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defaultThemeVersion="124226"/>
  <mc:AlternateContent xmlns:mc="http://schemas.openxmlformats.org/markup-compatibility/2006">
    <mc:Choice Requires="x15">
      <x15ac:absPath xmlns:x15ac="http://schemas.microsoft.com/office/spreadsheetml/2010/11/ac" url="C:\Users\SIG\Documents\__SUBIR\"/>
    </mc:Choice>
  </mc:AlternateContent>
  <xr:revisionPtr revIDLastSave="0" documentId="13_ncr:1_{D9A66CF3-555D-425B-80C2-D65C88D44858}" xr6:coauthVersionLast="47" xr6:coauthVersionMax="47" xr10:uidLastSave="{00000000-0000-0000-0000-000000000000}"/>
  <bookViews>
    <workbookView xWindow="-120" yWindow="-120" windowWidth="29040" windowHeight="15720" tabRatio="887" xr2:uid="{00000000-000D-0000-FFFF-FFFF00000000}"/>
  </bookViews>
  <sheets>
    <sheet name="Consulte_num_contrato" sheetId="84" r:id="rId1"/>
    <sheet name="ActadeInicio" sheetId="17" r:id="rId2"/>
    <sheet name="ComunicacionSupervisor" sheetId="16" r:id="rId3"/>
    <sheet name="Recomendación" sheetId="23" state="hidden" r:id="rId4"/>
    <sheet name="CertificaciónSupervisor" sheetId="19" r:id="rId5"/>
    <sheet name="InformeActividades" sheetId="18" r:id="rId6"/>
    <sheet name="InformeActividadesJI" sheetId="55" state="hidden" r:id="rId7"/>
    <sheet name="Actaterminación" sheetId="20" r:id="rId8"/>
    <sheet name="datos" sheetId="5" state="hidden" r:id="rId9"/>
    <sheet name="generador" sheetId="13" state="hidden" r:id="rId10"/>
    <sheet name="textos" sheetId="21" state="hidden" r:id="rId11"/>
  </sheets>
  <externalReferences>
    <externalReference r:id="rId12"/>
  </externalReferences>
  <definedNames>
    <definedName name="_xlnm._FilterDatabase" localSheetId="0" hidden="1">Consulte_num_contrato!$A$2:$I$2</definedName>
    <definedName name="_xlnm._FilterDatabase" localSheetId="8" hidden="1">datos!$A$3:$EB$1437</definedName>
    <definedName name="_xlnm._FilterDatabase" localSheetId="9" hidden="1">generador!$A$2:$W$1000</definedName>
    <definedName name="actividades" localSheetId="3">#REF!</definedName>
    <definedName name="actividades">#REF!</definedName>
    <definedName name="_xlnm.Print_Area" localSheetId="1">ActadeInicio!$A$1:$N$34</definedName>
    <definedName name="_xlnm.Print_Area" localSheetId="7">Actaterminación!$A$1:$K$46</definedName>
    <definedName name="_xlnm.Print_Area" localSheetId="4">CertificaciónSupervisor!$A$1:$L$50</definedName>
    <definedName name="_xlnm.Print_Area" localSheetId="2">ComunicacionSupervisor!$A$1:$I$36</definedName>
    <definedName name="_xlnm.Print_Area" localSheetId="5">InformeActividades!$A$1:$L$46</definedName>
    <definedName name="_xlnm.Print_Area" localSheetId="6">InformeActividadesJI!$A$1:$L$49</definedName>
    <definedName name="_xlnm.Print_Area" localSheetId="3">Recomendación!$A$1:$I$26</definedName>
    <definedName name="matriz" localSheetId="4">#REF!</definedName>
    <definedName name="matriz" localSheetId="0">Consulte_num_contrato!$B$2:$G$539</definedName>
    <definedName name="matriz" localSheetId="6">[1]datos!$B$2:$CZ$806</definedName>
    <definedName name="matriz">datos!$B$2:$CZ$1437</definedName>
    <definedName name="_xlnm.Print_Titles" localSheetId="7">Actaterminación!$1:$4</definedName>
    <definedName name="_xlnm.Print_Titles" localSheetId="4">CertificaciónSupervisor!$1:$5</definedName>
    <definedName name="_xlnm.Print_Titles" localSheetId="5">InformeActividades!$1:$5</definedName>
    <definedName name="_xlnm.Print_Titles" localSheetId="6">InformeActividadesJI!$1:$5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623" i="5" l="1"/>
  <c r="CR622" i="5"/>
  <c r="DA623" i="5" l="1"/>
  <c r="DC623" i="5" s="1"/>
  <c r="DB623" i="5" l="1"/>
  <c r="DA622" i="5"/>
  <c r="DC622" i="5" s="1"/>
  <c r="DB622" i="5" l="1"/>
  <c r="DA319" i="5"/>
  <c r="DB319" i="5" s="1"/>
  <c r="DC319" i="5" l="1"/>
  <c r="DA210" i="5" l="1"/>
  <c r="DB210" i="5" s="1"/>
  <c r="DC210" i="5" l="1"/>
  <c r="DA621" i="5"/>
  <c r="DC621" i="5" s="1"/>
  <c r="DA620" i="5"/>
  <c r="DB620" i="5" s="1"/>
  <c r="DA619" i="5"/>
  <c r="DB619" i="5" s="1"/>
  <c r="DA618" i="5"/>
  <c r="DB618" i="5" s="1"/>
  <c r="DA617" i="5"/>
  <c r="DC617" i="5" s="1"/>
  <c r="DA616" i="5"/>
  <c r="DB616" i="5" s="1"/>
  <c r="DA615" i="5"/>
  <c r="DB615" i="5" s="1"/>
  <c r="DA613" i="5"/>
  <c r="DC613" i="5" s="1"/>
  <c r="DA612" i="5"/>
  <c r="DB612" i="5" s="1"/>
  <c r="DA611" i="5"/>
  <c r="DB611" i="5" s="1"/>
  <c r="DA610" i="5"/>
  <c r="DB610" i="5" s="1"/>
  <c r="DA609" i="5"/>
  <c r="DB609" i="5" s="1"/>
  <c r="DA608" i="5"/>
  <c r="DB608" i="5" s="1"/>
  <c r="DA607" i="5"/>
  <c r="DB607" i="5" s="1"/>
  <c r="DA606" i="5"/>
  <c r="DB606" i="5" s="1"/>
  <c r="DA605" i="5"/>
  <c r="DC605" i="5" s="1"/>
  <c r="DA604" i="5"/>
  <c r="DC604" i="5" s="1"/>
  <c r="DA603" i="5"/>
  <c r="DB603" i="5" s="1"/>
  <c r="DA602" i="5"/>
  <c r="DB602" i="5" s="1"/>
  <c r="DA601" i="5"/>
  <c r="DB601" i="5" s="1"/>
  <c r="DA600" i="5"/>
  <c r="DB600" i="5" s="1"/>
  <c r="DA599" i="5"/>
  <c r="DB599" i="5" s="1"/>
  <c r="DA598" i="5"/>
  <c r="DB598" i="5" s="1"/>
  <c r="DA597" i="5"/>
  <c r="DC597" i="5" s="1"/>
  <c r="DA596" i="5"/>
  <c r="DB596" i="5" s="1"/>
  <c r="DA595" i="5"/>
  <c r="DB595" i="5" s="1"/>
  <c r="DA594" i="5"/>
  <c r="DB594" i="5" s="1"/>
  <c r="DA593" i="5"/>
  <c r="DB593" i="5" s="1"/>
  <c r="DA592" i="5"/>
  <c r="DC592" i="5" s="1"/>
  <c r="DA591" i="5"/>
  <c r="DB591" i="5" s="1"/>
  <c r="DA589" i="5"/>
  <c r="DB589" i="5" s="1"/>
  <c r="DA588" i="5"/>
  <c r="DC588" i="5" s="1"/>
  <c r="DA587" i="5"/>
  <c r="DB587" i="5" s="1"/>
  <c r="DA586" i="5"/>
  <c r="DB586" i="5" s="1"/>
  <c r="DA585" i="5"/>
  <c r="DB585" i="5" s="1"/>
  <c r="DA584" i="5"/>
  <c r="DB584" i="5" s="1"/>
  <c r="DA583" i="5"/>
  <c r="DB583" i="5" s="1"/>
  <c r="DA582" i="5"/>
  <c r="DB582" i="5" s="1"/>
  <c r="DA581" i="5"/>
  <c r="DB581" i="5" s="1"/>
  <c r="DA580" i="5"/>
  <c r="DC580" i="5" s="1"/>
  <c r="DA579" i="5"/>
  <c r="DC579" i="5" s="1"/>
  <c r="DA578" i="5"/>
  <c r="DB578" i="5" s="1"/>
  <c r="DA577" i="5"/>
  <c r="DB577" i="5" s="1"/>
  <c r="DA576" i="5"/>
  <c r="DB576" i="5" s="1"/>
  <c r="DA575" i="5"/>
  <c r="DB575" i="5" s="1"/>
  <c r="DA574" i="5"/>
  <c r="DB574" i="5" s="1"/>
  <c r="DA573" i="5"/>
  <c r="DB573" i="5" s="1"/>
  <c r="DA572" i="5"/>
  <c r="DC572" i="5" s="1"/>
  <c r="DA571" i="5"/>
  <c r="DB571" i="5" s="1"/>
  <c r="DA570" i="5"/>
  <c r="DB570" i="5" s="1"/>
  <c r="DA569" i="5"/>
  <c r="DB569" i="5" s="1"/>
  <c r="DA568" i="5"/>
  <c r="DB568" i="5" s="1"/>
  <c r="DA567" i="5"/>
  <c r="DC567" i="5" s="1"/>
  <c r="DA566" i="5"/>
  <c r="DB566" i="5" s="1"/>
  <c r="DA565" i="5"/>
  <c r="DB565" i="5" s="1"/>
  <c r="DA564" i="5"/>
  <c r="DC564" i="5" s="1"/>
  <c r="DA563" i="5"/>
  <c r="DB563" i="5" s="1"/>
  <c r="DA562" i="5"/>
  <c r="DB562" i="5" s="1"/>
  <c r="DA561" i="5"/>
  <c r="DB561" i="5" s="1"/>
  <c r="DA560" i="5"/>
  <c r="DC560" i="5" s="1"/>
  <c r="DA559" i="5"/>
  <c r="DC559" i="5" s="1"/>
  <c r="DA558" i="5"/>
  <c r="DB558" i="5" s="1"/>
  <c r="DA557" i="5"/>
  <c r="DB557" i="5" s="1"/>
  <c r="DA556" i="5"/>
  <c r="DB556" i="5" s="1"/>
  <c r="DA555" i="5"/>
  <c r="DC555" i="5" s="1"/>
  <c r="DA554" i="5"/>
  <c r="DB554" i="5" s="1"/>
  <c r="DA553" i="5"/>
  <c r="DB553" i="5" s="1"/>
  <c r="DA552" i="5"/>
  <c r="DC552" i="5" s="1"/>
  <c r="DA551" i="5"/>
  <c r="DC551" i="5" s="1"/>
  <c r="DA550" i="5"/>
  <c r="DB550" i="5" s="1"/>
  <c r="DA549" i="5"/>
  <c r="DB549" i="5" s="1"/>
  <c r="DA548" i="5"/>
  <c r="DB548" i="5" s="1"/>
  <c r="DA547" i="5"/>
  <c r="DC547" i="5" s="1"/>
  <c r="DA546" i="5"/>
  <c r="DB546" i="5" s="1"/>
  <c r="DA545" i="5"/>
  <c r="DB545" i="5" s="1"/>
  <c r="DA544" i="5"/>
  <c r="DC544" i="5" s="1"/>
  <c r="DA543" i="5"/>
  <c r="DC543" i="5" s="1"/>
  <c r="DA542" i="5"/>
  <c r="DB542" i="5" s="1"/>
  <c r="DA541" i="5"/>
  <c r="DB541" i="5" s="1"/>
  <c r="DA540" i="5"/>
  <c r="DC540" i="5" s="1"/>
  <c r="DA539" i="5"/>
  <c r="DC539" i="5" s="1"/>
  <c r="DB617" i="5" l="1"/>
  <c r="DB579" i="5"/>
  <c r="DC541" i="5"/>
  <c r="DC575" i="5"/>
  <c r="DC585" i="5"/>
  <c r="DC610" i="5"/>
  <c r="DC612" i="5"/>
  <c r="DB592" i="5"/>
  <c r="DC574" i="5"/>
  <c r="DC611" i="5"/>
  <c r="DC573" i="5"/>
  <c r="DC562" i="5"/>
  <c r="DB555" i="5"/>
  <c r="DB567" i="5"/>
  <c r="DB604" i="5"/>
  <c r="DC549" i="5"/>
  <c r="DC586" i="5"/>
  <c r="DC561" i="5"/>
  <c r="DC587" i="5"/>
  <c r="DC598" i="5"/>
  <c r="DC599" i="5"/>
  <c r="DC600" i="5"/>
  <c r="DC563" i="5"/>
  <c r="DC571" i="5"/>
  <c r="DC546" i="5"/>
  <c r="DC591" i="5"/>
  <c r="DC603" i="5"/>
  <c r="DC616" i="5"/>
  <c r="DC565" i="5"/>
  <c r="DC583" i="5"/>
  <c r="DC554" i="5"/>
  <c r="DC545" i="5"/>
  <c r="DB559" i="5"/>
  <c r="DC596" i="5"/>
  <c r="DC608" i="5"/>
  <c r="DC566" i="5"/>
  <c r="DC578" i="5"/>
  <c r="DC558" i="5"/>
  <c r="DC542" i="5"/>
  <c r="DC550" i="5"/>
  <c r="DC557" i="5"/>
  <c r="DC569" i="5"/>
  <c r="DC581" i="5"/>
  <c r="DC594" i="5"/>
  <c r="DC606" i="5"/>
  <c r="DC619" i="5"/>
  <c r="DC570" i="5"/>
  <c r="DC582" i="5"/>
  <c r="DC595" i="5"/>
  <c r="DC607" i="5"/>
  <c r="DC620" i="5"/>
  <c r="DC553" i="5"/>
  <c r="DC577" i="5"/>
  <c r="DC589" i="5"/>
  <c r="DC602" i="5"/>
  <c r="DC615" i="5"/>
  <c r="DB621" i="5"/>
  <c r="DB560" i="5"/>
  <c r="DC548" i="5"/>
  <c r="DC556" i="5"/>
  <c r="DC568" i="5"/>
  <c r="DC576" i="5"/>
  <c r="DC584" i="5"/>
  <c r="DC593" i="5"/>
  <c r="DC601" i="5"/>
  <c r="DC609" i="5"/>
  <c r="DC618" i="5"/>
  <c r="DB552" i="5"/>
  <c r="DB540" i="5"/>
  <c r="DB539" i="5"/>
  <c r="DB543" i="5"/>
  <c r="DB547" i="5"/>
  <c r="DB551" i="5"/>
  <c r="DB544" i="5"/>
  <c r="DB564" i="5"/>
  <c r="DB572" i="5"/>
  <c r="DB580" i="5"/>
  <c r="DB588" i="5"/>
  <c r="DB597" i="5"/>
  <c r="DB605" i="5"/>
  <c r="DB613" i="5"/>
  <c r="DA500" i="5"/>
  <c r="DB500" i="5" s="1"/>
  <c r="DA494" i="5"/>
  <c r="DC494" i="5" s="1"/>
  <c r="DA493" i="5"/>
  <c r="DC493" i="5" s="1"/>
  <c r="DA492" i="5"/>
  <c r="DB492" i="5" s="1"/>
  <c r="DA491" i="5"/>
  <c r="DC491" i="5" s="1"/>
  <c r="DA490" i="5"/>
  <c r="DC490" i="5" s="1"/>
  <c r="DA489" i="5"/>
  <c r="DC489" i="5" s="1"/>
  <c r="DA488" i="5"/>
  <c r="DB488" i="5" s="1"/>
  <c r="DA487" i="5"/>
  <c r="DC487" i="5" s="1"/>
  <c r="DA486" i="5"/>
  <c r="DC486" i="5" s="1"/>
  <c r="DA485" i="5"/>
  <c r="DC485" i="5" s="1"/>
  <c r="DA484" i="5"/>
  <c r="DB484" i="5" s="1"/>
  <c r="DA483" i="5"/>
  <c r="DC483" i="5" s="1"/>
  <c r="DA482" i="5"/>
  <c r="DC482" i="5" s="1"/>
  <c r="DA481" i="5"/>
  <c r="DC481" i="5" s="1"/>
  <c r="DA480" i="5"/>
  <c r="DB480" i="5" s="1"/>
  <c r="DA479" i="5"/>
  <c r="DC479" i="5" s="1"/>
  <c r="DA478" i="5"/>
  <c r="DC478" i="5" s="1"/>
  <c r="DA477" i="5"/>
  <c r="DC477" i="5" s="1"/>
  <c r="DA476" i="5"/>
  <c r="DB476" i="5" s="1"/>
  <c r="DA475" i="5"/>
  <c r="DC475" i="5" s="1"/>
  <c r="DA474" i="5"/>
  <c r="DC474" i="5" s="1"/>
  <c r="DA473" i="5"/>
  <c r="DC473" i="5" s="1"/>
  <c r="DA472" i="5"/>
  <c r="DB472" i="5" s="1"/>
  <c r="DA471" i="5"/>
  <c r="DC471" i="5" s="1"/>
  <c r="DA470" i="5"/>
  <c r="DB470" i="5" s="1"/>
  <c r="DA469" i="5"/>
  <c r="DB469" i="5" s="1"/>
  <c r="DA468" i="5"/>
  <c r="DB468" i="5" s="1"/>
  <c r="DA467" i="5"/>
  <c r="DB467" i="5" s="1"/>
  <c r="DA465" i="5"/>
  <c r="DC465" i="5" s="1"/>
  <c r="DA464" i="5"/>
  <c r="DC464" i="5" s="1"/>
  <c r="DA463" i="5"/>
  <c r="DB463" i="5" s="1"/>
  <c r="DA462" i="5"/>
  <c r="DC462" i="5" s="1"/>
  <c r="DA461" i="5"/>
  <c r="DC461" i="5" s="1"/>
  <c r="DA460" i="5"/>
  <c r="DC460" i="5" s="1"/>
  <c r="DA459" i="5"/>
  <c r="DB459" i="5" s="1"/>
  <c r="DA458" i="5"/>
  <c r="DC458" i="5" s="1"/>
  <c r="DA457" i="5"/>
  <c r="DB457" i="5" s="1"/>
  <c r="DA456" i="5"/>
  <c r="DC456" i="5" s="1"/>
  <c r="DA455" i="5"/>
  <c r="DB455" i="5" s="1"/>
  <c r="DA454" i="5"/>
  <c r="DC454" i="5" s="1"/>
  <c r="DA453" i="5"/>
  <c r="DC453" i="5" s="1"/>
  <c r="DA452" i="5"/>
  <c r="DB452" i="5" s="1"/>
  <c r="DA451" i="5"/>
  <c r="DB451" i="5" s="1"/>
  <c r="DA450" i="5"/>
  <c r="DC450" i="5" s="1"/>
  <c r="DA449" i="5"/>
  <c r="DB449" i="5" s="1"/>
  <c r="DA448" i="5"/>
  <c r="DC448" i="5" s="1"/>
  <c r="DA447" i="5"/>
  <c r="DB447" i="5" s="1"/>
  <c r="DA446" i="5"/>
  <c r="DB446" i="5" s="1"/>
  <c r="DA445" i="5"/>
  <c r="DC445" i="5" s="1"/>
  <c r="DA444" i="5"/>
  <c r="DC444" i="5" s="1"/>
  <c r="DA443" i="5"/>
  <c r="DB443" i="5" s="1"/>
  <c r="DA442" i="5"/>
  <c r="DC442" i="5" s="1"/>
  <c r="DA441" i="5"/>
  <c r="DB441" i="5" s="1"/>
  <c r="DA440" i="5"/>
  <c r="DC440" i="5" s="1"/>
  <c r="DA439" i="5"/>
  <c r="DB439" i="5" s="1"/>
  <c r="DA438" i="5"/>
  <c r="DC438" i="5" s="1"/>
  <c r="DA437" i="5"/>
  <c r="DC437" i="5" s="1"/>
  <c r="DA436" i="5"/>
  <c r="DC436" i="5" s="1"/>
  <c r="DA435" i="5"/>
  <c r="DB435" i="5" s="1"/>
  <c r="DA434" i="5"/>
  <c r="DC434" i="5" s="1"/>
  <c r="DA432" i="5"/>
  <c r="DC432" i="5" s="1"/>
  <c r="DA431" i="5"/>
  <c r="DB431" i="5" s="1"/>
  <c r="DA430" i="5"/>
  <c r="DC430" i="5" s="1"/>
  <c r="DA429" i="5"/>
  <c r="DC429" i="5" s="1"/>
  <c r="DA428" i="5"/>
  <c r="DC428" i="5" s="1"/>
  <c r="DA427" i="5"/>
  <c r="DB427" i="5" s="1"/>
  <c r="DA426" i="5"/>
  <c r="DC426" i="5" s="1"/>
  <c r="DA424" i="5"/>
  <c r="DB424" i="5" s="1"/>
  <c r="DA423" i="5"/>
  <c r="DC423" i="5" s="1"/>
  <c r="DA422" i="5"/>
  <c r="DB422" i="5" s="1"/>
  <c r="DA421" i="5"/>
  <c r="DC421" i="5" s="1"/>
  <c r="DA420" i="5"/>
  <c r="DC420" i="5" s="1"/>
  <c r="DA419" i="5"/>
  <c r="DB419" i="5" s="1"/>
  <c r="DA418" i="5"/>
  <c r="DB418" i="5" s="1"/>
  <c r="DA417" i="5"/>
  <c r="DB417" i="5" s="1"/>
  <c r="DA416" i="5"/>
  <c r="DB416" i="5" s="1"/>
  <c r="DA415" i="5"/>
  <c r="DB415" i="5" s="1"/>
  <c r="DA414" i="5"/>
  <c r="DB414" i="5" s="1"/>
  <c r="DA413" i="5"/>
  <c r="DC413" i="5" s="1"/>
  <c r="DA412" i="5"/>
  <c r="DB412" i="5" s="1"/>
  <c r="DA411" i="5"/>
  <c r="DC411" i="5" s="1"/>
  <c r="DA410" i="5"/>
  <c r="DB410" i="5" s="1"/>
  <c r="DA409" i="5"/>
  <c r="DC409" i="5" s="1"/>
  <c r="DA408" i="5"/>
  <c r="DB408" i="5" s="1"/>
  <c r="DA407" i="5"/>
  <c r="DC407" i="5" s="1"/>
  <c r="DA406" i="5"/>
  <c r="DB406" i="5" s="1"/>
  <c r="DA405" i="5"/>
  <c r="DC405" i="5" s="1"/>
  <c r="DA404" i="5"/>
  <c r="DC404" i="5" s="1"/>
  <c r="DA403" i="5"/>
  <c r="DB403" i="5" s="1"/>
  <c r="DA402" i="5"/>
  <c r="DB402" i="5" s="1"/>
  <c r="DA401" i="5"/>
  <c r="DC401" i="5" s="1"/>
  <c r="DA400" i="5"/>
  <c r="DB400" i="5" s="1"/>
  <c r="DA399" i="5"/>
  <c r="DC399" i="5" s="1"/>
  <c r="DA398" i="5"/>
  <c r="DB398" i="5" s="1"/>
  <c r="DA397" i="5"/>
  <c r="DB397" i="5" s="1"/>
  <c r="DA396" i="5"/>
  <c r="DC396" i="5" s="1"/>
  <c r="DA395" i="5"/>
  <c r="DB395" i="5" s="1"/>
  <c r="DA394" i="5"/>
  <c r="DB394" i="5" s="1"/>
  <c r="DA393" i="5"/>
  <c r="DC393" i="5" s="1"/>
  <c r="DA392" i="5"/>
  <c r="DC392" i="5" s="1"/>
  <c r="DA391" i="5"/>
  <c r="DC391" i="5" s="1"/>
  <c r="DA390" i="5"/>
  <c r="DB390" i="5" s="1"/>
  <c r="DA389" i="5"/>
  <c r="DC389" i="5" s="1"/>
  <c r="DA388" i="5"/>
  <c r="DC388" i="5" s="1"/>
  <c r="DA387" i="5"/>
  <c r="DB387" i="5" s="1"/>
  <c r="DA386" i="5"/>
  <c r="DB386" i="5" s="1"/>
  <c r="DA385" i="5"/>
  <c r="DC385" i="5" s="1"/>
  <c r="DA384" i="5"/>
  <c r="DB384" i="5" s="1"/>
  <c r="DA383" i="5"/>
  <c r="DB383" i="5" s="1"/>
  <c r="DA382" i="5"/>
  <c r="DB382" i="5" s="1"/>
  <c r="DA381" i="5"/>
  <c r="DC381" i="5" s="1"/>
  <c r="DA380" i="5"/>
  <c r="DC380" i="5" s="1"/>
  <c r="DA379" i="5"/>
  <c r="DC379" i="5" s="1"/>
  <c r="DA378" i="5"/>
  <c r="DB378" i="5" s="1"/>
  <c r="DA377" i="5"/>
  <c r="DC377" i="5" s="1"/>
  <c r="DA376" i="5"/>
  <c r="DC376" i="5" s="1"/>
  <c r="DA375" i="5"/>
  <c r="DB375" i="5" s="1"/>
  <c r="DA374" i="5"/>
  <c r="DB374" i="5" s="1"/>
  <c r="DA373" i="5"/>
  <c r="DC373" i="5" s="1"/>
  <c r="DA372" i="5"/>
  <c r="DC372" i="5" s="1"/>
  <c r="DA371" i="5"/>
  <c r="DC371" i="5" s="1"/>
  <c r="DA370" i="5"/>
  <c r="DB370" i="5" s="1"/>
  <c r="DA369" i="5"/>
  <c r="DB369" i="5" s="1"/>
  <c r="DA368" i="5"/>
  <c r="DC368" i="5" s="1"/>
  <c r="DA367" i="5"/>
  <c r="DC367" i="5" s="1"/>
  <c r="DA366" i="5"/>
  <c r="DB366" i="5" s="1"/>
  <c r="DA365" i="5"/>
  <c r="DC365" i="5" s="1"/>
  <c r="DA364" i="5"/>
  <c r="DC364" i="5" s="1"/>
  <c r="DA363" i="5"/>
  <c r="DC363" i="5" s="1"/>
  <c r="DA362" i="5"/>
  <c r="DB362" i="5" s="1"/>
  <c r="DA361" i="5"/>
  <c r="DC361" i="5" s="1"/>
  <c r="DA360" i="5"/>
  <c r="DC360" i="5" s="1"/>
  <c r="DA359" i="5"/>
  <c r="DB359" i="5" s="1"/>
  <c r="DA358" i="5"/>
  <c r="DB358" i="5" s="1"/>
  <c r="DA357" i="5"/>
  <c r="DC357" i="5" s="1"/>
  <c r="DA356" i="5"/>
  <c r="DB356" i="5" s="1"/>
  <c r="DA355" i="5"/>
  <c r="DC355" i="5" s="1"/>
  <c r="DA354" i="5"/>
  <c r="DB354" i="5" s="1"/>
  <c r="DA353" i="5"/>
  <c r="DC353" i="5" s="1"/>
  <c r="DA352" i="5"/>
  <c r="DC352" i="5" s="1"/>
  <c r="DA351" i="5"/>
  <c r="DB351" i="5" s="1"/>
  <c r="DA350" i="5"/>
  <c r="DB350" i="5" s="1"/>
  <c r="DA349" i="5"/>
  <c r="DB349" i="5" s="1"/>
  <c r="DA348" i="5"/>
  <c r="DC348" i="5" s="1"/>
  <c r="DA347" i="5"/>
  <c r="DB347" i="5" s="1"/>
  <c r="DA346" i="5"/>
  <c r="DB346" i="5" s="1"/>
  <c r="DA345" i="5"/>
  <c r="DC345" i="5" s="1"/>
  <c r="DA344" i="5"/>
  <c r="DC344" i="5" s="1"/>
  <c r="DA343" i="5"/>
  <c r="DC343" i="5" s="1"/>
  <c r="DA342" i="5"/>
  <c r="DB342" i="5" s="1"/>
  <c r="DA341" i="5"/>
  <c r="DC341" i="5" s="1"/>
  <c r="DA340" i="5"/>
  <c r="DC340" i="5" s="1"/>
  <c r="DA339" i="5"/>
  <c r="DC339" i="5" s="1"/>
  <c r="DA338" i="5"/>
  <c r="DB338" i="5" s="1"/>
  <c r="DA337" i="5"/>
  <c r="DC337" i="5" s="1"/>
  <c r="DA336" i="5"/>
  <c r="DB336" i="5" s="1"/>
  <c r="DA335" i="5"/>
  <c r="DC335" i="5" s="1"/>
  <c r="DA334" i="5"/>
  <c r="DB334" i="5" s="1"/>
  <c r="DA333" i="5"/>
  <c r="DC333" i="5" s="1"/>
  <c r="DA332" i="5"/>
  <c r="DC332" i="5" s="1"/>
  <c r="DA331" i="5"/>
  <c r="DA330" i="5"/>
  <c r="DB330" i="5" s="1"/>
  <c r="DA329" i="5"/>
  <c r="DC329" i="5" s="1"/>
  <c r="DA328" i="5"/>
  <c r="DA327" i="5"/>
  <c r="DC327" i="5" s="1"/>
  <c r="DA326" i="5"/>
  <c r="DB326" i="5" s="1"/>
  <c r="DA325" i="5"/>
  <c r="DC325" i="5" s="1"/>
  <c r="DA324" i="5"/>
  <c r="DC324" i="5" s="1"/>
  <c r="DA323" i="5"/>
  <c r="DB323" i="5" s="1"/>
  <c r="DA322" i="5"/>
  <c r="DB322" i="5" s="1"/>
  <c r="DA321" i="5"/>
  <c r="DB321" i="5" s="1"/>
  <c r="DA320" i="5"/>
  <c r="DC320" i="5" s="1"/>
  <c r="DA318" i="5"/>
  <c r="DB318" i="5" s="1"/>
  <c r="DA317" i="5"/>
  <c r="DB317" i="5" s="1"/>
  <c r="DA316" i="5"/>
  <c r="DC316" i="5" s="1"/>
  <c r="DA315" i="5"/>
  <c r="DB315" i="5" s="1"/>
  <c r="DA314" i="5"/>
  <c r="DA313" i="5"/>
  <c r="DC313" i="5" s="1"/>
  <c r="DA312" i="5"/>
  <c r="DC312" i="5" s="1"/>
  <c r="DA311" i="5"/>
  <c r="DC311" i="5" s="1"/>
  <c r="DA310" i="5"/>
  <c r="DB310" i="5" s="1"/>
  <c r="DA309" i="5"/>
  <c r="DB309" i="5" s="1"/>
  <c r="DA308" i="5"/>
  <c r="DB308" i="5" s="1"/>
  <c r="DA307" i="5"/>
  <c r="DA306" i="5"/>
  <c r="DA305" i="5"/>
  <c r="DC305" i="5" s="1"/>
  <c r="DA304" i="5"/>
  <c r="DC304" i="5" s="1"/>
  <c r="DA303" i="5"/>
  <c r="DC303" i="5" s="1"/>
  <c r="DA302" i="5"/>
  <c r="DB302" i="5" s="1"/>
  <c r="DA301" i="5"/>
  <c r="DB301" i="5" s="1"/>
  <c r="DA300" i="5"/>
  <c r="DC300" i="5" s="1"/>
  <c r="DA299" i="5"/>
  <c r="DB299" i="5" s="1"/>
  <c r="DA298" i="5"/>
  <c r="DA297" i="5"/>
  <c r="DC297" i="5" s="1"/>
  <c r="DA296" i="5"/>
  <c r="DC296" i="5" s="1"/>
  <c r="DA295" i="5"/>
  <c r="DB295" i="5" s="1"/>
  <c r="DA294" i="5"/>
  <c r="DB294" i="5" s="1"/>
  <c r="DA293" i="5"/>
  <c r="DB293" i="5" s="1"/>
  <c r="DA292" i="5"/>
  <c r="DC292" i="5" s="1"/>
  <c r="DA291" i="5"/>
  <c r="DC291" i="5" s="1"/>
  <c r="DA290" i="5"/>
  <c r="DB290" i="5" s="1"/>
  <c r="DA289" i="5"/>
  <c r="DC289" i="5" s="1"/>
  <c r="DA288" i="5"/>
  <c r="DB288" i="5" s="1"/>
  <c r="DA287" i="5"/>
  <c r="DB287" i="5" s="1"/>
  <c r="DA286" i="5"/>
  <c r="DB286" i="5" s="1"/>
  <c r="DA285" i="5"/>
  <c r="DA284" i="5"/>
  <c r="DC284" i="5" s="1"/>
  <c r="DA283" i="5"/>
  <c r="DC283" i="5" s="1"/>
  <c r="DA282" i="5"/>
  <c r="DB282" i="5" s="1"/>
  <c r="DA281" i="5"/>
  <c r="DC281" i="5" s="1"/>
  <c r="DA280" i="5"/>
  <c r="DB280" i="5" s="1"/>
  <c r="DA279" i="5"/>
  <c r="DC279" i="5" s="1"/>
  <c r="DA278" i="5"/>
  <c r="DB278" i="5" s="1"/>
  <c r="DA277" i="5"/>
  <c r="DC277" i="5" s="1"/>
  <c r="DA276" i="5"/>
  <c r="DC276" i="5" s="1"/>
  <c r="DA275" i="5"/>
  <c r="DB275" i="5" s="1"/>
  <c r="DA274" i="5"/>
  <c r="DB274" i="5" s="1"/>
  <c r="DA273" i="5"/>
  <c r="DB273" i="5" s="1"/>
  <c r="DA272" i="5"/>
  <c r="DA271" i="5"/>
  <c r="DC271" i="5" s="1"/>
  <c r="DA270" i="5"/>
  <c r="DB270" i="5" s="1"/>
  <c r="DA269" i="5"/>
  <c r="DC269" i="5" s="1"/>
  <c r="DA268" i="5"/>
  <c r="DC268" i="5" s="1"/>
  <c r="DA267" i="5"/>
  <c r="DB267" i="5" s="1"/>
  <c r="DA266" i="5"/>
  <c r="DA265" i="5"/>
  <c r="DC265" i="5" s="1"/>
  <c r="DA264" i="5"/>
  <c r="DB264" i="5" s="1"/>
  <c r="DA263" i="5"/>
  <c r="DC263" i="5" s="1"/>
  <c r="DA262" i="5"/>
  <c r="DB262" i="5" s="1"/>
  <c r="DA261" i="5"/>
  <c r="DC261" i="5" s="1"/>
  <c r="DA260" i="5"/>
  <c r="DB260" i="5" s="1"/>
  <c r="DA259" i="5"/>
  <c r="DA258" i="5"/>
  <c r="DA257" i="5"/>
  <c r="DC257" i="5" s="1"/>
  <c r="DA256" i="5"/>
  <c r="DC256" i="5" s="1"/>
  <c r="DA255" i="5"/>
  <c r="DC255" i="5" s="1"/>
  <c r="DA254" i="5"/>
  <c r="DB254" i="5" s="1"/>
  <c r="DA253" i="5"/>
  <c r="DB253" i="5" s="1"/>
  <c r="DA252" i="5"/>
  <c r="DC252" i="5" s="1"/>
  <c r="DA251" i="5"/>
  <c r="DB251" i="5" s="1"/>
  <c r="DA250" i="5"/>
  <c r="DA249" i="5"/>
  <c r="DC249" i="5" s="1"/>
  <c r="DA248" i="5"/>
  <c r="DB248" i="5" s="1"/>
  <c r="DA247" i="5"/>
  <c r="DB247" i="5" s="1"/>
  <c r="DA246" i="5"/>
  <c r="DB246" i="5" s="1"/>
  <c r="DA245" i="5"/>
  <c r="DB245" i="5" s="1"/>
  <c r="DA244" i="5"/>
  <c r="DC244" i="5" s="1"/>
  <c r="DA243" i="5"/>
  <c r="DB243" i="5" s="1"/>
  <c r="DA242" i="5"/>
  <c r="DB242" i="5" s="1"/>
  <c r="DA241" i="5"/>
  <c r="DC241" i="5" s="1"/>
  <c r="DA240" i="5"/>
  <c r="DB240" i="5" s="1"/>
  <c r="DA239" i="5"/>
  <c r="DB239" i="5" s="1"/>
  <c r="DA238" i="5"/>
  <c r="DB238" i="5" s="1"/>
  <c r="DA237" i="5"/>
  <c r="DA236" i="5"/>
  <c r="DC236" i="5" s="1"/>
  <c r="DA235" i="5"/>
  <c r="DC235" i="5" s="1"/>
  <c r="DA234" i="5"/>
  <c r="DB234" i="5" s="1"/>
  <c r="DA233" i="5"/>
  <c r="DC233" i="5" s="1"/>
  <c r="DA232" i="5"/>
  <c r="DB232" i="5" s="1"/>
  <c r="DA231" i="5"/>
  <c r="DC231" i="5" s="1"/>
  <c r="DA230" i="5"/>
  <c r="DB230" i="5" s="1"/>
  <c r="DA229" i="5"/>
  <c r="DC229" i="5" s="1"/>
  <c r="DA228" i="5"/>
  <c r="DC228" i="5" s="1"/>
  <c r="DA227" i="5"/>
  <c r="DB227" i="5" s="1"/>
  <c r="DA226" i="5"/>
  <c r="DB226" i="5" s="1"/>
  <c r="DA225" i="5"/>
  <c r="DB225" i="5" s="1"/>
  <c r="DA224" i="5"/>
  <c r="DA223" i="5"/>
  <c r="DC223" i="5" s="1"/>
  <c r="DA222" i="5"/>
  <c r="DB222" i="5" s="1"/>
  <c r="DA221" i="5"/>
  <c r="DC221" i="5" s="1"/>
  <c r="DA220" i="5"/>
  <c r="DC220" i="5" s="1"/>
  <c r="DA219" i="5"/>
  <c r="DB219" i="5" s="1"/>
  <c r="DA218" i="5"/>
  <c r="DA217" i="5"/>
  <c r="DC217" i="5" s="1"/>
  <c r="DA216" i="5"/>
  <c r="DC216" i="5" s="1"/>
  <c r="DA214" i="5"/>
  <c r="DC214" i="5" s="1"/>
  <c r="DA212" i="5"/>
  <c r="DB212" i="5" s="1"/>
  <c r="DA211" i="5"/>
  <c r="DB211" i="5" s="1"/>
  <c r="DA208" i="5"/>
  <c r="DC208" i="5" s="1"/>
  <c r="DA207" i="5"/>
  <c r="DA206" i="5"/>
  <c r="DC206" i="5" s="1"/>
  <c r="DA205" i="5"/>
  <c r="DC205" i="5" s="1"/>
  <c r="DA203" i="5"/>
  <c r="DA202" i="5"/>
  <c r="DB202" i="5" s="1"/>
  <c r="DA201" i="5"/>
  <c r="DB201" i="5" s="1"/>
  <c r="DA200" i="5"/>
  <c r="DB200" i="5" s="1"/>
  <c r="DA199" i="5"/>
  <c r="DC199" i="5" s="1"/>
  <c r="DA198" i="5"/>
  <c r="DB198" i="5" s="1"/>
  <c r="DA197" i="5"/>
  <c r="DC197" i="5" s="1"/>
  <c r="DA196" i="5"/>
  <c r="DC196" i="5" s="1"/>
  <c r="DA195" i="5"/>
  <c r="DB195" i="5" s="1"/>
  <c r="DA194" i="5"/>
  <c r="DA193" i="5"/>
  <c r="DB193" i="5" s="1"/>
  <c r="DA192" i="5"/>
  <c r="DC192" i="5" s="1"/>
  <c r="DA191" i="5"/>
  <c r="DC191" i="5" s="1"/>
  <c r="DA190" i="5"/>
  <c r="DB190" i="5" s="1"/>
  <c r="DA189" i="5"/>
  <c r="DC189" i="5" s="1"/>
  <c r="DA188" i="5"/>
  <c r="DB188" i="5" s="1"/>
  <c r="DA187" i="5"/>
  <c r="DB187" i="5" s="1"/>
  <c r="DA186" i="5"/>
  <c r="DB186" i="5" s="1"/>
  <c r="DA185" i="5"/>
  <c r="DC185" i="5" s="1"/>
  <c r="DA184" i="5"/>
  <c r="DC184" i="5" s="1"/>
  <c r="DA183" i="5"/>
  <c r="DC183" i="5" s="1"/>
  <c r="DA182" i="5"/>
  <c r="DB182" i="5" s="1"/>
  <c r="DA181" i="5"/>
  <c r="DA180" i="5"/>
  <c r="DB180" i="5" s="1"/>
  <c r="DA179" i="5"/>
  <c r="DC179" i="5" s="1"/>
  <c r="DA178" i="5"/>
  <c r="DB178" i="5" s="1"/>
  <c r="DA177" i="5"/>
  <c r="DC177" i="5" s="1"/>
  <c r="DA176" i="5"/>
  <c r="DC176" i="5" s="1"/>
  <c r="DA175" i="5"/>
  <c r="DB175" i="5" s="1"/>
  <c r="DA174" i="5"/>
  <c r="DB174" i="5" s="1"/>
  <c r="DA173" i="5"/>
  <c r="DB173" i="5" s="1"/>
  <c r="DA172" i="5"/>
  <c r="DC172" i="5" s="1"/>
  <c r="DA171" i="5"/>
  <c r="DC171" i="5" s="1"/>
  <c r="DA170" i="5"/>
  <c r="DB170" i="5" s="1"/>
  <c r="DA169" i="5"/>
  <c r="DC169" i="5" s="1"/>
  <c r="DA168" i="5"/>
  <c r="DA167" i="5"/>
  <c r="DB167" i="5" s="1"/>
  <c r="DA166" i="5"/>
  <c r="DA165" i="5"/>
  <c r="DC165" i="5" s="1"/>
  <c r="DA164" i="5"/>
  <c r="DC164" i="5" s="1"/>
  <c r="DA163" i="5"/>
  <c r="DC163" i="5" s="1"/>
  <c r="DA162" i="5"/>
  <c r="DB162" i="5" s="1"/>
  <c r="DA161" i="5"/>
  <c r="DC161" i="5" s="1"/>
  <c r="DA160" i="5"/>
  <c r="DB160" i="5" s="1"/>
  <c r="DA159" i="5"/>
  <c r="DC159" i="5" s="1"/>
  <c r="DA158" i="5"/>
  <c r="DA157" i="5"/>
  <c r="DC157" i="5" s="1"/>
  <c r="DA156" i="5"/>
  <c r="DC156" i="5" s="1"/>
  <c r="DA155" i="5"/>
  <c r="DA154" i="5"/>
  <c r="DB154" i="5" s="1"/>
  <c r="DA153" i="5"/>
  <c r="DB153" i="5" s="1"/>
  <c r="DA152" i="5"/>
  <c r="DB152" i="5" s="1"/>
  <c r="DA151" i="5"/>
  <c r="DC151" i="5" s="1"/>
  <c r="DA150" i="5"/>
  <c r="DB150" i="5" s="1"/>
  <c r="DA149" i="5"/>
  <c r="DC149" i="5" s="1"/>
  <c r="DA148" i="5"/>
  <c r="DB148" i="5" s="1"/>
  <c r="DA147" i="5"/>
  <c r="DB147" i="5" s="1"/>
  <c r="DA146" i="5"/>
  <c r="DC146" i="5" s="1"/>
  <c r="DA145" i="5"/>
  <c r="DC145" i="5" s="1"/>
  <c r="DA144" i="5"/>
  <c r="DB144" i="5" s="1"/>
  <c r="DA143" i="5"/>
  <c r="DB143" i="5" s="1"/>
  <c r="DA142" i="5"/>
  <c r="DC142" i="5" s="1"/>
  <c r="DA141" i="5"/>
  <c r="DC141" i="5" s="1"/>
  <c r="DA140" i="5"/>
  <c r="DC140" i="5" s="1"/>
  <c r="DA139" i="5"/>
  <c r="DB139" i="5" s="1"/>
  <c r="DA138" i="5"/>
  <c r="DC138" i="5" s="1"/>
  <c r="DA137" i="5"/>
  <c r="DC137" i="5" s="1"/>
  <c r="DA136" i="5"/>
  <c r="DB136" i="5" s="1"/>
  <c r="DA135" i="5"/>
  <c r="DB135" i="5" s="1"/>
  <c r="DA134" i="5"/>
  <c r="DC134" i="5" s="1"/>
  <c r="DA133" i="5"/>
  <c r="DC133" i="5" s="1"/>
  <c r="DA132" i="5"/>
  <c r="DB132" i="5" s="1"/>
  <c r="DA131" i="5"/>
  <c r="DB131" i="5" s="1"/>
  <c r="DA130" i="5"/>
  <c r="DC130" i="5" s="1"/>
  <c r="DA129" i="5"/>
  <c r="DC129" i="5" s="1"/>
  <c r="DA128" i="5"/>
  <c r="DC128" i="5" s="1"/>
  <c r="DA127" i="5"/>
  <c r="DB127" i="5" s="1"/>
  <c r="DA126" i="5"/>
  <c r="DC126" i="5" s="1"/>
  <c r="DA125" i="5"/>
  <c r="DC125" i="5" s="1"/>
  <c r="DA124" i="5"/>
  <c r="DC124" i="5" s="1"/>
  <c r="DA123" i="5"/>
  <c r="DB123" i="5" s="1"/>
  <c r="DA122" i="5"/>
  <c r="DC122" i="5" s="1"/>
  <c r="DA121" i="5"/>
  <c r="DC121" i="5" s="1"/>
  <c r="DA120" i="5"/>
  <c r="DB120" i="5" s="1"/>
  <c r="DA119" i="5"/>
  <c r="DB119" i="5" s="1"/>
  <c r="DA118" i="5"/>
  <c r="DC118" i="5" s="1"/>
  <c r="DA117" i="5"/>
  <c r="DC117" i="5" s="1"/>
  <c r="DA116" i="5"/>
  <c r="DB116" i="5" s="1"/>
  <c r="DA115" i="5"/>
  <c r="DB115" i="5" s="1"/>
  <c r="DA114" i="5"/>
  <c r="DC114" i="5" s="1"/>
  <c r="DA113" i="5"/>
  <c r="DC113" i="5" s="1"/>
  <c r="DA112" i="5"/>
  <c r="DC112" i="5" s="1"/>
  <c r="DA111" i="5"/>
  <c r="DB111" i="5" s="1"/>
  <c r="DA110" i="5"/>
  <c r="DC110" i="5" s="1"/>
  <c r="DA109" i="5"/>
  <c r="DC109" i="5" s="1"/>
  <c r="DA108" i="5"/>
  <c r="DC108" i="5" s="1"/>
  <c r="DA107" i="5"/>
  <c r="DB107" i="5" s="1"/>
  <c r="DA106" i="5"/>
  <c r="DC106" i="5" s="1"/>
  <c r="DA105" i="5"/>
  <c r="DC105" i="5" s="1"/>
  <c r="DA104" i="5"/>
  <c r="DC104" i="5" s="1"/>
  <c r="DA103" i="5"/>
  <c r="DB103" i="5" s="1"/>
  <c r="DA102" i="5"/>
  <c r="DC102" i="5" s="1"/>
  <c r="DA101" i="5"/>
  <c r="DC101" i="5" s="1"/>
  <c r="DA100" i="5"/>
  <c r="DC100" i="5" s="1"/>
  <c r="DA99" i="5"/>
  <c r="DB99" i="5" s="1"/>
  <c r="DA98" i="5"/>
  <c r="DC98" i="5" s="1"/>
  <c r="DA97" i="5"/>
  <c r="DC97" i="5" s="1"/>
  <c r="DA96" i="5"/>
  <c r="DB96" i="5" s="1"/>
  <c r="DA95" i="5"/>
  <c r="DB95" i="5" s="1"/>
  <c r="DA94" i="5"/>
  <c r="DC94" i="5" s="1"/>
  <c r="DA93" i="5"/>
  <c r="DC93" i="5" s="1"/>
  <c r="DA92" i="5"/>
  <c r="DC92" i="5" s="1"/>
  <c r="DA91" i="5"/>
  <c r="DB91" i="5" s="1"/>
  <c r="DA90" i="5"/>
  <c r="DC90" i="5" s="1"/>
  <c r="DA89" i="5"/>
  <c r="DC89" i="5" s="1"/>
  <c r="DA88" i="5"/>
  <c r="DB88" i="5" s="1"/>
  <c r="DA87" i="5"/>
  <c r="DB87" i="5" s="1"/>
  <c r="DA86" i="5"/>
  <c r="DC86" i="5" s="1"/>
  <c r="DA85" i="5"/>
  <c r="DC85" i="5" s="1"/>
  <c r="DA84" i="5"/>
  <c r="DC84" i="5" s="1"/>
  <c r="DA83" i="5"/>
  <c r="DB83" i="5" s="1"/>
  <c r="DA82" i="5"/>
  <c r="DC82" i="5" s="1"/>
  <c r="DA81" i="5"/>
  <c r="DC81" i="5" s="1"/>
  <c r="DA80" i="5"/>
  <c r="DC80" i="5" s="1"/>
  <c r="DA79" i="5"/>
  <c r="DB79" i="5" s="1"/>
  <c r="DA78" i="5"/>
  <c r="DC78" i="5" s="1"/>
  <c r="DA77" i="5"/>
  <c r="DC77" i="5" s="1"/>
  <c r="DA76" i="5"/>
  <c r="DC76" i="5" s="1"/>
  <c r="DA75" i="5"/>
  <c r="DB75" i="5" s="1"/>
  <c r="DA74" i="5"/>
  <c r="DC74" i="5" s="1"/>
  <c r="DA73" i="5"/>
  <c r="DC73" i="5" s="1"/>
  <c r="DA72" i="5"/>
  <c r="DB72" i="5" s="1"/>
  <c r="DA71" i="5"/>
  <c r="DB71" i="5" s="1"/>
  <c r="DA70" i="5"/>
  <c r="DC70" i="5" s="1"/>
  <c r="DA69" i="5"/>
  <c r="DC69" i="5" s="1"/>
  <c r="DA68" i="5"/>
  <c r="DC68" i="5" s="1"/>
  <c r="DA67" i="5"/>
  <c r="DB67" i="5" s="1"/>
  <c r="DA66" i="5"/>
  <c r="DC66" i="5" s="1"/>
  <c r="DA65" i="5"/>
  <c r="DC65" i="5" s="1"/>
  <c r="DA64" i="5"/>
  <c r="DC64" i="5" s="1"/>
  <c r="DA63" i="5"/>
  <c r="DB63" i="5" s="1"/>
  <c r="DA62" i="5"/>
  <c r="DC62" i="5" s="1"/>
  <c r="DA61" i="5"/>
  <c r="DC61" i="5" s="1"/>
  <c r="DA60" i="5"/>
  <c r="DC60" i="5" s="1"/>
  <c r="DA59" i="5"/>
  <c r="DB59" i="5" s="1"/>
  <c r="DA58" i="5"/>
  <c r="DC58" i="5" s="1"/>
  <c r="DA57" i="5"/>
  <c r="DC57" i="5" s="1"/>
  <c r="DA56" i="5"/>
  <c r="DC56" i="5" s="1"/>
  <c r="DA55" i="5"/>
  <c r="DB55" i="5" s="1"/>
  <c r="DA54" i="5"/>
  <c r="DC54" i="5" s="1"/>
  <c r="DA53" i="5"/>
  <c r="DC53" i="5" s="1"/>
  <c r="DA52" i="5"/>
  <c r="DC52" i="5" s="1"/>
  <c r="DA51" i="5"/>
  <c r="DB51" i="5" s="1"/>
  <c r="DA50" i="5"/>
  <c r="DC50" i="5" s="1"/>
  <c r="DA49" i="5"/>
  <c r="DC49" i="5" s="1"/>
  <c r="DA48" i="5"/>
  <c r="DC48" i="5" s="1"/>
  <c r="DA47" i="5"/>
  <c r="DB47" i="5" s="1"/>
  <c r="DA46" i="5"/>
  <c r="DC46" i="5" s="1"/>
  <c r="DA45" i="5"/>
  <c r="DC45" i="5" s="1"/>
  <c r="DA44" i="5"/>
  <c r="DB44" i="5" s="1"/>
  <c r="DA43" i="5"/>
  <c r="DB43" i="5" s="1"/>
  <c r="DA42" i="5"/>
  <c r="DC42" i="5" s="1"/>
  <c r="DA41" i="5"/>
  <c r="DC41" i="5" s="1"/>
  <c r="DA40" i="5"/>
  <c r="DB40" i="5" s="1"/>
  <c r="DA39" i="5"/>
  <c r="DB39" i="5" s="1"/>
  <c r="DA38" i="5"/>
  <c r="DC38" i="5" s="1"/>
  <c r="DA37" i="5"/>
  <c r="DC37" i="5" s="1"/>
  <c r="DA36" i="5"/>
  <c r="DC36" i="5" s="1"/>
  <c r="DA35" i="5"/>
  <c r="DB35" i="5" s="1"/>
  <c r="DA34" i="5"/>
  <c r="DC34" i="5" s="1"/>
  <c r="DA33" i="5"/>
  <c r="DC33" i="5" s="1"/>
  <c r="DA31" i="5"/>
  <c r="DC31" i="5" s="1"/>
  <c r="DA30" i="5"/>
  <c r="DB30" i="5" s="1"/>
  <c r="DA29" i="5"/>
  <c r="DC29" i="5" s="1"/>
  <c r="DA28" i="5"/>
  <c r="DC28" i="5" s="1"/>
  <c r="DA27" i="5"/>
  <c r="DB27" i="5" s="1"/>
  <c r="DA26" i="5"/>
  <c r="DB26" i="5" s="1"/>
  <c r="DA25" i="5"/>
  <c r="DC25" i="5" s="1"/>
  <c r="DA24" i="5"/>
  <c r="DC24" i="5" s="1"/>
  <c r="DA23" i="5"/>
  <c r="DC23" i="5" s="1"/>
  <c r="DA22" i="5"/>
  <c r="DB22" i="5" s="1"/>
  <c r="DA21" i="5"/>
  <c r="DC21" i="5" s="1"/>
  <c r="DA20" i="5"/>
  <c r="DC20" i="5" s="1"/>
  <c r="DA19" i="5"/>
  <c r="DC19" i="5" s="1"/>
  <c r="DA18" i="5"/>
  <c r="DB18" i="5" s="1"/>
  <c r="DA17" i="5"/>
  <c r="DC17" i="5" s="1"/>
  <c r="DA16" i="5"/>
  <c r="DC16" i="5" s="1"/>
  <c r="DA15" i="5"/>
  <c r="DC15" i="5" s="1"/>
  <c r="DA14" i="5"/>
  <c r="DB14" i="5" s="1"/>
  <c r="DA13" i="5"/>
  <c r="DC13" i="5" s="1"/>
  <c r="DA12" i="5"/>
  <c r="DC12" i="5" s="1"/>
  <c r="DA11" i="5"/>
  <c r="DB11" i="5" s="1"/>
  <c r="DA10" i="5"/>
  <c r="DB10" i="5" s="1"/>
  <c r="DA9" i="5"/>
  <c r="DC9" i="5" s="1"/>
  <c r="DA8" i="5"/>
  <c r="DC8" i="5" s="1"/>
  <c r="DA7" i="5"/>
  <c r="DB7" i="5" s="1"/>
  <c r="DA6" i="5"/>
  <c r="DB6" i="5" s="1"/>
  <c r="DA5" i="5"/>
  <c r="DC5" i="5" s="1"/>
  <c r="DA4" i="5"/>
  <c r="DC4" i="5" s="1"/>
  <c r="DC162" i="5" l="1"/>
  <c r="DC452" i="5"/>
  <c r="DB404" i="5"/>
  <c r="DB436" i="5"/>
  <c r="DB177" i="5"/>
  <c r="DC188" i="5"/>
  <c r="DC416" i="5"/>
  <c r="DB145" i="5"/>
  <c r="DB442" i="5"/>
  <c r="DC219" i="5"/>
  <c r="DC350" i="5"/>
  <c r="DC11" i="5"/>
  <c r="DC317" i="5"/>
  <c r="DB428" i="5"/>
  <c r="DC211" i="5"/>
  <c r="DC351" i="5"/>
  <c r="DB486" i="5"/>
  <c r="DC39" i="5"/>
  <c r="DB101" i="5"/>
  <c r="DB171" i="5"/>
  <c r="DC243" i="5"/>
  <c r="DB325" i="5"/>
  <c r="DC415" i="5"/>
  <c r="DC395" i="5"/>
  <c r="DC427" i="5"/>
  <c r="DB69" i="5"/>
  <c r="DB80" i="5"/>
  <c r="DC143" i="5"/>
  <c r="DB163" i="5"/>
  <c r="DC170" i="5"/>
  <c r="DB229" i="5"/>
  <c r="DB249" i="5"/>
  <c r="DB335" i="5"/>
  <c r="DC419" i="5"/>
  <c r="DB113" i="5"/>
  <c r="DC144" i="5"/>
  <c r="DC273" i="5"/>
  <c r="DB283" i="5"/>
  <c r="DC293" i="5"/>
  <c r="DC358" i="5"/>
  <c r="DC412" i="5"/>
  <c r="DB420" i="5"/>
  <c r="DB477" i="5"/>
  <c r="DC14" i="5"/>
  <c r="DB125" i="5"/>
  <c r="DB164" i="5"/>
  <c r="DB448" i="5"/>
  <c r="DC470" i="5"/>
  <c r="DC51" i="5"/>
  <c r="DC182" i="5"/>
  <c r="DB191" i="5"/>
  <c r="DC201" i="5"/>
  <c r="DB265" i="5"/>
  <c r="DB360" i="5"/>
  <c r="DB421" i="5"/>
  <c r="DB471" i="5"/>
  <c r="DB85" i="5"/>
  <c r="DC96" i="5"/>
  <c r="DB128" i="5"/>
  <c r="DC245" i="5"/>
  <c r="DB176" i="5"/>
  <c r="DC193" i="5"/>
  <c r="DC278" i="5"/>
  <c r="DB169" i="5"/>
  <c r="DB185" i="5"/>
  <c r="DB205" i="5"/>
  <c r="DB228" i="5"/>
  <c r="DC299" i="5"/>
  <c r="DC387" i="5"/>
  <c r="DC435" i="5"/>
  <c r="DB444" i="5"/>
  <c r="DB474" i="5"/>
  <c r="DB465" i="5"/>
  <c r="DB4" i="5"/>
  <c r="DC83" i="5"/>
  <c r="DB92" i="5"/>
  <c r="DC99" i="5"/>
  <c r="DC153" i="5"/>
  <c r="DC212" i="5"/>
  <c r="DB300" i="5"/>
  <c r="DB352" i="5"/>
  <c r="DB413" i="5"/>
  <c r="DC44" i="5"/>
  <c r="DC111" i="5"/>
  <c r="DC135" i="5"/>
  <c r="DC154" i="5"/>
  <c r="DB214" i="5"/>
  <c r="DC239" i="5"/>
  <c r="DB337" i="5"/>
  <c r="DB371" i="5"/>
  <c r="DB461" i="5"/>
  <c r="DB15" i="5"/>
  <c r="DC301" i="5"/>
  <c r="DC347" i="5"/>
  <c r="DB437" i="5"/>
  <c r="DB453" i="5"/>
  <c r="DB483" i="5"/>
  <c r="DB490" i="5"/>
  <c r="DC67" i="5"/>
  <c r="DC95" i="5"/>
  <c r="DB112" i="5"/>
  <c r="DC260" i="5"/>
  <c r="DB277" i="5"/>
  <c r="DB311" i="5"/>
  <c r="DB391" i="5"/>
  <c r="DC400" i="5"/>
  <c r="DC408" i="5"/>
  <c r="DC469" i="5"/>
  <c r="DB189" i="5"/>
  <c r="DB216" i="5"/>
  <c r="DC225" i="5"/>
  <c r="DB296" i="5"/>
  <c r="DC302" i="5"/>
  <c r="DC330" i="5"/>
  <c r="DB365" i="5"/>
  <c r="DB372" i="5"/>
  <c r="DB462" i="5"/>
  <c r="DC476" i="5"/>
  <c r="DB37" i="5"/>
  <c r="DB16" i="5"/>
  <c r="DC27" i="5"/>
  <c r="DC47" i="5"/>
  <c r="DC87" i="5"/>
  <c r="DC123" i="5"/>
  <c r="DC173" i="5"/>
  <c r="DC232" i="5"/>
  <c r="DC251" i="5"/>
  <c r="DC270" i="5"/>
  <c r="DB339" i="5"/>
  <c r="DC383" i="5"/>
  <c r="DC484" i="5"/>
  <c r="DB491" i="5"/>
  <c r="DB124" i="5"/>
  <c r="DC131" i="5"/>
  <c r="DC190" i="5"/>
  <c r="DC227" i="5"/>
  <c r="DB271" i="5"/>
  <c r="DB304" i="5"/>
  <c r="DB324" i="5"/>
  <c r="DB367" i="5"/>
  <c r="DC403" i="5"/>
  <c r="DC424" i="5"/>
  <c r="DB434" i="5"/>
  <c r="DC441" i="5"/>
  <c r="DB464" i="5"/>
  <c r="DB485" i="5"/>
  <c r="DC200" i="5"/>
  <c r="DC264" i="5"/>
  <c r="DC359" i="5"/>
  <c r="DC375" i="5"/>
  <c r="DC449" i="5"/>
  <c r="DC457" i="5"/>
  <c r="DC30" i="5"/>
  <c r="DB98" i="5"/>
  <c r="DC132" i="5"/>
  <c r="DB31" i="5"/>
  <c r="DB48" i="5"/>
  <c r="DC55" i="5"/>
  <c r="DC63" i="5"/>
  <c r="DC107" i="5"/>
  <c r="DC119" i="5"/>
  <c r="DC139" i="5"/>
  <c r="DB151" i="5"/>
  <c r="DC198" i="5"/>
  <c r="DB221" i="5"/>
  <c r="DC234" i="5"/>
  <c r="DB241" i="5"/>
  <c r="DC247" i="5"/>
  <c r="DC254" i="5"/>
  <c r="DC262" i="5"/>
  <c r="DC267" i="5"/>
  <c r="DC288" i="5"/>
  <c r="DB312" i="5"/>
  <c r="DB379" i="5"/>
  <c r="DB385" i="5"/>
  <c r="DC398" i="5"/>
  <c r="DB432" i="5"/>
  <c r="DC447" i="5"/>
  <c r="DB481" i="5"/>
  <c r="DB64" i="5"/>
  <c r="DC127" i="5"/>
  <c r="DB140" i="5"/>
  <c r="DB165" i="5"/>
  <c r="DC187" i="5"/>
  <c r="DB192" i="5"/>
  <c r="DB199" i="5"/>
  <c r="DC248" i="5"/>
  <c r="DB263" i="5"/>
  <c r="DC282" i="5"/>
  <c r="DB289" i="5"/>
  <c r="DC295" i="5"/>
  <c r="DC321" i="5"/>
  <c r="DC336" i="5"/>
  <c r="DC349" i="5"/>
  <c r="DB355" i="5"/>
  <c r="DB373" i="5"/>
  <c r="DB399" i="5"/>
  <c r="DC71" i="5"/>
  <c r="DC79" i="5"/>
  <c r="DB108" i="5"/>
  <c r="DB33" i="5"/>
  <c r="DB49" i="5"/>
  <c r="DB114" i="5"/>
  <c r="DB121" i="5"/>
  <c r="DB133" i="5"/>
  <c r="DB146" i="5"/>
  <c r="DC160" i="5"/>
  <c r="DC222" i="5"/>
  <c r="DB236" i="5"/>
  <c r="DC242" i="5"/>
  <c r="DB256" i="5"/>
  <c r="DB269" i="5"/>
  <c r="DB276" i="5"/>
  <c r="DC308" i="5"/>
  <c r="DB343" i="5"/>
  <c r="DB380" i="5"/>
  <c r="DC386" i="5"/>
  <c r="DB393" i="5"/>
  <c r="DB411" i="5"/>
  <c r="DB460" i="5"/>
  <c r="DB482" i="5"/>
  <c r="DC492" i="5"/>
  <c r="DC59" i="5"/>
  <c r="DB65" i="5"/>
  <c r="DB109" i="5"/>
  <c r="DC115" i="5"/>
  <c r="DB141" i="5"/>
  <c r="DC147" i="5"/>
  <c r="DB223" i="5"/>
  <c r="DC290" i="5"/>
  <c r="DC309" i="5"/>
  <c r="DC356" i="5"/>
  <c r="DB363" i="5"/>
  <c r="DC369" i="5"/>
  <c r="DC406" i="5"/>
  <c r="DC455" i="5"/>
  <c r="DB493" i="5"/>
  <c r="DB60" i="5"/>
  <c r="DC75" i="5"/>
  <c r="DB81" i="5"/>
  <c r="DC103" i="5"/>
  <c r="DC116" i="5"/>
  <c r="DB129" i="5"/>
  <c r="DC148" i="5"/>
  <c r="DC195" i="5"/>
  <c r="DB284" i="5"/>
  <c r="DB291" i="5"/>
  <c r="DB297" i="5"/>
  <c r="DC310" i="5"/>
  <c r="DB332" i="5"/>
  <c r="DC338" i="5"/>
  <c r="DB345" i="5"/>
  <c r="DB407" i="5"/>
  <c r="DC417" i="5"/>
  <c r="DB423" i="5"/>
  <c r="DB429" i="5"/>
  <c r="DB440" i="5"/>
  <c r="DB445" i="5"/>
  <c r="DB456" i="5"/>
  <c r="DC467" i="5"/>
  <c r="DB473" i="5"/>
  <c r="DB478" i="5"/>
  <c r="DB489" i="5"/>
  <c r="DB494" i="5"/>
  <c r="DB20" i="5"/>
  <c r="DB53" i="5"/>
  <c r="DB76" i="5"/>
  <c r="DC91" i="5"/>
  <c r="DB97" i="5"/>
  <c r="DB117" i="5"/>
  <c r="DB130" i="5"/>
  <c r="DB137" i="5"/>
  <c r="DB149" i="5"/>
  <c r="DB156" i="5"/>
  <c r="DB184" i="5"/>
  <c r="DB197" i="5"/>
  <c r="DC202" i="5"/>
  <c r="DC240" i="5"/>
  <c r="DC378" i="5"/>
  <c r="DC384" i="5"/>
  <c r="DC397" i="5"/>
  <c r="DC446" i="5"/>
  <c r="DB45" i="5"/>
  <c r="DB93" i="5"/>
  <c r="DC40" i="5"/>
  <c r="DC88" i="5"/>
  <c r="DB158" i="5"/>
  <c r="DC158" i="5"/>
  <c r="DB46" i="5"/>
  <c r="DB62" i="5"/>
  <c r="DB78" i="5"/>
  <c r="DB94" i="5"/>
  <c r="DB110" i="5"/>
  <c r="DB126" i="5"/>
  <c r="DB142" i="5"/>
  <c r="DC152" i="5"/>
  <c r="DC175" i="5"/>
  <c r="DC180" i="5"/>
  <c r="DB217" i="5"/>
  <c r="DB235" i="5"/>
  <c r="DB252" i="5"/>
  <c r="DB258" i="5"/>
  <c r="DC258" i="5"/>
  <c r="DC287" i="5"/>
  <c r="DB292" i="5"/>
  <c r="DC315" i="5"/>
  <c r="DB8" i="5"/>
  <c r="DB19" i="5"/>
  <c r="DB24" i="5"/>
  <c r="DB36" i="5"/>
  <c r="DB41" i="5"/>
  <c r="DB52" i="5"/>
  <c r="DB57" i="5"/>
  <c r="DB68" i="5"/>
  <c r="DB73" i="5"/>
  <c r="DB84" i="5"/>
  <c r="DB89" i="5"/>
  <c r="DB100" i="5"/>
  <c r="DB105" i="5"/>
  <c r="DB159" i="5"/>
  <c r="DC181" i="5"/>
  <c r="DB181" i="5"/>
  <c r="DC203" i="5"/>
  <c r="DB203" i="5"/>
  <c r="DC224" i="5"/>
  <c r="DB224" i="5"/>
  <c r="DC259" i="5"/>
  <c r="DB259" i="5"/>
  <c r="DC322" i="5"/>
  <c r="DB327" i="5"/>
  <c r="DB34" i="5"/>
  <c r="DB12" i="5"/>
  <c r="DC7" i="5"/>
  <c r="DC18" i="5"/>
  <c r="DC35" i="5"/>
  <c r="DC72" i="5"/>
  <c r="DB13" i="5"/>
  <c r="DB23" i="5"/>
  <c r="DB56" i="5"/>
  <c r="DB77" i="5"/>
  <c r="DB104" i="5"/>
  <c r="DC120" i="5"/>
  <c r="DC136" i="5"/>
  <c r="DB29" i="5"/>
  <c r="DB218" i="5"/>
  <c r="DC218" i="5"/>
  <c r="DC328" i="5"/>
  <c r="DB328" i="5"/>
  <c r="DB9" i="5"/>
  <c r="DB25" i="5"/>
  <c r="DB42" i="5"/>
  <c r="DB58" i="5"/>
  <c r="DB74" i="5"/>
  <c r="DB90" i="5"/>
  <c r="DB106" i="5"/>
  <c r="DB122" i="5"/>
  <c r="DB138" i="5"/>
  <c r="DC230" i="5"/>
  <c r="DC253" i="5"/>
  <c r="DB305" i="5"/>
  <c r="DC323" i="5"/>
  <c r="DC6" i="5"/>
  <c r="DC237" i="5"/>
  <c r="DB237" i="5"/>
  <c r="DB306" i="5"/>
  <c r="DC306" i="5"/>
  <c r="DB50" i="5"/>
  <c r="DB66" i="5"/>
  <c r="DC26" i="5"/>
  <c r="DC43" i="5"/>
  <c r="DB161" i="5"/>
  <c r="DB183" i="5"/>
  <c r="DC10" i="5"/>
  <c r="DC155" i="5"/>
  <c r="DB155" i="5"/>
  <c r="DB194" i="5"/>
  <c r="DC194" i="5"/>
  <c r="DC226" i="5"/>
  <c r="DB231" i="5"/>
  <c r="DB261" i="5"/>
  <c r="DC272" i="5"/>
  <c r="DB272" i="5"/>
  <c r="DC307" i="5"/>
  <c r="DB307" i="5"/>
  <c r="DB5" i="5"/>
  <c r="DB21" i="5"/>
  <c r="DB38" i="5"/>
  <c r="DB54" i="5"/>
  <c r="DB70" i="5"/>
  <c r="DB86" i="5"/>
  <c r="DB102" i="5"/>
  <c r="DB118" i="5"/>
  <c r="DB134" i="5"/>
  <c r="DC150" i="5"/>
  <c r="DB166" i="5"/>
  <c r="DC166" i="5"/>
  <c r="DB172" i="5"/>
  <c r="DB206" i="5"/>
  <c r="DB266" i="5"/>
  <c r="DC266" i="5"/>
  <c r="DC318" i="5"/>
  <c r="DC331" i="5"/>
  <c r="DB331" i="5"/>
  <c r="DB207" i="5"/>
  <c r="DC207" i="5"/>
  <c r="DB250" i="5"/>
  <c r="DC250" i="5"/>
  <c r="DC22" i="5"/>
  <c r="DC167" i="5"/>
  <c r="DC178" i="5"/>
  <c r="DB244" i="5"/>
  <c r="DC285" i="5"/>
  <c r="DB285" i="5"/>
  <c r="DB313" i="5"/>
  <c r="DB82" i="5"/>
  <c r="DC168" i="5"/>
  <c r="DB168" i="5"/>
  <c r="DB196" i="5"/>
  <c r="DB208" i="5"/>
  <c r="DC274" i="5"/>
  <c r="DB279" i="5"/>
  <c r="DB17" i="5"/>
  <c r="DB28" i="5"/>
  <c r="DB61" i="5"/>
  <c r="DB157" i="5"/>
  <c r="DC174" i="5"/>
  <c r="DB179" i="5"/>
  <c r="DB314" i="5"/>
  <c r="DC314" i="5"/>
  <c r="DB257" i="5"/>
  <c r="DC275" i="5"/>
  <c r="DC280" i="5"/>
  <c r="DB298" i="5"/>
  <c r="DC298" i="5"/>
  <c r="DC326" i="5"/>
  <c r="DB341" i="5"/>
  <c r="DC354" i="5"/>
  <c r="DB376" i="5"/>
  <c r="DB389" i="5"/>
  <c r="DC402" i="5"/>
  <c r="DB438" i="5"/>
  <c r="DC451" i="5"/>
  <c r="DB487" i="5"/>
  <c r="DB430" i="5"/>
  <c r="DC443" i="5"/>
  <c r="DB479" i="5"/>
  <c r="DB320" i="5"/>
  <c r="DB333" i="5"/>
  <c r="DC346" i="5"/>
  <c r="DB368" i="5"/>
  <c r="DB381" i="5"/>
  <c r="DC394" i="5"/>
  <c r="DB220" i="5"/>
  <c r="DB233" i="5"/>
  <c r="DC246" i="5"/>
  <c r="DB255" i="5"/>
  <c r="DB268" i="5"/>
  <c r="DB281" i="5"/>
  <c r="DC294" i="5"/>
  <c r="DB303" i="5"/>
  <c r="DB316" i="5"/>
  <c r="DB329" i="5"/>
  <c r="DC342" i="5"/>
  <c r="DB364" i="5"/>
  <c r="DB377" i="5"/>
  <c r="DC390" i="5"/>
  <c r="DB426" i="5"/>
  <c r="DC439" i="5"/>
  <c r="DB475" i="5"/>
  <c r="DC488" i="5"/>
  <c r="DC186" i="5"/>
  <c r="DC238" i="5"/>
  <c r="DC286" i="5"/>
  <c r="DC334" i="5"/>
  <c r="DC382" i="5"/>
  <c r="DC431" i="5"/>
  <c r="DC480" i="5"/>
  <c r="DB348" i="5"/>
  <c r="DB361" i="5"/>
  <c r="DC374" i="5"/>
  <c r="DB396" i="5"/>
  <c r="DB409" i="5"/>
  <c r="DC422" i="5"/>
  <c r="DB458" i="5"/>
  <c r="DC472" i="5"/>
  <c r="DB344" i="5"/>
  <c r="DB357" i="5"/>
  <c r="DC370" i="5"/>
  <c r="DB392" i="5"/>
  <c r="DB405" i="5"/>
  <c r="DC418" i="5"/>
  <c r="DB454" i="5"/>
  <c r="DC468" i="5"/>
  <c r="DB340" i="5"/>
  <c r="DB353" i="5"/>
  <c r="DC366" i="5"/>
  <c r="DB388" i="5"/>
  <c r="DB401" i="5"/>
  <c r="DC414" i="5"/>
  <c r="DB450" i="5"/>
  <c r="DC463" i="5"/>
  <c r="DC362" i="5"/>
  <c r="DC410" i="5"/>
  <c r="DC459" i="5"/>
  <c r="DC500" i="5"/>
  <c r="DA1420" i="5" l="1"/>
  <c r="DB1420" i="5" s="1"/>
  <c r="DA1421" i="5"/>
  <c r="DB1421" i="5" s="1"/>
  <c r="DA1422" i="5"/>
  <c r="DB1422" i="5" s="1"/>
  <c r="DA1423" i="5"/>
  <c r="DC1423" i="5" s="1"/>
  <c r="DA1424" i="5"/>
  <c r="DC1424" i="5" s="1"/>
  <c r="DA1425" i="5"/>
  <c r="DC1425" i="5" s="1"/>
  <c r="DA1426" i="5"/>
  <c r="DC1426" i="5" s="1"/>
  <c r="DA1427" i="5"/>
  <c r="DC1427" i="5" s="1"/>
  <c r="DA1428" i="5"/>
  <c r="DC1428" i="5" s="1"/>
  <c r="DA1429" i="5"/>
  <c r="DC1429" i="5" s="1"/>
  <c r="DA1430" i="5"/>
  <c r="DC1430" i="5" s="1"/>
  <c r="DA1431" i="5"/>
  <c r="DC1431" i="5" s="1"/>
  <c r="DA1432" i="5"/>
  <c r="DB1432" i="5" s="1"/>
  <c r="DA1433" i="5"/>
  <c r="DB1433" i="5" s="1"/>
  <c r="DA1434" i="5"/>
  <c r="DB1434" i="5" s="1"/>
  <c r="DA1435" i="5"/>
  <c r="DC1435" i="5" s="1"/>
  <c r="DA1436" i="5"/>
  <c r="DC1436" i="5" s="1"/>
  <c r="DA1437" i="5"/>
  <c r="DC1437" i="5" s="1"/>
  <c r="DB1431" i="5" l="1"/>
  <c r="DC1422" i="5"/>
  <c r="DB1430" i="5"/>
  <c r="DC1433" i="5"/>
  <c r="DC1421" i="5"/>
  <c r="DC1434" i="5"/>
  <c r="DB1429" i="5"/>
  <c r="DC1432" i="5"/>
  <c r="DC1420" i="5"/>
  <c r="DB1428" i="5"/>
  <c r="DB1427" i="5"/>
  <c r="DB1426" i="5"/>
  <c r="DB1437" i="5"/>
  <c r="DB1425" i="5"/>
  <c r="DB1436" i="5"/>
  <c r="DB1424" i="5"/>
  <c r="DB1435" i="5"/>
  <c r="DB1423" i="5"/>
  <c r="G47" i="55" l="1"/>
  <c r="G46" i="55"/>
  <c r="G38" i="55"/>
  <c r="S19" i="55"/>
  <c r="F12" i="55" s="1"/>
  <c r="K40" i="55" s="1"/>
  <c r="B14" i="55"/>
  <c r="B10" i="55"/>
  <c r="B46" i="55" s="1"/>
  <c r="S34" i="55"/>
  <c r="S33" i="55"/>
  <c r="S32" i="55"/>
  <c r="S31" i="55"/>
  <c r="S30" i="55"/>
  <c r="S29" i="55"/>
  <c r="S28" i="55"/>
  <c r="S35" i="55" s="1"/>
  <c r="H40" i="55" s="1"/>
  <c r="S27" i="55"/>
  <c r="S26" i="55"/>
  <c r="S25" i="55"/>
  <c r="S24" i="55"/>
  <c r="S23" i="55"/>
  <c r="S22" i="55"/>
  <c r="S21" i="55"/>
  <c r="S20" i="55"/>
  <c r="S18" i="55"/>
  <c r="C12" i="55" s="1"/>
  <c r="S17" i="55"/>
  <c r="S16" i="55"/>
  <c r="B8" i="55"/>
  <c r="C47" i="55" s="1"/>
  <c r="S36" i="55" l="1"/>
  <c r="O13" i="55"/>
  <c r="O12" i="55"/>
  <c r="S37" i="55" l="1"/>
  <c r="H41" i="55" s="1"/>
  <c r="H39" i="55"/>
  <c r="D4" i="13" l="1"/>
  <c r="I4" i="13" s="1"/>
  <c r="E4" i="13"/>
  <c r="M4" i="13" s="1"/>
  <c r="H4" i="13"/>
  <c r="J4" i="13"/>
  <c r="D5" i="13"/>
  <c r="E5" i="13"/>
  <c r="H5" i="13"/>
  <c r="J5" i="13"/>
  <c r="D6" i="13"/>
  <c r="E6" i="13"/>
  <c r="F6" i="13" s="1"/>
  <c r="H6" i="13"/>
  <c r="J6" i="13"/>
  <c r="D7" i="13"/>
  <c r="E7" i="13"/>
  <c r="R7" i="13" s="1"/>
  <c r="H7" i="13"/>
  <c r="J7" i="13"/>
  <c r="D8" i="13"/>
  <c r="E8" i="13"/>
  <c r="H8" i="13"/>
  <c r="J8" i="13"/>
  <c r="D9" i="13"/>
  <c r="E9" i="13"/>
  <c r="H9" i="13"/>
  <c r="J9" i="13"/>
  <c r="D10" i="13"/>
  <c r="E10" i="13"/>
  <c r="H10" i="13"/>
  <c r="J10" i="13"/>
  <c r="D11" i="13"/>
  <c r="E11" i="13"/>
  <c r="G11" i="13" s="1"/>
  <c r="H11" i="13"/>
  <c r="J11" i="13"/>
  <c r="D12" i="13"/>
  <c r="I12" i="13" s="1"/>
  <c r="E12" i="13"/>
  <c r="K12" i="13" s="1"/>
  <c r="P12" i="13" s="1"/>
  <c r="H12" i="13"/>
  <c r="J12" i="13"/>
  <c r="D13" i="13"/>
  <c r="S13" i="13" s="1"/>
  <c r="E13" i="13"/>
  <c r="F13" i="13" s="1"/>
  <c r="H13" i="13"/>
  <c r="J13" i="13"/>
  <c r="D14" i="13"/>
  <c r="E14" i="13"/>
  <c r="H14" i="13"/>
  <c r="J14" i="13"/>
  <c r="D15" i="13"/>
  <c r="E15" i="13"/>
  <c r="H15" i="13"/>
  <c r="J15" i="13"/>
  <c r="D16" i="13"/>
  <c r="E16" i="13"/>
  <c r="H16" i="13"/>
  <c r="J16" i="13"/>
  <c r="D17" i="13"/>
  <c r="S17" i="13" s="1"/>
  <c r="E17" i="13"/>
  <c r="F17" i="13" s="1"/>
  <c r="H17" i="13"/>
  <c r="J17" i="13"/>
  <c r="D18" i="13"/>
  <c r="S18" i="13" s="1"/>
  <c r="E18" i="13"/>
  <c r="H18" i="13"/>
  <c r="J18" i="13"/>
  <c r="D19" i="13"/>
  <c r="E19" i="13"/>
  <c r="L19" i="13" s="1"/>
  <c r="H19" i="13"/>
  <c r="J19" i="13"/>
  <c r="D20" i="13"/>
  <c r="S20" i="13" s="1"/>
  <c r="E20" i="13"/>
  <c r="H20" i="13"/>
  <c r="J20" i="13"/>
  <c r="D21" i="13"/>
  <c r="E21" i="13"/>
  <c r="H21" i="13"/>
  <c r="J21" i="13"/>
  <c r="D22" i="13"/>
  <c r="S22" i="13" s="1"/>
  <c r="E22" i="13"/>
  <c r="K22" i="13" s="1"/>
  <c r="P22" i="13" s="1"/>
  <c r="H22" i="13"/>
  <c r="J22" i="13"/>
  <c r="D23" i="13"/>
  <c r="E23" i="13"/>
  <c r="H23" i="13"/>
  <c r="J23" i="13"/>
  <c r="D24" i="13"/>
  <c r="S24" i="13" s="1"/>
  <c r="E24" i="13"/>
  <c r="L24" i="13" s="1"/>
  <c r="H24" i="13"/>
  <c r="J24" i="13"/>
  <c r="D25" i="13"/>
  <c r="E25" i="13"/>
  <c r="G25" i="13" s="1"/>
  <c r="H25" i="13"/>
  <c r="J25" i="13"/>
  <c r="D26" i="13"/>
  <c r="I26" i="13" s="1"/>
  <c r="E26" i="13"/>
  <c r="H26" i="13"/>
  <c r="J26" i="13"/>
  <c r="D27" i="13"/>
  <c r="E27" i="13"/>
  <c r="H27" i="13"/>
  <c r="J27" i="13"/>
  <c r="D28" i="13"/>
  <c r="E28" i="13"/>
  <c r="M28" i="13" s="1"/>
  <c r="H28" i="13"/>
  <c r="J28" i="13"/>
  <c r="D29" i="13"/>
  <c r="E29" i="13"/>
  <c r="H29" i="13"/>
  <c r="J29" i="13"/>
  <c r="D30" i="13"/>
  <c r="E30" i="13"/>
  <c r="H30" i="13"/>
  <c r="J30" i="13"/>
  <c r="D31" i="13"/>
  <c r="E31" i="13"/>
  <c r="H31" i="13"/>
  <c r="J31" i="13"/>
  <c r="D32" i="13"/>
  <c r="E32" i="13"/>
  <c r="H32" i="13"/>
  <c r="J32" i="13"/>
  <c r="D33" i="13"/>
  <c r="S33" i="13" s="1"/>
  <c r="E33" i="13"/>
  <c r="F33" i="13" s="1"/>
  <c r="H33" i="13"/>
  <c r="J33" i="13"/>
  <c r="D34" i="13"/>
  <c r="E34" i="13"/>
  <c r="H34" i="13"/>
  <c r="J34" i="13"/>
  <c r="D35" i="13"/>
  <c r="E35" i="13"/>
  <c r="T35" i="13" s="1"/>
  <c r="H35" i="13"/>
  <c r="J35" i="13"/>
  <c r="D36" i="13"/>
  <c r="E36" i="13"/>
  <c r="T36" i="13" s="1"/>
  <c r="H36" i="13"/>
  <c r="J36" i="13"/>
  <c r="D37" i="13"/>
  <c r="E37" i="13"/>
  <c r="Q37" i="13" s="1"/>
  <c r="H37" i="13"/>
  <c r="J37" i="13"/>
  <c r="D38" i="13"/>
  <c r="E38" i="13"/>
  <c r="H38" i="13"/>
  <c r="J38" i="13"/>
  <c r="D39" i="13"/>
  <c r="E39" i="13"/>
  <c r="H39" i="13"/>
  <c r="J39" i="13"/>
  <c r="D40" i="13"/>
  <c r="I40" i="13" s="1"/>
  <c r="E40" i="13"/>
  <c r="V40" i="13" s="1"/>
  <c r="W40" i="13" s="1"/>
  <c r="H40" i="13"/>
  <c r="J40" i="13"/>
  <c r="D41" i="13"/>
  <c r="E41" i="13"/>
  <c r="L41" i="13" s="1"/>
  <c r="H41" i="13"/>
  <c r="J41" i="13"/>
  <c r="D42" i="13"/>
  <c r="E42" i="13"/>
  <c r="R42" i="13" s="1"/>
  <c r="H42" i="13"/>
  <c r="J42" i="13"/>
  <c r="D43" i="13"/>
  <c r="S43" i="13" s="1"/>
  <c r="E43" i="13"/>
  <c r="H43" i="13"/>
  <c r="J43" i="13"/>
  <c r="D44" i="13"/>
  <c r="E44" i="13"/>
  <c r="K44" i="13" s="1"/>
  <c r="P44" i="13" s="1"/>
  <c r="H44" i="13"/>
  <c r="J44" i="13"/>
  <c r="D45" i="13"/>
  <c r="E45" i="13"/>
  <c r="H45" i="13"/>
  <c r="J45" i="13"/>
  <c r="D46" i="13"/>
  <c r="E46" i="13"/>
  <c r="H46" i="13"/>
  <c r="J46" i="13"/>
  <c r="D47" i="13"/>
  <c r="E47" i="13"/>
  <c r="K47" i="13" s="1"/>
  <c r="P47" i="13" s="1"/>
  <c r="H47" i="13"/>
  <c r="J47" i="13"/>
  <c r="D48" i="13"/>
  <c r="I48" i="13" s="1"/>
  <c r="E48" i="13"/>
  <c r="U48" i="13" s="1"/>
  <c r="H48" i="13"/>
  <c r="J48" i="13"/>
  <c r="D49" i="13"/>
  <c r="E49" i="13"/>
  <c r="H49" i="13"/>
  <c r="J49" i="13"/>
  <c r="D50" i="13"/>
  <c r="E50" i="13"/>
  <c r="M50" i="13" s="1"/>
  <c r="H50" i="13"/>
  <c r="J50" i="13"/>
  <c r="D51" i="13"/>
  <c r="E51" i="13"/>
  <c r="U51" i="13" s="1"/>
  <c r="H51" i="13"/>
  <c r="J51" i="13"/>
  <c r="D52" i="13"/>
  <c r="I52" i="13" s="1"/>
  <c r="E52" i="13"/>
  <c r="V52" i="13" s="1"/>
  <c r="W52" i="13" s="1"/>
  <c r="H52" i="13"/>
  <c r="J52" i="13"/>
  <c r="D53" i="13"/>
  <c r="E53" i="13"/>
  <c r="H53" i="13"/>
  <c r="J53" i="13"/>
  <c r="D54" i="13"/>
  <c r="E54" i="13"/>
  <c r="M54" i="13" s="1"/>
  <c r="H54" i="13"/>
  <c r="J54" i="13"/>
  <c r="D55" i="13"/>
  <c r="E55" i="13"/>
  <c r="F55" i="13" s="1"/>
  <c r="H55" i="13"/>
  <c r="J55" i="13"/>
  <c r="D56" i="13"/>
  <c r="E56" i="13"/>
  <c r="H56" i="13"/>
  <c r="J56" i="13"/>
  <c r="D57" i="13"/>
  <c r="E57" i="13"/>
  <c r="H57" i="13"/>
  <c r="J57" i="13"/>
  <c r="D58" i="13"/>
  <c r="I58" i="13" s="1"/>
  <c r="E58" i="13"/>
  <c r="G58" i="13" s="1"/>
  <c r="H58" i="13"/>
  <c r="J58" i="13"/>
  <c r="D59" i="13"/>
  <c r="E59" i="13"/>
  <c r="T59" i="13" s="1"/>
  <c r="H59" i="13"/>
  <c r="J59" i="13"/>
  <c r="D60" i="13"/>
  <c r="I60" i="13" s="1"/>
  <c r="E60" i="13"/>
  <c r="G60" i="13" s="1"/>
  <c r="H60" i="13"/>
  <c r="J60" i="13"/>
  <c r="D61" i="13"/>
  <c r="E61" i="13"/>
  <c r="H61" i="13"/>
  <c r="J61" i="13"/>
  <c r="D62" i="13"/>
  <c r="E62" i="13"/>
  <c r="H62" i="13"/>
  <c r="J62" i="13"/>
  <c r="D63" i="13"/>
  <c r="E63" i="13"/>
  <c r="N63" i="13" s="1"/>
  <c r="H63" i="13"/>
  <c r="J63" i="13"/>
  <c r="D64" i="13"/>
  <c r="E64" i="13"/>
  <c r="U64" i="13" s="1"/>
  <c r="H64" i="13"/>
  <c r="J64" i="13"/>
  <c r="D65" i="13"/>
  <c r="E65" i="13"/>
  <c r="F65" i="13" s="1"/>
  <c r="H65" i="13"/>
  <c r="J65" i="13"/>
  <c r="D66" i="13"/>
  <c r="E66" i="13"/>
  <c r="H66" i="13"/>
  <c r="J66" i="13"/>
  <c r="D67" i="13"/>
  <c r="S67" i="13" s="1"/>
  <c r="E67" i="13"/>
  <c r="H67" i="13"/>
  <c r="J67" i="13"/>
  <c r="D68" i="13"/>
  <c r="E68" i="13"/>
  <c r="H68" i="13"/>
  <c r="J68" i="13"/>
  <c r="D69" i="13"/>
  <c r="E69" i="13"/>
  <c r="H69" i="13"/>
  <c r="J69" i="13"/>
  <c r="D70" i="13"/>
  <c r="I70" i="13" s="1"/>
  <c r="E70" i="13"/>
  <c r="H70" i="13"/>
  <c r="J70" i="13"/>
  <c r="D71" i="13"/>
  <c r="E71" i="13"/>
  <c r="L71" i="13" s="1"/>
  <c r="H71" i="13"/>
  <c r="J71" i="13"/>
  <c r="D72" i="13"/>
  <c r="I72" i="13" s="1"/>
  <c r="E72" i="13"/>
  <c r="H72" i="13"/>
  <c r="J72" i="13"/>
  <c r="D73" i="13"/>
  <c r="E73" i="13"/>
  <c r="U73" i="13" s="1"/>
  <c r="H73" i="13"/>
  <c r="J73" i="13"/>
  <c r="D74" i="13"/>
  <c r="E74" i="13"/>
  <c r="N74" i="13" s="1"/>
  <c r="H74" i="13"/>
  <c r="J74" i="13"/>
  <c r="D75" i="13"/>
  <c r="E75" i="13"/>
  <c r="O75" i="13" s="1"/>
  <c r="H75" i="13"/>
  <c r="J75" i="13"/>
  <c r="D76" i="13"/>
  <c r="I76" i="13" s="1"/>
  <c r="E76" i="13"/>
  <c r="N76" i="13" s="1"/>
  <c r="H76" i="13"/>
  <c r="J76" i="13"/>
  <c r="D77" i="13"/>
  <c r="E77" i="13"/>
  <c r="H77" i="13"/>
  <c r="J77" i="13"/>
  <c r="D78" i="13"/>
  <c r="E78" i="13"/>
  <c r="H78" i="13"/>
  <c r="J78" i="13"/>
  <c r="D79" i="13"/>
  <c r="E79" i="13"/>
  <c r="K79" i="13" s="1"/>
  <c r="P79" i="13" s="1"/>
  <c r="H79" i="13"/>
  <c r="J79" i="13"/>
  <c r="D80" i="13"/>
  <c r="I80" i="13" s="1"/>
  <c r="E80" i="13"/>
  <c r="H80" i="13"/>
  <c r="J80" i="13"/>
  <c r="D81" i="13"/>
  <c r="E81" i="13"/>
  <c r="V81" i="13" s="1"/>
  <c r="W81" i="13" s="1"/>
  <c r="H81" i="13"/>
  <c r="J81" i="13"/>
  <c r="D82" i="13"/>
  <c r="E82" i="13"/>
  <c r="G82" i="13" s="1"/>
  <c r="H82" i="13"/>
  <c r="J82" i="13"/>
  <c r="D83" i="13"/>
  <c r="E83" i="13"/>
  <c r="L83" i="13" s="1"/>
  <c r="H83" i="13"/>
  <c r="J83" i="13"/>
  <c r="D84" i="13"/>
  <c r="E84" i="13"/>
  <c r="K84" i="13" s="1"/>
  <c r="P84" i="13" s="1"/>
  <c r="H84" i="13"/>
  <c r="J84" i="13"/>
  <c r="D85" i="13"/>
  <c r="E85" i="13"/>
  <c r="V85" i="13" s="1"/>
  <c r="W85" i="13" s="1"/>
  <c r="H85" i="13"/>
  <c r="J85" i="13"/>
  <c r="D86" i="13"/>
  <c r="S86" i="13" s="1"/>
  <c r="E86" i="13"/>
  <c r="H86" i="13"/>
  <c r="J86" i="13"/>
  <c r="D87" i="13"/>
  <c r="S87" i="13" s="1"/>
  <c r="E87" i="13"/>
  <c r="O87" i="13" s="1"/>
  <c r="H87" i="13"/>
  <c r="J87" i="13"/>
  <c r="D88" i="13"/>
  <c r="E88" i="13"/>
  <c r="H88" i="13"/>
  <c r="J88" i="13"/>
  <c r="D89" i="13"/>
  <c r="I89" i="13" s="1"/>
  <c r="E89" i="13"/>
  <c r="H89" i="13"/>
  <c r="J89" i="13"/>
  <c r="D90" i="13"/>
  <c r="S90" i="13" s="1"/>
  <c r="E90" i="13"/>
  <c r="H90" i="13"/>
  <c r="J90" i="13"/>
  <c r="D91" i="13"/>
  <c r="E91" i="13"/>
  <c r="H91" i="13"/>
  <c r="J91" i="13"/>
  <c r="D92" i="13"/>
  <c r="S92" i="13" s="1"/>
  <c r="E92" i="13"/>
  <c r="H92" i="13"/>
  <c r="J92" i="13"/>
  <c r="D93" i="13"/>
  <c r="E93" i="13"/>
  <c r="G93" i="13" s="1"/>
  <c r="H93" i="13"/>
  <c r="J93" i="13"/>
  <c r="D94" i="13"/>
  <c r="I94" i="13" s="1"/>
  <c r="E94" i="13"/>
  <c r="N94" i="13" s="1"/>
  <c r="H94" i="13"/>
  <c r="J94" i="13"/>
  <c r="D95" i="13"/>
  <c r="E95" i="13"/>
  <c r="G95" i="13" s="1"/>
  <c r="H95" i="13"/>
  <c r="J95" i="13"/>
  <c r="D96" i="13"/>
  <c r="E96" i="13"/>
  <c r="U96" i="13" s="1"/>
  <c r="H96" i="13"/>
  <c r="J96" i="13"/>
  <c r="D97" i="13"/>
  <c r="E97" i="13"/>
  <c r="H97" i="13"/>
  <c r="J97" i="13"/>
  <c r="D98" i="13"/>
  <c r="I98" i="13" s="1"/>
  <c r="E98" i="13"/>
  <c r="H98" i="13"/>
  <c r="J98" i="13"/>
  <c r="D99" i="13"/>
  <c r="E99" i="13"/>
  <c r="U99" i="13" s="1"/>
  <c r="H99" i="13"/>
  <c r="J99" i="13"/>
  <c r="D100" i="13"/>
  <c r="I100" i="13" s="1"/>
  <c r="E100" i="13"/>
  <c r="H100" i="13"/>
  <c r="J100" i="13"/>
  <c r="D101" i="13"/>
  <c r="E101" i="13"/>
  <c r="H101" i="13"/>
  <c r="J101" i="13"/>
  <c r="D102" i="13"/>
  <c r="E102" i="13"/>
  <c r="U102" i="13" s="1"/>
  <c r="H102" i="13"/>
  <c r="J102" i="13"/>
  <c r="D103" i="13"/>
  <c r="S103" i="13" s="1"/>
  <c r="E103" i="13"/>
  <c r="H103" i="13"/>
  <c r="J103" i="13"/>
  <c r="D104" i="13"/>
  <c r="E104" i="13"/>
  <c r="O104" i="13" s="1"/>
  <c r="H104" i="13"/>
  <c r="J104" i="13"/>
  <c r="D105" i="13"/>
  <c r="I105" i="13" s="1"/>
  <c r="E105" i="13"/>
  <c r="N105" i="13" s="1"/>
  <c r="H105" i="13"/>
  <c r="J105" i="13"/>
  <c r="D106" i="13"/>
  <c r="E106" i="13"/>
  <c r="H106" i="13"/>
  <c r="J106" i="13"/>
  <c r="D107" i="13"/>
  <c r="E107" i="13"/>
  <c r="F107" i="13" s="1"/>
  <c r="H107" i="13"/>
  <c r="J107" i="13"/>
  <c r="D108" i="13"/>
  <c r="E108" i="13"/>
  <c r="H108" i="13"/>
  <c r="J108" i="13"/>
  <c r="D109" i="13"/>
  <c r="E109" i="13"/>
  <c r="T109" i="13" s="1"/>
  <c r="H109" i="13"/>
  <c r="J109" i="13"/>
  <c r="D110" i="13"/>
  <c r="E110" i="13"/>
  <c r="H110" i="13"/>
  <c r="J110" i="13"/>
  <c r="D111" i="13"/>
  <c r="E111" i="13"/>
  <c r="H111" i="13"/>
  <c r="J111" i="13"/>
  <c r="D112" i="13"/>
  <c r="I112" i="13" s="1"/>
  <c r="E112" i="13"/>
  <c r="H112" i="13"/>
  <c r="J112" i="13"/>
  <c r="D113" i="13"/>
  <c r="S113" i="13" s="1"/>
  <c r="E113" i="13"/>
  <c r="H113" i="13"/>
  <c r="J113" i="13"/>
  <c r="D114" i="13"/>
  <c r="S114" i="13" s="1"/>
  <c r="E114" i="13"/>
  <c r="O114" i="13" s="1"/>
  <c r="H114" i="13"/>
  <c r="J114" i="13"/>
  <c r="D115" i="13"/>
  <c r="E115" i="13"/>
  <c r="H115" i="13"/>
  <c r="J115" i="13"/>
  <c r="D116" i="13"/>
  <c r="S116" i="13" s="1"/>
  <c r="E116" i="13"/>
  <c r="H116" i="13"/>
  <c r="J116" i="13"/>
  <c r="D117" i="13"/>
  <c r="E117" i="13"/>
  <c r="O117" i="13" s="1"/>
  <c r="H117" i="13"/>
  <c r="J117" i="13"/>
  <c r="D118" i="13"/>
  <c r="E118" i="13"/>
  <c r="H118" i="13"/>
  <c r="J118" i="13"/>
  <c r="D119" i="13"/>
  <c r="I119" i="13" s="1"/>
  <c r="E119" i="13"/>
  <c r="Q119" i="13" s="1"/>
  <c r="H119" i="13"/>
  <c r="J119" i="13"/>
  <c r="D120" i="13"/>
  <c r="E120" i="13"/>
  <c r="H120" i="13"/>
  <c r="J120" i="13"/>
  <c r="D121" i="13"/>
  <c r="E121" i="13"/>
  <c r="H121" i="13"/>
  <c r="J121" i="13"/>
  <c r="D122" i="13"/>
  <c r="I122" i="13" s="1"/>
  <c r="E122" i="13"/>
  <c r="R122" i="13" s="1"/>
  <c r="H122" i="13"/>
  <c r="J122" i="13"/>
  <c r="D123" i="13"/>
  <c r="S123" i="13" s="1"/>
  <c r="E123" i="13"/>
  <c r="M123" i="13" s="1"/>
  <c r="H123" i="13"/>
  <c r="J123" i="13"/>
  <c r="D124" i="13"/>
  <c r="E124" i="13"/>
  <c r="M124" i="13" s="1"/>
  <c r="H124" i="13"/>
  <c r="J124" i="13"/>
  <c r="D125" i="13"/>
  <c r="I125" i="13" s="1"/>
  <c r="E125" i="13"/>
  <c r="T125" i="13" s="1"/>
  <c r="H125" i="13"/>
  <c r="J125" i="13"/>
  <c r="D126" i="13"/>
  <c r="I126" i="13" s="1"/>
  <c r="E126" i="13"/>
  <c r="M126" i="13" s="1"/>
  <c r="H126" i="13"/>
  <c r="J126" i="13"/>
  <c r="D127" i="13"/>
  <c r="E127" i="13"/>
  <c r="H127" i="13"/>
  <c r="J127" i="13"/>
  <c r="D128" i="13"/>
  <c r="E128" i="13"/>
  <c r="H128" i="13"/>
  <c r="J128" i="13"/>
  <c r="D129" i="13"/>
  <c r="S129" i="13" s="1"/>
  <c r="E129" i="13"/>
  <c r="H129" i="13"/>
  <c r="J129" i="13"/>
  <c r="D130" i="13"/>
  <c r="E130" i="13"/>
  <c r="H130" i="13"/>
  <c r="J130" i="13"/>
  <c r="D131" i="13"/>
  <c r="E131" i="13"/>
  <c r="G131" i="13" s="1"/>
  <c r="H131" i="13"/>
  <c r="J131" i="13"/>
  <c r="D132" i="13"/>
  <c r="E132" i="13"/>
  <c r="Q132" i="13" s="1"/>
  <c r="H132" i="13"/>
  <c r="J132" i="13"/>
  <c r="D133" i="13"/>
  <c r="E133" i="13"/>
  <c r="T133" i="13" s="1"/>
  <c r="H133" i="13"/>
  <c r="J133" i="13"/>
  <c r="D134" i="13"/>
  <c r="E134" i="13"/>
  <c r="N134" i="13" s="1"/>
  <c r="H134" i="13"/>
  <c r="J134" i="13"/>
  <c r="D135" i="13"/>
  <c r="S135" i="13" s="1"/>
  <c r="E135" i="13"/>
  <c r="H135" i="13"/>
  <c r="J135" i="13"/>
  <c r="D136" i="13"/>
  <c r="I136" i="13" s="1"/>
  <c r="E136" i="13"/>
  <c r="H136" i="13"/>
  <c r="J136" i="13"/>
  <c r="D137" i="13"/>
  <c r="S137" i="13" s="1"/>
  <c r="E137" i="13"/>
  <c r="T137" i="13" s="1"/>
  <c r="H137" i="13"/>
  <c r="J137" i="13"/>
  <c r="D138" i="13"/>
  <c r="I138" i="13" s="1"/>
  <c r="E138" i="13"/>
  <c r="U138" i="13" s="1"/>
  <c r="H138" i="13"/>
  <c r="J138" i="13"/>
  <c r="D139" i="13"/>
  <c r="S139" i="13" s="1"/>
  <c r="E139" i="13"/>
  <c r="R139" i="13" s="1"/>
  <c r="H139" i="13"/>
  <c r="J139" i="13"/>
  <c r="D140" i="13"/>
  <c r="S140" i="13" s="1"/>
  <c r="E140" i="13"/>
  <c r="H140" i="13"/>
  <c r="J140" i="13"/>
  <c r="D141" i="13"/>
  <c r="E141" i="13"/>
  <c r="H141" i="13"/>
  <c r="J141" i="13"/>
  <c r="D142" i="13"/>
  <c r="E142" i="13"/>
  <c r="H142" i="13"/>
  <c r="J142" i="13"/>
  <c r="D143" i="13"/>
  <c r="S143" i="13" s="1"/>
  <c r="E143" i="13"/>
  <c r="H143" i="13"/>
  <c r="J143" i="13"/>
  <c r="D144" i="13"/>
  <c r="E144" i="13"/>
  <c r="K144" i="13" s="1"/>
  <c r="P144" i="13" s="1"/>
  <c r="H144" i="13"/>
  <c r="J144" i="13"/>
  <c r="D145" i="13"/>
  <c r="E145" i="13"/>
  <c r="H145" i="13"/>
  <c r="J145" i="13"/>
  <c r="D146" i="13"/>
  <c r="E146" i="13"/>
  <c r="M146" i="13" s="1"/>
  <c r="H146" i="13"/>
  <c r="J146" i="13"/>
  <c r="D147" i="13"/>
  <c r="E147" i="13"/>
  <c r="R147" i="13" s="1"/>
  <c r="H147" i="13"/>
  <c r="J147" i="13"/>
  <c r="D148" i="13"/>
  <c r="E148" i="13"/>
  <c r="H148" i="13"/>
  <c r="J148" i="13"/>
  <c r="D149" i="13"/>
  <c r="I149" i="13" s="1"/>
  <c r="E149" i="13"/>
  <c r="K149" i="13" s="1"/>
  <c r="P149" i="13" s="1"/>
  <c r="H149" i="13"/>
  <c r="J149" i="13"/>
  <c r="D150" i="13"/>
  <c r="E150" i="13"/>
  <c r="H150" i="13"/>
  <c r="J150" i="13"/>
  <c r="D151" i="13"/>
  <c r="E151" i="13"/>
  <c r="H151" i="13"/>
  <c r="J151" i="13"/>
  <c r="D152" i="13"/>
  <c r="E152" i="13"/>
  <c r="T152" i="13" s="1"/>
  <c r="H152" i="13"/>
  <c r="J152" i="13"/>
  <c r="D153" i="13"/>
  <c r="I153" i="13" s="1"/>
  <c r="E153" i="13"/>
  <c r="H153" i="13"/>
  <c r="J153" i="13"/>
  <c r="D154" i="13"/>
  <c r="E154" i="13"/>
  <c r="H154" i="13"/>
  <c r="J154" i="13"/>
  <c r="D155" i="13"/>
  <c r="I155" i="13" s="1"/>
  <c r="E155" i="13"/>
  <c r="H155" i="13"/>
  <c r="J155" i="13"/>
  <c r="D156" i="13"/>
  <c r="E156" i="13"/>
  <c r="H156" i="13"/>
  <c r="J156" i="13"/>
  <c r="D157" i="13"/>
  <c r="E157" i="13"/>
  <c r="T157" i="13" s="1"/>
  <c r="H157" i="13"/>
  <c r="J157" i="13"/>
  <c r="D158" i="13"/>
  <c r="E158" i="13"/>
  <c r="H158" i="13"/>
  <c r="J158" i="13"/>
  <c r="D159" i="13"/>
  <c r="E159" i="13"/>
  <c r="T159" i="13" s="1"/>
  <c r="H159" i="13"/>
  <c r="J159" i="13"/>
  <c r="D160" i="13"/>
  <c r="E160" i="13"/>
  <c r="H160" i="13"/>
  <c r="J160" i="13"/>
  <c r="D161" i="13"/>
  <c r="E161" i="13"/>
  <c r="H161" i="13"/>
  <c r="J161" i="13"/>
  <c r="D162" i="13"/>
  <c r="E162" i="13"/>
  <c r="M162" i="13" s="1"/>
  <c r="H162" i="13"/>
  <c r="J162" i="13"/>
  <c r="D163" i="13"/>
  <c r="E163" i="13"/>
  <c r="R163" i="13" s="1"/>
  <c r="H163" i="13"/>
  <c r="J163" i="13"/>
  <c r="D164" i="13"/>
  <c r="E164" i="13"/>
  <c r="M164" i="13" s="1"/>
  <c r="H164" i="13"/>
  <c r="J164" i="13"/>
  <c r="D165" i="13"/>
  <c r="E165" i="13"/>
  <c r="U165" i="13" s="1"/>
  <c r="H165" i="13"/>
  <c r="J165" i="13"/>
  <c r="D166" i="13"/>
  <c r="E166" i="13"/>
  <c r="U166" i="13" s="1"/>
  <c r="H166" i="13"/>
  <c r="J166" i="13"/>
  <c r="D167" i="13"/>
  <c r="E167" i="13"/>
  <c r="H167" i="13"/>
  <c r="J167" i="13"/>
  <c r="D168" i="13"/>
  <c r="S168" i="13" s="1"/>
  <c r="E168" i="13"/>
  <c r="F168" i="13" s="1"/>
  <c r="H168" i="13"/>
  <c r="J168" i="13"/>
  <c r="D169" i="13"/>
  <c r="E169" i="13"/>
  <c r="H169" i="13"/>
  <c r="J169" i="13"/>
  <c r="D170" i="13"/>
  <c r="E170" i="13"/>
  <c r="H170" i="13"/>
  <c r="J170" i="13"/>
  <c r="D171" i="13"/>
  <c r="E171" i="13"/>
  <c r="R171" i="13" s="1"/>
  <c r="H171" i="13"/>
  <c r="J171" i="13"/>
  <c r="D172" i="13"/>
  <c r="I172" i="13" s="1"/>
  <c r="E172" i="13"/>
  <c r="R172" i="13" s="1"/>
  <c r="H172" i="13"/>
  <c r="J172" i="13"/>
  <c r="D173" i="13"/>
  <c r="I173" i="13" s="1"/>
  <c r="E173" i="13"/>
  <c r="T173" i="13" s="1"/>
  <c r="H173" i="13"/>
  <c r="J173" i="13"/>
  <c r="D174" i="13"/>
  <c r="S174" i="13" s="1"/>
  <c r="E174" i="13"/>
  <c r="H174" i="13"/>
  <c r="J174" i="13"/>
  <c r="D175" i="13"/>
  <c r="E175" i="13"/>
  <c r="T175" i="13" s="1"/>
  <c r="H175" i="13"/>
  <c r="J175" i="13"/>
  <c r="D176" i="13"/>
  <c r="E176" i="13"/>
  <c r="V176" i="13" s="1"/>
  <c r="W176" i="13" s="1"/>
  <c r="H176" i="13"/>
  <c r="J176" i="13"/>
  <c r="D177" i="13"/>
  <c r="E177" i="13"/>
  <c r="H177" i="13"/>
  <c r="J177" i="13"/>
  <c r="D178" i="13"/>
  <c r="S178" i="13" s="1"/>
  <c r="E178" i="13"/>
  <c r="H178" i="13"/>
  <c r="J178" i="13"/>
  <c r="D179" i="13"/>
  <c r="E179" i="13"/>
  <c r="H179" i="13"/>
  <c r="J179" i="13"/>
  <c r="D180" i="13"/>
  <c r="E180" i="13"/>
  <c r="F180" i="13" s="1"/>
  <c r="H180" i="13"/>
  <c r="J180" i="13"/>
  <c r="D181" i="13"/>
  <c r="E181" i="13"/>
  <c r="L181" i="13" s="1"/>
  <c r="H181" i="13"/>
  <c r="J181" i="13"/>
  <c r="D182" i="13"/>
  <c r="E182" i="13"/>
  <c r="H182" i="13"/>
  <c r="J182" i="13"/>
  <c r="D183" i="13"/>
  <c r="E183" i="13"/>
  <c r="G183" i="13" s="1"/>
  <c r="H183" i="13"/>
  <c r="J183" i="13"/>
  <c r="D184" i="13"/>
  <c r="E184" i="13"/>
  <c r="Q184" i="13" s="1"/>
  <c r="H184" i="13"/>
  <c r="J184" i="13"/>
  <c r="D185" i="13"/>
  <c r="E185" i="13"/>
  <c r="L185" i="13" s="1"/>
  <c r="H185" i="13"/>
  <c r="J185" i="13"/>
  <c r="D186" i="13"/>
  <c r="E186" i="13"/>
  <c r="H186" i="13"/>
  <c r="J186" i="13"/>
  <c r="D187" i="13"/>
  <c r="E187" i="13"/>
  <c r="R187" i="13" s="1"/>
  <c r="H187" i="13"/>
  <c r="J187" i="13"/>
  <c r="D188" i="13"/>
  <c r="E188" i="13"/>
  <c r="V188" i="13" s="1"/>
  <c r="W188" i="13" s="1"/>
  <c r="H188" i="13"/>
  <c r="J188" i="13"/>
  <c r="D189" i="13"/>
  <c r="E189" i="13"/>
  <c r="H189" i="13"/>
  <c r="J189" i="13"/>
  <c r="D190" i="13"/>
  <c r="S190" i="13" s="1"/>
  <c r="E190" i="13"/>
  <c r="O190" i="13" s="1"/>
  <c r="H190" i="13"/>
  <c r="J190" i="13"/>
  <c r="D191" i="13"/>
  <c r="E191" i="13"/>
  <c r="H191" i="13"/>
  <c r="J191" i="13"/>
  <c r="D192" i="13"/>
  <c r="E192" i="13"/>
  <c r="H192" i="13"/>
  <c r="J192" i="13"/>
  <c r="D193" i="13"/>
  <c r="E193" i="13"/>
  <c r="G193" i="13" s="1"/>
  <c r="H193" i="13"/>
  <c r="J193" i="13"/>
  <c r="D194" i="13"/>
  <c r="E194" i="13"/>
  <c r="H194" i="13"/>
  <c r="J194" i="13"/>
  <c r="D195" i="13"/>
  <c r="I195" i="13" s="1"/>
  <c r="E195" i="13"/>
  <c r="H195" i="13"/>
  <c r="J195" i="13"/>
  <c r="D196" i="13"/>
  <c r="E196" i="13"/>
  <c r="O196" i="13" s="1"/>
  <c r="H196" i="13"/>
  <c r="J196" i="13"/>
  <c r="D197" i="13"/>
  <c r="E197" i="13"/>
  <c r="G197" i="13" s="1"/>
  <c r="H197" i="13"/>
  <c r="J197" i="13"/>
  <c r="D198" i="13"/>
  <c r="E198" i="13"/>
  <c r="H198" i="13"/>
  <c r="J198" i="13"/>
  <c r="D199" i="13"/>
  <c r="E199" i="13"/>
  <c r="H199" i="13"/>
  <c r="J199" i="13"/>
  <c r="D200" i="13"/>
  <c r="E200" i="13"/>
  <c r="H200" i="13"/>
  <c r="J200" i="13"/>
  <c r="D201" i="13"/>
  <c r="E201" i="13"/>
  <c r="H201" i="13"/>
  <c r="J201" i="13"/>
  <c r="D202" i="13"/>
  <c r="E202" i="13"/>
  <c r="H202" i="13"/>
  <c r="J202" i="13"/>
  <c r="D203" i="13"/>
  <c r="I203" i="13" s="1"/>
  <c r="E203" i="13"/>
  <c r="F203" i="13" s="1"/>
  <c r="H203" i="13"/>
  <c r="J203" i="13"/>
  <c r="D204" i="13"/>
  <c r="E204" i="13"/>
  <c r="V204" i="13" s="1"/>
  <c r="W204" i="13" s="1"/>
  <c r="H204" i="13"/>
  <c r="J204" i="13"/>
  <c r="D205" i="13"/>
  <c r="E205" i="13"/>
  <c r="H205" i="13"/>
  <c r="J205" i="13"/>
  <c r="D206" i="13"/>
  <c r="E206" i="13"/>
  <c r="H206" i="13"/>
  <c r="J206" i="13"/>
  <c r="D207" i="13"/>
  <c r="E207" i="13"/>
  <c r="U207" i="13" s="1"/>
  <c r="H207" i="13"/>
  <c r="J207" i="13"/>
  <c r="D208" i="13"/>
  <c r="S208" i="13" s="1"/>
  <c r="E208" i="13"/>
  <c r="N208" i="13" s="1"/>
  <c r="H208" i="13"/>
  <c r="J208" i="13"/>
  <c r="D209" i="13"/>
  <c r="I209" i="13" s="1"/>
  <c r="E209" i="13"/>
  <c r="H209" i="13"/>
  <c r="J209" i="13"/>
  <c r="D210" i="13"/>
  <c r="E210" i="13"/>
  <c r="G210" i="13" s="1"/>
  <c r="H210" i="13"/>
  <c r="J210" i="13"/>
  <c r="D211" i="13"/>
  <c r="E211" i="13"/>
  <c r="U211" i="13" s="1"/>
  <c r="H211" i="13"/>
  <c r="J211" i="13"/>
  <c r="D212" i="13"/>
  <c r="E212" i="13"/>
  <c r="M212" i="13" s="1"/>
  <c r="H212" i="13"/>
  <c r="J212" i="13"/>
  <c r="D213" i="13"/>
  <c r="E213" i="13"/>
  <c r="H213" i="13"/>
  <c r="J213" i="13"/>
  <c r="D214" i="13"/>
  <c r="E214" i="13"/>
  <c r="Q214" i="13" s="1"/>
  <c r="H214" i="13"/>
  <c r="J214" i="13"/>
  <c r="D215" i="13"/>
  <c r="S215" i="13" s="1"/>
  <c r="E215" i="13"/>
  <c r="R215" i="13" s="1"/>
  <c r="H215" i="13"/>
  <c r="J215" i="13"/>
  <c r="D216" i="13"/>
  <c r="E216" i="13"/>
  <c r="H216" i="13"/>
  <c r="J216" i="13"/>
  <c r="D217" i="13"/>
  <c r="E217" i="13"/>
  <c r="H217" i="13"/>
  <c r="J217" i="13"/>
  <c r="D218" i="13"/>
  <c r="E218" i="13"/>
  <c r="H218" i="13"/>
  <c r="J218" i="13"/>
  <c r="D219" i="13"/>
  <c r="E219" i="13"/>
  <c r="F219" i="13" s="1"/>
  <c r="H219" i="13"/>
  <c r="J219" i="13"/>
  <c r="D220" i="13"/>
  <c r="E220" i="13"/>
  <c r="H220" i="13"/>
  <c r="J220" i="13"/>
  <c r="D221" i="13"/>
  <c r="E221" i="13"/>
  <c r="G221" i="13" s="1"/>
  <c r="H221" i="13"/>
  <c r="J221" i="13"/>
  <c r="D222" i="13"/>
  <c r="E222" i="13"/>
  <c r="H222" i="13"/>
  <c r="J222" i="13"/>
  <c r="D223" i="13"/>
  <c r="S223" i="13" s="1"/>
  <c r="E223" i="13"/>
  <c r="H223" i="13"/>
  <c r="J223" i="13"/>
  <c r="D224" i="13"/>
  <c r="I224" i="13" s="1"/>
  <c r="E224" i="13"/>
  <c r="H224" i="13"/>
  <c r="J224" i="13"/>
  <c r="D225" i="13"/>
  <c r="E225" i="13"/>
  <c r="H225" i="13"/>
  <c r="J225" i="13"/>
  <c r="D226" i="13"/>
  <c r="E226" i="13"/>
  <c r="K226" i="13" s="1"/>
  <c r="P226" i="13" s="1"/>
  <c r="H226" i="13"/>
  <c r="J226" i="13"/>
  <c r="D227" i="13"/>
  <c r="E227" i="13"/>
  <c r="N227" i="13" s="1"/>
  <c r="H227" i="13"/>
  <c r="J227" i="13"/>
  <c r="D228" i="13"/>
  <c r="E228" i="13"/>
  <c r="H228" i="13"/>
  <c r="J228" i="13"/>
  <c r="D229" i="13"/>
  <c r="E229" i="13"/>
  <c r="H229" i="13"/>
  <c r="J229" i="13"/>
  <c r="D230" i="13"/>
  <c r="I230" i="13" s="1"/>
  <c r="E230" i="13"/>
  <c r="K230" i="13" s="1"/>
  <c r="P230" i="13" s="1"/>
  <c r="H230" i="13"/>
  <c r="J230" i="13"/>
  <c r="D231" i="13"/>
  <c r="E231" i="13"/>
  <c r="H231" i="13"/>
  <c r="J231" i="13"/>
  <c r="D232" i="13"/>
  <c r="E232" i="13"/>
  <c r="M232" i="13" s="1"/>
  <c r="H232" i="13"/>
  <c r="J232" i="13"/>
  <c r="D233" i="13"/>
  <c r="S233" i="13" s="1"/>
  <c r="E233" i="13"/>
  <c r="F233" i="13" s="1"/>
  <c r="H233" i="13"/>
  <c r="J233" i="13"/>
  <c r="D234" i="13"/>
  <c r="I234" i="13" s="1"/>
  <c r="E234" i="13"/>
  <c r="H234" i="13"/>
  <c r="J234" i="13"/>
  <c r="D235" i="13"/>
  <c r="E235" i="13"/>
  <c r="H235" i="13"/>
  <c r="J235" i="13"/>
  <c r="D236" i="13"/>
  <c r="E236" i="13"/>
  <c r="H236" i="13"/>
  <c r="J236" i="13"/>
  <c r="D237" i="13"/>
  <c r="E237" i="13"/>
  <c r="H237" i="13"/>
  <c r="J237" i="13"/>
  <c r="D238" i="13"/>
  <c r="S238" i="13" s="1"/>
  <c r="E238" i="13"/>
  <c r="H238" i="13"/>
  <c r="J238" i="13"/>
  <c r="D239" i="13"/>
  <c r="S239" i="13" s="1"/>
  <c r="E239" i="13"/>
  <c r="H239" i="13"/>
  <c r="J239" i="13"/>
  <c r="D240" i="13"/>
  <c r="I240" i="13" s="1"/>
  <c r="E240" i="13"/>
  <c r="H240" i="13"/>
  <c r="J240" i="13"/>
  <c r="D241" i="13"/>
  <c r="E241" i="13"/>
  <c r="H241" i="13"/>
  <c r="J241" i="13"/>
  <c r="D242" i="13"/>
  <c r="S242" i="13" s="1"/>
  <c r="E242" i="13"/>
  <c r="H242" i="13"/>
  <c r="J242" i="13"/>
  <c r="D243" i="13"/>
  <c r="E243" i="13"/>
  <c r="H243" i="13"/>
  <c r="J243" i="13"/>
  <c r="D244" i="13"/>
  <c r="E244" i="13"/>
  <c r="V244" i="13" s="1"/>
  <c r="W244" i="13" s="1"/>
  <c r="H244" i="13"/>
  <c r="J244" i="13"/>
  <c r="D245" i="13"/>
  <c r="E245" i="13"/>
  <c r="Q245" i="13" s="1"/>
  <c r="H245" i="13"/>
  <c r="J245" i="13"/>
  <c r="D246" i="13"/>
  <c r="I246" i="13" s="1"/>
  <c r="E246" i="13"/>
  <c r="H246" i="13"/>
  <c r="J246" i="13"/>
  <c r="D247" i="13"/>
  <c r="E247" i="13"/>
  <c r="V247" i="13" s="1"/>
  <c r="W247" i="13" s="1"/>
  <c r="H247" i="13"/>
  <c r="J247" i="13"/>
  <c r="D248" i="13"/>
  <c r="E248" i="13"/>
  <c r="H248" i="13"/>
  <c r="J248" i="13"/>
  <c r="D249" i="13"/>
  <c r="S249" i="13" s="1"/>
  <c r="E249" i="13"/>
  <c r="H249" i="13"/>
  <c r="J249" i="13"/>
  <c r="D250" i="13"/>
  <c r="E250" i="13"/>
  <c r="R250" i="13" s="1"/>
  <c r="H250" i="13"/>
  <c r="J250" i="13"/>
  <c r="D251" i="13"/>
  <c r="E251" i="13"/>
  <c r="H251" i="13"/>
  <c r="J251" i="13"/>
  <c r="D252" i="13"/>
  <c r="E252" i="13"/>
  <c r="F252" i="13" s="1"/>
  <c r="H252" i="13"/>
  <c r="J252" i="13"/>
  <c r="D253" i="13"/>
  <c r="E253" i="13"/>
  <c r="H253" i="13"/>
  <c r="J253" i="13"/>
  <c r="D254" i="13"/>
  <c r="I254" i="13" s="1"/>
  <c r="E254" i="13"/>
  <c r="K254" i="13" s="1"/>
  <c r="P254" i="13" s="1"/>
  <c r="H254" i="13"/>
  <c r="J254" i="13"/>
  <c r="D255" i="13"/>
  <c r="E255" i="13"/>
  <c r="H255" i="13"/>
  <c r="J255" i="13"/>
  <c r="D256" i="13"/>
  <c r="E256" i="13"/>
  <c r="H256" i="13"/>
  <c r="J256" i="13"/>
  <c r="D257" i="13"/>
  <c r="S257" i="13" s="1"/>
  <c r="E257" i="13"/>
  <c r="F257" i="13" s="1"/>
  <c r="H257" i="13"/>
  <c r="J257" i="13"/>
  <c r="D258" i="13"/>
  <c r="E258" i="13"/>
  <c r="U258" i="13" s="1"/>
  <c r="H258" i="13"/>
  <c r="J258" i="13"/>
  <c r="D259" i="13"/>
  <c r="E259" i="13"/>
  <c r="L259" i="13" s="1"/>
  <c r="H259" i="13"/>
  <c r="J259" i="13"/>
  <c r="D260" i="13"/>
  <c r="E260" i="13"/>
  <c r="H260" i="13"/>
  <c r="J260" i="13"/>
  <c r="D261" i="13"/>
  <c r="E261" i="13"/>
  <c r="G261" i="13" s="1"/>
  <c r="H261" i="13"/>
  <c r="J261" i="13"/>
  <c r="D262" i="13"/>
  <c r="E262" i="13"/>
  <c r="K262" i="13" s="1"/>
  <c r="P262" i="13" s="1"/>
  <c r="H262" i="13"/>
  <c r="J262" i="13"/>
  <c r="D263" i="13"/>
  <c r="S263" i="13" s="1"/>
  <c r="E263" i="13"/>
  <c r="H263" i="13"/>
  <c r="J263" i="13"/>
  <c r="D264" i="13"/>
  <c r="E264" i="13"/>
  <c r="H264" i="13"/>
  <c r="J264" i="13"/>
  <c r="D265" i="13"/>
  <c r="S265" i="13" s="1"/>
  <c r="E265" i="13"/>
  <c r="O265" i="13" s="1"/>
  <c r="H265" i="13"/>
  <c r="J265" i="13"/>
  <c r="D266" i="13"/>
  <c r="I266" i="13" s="1"/>
  <c r="E266" i="13"/>
  <c r="M266" i="13" s="1"/>
  <c r="H266" i="13"/>
  <c r="J266" i="13"/>
  <c r="D267" i="13"/>
  <c r="S267" i="13" s="1"/>
  <c r="E267" i="13"/>
  <c r="N267" i="13" s="1"/>
  <c r="H267" i="13"/>
  <c r="J267" i="13"/>
  <c r="D268" i="13"/>
  <c r="E268" i="13"/>
  <c r="V268" i="13" s="1"/>
  <c r="W268" i="13" s="1"/>
  <c r="H268" i="13"/>
  <c r="J268" i="13"/>
  <c r="D269" i="13"/>
  <c r="E269" i="13"/>
  <c r="H269" i="13"/>
  <c r="J269" i="13"/>
  <c r="D270" i="13"/>
  <c r="I270" i="13" s="1"/>
  <c r="E270" i="13"/>
  <c r="H270" i="13"/>
  <c r="J270" i="13"/>
  <c r="D271" i="13"/>
  <c r="S271" i="13" s="1"/>
  <c r="E271" i="13"/>
  <c r="Q271" i="13" s="1"/>
  <c r="H271" i="13"/>
  <c r="J271" i="13"/>
  <c r="D272" i="13"/>
  <c r="E272" i="13"/>
  <c r="H272" i="13"/>
  <c r="J272" i="13"/>
  <c r="D273" i="13"/>
  <c r="E273" i="13"/>
  <c r="H273" i="13"/>
  <c r="J273" i="13"/>
  <c r="D274" i="13"/>
  <c r="S274" i="13" s="1"/>
  <c r="E274" i="13"/>
  <c r="H274" i="13"/>
  <c r="J274" i="13"/>
  <c r="D275" i="13"/>
  <c r="E275" i="13"/>
  <c r="L275" i="13" s="1"/>
  <c r="H275" i="13"/>
  <c r="J275" i="13"/>
  <c r="D276" i="13"/>
  <c r="I276" i="13" s="1"/>
  <c r="E276" i="13"/>
  <c r="H276" i="13"/>
  <c r="J276" i="13"/>
  <c r="D277" i="13"/>
  <c r="S277" i="13" s="1"/>
  <c r="E277" i="13"/>
  <c r="N277" i="13" s="1"/>
  <c r="H277" i="13"/>
  <c r="J277" i="13"/>
  <c r="D278" i="13"/>
  <c r="E278" i="13"/>
  <c r="V278" i="13" s="1"/>
  <c r="W278" i="13" s="1"/>
  <c r="H278" i="13"/>
  <c r="J278" i="13"/>
  <c r="D279" i="13"/>
  <c r="E279" i="13"/>
  <c r="H279" i="13"/>
  <c r="J279" i="13"/>
  <c r="D280" i="13"/>
  <c r="I280" i="13" s="1"/>
  <c r="E280" i="13"/>
  <c r="F280" i="13" s="1"/>
  <c r="H280" i="13"/>
  <c r="J280" i="13"/>
  <c r="D281" i="13"/>
  <c r="S281" i="13" s="1"/>
  <c r="E281" i="13"/>
  <c r="F281" i="13" s="1"/>
  <c r="H281" i="13"/>
  <c r="J281" i="13"/>
  <c r="D282" i="13"/>
  <c r="E282" i="13"/>
  <c r="H282" i="13"/>
  <c r="J282" i="13"/>
  <c r="D283" i="13"/>
  <c r="S283" i="13" s="1"/>
  <c r="E283" i="13"/>
  <c r="F283" i="13" s="1"/>
  <c r="H283" i="13"/>
  <c r="J283" i="13"/>
  <c r="D284" i="13"/>
  <c r="I284" i="13" s="1"/>
  <c r="E284" i="13"/>
  <c r="V284" i="13" s="1"/>
  <c r="W284" i="13" s="1"/>
  <c r="H284" i="13"/>
  <c r="J284" i="13"/>
  <c r="D285" i="13"/>
  <c r="E285" i="13"/>
  <c r="H285" i="13"/>
  <c r="J285" i="13"/>
  <c r="D286" i="13"/>
  <c r="E286" i="13"/>
  <c r="F286" i="13" s="1"/>
  <c r="H286" i="13"/>
  <c r="J286" i="13"/>
  <c r="D287" i="13"/>
  <c r="E287" i="13"/>
  <c r="H287" i="13"/>
  <c r="J287" i="13"/>
  <c r="D288" i="13"/>
  <c r="I288" i="13" s="1"/>
  <c r="E288" i="13"/>
  <c r="H288" i="13"/>
  <c r="J288" i="13"/>
  <c r="D289" i="13"/>
  <c r="E289" i="13"/>
  <c r="H289" i="13"/>
  <c r="J289" i="13"/>
  <c r="D290" i="13"/>
  <c r="E290" i="13"/>
  <c r="M290" i="13" s="1"/>
  <c r="H290" i="13"/>
  <c r="J290" i="13"/>
  <c r="D291" i="13"/>
  <c r="S291" i="13" s="1"/>
  <c r="E291" i="13"/>
  <c r="H291" i="13"/>
  <c r="J291" i="13"/>
  <c r="D292" i="13"/>
  <c r="E292" i="13"/>
  <c r="V292" i="13" s="1"/>
  <c r="W292" i="13" s="1"/>
  <c r="H292" i="13"/>
  <c r="J292" i="13"/>
  <c r="D293" i="13"/>
  <c r="E293" i="13"/>
  <c r="V293" i="13" s="1"/>
  <c r="W293" i="13" s="1"/>
  <c r="H293" i="13"/>
  <c r="J293" i="13"/>
  <c r="D294" i="13"/>
  <c r="E294" i="13"/>
  <c r="T294" i="13" s="1"/>
  <c r="H294" i="13"/>
  <c r="J294" i="13"/>
  <c r="D295" i="13"/>
  <c r="S295" i="13" s="1"/>
  <c r="E295" i="13"/>
  <c r="H295" i="13"/>
  <c r="J295" i="13"/>
  <c r="D296" i="13"/>
  <c r="E296" i="13"/>
  <c r="V296" i="13" s="1"/>
  <c r="W296" i="13" s="1"/>
  <c r="H296" i="13"/>
  <c r="J296" i="13"/>
  <c r="D297" i="13"/>
  <c r="E297" i="13"/>
  <c r="U297" i="13" s="1"/>
  <c r="H297" i="13"/>
  <c r="J297" i="13"/>
  <c r="D298" i="13"/>
  <c r="E298" i="13"/>
  <c r="Q298" i="13" s="1"/>
  <c r="H298" i="13"/>
  <c r="J298" i="13"/>
  <c r="D299" i="13"/>
  <c r="E299" i="13"/>
  <c r="T299" i="13" s="1"/>
  <c r="H299" i="13"/>
  <c r="J299" i="13"/>
  <c r="D300" i="13"/>
  <c r="E300" i="13"/>
  <c r="H300" i="13"/>
  <c r="J300" i="13"/>
  <c r="D301" i="13"/>
  <c r="E301" i="13"/>
  <c r="H301" i="13"/>
  <c r="J301" i="13"/>
  <c r="D302" i="13"/>
  <c r="E302" i="13"/>
  <c r="H302" i="13"/>
  <c r="J302" i="13"/>
  <c r="D303" i="13"/>
  <c r="E303" i="13"/>
  <c r="O303" i="13" s="1"/>
  <c r="H303" i="13"/>
  <c r="J303" i="13"/>
  <c r="D304" i="13"/>
  <c r="S304" i="13" s="1"/>
  <c r="E304" i="13"/>
  <c r="O304" i="13" s="1"/>
  <c r="H304" i="13"/>
  <c r="J304" i="13"/>
  <c r="D305" i="13"/>
  <c r="E305" i="13"/>
  <c r="H305" i="13"/>
  <c r="J305" i="13"/>
  <c r="D306" i="13"/>
  <c r="E306" i="13"/>
  <c r="F306" i="13" s="1"/>
  <c r="H306" i="13"/>
  <c r="J306" i="13"/>
  <c r="D307" i="13"/>
  <c r="E307" i="13"/>
  <c r="T307" i="13" s="1"/>
  <c r="H307" i="13"/>
  <c r="J307" i="13"/>
  <c r="D308" i="13"/>
  <c r="E308" i="13"/>
  <c r="Q308" i="13" s="1"/>
  <c r="H308" i="13"/>
  <c r="J308" i="13"/>
  <c r="D309" i="13"/>
  <c r="I309" i="13" s="1"/>
  <c r="E309" i="13"/>
  <c r="O309" i="13" s="1"/>
  <c r="H309" i="13"/>
  <c r="J309" i="13"/>
  <c r="D310" i="13"/>
  <c r="E310" i="13"/>
  <c r="R310" i="13" s="1"/>
  <c r="H310" i="13"/>
  <c r="J310" i="13"/>
  <c r="D311" i="13"/>
  <c r="E311" i="13"/>
  <c r="U311" i="13" s="1"/>
  <c r="H311" i="13"/>
  <c r="J311" i="13"/>
  <c r="D312" i="13"/>
  <c r="E312" i="13"/>
  <c r="H312" i="13"/>
  <c r="J312" i="13"/>
  <c r="D313" i="13"/>
  <c r="E313" i="13"/>
  <c r="L313" i="13" s="1"/>
  <c r="H313" i="13"/>
  <c r="J313" i="13"/>
  <c r="D314" i="13"/>
  <c r="E314" i="13"/>
  <c r="M314" i="13" s="1"/>
  <c r="H314" i="13"/>
  <c r="J314" i="13"/>
  <c r="D315" i="13"/>
  <c r="I315" i="13" s="1"/>
  <c r="E315" i="13"/>
  <c r="H315" i="13"/>
  <c r="J315" i="13"/>
  <c r="D316" i="13"/>
  <c r="E316" i="13"/>
  <c r="H316" i="13"/>
  <c r="J316" i="13"/>
  <c r="D317" i="13"/>
  <c r="E317" i="13"/>
  <c r="G317" i="13" s="1"/>
  <c r="H317" i="13"/>
  <c r="J317" i="13"/>
  <c r="D318" i="13"/>
  <c r="E318" i="13"/>
  <c r="T318" i="13" s="1"/>
  <c r="H318" i="13"/>
  <c r="J318" i="13"/>
  <c r="D319" i="13"/>
  <c r="E319" i="13"/>
  <c r="H319" i="13"/>
  <c r="J319" i="13"/>
  <c r="D320" i="13"/>
  <c r="E320" i="13"/>
  <c r="H320" i="13"/>
  <c r="J320" i="13"/>
  <c r="D321" i="13"/>
  <c r="E321" i="13"/>
  <c r="K321" i="13" s="1"/>
  <c r="P321" i="13" s="1"/>
  <c r="H321" i="13"/>
  <c r="J321" i="13"/>
  <c r="D322" i="13"/>
  <c r="E322" i="13"/>
  <c r="H322" i="13"/>
  <c r="J322" i="13"/>
  <c r="D323" i="13"/>
  <c r="I323" i="13" s="1"/>
  <c r="E323" i="13"/>
  <c r="R323" i="13" s="1"/>
  <c r="H323" i="13"/>
  <c r="J323" i="13"/>
  <c r="D324" i="13"/>
  <c r="E324" i="13"/>
  <c r="H324" i="13"/>
  <c r="J324" i="13"/>
  <c r="D325" i="13"/>
  <c r="E325" i="13"/>
  <c r="H325" i="13"/>
  <c r="J325" i="13"/>
  <c r="D326" i="13"/>
  <c r="E326" i="13"/>
  <c r="H326" i="13"/>
  <c r="J326" i="13"/>
  <c r="D327" i="13"/>
  <c r="E327" i="13"/>
  <c r="H327" i="13"/>
  <c r="J327" i="13"/>
  <c r="D328" i="13"/>
  <c r="E328" i="13"/>
  <c r="G328" i="13" s="1"/>
  <c r="H328" i="13"/>
  <c r="J328" i="13"/>
  <c r="D329" i="13"/>
  <c r="E329" i="13"/>
  <c r="G329" i="13" s="1"/>
  <c r="H329" i="13"/>
  <c r="J329" i="13"/>
  <c r="D330" i="13"/>
  <c r="E330" i="13"/>
  <c r="Q330" i="13" s="1"/>
  <c r="H330" i="13"/>
  <c r="J330" i="13"/>
  <c r="D331" i="13"/>
  <c r="E331" i="13"/>
  <c r="H331" i="13"/>
  <c r="J331" i="13"/>
  <c r="D332" i="13"/>
  <c r="E332" i="13"/>
  <c r="G332" i="13" s="1"/>
  <c r="H332" i="13"/>
  <c r="J332" i="13"/>
  <c r="D333" i="13"/>
  <c r="I333" i="13" s="1"/>
  <c r="E333" i="13"/>
  <c r="G333" i="13" s="1"/>
  <c r="H333" i="13"/>
  <c r="J333" i="13"/>
  <c r="D334" i="13"/>
  <c r="E334" i="13"/>
  <c r="V334" i="13" s="1"/>
  <c r="W334" i="13" s="1"/>
  <c r="H334" i="13"/>
  <c r="J334" i="13"/>
  <c r="D335" i="13"/>
  <c r="E335" i="13"/>
  <c r="G335" i="13" s="1"/>
  <c r="H335" i="13"/>
  <c r="J335" i="13"/>
  <c r="D336" i="13"/>
  <c r="I336" i="13" s="1"/>
  <c r="E336" i="13"/>
  <c r="H336" i="13"/>
  <c r="J336" i="13"/>
  <c r="D337" i="13"/>
  <c r="E337" i="13"/>
  <c r="G337" i="13" s="1"/>
  <c r="H337" i="13"/>
  <c r="J337" i="13"/>
  <c r="D338" i="13"/>
  <c r="E338" i="13"/>
  <c r="H338" i="13"/>
  <c r="J338" i="13"/>
  <c r="D339" i="13"/>
  <c r="I339" i="13" s="1"/>
  <c r="E339" i="13"/>
  <c r="O339" i="13" s="1"/>
  <c r="H339" i="13"/>
  <c r="J339" i="13"/>
  <c r="D340" i="13"/>
  <c r="E340" i="13"/>
  <c r="H340" i="13"/>
  <c r="J340" i="13"/>
  <c r="D341" i="13"/>
  <c r="E341" i="13"/>
  <c r="O341" i="13" s="1"/>
  <c r="H341" i="13"/>
  <c r="J341" i="13"/>
  <c r="D342" i="13"/>
  <c r="E342" i="13"/>
  <c r="K342" i="13" s="1"/>
  <c r="P342" i="13" s="1"/>
  <c r="H342" i="13"/>
  <c r="J342" i="13"/>
  <c r="D343" i="13"/>
  <c r="E343" i="13"/>
  <c r="H343" i="13"/>
  <c r="J343" i="13"/>
  <c r="D344" i="13"/>
  <c r="I344" i="13" s="1"/>
  <c r="E344" i="13"/>
  <c r="O344" i="13" s="1"/>
  <c r="H344" i="13"/>
  <c r="J344" i="13"/>
  <c r="D345" i="13"/>
  <c r="I345" i="13" s="1"/>
  <c r="E345" i="13"/>
  <c r="G345" i="13" s="1"/>
  <c r="H345" i="13"/>
  <c r="J345" i="13"/>
  <c r="D346" i="13"/>
  <c r="E346" i="13"/>
  <c r="N346" i="13" s="1"/>
  <c r="H346" i="13"/>
  <c r="J346" i="13"/>
  <c r="D347" i="13"/>
  <c r="I347" i="13" s="1"/>
  <c r="E347" i="13"/>
  <c r="H347" i="13"/>
  <c r="J347" i="13"/>
  <c r="D348" i="13"/>
  <c r="E348" i="13"/>
  <c r="H348" i="13"/>
  <c r="J348" i="13"/>
  <c r="D349" i="13"/>
  <c r="E349" i="13"/>
  <c r="H349" i="13"/>
  <c r="J349" i="13"/>
  <c r="D350" i="13"/>
  <c r="E350" i="13"/>
  <c r="N350" i="13" s="1"/>
  <c r="H350" i="13"/>
  <c r="J350" i="13"/>
  <c r="D351" i="13"/>
  <c r="E351" i="13"/>
  <c r="H351" i="13"/>
  <c r="J351" i="13"/>
  <c r="D352" i="13"/>
  <c r="S352" i="13" s="1"/>
  <c r="E352" i="13"/>
  <c r="H352" i="13"/>
  <c r="J352" i="13"/>
  <c r="D353" i="13"/>
  <c r="E353" i="13"/>
  <c r="H353" i="13"/>
  <c r="J353" i="13"/>
  <c r="D354" i="13"/>
  <c r="E354" i="13"/>
  <c r="G354" i="13" s="1"/>
  <c r="H354" i="13"/>
  <c r="J354" i="13"/>
  <c r="D355" i="13"/>
  <c r="E355" i="13"/>
  <c r="H355" i="13"/>
  <c r="J355" i="13"/>
  <c r="D356" i="13"/>
  <c r="E356" i="13"/>
  <c r="H356" i="13"/>
  <c r="J356" i="13"/>
  <c r="D357" i="13"/>
  <c r="E357" i="13"/>
  <c r="K357" i="13" s="1"/>
  <c r="P357" i="13" s="1"/>
  <c r="H357" i="13"/>
  <c r="J357" i="13"/>
  <c r="D358" i="13"/>
  <c r="E358" i="13"/>
  <c r="O358" i="13" s="1"/>
  <c r="H358" i="13"/>
  <c r="J358" i="13"/>
  <c r="D359" i="13"/>
  <c r="E359" i="13"/>
  <c r="H359" i="13"/>
  <c r="J359" i="13"/>
  <c r="D360" i="13"/>
  <c r="E360" i="13"/>
  <c r="U360" i="13" s="1"/>
  <c r="H360" i="13"/>
  <c r="J360" i="13"/>
  <c r="D361" i="13"/>
  <c r="I361" i="13" s="1"/>
  <c r="E361" i="13"/>
  <c r="H361" i="13"/>
  <c r="J361" i="13"/>
  <c r="D362" i="13"/>
  <c r="E362" i="13"/>
  <c r="G362" i="13" s="1"/>
  <c r="H362" i="13"/>
  <c r="J362" i="13"/>
  <c r="D363" i="13"/>
  <c r="I363" i="13" s="1"/>
  <c r="E363" i="13"/>
  <c r="G363" i="13" s="1"/>
  <c r="H363" i="13"/>
  <c r="J363" i="13"/>
  <c r="D364" i="13"/>
  <c r="E364" i="13"/>
  <c r="H364" i="13"/>
  <c r="J364" i="13"/>
  <c r="D365" i="13"/>
  <c r="E365" i="13"/>
  <c r="H365" i="13"/>
  <c r="J365" i="13"/>
  <c r="D366" i="13"/>
  <c r="S366" i="13" s="1"/>
  <c r="E366" i="13"/>
  <c r="H366" i="13"/>
  <c r="J366" i="13"/>
  <c r="D367" i="13"/>
  <c r="E367" i="13"/>
  <c r="H367" i="13"/>
  <c r="J367" i="13"/>
  <c r="D368" i="13"/>
  <c r="E368" i="13"/>
  <c r="F368" i="13" s="1"/>
  <c r="H368" i="13"/>
  <c r="J368" i="13"/>
  <c r="D369" i="13"/>
  <c r="E369" i="13"/>
  <c r="H369" i="13"/>
  <c r="J369" i="13"/>
  <c r="D370" i="13"/>
  <c r="I370" i="13" s="1"/>
  <c r="E370" i="13"/>
  <c r="N370" i="13" s="1"/>
  <c r="H370" i="13"/>
  <c r="J370" i="13"/>
  <c r="D371" i="13"/>
  <c r="E371" i="13"/>
  <c r="H371" i="13"/>
  <c r="J371" i="13"/>
  <c r="D372" i="13"/>
  <c r="E372" i="13"/>
  <c r="L372" i="13" s="1"/>
  <c r="H372" i="13"/>
  <c r="J372" i="13"/>
  <c r="D373" i="13"/>
  <c r="I373" i="13" s="1"/>
  <c r="E373" i="13"/>
  <c r="H373" i="13"/>
  <c r="J373" i="13"/>
  <c r="D374" i="13"/>
  <c r="E374" i="13"/>
  <c r="H374" i="13"/>
  <c r="J374" i="13"/>
  <c r="D375" i="13"/>
  <c r="E375" i="13"/>
  <c r="G375" i="13" s="1"/>
  <c r="H375" i="13"/>
  <c r="J375" i="13"/>
  <c r="D376" i="13"/>
  <c r="I376" i="13" s="1"/>
  <c r="E376" i="13"/>
  <c r="H376" i="13"/>
  <c r="J376" i="13"/>
  <c r="D377" i="13"/>
  <c r="E377" i="13"/>
  <c r="H377" i="13"/>
  <c r="J377" i="13"/>
  <c r="D378" i="13"/>
  <c r="E378" i="13"/>
  <c r="H378" i="13"/>
  <c r="J378" i="13"/>
  <c r="D379" i="13"/>
  <c r="E379" i="13"/>
  <c r="G379" i="13" s="1"/>
  <c r="H379" i="13"/>
  <c r="J379" i="13"/>
  <c r="D380" i="13"/>
  <c r="E380" i="13"/>
  <c r="H380" i="13"/>
  <c r="J380" i="13"/>
  <c r="D381" i="13"/>
  <c r="E381" i="13"/>
  <c r="H381" i="13"/>
  <c r="J381" i="13"/>
  <c r="D382" i="13"/>
  <c r="E382" i="13"/>
  <c r="N382" i="13" s="1"/>
  <c r="H382" i="13"/>
  <c r="J382" i="13"/>
  <c r="D383" i="13"/>
  <c r="E383" i="13"/>
  <c r="H383" i="13"/>
  <c r="J383" i="13"/>
  <c r="D384" i="13"/>
  <c r="E384" i="13"/>
  <c r="F384" i="13" s="1"/>
  <c r="H384" i="13"/>
  <c r="J384" i="13"/>
  <c r="D385" i="13"/>
  <c r="I385" i="13" s="1"/>
  <c r="E385" i="13"/>
  <c r="H385" i="13"/>
  <c r="J385" i="13"/>
  <c r="D386" i="13"/>
  <c r="E386" i="13"/>
  <c r="L386" i="13" s="1"/>
  <c r="H386" i="13"/>
  <c r="J386" i="13"/>
  <c r="D387" i="13"/>
  <c r="I387" i="13" s="1"/>
  <c r="E387" i="13"/>
  <c r="O387" i="13" s="1"/>
  <c r="H387" i="13"/>
  <c r="J387" i="13"/>
  <c r="D388" i="13"/>
  <c r="E388" i="13"/>
  <c r="R388" i="13" s="1"/>
  <c r="H388" i="13"/>
  <c r="J388" i="13"/>
  <c r="D389" i="13"/>
  <c r="I389" i="13" s="1"/>
  <c r="E389" i="13"/>
  <c r="H389" i="13"/>
  <c r="J389" i="13"/>
  <c r="D390" i="13"/>
  <c r="I390" i="13" s="1"/>
  <c r="E390" i="13"/>
  <c r="H390" i="13"/>
  <c r="J390" i="13"/>
  <c r="D391" i="13"/>
  <c r="I391" i="13" s="1"/>
  <c r="E391" i="13"/>
  <c r="H391" i="13"/>
  <c r="J391" i="13"/>
  <c r="D392" i="13"/>
  <c r="E392" i="13"/>
  <c r="H392" i="13"/>
  <c r="J392" i="13"/>
  <c r="D393" i="13"/>
  <c r="E393" i="13"/>
  <c r="R393" i="13" s="1"/>
  <c r="H393" i="13"/>
  <c r="J393" i="13"/>
  <c r="D394" i="13"/>
  <c r="E394" i="13"/>
  <c r="H394" i="13"/>
  <c r="J394" i="13"/>
  <c r="D395" i="13"/>
  <c r="I395" i="13" s="1"/>
  <c r="E395" i="13"/>
  <c r="H395" i="13"/>
  <c r="J395" i="13"/>
  <c r="D396" i="13"/>
  <c r="E396" i="13"/>
  <c r="F396" i="13" s="1"/>
  <c r="H396" i="13"/>
  <c r="J396" i="13"/>
  <c r="D397" i="13"/>
  <c r="E397" i="13"/>
  <c r="O397" i="13" s="1"/>
  <c r="H397" i="13"/>
  <c r="J397" i="13"/>
  <c r="D398" i="13"/>
  <c r="S398" i="13" s="1"/>
  <c r="E398" i="13"/>
  <c r="V398" i="13" s="1"/>
  <c r="W398" i="13" s="1"/>
  <c r="H398" i="13"/>
  <c r="J398" i="13"/>
  <c r="D399" i="13"/>
  <c r="E399" i="13"/>
  <c r="M399" i="13" s="1"/>
  <c r="H399" i="13"/>
  <c r="J399" i="13"/>
  <c r="D400" i="13"/>
  <c r="E400" i="13"/>
  <c r="H400" i="13"/>
  <c r="J400" i="13"/>
  <c r="D401" i="13"/>
  <c r="I401" i="13" s="1"/>
  <c r="E401" i="13"/>
  <c r="H401" i="13"/>
  <c r="J401" i="13"/>
  <c r="D402" i="13"/>
  <c r="E402" i="13"/>
  <c r="H402" i="13"/>
  <c r="J402" i="13"/>
  <c r="D403" i="13"/>
  <c r="I403" i="13" s="1"/>
  <c r="E403" i="13"/>
  <c r="L403" i="13" s="1"/>
  <c r="H403" i="13"/>
  <c r="J403" i="13"/>
  <c r="D404" i="13"/>
  <c r="E404" i="13"/>
  <c r="H404" i="13"/>
  <c r="J404" i="13"/>
  <c r="D405" i="13"/>
  <c r="E405" i="13"/>
  <c r="H405" i="13"/>
  <c r="J405" i="13"/>
  <c r="D406" i="13"/>
  <c r="E406" i="13"/>
  <c r="H406" i="13"/>
  <c r="J406" i="13"/>
  <c r="D407" i="13"/>
  <c r="E407" i="13"/>
  <c r="G407" i="13" s="1"/>
  <c r="H407" i="13"/>
  <c r="J407" i="13"/>
  <c r="D408" i="13"/>
  <c r="E408" i="13"/>
  <c r="T408" i="13" s="1"/>
  <c r="H408" i="13"/>
  <c r="J408" i="13"/>
  <c r="D409" i="13"/>
  <c r="E409" i="13"/>
  <c r="T409" i="13" s="1"/>
  <c r="H409" i="13"/>
  <c r="J409" i="13"/>
  <c r="D410" i="13"/>
  <c r="I410" i="13" s="1"/>
  <c r="E410" i="13"/>
  <c r="U410" i="13" s="1"/>
  <c r="H410" i="13"/>
  <c r="J410" i="13"/>
  <c r="D411" i="13"/>
  <c r="E411" i="13"/>
  <c r="L411" i="13" s="1"/>
  <c r="H411" i="13"/>
  <c r="J411" i="13"/>
  <c r="D412" i="13"/>
  <c r="E412" i="13"/>
  <c r="Q412" i="13" s="1"/>
  <c r="H412" i="13"/>
  <c r="J412" i="13"/>
  <c r="D413" i="13"/>
  <c r="E413" i="13"/>
  <c r="H413" i="13"/>
  <c r="J413" i="13"/>
  <c r="D414" i="13"/>
  <c r="E414" i="13"/>
  <c r="H414" i="13"/>
  <c r="J414" i="13"/>
  <c r="D415" i="13"/>
  <c r="E415" i="13"/>
  <c r="G415" i="13" s="1"/>
  <c r="H415" i="13"/>
  <c r="J415" i="13"/>
  <c r="D416" i="13"/>
  <c r="E416" i="13"/>
  <c r="H416" i="13"/>
  <c r="J416" i="13"/>
  <c r="D417" i="13"/>
  <c r="E417" i="13"/>
  <c r="U417" i="13" s="1"/>
  <c r="H417" i="13"/>
  <c r="J417" i="13"/>
  <c r="D418" i="13"/>
  <c r="E418" i="13"/>
  <c r="U418" i="13" s="1"/>
  <c r="H418" i="13"/>
  <c r="J418" i="13"/>
  <c r="D419" i="13"/>
  <c r="E419" i="13"/>
  <c r="R419" i="13" s="1"/>
  <c r="H419" i="13"/>
  <c r="J419" i="13"/>
  <c r="D420" i="13"/>
  <c r="I420" i="13" s="1"/>
  <c r="E420" i="13"/>
  <c r="K420" i="13" s="1"/>
  <c r="P420" i="13" s="1"/>
  <c r="H420" i="13"/>
  <c r="J420" i="13"/>
  <c r="D421" i="13"/>
  <c r="I421" i="13" s="1"/>
  <c r="E421" i="13"/>
  <c r="H421" i="13"/>
  <c r="J421" i="13"/>
  <c r="D422" i="13"/>
  <c r="E422" i="13"/>
  <c r="H422" i="13"/>
  <c r="J422" i="13"/>
  <c r="D423" i="13"/>
  <c r="I423" i="13" s="1"/>
  <c r="E423" i="13"/>
  <c r="G423" i="13" s="1"/>
  <c r="H423" i="13"/>
  <c r="J423" i="13"/>
  <c r="D424" i="13"/>
  <c r="E424" i="13"/>
  <c r="F424" i="13" s="1"/>
  <c r="H424" i="13"/>
  <c r="J424" i="13"/>
  <c r="D425" i="13"/>
  <c r="I425" i="13" s="1"/>
  <c r="E425" i="13"/>
  <c r="G425" i="13" s="1"/>
  <c r="H425" i="13"/>
  <c r="J425" i="13"/>
  <c r="D426" i="13"/>
  <c r="E426" i="13"/>
  <c r="H426" i="13"/>
  <c r="J426" i="13"/>
  <c r="D427" i="13"/>
  <c r="E427" i="13"/>
  <c r="N427" i="13" s="1"/>
  <c r="H427" i="13"/>
  <c r="J427" i="13"/>
  <c r="D428" i="13"/>
  <c r="I428" i="13" s="1"/>
  <c r="E428" i="13"/>
  <c r="H428" i="13"/>
  <c r="J428" i="13"/>
  <c r="D429" i="13"/>
  <c r="I429" i="13" s="1"/>
  <c r="E429" i="13"/>
  <c r="H429" i="13"/>
  <c r="J429" i="13"/>
  <c r="D430" i="13"/>
  <c r="I430" i="13" s="1"/>
  <c r="E430" i="13"/>
  <c r="H430" i="13"/>
  <c r="J430" i="13"/>
  <c r="D431" i="13"/>
  <c r="E431" i="13"/>
  <c r="H431" i="13"/>
  <c r="J431" i="13"/>
  <c r="D432" i="13"/>
  <c r="I432" i="13" s="1"/>
  <c r="E432" i="13"/>
  <c r="H432" i="13"/>
  <c r="J432" i="13"/>
  <c r="D433" i="13"/>
  <c r="E433" i="13"/>
  <c r="M433" i="13" s="1"/>
  <c r="H433" i="13"/>
  <c r="J433" i="13"/>
  <c r="D434" i="13"/>
  <c r="E434" i="13"/>
  <c r="H434" i="13"/>
  <c r="J434" i="13"/>
  <c r="D435" i="13"/>
  <c r="E435" i="13"/>
  <c r="F435" i="13" s="1"/>
  <c r="H435" i="13"/>
  <c r="J435" i="13"/>
  <c r="D436" i="13"/>
  <c r="I436" i="13" s="1"/>
  <c r="E436" i="13"/>
  <c r="O436" i="13" s="1"/>
  <c r="H436" i="13"/>
  <c r="J436" i="13"/>
  <c r="D437" i="13"/>
  <c r="I437" i="13" s="1"/>
  <c r="E437" i="13"/>
  <c r="R437" i="13" s="1"/>
  <c r="H437" i="13"/>
  <c r="J437" i="13"/>
  <c r="D438" i="13"/>
  <c r="E438" i="13"/>
  <c r="H438" i="13"/>
  <c r="J438" i="13"/>
  <c r="D439" i="13"/>
  <c r="E439" i="13"/>
  <c r="H439" i="13"/>
  <c r="J439" i="13"/>
  <c r="D440" i="13"/>
  <c r="I440" i="13" s="1"/>
  <c r="E440" i="13"/>
  <c r="H440" i="13"/>
  <c r="J440" i="13"/>
  <c r="D441" i="13"/>
  <c r="E441" i="13"/>
  <c r="H441" i="13"/>
  <c r="J441" i="13"/>
  <c r="D442" i="13"/>
  <c r="E442" i="13"/>
  <c r="K442" i="13" s="1"/>
  <c r="P442" i="13" s="1"/>
  <c r="H442" i="13"/>
  <c r="J442" i="13"/>
  <c r="D443" i="13"/>
  <c r="E443" i="13"/>
  <c r="H443" i="13"/>
  <c r="J443" i="13"/>
  <c r="D444" i="13"/>
  <c r="E444" i="13"/>
  <c r="H444" i="13"/>
  <c r="J444" i="13"/>
  <c r="D445" i="13"/>
  <c r="I445" i="13" s="1"/>
  <c r="E445" i="13"/>
  <c r="H445" i="13"/>
  <c r="J445" i="13"/>
  <c r="D446" i="13"/>
  <c r="E446" i="13"/>
  <c r="H446" i="13"/>
  <c r="J446" i="13"/>
  <c r="D447" i="13"/>
  <c r="E447" i="13"/>
  <c r="H447" i="13"/>
  <c r="J447" i="13"/>
  <c r="D448" i="13"/>
  <c r="I448" i="13" s="1"/>
  <c r="E448" i="13"/>
  <c r="F448" i="13" s="1"/>
  <c r="H448" i="13"/>
  <c r="J448" i="13"/>
  <c r="D449" i="13"/>
  <c r="I449" i="13" s="1"/>
  <c r="E449" i="13"/>
  <c r="H449" i="13"/>
  <c r="J449" i="13"/>
  <c r="D450" i="13"/>
  <c r="E450" i="13"/>
  <c r="H450" i="13"/>
  <c r="J450" i="13"/>
  <c r="D451" i="13"/>
  <c r="E451" i="13"/>
  <c r="H451" i="13"/>
  <c r="J451" i="13"/>
  <c r="D452" i="13"/>
  <c r="E452" i="13"/>
  <c r="H452" i="13"/>
  <c r="J452" i="13"/>
  <c r="D453" i="13"/>
  <c r="I453" i="13" s="1"/>
  <c r="E453" i="13"/>
  <c r="K453" i="13" s="1"/>
  <c r="P453" i="13" s="1"/>
  <c r="H453" i="13"/>
  <c r="J453" i="13"/>
  <c r="D454" i="13"/>
  <c r="I454" i="13" s="1"/>
  <c r="E454" i="13"/>
  <c r="G454" i="13" s="1"/>
  <c r="H454" i="13"/>
  <c r="J454" i="13"/>
  <c r="D455" i="13"/>
  <c r="E455" i="13"/>
  <c r="H455" i="13"/>
  <c r="J455" i="13"/>
  <c r="D456" i="13"/>
  <c r="E456" i="13"/>
  <c r="G456" i="13" s="1"/>
  <c r="H456" i="13"/>
  <c r="J456" i="13"/>
  <c r="D457" i="13"/>
  <c r="E457" i="13"/>
  <c r="H457" i="13"/>
  <c r="J457" i="13"/>
  <c r="D458" i="13"/>
  <c r="E458" i="13"/>
  <c r="H458" i="13"/>
  <c r="J458" i="13"/>
  <c r="D459" i="13"/>
  <c r="I459" i="13" s="1"/>
  <c r="E459" i="13"/>
  <c r="H459" i="13"/>
  <c r="J459" i="13"/>
  <c r="D460" i="13"/>
  <c r="I460" i="13" s="1"/>
  <c r="E460" i="13"/>
  <c r="H460" i="13"/>
  <c r="J460" i="13"/>
  <c r="D461" i="13"/>
  <c r="I461" i="13" s="1"/>
  <c r="E461" i="13"/>
  <c r="G461" i="13" s="1"/>
  <c r="H461" i="13"/>
  <c r="J461" i="13"/>
  <c r="D462" i="13"/>
  <c r="E462" i="13"/>
  <c r="Q462" i="13" s="1"/>
  <c r="H462" i="13"/>
  <c r="J462" i="13"/>
  <c r="D463" i="13"/>
  <c r="E463" i="13"/>
  <c r="H463" i="13"/>
  <c r="J463" i="13"/>
  <c r="D464" i="13"/>
  <c r="I464" i="13" s="1"/>
  <c r="E464" i="13"/>
  <c r="M464" i="13" s="1"/>
  <c r="H464" i="13"/>
  <c r="J464" i="13"/>
  <c r="D465" i="13"/>
  <c r="E465" i="13"/>
  <c r="H465" i="13"/>
  <c r="J465" i="13"/>
  <c r="D466" i="13"/>
  <c r="S466" i="13" s="1"/>
  <c r="E466" i="13"/>
  <c r="H466" i="13"/>
  <c r="J466" i="13"/>
  <c r="D467" i="13"/>
  <c r="E467" i="13"/>
  <c r="F467" i="13" s="1"/>
  <c r="H467" i="13"/>
  <c r="J467" i="13"/>
  <c r="D468" i="13"/>
  <c r="E468" i="13"/>
  <c r="H468" i="13"/>
  <c r="J468" i="13"/>
  <c r="D469" i="13"/>
  <c r="I469" i="13" s="1"/>
  <c r="E469" i="13"/>
  <c r="H469" i="13"/>
  <c r="J469" i="13"/>
  <c r="D470" i="13"/>
  <c r="E470" i="13"/>
  <c r="H470" i="13"/>
  <c r="J470" i="13"/>
  <c r="D471" i="13"/>
  <c r="I471" i="13" s="1"/>
  <c r="E471" i="13"/>
  <c r="M471" i="13" s="1"/>
  <c r="H471" i="13"/>
  <c r="J471" i="13"/>
  <c r="D472" i="13"/>
  <c r="E472" i="13"/>
  <c r="Q472" i="13" s="1"/>
  <c r="H472" i="13"/>
  <c r="J472" i="13"/>
  <c r="D473" i="13"/>
  <c r="E473" i="13"/>
  <c r="H473" i="13"/>
  <c r="J473" i="13"/>
  <c r="D474" i="13"/>
  <c r="E474" i="13"/>
  <c r="H474" i="13"/>
  <c r="J474" i="13"/>
  <c r="D475" i="13"/>
  <c r="E475" i="13"/>
  <c r="O475" i="13" s="1"/>
  <c r="H475" i="13"/>
  <c r="J475" i="13"/>
  <c r="D476" i="13"/>
  <c r="E476" i="13"/>
  <c r="H476" i="13"/>
  <c r="J476" i="13"/>
  <c r="D477" i="13"/>
  <c r="I477" i="13" s="1"/>
  <c r="E477" i="13"/>
  <c r="H477" i="13"/>
  <c r="J477" i="13"/>
  <c r="D478" i="13"/>
  <c r="I478" i="13" s="1"/>
  <c r="E478" i="13"/>
  <c r="M478" i="13" s="1"/>
  <c r="H478" i="13"/>
  <c r="J478" i="13"/>
  <c r="D479" i="13"/>
  <c r="I479" i="13" s="1"/>
  <c r="E479" i="13"/>
  <c r="H479" i="13"/>
  <c r="J479" i="13"/>
  <c r="D480" i="13"/>
  <c r="I480" i="13" s="1"/>
  <c r="E480" i="13"/>
  <c r="O480" i="13" s="1"/>
  <c r="H480" i="13"/>
  <c r="J480" i="13"/>
  <c r="D481" i="13"/>
  <c r="E481" i="13"/>
  <c r="F481" i="13" s="1"/>
  <c r="H481" i="13"/>
  <c r="J481" i="13"/>
  <c r="D482" i="13"/>
  <c r="E482" i="13"/>
  <c r="U482" i="13" s="1"/>
  <c r="H482" i="13"/>
  <c r="J482" i="13"/>
  <c r="D483" i="13"/>
  <c r="I483" i="13" s="1"/>
  <c r="E483" i="13"/>
  <c r="H483" i="13"/>
  <c r="J483" i="13"/>
  <c r="D484" i="13"/>
  <c r="S484" i="13" s="1"/>
  <c r="E484" i="13"/>
  <c r="H484" i="13"/>
  <c r="J484" i="13"/>
  <c r="D485" i="13"/>
  <c r="I485" i="13" s="1"/>
  <c r="E485" i="13"/>
  <c r="H485" i="13"/>
  <c r="J485" i="13"/>
  <c r="D486" i="13"/>
  <c r="I486" i="13" s="1"/>
  <c r="E486" i="13"/>
  <c r="K486" i="13" s="1"/>
  <c r="P486" i="13" s="1"/>
  <c r="H486" i="13"/>
  <c r="J486" i="13"/>
  <c r="D487" i="13"/>
  <c r="E487" i="13"/>
  <c r="H487" i="13"/>
  <c r="J487" i="13"/>
  <c r="D488" i="13"/>
  <c r="E488" i="13"/>
  <c r="H488" i="13"/>
  <c r="J488" i="13"/>
  <c r="D489" i="13"/>
  <c r="E489" i="13"/>
  <c r="H489" i="13"/>
  <c r="J489" i="13"/>
  <c r="D490" i="13"/>
  <c r="I490" i="13" s="1"/>
  <c r="E490" i="13"/>
  <c r="H490" i="13"/>
  <c r="J490" i="13"/>
  <c r="D491" i="13"/>
  <c r="E491" i="13"/>
  <c r="L491" i="13" s="1"/>
  <c r="H491" i="13"/>
  <c r="J491" i="13"/>
  <c r="D492" i="13"/>
  <c r="E492" i="13"/>
  <c r="F492" i="13" s="1"/>
  <c r="H492" i="13"/>
  <c r="J492" i="13"/>
  <c r="D493" i="13"/>
  <c r="E493" i="13"/>
  <c r="O493" i="13" s="1"/>
  <c r="H493" i="13"/>
  <c r="J493" i="13"/>
  <c r="D494" i="13"/>
  <c r="E494" i="13"/>
  <c r="H494" i="13"/>
  <c r="J494" i="13"/>
  <c r="D495" i="13"/>
  <c r="E495" i="13"/>
  <c r="H495" i="13"/>
  <c r="J495" i="13"/>
  <c r="D496" i="13"/>
  <c r="I496" i="13" s="1"/>
  <c r="E496" i="13"/>
  <c r="H496" i="13"/>
  <c r="J496" i="13"/>
  <c r="D497" i="13"/>
  <c r="E497" i="13"/>
  <c r="H497" i="13"/>
  <c r="J497" i="13"/>
  <c r="D498" i="13"/>
  <c r="E498" i="13"/>
  <c r="H498" i="13"/>
  <c r="J498" i="13"/>
  <c r="D499" i="13"/>
  <c r="E499" i="13"/>
  <c r="L499" i="13" s="1"/>
  <c r="H499" i="13"/>
  <c r="J499" i="13"/>
  <c r="D500" i="13"/>
  <c r="E500" i="13"/>
  <c r="H500" i="13"/>
  <c r="J500" i="13"/>
  <c r="D501" i="13"/>
  <c r="E501" i="13"/>
  <c r="H501" i="13"/>
  <c r="J501" i="13"/>
  <c r="D502" i="13"/>
  <c r="E502" i="13"/>
  <c r="H502" i="13"/>
  <c r="J502" i="13"/>
  <c r="D503" i="13"/>
  <c r="S503" i="13" s="1"/>
  <c r="E503" i="13"/>
  <c r="H503" i="13"/>
  <c r="J503" i="13"/>
  <c r="D504" i="13"/>
  <c r="E504" i="13"/>
  <c r="H504" i="13"/>
  <c r="J504" i="13"/>
  <c r="D505" i="13"/>
  <c r="E505" i="13"/>
  <c r="H505" i="13"/>
  <c r="J505" i="13"/>
  <c r="D506" i="13"/>
  <c r="E506" i="13"/>
  <c r="H506" i="13"/>
  <c r="J506" i="13"/>
  <c r="D507" i="13"/>
  <c r="E507" i="13"/>
  <c r="T507" i="13" s="1"/>
  <c r="H507" i="13"/>
  <c r="J507" i="13"/>
  <c r="D508" i="13"/>
  <c r="E508" i="13"/>
  <c r="F508" i="13" s="1"/>
  <c r="H508" i="13"/>
  <c r="J508" i="13"/>
  <c r="D509" i="13"/>
  <c r="E509" i="13"/>
  <c r="G509" i="13" s="1"/>
  <c r="H509" i="13"/>
  <c r="J509" i="13"/>
  <c r="D510" i="13"/>
  <c r="E510" i="13"/>
  <c r="F510" i="13" s="1"/>
  <c r="H510" i="13"/>
  <c r="J510" i="13"/>
  <c r="D511" i="13"/>
  <c r="E511" i="13"/>
  <c r="L511" i="13" s="1"/>
  <c r="H511" i="13"/>
  <c r="J511" i="13"/>
  <c r="D512" i="13"/>
  <c r="I512" i="13" s="1"/>
  <c r="E512" i="13"/>
  <c r="Q512" i="13" s="1"/>
  <c r="H512" i="13"/>
  <c r="J512" i="13"/>
  <c r="D513" i="13"/>
  <c r="E513" i="13"/>
  <c r="T513" i="13" s="1"/>
  <c r="H513" i="13"/>
  <c r="J513" i="13"/>
  <c r="D514" i="13"/>
  <c r="E514" i="13"/>
  <c r="H514" i="13"/>
  <c r="J514" i="13"/>
  <c r="D515" i="13"/>
  <c r="E515" i="13"/>
  <c r="H515" i="13"/>
  <c r="J515" i="13"/>
  <c r="D516" i="13"/>
  <c r="I516" i="13" s="1"/>
  <c r="E516" i="13"/>
  <c r="H516" i="13"/>
  <c r="J516" i="13"/>
  <c r="D517" i="13"/>
  <c r="E517" i="13"/>
  <c r="H517" i="13"/>
  <c r="J517" i="13"/>
  <c r="D518" i="13"/>
  <c r="E518" i="13"/>
  <c r="H518" i="13"/>
  <c r="J518" i="13"/>
  <c r="D519" i="13"/>
  <c r="E519" i="13"/>
  <c r="H519" i="13"/>
  <c r="J519" i="13"/>
  <c r="D520" i="13"/>
  <c r="E520" i="13"/>
  <c r="L520" i="13" s="1"/>
  <c r="H520" i="13"/>
  <c r="J520" i="13"/>
  <c r="D521" i="13"/>
  <c r="E521" i="13"/>
  <c r="G521" i="13" s="1"/>
  <c r="H521" i="13"/>
  <c r="J521" i="13"/>
  <c r="D522" i="13"/>
  <c r="I522" i="13" s="1"/>
  <c r="E522" i="13"/>
  <c r="H522" i="13"/>
  <c r="J522" i="13"/>
  <c r="D523" i="13"/>
  <c r="E523" i="13"/>
  <c r="H523" i="13"/>
  <c r="J523" i="13"/>
  <c r="D524" i="13"/>
  <c r="S524" i="13" s="1"/>
  <c r="E524" i="13"/>
  <c r="L524" i="13" s="1"/>
  <c r="H524" i="13"/>
  <c r="J524" i="13"/>
  <c r="D525" i="13"/>
  <c r="E525" i="13"/>
  <c r="T525" i="13" s="1"/>
  <c r="H525" i="13"/>
  <c r="J525" i="13"/>
  <c r="D526" i="13"/>
  <c r="E526" i="13"/>
  <c r="Q526" i="13" s="1"/>
  <c r="H526" i="13"/>
  <c r="J526" i="13"/>
  <c r="D527" i="13"/>
  <c r="E527" i="13"/>
  <c r="G527" i="13" s="1"/>
  <c r="H527" i="13"/>
  <c r="J527" i="13"/>
  <c r="D528" i="13"/>
  <c r="S528" i="13" s="1"/>
  <c r="E528" i="13"/>
  <c r="K528" i="13" s="1"/>
  <c r="P528" i="13" s="1"/>
  <c r="H528" i="13"/>
  <c r="J528" i="13"/>
  <c r="D529" i="13"/>
  <c r="S529" i="13" s="1"/>
  <c r="E529" i="13"/>
  <c r="H529" i="13"/>
  <c r="J529" i="13"/>
  <c r="D530" i="13"/>
  <c r="S530" i="13" s="1"/>
  <c r="E530" i="13"/>
  <c r="H530" i="13"/>
  <c r="J530" i="13"/>
  <c r="D531" i="13"/>
  <c r="S531" i="13" s="1"/>
  <c r="E531" i="13"/>
  <c r="M531" i="13" s="1"/>
  <c r="H531" i="13"/>
  <c r="J531" i="13"/>
  <c r="D532" i="13"/>
  <c r="E532" i="13"/>
  <c r="H532" i="13"/>
  <c r="J532" i="13"/>
  <c r="D533" i="13"/>
  <c r="E533" i="13"/>
  <c r="H533" i="13"/>
  <c r="J533" i="13"/>
  <c r="D534" i="13"/>
  <c r="I534" i="13" s="1"/>
  <c r="E534" i="13"/>
  <c r="L534" i="13" s="1"/>
  <c r="H534" i="13"/>
  <c r="J534" i="13"/>
  <c r="D535" i="13"/>
  <c r="S535" i="13" s="1"/>
  <c r="E535" i="13"/>
  <c r="Q535" i="13" s="1"/>
  <c r="H535" i="13"/>
  <c r="J535" i="13"/>
  <c r="D536" i="13"/>
  <c r="E536" i="13"/>
  <c r="L536" i="13" s="1"/>
  <c r="H536" i="13"/>
  <c r="J536" i="13"/>
  <c r="D537" i="13"/>
  <c r="E537" i="13"/>
  <c r="U537" i="13" s="1"/>
  <c r="H537" i="13"/>
  <c r="J537" i="13"/>
  <c r="D538" i="13"/>
  <c r="I538" i="13" s="1"/>
  <c r="E538" i="13"/>
  <c r="M538" i="13" s="1"/>
  <c r="H538" i="13"/>
  <c r="J538" i="13"/>
  <c r="D539" i="13"/>
  <c r="S539" i="13" s="1"/>
  <c r="E539" i="13"/>
  <c r="R539" i="13" s="1"/>
  <c r="H539" i="13"/>
  <c r="J539" i="13"/>
  <c r="D540" i="13"/>
  <c r="E540" i="13"/>
  <c r="H540" i="13"/>
  <c r="J540" i="13"/>
  <c r="D541" i="13"/>
  <c r="S541" i="13" s="1"/>
  <c r="E541" i="13"/>
  <c r="G541" i="13" s="1"/>
  <c r="H541" i="13"/>
  <c r="J541" i="13"/>
  <c r="D542" i="13"/>
  <c r="E542" i="13"/>
  <c r="T542" i="13" s="1"/>
  <c r="H542" i="13"/>
  <c r="J542" i="13"/>
  <c r="D543" i="13"/>
  <c r="E543" i="13"/>
  <c r="H543" i="13"/>
  <c r="J543" i="13"/>
  <c r="D544" i="13"/>
  <c r="E544" i="13"/>
  <c r="L544" i="13" s="1"/>
  <c r="H544" i="13"/>
  <c r="J544" i="13"/>
  <c r="D545" i="13"/>
  <c r="E545" i="13"/>
  <c r="H545" i="13"/>
  <c r="J545" i="13"/>
  <c r="D546" i="13"/>
  <c r="E546" i="13"/>
  <c r="U546" i="13" s="1"/>
  <c r="H546" i="13"/>
  <c r="J546" i="13"/>
  <c r="D547" i="13"/>
  <c r="E547" i="13"/>
  <c r="Q547" i="13" s="1"/>
  <c r="H547" i="13"/>
  <c r="J547" i="13"/>
  <c r="D548" i="13"/>
  <c r="E548" i="13"/>
  <c r="K548" i="13" s="1"/>
  <c r="P548" i="13" s="1"/>
  <c r="H548" i="13"/>
  <c r="J548" i="13"/>
  <c r="D549" i="13"/>
  <c r="S549" i="13" s="1"/>
  <c r="E549" i="13"/>
  <c r="H549" i="13"/>
  <c r="J549" i="13"/>
  <c r="D550" i="13"/>
  <c r="E550" i="13"/>
  <c r="H550" i="13"/>
  <c r="J550" i="13"/>
  <c r="D551" i="13"/>
  <c r="E551" i="13"/>
  <c r="G551" i="13" s="1"/>
  <c r="H551" i="13"/>
  <c r="J551" i="13"/>
  <c r="D552" i="13"/>
  <c r="E552" i="13"/>
  <c r="H552" i="13"/>
  <c r="J552" i="13"/>
  <c r="D553" i="13"/>
  <c r="E553" i="13"/>
  <c r="H553" i="13"/>
  <c r="J553" i="13"/>
  <c r="D554" i="13"/>
  <c r="I554" i="13" s="1"/>
  <c r="E554" i="13"/>
  <c r="N554" i="13" s="1"/>
  <c r="H554" i="13"/>
  <c r="J554" i="13"/>
  <c r="D555" i="13"/>
  <c r="S555" i="13" s="1"/>
  <c r="E555" i="13"/>
  <c r="H555" i="13"/>
  <c r="J555" i="13"/>
  <c r="D556" i="13"/>
  <c r="E556" i="13"/>
  <c r="H556" i="13"/>
  <c r="J556" i="13"/>
  <c r="D557" i="13"/>
  <c r="S557" i="13" s="1"/>
  <c r="E557" i="13"/>
  <c r="H557" i="13"/>
  <c r="J557" i="13"/>
  <c r="D558" i="13"/>
  <c r="E558" i="13"/>
  <c r="H558" i="13"/>
  <c r="J558" i="13"/>
  <c r="D559" i="13"/>
  <c r="E559" i="13"/>
  <c r="Q559" i="13" s="1"/>
  <c r="H559" i="13"/>
  <c r="J559" i="13"/>
  <c r="D560" i="13"/>
  <c r="E560" i="13"/>
  <c r="H560" i="13"/>
  <c r="J560" i="13"/>
  <c r="D561" i="13"/>
  <c r="E561" i="13"/>
  <c r="H561" i="13"/>
  <c r="J561" i="13"/>
  <c r="D562" i="13"/>
  <c r="E562" i="13"/>
  <c r="H562" i="13"/>
  <c r="J562" i="13"/>
  <c r="D563" i="13"/>
  <c r="E563" i="13"/>
  <c r="H563" i="13"/>
  <c r="J563" i="13"/>
  <c r="D564" i="13"/>
  <c r="S564" i="13" s="1"/>
  <c r="E564" i="13"/>
  <c r="L564" i="13" s="1"/>
  <c r="H564" i="13"/>
  <c r="J564" i="13"/>
  <c r="D565" i="13"/>
  <c r="E565" i="13"/>
  <c r="Q565" i="13" s="1"/>
  <c r="H565" i="13"/>
  <c r="J565" i="13"/>
  <c r="D566" i="13"/>
  <c r="E566" i="13"/>
  <c r="H566" i="13"/>
  <c r="J566" i="13"/>
  <c r="D567" i="13"/>
  <c r="E567" i="13"/>
  <c r="H567" i="13"/>
  <c r="J567" i="13"/>
  <c r="D568" i="13"/>
  <c r="E568" i="13"/>
  <c r="R568" i="13" s="1"/>
  <c r="H568" i="13"/>
  <c r="J568" i="13"/>
  <c r="D569" i="13"/>
  <c r="E569" i="13"/>
  <c r="H569" i="13"/>
  <c r="J569" i="13"/>
  <c r="D570" i="13"/>
  <c r="E570" i="13"/>
  <c r="H570" i="13"/>
  <c r="J570" i="13"/>
  <c r="D571" i="13"/>
  <c r="E571" i="13"/>
  <c r="H571" i="13"/>
  <c r="J571" i="13"/>
  <c r="D572" i="13"/>
  <c r="I572" i="13" s="1"/>
  <c r="E572" i="13"/>
  <c r="H572" i="13"/>
  <c r="J572" i="13"/>
  <c r="D573" i="13"/>
  <c r="E573" i="13"/>
  <c r="H573" i="13"/>
  <c r="J573" i="13"/>
  <c r="D574" i="13"/>
  <c r="I574" i="13" s="1"/>
  <c r="E574" i="13"/>
  <c r="F574" i="13" s="1"/>
  <c r="H574" i="13"/>
  <c r="J574" i="13"/>
  <c r="D575" i="13"/>
  <c r="E575" i="13"/>
  <c r="H575" i="13"/>
  <c r="J575" i="13"/>
  <c r="D576" i="13"/>
  <c r="I576" i="13" s="1"/>
  <c r="E576" i="13"/>
  <c r="Q576" i="13" s="1"/>
  <c r="H576" i="13"/>
  <c r="J576" i="13"/>
  <c r="D577" i="13"/>
  <c r="S577" i="13" s="1"/>
  <c r="E577" i="13"/>
  <c r="H577" i="13"/>
  <c r="J577" i="13"/>
  <c r="D578" i="13"/>
  <c r="I578" i="13" s="1"/>
  <c r="E578" i="13"/>
  <c r="V578" i="13" s="1"/>
  <c r="W578" i="13" s="1"/>
  <c r="H578" i="13"/>
  <c r="J578" i="13"/>
  <c r="D579" i="13"/>
  <c r="E579" i="13"/>
  <c r="L579" i="13" s="1"/>
  <c r="H579" i="13"/>
  <c r="J579" i="13"/>
  <c r="D580" i="13"/>
  <c r="I580" i="13" s="1"/>
  <c r="E580" i="13"/>
  <c r="H580" i="13"/>
  <c r="J580" i="13"/>
  <c r="D581" i="13"/>
  <c r="E581" i="13"/>
  <c r="G581" i="13" s="1"/>
  <c r="H581" i="13"/>
  <c r="J581" i="13"/>
  <c r="D582" i="13"/>
  <c r="S582" i="13" s="1"/>
  <c r="E582" i="13"/>
  <c r="H582" i="13"/>
  <c r="J582" i="13"/>
  <c r="D583" i="13"/>
  <c r="E583" i="13"/>
  <c r="O583" i="13" s="1"/>
  <c r="H583" i="13"/>
  <c r="J583" i="13"/>
  <c r="D584" i="13"/>
  <c r="E584" i="13"/>
  <c r="Q584" i="13" s="1"/>
  <c r="H584" i="13"/>
  <c r="J584" i="13"/>
  <c r="D585" i="13"/>
  <c r="E585" i="13"/>
  <c r="T585" i="13" s="1"/>
  <c r="H585" i="13"/>
  <c r="J585" i="13"/>
  <c r="D586" i="13"/>
  <c r="I586" i="13" s="1"/>
  <c r="E586" i="13"/>
  <c r="H586" i="13"/>
  <c r="J586" i="13"/>
  <c r="D587" i="13"/>
  <c r="E587" i="13"/>
  <c r="H587" i="13"/>
  <c r="J587" i="13"/>
  <c r="D588" i="13"/>
  <c r="E588" i="13"/>
  <c r="H588" i="13"/>
  <c r="J588" i="13"/>
  <c r="D589" i="13"/>
  <c r="E589" i="13"/>
  <c r="U589" i="13" s="1"/>
  <c r="H589" i="13"/>
  <c r="J589" i="13"/>
  <c r="D590" i="13"/>
  <c r="E590" i="13"/>
  <c r="F590" i="13" s="1"/>
  <c r="H590" i="13"/>
  <c r="J590" i="13"/>
  <c r="D591" i="13"/>
  <c r="E591" i="13"/>
  <c r="H591" i="13"/>
  <c r="J591" i="13"/>
  <c r="D592" i="13"/>
  <c r="E592" i="13"/>
  <c r="M592" i="13" s="1"/>
  <c r="H592" i="13"/>
  <c r="J592" i="13"/>
  <c r="D593" i="13"/>
  <c r="S593" i="13" s="1"/>
  <c r="E593" i="13"/>
  <c r="H593" i="13"/>
  <c r="J593" i="13"/>
  <c r="D594" i="13"/>
  <c r="I594" i="13" s="1"/>
  <c r="E594" i="13"/>
  <c r="R594" i="13" s="1"/>
  <c r="H594" i="13"/>
  <c r="J594" i="13"/>
  <c r="D595" i="13"/>
  <c r="E595" i="13"/>
  <c r="H595" i="13"/>
  <c r="J595" i="13"/>
  <c r="D596" i="13"/>
  <c r="I596" i="13" s="1"/>
  <c r="E596" i="13"/>
  <c r="T596" i="13" s="1"/>
  <c r="H596" i="13"/>
  <c r="J596" i="13"/>
  <c r="D597" i="13"/>
  <c r="E597" i="13"/>
  <c r="H597" i="13"/>
  <c r="J597" i="13"/>
  <c r="D598" i="13"/>
  <c r="E598" i="13"/>
  <c r="H598" i="13"/>
  <c r="J598" i="13"/>
  <c r="D599" i="13"/>
  <c r="S599" i="13" s="1"/>
  <c r="E599" i="13"/>
  <c r="H599" i="13"/>
  <c r="J599" i="13"/>
  <c r="D600" i="13"/>
  <c r="S600" i="13" s="1"/>
  <c r="E600" i="13"/>
  <c r="H600" i="13"/>
  <c r="J600" i="13"/>
  <c r="D601" i="13"/>
  <c r="S601" i="13" s="1"/>
  <c r="E601" i="13"/>
  <c r="H601" i="13"/>
  <c r="J601" i="13"/>
  <c r="D602" i="13"/>
  <c r="E602" i="13"/>
  <c r="H602" i="13"/>
  <c r="J602" i="13"/>
  <c r="D603" i="13"/>
  <c r="E603" i="13"/>
  <c r="H603" i="13"/>
  <c r="J603" i="13"/>
  <c r="D604" i="13"/>
  <c r="E604" i="13"/>
  <c r="H604" i="13"/>
  <c r="J604" i="13"/>
  <c r="D605" i="13"/>
  <c r="S605" i="13" s="1"/>
  <c r="E605" i="13"/>
  <c r="F605" i="13" s="1"/>
  <c r="H605" i="13"/>
  <c r="J605" i="13"/>
  <c r="D606" i="13"/>
  <c r="I606" i="13" s="1"/>
  <c r="E606" i="13"/>
  <c r="H606" i="13"/>
  <c r="J606" i="13"/>
  <c r="D607" i="13"/>
  <c r="E607" i="13"/>
  <c r="T607" i="13" s="1"/>
  <c r="H607" i="13"/>
  <c r="J607" i="13"/>
  <c r="D608" i="13"/>
  <c r="I608" i="13" s="1"/>
  <c r="E608" i="13"/>
  <c r="L608" i="13" s="1"/>
  <c r="H608" i="13"/>
  <c r="J608" i="13"/>
  <c r="D609" i="13"/>
  <c r="E609" i="13"/>
  <c r="H609" i="13"/>
  <c r="J609" i="13"/>
  <c r="D610" i="13"/>
  <c r="E610" i="13"/>
  <c r="M610" i="13" s="1"/>
  <c r="H610" i="13"/>
  <c r="J610" i="13"/>
  <c r="D611" i="13"/>
  <c r="E611" i="13"/>
  <c r="G611" i="13" s="1"/>
  <c r="H611" i="13"/>
  <c r="J611" i="13"/>
  <c r="D612" i="13"/>
  <c r="S612" i="13" s="1"/>
  <c r="E612" i="13"/>
  <c r="H612" i="13"/>
  <c r="J612" i="13"/>
  <c r="D613" i="13"/>
  <c r="E613" i="13"/>
  <c r="Q613" i="13" s="1"/>
  <c r="H613" i="13"/>
  <c r="J613" i="13"/>
  <c r="D614" i="13"/>
  <c r="E614" i="13"/>
  <c r="T614" i="13" s="1"/>
  <c r="H614" i="13"/>
  <c r="J614" i="13"/>
  <c r="D615" i="13"/>
  <c r="E615" i="13"/>
  <c r="G615" i="13" s="1"/>
  <c r="H615" i="13"/>
  <c r="J615" i="13"/>
  <c r="D616" i="13"/>
  <c r="E616" i="13"/>
  <c r="H616" i="13"/>
  <c r="J616" i="13"/>
  <c r="D617" i="13"/>
  <c r="S617" i="13" s="1"/>
  <c r="E617" i="13"/>
  <c r="G617" i="13" s="1"/>
  <c r="H617" i="13"/>
  <c r="J617" i="13"/>
  <c r="D618" i="13"/>
  <c r="E618" i="13"/>
  <c r="T618" i="13" s="1"/>
  <c r="H618" i="13"/>
  <c r="J618" i="13"/>
  <c r="D619" i="13"/>
  <c r="S619" i="13" s="1"/>
  <c r="E619" i="13"/>
  <c r="H619" i="13"/>
  <c r="J619" i="13"/>
  <c r="D620" i="13"/>
  <c r="E620" i="13"/>
  <c r="H620" i="13"/>
  <c r="J620" i="13"/>
  <c r="D621" i="13"/>
  <c r="E621" i="13"/>
  <c r="H621" i="13"/>
  <c r="J621" i="13"/>
  <c r="D622" i="13"/>
  <c r="E622" i="13"/>
  <c r="M622" i="13" s="1"/>
  <c r="H622" i="13"/>
  <c r="J622" i="13"/>
  <c r="D623" i="13"/>
  <c r="S623" i="13" s="1"/>
  <c r="E623" i="13"/>
  <c r="H623" i="13"/>
  <c r="J623" i="13"/>
  <c r="D624" i="13"/>
  <c r="I624" i="13" s="1"/>
  <c r="E624" i="13"/>
  <c r="H624" i="13"/>
  <c r="J624" i="13"/>
  <c r="D625" i="13"/>
  <c r="E625" i="13"/>
  <c r="H625" i="13"/>
  <c r="J625" i="13"/>
  <c r="D626" i="13"/>
  <c r="I626" i="13" s="1"/>
  <c r="E626" i="13"/>
  <c r="R626" i="13" s="1"/>
  <c r="H626" i="13"/>
  <c r="J626" i="13"/>
  <c r="D627" i="13"/>
  <c r="E627" i="13"/>
  <c r="H627" i="13"/>
  <c r="J627" i="13"/>
  <c r="D628" i="13"/>
  <c r="E628" i="13"/>
  <c r="K628" i="13" s="1"/>
  <c r="P628" i="13" s="1"/>
  <c r="H628" i="13"/>
  <c r="J628" i="13"/>
  <c r="D629" i="13"/>
  <c r="E629" i="13"/>
  <c r="T629" i="13" s="1"/>
  <c r="H629" i="13"/>
  <c r="J629" i="13"/>
  <c r="D630" i="13"/>
  <c r="E630" i="13"/>
  <c r="H630" i="13"/>
  <c r="J630" i="13"/>
  <c r="D631" i="13"/>
  <c r="E631" i="13"/>
  <c r="V631" i="13" s="1"/>
  <c r="W631" i="13" s="1"/>
  <c r="H631" i="13"/>
  <c r="J631" i="13"/>
  <c r="D632" i="13"/>
  <c r="E632" i="13"/>
  <c r="Q632" i="13" s="1"/>
  <c r="H632" i="13"/>
  <c r="J632" i="13"/>
  <c r="D633" i="13"/>
  <c r="E633" i="13"/>
  <c r="R633" i="13" s="1"/>
  <c r="H633" i="13"/>
  <c r="J633" i="13"/>
  <c r="D634" i="13"/>
  <c r="E634" i="13"/>
  <c r="H634" i="13"/>
  <c r="J634" i="13"/>
  <c r="D635" i="13"/>
  <c r="S635" i="13" s="1"/>
  <c r="E635" i="13"/>
  <c r="H635" i="13"/>
  <c r="J635" i="13"/>
  <c r="D636" i="13"/>
  <c r="E636" i="13"/>
  <c r="F636" i="13" s="1"/>
  <c r="H636" i="13"/>
  <c r="J636" i="13"/>
  <c r="D637" i="13"/>
  <c r="S637" i="13" s="1"/>
  <c r="E637" i="13"/>
  <c r="H637" i="13"/>
  <c r="J637" i="13"/>
  <c r="D638" i="13"/>
  <c r="E638" i="13"/>
  <c r="H638" i="13"/>
  <c r="J638" i="13"/>
  <c r="D639" i="13"/>
  <c r="E639" i="13"/>
  <c r="F639" i="13" s="1"/>
  <c r="H639" i="13"/>
  <c r="J639" i="13"/>
  <c r="D640" i="13"/>
  <c r="E640" i="13"/>
  <c r="K640" i="13" s="1"/>
  <c r="P640" i="13" s="1"/>
  <c r="H640" i="13"/>
  <c r="J640" i="13"/>
  <c r="D641" i="13"/>
  <c r="E641" i="13"/>
  <c r="G641" i="13" s="1"/>
  <c r="H641" i="13"/>
  <c r="J641" i="13"/>
  <c r="D642" i="13"/>
  <c r="E642" i="13"/>
  <c r="H642" i="13"/>
  <c r="J642" i="13"/>
  <c r="D643" i="13"/>
  <c r="E643" i="13"/>
  <c r="H643" i="13"/>
  <c r="J643" i="13"/>
  <c r="D644" i="13"/>
  <c r="I644" i="13" s="1"/>
  <c r="E644" i="13"/>
  <c r="H644" i="13"/>
  <c r="J644" i="13"/>
  <c r="D645" i="13"/>
  <c r="E645" i="13"/>
  <c r="N645" i="13" s="1"/>
  <c r="H645" i="13"/>
  <c r="J645" i="13"/>
  <c r="D646" i="13"/>
  <c r="I646" i="13" s="1"/>
  <c r="E646" i="13"/>
  <c r="F646" i="13" s="1"/>
  <c r="H646" i="13"/>
  <c r="J646" i="13"/>
  <c r="D647" i="13"/>
  <c r="E647" i="13"/>
  <c r="R647" i="13" s="1"/>
  <c r="H647" i="13"/>
  <c r="J647" i="13"/>
  <c r="D648" i="13"/>
  <c r="S648" i="13" s="1"/>
  <c r="E648" i="13"/>
  <c r="U648" i="13" s="1"/>
  <c r="H648" i="13"/>
  <c r="J648" i="13"/>
  <c r="D649" i="13"/>
  <c r="E649" i="13"/>
  <c r="V649" i="13" s="1"/>
  <c r="W649" i="13" s="1"/>
  <c r="H649" i="13"/>
  <c r="J649" i="13"/>
  <c r="D650" i="13"/>
  <c r="S650" i="13" s="1"/>
  <c r="E650" i="13"/>
  <c r="H650" i="13"/>
  <c r="J650" i="13"/>
  <c r="D651" i="13"/>
  <c r="E651" i="13"/>
  <c r="H651" i="13"/>
  <c r="J651" i="13"/>
  <c r="D652" i="13"/>
  <c r="I652" i="13" s="1"/>
  <c r="E652" i="13"/>
  <c r="K652" i="13" s="1"/>
  <c r="P652" i="13" s="1"/>
  <c r="H652" i="13"/>
  <c r="J652" i="13"/>
  <c r="D653" i="13"/>
  <c r="E653" i="13"/>
  <c r="F653" i="13" s="1"/>
  <c r="H653" i="13"/>
  <c r="J653" i="13"/>
  <c r="D654" i="13"/>
  <c r="E654" i="13"/>
  <c r="M654" i="13" s="1"/>
  <c r="H654" i="13"/>
  <c r="J654" i="13"/>
  <c r="D655" i="13"/>
  <c r="E655" i="13"/>
  <c r="F655" i="13" s="1"/>
  <c r="H655" i="13"/>
  <c r="J655" i="13"/>
  <c r="D656" i="13"/>
  <c r="I656" i="13" s="1"/>
  <c r="E656" i="13"/>
  <c r="K656" i="13" s="1"/>
  <c r="P656" i="13" s="1"/>
  <c r="H656" i="13"/>
  <c r="J656" i="13"/>
  <c r="D657" i="13"/>
  <c r="I657" i="13" s="1"/>
  <c r="E657" i="13"/>
  <c r="H657" i="13"/>
  <c r="J657" i="13"/>
  <c r="D658" i="13"/>
  <c r="E658" i="13"/>
  <c r="H658" i="13"/>
  <c r="J658" i="13"/>
  <c r="D659" i="13"/>
  <c r="I659" i="13" s="1"/>
  <c r="E659" i="13"/>
  <c r="H659" i="13"/>
  <c r="J659" i="13"/>
  <c r="D660" i="13"/>
  <c r="E660" i="13"/>
  <c r="H660" i="13"/>
  <c r="J660" i="13"/>
  <c r="D661" i="13"/>
  <c r="I661" i="13" s="1"/>
  <c r="E661" i="13"/>
  <c r="R661" i="13" s="1"/>
  <c r="H661" i="13"/>
  <c r="J661" i="13"/>
  <c r="D662" i="13"/>
  <c r="E662" i="13"/>
  <c r="H662" i="13"/>
  <c r="J662" i="13"/>
  <c r="D663" i="13"/>
  <c r="E663" i="13"/>
  <c r="U663" i="13" s="1"/>
  <c r="H663" i="13"/>
  <c r="J663" i="13"/>
  <c r="D664" i="13"/>
  <c r="I664" i="13" s="1"/>
  <c r="E664" i="13"/>
  <c r="H664" i="13"/>
  <c r="J664" i="13"/>
  <c r="D665" i="13"/>
  <c r="E665" i="13"/>
  <c r="L665" i="13" s="1"/>
  <c r="H665" i="13"/>
  <c r="J665" i="13"/>
  <c r="D666" i="13"/>
  <c r="E666" i="13"/>
  <c r="H666" i="13"/>
  <c r="J666" i="13"/>
  <c r="D667" i="13"/>
  <c r="E667" i="13"/>
  <c r="O667" i="13" s="1"/>
  <c r="H667" i="13"/>
  <c r="J667" i="13"/>
  <c r="D668" i="13"/>
  <c r="I668" i="13" s="1"/>
  <c r="E668" i="13"/>
  <c r="H668" i="13"/>
  <c r="J668" i="13"/>
  <c r="D669" i="13"/>
  <c r="S669" i="13" s="1"/>
  <c r="E669" i="13"/>
  <c r="H669" i="13"/>
  <c r="J669" i="13"/>
  <c r="D670" i="13"/>
  <c r="E670" i="13"/>
  <c r="H670" i="13"/>
  <c r="J670" i="13"/>
  <c r="D671" i="13"/>
  <c r="S671" i="13" s="1"/>
  <c r="E671" i="13"/>
  <c r="H671" i="13"/>
  <c r="J671" i="13"/>
  <c r="D672" i="13"/>
  <c r="I672" i="13" s="1"/>
  <c r="E672" i="13"/>
  <c r="K672" i="13" s="1"/>
  <c r="P672" i="13" s="1"/>
  <c r="H672" i="13"/>
  <c r="J672" i="13"/>
  <c r="D673" i="13"/>
  <c r="E673" i="13"/>
  <c r="H673" i="13"/>
  <c r="J673" i="13"/>
  <c r="D674" i="13"/>
  <c r="E674" i="13"/>
  <c r="H674" i="13"/>
  <c r="J674" i="13"/>
  <c r="D675" i="13"/>
  <c r="E675" i="13"/>
  <c r="U675" i="13" s="1"/>
  <c r="H675" i="13"/>
  <c r="J675" i="13"/>
  <c r="D676" i="13"/>
  <c r="E676" i="13"/>
  <c r="H676" i="13"/>
  <c r="J676" i="13"/>
  <c r="D677" i="13"/>
  <c r="E677" i="13"/>
  <c r="H677" i="13"/>
  <c r="J677" i="13"/>
  <c r="D678" i="13"/>
  <c r="E678" i="13"/>
  <c r="U678" i="13" s="1"/>
  <c r="H678" i="13"/>
  <c r="J678" i="13"/>
  <c r="D679" i="13"/>
  <c r="I679" i="13" s="1"/>
  <c r="E679" i="13"/>
  <c r="H679" i="13"/>
  <c r="J679" i="13"/>
  <c r="D680" i="13"/>
  <c r="E680" i="13"/>
  <c r="R680" i="13" s="1"/>
  <c r="H680" i="13"/>
  <c r="J680" i="13"/>
  <c r="D681" i="13"/>
  <c r="I681" i="13" s="1"/>
  <c r="E681" i="13"/>
  <c r="H681" i="13"/>
  <c r="J681" i="13"/>
  <c r="D682" i="13"/>
  <c r="I682" i="13" s="1"/>
  <c r="E682" i="13"/>
  <c r="T682" i="13" s="1"/>
  <c r="H682" i="13"/>
  <c r="J682" i="13"/>
  <c r="D683" i="13"/>
  <c r="E683" i="13"/>
  <c r="L683" i="13" s="1"/>
  <c r="H683" i="13"/>
  <c r="J683" i="13"/>
  <c r="D684" i="13"/>
  <c r="I684" i="13" s="1"/>
  <c r="E684" i="13"/>
  <c r="H684" i="13"/>
  <c r="J684" i="13"/>
  <c r="D685" i="13"/>
  <c r="I685" i="13" s="1"/>
  <c r="E685" i="13"/>
  <c r="O685" i="13" s="1"/>
  <c r="H685" i="13"/>
  <c r="J685" i="13"/>
  <c r="D686" i="13"/>
  <c r="I686" i="13" s="1"/>
  <c r="E686" i="13"/>
  <c r="K686" i="13" s="1"/>
  <c r="P686" i="13" s="1"/>
  <c r="H686" i="13"/>
  <c r="J686" i="13"/>
  <c r="D687" i="13"/>
  <c r="I687" i="13" s="1"/>
  <c r="E687" i="13"/>
  <c r="T687" i="13" s="1"/>
  <c r="H687" i="13"/>
  <c r="J687" i="13"/>
  <c r="D688" i="13"/>
  <c r="I688" i="13" s="1"/>
  <c r="E688" i="13"/>
  <c r="L688" i="13" s="1"/>
  <c r="H688" i="13"/>
  <c r="J688" i="13"/>
  <c r="D689" i="13"/>
  <c r="I689" i="13" s="1"/>
  <c r="E689" i="13"/>
  <c r="Q689" i="13" s="1"/>
  <c r="H689" i="13"/>
  <c r="J689" i="13"/>
  <c r="D690" i="13"/>
  <c r="I690" i="13" s="1"/>
  <c r="E690" i="13"/>
  <c r="M690" i="13" s="1"/>
  <c r="H690" i="13"/>
  <c r="J690" i="13"/>
  <c r="D691" i="13"/>
  <c r="E691" i="13"/>
  <c r="H691" i="13"/>
  <c r="J691" i="13"/>
  <c r="D692" i="13"/>
  <c r="I692" i="13" s="1"/>
  <c r="E692" i="13"/>
  <c r="H692" i="13"/>
  <c r="J692" i="13"/>
  <c r="D693" i="13"/>
  <c r="E693" i="13"/>
  <c r="F693" i="13" s="1"/>
  <c r="H693" i="13"/>
  <c r="J693" i="13"/>
  <c r="D694" i="13"/>
  <c r="I694" i="13" s="1"/>
  <c r="E694" i="13"/>
  <c r="H694" i="13"/>
  <c r="J694" i="13"/>
  <c r="D695" i="13"/>
  <c r="E695" i="13"/>
  <c r="F695" i="13" s="1"/>
  <c r="H695" i="13"/>
  <c r="J695" i="13"/>
  <c r="D696" i="13"/>
  <c r="E696" i="13"/>
  <c r="H696" i="13"/>
  <c r="J696" i="13"/>
  <c r="D697" i="13"/>
  <c r="E697" i="13"/>
  <c r="H697" i="13"/>
  <c r="J697" i="13"/>
  <c r="D698" i="13"/>
  <c r="I698" i="13" s="1"/>
  <c r="E698" i="13"/>
  <c r="H698" i="13"/>
  <c r="J698" i="13"/>
  <c r="D699" i="13"/>
  <c r="E699" i="13"/>
  <c r="F699" i="13" s="1"/>
  <c r="H699" i="13"/>
  <c r="J699" i="13"/>
  <c r="D700" i="13"/>
  <c r="E700" i="13"/>
  <c r="M700" i="13" s="1"/>
  <c r="H700" i="13"/>
  <c r="J700" i="13"/>
  <c r="D701" i="13"/>
  <c r="E701" i="13"/>
  <c r="F701" i="13" s="1"/>
  <c r="H701" i="13"/>
  <c r="J701" i="13"/>
  <c r="D702" i="13"/>
  <c r="I702" i="13" s="1"/>
  <c r="E702" i="13"/>
  <c r="U702" i="13" s="1"/>
  <c r="H702" i="13"/>
  <c r="J702" i="13"/>
  <c r="D703" i="13"/>
  <c r="E703" i="13"/>
  <c r="M703" i="13" s="1"/>
  <c r="H703" i="13"/>
  <c r="J703" i="13"/>
  <c r="D704" i="13"/>
  <c r="E704" i="13"/>
  <c r="G704" i="13" s="1"/>
  <c r="H704" i="13"/>
  <c r="J704" i="13"/>
  <c r="D705" i="13"/>
  <c r="E705" i="13"/>
  <c r="M705" i="13" s="1"/>
  <c r="H705" i="13"/>
  <c r="J705" i="13"/>
  <c r="D706" i="13"/>
  <c r="E706" i="13"/>
  <c r="H706" i="13"/>
  <c r="J706" i="13"/>
  <c r="D707" i="13"/>
  <c r="E707" i="13"/>
  <c r="H707" i="13"/>
  <c r="J707" i="13"/>
  <c r="D708" i="13"/>
  <c r="I708" i="13" s="1"/>
  <c r="E708" i="13"/>
  <c r="U708" i="13" s="1"/>
  <c r="H708" i="13"/>
  <c r="J708" i="13"/>
  <c r="D709" i="13"/>
  <c r="E709" i="13"/>
  <c r="M709" i="13" s="1"/>
  <c r="H709" i="13"/>
  <c r="J709" i="13"/>
  <c r="D710" i="13"/>
  <c r="E710" i="13"/>
  <c r="G710" i="13" s="1"/>
  <c r="H710" i="13"/>
  <c r="J710" i="13"/>
  <c r="D711" i="13"/>
  <c r="E711" i="13"/>
  <c r="F711" i="13" s="1"/>
  <c r="H711" i="13"/>
  <c r="J711" i="13"/>
  <c r="D712" i="13"/>
  <c r="E712" i="13"/>
  <c r="H712" i="13"/>
  <c r="J712" i="13"/>
  <c r="D713" i="13"/>
  <c r="E713" i="13"/>
  <c r="H713" i="13"/>
  <c r="J713" i="13"/>
  <c r="D714" i="13"/>
  <c r="E714" i="13"/>
  <c r="H714" i="13"/>
  <c r="J714" i="13"/>
  <c r="D715" i="13"/>
  <c r="S715" i="13" s="1"/>
  <c r="E715" i="13"/>
  <c r="F715" i="13" s="1"/>
  <c r="H715" i="13"/>
  <c r="J715" i="13"/>
  <c r="D716" i="13"/>
  <c r="I716" i="13" s="1"/>
  <c r="E716" i="13"/>
  <c r="H716" i="13"/>
  <c r="J716" i="13"/>
  <c r="D717" i="13"/>
  <c r="I717" i="13" s="1"/>
  <c r="E717" i="13"/>
  <c r="H717" i="13"/>
  <c r="J717" i="13"/>
  <c r="D718" i="13"/>
  <c r="I718" i="13" s="1"/>
  <c r="E718" i="13"/>
  <c r="H718" i="13"/>
  <c r="J718" i="13"/>
  <c r="D719" i="13"/>
  <c r="E719" i="13"/>
  <c r="H719" i="13"/>
  <c r="J719" i="13"/>
  <c r="D720" i="13"/>
  <c r="E720" i="13"/>
  <c r="H720" i="13"/>
  <c r="J720" i="13"/>
  <c r="D721" i="13"/>
  <c r="E721" i="13"/>
  <c r="H721" i="13"/>
  <c r="J721" i="13"/>
  <c r="D722" i="13"/>
  <c r="I722" i="13" s="1"/>
  <c r="E722" i="13"/>
  <c r="O722" i="13" s="1"/>
  <c r="H722" i="13"/>
  <c r="J722" i="13"/>
  <c r="D723" i="13"/>
  <c r="E723" i="13"/>
  <c r="Q723" i="13" s="1"/>
  <c r="H723" i="13"/>
  <c r="J723" i="13"/>
  <c r="D724" i="13"/>
  <c r="E724" i="13"/>
  <c r="T724" i="13" s="1"/>
  <c r="H724" i="13"/>
  <c r="J724" i="13"/>
  <c r="D725" i="13"/>
  <c r="E725" i="13"/>
  <c r="U725" i="13" s="1"/>
  <c r="H725" i="13"/>
  <c r="J725" i="13"/>
  <c r="D726" i="13"/>
  <c r="E726" i="13"/>
  <c r="K726" i="13" s="1"/>
  <c r="P726" i="13" s="1"/>
  <c r="H726" i="13"/>
  <c r="J726" i="13"/>
  <c r="D727" i="13"/>
  <c r="E727" i="13"/>
  <c r="H727" i="13"/>
  <c r="J727" i="13"/>
  <c r="D728" i="13"/>
  <c r="E728" i="13"/>
  <c r="H728" i="13"/>
  <c r="J728" i="13"/>
  <c r="D729" i="13"/>
  <c r="I729" i="13" s="1"/>
  <c r="E729" i="13"/>
  <c r="H729" i="13"/>
  <c r="J729" i="13"/>
  <c r="D730" i="13"/>
  <c r="E730" i="13"/>
  <c r="L730" i="13" s="1"/>
  <c r="H730" i="13"/>
  <c r="J730" i="13"/>
  <c r="D731" i="13"/>
  <c r="S731" i="13" s="1"/>
  <c r="E731" i="13"/>
  <c r="H731" i="13"/>
  <c r="J731" i="13"/>
  <c r="D732" i="13"/>
  <c r="E732" i="13"/>
  <c r="H732" i="13"/>
  <c r="J732" i="13"/>
  <c r="D733" i="13"/>
  <c r="E733" i="13"/>
  <c r="H733" i="13"/>
  <c r="J733" i="13"/>
  <c r="D734" i="13"/>
  <c r="I734" i="13" s="1"/>
  <c r="E734" i="13"/>
  <c r="H734" i="13"/>
  <c r="J734" i="13"/>
  <c r="D735" i="13"/>
  <c r="E735" i="13"/>
  <c r="L735" i="13" s="1"/>
  <c r="H735" i="13"/>
  <c r="J735" i="13"/>
  <c r="D736" i="13"/>
  <c r="I736" i="13" s="1"/>
  <c r="E736" i="13"/>
  <c r="H736" i="13"/>
  <c r="J736" i="13"/>
  <c r="D737" i="13"/>
  <c r="I737" i="13" s="1"/>
  <c r="E737" i="13"/>
  <c r="R737" i="13" s="1"/>
  <c r="H737" i="13"/>
  <c r="J737" i="13"/>
  <c r="D738" i="13"/>
  <c r="I738" i="13" s="1"/>
  <c r="E738" i="13"/>
  <c r="K738" i="13" s="1"/>
  <c r="P738" i="13" s="1"/>
  <c r="H738" i="13"/>
  <c r="J738" i="13"/>
  <c r="D739" i="13"/>
  <c r="E739" i="13"/>
  <c r="V739" i="13" s="1"/>
  <c r="W739" i="13" s="1"/>
  <c r="H739" i="13"/>
  <c r="J739" i="13"/>
  <c r="D740" i="13"/>
  <c r="E740" i="13"/>
  <c r="H740" i="13"/>
  <c r="J740" i="13"/>
  <c r="D741" i="13"/>
  <c r="E741" i="13"/>
  <c r="F741" i="13" s="1"/>
  <c r="H741" i="13"/>
  <c r="J741" i="13"/>
  <c r="D742" i="13"/>
  <c r="I742" i="13" s="1"/>
  <c r="E742" i="13"/>
  <c r="H742" i="13"/>
  <c r="J742" i="13"/>
  <c r="D743" i="13"/>
  <c r="E743" i="13"/>
  <c r="H743" i="13"/>
  <c r="J743" i="13"/>
  <c r="D744" i="13"/>
  <c r="E744" i="13"/>
  <c r="H744" i="13"/>
  <c r="J744" i="13"/>
  <c r="D745" i="13"/>
  <c r="E745" i="13"/>
  <c r="H745" i="13"/>
  <c r="J745" i="13"/>
  <c r="D746" i="13"/>
  <c r="I746" i="13" s="1"/>
  <c r="E746" i="13"/>
  <c r="U746" i="13" s="1"/>
  <c r="H746" i="13"/>
  <c r="J746" i="13"/>
  <c r="D747" i="13"/>
  <c r="I747" i="13" s="1"/>
  <c r="E747" i="13"/>
  <c r="G747" i="13" s="1"/>
  <c r="H747" i="13"/>
  <c r="J747" i="13"/>
  <c r="D748" i="13"/>
  <c r="I748" i="13" s="1"/>
  <c r="E748" i="13"/>
  <c r="H748" i="13"/>
  <c r="J748" i="13"/>
  <c r="D749" i="13"/>
  <c r="E749" i="13"/>
  <c r="H749" i="13"/>
  <c r="J749" i="13"/>
  <c r="D750" i="13"/>
  <c r="I750" i="13" s="1"/>
  <c r="E750" i="13"/>
  <c r="G750" i="13" s="1"/>
  <c r="H750" i="13"/>
  <c r="J750" i="13"/>
  <c r="D751" i="13"/>
  <c r="E751" i="13"/>
  <c r="H751" i="13"/>
  <c r="J751" i="13"/>
  <c r="D752" i="13"/>
  <c r="E752" i="13"/>
  <c r="H752" i="13"/>
  <c r="J752" i="13"/>
  <c r="D753" i="13"/>
  <c r="I753" i="13" s="1"/>
  <c r="E753" i="13"/>
  <c r="L753" i="13" s="1"/>
  <c r="H753" i="13"/>
  <c r="J753" i="13"/>
  <c r="D754" i="13"/>
  <c r="I754" i="13" s="1"/>
  <c r="E754" i="13"/>
  <c r="H754" i="13"/>
  <c r="J754" i="13"/>
  <c r="D755" i="13"/>
  <c r="S755" i="13" s="1"/>
  <c r="E755" i="13"/>
  <c r="M755" i="13" s="1"/>
  <c r="H755" i="13"/>
  <c r="J755" i="13"/>
  <c r="D756" i="13"/>
  <c r="I756" i="13" s="1"/>
  <c r="E756" i="13"/>
  <c r="H756" i="13"/>
  <c r="J756" i="13"/>
  <c r="D757" i="13"/>
  <c r="I757" i="13" s="1"/>
  <c r="E757" i="13"/>
  <c r="K757" i="13" s="1"/>
  <c r="P757" i="13" s="1"/>
  <c r="H757" i="13"/>
  <c r="J757" i="13"/>
  <c r="D758" i="13"/>
  <c r="I758" i="13" s="1"/>
  <c r="E758" i="13"/>
  <c r="H758" i="13"/>
  <c r="J758" i="13"/>
  <c r="D759" i="13"/>
  <c r="E759" i="13"/>
  <c r="H759" i="13"/>
  <c r="J759" i="13"/>
  <c r="D760" i="13"/>
  <c r="E760" i="13"/>
  <c r="T760" i="13" s="1"/>
  <c r="H760" i="13"/>
  <c r="J760" i="13"/>
  <c r="D761" i="13"/>
  <c r="E761" i="13"/>
  <c r="L761" i="13" s="1"/>
  <c r="H761" i="13"/>
  <c r="J761" i="13"/>
  <c r="D762" i="13"/>
  <c r="I762" i="13" s="1"/>
  <c r="E762" i="13"/>
  <c r="G762" i="13" s="1"/>
  <c r="H762" i="13"/>
  <c r="J762" i="13"/>
  <c r="D763" i="13"/>
  <c r="I763" i="13" s="1"/>
  <c r="E763" i="13"/>
  <c r="L763" i="13" s="1"/>
  <c r="H763" i="13"/>
  <c r="J763" i="13"/>
  <c r="D764" i="13"/>
  <c r="E764" i="13"/>
  <c r="O764" i="13" s="1"/>
  <c r="H764" i="13"/>
  <c r="J764" i="13"/>
  <c r="D765" i="13"/>
  <c r="I765" i="13" s="1"/>
  <c r="E765" i="13"/>
  <c r="G765" i="13" s="1"/>
  <c r="H765" i="13"/>
  <c r="J765" i="13"/>
  <c r="D766" i="13"/>
  <c r="I766" i="13" s="1"/>
  <c r="E766" i="13"/>
  <c r="H766" i="13"/>
  <c r="J766" i="13"/>
  <c r="D767" i="13"/>
  <c r="E767" i="13"/>
  <c r="H767" i="13"/>
  <c r="J767" i="13"/>
  <c r="D768" i="13"/>
  <c r="E768" i="13"/>
  <c r="H768" i="13"/>
  <c r="J768" i="13"/>
  <c r="D769" i="13"/>
  <c r="E769" i="13"/>
  <c r="T769" i="13" s="1"/>
  <c r="H769" i="13"/>
  <c r="J769" i="13"/>
  <c r="D770" i="13"/>
  <c r="E770" i="13"/>
  <c r="H770" i="13"/>
  <c r="J770" i="13"/>
  <c r="D771" i="13"/>
  <c r="I771" i="13" s="1"/>
  <c r="E771" i="13"/>
  <c r="V771" i="13" s="1"/>
  <c r="W771" i="13" s="1"/>
  <c r="H771" i="13"/>
  <c r="J771" i="13"/>
  <c r="D772" i="13"/>
  <c r="I772" i="13" s="1"/>
  <c r="E772" i="13"/>
  <c r="R772" i="13" s="1"/>
  <c r="H772" i="13"/>
  <c r="J772" i="13"/>
  <c r="D773" i="13"/>
  <c r="E773" i="13"/>
  <c r="H773" i="13"/>
  <c r="J773" i="13"/>
  <c r="D774" i="13"/>
  <c r="E774" i="13"/>
  <c r="H774" i="13"/>
  <c r="J774" i="13"/>
  <c r="D775" i="13"/>
  <c r="E775" i="13"/>
  <c r="H775" i="13"/>
  <c r="J775" i="13"/>
  <c r="D776" i="13"/>
  <c r="I776" i="13" s="1"/>
  <c r="E776" i="13"/>
  <c r="H776" i="13"/>
  <c r="J776" i="13"/>
  <c r="D777" i="13"/>
  <c r="S777" i="13" s="1"/>
  <c r="E777" i="13"/>
  <c r="G777" i="13" s="1"/>
  <c r="H777" i="13"/>
  <c r="J777" i="13"/>
  <c r="D778" i="13"/>
  <c r="E778" i="13"/>
  <c r="H778" i="13"/>
  <c r="J778" i="13"/>
  <c r="D779" i="13"/>
  <c r="I779" i="13" s="1"/>
  <c r="E779" i="13"/>
  <c r="N779" i="13" s="1"/>
  <c r="H779" i="13"/>
  <c r="J779" i="13"/>
  <c r="D780" i="13"/>
  <c r="E780" i="13"/>
  <c r="G780" i="13" s="1"/>
  <c r="H780" i="13"/>
  <c r="J780" i="13"/>
  <c r="D781" i="13"/>
  <c r="E781" i="13"/>
  <c r="H781" i="13"/>
  <c r="J781" i="13"/>
  <c r="D782" i="13"/>
  <c r="E782" i="13"/>
  <c r="H782" i="13"/>
  <c r="J782" i="13"/>
  <c r="D783" i="13"/>
  <c r="E783" i="13"/>
  <c r="H783" i="13"/>
  <c r="J783" i="13"/>
  <c r="D784" i="13"/>
  <c r="E784" i="13"/>
  <c r="H784" i="13"/>
  <c r="J784" i="13"/>
  <c r="D785" i="13"/>
  <c r="E785" i="13"/>
  <c r="H785" i="13"/>
  <c r="J785" i="13"/>
  <c r="D786" i="13"/>
  <c r="I786" i="13" s="1"/>
  <c r="E786" i="13"/>
  <c r="R786" i="13" s="1"/>
  <c r="H786" i="13"/>
  <c r="J786" i="13"/>
  <c r="D787" i="13"/>
  <c r="E787" i="13"/>
  <c r="M787" i="13" s="1"/>
  <c r="H787" i="13"/>
  <c r="J787" i="13"/>
  <c r="D788" i="13"/>
  <c r="E788" i="13"/>
  <c r="G788" i="13" s="1"/>
  <c r="H788" i="13"/>
  <c r="J788" i="13"/>
  <c r="D789" i="13"/>
  <c r="E789" i="13"/>
  <c r="H789" i="13"/>
  <c r="J789" i="13"/>
  <c r="D790" i="13"/>
  <c r="E790" i="13"/>
  <c r="H790" i="13"/>
  <c r="J790" i="13"/>
  <c r="D791" i="13"/>
  <c r="E791" i="13"/>
  <c r="V791" i="13" s="1"/>
  <c r="W791" i="13" s="1"/>
  <c r="H791" i="13"/>
  <c r="J791" i="13"/>
  <c r="D792" i="13"/>
  <c r="E792" i="13"/>
  <c r="U792" i="13" s="1"/>
  <c r="H792" i="13"/>
  <c r="J792" i="13"/>
  <c r="D793" i="13"/>
  <c r="E793" i="13"/>
  <c r="H793" i="13"/>
  <c r="J793" i="13"/>
  <c r="D794" i="13"/>
  <c r="I794" i="13" s="1"/>
  <c r="E794" i="13"/>
  <c r="H794" i="13"/>
  <c r="J794" i="13"/>
  <c r="D795" i="13"/>
  <c r="I795" i="13" s="1"/>
  <c r="E795" i="13"/>
  <c r="Q795" i="13" s="1"/>
  <c r="H795" i="13"/>
  <c r="J795" i="13"/>
  <c r="D796" i="13"/>
  <c r="E796" i="13"/>
  <c r="H796" i="13"/>
  <c r="J796" i="13"/>
  <c r="D797" i="13"/>
  <c r="S797" i="13" s="1"/>
  <c r="E797" i="13"/>
  <c r="F797" i="13" s="1"/>
  <c r="H797" i="13"/>
  <c r="J797" i="13"/>
  <c r="D798" i="13"/>
  <c r="I798" i="13" s="1"/>
  <c r="E798" i="13"/>
  <c r="H798" i="13"/>
  <c r="J798" i="13"/>
  <c r="D799" i="13"/>
  <c r="E799" i="13"/>
  <c r="H799" i="13"/>
  <c r="J799" i="13"/>
  <c r="D800" i="13"/>
  <c r="E800" i="13"/>
  <c r="T800" i="13" s="1"/>
  <c r="H800" i="13"/>
  <c r="J800" i="13"/>
  <c r="D801" i="13"/>
  <c r="E801" i="13"/>
  <c r="U801" i="13" s="1"/>
  <c r="H801" i="13"/>
  <c r="J801" i="13"/>
  <c r="D802" i="13"/>
  <c r="E802" i="13"/>
  <c r="H802" i="13"/>
  <c r="J802" i="13"/>
  <c r="D803" i="13"/>
  <c r="E803" i="13"/>
  <c r="H803" i="13"/>
  <c r="J803" i="13"/>
  <c r="D804" i="13"/>
  <c r="S804" i="13" s="1"/>
  <c r="E804" i="13"/>
  <c r="Q804" i="13" s="1"/>
  <c r="H804" i="13"/>
  <c r="J804" i="13"/>
  <c r="D805" i="13"/>
  <c r="S805" i="13" s="1"/>
  <c r="E805" i="13"/>
  <c r="N805" i="13" s="1"/>
  <c r="H805" i="13"/>
  <c r="J805" i="13"/>
  <c r="D806" i="13"/>
  <c r="I806" i="13" s="1"/>
  <c r="E806" i="13"/>
  <c r="H806" i="13"/>
  <c r="J806" i="13"/>
  <c r="D807" i="13"/>
  <c r="E807" i="13"/>
  <c r="T807" i="13" s="1"/>
  <c r="H807" i="13"/>
  <c r="J807" i="13"/>
  <c r="D808" i="13"/>
  <c r="S808" i="13" s="1"/>
  <c r="E808" i="13"/>
  <c r="G808" i="13" s="1"/>
  <c r="H808" i="13"/>
  <c r="J808" i="13"/>
  <c r="D809" i="13"/>
  <c r="S809" i="13" s="1"/>
  <c r="E809" i="13"/>
  <c r="H809" i="13"/>
  <c r="J809" i="13"/>
  <c r="D810" i="13"/>
  <c r="I810" i="13" s="1"/>
  <c r="E810" i="13"/>
  <c r="H810" i="13"/>
  <c r="J810" i="13"/>
  <c r="D811" i="13"/>
  <c r="I811" i="13" s="1"/>
  <c r="E811" i="13"/>
  <c r="H811" i="13"/>
  <c r="J811" i="13"/>
  <c r="D812" i="13"/>
  <c r="I812" i="13" s="1"/>
  <c r="E812" i="13"/>
  <c r="T812" i="13" s="1"/>
  <c r="H812" i="13"/>
  <c r="J812" i="13"/>
  <c r="D813" i="13"/>
  <c r="S813" i="13" s="1"/>
  <c r="E813" i="13"/>
  <c r="H813" i="13"/>
  <c r="J813" i="13"/>
  <c r="D814" i="13"/>
  <c r="E814" i="13"/>
  <c r="Q814" i="13" s="1"/>
  <c r="H814" i="13"/>
  <c r="J814" i="13"/>
  <c r="D815" i="13"/>
  <c r="E815" i="13"/>
  <c r="M815" i="13" s="1"/>
  <c r="H815" i="13"/>
  <c r="J815" i="13"/>
  <c r="D816" i="13"/>
  <c r="E816" i="13"/>
  <c r="G816" i="13" s="1"/>
  <c r="H816" i="13"/>
  <c r="J816" i="13"/>
  <c r="D817" i="13"/>
  <c r="E817" i="13"/>
  <c r="N817" i="13" s="1"/>
  <c r="H817" i="13"/>
  <c r="J817" i="13"/>
  <c r="D818" i="13"/>
  <c r="E818" i="13"/>
  <c r="K818" i="13" s="1"/>
  <c r="P818" i="13" s="1"/>
  <c r="H818" i="13"/>
  <c r="J818" i="13"/>
  <c r="D819" i="13"/>
  <c r="E819" i="13"/>
  <c r="T819" i="13" s="1"/>
  <c r="H819" i="13"/>
  <c r="J819" i="13"/>
  <c r="D820" i="13"/>
  <c r="I820" i="13" s="1"/>
  <c r="E820" i="13"/>
  <c r="H820" i="13"/>
  <c r="J820" i="13"/>
  <c r="D821" i="13"/>
  <c r="E821" i="13"/>
  <c r="H821" i="13"/>
  <c r="J821" i="13"/>
  <c r="D822" i="13"/>
  <c r="E822" i="13"/>
  <c r="Q822" i="13" s="1"/>
  <c r="H822" i="13"/>
  <c r="J822" i="13"/>
  <c r="D823" i="13"/>
  <c r="I823" i="13" s="1"/>
  <c r="E823" i="13"/>
  <c r="T823" i="13" s="1"/>
  <c r="H823" i="13"/>
  <c r="J823" i="13"/>
  <c r="D824" i="13"/>
  <c r="E824" i="13"/>
  <c r="K824" i="13" s="1"/>
  <c r="P824" i="13" s="1"/>
  <c r="H824" i="13"/>
  <c r="J824" i="13"/>
  <c r="D825" i="13"/>
  <c r="E825" i="13"/>
  <c r="H825" i="13"/>
  <c r="J825" i="13"/>
  <c r="D826" i="13"/>
  <c r="I826" i="13" s="1"/>
  <c r="E826" i="13"/>
  <c r="G826" i="13" s="1"/>
  <c r="H826" i="13"/>
  <c r="J826" i="13"/>
  <c r="D827" i="13"/>
  <c r="I827" i="13" s="1"/>
  <c r="E827" i="13"/>
  <c r="H827" i="13"/>
  <c r="J827" i="13"/>
  <c r="D828" i="13"/>
  <c r="S828" i="13" s="1"/>
  <c r="E828" i="13"/>
  <c r="G828" i="13" s="1"/>
  <c r="H828" i="13"/>
  <c r="J828" i="13"/>
  <c r="D829" i="13"/>
  <c r="E829" i="13"/>
  <c r="G829" i="13" s="1"/>
  <c r="H829" i="13"/>
  <c r="J829" i="13"/>
  <c r="D830" i="13"/>
  <c r="E830" i="13"/>
  <c r="H830" i="13"/>
  <c r="J830" i="13"/>
  <c r="D831" i="13"/>
  <c r="I831" i="13" s="1"/>
  <c r="E831" i="13"/>
  <c r="T831" i="13" s="1"/>
  <c r="H831" i="13"/>
  <c r="J831" i="13"/>
  <c r="D832" i="13"/>
  <c r="I832" i="13" s="1"/>
  <c r="E832" i="13"/>
  <c r="Q832" i="13" s="1"/>
  <c r="H832" i="13"/>
  <c r="J832" i="13"/>
  <c r="D833" i="13"/>
  <c r="E833" i="13"/>
  <c r="G833" i="13" s="1"/>
  <c r="H833" i="13"/>
  <c r="J833" i="13"/>
  <c r="D834" i="13"/>
  <c r="E834" i="13"/>
  <c r="Q834" i="13" s="1"/>
  <c r="H834" i="13"/>
  <c r="J834" i="13"/>
  <c r="D835" i="13"/>
  <c r="E835" i="13"/>
  <c r="H835" i="13"/>
  <c r="J835" i="13"/>
  <c r="D836" i="13"/>
  <c r="S836" i="13" s="1"/>
  <c r="E836" i="13"/>
  <c r="G836" i="13" s="1"/>
  <c r="H836" i="13"/>
  <c r="J836" i="13"/>
  <c r="D837" i="13"/>
  <c r="E837" i="13"/>
  <c r="H837" i="13"/>
  <c r="J837" i="13"/>
  <c r="D838" i="13"/>
  <c r="I838" i="13" s="1"/>
  <c r="E838" i="13"/>
  <c r="G838" i="13" s="1"/>
  <c r="H838" i="13"/>
  <c r="J838" i="13"/>
  <c r="D839" i="13"/>
  <c r="I839" i="13" s="1"/>
  <c r="E839" i="13"/>
  <c r="H839" i="13"/>
  <c r="J839" i="13"/>
  <c r="D840" i="13"/>
  <c r="E840" i="13"/>
  <c r="H840" i="13"/>
  <c r="J840" i="13"/>
  <c r="D841" i="13"/>
  <c r="E841" i="13"/>
  <c r="U841" i="13" s="1"/>
  <c r="H841" i="13"/>
  <c r="J841" i="13"/>
  <c r="D842" i="13"/>
  <c r="I842" i="13" s="1"/>
  <c r="E842" i="13"/>
  <c r="T842" i="13" s="1"/>
  <c r="H842" i="13"/>
  <c r="J842" i="13"/>
  <c r="D843" i="13"/>
  <c r="E843" i="13"/>
  <c r="H843" i="13"/>
  <c r="J843" i="13"/>
  <c r="D844" i="13"/>
  <c r="S844" i="13" s="1"/>
  <c r="E844" i="13"/>
  <c r="H844" i="13"/>
  <c r="J844" i="13"/>
  <c r="D845" i="13"/>
  <c r="E845" i="13"/>
  <c r="H845" i="13"/>
  <c r="J845" i="13"/>
  <c r="D846" i="13"/>
  <c r="E846" i="13"/>
  <c r="L846" i="13" s="1"/>
  <c r="H846" i="13"/>
  <c r="J846" i="13"/>
  <c r="D847" i="13"/>
  <c r="E847" i="13"/>
  <c r="R847" i="13" s="1"/>
  <c r="H847" i="13"/>
  <c r="J847" i="13"/>
  <c r="D848" i="13"/>
  <c r="E848" i="13"/>
  <c r="H848" i="13"/>
  <c r="J848" i="13"/>
  <c r="D849" i="13"/>
  <c r="I849" i="13" s="1"/>
  <c r="E849" i="13"/>
  <c r="Q849" i="13" s="1"/>
  <c r="H849" i="13"/>
  <c r="J849" i="13"/>
  <c r="D850" i="13"/>
  <c r="E850" i="13"/>
  <c r="H850" i="13"/>
  <c r="J850" i="13"/>
  <c r="D851" i="13"/>
  <c r="E851" i="13"/>
  <c r="H851" i="13"/>
  <c r="J851" i="13"/>
  <c r="D852" i="13"/>
  <c r="S852" i="13" s="1"/>
  <c r="E852" i="13"/>
  <c r="T852" i="13" s="1"/>
  <c r="H852" i="13"/>
  <c r="J852" i="13"/>
  <c r="D853" i="13"/>
  <c r="I853" i="13" s="1"/>
  <c r="E853" i="13"/>
  <c r="H853" i="13"/>
  <c r="J853" i="13"/>
  <c r="D854" i="13"/>
  <c r="E854" i="13"/>
  <c r="V854" i="13" s="1"/>
  <c r="W854" i="13" s="1"/>
  <c r="H854" i="13"/>
  <c r="J854" i="13"/>
  <c r="D855" i="13"/>
  <c r="I855" i="13" s="1"/>
  <c r="E855" i="13"/>
  <c r="H855" i="13"/>
  <c r="J855" i="13"/>
  <c r="D856" i="13"/>
  <c r="E856" i="13"/>
  <c r="G856" i="13" s="1"/>
  <c r="H856" i="13"/>
  <c r="J856" i="13"/>
  <c r="D857" i="13"/>
  <c r="E857" i="13"/>
  <c r="U857" i="13" s="1"/>
  <c r="H857" i="13"/>
  <c r="J857" i="13"/>
  <c r="D858" i="13"/>
  <c r="E858" i="13"/>
  <c r="V858" i="13" s="1"/>
  <c r="W858" i="13" s="1"/>
  <c r="H858" i="13"/>
  <c r="J858" i="13"/>
  <c r="D859" i="13"/>
  <c r="E859" i="13"/>
  <c r="M859" i="13" s="1"/>
  <c r="H859" i="13"/>
  <c r="J859" i="13"/>
  <c r="D860" i="13"/>
  <c r="E860" i="13"/>
  <c r="Q860" i="13" s="1"/>
  <c r="H860" i="13"/>
  <c r="J860" i="13"/>
  <c r="D861" i="13"/>
  <c r="I861" i="13" s="1"/>
  <c r="E861" i="13"/>
  <c r="R861" i="13" s="1"/>
  <c r="H861" i="13"/>
  <c r="J861" i="13"/>
  <c r="D862" i="13"/>
  <c r="E862" i="13"/>
  <c r="H862" i="13"/>
  <c r="J862" i="13"/>
  <c r="D863" i="13"/>
  <c r="E863" i="13"/>
  <c r="H863" i="13"/>
  <c r="J863" i="13"/>
  <c r="D864" i="13"/>
  <c r="S864" i="13" s="1"/>
  <c r="E864" i="13"/>
  <c r="T864" i="13" s="1"/>
  <c r="H864" i="13"/>
  <c r="J864" i="13"/>
  <c r="D865" i="13"/>
  <c r="E865" i="13"/>
  <c r="M865" i="13" s="1"/>
  <c r="H865" i="13"/>
  <c r="J865" i="13"/>
  <c r="D866" i="13"/>
  <c r="E866" i="13"/>
  <c r="M866" i="13" s="1"/>
  <c r="H866" i="13"/>
  <c r="J866" i="13"/>
  <c r="D867" i="13"/>
  <c r="I867" i="13" s="1"/>
  <c r="E867" i="13"/>
  <c r="M867" i="13" s="1"/>
  <c r="H867" i="13"/>
  <c r="J867" i="13"/>
  <c r="D868" i="13"/>
  <c r="S868" i="13" s="1"/>
  <c r="E868" i="13"/>
  <c r="T868" i="13" s="1"/>
  <c r="H868" i="13"/>
  <c r="J868" i="13"/>
  <c r="D869" i="13"/>
  <c r="E869" i="13"/>
  <c r="Q869" i="13" s="1"/>
  <c r="H869" i="13"/>
  <c r="J869" i="13"/>
  <c r="D870" i="13"/>
  <c r="E870" i="13"/>
  <c r="L870" i="13" s="1"/>
  <c r="H870" i="13"/>
  <c r="J870" i="13"/>
  <c r="D871" i="13"/>
  <c r="E871" i="13"/>
  <c r="H871" i="13"/>
  <c r="J871" i="13"/>
  <c r="D872" i="13"/>
  <c r="E872" i="13"/>
  <c r="H872" i="13"/>
  <c r="J872" i="13"/>
  <c r="D873" i="13"/>
  <c r="I873" i="13" s="1"/>
  <c r="E873" i="13"/>
  <c r="K873" i="13" s="1"/>
  <c r="P873" i="13" s="1"/>
  <c r="H873" i="13"/>
  <c r="J873" i="13"/>
  <c r="D874" i="13"/>
  <c r="E874" i="13"/>
  <c r="V874" i="13" s="1"/>
  <c r="W874" i="13" s="1"/>
  <c r="H874" i="13"/>
  <c r="J874" i="13"/>
  <c r="D875" i="13"/>
  <c r="E875" i="13"/>
  <c r="M875" i="13" s="1"/>
  <c r="H875" i="13"/>
  <c r="J875" i="13"/>
  <c r="D876" i="13"/>
  <c r="S876" i="13" s="1"/>
  <c r="E876" i="13"/>
  <c r="F876" i="13" s="1"/>
  <c r="H876" i="13"/>
  <c r="J876" i="13"/>
  <c r="D877" i="13"/>
  <c r="S877" i="13" s="1"/>
  <c r="E877" i="13"/>
  <c r="H877" i="13"/>
  <c r="J877" i="13"/>
  <c r="D878" i="13"/>
  <c r="E878" i="13"/>
  <c r="H878" i="13"/>
  <c r="J878" i="13"/>
  <c r="D879" i="13"/>
  <c r="S879" i="13" s="1"/>
  <c r="E879" i="13"/>
  <c r="Q879" i="13" s="1"/>
  <c r="H879" i="13"/>
  <c r="J879" i="13"/>
  <c r="D880" i="13"/>
  <c r="S880" i="13" s="1"/>
  <c r="E880" i="13"/>
  <c r="H880" i="13"/>
  <c r="J880" i="13"/>
  <c r="D881" i="13"/>
  <c r="S881" i="13" s="1"/>
  <c r="E881" i="13"/>
  <c r="H881" i="13"/>
  <c r="J881" i="13"/>
  <c r="D882" i="13"/>
  <c r="E882" i="13"/>
  <c r="H882" i="13"/>
  <c r="J882" i="13"/>
  <c r="D883" i="13"/>
  <c r="S883" i="13" s="1"/>
  <c r="E883" i="13"/>
  <c r="H883" i="13"/>
  <c r="J883" i="13"/>
  <c r="D884" i="13"/>
  <c r="E884" i="13"/>
  <c r="T884" i="13" s="1"/>
  <c r="H884" i="13"/>
  <c r="J884" i="13"/>
  <c r="D885" i="13"/>
  <c r="E885" i="13"/>
  <c r="H885" i="13"/>
  <c r="J885" i="13"/>
  <c r="D886" i="13"/>
  <c r="E886" i="13"/>
  <c r="L886" i="13" s="1"/>
  <c r="H886" i="13"/>
  <c r="J886" i="13"/>
  <c r="D887" i="13"/>
  <c r="E887" i="13"/>
  <c r="H887" i="13"/>
  <c r="J887" i="13"/>
  <c r="D888" i="13"/>
  <c r="E888" i="13"/>
  <c r="N888" i="13" s="1"/>
  <c r="H888" i="13"/>
  <c r="J888" i="13"/>
  <c r="D889" i="13"/>
  <c r="I889" i="13" s="1"/>
  <c r="E889" i="13"/>
  <c r="K889" i="13" s="1"/>
  <c r="P889" i="13" s="1"/>
  <c r="H889" i="13"/>
  <c r="J889" i="13"/>
  <c r="D890" i="13"/>
  <c r="E890" i="13"/>
  <c r="V890" i="13" s="1"/>
  <c r="W890" i="13" s="1"/>
  <c r="H890" i="13"/>
  <c r="J890" i="13"/>
  <c r="D891" i="13"/>
  <c r="E891" i="13"/>
  <c r="H891" i="13"/>
  <c r="J891" i="13"/>
  <c r="D892" i="13"/>
  <c r="E892" i="13"/>
  <c r="T892" i="13" s="1"/>
  <c r="H892" i="13"/>
  <c r="J892" i="13"/>
  <c r="D893" i="13"/>
  <c r="I893" i="13" s="1"/>
  <c r="E893" i="13"/>
  <c r="R893" i="13" s="1"/>
  <c r="H893" i="13"/>
  <c r="J893" i="13"/>
  <c r="D894" i="13"/>
  <c r="E894" i="13"/>
  <c r="L894" i="13" s="1"/>
  <c r="H894" i="13"/>
  <c r="J894" i="13"/>
  <c r="D895" i="13"/>
  <c r="S895" i="13" s="1"/>
  <c r="E895" i="13"/>
  <c r="Q895" i="13" s="1"/>
  <c r="H895" i="13"/>
  <c r="J895" i="13"/>
  <c r="D896" i="13"/>
  <c r="E896" i="13"/>
  <c r="O896" i="13" s="1"/>
  <c r="H896" i="13"/>
  <c r="J896" i="13"/>
  <c r="D897" i="13"/>
  <c r="I897" i="13" s="1"/>
  <c r="E897" i="13"/>
  <c r="Q897" i="13" s="1"/>
  <c r="H897" i="13"/>
  <c r="J897" i="13"/>
  <c r="D898" i="13"/>
  <c r="E898" i="13"/>
  <c r="H898" i="13"/>
  <c r="J898" i="13"/>
  <c r="D899" i="13"/>
  <c r="E899" i="13"/>
  <c r="H899" i="13"/>
  <c r="J899" i="13"/>
  <c r="D900" i="13"/>
  <c r="E900" i="13"/>
  <c r="F900" i="13" s="1"/>
  <c r="H900" i="13"/>
  <c r="J900" i="13"/>
  <c r="D901" i="13"/>
  <c r="I901" i="13" s="1"/>
  <c r="E901" i="13"/>
  <c r="M901" i="13" s="1"/>
  <c r="H901" i="13"/>
  <c r="J901" i="13"/>
  <c r="D902" i="13"/>
  <c r="E902" i="13"/>
  <c r="V902" i="13" s="1"/>
  <c r="W902" i="13" s="1"/>
  <c r="H902" i="13"/>
  <c r="J902" i="13"/>
  <c r="D903" i="13"/>
  <c r="S903" i="13" s="1"/>
  <c r="E903" i="13"/>
  <c r="H903" i="13"/>
  <c r="J903" i="13"/>
  <c r="D904" i="13"/>
  <c r="S904" i="13" s="1"/>
  <c r="E904" i="13"/>
  <c r="N904" i="13" s="1"/>
  <c r="H904" i="13"/>
  <c r="J904" i="13"/>
  <c r="D905" i="13"/>
  <c r="I905" i="13" s="1"/>
  <c r="E905" i="13"/>
  <c r="U905" i="13" s="1"/>
  <c r="H905" i="13"/>
  <c r="J905" i="13"/>
  <c r="D906" i="13"/>
  <c r="E906" i="13"/>
  <c r="V906" i="13" s="1"/>
  <c r="W906" i="13" s="1"/>
  <c r="H906" i="13"/>
  <c r="J906" i="13"/>
  <c r="D907" i="13"/>
  <c r="E907" i="13"/>
  <c r="H907" i="13"/>
  <c r="J907" i="13"/>
  <c r="D908" i="13"/>
  <c r="E908" i="13"/>
  <c r="H908" i="13"/>
  <c r="J908" i="13"/>
  <c r="D909" i="13"/>
  <c r="I909" i="13" s="1"/>
  <c r="E909" i="13"/>
  <c r="H909" i="13"/>
  <c r="J909" i="13"/>
  <c r="D910" i="13"/>
  <c r="E910" i="13"/>
  <c r="L910" i="13" s="1"/>
  <c r="H910" i="13"/>
  <c r="J910" i="13"/>
  <c r="D911" i="13"/>
  <c r="E911" i="13"/>
  <c r="R911" i="13" s="1"/>
  <c r="H911" i="13"/>
  <c r="J911" i="13"/>
  <c r="D912" i="13"/>
  <c r="E912" i="13"/>
  <c r="G912" i="13" s="1"/>
  <c r="H912" i="13"/>
  <c r="J912" i="13"/>
  <c r="D913" i="13"/>
  <c r="I913" i="13" s="1"/>
  <c r="E913" i="13"/>
  <c r="U913" i="13" s="1"/>
  <c r="H913" i="13"/>
  <c r="J913" i="13"/>
  <c r="D914" i="13"/>
  <c r="E914" i="13"/>
  <c r="H914" i="13"/>
  <c r="J914" i="13"/>
  <c r="D915" i="13"/>
  <c r="I915" i="13" s="1"/>
  <c r="E915" i="13"/>
  <c r="M915" i="13" s="1"/>
  <c r="H915" i="13"/>
  <c r="J915" i="13"/>
  <c r="D916" i="13"/>
  <c r="S916" i="13" s="1"/>
  <c r="E916" i="13"/>
  <c r="T916" i="13" s="1"/>
  <c r="H916" i="13"/>
  <c r="J916" i="13"/>
  <c r="D917" i="13"/>
  <c r="S917" i="13" s="1"/>
  <c r="E917" i="13"/>
  <c r="M917" i="13" s="1"/>
  <c r="H917" i="13"/>
  <c r="J917" i="13"/>
  <c r="D918" i="13"/>
  <c r="E918" i="13"/>
  <c r="L918" i="13" s="1"/>
  <c r="H918" i="13"/>
  <c r="J918" i="13"/>
  <c r="D919" i="13"/>
  <c r="I919" i="13" s="1"/>
  <c r="E919" i="13"/>
  <c r="H919" i="13"/>
  <c r="J919" i="13"/>
  <c r="D920" i="13"/>
  <c r="E920" i="13"/>
  <c r="H920" i="13"/>
  <c r="J920" i="13"/>
  <c r="D921" i="13"/>
  <c r="E921" i="13"/>
  <c r="H921" i="13"/>
  <c r="J921" i="13"/>
  <c r="D922" i="13"/>
  <c r="E922" i="13"/>
  <c r="V922" i="13" s="1"/>
  <c r="W922" i="13" s="1"/>
  <c r="H922" i="13"/>
  <c r="J922" i="13"/>
  <c r="D923" i="13"/>
  <c r="E923" i="13"/>
  <c r="L923" i="13" s="1"/>
  <c r="H923" i="13"/>
  <c r="J923" i="13"/>
  <c r="D924" i="13"/>
  <c r="S924" i="13" s="1"/>
  <c r="E924" i="13"/>
  <c r="F924" i="13" s="1"/>
  <c r="H924" i="13"/>
  <c r="J924" i="13"/>
  <c r="D925" i="13"/>
  <c r="S925" i="13" s="1"/>
  <c r="E925" i="13"/>
  <c r="R925" i="13" s="1"/>
  <c r="H925" i="13"/>
  <c r="J925" i="13"/>
  <c r="D926" i="13"/>
  <c r="E926" i="13"/>
  <c r="H926" i="13"/>
  <c r="J926" i="13"/>
  <c r="D927" i="13"/>
  <c r="E927" i="13"/>
  <c r="L927" i="13" s="1"/>
  <c r="H927" i="13"/>
  <c r="J927" i="13"/>
  <c r="D928" i="13"/>
  <c r="E928" i="13"/>
  <c r="T928" i="13" s="1"/>
  <c r="H928" i="13"/>
  <c r="J928" i="13"/>
  <c r="D929" i="13"/>
  <c r="S929" i="13" s="1"/>
  <c r="E929" i="13"/>
  <c r="H929" i="13"/>
  <c r="J929" i="13"/>
  <c r="D930" i="13"/>
  <c r="E930" i="13"/>
  <c r="T930" i="13" s="1"/>
  <c r="H930" i="13"/>
  <c r="J930" i="13"/>
  <c r="D931" i="13"/>
  <c r="E931" i="13"/>
  <c r="Q931" i="13" s="1"/>
  <c r="H931" i="13"/>
  <c r="J931" i="13"/>
  <c r="D932" i="13"/>
  <c r="E932" i="13"/>
  <c r="H932" i="13"/>
  <c r="J932" i="13"/>
  <c r="D933" i="13"/>
  <c r="E933" i="13"/>
  <c r="H933" i="13"/>
  <c r="J933" i="13"/>
  <c r="D934" i="13"/>
  <c r="S934" i="13" s="1"/>
  <c r="E934" i="13"/>
  <c r="K934" i="13" s="1"/>
  <c r="P934" i="13" s="1"/>
  <c r="H934" i="13"/>
  <c r="J934" i="13"/>
  <c r="D935" i="13"/>
  <c r="E935" i="13"/>
  <c r="F935" i="13" s="1"/>
  <c r="H935" i="13"/>
  <c r="J935" i="13"/>
  <c r="D936" i="13"/>
  <c r="E936" i="13"/>
  <c r="H936" i="13"/>
  <c r="J936" i="13"/>
  <c r="D937" i="13"/>
  <c r="E937" i="13"/>
  <c r="Q937" i="13" s="1"/>
  <c r="H937" i="13"/>
  <c r="J937" i="13"/>
  <c r="D938" i="13"/>
  <c r="E938" i="13"/>
  <c r="U938" i="13" s="1"/>
  <c r="H938" i="13"/>
  <c r="J938" i="13"/>
  <c r="D939" i="13"/>
  <c r="I939" i="13" s="1"/>
  <c r="E939" i="13"/>
  <c r="F939" i="13" s="1"/>
  <c r="H939" i="13"/>
  <c r="J939" i="13"/>
  <c r="D940" i="13"/>
  <c r="S940" i="13" s="1"/>
  <c r="E940" i="13"/>
  <c r="H940" i="13"/>
  <c r="J940" i="13"/>
  <c r="D941" i="13"/>
  <c r="I941" i="13" s="1"/>
  <c r="E941" i="13"/>
  <c r="Q941" i="13" s="1"/>
  <c r="H941" i="13"/>
  <c r="J941" i="13"/>
  <c r="D942" i="13"/>
  <c r="E942" i="13"/>
  <c r="F942" i="13" s="1"/>
  <c r="H942" i="13"/>
  <c r="J942" i="13"/>
  <c r="D943" i="13"/>
  <c r="E943" i="13"/>
  <c r="H943" i="13"/>
  <c r="J943" i="13"/>
  <c r="D944" i="13"/>
  <c r="E944" i="13"/>
  <c r="H944" i="13"/>
  <c r="J944" i="13"/>
  <c r="D945" i="13"/>
  <c r="I945" i="13" s="1"/>
  <c r="E945" i="13"/>
  <c r="H945" i="13"/>
  <c r="J945" i="13"/>
  <c r="D946" i="13"/>
  <c r="S946" i="13" s="1"/>
  <c r="E946" i="13"/>
  <c r="K946" i="13" s="1"/>
  <c r="P946" i="13" s="1"/>
  <c r="H946" i="13"/>
  <c r="J946" i="13"/>
  <c r="D947" i="13"/>
  <c r="I947" i="13" s="1"/>
  <c r="E947" i="13"/>
  <c r="F947" i="13" s="1"/>
  <c r="H947" i="13"/>
  <c r="J947" i="13"/>
  <c r="D948" i="13"/>
  <c r="E948" i="13"/>
  <c r="G948" i="13" s="1"/>
  <c r="H948" i="13"/>
  <c r="J948" i="13"/>
  <c r="D949" i="13"/>
  <c r="E949" i="13"/>
  <c r="H949" i="13"/>
  <c r="J949" i="13"/>
  <c r="D950" i="13"/>
  <c r="S950" i="13" s="1"/>
  <c r="E950" i="13"/>
  <c r="R950" i="13" s="1"/>
  <c r="H950" i="13"/>
  <c r="J950" i="13"/>
  <c r="D951" i="13"/>
  <c r="I951" i="13" s="1"/>
  <c r="E951" i="13"/>
  <c r="N951" i="13" s="1"/>
  <c r="H951" i="13"/>
  <c r="J951" i="13"/>
  <c r="D952" i="13"/>
  <c r="E952" i="13"/>
  <c r="M952" i="13" s="1"/>
  <c r="H952" i="13"/>
  <c r="J952" i="13"/>
  <c r="D953" i="13"/>
  <c r="E953" i="13"/>
  <c r="H953" i="13"/>
  <c r="J953" i="13"/>
  <c r="D954" i="13"/>
  <c r="E954" i="13"/>
  <c r="V954" i="13" s="1"/>
  <c r="W954" i="13" s="1"/>
  <c r="H954" i="13"/>
  <c r="J954" i="13"/>
  <c r="D955" i="13"/>
  <c r="I955" i="13" s="1"/>
  <c r="E955" i="13"/>
  <c r="N955" i="13" s="1"/>
  <c r="H955" i="13"/>
  <c r="J955" i="13"/>
  <c r="D956" i="13"/>
  <c r="S956" i="13" s="1"/>
  <c r="E956" i="13"/>
  <c r="H956" i="13"/>
  <c r="J956" i="13"/>
  <c r="D957" i="13"/>
  <c r="E957" i="13"/>
  <c r="H957" i="13"/>
  <c r="J957" i="13"/>
  <c r="D958" i="13"/>
  <c r="S958" i="13" s="1"/>
  <c r="E958" i="13"/>
  <c r="O958" i="13" s="1"/>
  <c r="H958" i="13"/>
  <c r="J958" i="13"/>
  <c r="D959" i="13"/>
  <c r="E959" i="13"/>
  <c r="F959" i="13" s="1"/>
  <c r="H959" i="13"/>
  <c r="J959" i="13"/>
  <c r="D960" i="13"/>
  <c r="E960" i="13"/>
  <c r="H960" i="13"/>
  <c r="J960" i="13"/>
  <c r="D961" i="13"/>
  <c r="E961" i="13"/>
  <c r="H961" i="13"/>
  <c r="J961" i="13"/>
  <c r="D962" i="13"/>
  <c r="S962" i="13" s="1"/>
  <c r="E962" i="13"/>
  <c r="R962" i="13" s="1"/>
  <c r="H962" i="13"/>
  <c r="J962" i="13"/>
  <c r="D963" i="13"/>
  <c r="I963" i="13" s="1"/>
  <c r="E963" i="13"/>
  <c r="H963" i="13"/>
  <c r="J963" i="13"/>
  <c r="D964" i="13"/>
  <c r="E964" i="13"/>
  <c r="F964" i="13" s="1"/>
  <c r="H964" i="13"/>
  <c r="J964" i="13"/>
  <c r="D965" i="13"/>
  <c r="E965" i="13"/>
  <c r="N965" i="13" s="1"/>
  <c r="H965" i="13"/>
  <c r="J965" i="13"/>
  <c r="D966" i="13"/>
  <c r="S966" i="13" s="1"/>
  <c r="E966" i="13"/>
  <c r="V966" i="13" s="1"/>
  <c r="W966" i="13" s="1"/>
  <c r="H966" i="13"/>
  <c r="J966" i="13"/>
  <c r="D967" i="13"/>
  <c r="I967" i="13" s="1"/>
  <c r="E967" i="13"/>
  <c r="R967" i="13" s="1"/>
  <c r="H967" i="13"/>
  <c r="J967" i="13"/>
  <c r="D968" i="13"/>
  <c r="S968" i="13" s="1"/>
  <c r="E968" i="13"/>
  <c r="H968" i="13"/>
  <c r="J968" i="13"/>
  <c r="D969" i="13"/>
  <c r="E969" i="13"/>
  <c r="N969" i="13" s="1"/>
  <c r="H969" i="13"/>
  <c r="J969" i="13"/>
  <c r="D970" i="13"/>
  <c r="E970" i="13"/>
  <c r="H970" i="13"/>
  <c r="J970" i="13"/>
  <c r="D971" i="13"/>
  <c r="E971" i="13"/>
  <c r="H971" i="13"/>
  <c r="J971" i="13"/>
  <c r="D972" i="13"/>
  <c r="S972" i="13" s="1"/>
  <c r="E972" i="13"/>
  <c r="F972" i="13" s="1"/>
  <c r="H972" i="13"/>
  <c r="J972" i="13"/>
  <c r="D973" i="13"/>
  <c r="E973" i="13"/>
  <c r="V973" i="13" s="1"/>
  <c r="W973" i="13" s="1"/>
  <c r="H973" i="13"/>
  <c r="J973" i="13"/>
  <c r="D974" i="13"/>
  <c r="S974" i="13" s="1"/>
  <c r="E974" i="13"/>
  <c r="N974" i="13" s="1"/>
  <c r="H974" i="13"/>
  <c r="J974" i="13"/>
  <c r="D975" i="13"/>
  <c r="E975" i="13"/>
  <c r="F975" i="13" s="1"/>
  <c r="H975" i="13"/>
  <c r="J975" i="13"/>
  <c r="D976" i="13"/>
  <c r="E976" i="13"/>
  <c r="H976" i="13"/>
  <c r="J976" i="13"/>
  <c r="D977" i="13"/>
  <c r="I977" i="13" s="1"/>
  <c r="E977" i="13"/>
  <c r="L977" i="13" s="1"/>
  <c r="H977" i="13"/>
  <c r="J977" i="13"/>
  <c r="D978" i="13"/>
  <c r="E978" i="13"/>
  <c r="T978" i="13" s="1"/>
  <c r="H978" i="13"/>
  <c r="J978" i="13"/>
  <c r="D979" i="13"/>
  <c r="S979" i="13" s="1"/>
  <c r="E979" i="13"/>
  <c r="Q979" i="13" s="1"/>
  <c r="H979" i="13"/>
  <c r="J979" i="13"/>
  <c r="D980" i="13"/>
  <c r="E980" i="13"/>
  <c r="F980" i="13" s="1"/>
  <c r="H980" i="13"/>
  <c r="J980" i="13"/>
  <c r="D981" i="13"/>
  <c r="E981" i="13"/>
  <c r="T981" i="13" s="1"/>
  <c r="H981" i="13"/>
  <c r="J981" i="13"/>
  <c r="D982" i="13"/>
  <c r="S982" i="13" s="1"/>
  <c r="E982" i="13"/>
  <c r="T982" i="13" s="1"/>
  <c r="H982" i="13"/>
  <c r="J982" i="13"/>
  <c r="D983" i="13"/>
  <c r="I983" i="13" s="1"/>
  <c r="E983" i="13"/>
  <c r="H983" i="13"/>
  <c r="J983" i="13"/>
  <c r="D984" i="13"/>
  <c r="S984" i="13" s="1"/>
  <c r="E984" i="13"/>
  <c r="G984" i="13" s="1"/>
  <c r="H984" i="13"/>
  <c r="J984" i="13"/>
  <c r="D985" i="13"/>
  <c r="E985" i="13"/>
  <c r="Q985" i="13" s="1"/>
  <c r="H985" i="13"/>
  <c r="J985" i="13"/>
  <c r="D986" i="13"/>
  <c r="I986" i="13" s="1"/>
  <c r="E986" i="13"/>
  <c r="L986" i="13" s="1"/>
  <c r="H986" i="13"/>
  <c r="J986" i="13"/>
  <c r="D987" i="13"/>
  <c r="E987" i="13"/>
  <c r="Q987" i="13" s="1"/>
  <c r="H987" i="13"/>
  <c r="J987" i="13"/>
  <c r="D988" i="13"/>
  <c r="I988" i="13" s="1"/>
  <c r="E988" i="13"/>
  <c r="U988" i="13" s="1"/>
  <c r="H988" i="13"/>
  <c r="J988" i="13"/>
  <c r="D989" i="13"/>
  <c r="E989" i="13"/>
  <c r="V989" i="13" s="1"/>
  <c r="W989" i="13" s="1"/>
  <c r="H989" i="13"/>
  <c r="J989" i="13"/>
  <c r="D990" i="13"/>
  <c r="I990" i="13" s="1"/>
  <c r="E990" i="13"/>
  <c r="R990" i="13" s="1"/>
  <c r="H990" i="13"/>
  <c r="J990" i="13"/>
  <c r="D991" i="13"/>
  <c r="S991" i="13" s="1"/>
  <c r="E991" i="13"/>
  <c r="G991" i="13" s="1"/>
  <c r="H991" i="13"/>
  <c r="J991" i="13"/>
  <c r="D992" i="13"/>
  <c r="I992" i="13" s="1"/>
  <c r="E992" i="13"/>
  <c r="H992" i="13"/>
  <c r="J992" i="13"/>
  <c r="D993" i="13"/>
  <c r="S993" i="13" s="1"/>
  <c r="E993" i="13"/>
  <c r="G993" i="13" s="1"/>
  <c r="H993" i="13"/>
  <c r="J993" i="13"/>
  <c r="D994" i="13"/>
  <c r="I994" i="13" s="1"/>
  <c r="E994" i="13"/>
  <c r="H994" i="13"/>
  <c r="J994" i="13"/>
  <c r="D995" i="13"/>
  <c r="S995" i="13" s="1"/>
  <c r="E995" i="13"/>
  <c r="H995" i="13"/>
  <c r="J995" i="13"/>
  <c r="D996" i="13"/>
  <c r="I996" i="13" s="1"/>
  <c r="E996" i="13"/>
  <c r="H996" i="13"/>
  <c r="J996" i="13"/>
  <c r="D997" i="13"/>
  <c r="S997" i="13" s="1"/>
  <c r="E997" i="13"/>
  <c r="Q997" i="13" s="1"/>
  <c r="H997" i="13"/>
  <c r="J997" i="13"/>
  <c r="D998" i="13"/>
  <c r="I998" i="13" s="1"/>
  <c r="E998" i="13"/>
  <c r="T998" i="13" s="1"/>
  <c r="H998" i="13"/>
  <c r="J998" i="13"/>
  <c r="D999" i="13"/>
  <c r="S999" i="13" s="1"/>
  <c r="E999" i="13"/>
  <c r="H999" i="13"/>
  <c r="J999" i="13"/>
  <c r="D1000" i="13"/>
  <c r="I1000" i="13" s="1"/>
  <c r="E1000" i="13"/>
  <c r="H1000" i="13"/>
  <c r="J1000" i="13"/>
  <c r="E3" i="13"/>
  <c r="F3" i="13" s="1"/>
  <c r="H3" i="13"/>
  <c r="D3" i="13"/>
  <c r="F420" i="13" l="1"/>
  <c r="T6" i="13"/>
  <c r="G188" i="13"/>
  <c r="K411" i="13"/>
  <c r="P411" i="13" s="1"/>
  <c r="M436" i="13"/>
  <c r="N795" i="13"/>
  <c r="M737" i="13"/>
  <c r="I876" i="13"/>
  <c r="Q262" i="13"/>
  <c r="G126" i="13"/>
  <c r="F985" i="13"/>
  <c r="T93" i="13"/>
  <c r="S4" i="13"/>
  <c r="Q176" i="13"/>
  <c r="F925" i="13"/>
  <c r="T342" i="13"/>
  <c r="I178" i="13"/>
  <c r="O448" i="13"/>
  <c r="R415" i="13"/>
  <c r="T280" i="13"/>
  <c r="G227" i="13"/>
  <c r="K688" i="13"/>
  <c r="P688" i="13" s="1"/>
  <c r="M323" i="13"/>
  <c r="G771" i="13"/>
  <c r="Q737" i="13"/>
  <c r="R584" i="13"/>
  <c r="Q388" i="13"/>
  <c r="R96" i="13"/>
  <c r="N737" i="13"/>
  <c r="Q448" i="13"/>
  <c r="K386" i="13"/>
  <c r="P386" i="13" s="1"/>
  <c r="U159" i="13"/>
  <c r="F997" i="13"/>
  <c r="K795" i="13"/>
  <c r="P795" i="13" s="1"/>
  <c r="G102" i="13"/>
  <c r="R11" i="13"/>
  <c r="U814" i="13"/>
  <c r="I530" i="13"/>
  <c r="U332" i="13"/>
  <c r="O11" i="13"/>
  <c r="V831" i="13"/>
  <c r="W831" i="13" s="1"/>
  <c r="Q629" i="13"/>
  <c r="U486" i="13"/>
  <c r="U379" i="13"/>
  <c r="F172" i="13"/>
  <c r="U126" i="13"/>
  <c r="U528" i="13"/>
  <c r="S708" i="13"/>
  <c r="R448" i="13"/>
  <c r="K408" i="13"/>
  <c r="P408" i="13" s="1"/>
  <c r="O379" i="13"/>
  <c r="M261" i="13"/>
  <c r="F204" i="13"/>
  <c r="S126" i="13"/>
  <c r="V259" i="13"/>
  <c r="W259" i="13" s="1"/>
  <c r="K955" i="13"/>
  <c r="P955" i="13" s="1"/>
  <c r="G946" i="13"/>
  <c r="G685" i="13"/>
  <c r="U667" i="13"/>
  <c r="N520" i="13"/>
  <c r="O386" i="13"/>
  <c r="T379" i="13"/>
  <c r="G368" i="13"/>
  <c r="U265" i="13"/>
  <c r="F261" i="13"/>
  <c r="U259" i="13"/>
  <c r="N109" i="13"/>
  <c r="Q11" i="13"/>
  <c r="T705" i="13"/>
  <c r="Q667" i="13"/>
  <c r="N418" i="13"/>
  <c r="Q265" i="13"/>
  <c r="S624" i="13"/>
  <c r="N578" i="13"/>
  <c r="N196" i="13"/>
  <c r="T181" i="13"/>
  <c r="U172" i="13"/>
  <c r="S105" i="13"/>
  <c r="N12" i="13"/>
  <c r="N55" i="13"/>
  <c r="T989" i="13"/>
  <c r="I619" i="13"/>
  <c r="L418" i="13"/>
  <c r="O382" i="13"/>
  <c r="I968" i="13"/>
  <c r="U869" i="13"/>
  <c r="M807" i="13"/>
  <c r="U695" i="13"/>
  <c r="Q663" i="13"/>
  <c r="L622" i="13"/>
  <c r="U564" i="13"/>
  <c r="T304" i="13"/>
  <c r="I295" i="13"/>
  <c r="N266" i="13"/>
  <c r="G259" i="13"/>
  <c r="K172" i="13"/>
  <c r="P172" i="13" s="1"/>
  <c r="I116" i="13"/>
  <c r="F109" i="13"/>
  <c r="K55" i="13"/>
  <c r="P55" i="13" s="1"/>
  <c r="Q12" i="13"/>
  <c r="I557" i="13"/>
  <c r="V266" i="13"/>
  <c r="W266" i="13" s="1"/>
  <c r="L55" i="13"/>
  <c r="M869" i="13"/>
  <c r="K807" i="13"/>
  <c r="P807" i="13" s="1"/>
  <c r="O780" i="13"/>
  <c r="G705" i="13"/>
  <c r="N649" i="13"/>
  <c r="K622" i="13"/>
  <c r="P622" i="13" s="1"/>
  <c r="V585" i="13"/>
  <c r="W585" i="13" s="1"/>
  <c r="R564" i="13"/>
  <c r="I283" i="13"/>
  <c r="F259" i="13"/>
  <c r="T372" i="13"/>
  <c r="Q372" i="13"/>
  <c r="O372" i="13"/>
  <c r="S266" i="13"/>
  <c r="G892" i="13"/>
  <c r="M846" i="13"/>
  <c r="N741" i="13"/>
  <c r="Q709" i="13"/>
  <c r="O259" i="13"/>
  <c r="O126" i="13"/>
  <c r="L11" i="13"/>
  <c r="U372" i="13"/>
  <c r="T846" i="13"/>
  <c r="T741" i="13"/>
  <c r="S436" i="13"/>
  <c r="O709" i="13"/>
  <c r="Q661" i="13"/>
  <c r="Q648" i="13"/>
  <c r="Q328" i="13"/>
  <c r="N259" i="13"/>
  <c r="V193" i="13"/>
  <c r="W193" i="13" s="1"/>
  <c r="I135" i="13"/>
  <c r="K973" i="13"/>
  <c r="P973" i="13" s="1"/>
  <c r="V952" i="13"/>
  <c r="W952" i="13" s="1"/>
  <c r="U916" i="13"/>
  <c r="V737" i="13"/>
  <c r="W737" i="13" s="1"/>
  <c r="L661" i="13"/>
  <c r="L648" i="13"/>
  <c r="M536" i="13"/>
  <c r="U521" i="13"/>
  <c r="L462" i="13"/>
  <c r="V417" i="13"/>
  <c r="W417" i="13" s="1"/>
  <c r="G372" i="13"/>
  <c r="U335" i="13"/>
  <c r="R261" i="13"/>
  <c r="O144" i="13"/>
  <c r="K126" i="13"/>
  <c r="P126" i="13" s="1"/>
  <c r="N95" i="13"/>
  <c r="I92" i="13"/>
  <c r="R84" i="13"/>
  <c r="S849" i="13"/>
  <c r="O472" i="13"/>
  <c r="N275" i="13"/>
  <c r="V144" i="13"/>
  <c r="W144" i="13" s="1"/>
  <c r="N126" i="13"/>
  <c r="N79" i="13"/>
  <c r="T935" i="13"/>
  <c r="U737" i="13"/>
  <c r="O726" i="13"/>
  <c r="T649" i="13"/>
  <c r="F372" i="13"/>
  <c r="S333" i="13"/>
  <c r="Q261" i="13"/>
  <c r="V93" i="13"/>
  <c r="W93" i="13" s="1"/>
  <c r="O852" i="13"/>
  <c r="Q852" i="13"/>
  <c r="Q830" i="13"/>
  <c r="T830" i="13"/>
  <c r="U830" i="13"/>
  <c r="I201" i="13"/>
  <c r="S201" i="13"/>
  <c r="N771" i="13"/>
  <c r="O771" i="13"/>
  <c r="M771" i="13"/>
  <c r="U771" i="13"/>
  <c r="R741" i="13"/>
  <c r="G741" i="13"/>
  <c r="K741" i="13"/>
  <c r="P741" i="13" s="1"/>
  <c r="M667" i="13"/>
  <c r="G667" i="13"/>
  <c r="K667" i="13"/>
  <c r="P667" i="13" s="1"/>
  <c r="Q574" i="13"/>
  <c r="L574" i="13"/>
  <c r="F400" i="13"/>
  <c r="M400" i="13"/>
  <c r="O400" i="13"/>
  <c r="G139" i="13"/>
  <c r="S96" i="13"/>
  <c r="I96" i="13"/>
  <c r="M30" i="13"/>
  <c r="R30" i="13"/>
  <c r="L638" i="13"/>
  <c r="N638" i="13"/>
  <c r="I556" i="13"/>
  <c r="S556" i="13"/>
  <c r="U552" i="13"/>
  <c r="V552" i="13"/>
  <c r="W552" i="13" s="1"/>
  <c r="I412" i="13"/>
  <c r="S412" i="13"/>
  <c r="K401" i="13"/>
  <c r="P401" i="13" s="1"/>
  <c r="M401" i="13"/>
  <c r="Q340" i="13"/>
  <c r="L340" i="13"/>
  <c r="V340" i="13"/>
  <c r="W340" i="13" s="1"/>
  <c r="N302" i="13"/>
  <c r="L302" i="13"/>
  <c r="Q302" i="13"/>
  <c r="V302" i="13"/>
  <c r="W302" i="13" s="1"/>
  <c r="L243" i="13"/>
  <c r="O243" i="13"/>
  <c r="U243" i="13"/>
  <c r="N231" i="13"/>
  <c r="M231" i="13"/>
  <c r="K968" i="13"/>
  <c r="P968" i="13" s="1"/>
  <c r="L968" i="13"/>
  <c r="R968" i="13"/>
  <c r="U806" i="13"/>
  <c r="M806" i="13"/>
  <c r="O806" i="13"/>
  <c r="R192" i="13"/>
  <c r="M192" i="13"/>
  <c r="L993" i="13"/>
  <c r="R993" i="13"/>
  <c r="U752" i="13"/>
  <c r="M752" i="13"/>
  <c r="O752" i="13"/>
  <c r="F880" i="13"/>
  <c r="T880" i="13"/>
  <c r="Q873" i="13"/>
  <c r="M873" i="13"/>
  <c r="R873" i="13"/>
  <c r="G999" i="13"/>
  <c r="T999" i="13"/>
  <c r="G997" i="13"/>
  <c r="T990" i="13"/>
  <c r="U968" i="13"/>
  <c r="F952" i="13"/>
  <c r="N952" i="13"/>
  <c r="O952" i="13"/>
  <c r="Q905" i="13"/>
  <c r="R905" i="13"/>
  <c r="T803" i="13"/>
  <c r="V803" i="13"/>
  <c r="W803" i="13" s="1"/>
  <c r="U741" i="13"/>
  <c r="N709" i="13"/>
  <c r="F709" i="13"/>
  <c r="K709" i="13"/>
  <c r="P709" i="13" s="1"/>
  <c r="U638" i="13"/>
  <c r="I463" i="13"/>
  <c r="S463" i="13"/>
  <c r="N362" i="13"/>
  <c r="L362" i="13"/>
  <c r="V362" i="13"/>
  <c r="W362" i="13" s="1"/>
  <c r="Q322" i="13"/>
  <c r="U322" i="13"/>
  <c r="N322" i="13"/>
  <c r="O299" i="13"/>
  <c r="F299" i="13"/>
  <c r="L299" i="13"/>
  <c r="N299" i="13"/>
  <c r="Q260" i="13"/>
  <c r="V260" i="13"/>
  <c r="W260" i="13" s="1"/>
  <c r="N97" i="13"/>
  <c r="K97" i="13"/>
  <c r="P97" i="13" s="1"/>
  <c r="U97" i="13"/>
  <c r="M66" i="13"/>
  <c r="N66" i="13"/>
  <c r="G64" i="13"/>
  <c r="Q995" i="13"/>
  <c r="F995" i="13"/>
  <c r="G872" i="13"/>
  <c r="O872" i="13"/>
  <c r="V729" i="13"/>
  <c r="W729" i="13" s="1"/>
  <c r="K729" i="13"/>
  <c r="P729" i="13" s="1"/>
  <c r="T729" i="13"/>
  <c r="K69" i="13"/>
  <c r="P69" i="13" s="1"/>
  <c r="O69" i="13"/>
  <c r="L69" i="13"/>
  <c r="U69" i="13"/>
  <c r="L798" i="13"/>
  <c r="M798" i="13"/>
  <c r="O798" i="13"/>
  <c r="O603" i="13"/>
  <c r="R603" i="13"/>
  <c r="Q603" i="13"/>
  <c r="L501" i="13"/>
  <c r="T501" i="13"/>
  <c r="O501" i="13"/>
  <c r="O754" i="13"/>
  <c r="T754" i="13"/>
  <c r="U557" i="13"/>
  <c r="Q557" i="13"/>
  <c r="V557" i="13"/>
  <c r="W557" i="13" s="1"/>
  <c r="K413" i="13"/>
  <c r="P413" i="13" s="1"/>
  <c r="N413" i="13"/>
  <c r="R413" i="13"/>
  <c r="O413" i="13"/>
  <c r="T413" i="13"/>
  <c r="T288" i="13"/>
  <c r="R288" i="13"/>
  <c r="T993" i="13"/>
  <c r="Q963" i="13"/>
  <c r="R963" i="13"/>
  <c r="I671" i="13"/>
  <c r="M606" i="13"/>
  <c r="N606" i="13"/>
  <c r="T560" i="13"/>
  <c r="F560" i="13"/>
  <c r="N558" i="13"/>
  <c r="Q558" i="13"/>
  <c r="T558" i="13"/>
  <c r="G416" i="13"/>
  <c r="R416" i="13"/>
  <c r="S68" i="13"/>
  <c r="I68" i="13"/>
  <c r="G45" i="13"/>
  <c r="N45" i="13"/>
  <c r="O45" i="13"/>
  <c r="K43" i="13"/>
  <c r="P43" i="13" s="1"/>
  <c r="M43" i="13"/>
  <c r="M825" i="13"/>
  <c r="N825" i="13"/>
  <c r="G770" i="13"/>
  <c r="M770" i="13"/>
  <c r="R770" i="13"/>
  <c r="M573" i="13"/>
  <c r="N573" i="13"/>
  <c r="T781" i="13"/>
  <c r="U781" i="13"/>
  <c r="V781" i="13"/>
  <c r="W781" i="13" s="1"/>
  <c r="T619" i="13"/>
  <c r="N619" i="13"/>
  <c r="K458" i="13"/>
  <c r="P458" i="13" s="1"/>
  <c r="M458" i="13"/>
  <c r="U281" i="13"/>
  <c r="L281" i="13"/>
  <c r="T281" i="13"/>
  <c r="O120" i="13"/>
  <c r="U120" i="13"/>
  <c r="O904" i="13"/>
  <c r="T904" i="13"/>
  <c r="V904" i="13"/>
  <c r="W904" i="13" s="1"/>
  <c r="L990" i="13"/>
  <c r="K917" i="13"/>
  <c r="P917" i="13" s="1"/>
  <c r="O876" i="13"/>
  <c r="Q876" i="13"/>
  <c r="K806" i="13"/>
  <c r="P806" i="13" s="1"/>
  <c r="G778" i="13"/>
  <c r="U778" i="13"/>
  <c r="L774" i="13"/>
  <c r="O774" i="13"/>
  <c r="G995" i="13"/>
  <c r="K993" i="13"/>
  <c r="P993" i="13" s="1"/>
  <c r="S951" i="13"/>
  <c r="Q916" i="13"/>
  <c r="F916" i="13"/>
  <c r="G916" i="13"/>
  <c r="M914" i="13"/>
  <c r="L914" i="13"/>
  <c r="U904" i="13"/>
  <c r="M903" i="13"/>
  <c r="R903" i="13"/>
  <c r="Q903" i="13"/>
  <c r="I865" i="13"/>
  <c r="S865" i="13"/>
  <c r="T798" i="13"/>
  <c r="O755" i="13"/>
  <c r="V755" i="13"/>
  <c r="W755" i="13" s="1"/>
  <c r="T755" i="13"/>
  <c r="M751" i="13"/>
  <c r="K751" i="13"/>
  <c r="P751" i="13" s="1"/>
  <c r="N751" i="13"/>
  <c r="K745" i="13"/>
  <c r="P745" i="13" s="1"/>
  <c r="M745" i="13"/>
  <c r="Q741" i="13"/>
  <c r="L673" i="13"/>
  <c r="M673" i="13"/>
  <c r="V673" i="13"/>
  <c r="W673" i="13" s="1"/>
  <c r="T667" i="13"/>
  <c r="N577" i="13"/>
  <c r="O577" i="13"/>
  <c r="U577" i="13"/>
  <c r="F552" i="13"/>
  <c r="K474" i="13"/>
  <c r="P474" i="13" s="1"/>
  <c r="N474" i="13"/>
  <c r="L474" i="13"/>
  <c r="F278" i="13"/>
  <c r="G185" i="13"/>
  <c r="U180" i="13"/>
  <c r="L180" i="13"/>
  <c r="K869" i="13"/>
  <c r="P869" i="13" s="1"/>
  <c r="F860" i="13"/>
  <c r="K780" i="13"/>
  <c r="P780" i="13" s="1"/>
  <c r="L737" i="13"/>
  <c r="F705" i="13"/>
  <c r="G631" i="13"/>
  <c r="L576" i="13"/>
  <c r="O547" i="13"/>
  <c r="L480" i="13"/>
  <c r="N372" i="13"/>
  <c r="T357" i="13"/>
  <c r="N280" i="13"/>
  <c r="K196" i="13"/>
  <c r="P196" i="13" s="1"/>
  <c r="O63" i="13"/>
  <c r="R13" i="13"/>
  <c r="F564" i="13"/>
  <c r="K372" i="13"/>
  <c r="P372" i="13" s="1"/>
  <c r="T55" i="13"/>
  <c r="F11" i="13"/>
  <c r="U705" i="13"/>
  <c r="V584" i="13"/>
  <c r="W584" i="13" s="1"/>
  <c r="T520" i="13"/>
  <c r="S410" i="13"/>
  <c r="S376" i="13"/>
  <c r="O55" i="13"/>
  <c r="S48" i="13"/>
  <c r="G789" i="13"/>
  <c r="Q789" i="13"/>
  <c r="K789" i="13"/>
  <c r="P789" i="13" s="1"/>
  <c r="N789" i="13"/>
  <c r="V789" i="13"/>
  <c r="W789" i="13" s="1"/>
  <c r="R553" i="13"/>
  <c r="L553" i="13"/>
  <c r="T336" i="13"/>
  <c r="O336" i="13"/>
  <c r="I502" i="13"/>
  <c r="S502" i="13"/>
  <c r="R466" i="13"/>
  <c r="V466" i="13"/>
  <c r="W466" i="13" s="1"/>
  <c r="N466" i="13"/>
  <c r="K466" i="13"/>
  <c r="P466" i="13" s="1"/>
  <c r="F422" i="13"/>
  <c r="N422" i="13"/>
  <c r="G422" i="13"/>
  <c r="O422" i="13"/>
  <c r="K422" i="13"/>
  <c r="P422" i="13" s="1"/>
  <c r="L422" i="13"/>
  <c r="S206" i="13"/>
  <c r="I206" i="13"/>
  <c r="V976" i="13"/>
  <c r="W976" i="13" s="1"/>
  <c r="L976" i="13"/>
  <c r="S873" i="13"/>
  <c r="Q844" i="13"/>
  <c r="R844" i="13"/>
  <c r="K820" i="13"/>
  <c r="P820" i="13" s="1"/>
  <c r="T820" i="13"/>
  <c r="R794" i="13"/>
  <c r="K794" i="13"/>
  <c r="P794" i="13" s="1"/>
  <c r="M794" i="13"/>
  <c r="I770" i="13"/>
  <c r="S770" i="13"/>
  <c r="T503" i="13"/>
  <c r="M503" i="13"/>
  <c r="V209" i="13"/>
  <c r="W209" i="13" s="1"/>
  <c r="U209" i="13"/>
  <c r="I196" i="13"/>
  <c r="S196" i="13"/>
  <c r="U1000" i="13"/>
  <c r="K1000" i="13"/>
  <c r="P1000" i="13" s="1"/>
  <c r="I843" i="13"/>
  <c r="S843" i="13"/>
  <c r="K744" i="13"/>
  <c r="P744" i="13" s="1"/>
  <c r="O744" i="13"/>
  <c r="S59" i="13"/>
  <c r="I59" i="13"/>
  <c r="O174" i="13"/>
  <c r="N174" i="13"/>
  <c r="G174" i="13"/>
  <c r="Q174" i="13"/>
  <c r="L842" i="13"/>
  <c r="Q842" i="13"/>
  <c r="M842" i="13"/>
  <c r="L707" i="13"/>
  <c r="T707" i="13"/>
  <c r="G696" i="13"/>
  <c r="L696" i="13"/>
  <c r="V422" i="13"/>
  <c r="W422" i="13" s="1"/>
  <c r="M402" i="13"/>
  <c r="N402" i="13"/>
  <c r="Q402" i="13"/>
  <c r="G377" i="13"/>
  <c r="U377" i="13"/>
  <c r="Q228" i="13"/>
  <c r="R228" i="13"/>
  <c r="N228" i="13"/>
  <c r="M228" i="13"/>
  <c r="M179" i="13"/>
  <c r="T179" i="13"/>
  <c r="I144" i="13"/>
  <c r="S144" i="13"/>
  <c r="G129" i="13"/>
  <c r="R129" i="13"/>
  <c r="V843" i="13"/>
  <c r="W843" i="13" s="1"/>
  <c r="T843" i="13"/>
  <c r="N848" i="13"/>
  <c r="T848" i="13"/>
  <c r="L659" i="13"/>
  <c r="M659" i="13"/>
  <c r="U960" i="13"/>
  <c r="M960" i="13"/>
  <c r="U956" i="13"/>
  <c r="R956" i="13"/>
  <c r="T956" i="13"/>
  <c r="M811" i="13"/>
  <c r="T811" i="13"/>
  <c r="V811" i="13"/>
  <c r="W811" i="13" s="1"/>
  <c r="R270" i="13"/>
  <c r="T270" i="13"/>
  <c r="N957" i="13"/>
  <c r="T957" i="13"/>
  <c r="U957" i="13"/>
  <c r="V957" i="13"/>
  <c r="W957" i="13" s="1"/>
  <c r="G880" i="13"/>
  <c r="N880" i="13"/>
  <c r="Q880" i="13"/>
  <c r="O880" i="13"/>
  <c r="I847" i="13"/>
  <c r="S847" i="13"/>
  <c r="G810" i="13"/>
  <c r="Q810" i="13"/>
  <c r="T810" i="13"/>
  <c r="S807" i="13"/>
  <c r="I807" i="13"/>
  <c r="G800" i="13"/>
  <c r="L489" i="13"/>
  <c r="O489" i="13"/>
  <c r="T445" i="13"/>
  <c r="G445" i="13"/>
  <c r="G424" i="13"/>
  <c r="V424" i="13"/>
  <c r="W424" i="13" s="1"/>
  <c r="U424" i="13"/>
  <c r="U422" i="13"/>
  <c r="U502" i="13"/>
  <c r="T502" i="13"/>
  <c r="V502" i="13"/>
  <c r="W502" i="13" s="1"/>
  <c r="L939" i="13"/>
  <c r="Q939" i="13"/>
  <c r="T939" i="13"/>
  <c r="S819" i="13"/>
  <c r="I819" i="13"/>
  <c r="V572" i="13"/>
  <c r="W572" i="13" s="1"/>
  <c r="M572" i="13"/>
  <c r="K396" i="13"/>
  <c r="P396" i="13" s="1"/>
  <c r="N396" i="13"/>
  <c r="O396" i="13"/>
  <c r="T396" i="13"/>
  <c r="V777" i="13"/>
  <c r="W777" i="13" s="1"/>
  <c r="N777" i="13"/>
  <c r="T777" i="13"/>
  <c r="I732" i="13"/>
  <c r="S732" i="13"/>
  <c r="F454" i="13"/>
  <c r="L454" i="13"/>
  <c r="U454" i="13"/>
  <c r="N454" i="13"/>
  <c r="O454" i="13"/>
  <c r="G91" i="13"/>
  <c r="Q91" i="13"/>
  <c r="R91" i="13"/>
  <c r="O91" i="13"/>
  <c r="N91" i="13"/>
  <c r="I313" i="13"/>
  <c r="S313" i="13"/>
  <c r="G285" i="13"/>
  <c r="L285" i="13"/>
  <c r="G761" i="13"/>
  <c r="N761" i="13"/>
  <c r="Q504" i="13"/>
  <c r="U504" i="13"/>
  <c r="M460" i="13"/>
  <c r="U460" i="13"/>
  <c r="M350" i="13"/>
  <c r="F350" i="13"/>
  <c r="V350" i="13"/>
  <c r="W350" i="13" s="1"/>
  <c r="G350" i="13"/>
  <c r="L350" i="13"/>
  <c r="S287" i="13"/>
  <c r="I287" i="13"/>
  <c r="T204" i="13"/>
  <c r="Q204" i="13"/>
  <c r="U204" i="13"/>
  <c r="F190" i="13"/>
  <c r="M190" i="13"/>
  <c r="I169" i="13"/>
  <c r="S169" i="13"/>
  <c r="N150" i="13"/>
  <c r="O150" i="13"/>
  <c r="V150" i="13"/>
  <c r="W150" i="13" s="1"/>
  <c r="V92" i="13"/>
  <c r="W92" i="13" s="1"/>
  <c r="F92" i="13"/>
  <c r="T71" i="13"/>
  <c r="N71" i="13"/>
  <c r="Q71" i="13"/>
  <c r="F71" i="13"/>
  <c r="G42" i="13"/>
  <c r="M35" i="13"/>
  <c r="L35" i="13"/>
  <c r="G980" i="13"/>
  <c r="U917" i="13"/>
  <c r="G876" i="13"/>
  <c r="I778" i="13"/>
  <c r="S778" i="13"/>
  <c r="O731" i="13"/>
  <c r="K731" i="13"/>
  <c r="P731" i="13" s="1"/>
  <c r="N673" i="13"/>
  <c r="O673" i="13"/>
  <c r="R639" i="13"/>
  <c r="K624" i="13"/>
  <c r="P624" i="13" s="1"/>
  <c r="N624" i="13"/>
  <c r="F606" i="13"/>
  <c r="V606" i="13"/>
  <c r="W606" i="13" s="1"/>
  <c r="L603" i="13"/>
  <c r="F603" i="13"/>
  <c r="U603" i="13"/>
  <c r="G603" i="13"/>
  <c r="N603" i="13"/>
  <c r="O599" i="13"/>
  <c r="T599" i="13"/>
  <c r="L578" i="13"/>
  <c r="I539" i="13"/>
  <c r="T308" i="13"/>
  <c r="M296" i="13"/>
  <c r="K296" i="13"/>
  <c r="P296" i="13" s="1"/>
  <c r="I267" i="13"/>
  <c r="T255" i="13"/>
  <c r="N255" i="13"/>
  <c r="S152" i="13"/>
  <c r="I152" i="13"/>
  <c r="N83" i="13"/>
  <c r="T83" i="13"/>
  <c r="F83" i="13"/>
  <c r="V72" i="13"/>
  <c r="W72" i="13" s="1"/>
  <c r="O72" i="13"/>
  <c r="F42" i="13"/>
  <c r="O158" i="13"/>
  <c r="U158" i="13"/>
  <c r="F100" i="13"/>
  <c r="N100" i="13"/>
  <c r="I728" i="13"/>
  <c r="S728" i="13"/>
  <c r="V761" i="13"/>
  <c r="W761" i="13" s="1"/>
  <c r="L706" i="13"/>
  <c r="T706" i="13"/>
  <c r="N265" i="13"/>
  <c r="T265" i="13"/>
  <c r="V773" i="13"/>
  <c r="W773" i="13" s="1"/>
  <c r="G773" i="13"/>
  <c r="S771" i="13"/>
  <c r="O995" i="13"/>
  <c r="R917" i="13"/>
  <c r="M671" i="13"/>
  <c r="K671" i="13"/>
  <c r="P671" i="13" s="1"/>
  <c r="U671" i="13"/>
  <c r="G671" i="13"/>
  <c r="O465" i="13"/>
  <c r="M465" i="13"/>
  <c r="N995" i="13"/>
  <c r="Q917" i="13"/>
  <c r="F767" i="13"/>
  <c r="V767" i="13"/>
  <c r="W767" i="13" s="1"/>
  <c r="Q761" i="13"/>
  <c r="V745" i="13"/>
  <c r="W745" i="13" s="1"/>
  <c r="O745" i="13"/>
  <c r="Q745" i="13"/>
  <c r="G688" i="13"/>
  <c r="O688" i="13"/>
  <c r="G663" i="13"/>
  <c r="F663" i="13"/>
  <c r="R663" i="13"/>
  <c r="G658" i="13"/>
  <c r="T658" i="13"/>
  <c r="F638" i="13"/>
  <c r="Q638" i="13"/>
  <c r="N628" i="13"/>
  <c r="K574" i="13"/>
  <c r="P574" i="13" s="1"/>
  <c r="V574" i="13"/>
  <c r="W574" i="13" s="1"/>
  <c r="G418" i="13"/>
  <c r="O418" i="13"/>
  <c r="F408" i="13"/>
  <c r="U408" i="13"/>
  <c r="Q362" i="13"/>
  <c r="R362" i="13"/>
  <c r="U362" i="13"/>
  <c r="U350" i="13"/>
  <c r="K266" i="13"/>
  <c r="P266" i="13" s="1"/>
  <c r="R266" i="13"/>
  <c r="U250" i="13"/>
  <c r="L204" i="13"/>
  <c r="I193" i="13"/>
  <c r="S193" i="13"/>
  <c r="O171" i="13"/>
  <c r="L158" i="13"/>
  <c r="G155" i="13"/>
  <c r="L155" i="13"/>
  <c r="U153" i="13"/>
  <c r="R153" i="13"/>
  <c r="R123" i="13"/>
  <c r="S117" i="13"/>
  <c r="I117" i="13"/>
  <c r="S88" i="13"/>
  <c r="I88" i="13"/>
  <c r="V71" i="13"/>
  <c r="W71" i="13" s="1"/>
  <c r="S60" i="13"/>
  <c r="Q47" i="13"/>
  <c r="G46" i="13"/>
  <c r="K46" i="13"/>
  <c r="P46" i="13" s="1"/>
  <c r="Q651" i="13"/>
  <c r="L651" i="13"/>
  <c r="M246" i="13"/>
  <c r="N246" i="13"/>
  <c r="I228" i="13"/>
  <c r="S228" i="13"/>
  <c r="T692" i="13"/>
  <c r="G692" i="13"/>
  <c r="G814" i="13"/>
  <c r="T814" i="13"/>
  <c r="O567" i="13"/>
  <c r="N567" i="13"/>
  <c r="T488" i="13"/>
  <c r="Q488" i="13"/>
  <c r="G474" i="13"/>
  <c r="O474" i="13"/>
  <c r="Q474" i="13"/>
  <c r="I438" i="13"/>
  <c r="S438" i="13"/>
  <c r="F342" i="13"/>
  <c r="V342" i="13"/>
  <c r="W342" i="13" s="1"/>
  <c r="Q314" i="13"/>
  <c r="V314" i="13"/>
  <c r="W314" i="13" s="1"/>
  <c r="F314" i="13"/>
  <c r="O81" i="13"/>
  <c r="F81" i="13"/>
  <c r="G81" i="13"/>
  <c r="Q81" i="13"/>
  <c r="T47" i="13"/>
  <c r="S820" i="13"/>
  <c r="L784" i="13"/>
  <c r="T784" i="13"/>
  <c r="S977" i="13"/>
  <c r="T876" i="13"/>
  <c r="R869" i="13"/>
  <c r="O795" i="13"/>
  <c r="O761" i="13"/>
  <c r="F755" i="13"/>
  <c r="N755" i="13"/>
  <c r="S682" i="13"/>
  <c r="G677" i="13"/>
  <c r="O677" i="13"/>
  <c r="T673" i="13"/>
  <c r="L628" i="13"/>
  <c r="U501" i="13"/>
  <c r="R501" i="13"/>
  <c r="L497" i="13"/>
  <c r="T497" i="13"/>
  <c r="U474" i="13"/>
  <c r="R382" i="13"/>
  <c r="T382" i="13"/>
  <c r="O350" i="13"/>
  <c r="F328" i="13"/>
  <c r="M328" i="13"/>
  <c r="U299" i="13"/>
  <c r="F245" i="13"/>
  <c r="T245" i="13"/>
  <c r="K204" i="13"/>
  <c r="P204" i="13" s="1"/>
  <c r="U185" i="13"/>
  <c r="S172" i="13"/>
  <c r="L171" i="13"/>
  <c r="K158" i="13"/>
  <c r="P158" i="13" s="1"/>
  <c r="U144" i="13"/>
  <c r="G144" i="13"/>
  <c r="N144" i="13"/>
  <c r="M133" i="13"/>
  <c r="N133" i="13"/>
  <c r="Q133" i="13"/>
  <c r="L123" i="13"/>
  <c r="K100" i="13"/>
  <c r="P100" i="13" s="1"/>
  <c r="U71" i="13"/>
  <c r="N70" i="13"/>
  <c r="U70" i="13"/>
  <c r="F69" i="13"/>
  <c r="M69" i="13"/>
  <c r="N69" i="13"/>
  <c r="V69" i="13"/>
  <c r="W69" i="13" s="1"/>
  <c r="O57" i="13"/>
  <c r="M57" i="13"/>
  <c r="U57" i="13"/>
  <c r="G43" i="13"/>
  <c r="V43" i="13"/>
  <c r="W43" i="13" s="1"/>
  <c r="S26" i="13"/>
  <c r="S776" i="13"/>
  <c r="S756" i="13"/>
  <c r="K737" i="13"/>
  <c r="P737" i="13" s="1"/>
  <c r="O695" i="13"/>
  <c r="Q577" i="13"/>
  <c r="M558" i="13"/>
  <c r="U525" i="13"/>
  <c r="M520" i="13"/>
  <c r="I466" i="13"/>
  <c r="L448" i="13"/>
  <c r="N437" i="13"/>
  <c r="L413" i="13"/>
  <c r="T360" i="13"/>
  <c r="O335" i="13"/>
  <c r="M302" i="13"/>
  <c r="I215" i="13"/>
  <c r="Q192" i="13"/>
  <c r="T737" i="13"/>
  <c r="G737" i="13"/>
  <c r="Q705" i="13"/>
  <c r="N667" i="13"/>
  <c r="F512" i="13"/>
  <c r="G448" i="13"/>
  <c r="U413" i="13"/>
  <c r="G413" i="13"/>
  <c r="G360" i="13"/>
  <c r="G173" i="13"/>
  <c r="V79" i="13"/>
  <c r="W79" i="13" s="1"/>
  <c r="O770" i="13"/>
  <c r="O741" i="13"/>
  <c r="U726" i="13"/>
  <c r="O79" i="13"/>
  <c r="M920" i="13"/>
  <c r="O920" i="13"/>
  <c r="S871" i="13"/>
  <c r="I871" i="13"/>
  <c r="M853" i="13"/>
  <c r="K853" i="13"/>
  <c r="P853" i="13" s="1"/>
  <c r="I456" i="13"/>
  <c r="S456" i="13"/>
  <c r="L414" i="13"/>
  <c r="T414" i="13"/>
  <c r="S302" i="13"/>
  <c r="I302" i="13"/>
  <c r="L609" i="13"/>
  <c r="U609" i="13"/>
  <c r="U516" i="13"/>
  <c r="K516" i="13"/>
  <c r="P516" i="13" s="1"/>
  <c r="K306" i="13"/>
  <c r="P306" i="13" s="1"/>
  <c r="O306" i="13"/>
  <c r="V306" i="13"/>
  <c r="W306" i="13" s="1"/>
  <c r="N306" i="13"/>
  <c r="U306" i="13"/>
  <c r="M287" i="13"/>
  <c r="V287" i="13"/>
  <c r="W287" i="13" s="1"/>
  <c r="I185" i="13"/>
  <c r="S185" i="13"/>
  <c r="U992" i="13"/>
  <c r="L992" i="13"/>
  <c r="R992" i="13"/>
  <c r="V839" i="13"/>
  <c r="W839" i="13" s="1"/>
  <c r="K839" i="13"/>
  <c r="P839" i="13" s="1"/>
  <c r="M839" i="13"/>
  <c r="S518" i="13"/>
  <c r="I518" i="13"/>
  <c r="V470" i="13"/>
  <c r="W470" i="13" s="1"/>
  <c r="O470" i="13"/>
  <c r="F470" i="13"/>
  <c r="T470" i="13"/>
  <c r="G470" i="13"/>
  <c r="O468" i="13"/>
  <c r="T468" i="13"/>
  <c r="N428" i="13"/>
  <c r="O428" i="13"/>
  <c r="L428" i="13"/>
  <c r="M428" i="13"/>
  <c r="R424" i="13"/>
  <c r="T424" i="13"/>
  <c r="M424" i="13"/>
  <c r="K424" i="13"/>
  <c r="P424" i="13" s="1"/>
  <c r="L424" i="13"/>
  <c r="F326" i="13"/>
  <c r="O326" i="13"/>
  <c r="G326" i="13"/>
  <c r="Q326" i="13"/>
  <c r="T326" i="13"/>
  <c r="V326" i="13"/>
  <c r="W326" i="13" s="1"/>
  <c r="M326" i="13"/>
  <c r="K326" i="13"/>
  <c r="P326" i="13" s="1"/>
  <c r="L326" i="13"/>
  <c r="O324" i="13"/>
  <c r="V324" i="13"/>
  <c r="W324" i="13" s="1"/>
  <c r="F324" i="13"/>
  <c r="K324" i="13"/>
  <c r="P324" i="13" s="1"/>
  <c r="N324" i="13"/>
  <c r="R200" i="13"/>
  <c r="F200" i="13"/>
  <c r="Q200" i="13"/>
  <c r="G200" i="13"/>
  <c r="U200" i="13"/>
  <c r="L200" i="13"/>
  <c r="O200" i="13"/>
  <c r="M200" i="13"/>
  <c r="N200" i="13"/>
  <c r="G198" i="13"/>
  <c r="O198" i="13"/>
  <c r="K111" i="13"/>
  <c r="P111" i="13" s="1"/>
  <c r="M111" i="13"/>
  <c r="N111" i="13"/>
  <c r="U111" i="13"/>
  <c r="L111" i="13"/>
  <c r="Q111" i="13"/>
  <c r="V111" i="13"/>
  <c r="W111" i="13" s="1"/>
  <c r="I740" i="13"/>
  <c r="S740" i="13"/>
  <c r="G723" i="13"/>
  <c r="L723" i="13"/>
  <c r="O723" i="13"/>
  <c r="T703" i="13"/>
  <c r="T702" i="13"/>
  <c r="U689" i="13"/>
  <c r="M626" i="13"/>
  <c r="N626" i="13"/>
  <c r="V626" i="13"/>
  <c r="W626" i="13" s="1"/>
  <c r="F626" i="13"/>
  <c r="G482" i="13"/>
  <c r="M482" i="13"/>
  <c r="O482" i="13"/>
  <c r="V482" i="13"/>
  <c r="W482" i="13" s="1"/>
  <c r="K482" i="13"/>
  <c r="P482" i="13" s="1"/>
  <c r="L482" i="13"/>
  <c r="R482" i="13"/>
  <c r="I462" i="13"/>
  <c r="S462" i="13"/>
  <c r="Q424" i="13"/>
  <c r="V368" i="13"/>
  <c r="W368" i="13" s="1"/>
  <c r="K368" i="13"/>
  <c r="P368" i="13" s="1"/>
  <c r="N368" i="13"/>
  <c r="Q368" i="13"/>
  <c r="L368" i="13"/>
  <c r="O368" i="13"/>
  <c r="R368" i="13"/>
  <c r="Q253" i="13"/>
  <c r="M253" i="13"/>
  <c r="U253" i="13"/>
  <c r="V253" i="13"/>
  <c r="W253" i="13" s="1"/>
  <c r="I198" i="13"/>
  <c r="S198" i="13"/>
  <c r="I127" i="13"/>
  <c r="S127" i="13"/>
  <c r="I120" i="13"/>
  <c r="S120" i="13"/>
  <c r="L75" i="13"/>
  <c r="F75" i="13"/>
  <c r="S57" i="13"/>
  <c r="I57" i="13"/>
  <c r="K999" i="13"/>
  <c r="P999" i="13" s="1"/>
  <c r="T987" i="13"/>
  <c r="S986" i="13"/>
  <c r="I973" i="13"/>
  <c r="S973" i="13"/>
  <c r="K966" i="13"/>
  <c r="P966" i="13" s="1"/>
  <c r="L966" i="13"/>
  <c r="I931" i="13"/>
  <c r="S931" i="13"/>
  <c r="V916" i="13"/>
  <c r="W916" i="13" s="1"/>
  <c r="L916" i="13"/>
  <c r="M916" i="13"/>
  <c r="I880" i="13"/>
  <c r="Q865" i="13"/>
  <c r="T856" i="13"/>
  <c r="R853" i="13"/>
  <c r="G848" i="13"/>
  <c r="M848" i="13"/>
  <c r="V841" i="13"/>
  <c r="W841" i="13" s="1"/>
  <c r="T838" i="13"/>
  <c r="G775" i="13"/>
  <c r="N775" i="13"/>
  <c r="O775" i="13"/>
  <c r="Q763" i="13"/>
  <c r="I745" i="13"/>
  <c r="S745" i="13"/>
  <c r="V711" i="13"/>
  <c r="W711" i="13" s="1"/>
  <c r="S702" i="13"/>
  <c r="F687" i="13"/>
  <c r="K675" i="13"/>
  <c r="P675" i="13" s="1"/>
  <c r="M675" i="13"/>
  <c r="O675" i="13"/>
  <c r="U616" i="13"/>
  <c r="R616" i="13"/>
  <c r="U592" i="13"/>
  <c r="V592" i="13"/>
  <c r="W592" i="13" s="1"/>
  <c r="L592" i="13"/>
  <c r="U534" i="13"/>
  <c r="T509" i="13"/>
  <c r="R470" i="13"/>
  <c r="O424" i="13"/>
  <c r="U420" i="13"/>
  <c r="G420" i="13"/>
  <c r="L420" i="13"/>
  <c r="O420" i="13"/>
  <c r="Q420" i="13"/>
  <c r="T420" i="13"/>
  <c r="V414" i="13"/>
  <c r="W414" i="13" s="1"/>
  <c r="I378" i="13"/>
  <c r="S378" i="13"/>
  <c r="G338" i="13"/>
  <c r="N338" i="13"/>
  <c r="O338" i="13"/>
  <c r="F338" i="13"/>
  <c r="K338" i="13"/>
  <c r="P338" i="13" s="1"/>
  <c r="L338" i="13"/>
  <c r="F235" i="13"/>
  <c r="O235" i="13"/>
  <c r="Q235" i="13"/>
  <c r="L227" i="13"/>
  <c r="O227" i="13"/>
  <c r="T227" i="13"/>
  <c r="U227" i="13"/>
  <c r="R227" i="13"/>
  <c r="V227" i="13"/>
  <c r="W227" i="13" s="1"/>
  <c r="Q145" i="13"/>
  <c r="V145" i="13"/>
  <c r="W145" i="13" s="1"/>
  <c r="M139" i="13"/>
  <c r="U139" i="13"/>
  <c r="V139" i="13"/>
  <c r="W139" i="13" s="1"/>
  <c r="L139" i="13"/>
  <c r="S63" i="13"/>
  <c r="I63" i="13"/>
  <c r="F983" i="13"/>
  <c r="Q983" i="13"/>
  <c r="S957" i="13"/>
  <c r="I957" i="13"/>
  <c r="I727" i="13"/>
  <c r="S727" i="13"/>
  <c r="Q703" i="13"/>
  <c r="G703" i="13"/>
  <c r="R666" i="13"/>
  <c r="K666" i="13"/>
  <c r="P666" i="13" s="1"/>
  <c r="O537" i="13"/>
  <c r="R537" i="13"/>
  <c r="G537" i="13"/>
  <c r="S493" i="13"/>
  <c r="I493" i="13"/>
  <c r="G191" i="13"/>
  <c r="R191" i="13"/>
  <c r="U191" i="13"/>
  <c r="K191" i="13"/>
  <c r="P191" i="13" s="1"/>
  <c r="M191" i="13"/>
  <c r="U884" i="13"/>
  <c r="L884" i="13"/>
  <c r="S703" i="13"/>
  <c r="I703" i="13"/>
  <c r="F689" i="13"/>
  <c r="G689" i="13"/>
  <c r="Q679" i="13"/>
  <c r="R679" i="13"/>
  <c r="K668" i="13"/>
  <c r="P668" i="13" s="1"/>
  <c r="O668" i="13"/>
  <c r="T668" i="13"/>
  <c r="N600" i="13"/>
  <c r="V600" i="13"/>
  <c r="W600" i="13" s="1"/>
  <c r="N479" i="13"/>
  <c r="K479" i="13"/>
  <c r="P479" i="13" s="1"/>
  <c r="V479" i="13"/>
  <c r="W479" i="13" s="1"/>
  <c r="M186" i="13"/>
  <c r="G186" i="13"/>
  <c r="N186" i="13"/>
  <c r="R186" i="13"/>
  <c r="T186" i="13"/>
  <c r="R108" i="13"/>
  <c r="V108" i="13"/>
  <c r="W108" i="13" s="1"/>
  <c r="F14" i="13"/>
  <c r="Q14" i="13"/>
  <c r="N14" i="13"/>
  <c r="U14" i="13"/>
  <c r="Q999" i="13"/>
  <c r="S990" i="13"/>
  <c r="Q961" i="13"/>
  <c r="K961" i="13"/>
  <c r="P961" i="13" s="1"/>
  <c r="L961" i="13"/>
  <c r="N961" i="13"/>
  <c r="S926" i="13"/>
  <c r="I926" i="13"/>
  <c r="O712" i="13"/>
  <c r="L712" i="13"/>
  <c r="U703" i="13"/>
  <c r="G653" i="13"/>
  <c r="O653" i="13"/>
  <c r="L653" i="13"/>
  <c r="Q653" i="13"/>
  <c r="V884" i="13"/>
  <c r="W884" i="13" s="1"/>
  <c r="U853" i="13"/>
  <c r="F989" i="13"/>
  <c r="U989" i="13"/>
  <c r="K983" i="13"/>
  <c r="P983" i="13" s="1"/>
  <c r="Q977" i="13"/>
  <c r="K977" i="13"/>
  <c r="P977" i="13" s="1"/>
  <c r="F927" i="13"/>
  <c r="M927" i="13"/>
  <c r="S892" i="13"/>
  <c r="I892" i="13"/>
  <c r="O884" i="13"/>
  <c r="U864" i="13"/>
  <c r="V864" i="13"/>
  <c r="W864" i="13" s="1"/>
  <c r="Q856" i="13"/>
  <c r="Q853" i="13"/>
  <c r="U711" i="13"/>
  <c r="L537" i="13"/>
  <c r="F348" i="13"/>
  <c r="R348" i="13"/>
  <c r="N348" i="13"/>
  <c r="U348" i="13"/>
  <c r="U326" i="13"/>
  <c r="R287" i="13"/>
  <c r="S258" i="13"/>
  <c r="I258" i="13"/>
  <c r="I212" i="13"/>
  <c r="S212" i="13"/>
  <c r="O184" i="13"/>
  <c r="N184" i="13"/>
  <c r="M160" i="13"/>
  <c r="U160" i="13"/>
  <c r="K160" i="13"/>
  <c r="P160" i="13" s="1"/>
  <c r="I73" i="13"/>
  <c r="S73" i="13"/>
  <c r="S23" i="13"/>
  <c r="I23" i="13"/>
  <c r="V999" i="13"/>
  <c r="W999" i="13" s="1"/>
  <c r="K982" i="13"/>
  <c r="P982" i="13" s="1"/>
  <c r="F982" i="13"/>
  <c r="G962" i="13"/>
  <c r="T962" i="13"/>
  <c r="G920" i="13"/>
  <c r="O916" i="13"/>
  <c r="S899" i="13"/>
  <c r="I899" i="13"/>
  <c r="M884" i="13"/>
  <c r="L866" i="13"/>
  <c r="N856" i="13"/>
  <c r="S766" i="13"/>
  <c r="N765" i="13"/>
  <c r="L765" i="13"/>
  <c r="T765" i="13"/>
  <c r="U765" i="13"/>
  <c r="M763" i="13"/>
  <c r="S716" i="13"/>
  <c r="O705" i="13"/>
  <c r="N689" i="13"/>
  <c r="L678" i="13"/>
  <c r="T678" i="13"/>
  <c r="R659" i="13"/>
  <c r="F659" i="13"/>
  <c r="O659" i="13"/>
  <c r="G659" i="13"/>
  <c r="Q659" i="13"/>
  <c r="K659" i="13"/>
  <c r="P659" i="13" s="1"/>
  <c r="V659" i="13"/>
  <c r="W659" i="13" s="1"/>
  <c r="N659" i="13"/>
  <c r="T659" i="13"/>
  <c r="U659" i="13"/>
  <c r="T653" i="13"/>
  <c r="O637" i="13"/>
  <c r="V637" i="13"/>
  <c r="W637" i="13" s="1"/>
  <c r="T579" i="13"/>
  <c r="M579" i="13"/>
  <c r="F546" i="13"/>
  <c r="Q546" i="13"/>
  <c r="K546" i="13"/>
  <c r="P546" i="13" s="1"/>
  <c r="N546" i="13"/>
  <c r="N470" i="13"/>
  <c r="R453" i="13"/>
  <c r="I435" i="13"/>
  <c r="S435" i="13"/>
  <c r="R403" i="13"/>
  <c r="T403" i="13"/>
  <c r="F394" i="13"/>
  <c r="L394" i="13"/>
  <c r="N394" i="13"/>
  <c r="U394" i="13"/>
  <c r="T368" i="13"/>
  <c r="G356" i="13"/>
  <c r="N356" i="13"/>
  <c r="L356" i="13"/>
  <c r="M352" i="13"/>
  <c r="U352" i="13"/>
  <c r="R326" i="13"/>
  <c r="T291" i="13"/>
  <c r="U291" i="13"/>
  <c r="I264" i="13"/>
  <c r="S264" i="13"/>
  <c r="T244" i="13"/>
  <c r="Q244" i="13"/>
  <c r="T210" i="13"/>
  <c r="R210" i="13"/>
  <c r="V210" i="13"/>
  <c r="W210" i="13" s="1"/>
  <c r="L186" i="13"/>
  <c r="F112" i="13"/>
  <c r="V112" i="13"/>
  <c r="W112" i="13" s="1"/>
  <c r="S70" i="13"/>
  <c r="R67" i="13"/>
  <c r="Q67" i="13"/>
  <c r="K865" i="13"/>
  <c r="P865" i="13" s="1"/>
  <c r="R865" i="13"/>
  <c r="U865" i="13"/>
  <c r="O739" i="13"/>
  <c r="Q739" i="13"/>
  <c r="M702" i="13"/>
  <c r="K702" i="13"/>
  <c r="P702" i="13" s="1"/>
  <c r="O702" i="13"/>
  <c r="R702" i="13"/>
  <c r="L660" i="13"/>
  <c r="O660" i="13"/>
  <c r="N633" i="13"/>
  <c r="O633" i="13"/>
  <c r="G633" i="13"/>
  <c r="V633" i="13"/>
  <c r="W633" i="13" s="1"/>
  <c r="Q591" i="13"/>
  <c r="T591" i="13"/>
  <c r="F556" i="13"/>
  <c r="M556" i="13"/>
  <c r="N556" i="13"/>
  <c r="M542" i="13"/>
  <c r="U542" i="13"/>
  <c r="F534" i="13"/>
  <c r="V534" i="13"/>
  <c r="W534" i="13" s="1"/>
  <c r="R999" i="13"/>
  <c r="L925" i="13"/>
  <c r="M925" i="13"/>
  <c r="N925" i="13"/>
  <c r="I739" i="13"/>
  <c r="S739" i="13"/>
  <c r="O491" i="13"/>
  <c r="R491" i="13"/>
  <c r="G349" i="13"/>
  <c r="U349" i="13"/>
  <c r="N222" i="13"/>
  <c r="F222" i="13"/>
  <c r="F220" i="13"/>
  <c r="V220" i="13"/>
  <c r="W220" i="13" s="1"/>
  <c r="M211" i="13"/>
  <c r="R211" i="13"/>
  <c r="O211" i="13"/>
  <c r="T211" i="13"/>
  <c r="F987" i="13"/>
  <c r="V987" i="13"/>
  <c r="W987" i="13" s="1"/>
  <c r="K987" i="13"/>
  <c r="P987" i="13" s="1"/>
  <c r="I663" i="13"/>
  <c r="S663" i="13"/>
  <c r="F29" i="13"/>
  <c r="Q29" i="13"/>
  <c r="R29" i="13"/>
  <c r="I14" i="13"/>
  <c r="S14" i="13"/>
  <c r="N999" i="13"/>
  <c r="U987" i="13"/>
  <c r="K984" i="13"/>
  <c r="P984" i="13" s="1"/>
  <c r="L984" i="13"/>
  <c r="T984" i="13"/>
  <c r="O974" i="13"/>
  <c r="G974" i="13"/>
  <c r="Q973" i="13"/>
  <c r="L973" i="13"/>
  <c r="R973" i="13"/>
  <c r="V925" i="13"/>
  <c r="W925" i="13" s="1"/>
  <c r="F896" i="13"/>
  <c r="N896" i="13"/>
  <c r="R987" i="13"/>
  <c r="Q925" i="13"/>
  <c r="I840" i="13"/>
  <c r="S840" i="13"/>
  <c r="S838" i="13"/>
  <c r="I784" i="13"/>
  <c r="S784" i="13"/>
  <c r="N763" i="13"/>
  <c r="K739" i="13"/>
  <c r="P739" i="13" s="1"/>
  <c r="K708" i="13"/>
  <c r="P708" i="13" s="1"/>
  <c r="M708" i="13"/>
  <c r="K703" i="13"/>
  <c r="P703" i="13" s="1"/>
  <c r="R694" i="13"/>
  <c r="U694" i="13"/>
  <c r="S690" i="13"/>
  <c r="O689" i="13"/>
  <c r="O662" i="13"/>
  <c r="K662" i="13"/>
  <c r="P662" i="13" s="1"/>
  <c r="T662" i="13"/>
  <c r="L633" i="13"/>
  <c r="F588" i="13"/>
  <c r="V588" i="13"/>
  <c r="W588" i="13" s="1"/>
  <c r="F573" i="13"/>
  <c r="Q573" i="13"/>
  <c r="O573" i="13"/>
  <c r="M529" i="13"/>
  <c r="Q529" i="13"/>
  <c r="M509" i="13"/>
  <c r="U490" i="13"/>
  <c r="L490" i="13"/>
  <c r="N490" i="13"/>
  <c r="F472" i="13"/>
  <c r="R472" i="13"/>
  <c r="G472" i="13"/>
  <c r="T472" i="13"/>
  <c r="M472" i="13"/>
  <c r="N472" i="13"/>
  <c r="Q470" i="13"/>
  <c r="K445" i="13"/>
  <c r="P445" i="13" s="1"/>
  <c r="F440" i="13"/>
  <c r="U440" i="13"/>
  <c r="N424" i="13"/>
  <c r="U416" i="13"/>
  <c r="L416" i="13"/>
  <c r="N416" i="13"/>
  <c r="V416" i="13"/>
  <c r="W416" i="13" s="1"/>
  <c r="M416" i="13"/>
  <c r="T233" i="13"/>
  <c r="Q233" i="13"/>
  <c r="N191" i="13"/>
  <c r="Q116" i="13"/>
  <c r="R116" i="13"/>
  <c r="G85" i="13"/>
  <c r="K85" i="13"/>
  <c r="P85" i="13" s="1"/>
  <c r="N85" i="13"/>
  <c r="R85" i="13"/>
  <c r="R15" i="13"/>
  <c r="U15" i="13"/>
  <c r="T992" i="13"/>
  <c r="U984" i="13"/>
  <c r="U973" i="13"/>
  <c r="G950" i="13"/>
  <c r="F943" i="13"/>
  <c r="V943" i="13"/>
  <c r="W943" i="13" s="1"/>
  <c r="T839" i="13"/>
  <c r="U999" i="13"/>
  <c r="F999" i="13"/>
  <c r="O993" i="13"/>
  <c r="M992" i="13"/>
  <c r="V991" i="13"/>
  <c r="W991" i="13" s="1"/>
  <c r="F991" i="13"/>
  <c r="U990" i="13"/>
  <c r="K990" i="13"/>
  <c r="P990" i="13" s="1"/>
  <c r="M990" i="13"/>
  <c r="L987" i="13"/>
  <c r="R984" i="13"/>
  <c r="T973" i="13"/>
  <c r="M970" i="13"/>
  <c r="U970" i="13"/>
  <c r="V970" i="13"/>
  <c r="W970" i="13" s="1"/>
  <c r="Q957" i="13"/>
  <c r="K957" i="13"/>
  <c r="P957" i="13" s="1"/>
  <c r="F954" i="13"/>
  <c r="F950" i="13"/>
  <c r="F920" i="13"/>
  <c r="N916" i="13"/>
  <c r="F904" i="13"/>
  <c r="L904" i="13"/>
  <c r="M904" i="13"/>
  <c r="Q896" i="13"/>
  <c r="T872" i="13"/>
  <c r="F868" i="13"/>
  <c r="F852" i="13"/>
  <c r="G852" i="13"/>
  <c r="L850" i="13"/>
  <c r="M850" i="13"/>
  <c r="V848" i="13"/>
  <c r="W848" i="13" s="1"/>
  <c r="K831" i="13"/>
  <c r="P831" i="13" s="1"/>
  <c r="M831" i="13"/>
  <c r="Q831" i="13"/>
  <c r="I816" i="13"/>
  <c r="S816" i="13"/>
  <c r="F795" i="13"/>
  <c r="G795" i="13"/>
  <c r="O785" i="13"/>
  <c r="T785" i="13"/>
  <c r="T770" i="13"/>
  <c r="U749" i="13"/>
  <c r="N749" i="13"/>
  <c r="F727" i="13"/>
  <c r="V727" i="13"/>
  <c r="W727" i="13" s="1"/>
  <c r="T723" i="13"/>
  <c r="U709" i="13"/>
  <c r="G709" i="13"/>
  <c r="T709" i="13"/>
  <c r="U707" i="13"/>
  <c r="N705" i="13"/>
  <c r="G702" i="13"/>
  <c r="O693" i="13"/>
  <c r="U626" i="13"/>
  <c r="N595" i="13"/>
  <c r="Q595" i="13"/>
  <c r="U595" i="13"/>
  <c r="G595" i="13"/>
  <c r="L595" i="13"/>
  <c r="V595" i="13"/>
  <c r="W595" i="13" s="1"/>
  <c r="I546" i="13"/>
  <c r="S546" i="13"/>
  <c r="F542" i="13"/>
  <c r="F473" i="13"/>
  <c r="T473" i="13"/>
  <c r="M470" i="13"/>
  <c r="L466" i="13"/>
  <c r="M466" i="13"/>
  <c r="U466" i="13"/>
  <c r="F466" i="13"/>
  <c r="S432" i="13"/>
  <c r="M423" i="13"/>
  <c r="N423" i="13"/>
  <c r="V423" i="13"/>
  <c r="W423" i="13" s="1"/>
  <c r="Q417" i="13"/>
  <c r="F417" i="13"/>
  <c r="O417" i="13"/>
  <c r="G417" i="13"/>
  <c r="T417" i="13"/>
  <c r="K417" i="13"/>
  <c r="P417" i="13" s="1"/>
  <c r="N417" i="13"/>
  <c r="L417" i="13"/>
  <c r="M417" i="13"/>
  <c r="R417" i="13"/>
  <c r="G414" i="13"/>
  <c r="T411" i="13"/>
  <c r="U411" i="13"/>
  <c r="O411" i="13"/>
  <c r="O367" i="13"/>
  <c r="L367" i="13"/>
  <c r="R367" i="13"/>
  <c r="G367" i="13"/>
  <c r="T367" i="13"/>
  <c r="I356" i="13"/>
  <c r="S356" i="13"/>
  <c r="R333" i="13"/>
  <c r="K333" i="13"/>
  <c r="P333" i="13" s="1"/>
  <c r="O333" i="13"/>
  <c r="U333" i="13"/>
  <c r="N326" i="13"/>
  <c r="Q269" i="13"/>
  <c r="U269" i="13"/>
  <c r="F213" i="13"/>
  <c r="G213" i="13"/>
  <c r="Q213" i="13"/>
  <c r="V213" i="13"/>
  <c r="W213" i="13" s="1"/>
  <c r="V200" i="13"/>
  <c r="W200" i="13" s="1"/>
  <c r="S125" i="13"/>
  <c r="F90" i="13"/>
  <c r="O90" i="13"/>
  <c r="M90" i="13"/>
  <c r="N90" i="13"/>
  <c r="F801" i="13"/>
  <c r="Q771" i="13"/>
  <c r="F771" i="13"/>
  <c r="R634" i="13"/>
  <c r="Q634" i="13"/>
  <c r="U582" i="13"/>
  <c r="K582" i="13"/>
  <c r="P582" i="13" s="1"/>
  <c r="R574" i="13"/>
  <c r="M574" i="13"/>
  <c r="N574" i="13"/>
  <c r="U574" i="13"/>
  <c r="R543" i="13"/>
  <c r="U543" i="13"/>
  <c r="I532" i="13"/>
  <c r="S532" i="13"/>
  <c r="L398" i="13"/>
  <c r="Q398" i="13"/>
  <c r="M398" i="13"/>
  <c r="R398" i="13"/>
  <c r="G388" i="13"/>
  <c r="M388" i="13"/>
  <c r="T388" i="13"/>
  <c r="G351" i="13"/>
  <c r="R351" i="13"/>
  <c r="L109" i="13"/>
  <c r="M109" i="13"/>
  <c r="O109" i="13"/>
  <c r="U109" i="13"/>
  <c r="G62" i="13"/>
  <c r="R62" i="13"/>
  <c r="T62" i="13"/>
  <c r="G37" i="13"/>
  <c r="V37" i="13"/>
  <c r="W37" i="13" s="1"/>
  <c r="T745" i="13"/>
  <c r="G745" i="13"/>
  <c r="M741" i="13"/>
  <c r="O737" i="13"/>
  <c r="F737" i="13"/>
  <c r="G673" i="13"/>
  <c r="R671" i="13"/>
  <c r="G649" i="13"/>
  <c r="O649" i="13"/>
  <c r="T574" i="13"/>
  <c r="N564" i="13"/>
  <c r="T564" i="13"/>
  <c r="S545" i="13"/>
  <c r="I545" i="13"/>
  <c r="L535" i="13"/>
  <c r="M535" i="13"/>
  <c r="Q422" i="13"/>
  <c r="I408" i="13"/>
  <c r="S408" i="13"/>
  <c r="I337" i="13"/>
  <c r="S337" i="13"/>
  <c r="R322" i="13"/>
  <c r="F322" i="13"/>
  <c r="V322" i="13"/>
  <c r="W322" i="13" s="1"/>
  <c r="K322" i="13"/>
  <c r="P322" i="13" s="1"/>
  <c r="T322" i="13"/>
  <c r="F310" i="13"/>
  <c r="T310" i="13"/>
  <c r="U310" i="13"/>
  <c r="S297" i="13"/>
  <c r="I297" i="13"/>
  <c r="U270" i="13"/>
  <c r="F270" i="13"/>
  <c r="L250" i="13"/>
  <c r="Q250" i="13"/>
  <c r="M250" i="13"/>
  <c r="O110" i="13"/>
  <c r="F110" i="13"/>
  <c r="F97" i="13"/>
  <c r="L97" i="13"/>
  <c r="O97" i="13"/>
  <c r="N26" i="13"/>
  <c r="R26" i="13"/>
  <c r="T26" i="13"/>
  <c r="K26" i="13"/>
  <c r="P26" i="13" s="1"/>
  <c r="V807" i="13"/>
  <c r="W807" i="13" s="1"/>
  <c r="V741" i="13"/>
  <c r="W741" i="13" s="1"/>
  <c r="L741" i="13"/>
  <c r="Q671" i="13"/>
  <c r="N665" i="13"/>
  <c r="R665" i="13"/>
  <c r="G665" i="13"/>
  <c r="N661" i="13"/>
  <c r="O661" i="13"/>
  <c r="F661" i="13"/>
  <c r="U661" i="13"/>
  <c r="L585" i="13"/>
  <c r="M585" i="13"/>
  <c r="Q489" i="13"/>
  <c r="R489" i="13"/>
  <c r="G432" i="13"/>
  <c r="T432" i="13"/>
  <c r="R422" i="13"/>
  <c r="T422" i="13"/>
  <c r="M422" i="13"/>
  <c r="T323" i="13"/>
  <c r="G323" i="13"/>
  <c r="I305" i="13"/>
  <c r="S305" i="13"/>
  <c r="U283" i="13"/>
  <c r="G283" i="13"/>
  <c r="I268" i="13"/>
  <c r="S268" i="13"/>
  <c r="I248" i="13"/>
  <c r="S248" i="13"/>
  <c r="F178" i="13"/>
  <c r="L178" i="13"/>
  <c r="V178" i="13"/>
  <c r="W178" i="13" s="1"/>
  <c r="Q120" i="13"/>
  <c r="N120" i="13"/>
  <c r="N22" i="13"/>
  <c r="R22" i="13"/>
  <c r="L658" i="13"/>
  <c r="G384" i="13"/>
  <c r="Q384" i="13"/>
  <c r="F370" i="13"/>
  <c r="K370" i="13"/>
  <c r="P370" i="13" s="1"/>
  <c r="R370" i="13"/>
  <c r="I346" i="13"/>
  <c r="S346" i="13"/>
  <c r="G344" i="13"/>
  <c r="Q344" i="13"/>
  <c r="F340" i="13"/>
  <c r="R340" i="13"/>
  <c r="U340" i="13"/>
  <c r="K340" i="13"/>
  <c r="P340" i="13" s="1"/>
  <c r="Q334" i="13"/>
  <c r="R334" i="13"/>
  <c r="S272" i="13"/>
  <c r="I272" i="13"/>
  <c r="G245" i="13"/>
  <c r="U245" i="13"/>
  <c r="V245" i="13"/>
  <c r="W245" i="13" s="1"/>
  <c r="L245" i="13"/>
  <c r="V226" i="13"/>
  <c r="W226" i="13" s="1"/>
  <c r="N226" i="13"/>
  <c r="S219" i="13"/>
  <c r="I219" i="13"/>
  <c r="R212" i="13"/>
  <c r="K212" i="13"/>
  <c r="P212" i="13" s="1"/>
  <c r="T188" i="13"/>
  <c r="L188" i="13"/>
  <c r="M188" i="13"/>
  <c r="Q188" i="13"/>
  <c r="N44" i="13"/>
  <c r="O44" i="13"/>
  <c r="V25" i="13"/>
  <c r="W25" i="13" s="1"/>
  <c r="R667" i="13"/>
  <c r="F667" i="13"/>
  <c r="N663" i="13"/>
  <c r="Q552" i="13"/>
  <c r="R547" i="13"/>
  <c r="Q536" i="13"/>
  <c r="U488" i="13"/>
  <c r="R436" i="13"/>
  <c r="T384" i="13"/>
  <c r="V370" i="13"/>
  <c r="W370" i="13" s="1"/>
  <c r="S360" i="13"/>
  <c r="I360" i="13"/>
  <c r="N340" i="13"/>
  <c r="F336" i="13"/>
  <c r="R335" i="13"/>
  <c r="M335" i="13"/>
  <c r="T335" i="13"/>
  <c r="O245" i="13"/>
  <c r="S213" i="13"/>
  <c r="I213" i="13"/>
  <c r="F196" i="13"/>
  <c r="M196" i="13"/>
  <c r="R188" i="13"/>
  <c r="M158" i="13"/>
  <c r="N158" i="13"/>
  <c r="F158" i="13"/>
  <c r="T158" i="13"/>
  <c r="G156" i="13"/>
  <c r="R156" i="13"/>
  <c r="F121" i="13"/>
  <c r="V121" i="13"/>
  <c r="W121" i="13" s="1"/>
  <c r="L663" i="13"/>
  <c r="S586" i="13"/>
  <c r="L552" i="13"/>
  <c r="N536" i="13"/>
  <c r="Q436" i="13"/>
  <c r="K415" i="13"/>
  <c r="P415" i="13" s="1"/>
  <c r="N415" i="13"/>
  <c r="V415" i="13"/>
  <c r="W415" i="13" s="1"/>
  <c r="R384" i="13"/>
  <c r="F382" i="13"/>
  <c r="G382" i="13"/>
  <c r="U382" i="13"/>
  <c r="K382" i="13"/>
  <c r="P382" i="13" s="1"/>
  <c r="M379" i="13"/>
  <c r="K379" i="13"/>
  <c r="P379" i="13" s="1"/>
  <c r="L379" i="13"/>
  <c r="R379" i="13"/>
  <c r="T370" i="13"/>
  <c r="M340" i="13"/>
  <c r="M245" i="13"/>
  <c r="R226" i="13"/>
  <c r="O188" i="13"/>
  <c r="U162" i="13"/>
  <c r="V162" i="13"/>
  <c r="W162" i="13" s="1"/>
  <c r="V158" i="13"/>
  <c r="W158" i="13" s="1"/>
  <c r="R25" i="13"/>
  <c r="T25" i="13"/>
  <c r="U393" i="13"/>
  <c r="N209" i="13"/>
  <c r="V126" i="13"/>
  <c r="W126" i="13" s="1"/>
  <c r="N93" i="13"/>
  <c r="U63" i="13"/>
  <c r="V59" i="13"/>
  <c r="W59" i="13" s="1"/>
  <c r="U45" i="13"/>
  <c r="T43" i="13"/>
  <c r="V42" i="13"/>
  <c r="W42" i="13" s="1"/>
  <c r="R400" i="13"/>
  <c r="Q190" i="13"/>
  <c r="Q126" i="13"/>
  <c r="S72" i="13"/>
  <c r="Q63" i="13"/>
  <c r="Q45" i="13"/>
  <c r="Q43" i="13"/>
  <c r="U42" i="13"/>
  <c r="R681" i="13"/>
  <c r="G681" i="13"/>
  <c r="Q681" i="13"/>
  <c r="T681" i="13"/>
  <c r="V681" i="13"/>
  <c r="W681" i="13" s="1"/>
  <c r="K681" i="13"/>
  <c r="P681" i="13" s="1"/>
  <c r="M681" i="13"/>
  <c r="L681" i="13"/>
  <c r="N681" i="13"/>
  <c r="O681" i="13"/>
  <c r="G669" i="13"/>
  <c r="T669" i="13"/>
  <c r="M669" i="13"/>
  <c r="O669" i="13"/>
  <c r="R669" i="13"/>
  <c r="K669" i="13"/>
  <c r="P669" i="13" s="1"/>
  <c r="Q669" i="13"/>
  <c r="S630" i="13"/>
  <c r="I630" i="13"/>
  <c r="Q53" i="13"/>
  <c r="O53" i="13"/>
  <c r="R53" i="13"/>
  <c r="G53" i="13"/>
  <c r="M53" i="13"/>
  <c r="F113" i="13"/>
  <c r="R113" i="13"/>
  <c r="G113" i="13"/>
  <c r="V113" i="13"/>
  <c r="W113" i="13" s="1"/>
  <c r="N113" i="13"/>
  <c r="M113" i="13"/>
  <c r="O113" i="13"/>
  <c r="L113" i="13"/>
  <c r="I106" i="13"/>
  <c r="S106" i="13"/>
  <c r="R989" i="13"/>
  <c r="N982" i="13"/>
  <c r="V981" i="13"/>
  <c r="W981" i="13" s="1"/>
  <c r="O980" i="13"/>
  <c r="R979" i="13"/>
  <c r="M871" i="13"/>
  <c r="Q871" i="13"/>
  <c r="R871" i="13"/>
  <c r="U860" i="13"/>
  <c r="S860" i="13"/>
  <c r="I860" i="13"/>
  <c r="R838" i="13"/>
  <c r="K838" i="13"/>
  <c r="P838" i="13" s="1"/>
  <c r="L838" i="13"/>
  <c r="M838" i="13"/>
  <c r="O838" i="13"/>
  <c r="T834" i="13"/>
  <c r="T822" i="13"/>
  <c r="I802" i="13"/>
  <c r="S802" i="13"/>
  <c r="I787" i="13"/>
  <c r="S787" i="13"/>
  <c r="U756" i="13"/>
  <c r="R756" i="13"/>
  <c r="O734" i="13"/>
  <c r="T734" i="13"/>
  <c r="L722" i="13"/>
  <c r="M722" i="13"/>
  <c r="T722" i="13"/>
  <c r="O710" i="13"/>
  <c r="R710" i="13"/>
  <c r="K710" i="13"/>
  <c r="P710" i="13" s="1"/>
  <c r="T710" i="13"/>
  <c r="M710" i="13"/>
  <c r="U710" i="13"/>
  <c r="U681" i="13"/>
  <c r="T670" i="13"/>
  <c r="O670" i="13"/>
  <c r="R670" i="13"/>
  <c r="Q643" i="13"/>
  <c r="V643" i="13"/>
  <c r="W643" i="13" s="1"/>
  <c r="G457" i="13"/>
  <c r="U457" i="13"/>
  <c r="N457" i="13"/>
  <c r="O347" i="13"/>
  <c r="M347" i="13"/>
  <c r="K347" i="13"/>
  <c r="P347" i="13" s="1"/>
  <c r="R347" i="13"/>
  <c r="M331" i="13"/>
  <c r="R331" i="13"/>
  <c r="T331" i="13"/>
  <c r="O331" i="13"/>
  <c r="L331" i="13"/>
  <c r="U331" i="13"/>
  <c r="G331" i="13"/>
  <c r="M168" i="13"/>
  <c r="K168" i="13"/>
  <c r="P168" i="13" s="1"/>
  <c r="V168" i="13"/>
  <c r="W168" i="13" s="1"/>
  <c r="L168" i="13"/>
  <c r="N168" i="13"/>
  <c r="Q168" i="13"/>
  <c r="O168" i="13"/>
  <c r="R168" i="13"/>
  <c r="G168" i="13"/>
  <c r="U168" i="13"/>
  <c r="T168" i="13"/>
  <c r="N141" i="13"/>
  <c r="O141" i="13"/>
  <c r="L141" i="13"/>
  <c r="M141" i="13"/>
  <c r="F141" i="13"/>
  <c r="R141" i="13"/>
  <c r="F135" i="13"/>
  <c r="K135" i="13"/>
  <c r="P135" i="13" s="1"/>
  <c r="M135" i="13"/>
  <c r="T135" i="13"/>
  <c r="Q135" i="13"/>
  <c r="R135" i="13"/>
  <c r="I132" i="13"/>
  <c r="S132" i="13"/>
  <c r="K940" i="13"/>
  <c r="P940" i="13" s="1"/>
  <c r="O940" i="13"/>
  <c r="Q940" i="13"/>
  <c r="I935" i="13"/>
  <c r="S935" i="13"/>
  <c r="F929" i="13"/>
  <c r="U929" i="13"/>
  <c r="R934" i="13"/>
  <c r="V725" i="13"/>
  <c r="W725" i="13" s="1"/>
  <c r="K725" i="13"/>
  <c r="P725" i="13" s="1"/>
  <c r="M725" i="13"/>
  <c r="F725" i="13"/>
  <c r="L725" i="13"/>
  <c r="R687" i="13"/>
  <c r="K687" i="13"/>
  <c r="P687" i="13" s="1"/>
  <c r="N687" i="13"/>
  <c r="M687" i="13"/>
  <c r="O687" i="13"/>
  <c r="N522" i="13"/>
  <c r="K522" i="13"/>
  <c r="P522" i="13" s="1"/>
  <c r="V522" i="13"/>
  <c r="W522" i="13" s="1"/>
  <c r="L522" i="13"/>
  <c r="O476" i="13"/>
  <c r="N476" i="13"/>
  <c r="R476" i="13"/>
  <c r="T476" i="13"/>
  <c r="F476" i="13"/>
  <c r="V476" i="13"/>
  <c r="W476" i="13" s="1"/>
  <c r="K476" i="13"/>
  <c r="P476" i="13" s="1"/>
  <c r="U476" i="13"/>
  <c r="L476" i="13"/>
  <c r="G450" i="13"/>
  <c r="V450" i="13"/>
  <c r="W450" i="13" s="1"/>
  <c r="M450" i="13"/>
  <c r="F450" i="13"/>
  <c r="L450" i="13"/>
  <c r="N450" i="13"/>
  <c r="O450" i="13"/>
  <c r="U450" i="13"/>
  <c r="R450" i="13"/>
  <c r="V170" i="13"/>
  <c r="W170" i="13" s="1"/>
  <c r="U170" i="13"/>
  <c r="K170" i="13"/>
  <c r="P170" i="13" s="1"/>
  <c r="L170" i="13"/>
  <c r="M170" i="13"/>
  <c r="T170" i="13"/>
  <c r="N170" i="13"/>
  <c r="O106" i="13"/>
  <c r="N106" i="13"/>
  <c r="U106" i="13"/>
  <c r="O982" i="13"/>
  <c r="M919" i="13"/>
  <c r="Q919" i="13"/>
  <c r="S913" i="13"/>
  <c r="U822" i="13"/>
  <c r="K816" i="13"/>
  <c r="P816" i="13" s="1"/>
  <c r="O816" i="13"/>
  <c r="Q816" i="13"/>
  <c r="R736" i="13"/>
  <c r="U736" i="13"/>
  <c r="F691" i="13"/>
  <c r="N691" i="13"/>
  <c r="M691" i="13"/>
  <c r="O691" i="13"/>
  <c r="V691" i="13"/>
  <c r="W691" i="13" s="1"/>
  <c r="U687" i="13"/>
  <c r="O621" i="13"/>
  <c r="N621" i="13"/>
  <c r="R621" i="13"/>
  <c r="L601" i="13"/>
  <c r="T601" i="13"/>
  <c r="U601" i="13"/>
  <c r="O601" i="13"/>
  <c r="V601" i="13"/>
  <c r="W601" i="13" s="1"/>
  <c r="K27" i="13"/>
  <c r="P27" i="13" s="1"/>
  <c r="N27" i="13"/>
  <c r="O27" i="13"/>
  <c r="F27" i="13"/>
  <c r="U27" i="13"/>
  <c r="Q27" i="13"/>
  <c r="V27" i="13"/>
  <c r="W27" i="13" s="1"/>
  <c r="L27" i="13"/>
  <c r="M27" i="13"/>
  <c r="O934" i="13"/>
  <c r="F923" i="13"/>
  <c r="K923" i="13"/>
  <c r="P923" i="13" s="1"/>
  <c r="R913" i="13"/>
  <c r="T912" i="13"/>
  <c r="T900" i="13"/>
  <c r="S897" i="13"/>
  <c r="S893" i="13"/>
  <c r="U892" i="13"/>
  <c r="I885" i="13"/>
  <c r="S885" i="13"/>
  <c r="O779" i="13"/>
  <c r="K550" i="13"/>
  <c r="P550" i="13" s="1"/>
  <c r="L550" i="13"/>
  <c r="T550" i="13"/>
  <c r="N550" i="13"/>
  <c r="V550" i="13"/>
  <c r="W550" i="13" s="1"/>
  <c r="F550" i="13"/>
  <c r="U550" i="13"/>
  <c r="F530" i="13"/>
  <c r="V530" i="13"/>
  <c r="W530" i="13" s="1"/>
  <c r="L530" i="13"/>
  <c r="N530" i="13"/>
  <c r="U530" i="13"/>
  <c r="M505" i="13"/>
  <c r="U505" i="13"/>
  <c r="V997" i="13"/>
  <c r="W997" i="13" s="1"/>
  <c r="Q989" i="13"/>
  <c r="T988" i="13"/>
  <c r="M982" i="13"/>
  <c r="U981" i="13"/>
  <c r="N980" i="13"/>
  <c r="G978" i="13"/>
  <c r="I974" i="13"/>
  <c r="F973" i="13"/>
  <c r="T968" i="13"/>
  <c r="G968" i="13"/>
  <c r="U966" i="13"/>
  <c r="O964" i="13"/>
  <c r="R957" i="13"/>
  <c r="F957" i="13"/>
  <c r="F956" i="13"/>
  <c r="R955" i="13"/>
  <c r="L955" i="13"/>
  <c r="M955" i="13"/>
  <c r="Q946" i="13"/>
  <c r="L940" i="13"/>
  <c r="N939" i="13"/>
  <c r="F937" i="13"/>
  <c r="V937" i="13"/>
  <c r="W937" i="13" s="1"/>
  <c r="N929" i="13"/>
  <c r="I925" i="13"/>
  <c r="Q913" i="13"/>
  <c r="K905" i="13"/>
  <c r="P905" i="13" s="1"/>
  <c r="M905" i="13"/>
  <c r="O900" i="13"/>
  <c r="M894" i="13"/>
  <c r="S889" i="13"/>
  <c r="N882" i="13"/>
  <c r="L882" i="13"/>
  <c r="M882" i="13"/>
  <c r="V882" i="13"/>
  <c r="W882" i="13" s="1"/>
  <c r="U880" i="13"/>
  <c r="V880" i="13"/>
  <c r="W880" i="13" s="1"/>
  <c r="L880" i="13"/>
  <c r="M880" i="13"/>
  <c r="G846" i="13"/>
  <c r="U846" i="13"/>
  <c r="K846" i="13"/>
  <c r="P846" i="13" s="1"/>
  <c r="U838" i="13"/>
  <c r="O836" i="13"/>
  <c r="Q836" i="13"/>
  <c r="R836" i="13"/>
  <c r="Q824" i="13"/>
  <c r="R824" i="13"/>
  <c r="T816" i="13"/>
  <c r="O805" i="13"/>
  <c r="U805" i="13"/>
  <c r="I799" i="13"/>
  <c r="S799" i="13"/>
  <c r="O787" i="13"/>
  <c r="T786" i="13"/>
  <c r="R731" i="13"/>
  <c r="N731" i="13"/>
  <c r="U731" i="13"/>
  <c r="M731" i="13"/>
  <c r="F731" i="13"/>
  <c r="T731" i="13"/>
  <c r="G731" i="13"/>
  <c r="T725" i="13"/>
  <c r="Q687" i="13"/>
  <c r="R683" i="13"/>
  <c r="T683" i="13"/>
  <c r="K683" i="13"/>
  <c r="P683" i="13" s="1"/>
  <c r="V683" i="13"/>
  <c r="W683" i="13" s="1"/>
  <c r="F683" i="13"/>
  <c r="Q683" i="13"/>
  <c r="G683" i="13"/>
  <c r="U683" i="13"/>
  <c r="M683" i="13"/>
  <c r="N683" i="13"/>
  <c r="O683" i="13"/>
  <c r="S681" i="13"/>
  <c r="M679" i="13"/>
  <c r="V679" i="13"/>
  <c r="W679" i="13" s="1"/>
  <c r="F679" i="13"/>
  <c r="O679" i="13"/>
  <c r="K679" i="13"/>
  <c r="P679" i="13" s="1"/>
  <c r="L679" i="13"/>
  <c r="G679" i="13"/>
  <c r="N679" i="13"/>
  <c r="T548" i="13"/>
  <c r="M548" i="13"/>
  <c r="Q548" i="13"/>
  <c r="N496" i="13"/>
  <c r="F496" i="13"/>
  <c r="U496" i="13"/>
  <c r="Q496" i="13"/>
  <c r="I411" i="13"/>
  <c r="S411" i="13"/>
  <c r="K256" i="13"/>
  <c r="P256" i="13" s="1"/>
  <c r="N256" i="13"/>
  <c r="U256" i="13"/>
  <c r="U234" i="13"/>
  <c r="L234" i="13"/>
  <c r="F234" i="13"/>
  <c r="Q234" i="13"/>
  <c r="M893" i="13"/>
  <c r="K893" i="13"/>
  <c r="P893" i="13" s="1"/>
  <c r="Q883" i="13"/>
  <c r="R883" i="13"/>
  <c r="S869" i="13"/>
  <c r="I869" i="13"/>
  <c r="I733" i="13"/>
  <c r="S733" i="13"/>
  <c r="F623" i="13"/>
  <c r="T623" i="13"/>
  <c r="K514" i="13"/>
  <c r="P514" i="13" s="1"/>
  <c r="U514" i="13"/>
  <c r="V514" i="13"/>
  <c r="W514" i="13" s="1"/>
  <c r="L514" i="13"/>
  <c r="K5" i="13"/>
  <c r="P5" i="13" s="1"/>
  <c r="F5" i="13"/>
  <c r="V5" i="13"/>
  <c r="W5" i="13" s="1"/>
  <c r="L5" i="13"/>
  <c r="O5" i="13"/>
  <c r="R5" i="13"/>
  <c r="N5" i="13"/>
  <c r="M5" i="13"/>
  <c r="M881" i="13"/>
  <c r="Q881" i="13"/>
  <c r="R881" i="13"/>
  <c r="U881" i="13"/>
  <c r="R877" i="13"/>
  <c r="U877" i="13"/>
  <c r="L801" i="13"/>
  <c r="G801" i="13"/>
  <c r="O801" i="13"/>
  <c r="L791" i="13"/>
  <c r="F791" i="13"/>
  <c r="G791" i="13"/>
  <c r="R779" i="13"/>
  <c r="T779" i="13"/>
  <c r="V779" i="13"/>
  <c r="W779" i="13" s="1"/>
  <c r="M779" i="13"/>
  <c r="F779" i="13"/>
  <c r="Q779" i="13"/>
  <c r="G779" i="13"/>
  <c r="U779" i="13"/>
  <c r="M699" i="13"/>
  <c r="K699" i="13"/>
  <c r="P699" i="13" s="1"/>
  <c r="O699" i="13"/>
  <c r="L699" i="13"/>
  <c r="Q699" i="13"/>
  <c r="T946" i="13"/>
  <c r="T940" i="13"/>
  <c r="M936" i="13"/>
  <c r="N936" i="13"/>
  <c r="O926" i="13"/>
  <c r="Q926" i="13"/>
  <c r="V912" i="13"/>
  <c r="W912" i="13" s="1"/>
  <c r="U893" i="13"/>
  <c r="V892" i="13"/>
  <c r="W892" i="13" s="1"/>
  <c r="N892" i="13"/>
  <c r="Q892" i="13"/>
  <c r="K885" i="13"/>
  <c r="P885" i="13" s="1"/>
  <c r="M885" i="13"/>
  <c r="Q885" i="13"/>
  <c r="R885" i="13"/>
  <c r="L860" i="13"/>
  <c r="V860" i="13"/>
  <c r="W860" i="13" s="1"/>
  <c r="M860" i="13"/>
  <c r="R773" i="13"/>
  <c r="L773" i="13"/>
  <c r="F773" i="13"/>
  <c r="O773" i="13"/>
  <c r="K773" i="13"/>
  <c r="P773" i="13" s="1"/>
  <c r="M773" i="13"/>
  <c r="N773" i="13"/>
  <c r="Q773" i="13"/>
  <c r="L376" i="13"/>
  <c r="U376" i="13"/>
  <c r="T376" i="13"/>
  <c r="K376" i="13"/>
  <c r="P376" i="13" s="1"/>
  <c r="V376" i="13"/>
  <c r="W376" i="13" s="1"/>
  <c r="N376" i="13"/>
  <c r="M376" i="13"/>
  <c r="O376" i="13"/>
  <c r="F376" i="13"/>
  <c r="G376" i="13"/>
  <c r="Q376" i="13"/>
  <c r="R376" i="13"/>
  <c r="S963" i="13"/>
  <c r="R946" i="13"/>
  <c r="L892" i="13"/>
  <c r="M883" i="13"/>
  <c r="L872" i="13"/>
  <c r="M872" i="13"/>
  <c r="F864" i="13"/>
  <c r="O864" i="13"/>
  <c r="L862" i="13"/>
  <c r="M862" i="13"/>
  <c r="O860" i="13"/>
  <c r="F841" i="13"/>
  <c r="N841" i="13"/>
  <c r="Q841" i="13"/>
  <c r="N833" i="13"/>
  <c r="O833" i="13"/>
  <c r="T827" i="13"/>
  <c r="V827" i="13"/>
  <c r="W827" i="13" s="1"/>
  <c r="K810" i="13"/>
  <c r="P810" i="13" s="1"/>
  <c r="L810" i="13"/>
  <c r="M810" i="13"/>
  <c r="Q801" i="13"/>
  <c r="Q791" i="13"/>
  <c r="N787" i="13"/>
  <c r="I782" i="13"/>
  <c r="S782" i="13"/>
  <c r="L779" i="13"/>
  <c r="R775" i="13"/>
  <c r="U775" i="13"/>
  <c r="F775" i="13"/>
  <c r="K775" i="13"/>
  <c r="P775" i="13" s="1"/>
  <c r="M775" i="13"/>
  <c r="U773" i="13"/>
  <c r="N767" i="13"/>
  <c r="O767" i="13"/>
  <c r="K767" i="13"/>
  <c r="P767" i="13" s="1"/>
  <c r="L767" i="13"/>
  <c r="M767" i="13"/>
  <c r="T767" i="13"/>
  <c r="G759" i="13"/>
  <c r="F759" i="13"/>
  <c r="V759" i="13"/>
  <c r="W759" i="13" s="1"/>
  <c r="G477" i="13"/>
  <c r="R477" i="13"/>
  <c r="T477" i="13"/>
  <c r="L443" i="13"/>
  <c r="V443" i="13"/>
  <c r="W443" i="13" s="1"/>
  <c r="O443" i="13"/>
  <c r="R443" i="13"/>
  <c r="N443" i="13"/>
  <c r="F443" i="13"/>
  <c r="L438" i="13"/>
  <c r="T438" i="13"/>
  <c r="G438" i="13"/>
  <c r="N438" i="13"/>
  <c r="V438" i="13"/>
  <c r="W438" i="13" s="1"/>
  <c r="G426" i="13"/>
  <c r="V426" i="13"/>
  <c r="W426" i="13" s="1"/>
  <c r="O426" i="13"/>
  <c r="N426" i="13"/>
  <c r="R426" i="13"/>
  <c r="F426" i="13"/>
  <c r="M426" i="13"/>
  <c r="T426" i="13"/>
  <c r="K426" i="13"/>
  <c r="P426" i="13" s="1"/>
  <c r="M999" i="13"/>
  <c r="U998" i="13"/>
  <c r="L989" i="13"/>
  <c r="U986" i="13"/>
  <c r="Q984" i="13"/>
  <c r="T983" i="13"/>
  <c r="V982" i="13"/>
  <c r="W982" i="13" s="1"/>
  <c r="N981" i="13"/>
  <c r="N973" i="13"/>
  <c r="V969" i="13"/>
  <c r="W969" i="13" s="1"/>
  <c r="Q968" i="13"/>
  <c r="N966" i="13"/>
  <c r="U965" i="13"/>
  <c r="M964" i="13"/>
  <c r="N959" i="13"/>
  <c r="M957" i="13"/>
  <c r="I946" i="13"/>
  <c r="U936" i="13"/>
  <c r="G934" i="13"/>
  <c r="N923" i="13"/>
  <c r="S919" i="13"/>
  <c r="M910" i="13"/>
  <c r="K881" i="13"/>
  <c r="P881" i="13" s="1"/>
  <c r="V872" i="13"/>
  <c r="W872" i="13" s="1"/>
  <c r="U856" i="13"/>
  <c r="L856" i="13"/>
  <c r="M856" i="13"/>
  <c r="S833" i="13"/>
  <c r="I833" i="13"/>
  <c r="G818" i="13"/>
  <c r="L818" i="13"/>
  <c r="T818" i="13"/>
  <c r="R816" i="13"/>
  <c r="K814" i="13"/>
  <c r="P814" i="13" s="1"/>
  <c r="L814" i="13"/>
  <c r="O814" i="13"/>
  <c r="K803" i="13"/>
  <c r="P803" i="13" s="1"/>
  <c r="M803" i="13"/>
  <c r="Q803" i="13"/>
  <c r="N793" i="13"/>
  <c r="Q793" i="13"/>
  <c r="T793" i="13"/>
  <c r="O791" i="13"/>
  <c r="F785" i="13"/>
  <c r="K785" i="13"/>
  <c r="P785" i="13" s="1"/>
  <c r="L785" i="13"/>
  <c r="M785" i="13"/>
  <c r="K779" i="13"/>
  <c r="P779" i="13" s="1"/>
  <c r="T775" i="13"/>
  <c r="T773" i="13"/>
  <c r="G757" i="13"/>
  <c r="U757" i="13"/>
  <c r="L757" i="13"/>
  <c r="Q757" i="13"/>
  <c r="Q731" i="13"/>
  <c r="N725" i="13"/>
  <c r="K711" i="13"/>
  <c r="P711" i="13" s="1"/>
  <c r="N711" i="13"/>
  <c r="M711" i="13"/>
  <c r="O711" i="13"/>
  <c r="Q711" i="13"/>
  <c r="R695" i="13"/>
  <c r="M695" i="13"/>
  <c r="G695" i="13"/>
  <c r="Q695" i="13"/>
  <c r="T695" i="13"/>
  <c r="K695" i="13"/>
  <c r="P695" i="13" s="1"/>
  <c r="V695" i="13"/>
  <c r="W695" i="13" s="1"/>
  <c r="L695" i="13"/>
  <c r="N695" i="13"/>
  <c r="U679" i="13"/>
  <c r="N604" i="13"/>
  <c r="T604" i="13"/>
  <c r="M604" i="13"/>
  <c r="Q604" i="13"/>
  <c r="O557" i="13"/>
  <c r="F557" i="13"/>
  <c r="R557" i="13"/>
  <c r="M557" i="13"/>
  <c r="N557" i="13"/>
  <c r="L508" i="13"/>
  <c r="M508" i="13"/>
  <c r="N508" i="13"/>
  <c r="T508" i="13"/>
  <c r="V508" i="13"/>
  <c r="W508" i="13" s="1"/>
  <c r="L446" i="13"/>
  <c r="F446" i="13"/>
  <c r="M446" i="13"/>
  <c r="O446" i="13"/>
  <c r="R446" i="13"/>
  <c r="N446" i="13"/>
  <c r="V446" i="13"/>
  <c r="W446" i="13" s="1"/>
  <c r="V378" i="13"/>
  <c r="W378" i="13" s="1"/>
  <c r="K378" i="13"/>
  <c r="P378" i="13" s="1"/>
  <c r="M378" i="13"/>
  <c r="O378" i="13"/>
  <c r="F378" i="13"/>
  <c r="N378" i="13"/>
  <c r="R378" i="13"/>
  <c r="T378" i="13"/>
  <c r="K913" i="13"/>
  <c r="P913" i="13" s="1"/>
  <c r="M913" i="13"/>
  <c r="U912" i="13"/>
  <c r="Q912" i="13"/>
  <c r="K834" i="13"/>
  <c r="P834" i="13" s="1"/>
  <c r="L834" i="13"/>
  <c r="O834" i="13"/>
  <c r="K822" i="13"/>
  <c r="P822" i="13" s="1"/>
  <c r="M822" i="13"/>
  <c r="O822" i="13"/>
  <c r="G786" i="13"/>
  <c r="M786" i="13"/>
  <c r="G743" i="13"/>
  <c r="Q743" i="13"/>
  <c r="T717" i="13"/>
  <c r="U717" i="13"/>
  <c r="F657" i="13"/>
  <c r="U657" i="13"/>
  <c r="N657" i="13"/>
  <c r="O657" i="13"/>
  <c r="R657" i="13"/>
  <c r="Q657" i="13"/>
  <c r="I835" i="13"/>
  <c r="S835" i="13"/>
  <c r="T828" i="13"/>
  <c r="K828" i="13"/>
  <c r="P828" i="13" s="1"/>
  <c r="O828" i="13"/>
  <c r="Q828" i="13"/>
  <c r="R828" i="13"/>
  <c r="R855" i="13"/>
  <c r="M855" i="13"/>
  <c r="Q855" i="13"/>
  <c r="L845" i="13"/>
  <c r="O845" i="13"/>
  <c r="U834" i="13"/>
  <c r="L813" i="13"/>
  <c r="U813" i="13"/>
  <c r="V813" i="13"/>
  <c r="W813" i="13" s="1"/>
  <c r="U802" i="13"/>
  <c r="G802" i="13"/>
  <c r="G796" i="13"/>
  <c r="K796" i="13"/>
  <c r="P796" i="13" s="1"/>
  <c r="O796" i="13"/>
  <c r="R796" i="13"/>
  <c r="R787" i="13"/>
  <c r="F787" i="13"/>
  <c r="Q787" i="13"/>
  <c r="G787" i="13"/>
  <c r="U787" i="13"/>
  <c r="V787" i="13"/>
  <c r="W787" i="13" s="1"/>
  <c r="I760" i="13"/>
  <c r="S760" i="13"/>
  <c r="G715" i="13"/>
  <c r="U715" i="13"/>
  <c r="K715" i="13"/>
  <c r="P715" i="13" s="1"/>
  <c r="N715" i="13"/>
  <c r="O715" i="13"/>
  <c r="Q715" i="13"/>
  <c r="R940" i="13"/>
  <c r="R939" i="13"/>
  <c r="U939" i="13"/>
  <c r="V939" i="13"/>
  <c r="W939" i="13" s="1"/>
  <c r="O997" i="13"/>
  <c r="M989" i="13"/>
  <c r="K988" i="13"/>
  <c r="P988" i="13" s="1"/>
  <c r="M985" i="13"/>
  <c r="L982" i="13"/>
  <c r="M980" i="13"/>
  <c r="I979" i="13"/>
  <c r="L975" i="13"/>
  <c r="O966" i="13"/>
  <c r="V965" i="13"/>
  <c r="W965" i="13" s="1"/>
  <c r="N964" i="13"/>
  <c r="U959" i="13"/>
  <c r="I958" i="13"/>
  <c r="M939" i="13"/>
  <c r="K929" i="13"/>
  <c r="P929" i="13" s="1"/>
  <c r="U928" i="13"/>
  <c r="V928" i="13"/>
  <c r="W928" i="13" s="1"/>
  <c r="N927" i="13"/>
  <c r="U927" i="13"/>
  <c r="Q923" i="13"/>
  <c r="S901" i="13"/>
  <c r="N900" i="13"/>
  <c r="Q893" i="13"/>
  <c r="F888" i="13"/>
  <c r="O888" i="13"/>
  <c r="Q888" i="13"/>
  <c r="Q725" i="13"/>
  <c r="L716" i="13"/>
  <c r="R716" i="13"/>
  <c r="G716" i="13"/>
  <c r="U716" i="13"/>
  <c r="K716" i="13"/>
  <c r="P716" i="13" s="1"/>
  <c r="M716" i="13"/>
  <c r="T716" i="13"/>
  <c r="I706" i="13"/>
  <c r="S706" i="13"/>
  <c r="U704" i="13"/>
  <c r="R704" i="13"/>
  <c r="V699" i="13"/>
  <c r="W699" i="13" s="1"/>
  <c r="U669" i="13"/>
  <c r="S614" i="13"/>
  <c r="I614" i="13"/>
  <c r="M597" i="13"/>
  <c r="N597" i="13"/>
  <c r="N997" i="13"/>
  <c r="K901" i="13"/>
  <c r="P901" i="13" s="1"/>
  <c r="S872" i="13"/>
  <c r="I872" i="13"/>
  <c r="N860" i="13"/>
  <c r="V845" i="13"/>
  <c r="W845" i="13" s="1"/>
  <c r="L999" i="13"/>
  <c r="Q993" i="13"/>
  <c r="K989" i="13"/>
  <c r="P989" i="13" s="1"/>
  <c r="M987" i="13"/>
  <c r="T986" i="13"/>
  <c r="R983" i="13"/>
  <c r="U982" i="13"/>
  <c r="F979" i="13"/>
  <c r="U977" i="13"/>
  <c r="M973" i="13"/>
  <c r="M966" i="13"/>
  <c r="T965" i="13"/>
  <c r="R961" i="13"/>
  <c r="V960" i="13"/>
  <c r="W960" i="13" s="1"/>
  <c r="M959" i="13"/>
  <c r="L957" i="13"/>
  <c r="Q955" i="13"/>
  <c r="F941" i="13"/>
  <c r="F940" i="13"/>
  <c r="K939" i="13"/>
  <c r="P939" i="13" s="1"/>
  <c r="L936" i="13"/>
  <c r="F934" i="13"/>
  <c r="V927" i="13"/>
  <c r="W927" i="13" s="1"/>
  <c r="T925" i="13"/>
  <c r="K925" i="13"/>
  <c r="P925" i="13" s="1"/>
  <c r="U925" i="13"/>
  <c r="M923" i="13"/>
  <c r="N920" i="13"/>
  <c r="L919" i="13"/>
  <c r="S915" i="13"/>
  <c r="F912" i="13"/>
  <c r="I907" i="13"/>
  <c r="S907" i="13"/>
  <c r="S905" i="13"/>
  <c r="I891" i="13"/>
  <c r="S891" i="13"/>
  <c r="U885" i="13"/>
  <c r="I877" i="13"/>
  <c r="U872" i="13"/>
  <c r="S856" i="13"/>
  <c r="I856" i="13"/>
  <c r="S848" i="13"/>
  <c r="I848" i="13"/>
  <c r="Q846" i="13"/>
  <c r="U845" i="13"/>
  <c r="G842" i="13"/>
  <c r="U842" i="13"/>
  <c r="K842" i="13"/>
  <c r="P842" i="13" s="1"/>
  <c r="Q838" i="13"/>
  <c r="F837" i="13"/>
  <c r="N837" i="13"/>
  <c r="O837" i="13"/>
  <c r="Q837" i="13"/>
  <c r="G834" i="13"/>
  <c r="S826" i="13"/>
  <c r="G822" i="13"/>
  <c r="I815" i="13"/>
  <c r="S815" i="13"/>
  <c r="G812" i="13"/>
  <c r="Q812" i="13"/>
  <c r="R812" i="13"/>
  <c r="U810" i="13"/>
  <c r="I803" i="13"/>
  <c r="S803" i="13"/>
  <c r="Q800" i="13"/>
  <c r="K800" i="13"/>
  <c r="P800" i="13" s="1"/>
  <c r="O800" i="13"/>
  <c r="R800" i="13"/>
  <c r="L787" i="13"/>
  <c r="R777" i="13"/>
  <c r="F777" i="13"/>
  <c r="Q777" i="13"/>
  <c r="O777" i="13"/>
  <c r="L777" i="13"/>
  <c r="M777" i="13"/>
  <c r="Q775" i="13"/>
  <c r="L768" i="13"/>
  <c r="T768" i="13"/>
  <c r="R763" i="13"/>
  <c r="U763" i="13"/>
  <c r="F763" i="13"/>
  <c r="O763" i="13"/>
  <c r="V763" i="13"/>
  <c r="W763" i="13" s="1"/>
  <c r="G763" i="13"/>
  <c r="T763" i="13"/>
  <c r="K763" i="13"/>
  <c r="P763" i="13" s="1"/>
  <c r="M738" i="13"/>
  <c r="T738" i="13"/>
  <c r="U738" i="13"/>
  <c r="G733" i="13"/>
  <c r="M733" i="13"/>
  <c r="Q733" i="13"/>
  <c r="U733" i="13"/>
  <c r="L721" i="13"/>
  <c r="U721" i="13"/>
  <c r="T721" i="13"/>
  <c r="V721" i="13"/>
  <c r="W721" i="13" s="1"/>
  <c r="G717" i="13"/>
  <c r="G687" i="13"/>
  <c r="K684" i="13"/>
  <c r="P684" i="13" s="1"/>
  <c r="U684" i="13"/>
  <c r="L684" i="13"/>
  <c r="F681" i="13"/>
  <c r="T679" i="13"/>
  <c r="G657" i="13"/>
  <c r="S649" i="13"/>
  <c r="I649" i="13"/>
  <c r="V618" i="13"/>
  <c r="W618" i="13" s="1"/>
  <c r="T617" i="13"/>
  <c r="L617" i="13"/>
  <c r="U617" i="13"/>
  <c r="V617" i="13"/>
  <c r="W617" i="13" s="1"/>
  <c r="S607" i="13"/>
  <c r="I607" i="13"/>
  <c r="M571" i="13"/>
  <c r="T571" i="13"/>
  <c r="O571" i="13"/>
  <c r="G884" i="13"/>
  <c r="Q811" i="13"/>
  <c r="U795" i="13"/>
  <c r="T792" i="13"/>
  <c r="F789" i="13"/>
  <c r="M774" i="13"/>
  <c r="I773" i="13"/>
  <c r="S773" i="13"/>
  <c r="R755" i="13"/>
  <c r="K755" i="13"/>
  <c r="P755" i="13" s="1"/>
  <c r="U755" i="13"/>
  <c r="G755" i="13"/>
  <c r="Q755" i="13"/>
  <c r="L755" i="13"/>
  <c r="G739" i="13"/>
  <c r="T739" i="13"/>
  <c r="M739" i="13"/>
  <c r="G707" i="13"/>
  <c r="V707" i="13"/>
  <c r="W707" i="13" s="1"/>
  <c r="K707" i="13"/>
  <c r="P707" i="13" s="1"/>
  <c r="Q707" i="13"/>
  <c r="I704" i="13"/>
  <c r="S704" i="13"/>
  <c r="S683" i="13"/>
  <c r="I683" i="13"/>
  <c r="M660" i="13"/>
  <c r="R642" i="13"/>
  <c r="M642" i="13"/>
  <c r="N634" i="13"/>
  <c r="S631" i="13"/>
  <c r="I631" i="13"/>
  <c r="G613" i="13"/>
  <c r="M613" i="13"/>
  <c r="T613" i="13"/>
  <c r="V613" i="13"/>
  <c r="W613" i="13" s="1"/>
  <c r="T588" i="13"/>
  <c r="L560" i="13"/>
  <c r="Q560" i="13"/>
  <c r="M560" i="13"/>
  <c r="V560" i="13"/>
  <c r="W560" i="13" s="1"/>
  <c r="K480" i="13"/>
  <c r="P480" i="13" s="1"/>
  <c r="U480" i="13"/>
  <c r="V480" i="13"/>
  <c r="W480" i="13" s="1"/>
  <c r="F480" i="13"/>
  <c r="Q480" i="13"/>
  <c r="G480" i="13"/>
  <c r="R480" i="13"/>
  <c r="M480" i="13"/>
  <c r="N480" i="13"/>
  <c r="T480" i="13"/>
  <c r="I439" i="13"/>
  <c r="S439" i="13"/>
  <c r="U432" i="13"/>
  <c r="L432" i="13"/>
  <c r="K432" i="13"/>
  <c r="P432" i="13" s="1"/>
  <c r="R432" i="13"/>
  <c r="O432" i="13"/>
  <c r="M366" i="13"/>
  <c r="L366" i="13"/>
  <c r="R366" i="13"/>
  <c r="Q312" i="13"/>
  <c r="F312" i="13"/>
  <c r="O312" i="13"/>
  <c r="G312" i="13"/>
  <c r="R312" i="13"/>
  <c r="K312" i="13"/>
  <c r="P312" i="13" s="1"/>
  <c r="M312" i="13"/>
  <c r="L312" i="13"/>
  <c r="N312" i="13"/>
  <c r="T312" i="13"/>
  <c r="U312" i="13"/>
  <c r="V312" i="13"/>
  <c r="W312" i="13" s="1"/>
  <c r="N239" i="13"/>
  <c r="R239" i="13"/>
  <c r="T239" i="13"/>
  <c r="M239" i="13"/>
  <c r="Q239" i="13"/>
  <c r="G239" i="13"/>
  <c r="O23" i="13"/>
  <c r="R23" i="13"/>
  <c r="V23" i="13"/>
  <c r="W23" i="13" s="1"/>
  <c r="F23" i="13"/>
  <c r="N23" i="13"/>
  <c r="G764" i="13"/>
  <c r="K764" i="13"/>
  <c r="P764" i="13" s="1"/>
  <c r="R752" i="13"/>
  <c r="G752" i="13"/>
  <c r="T742" i="13"/>
  <c r="G742" i="13"/>
  <c r="T735" i="13"/>
  <c r="N735" i="13"/>
  <c r="I730" i="13"/>
  <c r="S730" i="13"/>
  <c r="G708" i="13"/>
  <c r="R708" i="13"/>
  <c r="L708" i="13"/>
  <c r="K693" i="13"/>
  <c r="P693" i="13" s="1"/>
  <c r="N693" i="13"/>
  <c r="U693" i="13"/>
  <c r="F677" i="13"/>
  <c r="V677" i="13"/>
  <c r="W677" i="13" s="1"/>
  <c r="L677" i="13"/>
  <c r="N677" i="13"/>
  <c r="R677" i="13"/>
  <c r="G664" i="13"/>
  <c r="O664" i="13"/>
  <c r="F608" i="13"/>
  <c r="Q608" i="13"/>
  <c r="T608" i="13"/>
  <c r="Q515" i="13"/>
  <c r="R515" i="13"/>
  <c r="L515" i="13"/>
  <c r="U515" i="13"/>
  <c r="Q497" i="13"/>
  <c r="R497" i="13"/>
  <c r="G497" i="13"/>
  <c r="M497" i="13"/>
  <c r="G442" i="13"/>
  <c r="R442" i="13"/>
  <c r="Q442" i="13"/>
  <c r="V442" i="13"/>
  <c r="W442" i="13" s="1"/>
  <c r="N433" i="13"/>
  <c r="R433" i="13"/>
  <c r="F433" i="13"/>
  <c r="K433" i="13"/>
  <c r="P433" i="13" s="1"/>
  <c r="O433" i="13"/>
  <c r="T433" i="13"/>
  <c r="G301" i="13"/>
  <c r="M301" i="13"/>
  <c r="R301" i="13"/>
  <c r="T301" i="13"/>
  <c r="V274" i="13"/>
  <c r="W274" i="13" s="1"/>
  <c r="L274" i="13"/>
  <c r="S241" i="13"/>
  <c r="I241" i="13"/>
  <c r="I764" i="13"/>
  <c r="S764" i="13"/>
  <c r="R761" i="13"/>
  <c r="M761" i="13"/>
  <c r="F761" i="13"/>
  <c r="T761" i="13"/>
  <c r="R745" i="13"/>
  <c r="N745" i="13"/>
  <c r="F745" i="13"/>
  <c r="M726" i="13"/>
  <c r="R726" i="13"/>
  <c r="T726" i="13"/>
  <c r="G726" i="13"/>
  <c r="U723" i="13"/>
  <c r="K723" i="13"/>
  <c r="P723" i="13" s="1"/>
  <c r="M723" i="13"/>
  <c r="M645" i="13"/>
  <c r="Q645" i="13"/>
  <c r="R645" i="13"/>
  <c r="T645" i="13"/>
  <c r="K600" i="13"/>
  <c r="P600" i="13" s="1"/>
  <c r="R600" i="13"/>
  <c r="T600" i="13"/>
  <c r="U600" i="13"/>
  <c r="F561" i="13"/>
  <c r="N561" i="13"/>
  <c r="L561" i="13"/>
  <c r="Q561" i="13"/>
  <c r="T539" i="13"/>
  <c r="O539" i="13"/>
  <c r="L539" i="13"/>
  <c r="G495" i="13"/>
  <c r="L495" i="13"/>
  <c r="U495" i="13"/>
  <c r="S442" i="13"/>
  <c r="I442" i="13"/>
  <c r="M410" i="13"/>
  <c r="N410" i="13"/>
  <c r="Q410" i="13"/>
  <c r="G410" i="13"/>
  <c r="R410" i="13"/>
  <c r="V410" i="13"/>
  <c r="W410" i="13" s="1"/>
  <c r="K395" i="13"/>
  <c r="P395" i="13" s="1"/>
  <c r="M395" i="13"/>
  <c r="T395" i="13"/>
  <c r="L392" i="13"/>
  <c r="Q392" i="13"/>
  <c r="N392" i="13"/>
  <c r="R392" i="13"/>
  <c r="F390" i="13"/>
  <c r="N390" i="13"/>
  <c r="R390" i="13"/>
  <c r="V390" i="13"/>
  <c r="W390" i="13" s="1"/>
  <c r="K390" i="13"/>
  <c r="P390" i="13" s="1"/>
  <c r="T390" i="13"/>
  <c r="I327" i="13"/>
  <c r="S327" i="13"/>
  <c r="I322" i="13"/>
  <c r="S322" i="13"/>
  <c r="F136" i="13"/>
  <c r="Q136" i="13"/>
  <c r="U873" i="13"/>
  <c r="M778" i="13"/>
  <c r="R778" i="13"/>
  <c r="G727" i="13"/>
  <c r="U727" i="13"/>
  <c r="O696" i="13"/>
  <c r="U696" i="13"/>
  <c r="K696" i="13"/>
  <c r="P696" i="13" s="1"/>
  <c r="R696" i="13"/>
  <c r="M694" i="13"/>
  <c r="G694" i="13"/>
  <c r="K694" i="13"/>
  <c r="P694" i="13" s="1"/>
  <c r="O694" i="13"/>
  <c r="T694" i="13"/>
  <c r="O686" i="13"/>
  <c r="R686" i="13"/>
  <c r="K650" i="13"/>
  <c r="P650" i="13" s="1"/>
  <c r="T650" i="13"/>
  <c r="M650" i="13"/>
  <c r="T630" i="13"/>
  <c r="N630" i="13"/>
  <c r="V627" i="13"/>
  <c r="W627" i="13" s="1"/>
  <c r="N627" i="13"/>
  <c r="Q627" i="13"/>
  <c r="F577" i="13"/>
  <c r="T577" i="13"/>
  <c r="G577" i="13"/>
  <c r="L577" i="13"/>
  <c r="F526" i="13"/>
  <c r="K526" i="13"/>
  <c r="P526" i="13" s="1"/>
  <c r="N526" i="13"/>
  <c r="M526" i="13"/>
  <c r="L513" i="13"/>
  <c r="M513" i="13"/>
  <c r="Q513" i="13"/>
  <c r="V483" i="13"/>
  <c r="W483" i="13" s="1"/>
  <c r="F483" i="13"/>
  <c r="R464" i="13"/>
  <c r="F464" i="13"/>
  <c r="T464" i="13"/>
  <c r="L464" i="13"/>
  <c r="O464" i="13"/>
  <c r="K464" i="13"/>
  <c r="P464" i="13" s="1"/>
  <c r="N464" i="13"/>
  <c r="U464" i="13"/>
  <c r="V464" i="13"/>
  <c r="W464" i="13" s="1"/>
  <c r="K754" i="13"/>
  <c r="P754" i="13" s="1"/>
  <c r="M749" i="13"/>
  <c r="R705" i="13"/>
  <c r="K705" i="13"/>
  <c r="P705" i="13" s="1"/>
  <c r="S693" i="13"/>
  <c r="I693" i="13"/>
  <c r="Q665" i="13"/>
  <c r="F665" i="13"/>
  <c r="U665" i="13"/>
  <c r="N651" i="13"/>
  <c r="V651" i="13"/>
  <c r="W651" i="13" s="1"/>
  <c r="F649" i="13"/>
  <c r="R649" i="13"/>
  <c r="U649" i="13"/>
  <c r="N646" i="13"/>
  <c r="L646" i="13"/>
  <c r="I618" i="13"/>
  <c r="S618" i="13"/>
  <c r="T609" i="13"/>
  <c r="O609" i="13"/>
  <c r="L559" i="13"/>
  <c r="L547" i="13"/>
  <c r="U547" i="13"/>
  <c r="I508" i="13"/>
  <c r="S508" i="13"/>
  <c r="T465" i="13"/>
  <c r="K465" i="13"/>
  <c r="P465" i="13" s="1"/>
  <c r="F465" i="13"/>
  <c r="V465" i="13"/>
  <c r="W465" i="13" s="1"/>
  <c r="L465" i="13"/>
  <c r="N465" i="13"/>
  <c r="N458" i="13"/>
  <c r="O458" i="13"/>
  <c r="Q458" i="13"/>
  <c r="F458" i="13"/>
  <c r="R444" i="13"/>
  <c r="N444" i="13"/>
  <c r="Q444" i="13"/>
  <c r="L407" i="13"/>
  <c r="T407" i="13"/>
  <c r="R407" i="13"/>
  <c r="R383" i="13"/>
  <c r="K383" i="13"/>
  <c r="P383" i="13" s="1"/>
  <c r="O383" i="13"/>
  <c r="T359" i="13"/>
  <c r="R359" i="13"/>
  <c r="K359" i="13"/>
  <c r="P359" i="13" s="1"/>
  <c r="U359" i="13"/>
  <c r="T332" i="13"/>
  <c r="S299" i="13"/>
  <c r="I299" i="13"/>
  <c r="K282" i="13"/>
  <c r="P282" i="13" s="1"/>
  <c r="F282" i="13"/>
  <c r="V282" i="13"/>
  <c r="W282" i="13" s="1"/>
  <c r="Q282" i="13"/>
  <c r="R282" i="13"/>
  <c r="U282" i="13"/>
  <c r="L282" i="13"/>
  <c r="T282" i="13"/>
  <c r="S259" i="13"/>
  <c r="I259" i="13"/>
  <c r="F241" i="13"/>
  <c r="T241" i="13"/>
  <c r="O241" i="13"/>
  <c r="V241" i="13"/>
  <c r="W241" i="13" s="1"/>
  <c r="Q229" i="13"/>
  <c r="T229" i="13"/>
  <c r="F218" i="13"/>
  <c r="T218" i="13"/>
  <c r="L218" i="13"/>
  <c r="V208" i="13"/>
  <c r="W208" i="13" s="1"/>
  <c r="L208" i="13"/>
  <c r="M208" i="13"/>
  <c r="R208" i="13"/>
  <c r="T208" i="13"/>
  <c r="F208" i="13"/>
  <c r="Q208" i="13"/>
  <c r="L182" i="13"/>
  <c r="N182" i="13"/>
  <c r="M182" i="13"/>
  <c r="L49" i="13"/>
  <c r="U49" i="13"/>
  <c r="K49" i="13"/>
  <c r="P49" i="13" s="1"/>
  <c r="N49" i="13"/>
  <c r="Q49" i="13"/>
  <c r="G49" i="13"/>
  <c r="O49" i="13"/>
  <c r="T49" i="13"/>
  <c r="F49" i="13"/>
  <c r="M49" i="13"/>
  <c r="R49" i="13"/>
  <c r="N16" i="13"/>
  <c r="Q16" i="13"/>
  <c r="R16" i="13"/>
  <c r="G729" i="13"/>
  <c r="L729" i="13"/>
  <c r="F685" i="13"/>
  <c r="N685" i="13"/>
  <c r="V685" i="13"/>
  <c r="W685" i="13" s="1"/>
  <c r="K663" i="13"/>
  <c r="P663" i="13" s="1"/>
  <c r="T663" i="13"/>
  <c r="M663" i="13"/>
  <c r="V663" i="13"/>
  <c r="W663" i="13" s="1"/>
  <c r="G629" i="13"/>
  <c r="R629" i="13"/>
  <c r="G619" i="13"/>
  <c r="O619" i="13"/>
  <c r="L610" i="13"/>
  <c r="R610" i="13"/>
  <c r="F578" i="13"/>
  <c r="U578" i="13"/>
  <c r="T489" i="13"/>
  <c r="G489" i="13"/>
  <c r="U489" i="13"/>
  <c r="M489" i="13"/>
  <c r="I475" i="13"/>
  <c r="S475" i="13"/>
  <c r="O469" i="13"/>
  <c r="K469" i="13"/>
  <c r="P469" i="13" s="1"/>
  <c r="G469" i="13"/>
  <c r="T469" i="13"/>
  <c r="O456" i="13"/>
  <c r="M456" i="13"/>
  <c r="V456" i="13"/>
  <c r="W456" i="13" s="1"/>
  <c r="R371" i="13"/>
  <c r="T371" i="13"/>
  <c r="L371" i="13"/>
  <c r="G310" i="13"/>
  <c r="V291" i="13"/>
  <c r="W291" i="13" s="1"/>
  <c r="L291" i="13"/>
  <c r="M291" i="13"/>
  <c r="O291" i="13"/>
  <c r="F291" i="13"/>
  <c r="N291" i="13"/>
  <c r="M289" i="13"/>
  <c r="T289" i="13"/>
  <c r="G195" i="13"/>
  <c r="L195" i="13"/>
  <c r="M195" i="13"/>
  <c r="V195" i="13"/>
  <c r="W195" i="13" s="1"/>
  <c r="F195" i="13"/>
  <c r="O195" i="13"/>
  <c r="U195" i="13"/>
  <c r="G148" i="13"/>
  <c r="V148" i="13"/>
  <c r="W148" i="13" s="1"/>
  <c r="L148" i="13"/>
  <c r="M148" i="13"/>
  <c r="Q148" i="13"/>
  <c r="O148" i="13"/>
  <c r="R148" i="13"/>
  <c r="F142" i="13"/>
  <c r="N142" i="13"/>
  <c r="O142" i="13"/>
  <c r="Q142" i="13"/>
  <c r="M142" i="13"/>
  <c r="R771" i="13"/>
  <c r="L771" i="13"/>
  <c r="M765" i="13"/>
  <c r="R709" i="13"/>
  <c r="V709" i="13"/>
  <c r="W709" i="13" s="1"/>
  <c r="Q675" i="13"/>
  <c r="F675" i="13"/>
  <c r="O663" i="13"/>
  <c r="G661" i="13"/>
  <c r="T661" i="13"/>
  <c r="K661" i="13"/>
  <c r="P661" i="13" s="1"/>
  <c r="V661" i="13"/>
  <c r="W661" i="13" s="1"/>
  <c r="L649" i="13"/>
  <c r="F633" i="13"/>
  <c r="T633" i="13"/>
  <c r="Q624" i="13"/>
  <c r="F624" i="13"/>
  <c r="U624" i="13"/>
  <c r="N622" i="13"/>
  <c r="K620" i="13"/>
  <c r="P620" i="13" s="1"/>
  <c r="T620" i="13"/>
  <c r="S608" i="13"/>
  <c r="K603" i="13"/>
  <c r="P603" i="13" s="1"/>
  <c r="T603" i="13"/>
  <c r="M603" i="13"/>
  <c r="V603" i="13"/>
  <c r="W603" i="13" s="1"/>
  <c r="F580" i="13"/>
  <c r="R580" i="13"/>
  <c r="N579" i="13"/>
  <c r="V579" i="13"/>
  <c r="W579" i="13" s="1"/>
  <c r="I570" i="13"/>
  <c r="S570" i="13"/>
  <c r="Q544" i="13"/>
  <c r="K544" i="13"/>
  <c r="P544" i="13" s="1"/>
  <c r="U536" i="13"/>
  <c r="F536" i="13"/>
  <c r="T536" i="13"/>
  <c r="V536" i="13"/>
  <c r="W536" i="13" s="1"/>
  <c r="K536" i="13"/>
  <c r="P536" i="13" s="1"/>
  <c r="G525" i="13"/>
  <c r="Q525" i="13"/>
  <c r="L504" i="13"/>
  <c r="F504" i="13"/>
  <c r="M504" i="13"/>
  <c r="T491" i="13"/>
  <c r="M491" i="13"/>
  <c r="G486" i="13"/>
  <c r="V486" i="13"/>
  <c r="W486" i="13" s="1"/>
  <c r="R486" i="13"/>
  <c r="M486" i="13"/>
  <c r="T486" i="13"/>
  <c r="S482" i="13"/>
  <c r="I482" i="13"/>
  <c r="U465" i="13"/>
  <c r="G462" i="13"/>
  <c r="T462" i="13"/>
  <c r="N462" i="13"/>
  <c r="U458" i="13"/>
  <c r="I452" i="13"/>
  <c r="S452" i="13"/>
  <c r="I393" i="13"/>
  <c r="S393" i="13"/>
  <c r="R385" i="13"/>
  <c r="U385" i="13"/>
  <c r="S324" i="13"/>
  <c r="I324" i="13"/>
  <c r="I286" i="13"/>
  <c r="S286" i="13"/>
  <c r="R248" i="13"/>
  <c r="U248" i="13"/>
  <c r="K248" i="13"/>
  <c r="P248" i="13" s="1"/>
  <c r="V248" i="13"/>
  <c r="W248" i="13" s="1"/>
  <c r="N248" i="13"/>
  <c r="Q248" i="13"/>
  <c r="F248" i="13"/>
  <c r="T248" i="13"/>
  <c r="L248" i="13"/>
  <c r="M248" i="13"/>
  <c r="R202" i="13"/>
  <c r="K202" i="13"/>
  <c r="P202" i="13" s="1"/>
  <c r="T202" i="13"/>
  <c r="G202" i="13"/>
  <c r="Q202" i="13"/>
  <c r="U202" i="13"/>
  <c r="F202" i="13"/>
  <c r="V202" i="13"/>
  <c r="W202" i="13" s="1"/>
  <c r="L202" i="13"/>
  <c r="M202" i="13"/>
  <c r="N202" i="13"/>
  <c r="O202" i="13"/>
  <c r="S146" i="13"/>
  <c r="I146" i="13"/>
  <c r="S91" i="13"/>
  <c r="I91" i="13"/>
  <c r="L77" i="13"/>
  <c r="M77" i="13"/>
  <c r="O77" i="13"/>
  <c r="Q77" i="13"/>
  <c r="G77" i="13"/>
  <c r="K77" i="13"/>
  <c r="P77" i="13" s="1"/>
  <c r="R77" i="13"/>
  <c r="V77" i="13"/>
  <c r="W77" i="13" s="1"/>
  <c r="K332" i="13"/>
  <c r="P332" i="13" s="1"/>
  <c r="V332" i="13"/>
  <c r="W332" i="13" s="1"/>
  <c r="L332" i="13"/>
  <c r="N332" i="13"/>
  <c r="M332" i="13"/>
  <c r="Q332" i="13"/>
  <c r="R332" i="13"/>
  <c r="K317" i="13"/>
  <c r="P317" i="13" s="1"/>
  <c r="M317" i="13"/>
  <c r="O317" i="13"/>
  <c r="U317" i="13"/>
  <c r="T317" i="13"/>
  <c r="L310" i="13"/>
  <c r="V310" i="13"/>
  <c r="W310" i="13" s="1"/>
  <c r="M310" i="13"/>
  <c r="K310" i="13"/>
  <c r="P310" i="13" s="1"/>
  <c r="O310" i="13"/>
  <c r="N310" i="13"/>
  <c r="Q310" i="13"/>
  <c r="K298" i="13"/>
  <c r="P298" i="13" s="1"/>
  <c r="T298" i="13"/>
  <c r="V298" i="13"/>
  <c r="W298" i="13" s="1"/>
  <c r="M298" i="13"/>
  <c r="N101" i="13"/>
  <c r="M101" i="13"/>
  <c r="G101" i="13"/>
  <c r="R101" i="13"/>
  <c r="T537" i="13"/>
  <c r="M537" i="13"/>
  <c r="K534" i="13"/>
  <c r="P534" i="13" s="1"/>
  <c r="I529" i="13"/>
  <c r="I524" i="13"/>
  <c r="K520" i="13"/>
  <c r="P520" i="13" s="1"/>
  <c r="S519" i="13"/>
  <c r="I519" i="13"/>
  <c r="T482" i="13"/>
  <c r="N478" i="13"/>
  <c r="U478" i="13"/>
  <c r="O445" i="13"/>
  <c r="N445" i="13"/>
  <c r="K414" i="13"/>
  <c r="P414" i="13" s="1"/>
  <c r="U414" i="13"/>
  <c r="M414" i="13"/>
  <c r="N414" i="13"/>
  <c r="F414" i="13"/>
  <c r="Q414" i="13"/>
  <c r="R391" i="13"/>
  <c r="K391" i="13"/>
  <c r="P391" i="13" s="1"/>
  <c r="K384" i="13"/>
  <c r="P384" i="13" s="1"/>
  <c r="U384" i="13"/>
  <c r="V384" i="13"/>
  <c r="W384" i="13" s="1"/>
  <c r="L384" i="13"/>
  <c r="N384" i="13"/>
  <c r="F352" i="13"/>
  <c r="T352" i="13"/>
  <c r="Q352" i="13"/>
  <c r="S348" i="13"/>
  <c r="I348" i="13"/>
  <c r="U328" i="13"/>
  <c r="F318" i="13"/>
  <c r="O318" i="13"/>
  <c r="Q318" i="13"/>
  <c r="K314" i="13"/>
  <c r="P314" i="13" s="1"/>
  <c r="T314" i="13"/>
  <c r="G314" i="13"/>
  <c r="R314" i="13"/>
  <c r="U314" i="13"/>
  <c r="L314" i="13"/>
  <c r="N283" i="13"/>
  <c r="L283" i="13"/>
  <c r="O283" i="13"/>
  <c r="Q283" i="13"/>
  <c r="S235" i="13"/>
  <c r="I235" i="13"/>
  <c r="K224" i="13"/>
  <c r="P224" i="13" s="1"/>
  <c r="L224" i="13"/>
  <c r="T224" i="13"/>
  <c r="I197" i="13"/>
  <c r="S197" i="13"/>
  <c r="G152" i="13"/>
  <c r="R152" i="13"/>
  <c r="M125" i="13"/>
  <c r="O125" i="13"/>
  <c r="G125" i="13"/>
  <c r="U125" i="13"/>
  <c r="V125" i="13"/>
  <c r="W125" i="13" s="1"/>
  <c r="L125" i="13"/>
  <c r="K125" i="13"/>
  <c r="P125" i="13" s="1"/>
  <c r="R125" i="13"/>
  <c r="G87" i="13"/>
  <c r="T87" i="13"/>
  <c r="U87" i="13"/>
  <c r="M87" i="13"/>
  <c r="N87" i="13"/>
  <c r="F87" i="13"/>
  <c r="R87" i="13"/>
  <c r="L87" i="13"/>
  <c r="O82" i="13"/>
  <c r="M82" i="13"/>
  <c r="N82" i="13"/>
  <c r="F78" i="13"/>
  <c r="M78" i="13"/>
  <c r="U78" i="13"/>
  <c r="I28" i="13"/>
  <c r="S28" i="13"/>
  <c r="S6" i="13"/>
  <c r="I6" i="13"/>
  <c r="L409" i="13"/>
  <c r="M409" i="13"/>
  <c r="G402" i="13"/>
  <c r="T402" i="13"/>
  <c r="V402" i="13"/>
  <c r="W402" i="13" s="1"/>
  <c r="L402" i="13"/>
  <c r="M394" i="13"/>
  <c r="G394" i="13"/>
  <c r="R394" i="13"/>
  <c r="T394" i="13"/>
  <c r="K394" i="13"/>
  <c r="P394" i="13" s="1"/>
  <c r="V394" i="13"/>
  <c r="W394" i="13" s="1"/>
  <c r="S380" i="13"/>
  <c r="I380" i="13"/>
  <c r="M369" i="13"/>
  <c r="R369" i="13"/>
  <c r="G358" i="13"/>
  <c r="M358" i="13"/>
  <c r="Q358" i="13"/>
  <c r="K328" i="13"/>
  <c r="P328" i="13" s="1"/>
  <c r="R328" i="13"/>
  <c r="T328" i="13"/>
  <c r="V328" i="13"/>
  <c r="W328" i="13" s="1"/>
  <c r="L328" i="13"/>
  <c r="N328" i="13"/>
  <c r="I314" i="13"/>
  <c r="S314" i="13"/>
  <c r="Q296" i="13"/>
  <c r="T296" i="13"/>
  <c r="F296" i="13"/>
  <c r="O247" i="13"/>
  <c r="Q247" i="13"/>
  <c r="L247" i="13"/>
  <c r="M155" i="13"/>
  <c r="O155" i="13"/>
  <c r="R155" i="13"/>
  <c r="T155" i="13"/>
  <c r="U155" i="13"/>
  <c r="K155" i="13"/>
  <c r="P155" i="13" s="1"/>
  <c r="G72" i="13"/>
  <c r="K72" i="13"/>
  <c r="P72" i="13" s="1"/>
  <c r="N72" i="13"/>
  <c r="U72" i="13"/>
  <c r="F72" i="13"/>
  <c r="R72" i="13"/>
  <c r="F51" i="13"/>
  <c r="O51" i="13"/>
  <c r="G51" i="13"/>
  <c r="Q51" i="13"/>
  <c r="T51" i="13"/>
  <c r="K51" i="13"/>
  <c r="P51" i="13" s="1"/>
  <c r="L51" i="13"/>
  <c r="R51" i="13"/>
  <c r="M51" i="13"/>
  <c r="N51" i="13"/>
  <c r="V51" i="13"/>
  <c r="W51" i="13" s="1"/>
  <c r="G543" i="13"/>
  <c r="Q537" i="13"/>
  <c r="S497" i="13"/>
  <c r="I497" i="13"/>
  <c r="G479" i="13"/>
  <c r="R474" i="13"/>
  <c r="R468" i="13"/>
  <c r="N468" i="13"/>
  <c r="T448" i="13"/>
  <c r="R445" i="13"/>
  <c r="L437" i="13"/>
  <c r="K437" i="13"/>
  <c r="P437" i="13" s="1"/>
  <c r="F428" i="13"/>
  <c r="V428" i="13"/>
  <c r="W428" i="13" s="1"/>
  <c r="Q428" i="13"/>
  <c r="R414" i="13"/>
  <c r="Q394" i="13"/>
  <c r="O384" i="13"/>
  <c r="K377" i="13"/>
  <c r="P377" i="13" s="1"/>
  <c r="M377" i="13"/>
  <c r="O377" i="13"/>
  <c r="R377" i="13"/>
  <c r="U330" i="13"/>
  <c r="G330" i="13"/>
  <c r="L330" i="13"/>
  <c r="O314" i="13"/>
  <c r="T283" i="13"/>
  <c r="R243" i="13"/>
  <c r="N243" i="13"/>
  <c r="V243" i="13"/>
  <c r="W243" i="13" s="1"/>
  <c r="F206" i="13"/>
  <c r="N206" i="13"/>
  <c r="U206" i="13"/>
  <c r="L194" i="13"/>
  <c r="M194" i="13"/>
  <c r="U194" i="13"/>
  <c r="I187" i="13"/>
  <c r="S187" i="13"/>
  <c r="R180" i="13"/>
  <c r="K180" i="13"/>
  <c r="P180" i="13" s="1"/>
  <c r="G180" i="13"/>
  <c r="O180" i="13"/>
  <c r="Q180" i="13"/>
  <c r="N180" i="13"/>
  <c r="I128" i="13"/>
  <c r="S128" i="13"/>
  <c r="N114" i="13"/>
  <c r="G114" i="13"/>
  <c r="G54" i="13"/>
  <c r="V54" i="13"/>
  <c r="W54" i="13" s="1"/>
  <c r="M499" i="13"/>
  <c r="R499" i="13"/>
  <c r="F482" i="13"/>
  <c r="N482" i="13"/>
  <c r="Q482" i="13"/>
  <c r="M474" i="13"/>
  <c r="V474" i="13"/>
  <c r="W474" i="13" s="1"/>
  <c r="F474" i="13"/>
  <c r="T474" i="13"/>
  <c r="K460" i="13"/>
  <c r="P460" i="13" s="1"/>
  <c r="N460" i="13"/>
  <c r="K448" i="13"/>
  <c r="P448" i="13" s="1"/>
  <c r="U448" i="13"/>
  <c r="N448" i="13"/>
  <c r="L445" i="13"/>
  <c r="S425" i="13"/>
  <c r="K421" i="13"/>
  <c r="P421" i="13" s="1"/>
  <c r="N421" i="13"/>
  <c r="T421" i="13"/>
  <c r="O414" i="13"/>
  <c r="R402" i="13"/>
  <c r="S401" i="13"/>
  <c r="O394" i="13"/>
  <c r="V388" i="13"/>
  <c r="W388" i="13" s="1"/>
  <c r="K388" i="13"/>
  <c r="P388" i="13" s="1"/>
  <c r="L388" i="13"/>
  <c r="O388" i="13"/>
  <c r="M384" i="13"/>
  <c r="I375" i="13"/>
  <c r="S375" i="13"/>
  <c r="O328" i="13"/>
  <c r="M321" i="13"/>
  <c r="R321" i="13"/>
  <c r="U321" i="13"/>
  <c r="N314" i="13"/>
  <c r="M255" i="13"/>
  <c r="R255" i="13"/>
  <c r="S246" i="13"/>
  <c r="I222" i="13"/>
  <c r="S222" i="13"/>
  <c r="K184" i="13"/>
  <c r="P184" i="13" s="1"/>
  <c r="T184" i="13"/>
  <c r="L184" i="13"/>
  <c r="V184" i="13"/>
  <c r="W184" i="13" s="1"/>
  <c r="M184" i="13"/>
  <c r="F184" i="13"/>
  <c r="R184" i="13"/>
  <c r="G184" i="13"/>
  <c r="U184" i="13"/>
  <c r="T156" i="13"/>
  <c r="U156" i="13"/>
  <c r="K156" i="13"/>
  <c r="P156" i="13" s="1"/>
  <c r="M156" i="13"/>
  <c r="N156" i="13"/>
  <c r="L156" i="13"/>
  <c r="Q156" i="13"/>
  <c r="V156" i="13"/>
  <c r="W156" i="13" s="1"/>
  <c r="F150" i="13"/>
  <c r="M150" i="13"/>
  <c r="R137" i="13"/>
  <c r="K137" i="13"/>
  <c r="P137" i="13" s="1"/>
  <c r="M137" i="13"/>
  <c r="N137" i="13"/>
  <c r="V137" i="13"/>
  <c r="W137" i="13" s="1"/>
  <c r="L137" i="13"/>
  <c r="I134" i="13"/>
  <c r="S134" i="13"/>
  <c r="O88" i="13"/>
  <c r="R88" i="13"/>
  <c r="K88" i="13"/>
  <c r="P88" i="13" s="1"/>
  <c r="U88" i="13"/>
  <c r="V88" i="13"/>
  <c r="W88" i="13" s="1"/>
  <c r="I54" i="13"/>
  <c r="S54" i="13"/>
  <c r="K470" i="13"/>
  <c r="P470" i="13" s="1"/>
  <c r="U470" i="13"/>
  <c r="G408" i="13"/>
  <c r="O408" i="13"/>
  <c r="G398" i="13"/>
  <c r="U398" i="13"/>
  <c r="F360" i="13"/>
  <c r="K360" i="13"/>
  <c r="P360" i="13" s="1"/>
  <c r="R350" i="13"/>
  <c r="T350" i="13"/>
  <c r="U342" i="13"/>
  <c r="L342" i="13"/>
  <c r="O342" i="13"/>
  <c r="R338" i="13"/>
  <c r="M334" i="13"/>
  <c r="N334" i="13"/>
  <c r="R306" i="13"/>
  <c r="G306" i="13"/>
  <c r="Q306" i="13"/>
  <c r="T306" i="13"/>
  <c r="R303" i="13"/>
  <c r="T303" i="13"/>
  <c r="F293" i="13"/>
  <c r="M293" i="13"/>
  <c r="N285" i="13"/>
  <c r="T285" i="13"/>
  <c r="U285" i="13"/>
  <c r="Q278" i="13"/>
  <c r="K278" i="13"/>
  <c r="P278" i="13" s="1"/>
  <c r="N278" i="13"/>
  <c r="F275" i="13"/>
  <c r="T275" i="13"/>
  <c r="V275" i="13"/>
  <c r="W275" i="13" s="1"/>
  <c r="L222" i="13"/>
  <c r="T222" i="13"/>
  <c r="U131" i="13"/>
  <c r="O131" i="13"/>
  <c r="V131" i="13"/>
  <c r="W131" i="13" s="1"/>
  <c r="M131" i="13"/>
  <c r="T117" i="13"/>
  <c r="K117" i="13"/>
  <c r="P117" i="13" s="1"/>
  <c r="F117" i="13"/>
  <c r="M117" i="13"/>
  <c r="T107" i="13"/>
  <c r="Q107" i="13"/>
  <c r="R107" i="13"/>
  <c r="M107" i="13"/>
  <c r="N107" i="13"/>
  <c r="G84" i="13"/>
  <c r="N84" i="13"/>
  <c r="O84" i="13"/>
  <c r="F84" i="13"/>
  <c r="V84" i="13"/>
  <c r="W84" i="13" s="1"/>
  <c r="U84" i="13"/>
  <c r="G83" i="13"/>
  <c r="Q83" i="13"/>
  <c r="R83" i="13"/>
  <c r="U83" i="13"/>
  <c r="V83" i="13"/>
  <c r="W83" i="13" s="1"/>
  <c r="M83" i="13"/>
  <c r="K83" i="13"/>
  <c r="P83" i="13" s="1"/>
  <c r="O83" i="13"/>
  <c r="M75" i="13"/>
  <c r="N75" i="13"/>
  <c r="R75" i="13"/>
  <c r="T75" i="13"/>
  <c r="Q57" i="13"/>
  <c r="K57" i="13"/>
  <c r="P57" i="13" s="1"/>
  <c r="V57" i="13"/>
  <c r="W57" i="13" s="1"/>
  <c r="L57" i="13"/>
  <c r="F57" i="13"/>
  <c r="R57" i="13"/>
  <c r="G57" i="13"/>
  <c r="T57" i="13"/>
  <c r="N57" i="13"/>
  <c r="I39" i="13"/>
  <c r="S39" i="13"/>
  <c r="O9" i="13"/>
  <c r="Q9" i="13"/>
  <c r="T9" i="13"/>
  <c r="Q408" i="13"/>
  <c r="U351" i="13"/>
  <c r="M351" i="13"/>
  <c r="Q338" i="13"/>
  <c r="U338" i="13"/>
  <c r="V338" i="13"/>
  <c r="W338" i="13" s="1"/>
  <c r="M322" i="13"/>
  <c r="M306" i="13"/>
  <c r="F302" i="13"/>
  <c r="R302" i="13"/>
  <c r="T302" i="13"/>
  <c r="V285" i="13"/>
  <c r="W285" i="13" s="1"/>
  <c r="R281" i="13"/>
  <c r="K270" i="13"/>
  <c r="P270" i="13" s="1"/>
  <c r="L270" i="13"/>
  <c r="N270" i="13"/>
  <c r="V250" i="13"/>
  <c r="W250" i="13" s="1"/>
  <c r="F250" i="13"/>
  <c r="N244" i="13"/>
  <c r="K244" i="13"/>
  <c r="P244" i="13" s="1"/>
  <c r="M215" i="13"/>
  <c r="L215" i="13"/>
  <c r="Q215" i="13"/>
  <c r="F215" i="13"/>
  <c r="M210" i="13"/>
  <c r="K210" i="13"/>
  <c r="P210" i="13" s="1"/>
  <c r="L210" i="13"/>
  <c r="I205" i="13"/>
  <c r="S205" i="13"/>
  <c r="S164" i="13"/>
  <c r="I164" i="13"/>
  <c r="S150" i="13"/>
  <c r="I150" i="13"/>
  <c r="G112" i="13"/>
  <c r="K112" i="13"/>
  <c r="P112" i="13" s="1"/>
  <c r="N112" i="13"/>
  <c r="U112" i="13"/>
  <c r="O112" i="13"/>
  <c r="R112" i="13"/>
  <c r="K67" i="13"/>
  <c r="P67" i="13" s="1"/>
  <c r="M67" i="13"/>
  <c r="G67" i="13"/>
  <c r="U67" i="13"/>
  <c r="O67" i="13"/>
  <c r="T67" i="13"/>
  <c r="I62" i="13"/>
  <c r="S62" i="13"/>
  <c r="S53" i="13"/>
  <c r="I53" i="13"/>
  <c r="S37" i="13"/>
  <c r="I37" i="13"/>
  <c r="L470" i="13"/>
  <c r="N420" i="13"/>
  <c r="Q416" i="13"/>
  <c r="T415" i="13"/>
  <c r="M415" i="13"/>
  <c r="N408" i="13"/>
  <c r="N398" i="13"/>
  <c r="L382" i="13"/>
  <c r="M368" i="13"/>
  <c r="U368" i="13"/>
  <c r="S363" i="13"/>
  <c r="T362" i="13"/>
  <c r="N360" i="13"/>
  <c r="K350" i="13"/>
  <c r="P350" i="13" s="1"/>
  <c r="R342" i="13"/>
  <c r="M338" i="13"/>
  <c r="T334" i="13"/>
  <c r="T333" i="13"/>
  <c r="G324" i="13"/>
  <c r="R324" i="13"/>
  <c r="T324" i="13"/>
  <c r="L322" i="13"/>
  <c r="L306" i="13"/>
  <c r="M285" i="13"/>
  <c r="N281" i="13"/>
  <c r="R275" i="13"/>
  <c r="U238" i="13"/>
  <c r="T238" i="13"/>
  <c r="N235" i="13"/>
  <c r="L235" i="13"/>
  <c r="R233" i="13"/>
  <c r="G199" i="13"/>
  <c r="L199" i="13"/>
  <c r="V198" i="13"/>
  <c r="W198" i="13" s="1"/>
  <c r="M198" i="13"/>
  <c r="G178" i="13"/>
  <c r="O178" i="13"/>
  <c r="N178" i="13"/>
  <c r="T178" i="13"/>
  <c r="T139" i="13"/>
  <c r="K139" i="13"/>
  <c r="P139" i="13" s="1"/>
  <c r="N139" i="13"/>
  <c r="Q139" i="13"/>
  <c r="S118" i="13"/>
  <c r="I118" i="13"/>
  <c r="U105" i="13"/>
  <c r="O105" i="13"/>
  <c r="Q105" i="13"/>
  <c r="R105" i="13"/>
  <c r="G105" i="13"/>
  <c r="F105" i="13"/>
  <c r="L103" i="13"/>
  <c r="N103" i="13"/>
  <c r="R103" i="13"/>
  <c r="F103" i="13"/>
  <c r="V103" i="13"/>
  <c r="W103" i="13" s="1"/>
  <c r="M70" i="13"/>
  <c r="G70" i="13"/>
  <c r="O70" i="13"/>
  <c r="F70" i="13"/>
  <c r="F60" i="13"/>
  <c r="M60" i="13"/>
  <c r="O60" i="13"/>
  <c r="V60" i="13"/>
  <c r="W60" i="13" s="1"/>
  <c r="R60" i="13"/>
  <c r="R59" i="13"/>
  <c r="Q59" i="13"/>
  <c r="G59" i="13"/>
  <c r="I42" i="13"/>
  <c r="S42" i="13"/>
  <c r="G100" i="13"/>
  <c r="O100" i="13"/>
  <c r="R100" i="13"/>
  <c r="U100" i="13"/>
  <c r="V100" i="13"/>
  <c r="W100" i="13" s="1"/>
  <c r="I67" i="13"/>
  <c r="O62" i="13"/>
  <c r="G61" i="13"/>
  <c r="N61" i="13"/>
  <c r="K41" i="13"/>
  <c r="P41" i="13" s="1"/>
  <c r="F41" i="13"/>
  <c r="Q41" i="13"/>
  <c r="G41" i="13"/>
  <c r="R41" i="13"/>
  <c r="V41" i="13"/>
  <c r="W41" i="13" s="1"/>
  <c r="N41" i="13"/>
  <c r="O41" i="13"/>
  <c r="G39" i="13"/>
  <c r="R39" i="13"/>
  <c r="N37" i="13"/>
  <c r="S31" i="13"/>
  <c r="I31" i="13"/>
  <c r="V28" i="13"/>
  <c r="W28" i="13" s="1"/>
  <c r="N28" i="13"/>
  <c r="Q28" i="13"/>
  <c r="F28" i="13"/>
  <c r="K245" i="13"/>
  <c r="P245" i="13" s="1"/>
  <c r="R245" i="13"/>
  <c r="L213" i="13"/>
  <c r="O213" i="13"/>
  <c r="M207" i="13"/>
  <c r="K207" i="13"/>
  <c r="P207" i="13" s="1"/>
  <c r="L207" i="13"/>
  <c r="M204" i="13"/>
  <c r="N204" i="13"/>
  <c r="F186" i="13"/>
  <c r="O186" i="13"/>
  <c r="U186" i="13"/>
  <c r="K186" i="13"/>
  <c r="P186" i="13" s="1"/>
  <c r="V186" i="13"/>
  <c r="W186" i="13" s="1"/>
  <c r="O185" i="13"/>
  <c r="R185" i="13"/>
  <c r="O167" i="13"/>
  <c r="L167" i="13"/>
  <c r="T167" i="13"/>
  <c r="N123" i="13"/>
  <c r="T123" i="13"/>
  <c r="V123" i="13"/>
  <c r="W123" i="13" s="1"/>
  <c r="K80" i="13"/>
  <c r="P80" i="13" s="1"/>
  <c r="R80" i="13"/>
  <c r="F80" i="13"/>
  <c r="T79" i="13"/>
  <c r="U79" i="13"/>
  <c r="L79" i="13"/>
  <c r="M79" i="13"/>
  <c r="F79" i="13"/>
  <c r="R79" i="13"/>
  <c r="G55" i="13"/>
  <c r="Q55" i="13"/>
  <c r="R55" i="13"/>
  <c r="U55" i="13"/>
  <c r="V55" i="13"/>
  <c r="W55" i="13" s="1"/>
  <c r="M55" i="13"/>
  <c r="U47" i="13"/>
  <c r="V47" i="13"/>
  <c r="W47" i="13" s="1"/>
  <c r="L47" i="13"/>
  <c r="M47" i="13"/>
  <c r="N47" i="13"/>
  <c r="G47" i="13"/>
  <c r="U41" i="13"/>
  <c r="N34" i="13"/>
  <c r="M34" i="13"/>
  <c r="T266" i="13"/>
  <c r="N245" i="13"/>
  <c r="T228" i="13"/>
  <c r="U213" i="13"/>
  <c r="R204" i="13"/>
  <c r="Q186" i="13"/>
  <c r="O183" i="13"/>
  <c r="U183" i="13"/>
  <c r="K171" i="13"/>
  <c r="P171" i="13" s="1"/>
  <c r="T171" i="13"/>
  <c r="U145" i="13"/>
  <c r="O145" i="13"/>
  <c r="L145" i="13"/>
  <c r="M145" i="13"/>
  <c r="K63" i="13"/>
  <c r="P63" i="13" s="1"/>
  <c r="L63" i="13"/>
  <c r="V63" i="13"/>
  <c r="W63" i="13" s="1"/>
  <c r="M63" i="13"/>
  <c r="F63" i="13"/>
  <c r="R63" i="13"/>
  <c r="G63" i="13"/>
  <c r="T63" i="13"/>
  <c r="M62" i="13"/>
  <c r="U62" i="13"/>
  <c r="K62" i="13"/>
  <c r="P62" i="13" s="1"/>
  <c r="N62" i="13"/>
  <c r="F62" i="13"/>
  <c r="O48" i="13"/>
  <c r="F48" i="13"/>
  <c r="M48" i="13"/>
  <c r="N48" i="13"/>
  <c r="M41" i="13"/>
  <c r="M37" i="13"/>
  <c r="R37" i="13"/>
  <c r="T28" i="13"/>
  <c r="I104" i="13"/>
  <c r="S104" i="13"/>
  <c r="M81" i="13"/>
  <c r="N81" i="13"/>
  <c r="O65" i="13"/>
  <c r="Q65" i="13"/>
  <c r="F64" i="13"/>
  <c r="N64" i="13"/>
  <c r="O64" i="13"/>
  <c r="F58" i="13"/>
  <c r="U58" i="13"/>
  <c r="U33" i="13"/>
  <c r="R196" i="13"/>
  <c r="G190" i="13"/>
  <c r="F174" i="13"/>
  <c r="T172" i="13"/>
  <c r="N172" i="13"/>
  <c r="M163" i="13"/>
  <c r="O163" i="13"/>
  <c r="R144" i="13"/>
  <c r="F144" i="13"/>
  <c r="I124" i="13"/>
  <c r="S124" i="13"/>
  <c r="G120" i="13"/>
  <c r="U110" i="13"/>
  <c r="V109" i="13"/>
  <c r="W109" i="13" s="1"/>
  <c r="K109" i="13"/>
  <c r="P109" i="13" s="1"/>
  <c r="S107" i="13"/>
  <c r="I107" i="13"/>
  <c r="N102" i="13"/>
  <c r="O102" i="13"/>
  <c r="N92" i="13"/>
  <c r="U92" i="13"/>
  <c r="L81" i="13"/>
  <c r="T69" i="13"/>
  <c r="F66" i="13"/>
  <c r="R66" i="13"/>
  <c r="U66" i="13"/>
  <c r="M64" i="13"/>
  <c r="R58" i="13"/>
  <c r="O42" i="13"/>
  <c r="I30" i="13"/>
  <c r="S30" i="13"/>
  <c r="K11" i="13"/>
  <c r="P11" i="13" s="1"/>
  <c r="U11" i="13"/>
  <c r="V11" i="13"/>
  <c r="W11" i="13" s="1"/>
  <c r="N11" i="13"/>
  <c r="L179" i="13"/>
  <c r="R179" i="13"/>
  <c r="L160" i="13"/>
  <c r="N160" i="13"/>
  <c r="R95" i="13"/>
  <c r="F93" i="13"/>
  <c r="K93" i="13"/>
  <c r="P93" i="13" s="1"/>
  <c r="M93" i="13"/>
  <c r="G69" i="13"/>
  <c r="Q69" i="13"/>
  <c r="R69" i="13"/>
  <c r="L64" i="13"/>
  <c r="N58" i="13"/>
  <c r="I36" i="13"/>
  <c r="S36" i="13"/>
  <c r="N29" i="13"/>
  <c r="I18" i="13"/>
  <c r="R126" i="13"/>
  <c r="F126" i="13"/>
  <c r="U91" i="13"/>
  <c r="F91" i="13"/>
  <c r="F45" i="13"/>
  <c r="I929" i="13"/>
  <c r="I903" i="13"/>
  <c r="I879" i="13"/>
  <c r="I813" i="13"/>
  <c r="I809" i="13"/>
  <c r="I805" i="13"/>
  <c r="S685" i="13"/>
  <c r="I612" i="13"/>
  <c r="I600" i="13"/>
  <c r="I593" i="13"/>
  <c r="I531" i="13"/>
  <c r="I528" i="13"/>
  <c r="I503" i="13"/>
  <c r="S454" i="13"/>
  <c r="S423" i="13"/>
  <c r="S420" i="13"/>
  <c r="I352" i="13"/>
  <c r="S344" i="13"/>
  <c r="I277" i="13"/>
  <c r="I242" i="13"/>
  <c r="I143" i="13"/>
  <c r="I140" i="13"/>
  <c r="I123" i="13"/>
  <c r="S80" i="13"/>
  <c r="I43" i="13"/>
  <c r="I22" i="13"/>
  <c r="S76" i="13"/>
  <c r="I940" i="13"/>
  <c r="S939" i="13"/>
  <c r="I934" i="13"/>
  <c r="I883" i="13"/>
  <c r="S867" i="13"/>
  <c r="S861" i="13"/>
  <c r="I844" i="13"/>
  <c r="S823" i="13"/>
  <c r="S798" i="13"/>
  <c r="S757" i="13"/>
  <c r="S742" i="13"/>
  <c r="S689" i="13"/>
  <c r="I648" i="13"/>
  <c r="S646" i="13"/>
  <c r="S576" i="13"/>
  <c r="S516" i="13"/>
  <c r="S512" i="13"/>
  <c r="S440" i="13"/>
  <c r="S385" i="13"/>
  <c r="S373" i="13"/>
  <c r="S339" i="13"/>
  <c r="S203" i="13"/>
  <c r="I168" i="13"/>
  <c r="S138" i="13"/>
  <c r="S136" i="13"/>
  <c r="S119" i="13"/>
  <c r="S853" i="13"/>
  <c r="S729" i="13"/>
  <c r="S288" i="13"/>
  <c r="I995" i="13"/>
  <c r="S827" i="13"/>
  <c r="S656" i="13"/>
  <c r="I564" i="13"/>
  <c r="S361" i="13"/>
  <c r="S345" i="13"/>
  <c r="S270" i="13"/>
  <c r="S224" i="13"/>
  <c r="I208" i="13"/>
  <c r="I190" i="13"/>
  <c r="S832" i="13"/>
  <c r="S831" i="13"/>
  <c r="I828" i="13"/>
  <c r="S806" i="13"/>
  <c r="S758" i="13"/>
  <c r="S746" i="13"/>
  <c r="S672" i="13"/>
  <c r="I669" i="13"/>
  <c r="S659" i="13"/>
  <c r="I650" i="13"/>
  <c r="I637" i="13"/>
  <c r="S596" i="13"/>
  <c r="I582" i="13"/>
  <c r="S580" i="13"/>
  <c r="I577" i="13"/>
  <c r="S572" i="13"/>
  <c r="I555" i="13"/>
  <c r="I549" i="13"/>
  <c r="S483" i="13"/>
  <c r="S480" i="13"/>
  <c r="S387" i="13"/>
  <c r="I984" i="13"/>
  <c r="S748" i="13"/>
  <c r="S717" i="13"/>
  <c r="S652" i="13"/>
  <c r="S644" i="13"/>
  <c r="I623" i="13"/>
  <c r="S478" i="13"/>
  <c r="S430" i="13"/>
  <c r="S315" i="13"/>
  <c r="S309" i="13"/>
  <c r="S254" i="13"/>
  <c r="I114" i="13"/>
  <c r="I993" i="13"/>
  <c r="I864" i="13"/>
  <c r="I777" i="13"/>
  <c r="I755" i="13"/>
  <c r="I715" i="13"/>
  <c r="S692" i="13"/>
  <c r="S276" i="13"/>
  <c r="S173" i="13"/>
  <c r="I86" i="13"/>
  <c r="S998" i="13"/>
  <c r="S855" i="13"/>
  <c r="S812" i="13"/>
  <c r="I808" i="13"/>
  <c r="S762" i="13"/>
  <c r="S698" i="13"/>
  <c r="I601" i="13"/>
  <c r="I541" i="13"/>
  <c r="S534" i="13"/>
  <c r="S449" i="13"/>
  <c r="S428" i="13"/>
  <c r="I366" i="13"/>
  <c r="I274" i="13"/>
  <c r="I271" i="13"/>
  <c r="I265" i="13"/>
  <c r="I249" i="13"/>
  <c r="S240" i="13"/>
  <c r="S234" i="13"/>
  <c r="S209" i="13"/>
  <c r="S149" i="13"/>
  <c r="I129" i="13"/>
  <c r="I103" i="13"/>
  <c r="I87" i="13"/>
  <c r="S52" i="13"/>
  <c r="S195" i="13"/>
  <c r="S684" i="13"/>
  <c r="S460" i="13"/>
  <c r="S448" i="13"/>
  <c r="S280" i="13"/>
  <c r="S122" i="13"/>
  <c r="I999" i="13"/>
  <c r="I997" i="13"/>
  <c r="I917" i="13"/>
  <c r="I904" i="13"/>
  <c r="S811" i="13"/>
  <c r="S750" i="13"/>
  <c r="S737" i="13"/>
  <c r="S679" i="13"/>
  <c r="S606" i="13"/>
  <c r="I605" i="13"/>
  <c r="S578" i="13"/>
  <c r="S538" i="13"/>
  <c r="S471" i="13"/>
  <c r="S464" i="13"/>
  <c r="S323" i="13"/>
  <c r="I281" i="13"/>
  <c r="I238" i="13"/>
  <c r="I174" i="13"/>
  <c r="S112" i="13"/>
  <c r="S89" i="13"/>
  <c r="S58" i="13"/>
  <c r="I24" i="13"/>
  <c r="R851" i="13"/>
  <c r="M851" i="13"/>
  <c r="Q851" i="13"/>
  <c r="S845" i="13"/>
  <c r="I845" i="13"/>
  <c r="I793" i="13"/>
  <c r="S793" i="13"/>
  <c r="R783" i="13"/>
  <c r="G783" i="13"/>
  <c r="Q783" i="13"/>
  <c r="U783" i="13"/>
  <c r="V783" i="13"/>
  <c r="W783" i="13" s="1"/>
  <c r="L783" i="13"/>
  <c r="F783" i="13"/>
  <c r="M783" i="13"/>
  <c r="K783" i="13"/>
  <c r="P783" i="13" s="1"/>
  <c r="I714" i="13"/>
  <c r="S714" i="13"/>
  <c r="L8" i="13"/>
  <c r="Q8" i="13"/>
  <c r="M8" i="13"/>
  <c r="R8" i="13"/>
  <c r="U8" i="13"/>
  <c r="T8" i="13"/>
  <c r="T908" i="13"/>
  <c r="F908" i="13"/>
  <c r="O908" i="13"/>
  <c r="G908" i="13"/>
  <c r="Q908" i="13"/>
  <c r="U908" i="13"/>
  <c r="V908" i="13"/>
  <c r="W908" i="13" s="1"/>
  <c r="S817" i="13"/>
  <c r="I817" i="13"/>
  <c r="R808" i="13"/>
  <c r="O808" i="13"/>
  <c r="Q808" i="13"/>
  <c r="G327" i="13"/>
  <c r="O327" i="13"/>
  <c r="K327" i="13"/>
  <c r="P327" i="13" s="1"/>
  <c r="K994" i="13"/>
  <c r="P994" i="13" s="1"/>
  <c r="T994" i="13"/>
  <c r="U994" i="13"/>
  <c r="I971" i="13"/>
  <c r="S971" i="13"/>
  <c r="S967" i="13"/>
  <c r="Q953" i="13"/>
  <c r="F953" i="13"/>
  <c r="M953" i="13"/>
  <c r="V953" i="13"/>
  <c r="W953" i="13" s="1"/>
  <c r="K930" i="13"/>
  <c r="P930" i="13" s="1"/>
  <c r="G930" i="13"/>
  <c r="Q930" i="13"/>
  <c r="R930" i="13"/>
  <c r="M878" i="13"/>
  <c r="L878" i="13"/>
  <c r="Q868" i="13"/>
  <c r="M857" i="13"/>
  <c r="K857" i="13"/>
  <c r="P857" i="13" s="1"/>
  <c r="Q857" i="13"/>
  <c r="R857" i="13"/>
  <c r="S839" i="13"/>
  <c r="R826" i="13"/>
  <c r="M826" i="13"/>
  <c r="K826" i="13"/>
  <c r="P826" i="13" s="1"/>
  <c r="Q826" i="13"/>
  <c r="L826" i="13"/>
  <c r="O826" i="13"/>
  <c r="O817" i="13"/>
  <c r="I790" i="13"/>
  <c r="S790" i="13"/>
  <c r="T783" i="13"/>
  <c r="I780" i="13"/>
  <c r="S780" i="13"/>
  <c r="K728" i="13"/>
  <c r="P728" i="13" s="1"/>
  <c r="G728" i="13"/>
  <c r="U728" i="13"/>
  <c r="R728" i="13"/>
  <c r="L728" i="13"/>
  <c r="O728" i="13"/>
  <c r="I724" i="13"/>
  <c r="S724" i="13"/>
  <c r="R713" i="13"/>
  <c r="L713" i="13"/>
  <c r="U713" i="13"/>
  <c r="T713" i="13"/>
  <c r="M713" i="13"/>
  <c r="O713" i="13"/>
  <c r="F713" i="13"/>
  <c r="Q713" i="13"/>
  <c r="G713" i="13"/>
  <c r="V713" i="13"/>
  <c r="W713" i="13" s="1"/>
  <c r="K713" i="13"/>
  <c r="P713" i="13" s="1"/>
  <c r="N713" i="13"/>
  <c r="I695" i="13"/>
  <c r="S695" i="13"/>
  <c r="Q484" i="13"/>
  <c r="T484" i="13"/>
  <c r="K484" i="13"/>
  <c r="P484" i="13" s="1"/>
  <c r="V484" i="13"/>
  <c r="W484" i="13" s="1"/>
  <c r="L484" i="13"/>
  <c r="F484" i="13"/>
  <c r="U484" i="13"/>
  <c r="M484" i="13"/>
  <c r="N484" i="13"/>
  <c r="O484" i="13"/>
  <c r="R484" i="13"/>
  <c r="G484" i="13"/>
  <c r="K952" i="13"/>
  <c r="P952" i="13" s="1"/>
  <c r="G952" i="13"/>
  <c r="Q952" i="13"/>
  <c r="L952" i="13"/>
  <c r="R952" i="13"/>
  <c r="U952" i="13"/>
  <c r="T952" i="13"/>
  <c r="F948" i="13"/>
  <c r="M948" i="13"/>
  <c r="N948" i="13"/>
  <c r="O948" i="13"/>
  <c r="S930" i="13"/>
  <c r="I930" i="13"/>
  <c r="N908" i="13"/>
  <c r="M899" i="13"/>
  <c r="Q899" i="13"/>
  <c r="R899" i="13"/>
  <c r="M876" i="13"/>
  <c r="U876" i="13"/>
  <c r="V876" i="13"/>
  <c r="W876" i="13" s="1"/>
  <c r="N876" i="13"/>
  <c r="L876" i="13"/>
  <c r="O868" i="13"/>
  <c r="I857" i="13"/>
  <c r="S857" i="13"/>
  <c r="V852" i="13"/>
  <c r="W852" i="13" s="1"/>
  <c r="L852" i="13"/>
  <c r="U852" i="13"/>
  <c r="N852" i="13"/>
  <c r="M852" i="13"/>
  <c r="U849" i="13"/>
  <c r="R849" i="13"/>
  <c r="M849" i="13"/>
  <c r="K849" i="13"/>
  <c r="P849" i="13" s="1"/>
  <c r="T835" i="13"/>
  <c r="V835" i="13"/>
  <c r="W835" i="13" s="1"/>
  <c r="K835" i="13"/>
  <c r="P835" i="13" s="1"/>
  <c r="M835" i="13"/>
  <c r="F809" i="13"/>
  <c r="G809" i="13"/>
  <c r="U809" i="13"/>
  <c r="N809" i="13"/>
  <c r="Q809" i="13"/>
  <c r="V809" i="13"/>
  <c r="W809" i="13" s="1"/>
  <c r="M805" i="13"/>
  <c r="F805" i="13"/>
  <c r="Q805" i="13"/>
  <c r="G805" i="13"/>
  <c r="V805" i="13"/>
  <c r="W805" i="13" s="1"/>
  <c r="L805" i="13"/>
  <c r="O783" i="13"/>
  <c r="R781" i="13"/>
  <c r="F781" i="13"/>
  <c r="O781" i="13"/>
  <c r="Q781" i="13"/>
  <c r="M781" i="13"/>
  <c r="G781" i="13"/>
  <c r="K781" i="13"/>
  <c r="P781" i="13" s="1"/>
  <c r="L781" i="13"/>
  <c r="N781" i="13"/>
  <c r="S589" i="13"/>
  <c r="I589" i="13"/>
  <c r="F967" i="13"/>
  <c r="T967" i="13"/>
  <c r="N967" i="13"/>
  <c r="K967" i="13"/>
  <c r="P967" i="13" s="1"/>
  <c r="F932" i="13"/>
  <c r="M932" i="13"/>
  <c r="N932" i="13"/>
  <c r="V932" i="13"/>
  <c r="W932" i="13" s="1"/>
  <c r="O932" i="13"/>
  <c r="S824" i="13"/>
  <c r="I824" i="13"/>
  <c r="U817" i="13"/>
  <c r="V817" i="13"/>
  <c r="W817" i="13" s="1"/>
  <c r="L817" i="13"/>
  <c r="F817" i="13"/>
  <c r="Q817" i="13"/>
  <c r="G817" i="13"/>
  <c r="S851" i="13"/>
  <c r="I851" i="13"/>
  <c r="S992" i="13"/>
  <c r="K978" i="13"/>
  <c r="P978" i="13" s="1"/>
  <c r="N978" i="13"/>
  <c r="R971" i="13"/>
  <c r="F971" i="13"/>
  <c r="L971" i="13"/>
  <c r="T971" i="13"/>
  <c r="U971" i="13"/>
  <c r="K971" i="13"/>
  <c r="P971" i="13" s="1"/>
  <c r="V971" i="13"/>
  <c r="W971" i="13" s="1"/>
  <c r="Q909" i="13"/>
  <c r="K909" i="13"/>
  <c r="P909" i="13" s="1"/>
  <c r="M909" i="13"/>
  <c r="I887" i="13"/>
  <c r="S887" i="13"/>
  <c r="O758" i="13"/>
  <c r="M758" i="13"/>
  <c r="L758" i="13"/>
  <c r="I720" i="13"/>
  <c r="S720" i="13"/>
  <c r="S340" i="13"/>
  <c r="I340" i="13"/>
  <c r="G316" i="13"/>
  <c r="F316" i="13"/>
  <c r="Q316" i="13"/>
  <c r="L316" i="13"/>
  <c r="U316" i="13"/>
  <c r="K316" i="13"/>
  <c r="P316" i="13" s="1"/>
  <c r="M316" i="13"/>
  <c r="N316" i="13"/>
  <c r="T316" i="13"/>
  <c r="O316" i="13"/>
  <c r="R316" i="13"/>
  <c r="V316" i="13"/>
  <c r="W316" i="13" s="1"/>
  <c r="Q991" i="13"/>
  <c r="R991" i="13"/>
  <c r="K991" i="13"/>
  <c r="P991" i="13" s="1"/>
  <c r="T991" i="13"/>
  <c r="L991" i="13"/>
  <c r="U991" i="13"/>
  <c r="S978" i="13"/>
  <c r="I978" i="13"/>
  <c r="K972" i="13"/>
  <c r="P972" i="13" s="1"/>
  <c r="L972" i="13"/>
  <c r="Q972" i="13"/>
  <c r="O972" i="13"/>
  <c r="K950" i="13"/>
  <c r="P950" i="13" s="1"/>
  <c r="T950" i="13"/>
  <c r="U950" i="13"/>
  <c r="N950" i="13"/>
  <c r="L950" i="13"/>
  <c r="V950" i="13"/>
  <c r="W950" i="13" s="1"/>
  <c r="M950" i="13"/>
  <c r="S942" i="13"/>
  <c r="I942" i="13"/>
  <c r="U933" i="13"/>
  <c r="V933" i="13"/>
  <c r="W933" i="13" s="1"/>
  <c r="K924" i="13"/>
  <c r="P924" i="13" s="1"/>
  <c r="L924" i="13"/>
  <c r="N924" i="13"/>
  <c r="Q924" i="13"/>
  <c r="O924" i="13"/>
  <c r="S841" i="13"/>
  <c r="I841" i="13"/>
  <c r="I588" i="13"/>
  <c r="S588" i="13"/>
  <c r="O991" i="13"/>
  <c r="S987" i="13"/>
  <c r="I987" i="13"/>
  <c r="R996" i="13"/>
  <c r="K996" i="13"/>
  <c r="P996" i="13" s="1"/>
  <c r="T996" i="13"/>
  <c r="N991" i="13"/>
  <c r="R978" i="13"/>
  <c r="U972" i="13"/>
  <c r="Q971" i="13"/>
  <c r="Q967" i="13"/>
  <c r="K962" i="13"/>
  <c r="P962" i="13" s="1"/>
  <c r="N962" i="13"/>
  <c r="Q962" i="13"/>
  <c r="S952" i="13"/>
  <c r="I952" i="13"/>
  <c r="S945" i="13"/>
  <c r="L943" i="13"/>
  <c r="M943" i="13"/>
  <c r="U943" i="13"/>
  <c r="N943" i="13"/>
  <c r="U924" i="13"/>
  <c r="I923" i="13"/>
  <c r="S923" i="13"/>
  <c r="Q921" i="13"/>
  <c r="V921" i="13"/>
  <c r="W921" i="13" s="1"/>
  <c r="U909" i="13"/>
  <c r="M908" i="13"/>
  <c r="U888" i="13"/>
  <c r="G888" i="13"/>
  <c r="T888" i="13"/>
  <c r="V888" i="13"/>
  <c r="W888" i="13" s="1"/>
  <c r="L888" i="13"/>
  <c r="M888" i="13"/>
  <c r="I863" i="13"/>
  <c r="S863" i="13"/>
  <c r="U826" i="13"/>
  <c r="M817" i="13"/>
  <c r="N783" i="13"/>
  <c r="I781" i="13"/>
  <c r="S781" i="13"/>
  <c r="R719" i="13"/>
  <c r="G719" i="13"/>
  <c r="T719" i="13"/>
  <c r="M719" i="13"/>
  <c r="O719" i="13"/>
  <c r="F719" i="13"/>
  <c r="U719" i="13"/>
  <c r="V719" i="13"/>
  <c r="W719" i="13" s="1"/>
  <c r="K719" i="13"/>
  <c r="P719" i="13" s="1"/>
  <c r="Q719" i="13"/>
  <c r="L719" i="13"/>
  <c r="N719" i="13"/>
  <c r="L698" i="13"/>
  <c r="O698" i="13"/>
  <c r="M698" i="13"/>
  <c r="T698" i="13"/>
  <c r="G674" i="13"/>
  <c r="L674" i="13"/>
  <c r="M674" i="13"/>
  <c r="F644" i="13"/>
  <c r="K644" i="13"/>
  <c r="P644" i="13" s="1"/>
  <c r="N644" i="13"/>
  <c r="U644" i="13"/>
  <c r="T644" i="13"/>
  <c r="S613" i="13"/>
  <c r="I613" i="13"/>
  <c r="V602" i="13"/>
  <c r="W602" i="13" s="1"/>
  <c r="K602" i="13"/>
  <c r="P602" i="13" s="1"/>
  <c r="R602" i="13"/>
  <c r="M602" i="13"/>
  <c r="N602" i="13"/>
  <c r="I598" i="13"/>
  <c r="S598" i="13"/>
  <c r="F575" i="13"/>
  <c r="R575" i="13"/>
  <c r="U575" i="13"/>
  <c r="T575" i="13"/>
  <c r="Q575" i="13"/>
  <c r="V506" i="13"/>
  <c r="W506" i="13" s="1"/>
  <c r="K506" i="13"/>
  <c r="P506" i="13" s="1"/>
  <c r="M506" i="13"/>
  <c r="N506" i="13"/>
  <c r="L506" i="13"/>
  <c r="Q506" i="13"/>
  <c r="U506" i="13"/>
  <c r="S900" i="13"/>
  <c r="I900" i="13"/>
  <c r="L898" i="13"/>
  <c r="M898" i="13"/>
  <c r="N898" i="13"/>
  <c r="V898" i="13"/>
  <c r="W898" i="13" s="1"/>
  <c r="N947" i="13"/>
  <c r="R947" i="13"/>
  <c r="M718" i="13"/>
  <c r="R718" i="13"/>
  <c r="U718" i="13"/>
  <c r="G718" i="13"/>
  <c r="T718" i="13"/>
  <c r="K718" i="13"/>
  <c r="P718" i="13" s="1"/>
  <c r="O718" i="13"/>
  <c r="R701" i="13"/>
  <c r="T701" i="13"/>
  <c r="K701" i="13"/>
  <c r="P701" i="13" s="1"/>
  <c r="V701" i="13"/>
  <c r="W701" i="13" s="1"/>
  <c r="N701" i="13"/>
  <c r="M701" i="13"/>
  <c r="O701" i="13"/>
  <c r="U701" i="13"/>
  <c r="L701" i="13"/>
  <c r="Q701" i="13"/>
  <c r="R655" i="13"/>
  <c r="T655" i="13"/>
  <c r="K655" i="13"/>
  <c r="P655" i="13" s="1"/>
  <c r="V655" i="13"/>
  <c r="W655" i="13" s="1"/>
  <c r="N655" i="13"/>
  <c r="G655" i="13"/>
  <c r="U655" i="13"/>
  <c r="L655" i="13"/>
  <c r="O655" i="13"/>
  <c r="Q655" i="13"/>
  <c r="M655" i="13"/>
  <c r="S989" i="13"/>
  <c r="I989" i="13"/>
  <c r="O942" i="13"/>
  <c r="Q942" i="13"/>
  <c r="S908" i="13"/>
  <c r="I908" i="13"/>
  <c r="I911" i="13"/>
  <c r="S911" i="13"/>
  <c r="S909" i="13"/>
  <c r="L908" i="13"/>
  <c r="L896" i="13"/>
  <c r="G896" i="13"/>
  <c r="T896" i="13"/>
  <c r="U896" i="13"/>
  <c r="V896" i="13"/>
  <c r="W896" i="13" s="1"/>
  <c r="M896" i="13"/>
  <c r="S888" i="13"/>
  <c r="I888" i="13"/>
  <c r="L837" i="13"/>
  <c r="G837" i="13"/>
  <c r="U837" i="13"/>
  <c r="V837" i="13"/>
  <c r="W837" i="13" s="1"/>
  <c r="M837" i="13"/>
  <c r="R830" i="13"/>
  <c r="M830" i="13"/>
  <c r="O830" i="13"/>
  <c r="G830" i="13"/>
  <c r="K830" i="13"/>
  <c r="P830" i="13" s="1"/>
  <c r="L830" i="13"/>
  <c r="T826" i="13"/>
  <c r="R769" i="13"/>
  <c r="G769" i="13"/>
  <c r="Q769" i="13"/>
  <c r="U769" i="13"/>
  <c r="L769" i="13"/>
  <c r="F769" i="13"/>
  <c r="V769" i="13"/>
  <c r="W769" i="13" s="1"/>
  <c r="K769" i="13"/>
  <c r="P769" i="13" s="1"/>
  <c r="M769" i="13"/>
  <c r="N769" i="13"/>
  <c r="O769" i="13"/>
  <c r="I700" i="13"/>
  <c r="S700" i="13"/>
  <c r="F647" i="13"/>
  <c r="K587" i="13"/>
  <c r="P587" i="13" s="1"/>
  <c r="R587" i="13"/>
  <c r="F587" i="13"/>
  <c r="T587" i="13"/>
  <c r="U587" i="13"/>
  <c r="N587" i="13"/>
  <c r="L587" i="13"/>
  <c r="M587" i="13"/>
  <c r="G587" i="13"/>
  <c r="V587" i="13"/>
  <c r="W587" i="13" s="1"/>
  <c r="Q587" i="13"/>
  <c r="O587" i="13"/>
  <c r="I74" i="13"/>
  <c r="S74" i="13"/>
  <c r="Q887" i="13"/>
  <c r="M887" i="13"/>
  <c r="R887" i="13"/>
  <c r="I875" i="13"/>
  <c r="S875" i="13"/>
  <c r="L868" i="13"/>
  <c r="U868" i="13"/>
  <c r="V868" i="13"/>
  <c r="W868" i="13" s="1"/>
  <c r="M868" i="13"/>
  <c r="N868" i="13"/>
  <c r="Q861" i="13"/>
  <c r="K861" i="13"/>
  <c r="P861" i="13" s="1"/>
  <c r="M861" i="13"/>
  <c r="G720" i="13"/>
  <c r="L720" i="13"/>
  <c r="K720" i="13"/>
  <c r="P720" i="13" s="1"/>
  <c r="R720" i="13"/>
  <c r="O720" i="13"/>
  <c r="R697" i="13"/>
  <c r="K697" i="13"/>
  <c r="P697" i="13" s="1"/>
  <c r="U697" i="13"/>
  <c r="V697" i="13"/>
  <c r="W697" i="13" s="1"/>
  <c r="M697" i="13"/>
  <c r="O697" i="13"/>
  <c r="F697" i="13"/>
  <c r="T697" i="13"/>
  <c r="G697" i="13"/>
  <c r="Q697" i="13"/>
  <c r="L697" i="13"/>
  <c r="N697" i="13"/>
  <c r="S688" i="13"/>
  <c r="K569" i="13"/>
  <c r="P569" i="13" s="1"/>
  <c r="L569" i="13"/>
  <c r="V569" i="13"/>
  <c r="W569" i="13" s="1"/>
  <c r="G569" i="13"/>
  <c r="R569" i="13"/>
  <c r="U569" i="13"/>
  <c r="M569" i="13"/>
  <c r="F569" i="13"/>
  <c r="N569" i="13"/>
  <c r="O569" i="13"/>
  <c r="T569" i="13"/>
  <c r="Q945" i="13"/>
  <c r="F945" i="13"/>
  <c r="T945" i="13"/>
  <c r="U945" i="13"/>
  <c r="K945" i="13"/>
  <c r="P945" i="13" s="1"/>
  <c r="R941" i="13"/>
  <c r="M941" i="13"/>
  <c r="K941" i="13"/>
  <c r="P941" i="13" s="1"/>
  <c r="T941" i="13"/>
  <c r="L941" i="13"/>
  <c r="U941" i="13"/>
  <c r="V941" i="13"/>
  <c r="W941" i="13" s="1"/>
  <c r="M802" i="13"/>
  <c r="Q802" i="13"/>
  <c r="T802" i="13"/>
  <c r="K802" i="13"/>
  <c r="P802" i="13" s="1"/>
  <c r="R802" i="13"/>
  <c r="L802" i="13"/>
  <c r="O802" i="13"/>
  <c r="M790" i="13"/>
  <c r="L790" i="13"/>
  <c r="O790" i="13"/>
  <c r="U861" i="13"/>
  <c r="K998" i="13"/>
  <c r="P998" i="13" s="1"/>
  <c r="R998" i="13"/>
  <c r="L998" i="13"/>
  <c r="M998" i="13"/>
  <c r="M991" i="13"/>
  <c r="Q978" i="13"/>
  <c r="T972" i="13"/>
  <c r="N971" i="13"/>
  <c r="S961" i="13"/>
  <c r="I961" i="13"/>
  <c r="O950" i="13"/>
  <c r="R945" i="13"/>
  <c r="N941" i="13"/>
  <c r="K936" i="13"/>
  <c r="P936" i="13" s="1"/>
  <c r="F936" i="13"/>
  <c r="O936" i="13"/>
  <c r="G936" i="13"/>
  <c r="T936" i="13"/>
  <c r="Q936" i="13"/>
  <c r="R936" i="13"/>
  <c r="T924" i="13"/>
  <c r="S983" i="13"/>
  <c r="R972" i="13"/>
  <c r="M971" i="13"/>
  <c r="K956" i="13"/>
  <c r="P956" i="13" s="1"/>
  <c r="L956" i="13"/>
  <c r="O956" i="13"/>
  <c r="Q956" i="13"/>
  <c r="N954" i="13"/>
  <c r="O954" i="13"/>
  <c r="U954" i="13"/>
  <c r="N949" i="13"/>
  <c r="T949" i="13"/>
  <c r="U949" i="13"/>
  <c r="V949" i="13"/>
  <c r="W949" i="13" s="1"/>
  <c r="L945" i="13"/>
  <c r="V944" i="13"/>
  <c r="W944" i="13" s="1"/>
  <c r="T944" i="13"/>
  <c r="U944" i="13"/>
  <c r="V936" i="13"/>
  <c r="W936" i="13" s="1"/>
  <c r="S936" i="13"/>
  <c r="I936" i="13"/>
  <c r="G932" i="13"/>
  <c r="R924" i="13"/>
  <c r="R909" i="13"/>
  <c r="G900" i="13"/>
  <c r="Q900" i="13"/>
  <c r="U900" i="13"/>
  <c r="V900" i="13"/>
  <c r="W900" i="13" s="1"/>
  <c r="M900" i="13"/>
  <c r="L900" i="13"/>
  <c r="S896" i="13"/>
  <c r="I896" i="13"/>
  <c r="G868" i="13"/>
  <c r="M843" i="13"/>
  <c r="K843" i="13"/>
  <c r="P843" i="13" s="1"/>
  <c r="Q843" i="13"/>
  <c r="S837" i="13"/>
  <c r="I837" i="13"/>
  <c r="I830" i="13"/>
  <c r="S830" i="13"/>
  <c r="R793" i="13"/>
  <c r="L793" i="13"/>
  <c r="F793" i="13"/>
  <c r="O793" i="13"/>
  <c r="G793" i="13"/>
  <c r="U793" i="13"/>
  <c r="V793" i="13"/>
  <c r="W793" i="13" s="1"/>
  <c r="M793" i="13"/>
  <c r="K793" i="13"/>
  <c r="P793" i="13" s="1"/>
  <c r="R747" i="13"/>
  <c r="M747" i="13"/>
  <c r="F747" i="13"/>
  <c r="O747" i="13"/>
  <c r="V747" i="13"/>
  <c r="W747" i="13" s="1"/>
  <c r="U747" i="13"/>
  <c r="K747" i="13"/>
  <c r="P747" i="13" s="1"/>
  <c r="L747" i="13"/>
  <c r="N747" i="13"/>
  <c r="Q747" i="13"/>
  <c r="T747" i="13"/>
  <c r="G701" i="13"/>
  <c r="M676" i="13"/>
  <c r="T676" i="13"/>
  <c r="L676" i="13"/>
  <c r="O676" i="13"/>
  <c r="K635" i="13"/>
  <c r="P635" i="13" s="1"/>
  <c r="M635" i="13"/>
  <c r="V635" i="13"/>
  <c r="W635" i="13" s="1"/>
  <c r="G635" i="13"/>
  <c r="R635" i="13"/>
  <c r="U635" i="13"/>
  <c r="O635" i="13"/>
  <c r="F635" i="13"/>
  <c r="T635" i="13"/>
  <c r="L635" i="13"/>
  <c r="Q635" i="13"/>
  <c r="N635" i="13"/>
  <c r="S587" i="13"/>
  <c r="I587" i="13"/>
  <c r="T951" i="13"/>
  <c r="G864" i="13"/>
  <c r="Q864" i="13"/>
  <c r="S859" i="13"/>
  <c r="I859" i="13"/>
  <c r="R759" i="13"/>
  <c r="K759" i="13"/>
  <c r="P759" i="13" s="1"/>
  <c r="U759" i="13"/>
  <c r="M759" i="13"/>
  <c r="L759" i="13"/>
  <c r="N759" i="13"/>
  <c r="O759" i="13"/>
  <c r="T494" i="13"/>
  <c r="Q494" i="13"/>
  <c r="F494" i="13"/>
  <c r="U494" i="13"/>
  <c r="G485" i="13"/>
  <c r="K485" i="13"/>
  <c r="P485" i="13" s="1"/>
  <c r="O485" i="13"/>
  <c r="L485" i="13"/>
  <c r="T485" i="13"/>
  <c r="I476" i="13"/>
  <c r="S476" i="13"/>
  <c r="O189" i="13"/>
  <c r="K189" i="13"/>
  <c r="P189" i="13" s="1"/>
  <c r="G189" i="13"/>
  <c r="I154" i="13"/>
  <c r="S154" i="13"/>
  <c r="I130" i="13"/>
  <c r="S130" i="13"/>
  <c r="O999" i="13"/>
  <c r="U997" i="13"/>
  <c r="L997" i="13"/>
  <c r="U995" i="13"/>
  <c r="L995" i="13"/>
  <c r="N993" i="13"/>
  <c r="F993" i="13"/>
  <c r="K992" i="13"/>
  <c r="P992" i="13" s="1"/>
  <c r="O984" i="13"/>
  <c r="F984" i="13"/>
  <c r="R982" i="13"/>
  <c r="G982" i="13"/>
  <c r="T977" i="13"/>
  <c r="F977" i="13"/>
  <c r="F974" i="13"/>
  <c r="O968" i="13"/>
  <c r="F968" i="13"/>
  <c r="T966" i="13"/>
  <c r="U961" i="13"/>
  <c r="L960" i="13"/>
  <c r="L959" i="13"/>
  <c r="G958" i="13"/>
  <c r="V955" i="13"/>
  <c r="W955" i="13" s="1"/>
  <c r="S947" i="13"/>
  <c r="U940" i="13"/>
  <c r="R935" i="13"/>
  <c r="M934" i="13"/>
  <c r="T929" i="13"/>
  <c r="F926" i="13"/>
  <c r="V923" i="13"/>
  <c r="W923" i="13" s="1"/>
  <c r="L922" i="13"/>
  <c r="F922" i="13"/>
  <c r="N912" i="13"/>
  <c r="S912" i="13"/>
  <c r="I912" i="13"/>
  <c r="G904" i="13"/>
  <c r="Q904" i="13"/>
  <c r="I895" i="13"/>
  <c r="O892" i="13"/>
  <c r="F892" i="13"/>
  <c r="Q884" i="13"/>
  <c r="F884" i="13"/>
  <c r="I881" i="13"/>
  <c r="Q872" i="13"/>
  <c r="F872" i="13"/>
  <c r="N864" i="13"/>
  <c r="T860" i="13"/>
  <c r="G860" i="13"/>
  <c r="U848" i="13"/>
  <c r="G820" i="13"/>
  <c r="Q820" i="13"/>
  <c r="K811" i="13"/>
  <c r="P811" i="13" s="1"/>
  <c r="S801" i="13"/>
  <c r="I801" i="13"/>
  <c r="R795" i="13"/>
  <c r="L795" i="13"/>
  <c r="V795" i="13"/>
  <c r="W795" i="13" s="1"/>
  <c r="T795" i="13"/>
  <c r="M795" i="13"/>
  <c r="U794" i="13"/>
  <c r="O794" i="13"/>
  <c r="G794" i="13"/>
  <c r="T794" i="13"/>
  <c r="N791" i="13"/>
  <c r="T789" i="13"/>
  <c r="I788" i="13"/>
  <c r="S788" i="13"/>
  <c r="U786" i="13"/>
  <c r="K786" i="13"/>
  <c r="P786" i="13" s="1"/>
  <c r="O786" i="13"/>
  <c r="T759" i="13"/>
  <c r="R749" i="13"/>
  <c r="G749" i="13"/>
  <c r="O749" i="13"/>
  <c r="Q749" i="13"/>
  <c r="F749" i="13"/>
  <c r="T749" i="13"/>
  <c r="V749" i="13"/>
  <c r="W749" i="13" s="1"/>
  <c r="K749" i="13"/>
  <c r="P749" i="13" s="1"/>
  <c r="L749" i="13"/>
  <c r="M734" i="13"/>
  <c r="R734" i="13"/>
  <c r="U734" i="13"/>
  <c r="G734" i="13"/>
  <c r="K734" i="13"/>
  <c r="P734" i="13" s="1"/>
  <c r="R721" i="13"/>
  <c r="F721" i="13"/>
  <c r="O721" i="13"/>
  <c r="Q721" i="13"/>
  <c r="G721" i="13"/>
  <c r="K721" i="13"/>
  <c r="P721" i="13" s="1"/>
  <c r="M721" i="13"/>
  <c r="N721" i="13"/>
  <c r="I705" i="13"/>
  <c r="S705" i="13"/>
  <c r="L700" i="13"/>
  <c r="I658" i="13"/>
  <c r="S658" i="13"/>
  <c r="I636" i="13"/>
  <c r="S636" i="13"/>
  <c r="F630" i="13"/>
  <c r="R630" i="13"/>
  <c r="Q630" i="13"/>
  <c r="L630" i="13"/>
  <c r="S626" i="13"/>
  <c r="G565" i="13"/>
  <c r="M565" i="13"/>
  <c r="N565" i="13"/>
  <c r="V565" i="13"/>
  <c r="W565" i="13" s="1"/>
  <c r="T531" i="13"/>
  <c r="O531" i="13"/>
  <c r="G531" i="13"/>
  <c r="R531" i="13"/>
  <c r="U531" i="13"/>
  <c r="Q531" i="13"/>
  <c r="L531" i="13"/>
  <c r="S507" i="13"/>
  <c r="I507" i="13"/>
  <c r="G455" i="13"/>
  <c r="N455" i="13"/>
  <c r="R455" i="13"/>
  <c r="V455" i="13"/>
  <c r="W455" i="13" s="1"/>
  <c r="M455" i="13"/>
  <c r="Q425" i="13"/>
  <c r="M425" i="13"/>
  <c r="V425" i="13"/>
  <c r="W425" i="13" s="1"/>
  <c r="N425" i="13"/>
  <c r="F425" i="13"/>
  <c r="K425" i="13"/>
  <c r="P425" i="13" s="1"/>
  <c r="U425" i="13"/>
  <c r="L425" i="13"/>
  <c r="O425" i="13"/>
  <c r="R425" i="13"/>
  <c r="T425" i="13"/>
  <c r="K412" i="13"/>
  <c r="P412" i="13" s="1"/>
  <c r="T412" i="13"/>
  <c r="G412" i="13"/>
  <c r="O412" i="13"/>
  <c r="U412" i="13"/>
  <c r="L412" i="13"/>
  <c r="F412" i="13"/>
  <c r="R412" i="13"/>
  <c r="M412" i="13"/>
  <c r="N412" i="13"/>
  <c r="V412" i="13"/>
  <c r="W412" i="13" s="1"/>
  <c r="I407" i="13"/>
  <c r="S407" i="13"/>
  <c r="O363" i="13"/>
  <c r="U363" i="13"/>
  <c r="M363" i="13"/>
  <c r="L363" i="13"/>
  <c r="R363" i="13"/>
  <c r="K363" i="13"/>
  <c r="P363" i="13" s="1"/>
  <c r="T363" i="13"/>
  <c r="S583" i="13"/>
  <c r="I583" i="13"/>
  <c r="M995" i="13"/>
  <c r="N934" i="13"/>
  <c r="O912" i="13"/>
  <c r="U901" i="13"/>
  <c r="U897" i="13"/>
  <c r="U889" i="13"/>
  <c r="U776" i="13"/>
  <c r="T776" i="13"/>
  <c r="R753" i="13"/>
  <c r="M753" i="13"/>
  <c r="F753" i="13"/>
  <c r="O753" i="13"/>
  <c r="N753" i="13"/>
  <c r="G753" i="13"/>
  <c r="V753" i="13"/>
  <c r="W753" i="13" s="1"/>
  <c r="K753" i="13"/>
  <c r="P753" i="13" s="1"/>
  <c r="I678" i="13"/>
  <c r="S678" i="13"/>
  <c r="I676" i="13"/>
  <c r="S676" i="13"/>
  <c r="M672" i="13"/>
  <c r="T672" i="13"/>
  <c r="L672" i="13"/>
  <c r="K636" i="13"/>
  <c r="P636" i="13" s="1"/>
  <c r="T636" i="13"/>
  <c r="Q570" i="13"/>
  <c r="K570" i="13"/>
  <c r="P570" i="13" s="1"/>
  <c r="R570" i="13"/>
  <c r="N570" i="13"/>
  <c r="R523" i="13"/>
  <c r="T523" i="13"/>
  <c r="S392" i="13"/>
  <c r="I392" i="13"/>
  <c r="K997" i="13"/>
  <c r="P997" i="13" s="1"/>
  <c r="T995" i="13"/>
  <c r="V993" i="13"/>
  <c r="W993" i="13" s="1"/>
  <c r="M993" i="13"/>
  <c r="G987" i="13"/>
  <c r="N984" i="13"/>
  <c r="U975" i="13"/>
  <c r="Q974" i="13"/>
  <c r="N968" i="13"/>
  <c r="R966" i="13"/>
  <c r="T961" i="13"/>
  <c r="U955" i="13"/>
  <c r="R951" i="13"/>
  <c r="Q935" i="13"/>
  <c r="V934" i="13"/>
  <c r="W934" i="13" s="1"/>
  <c r="L934" i="13"/>
  <c r="Q929" i="13"/>
  <c r="L929" i="13"/>
  <c r="T923" i="13"/>
  <c r="R915" i="13"/>
  <c r="V914" i="13"/>
  <c r="W914" i="13" s="1"/>
  <c r="M912" i="13"/>
  <c r="R901" i="13"/>
  <c r="R897" i="13"/>
  <c r="R889" i="13"/>
  <c r="Q877" i="13"/>
  <c r="R867" i="13"/>
  <c r="V866" i="13"/>
  <c r="W866" i="13" s="1"/>
  <c r="M864" i="13"/>
  <c r="F848" i="13"/>
  <c r="O848" i="13"/>
  <c r="L848" i="13"/>
  <c r="R840" i="13"/>
  <c r="G840" i="13"/>
  <c r="M829" i="13"/>
  <c r="Q829" i="13"/>
  <c r="R818" i="13"/>
  <c r="M818" i="13"/>
  <c r="U818" i="13"/>
  <c r="G806" i="13"/>
  <c r="R806" i="13"/>
  <c r="L806" i="13"/>
  <c r="Q806" i="13"/>
  <c r="S800" i="13"/>
  <c r="I800" i="13"/>
  <c r="R798" i="13"/>
  <c r="G798" i="13"/>
  <c r="Q798" i="13"/>
  <c r="K798" i="13"/>
  <c r="P798" i="13" s="1"/>
  <c r="U798" i="13"/>
  <c r="S761" i="13"/>
  <c r="I761" i="13"/>
  <c r="Q759" i="13"/>
  <c r="U753" i="13"/>
  <c r="R751" i="13"/>
  <c r="G751" i="13"/>
  <c r="O751" i="13"/>
  <c r="Q751" i="13"/>
  <c r="L751" i="13"/>
  <c r="F751" i="13"/>
  <c r="U751" i="13"/>
  <c r="V751" i="13"/>
  <c r="W751" i="13" s="1"/>
  <c r="S749" i="13"/>
  <c r="I749" i="13"/>
  <c r="R743" i="13"/>
  <c r="M743" i="13"/>
  <c r="F743" i="13"/>
  <c r="O743" i="13"/>
  <c r="K743" i="13"/>
  <c r="P743" i="13" s="1"/>
  <c r="V743" i="13"/>
  <c r="W743" i="13" s="1"/>
  <c r="L743" i="13"/>
  <c r="N743" i="13"/>
  <c r="S741" i="13"/>
  <c r="I741" i="13"/>
  <c r="S723" i="13"/>
  <c r="I723" i="13"/>
  <c r="I721" i="13"/>
  <c r="S721" i="13"/>
  <c r="R685" i="13"/>
  <c r="Q685" i="13"/>
  <c r="T685" i="13"/>
  <c r="U685" i="13"/>
  <c r="L685" i="13"/>
  <c r="K685" i="13"/>
  <c r="P685" i="13" s="1"/>
  <c r="M685" i="13"/>
  <c r="I660" i="13"/>
  <c r="S660" i="13"/>
  <c r="U639" i="13"/>
  <c r="L639" i="13"/>
  <c r="O639" i="13"/>
  <c r="Q639" i="13"/>
  <c r="N639" i="13"/>
  <c r="T639" i="13"/>
  <c r="F612" i="13"/>
  <c r="R612" i="13"/>
  <c r="K612" i="13"/>
  <c r="P612" i="13" s="1"/>
  <c r="U596" i="13"/>
  <c r="K596" i="13"/>
  <c r="P596" i="13" s="1"/>
  <c r="L596" i="13"/>
  <c r="V570" i="13"/>
  <c r="W570" i="13" s="1"/>
  <c r="K434" i="13"/>
  <c r="P434" i="13" s="1"/>
  <c r="T434" i="13"/>
  <c r="R434" i="13"/>
  <c r="L434" i="13"/>
  <c r="V434" i="13"/>
  <c r="W434" i="13" s="1"/>
  <c r="G434" i="13"/>
  <c r="F434" i="13"/>
  <c r="M434" i="13"/>
  <c r="O434" i="13"/>
  <c r="Q434" i="13"/>
  <c r="U434" i="13"/>
  <c r="N434" i="13"/>
  <c r="R430" i="13"/>
  <c r="T430" i="13"/>
  <c r="L430" i="13"/>
  <c r="V430" i="13"/>
  <c r="W430" i="13" s="1"/>
  <c r="G430" i="13"/>
  <c r="Q430" i="13"/>
  <c r="K430" i="13"/>
  <c r="P430" i="13" s="1"/>
  <c r="M430" i="13"/>
  <c r="N430" i="13"/>
  <c r="O430" i="13"/>
  <c r="F430" i="13"/>
  <c r="U430" i="13"/>
  <c r="L380" i="13"/>
  <c r="U380" i="13"/>
  <c r="R380" i="13"/>
  <c r="T380" i="13"/>
  <c r="V380" i="13"/>
  <c r="W380" i="13" s="1"/>
  <c r="F380" i="13"/>
  <c r="O380" i="13"/>
  <c r="G380" i="13"/>
  <c r="K380" i="13"/>
  <c r="P380" i="13" s="1"/>
  <c r="M380" i="13"/>
  <c r="N380" i="13"/>
  <c r="Q380" i="13"/>
  <c r="R89" i="13"/>
  <c r="G89" i="13"/>
  <c r="Q89" i="13"/>
  <c r="M89" i="13"/>
  <c r="N89" i="13"/>
  <c r="K89" i="13"/>
  <c r="P89" i="13" s="1"/>
  <c r="O89" i="13"/>
  <c r="F89" i="13"/>
  <c r="U89" i="13"/>
  <c r="T89" i="13"/>
  <c r="V89" i="13"/>
  <c r="W89" i="13" s="1"/>
  <c r="L89" i="13"/>
  <c r="Q799" i="13"/>
  <c r="V799" i="13"/>
  <c r="W799" i="13" s="1"/>
  <c r="R791" i="13"/>
  <c r="T791" i="13"/>
  <c r="U791" i="13"/>
  <c r="M791" i="13"/>
  <c r="T732" i="13"/>
  <c r="R732" i="13"/>
  <c r="R727" i="13"/>
  <c r="Q727" i="13"/>
  <c r="K727" i="13"/>
  <c r="P727" i="13" s="1"/>
  <c r="T727" i="13"/>
  <c r="N727" i="13"/>
  <c r="M727" i="13"/>
  <c r="O727" i="13"/>
  <c r="R717" i="13"/>
  <c r="L717" i="13"/>
  <c r="V717" i="13"/>
  <c r="W717" i="13" s="1"/>
  <c r="F717" i="13"/>
  <c r="N717" i="13"/>
  <c r="K717" i="13"/>
  <c r="P717" i="13" s="1"/>
  <c r="O717" i="13"/>
  <c r="Q717" i="13"/>
  <c r="R590" i="13"/>
  <c r="V590" i="13"/>
  <c r="W590" i="13" s="1"/>
  <c r="U590" i="13"/>
  <c r="K590" i="13"/>
  <c r="P590" i="13" s="1"/>
  <c r="L590" i="13"/>
  <c r="Q590" i="13"/>
  <c r="M590" i="13"/>
  <c r="N590" i="13"/>
  <c r="T590" i="13"/>
  <c r="S474" i="13"/>
  <c r="I474" i="13"/>
  <c r="S256" i="13"/>
  <c r="I256" i="13"/>
  <c r="T997" i="13"/>
  <c r="K995" i="13"/>
  <c r="P995" i="13" s="1"/>
  <c r="O989" i="13"/>
  <c r="G989" i="13"/>
  <c r="O987" i="13"/>
  <c r="G966" i="13"/>
  <c r="R997" i="13"/>
  <c r="R995" i="13"/>
  <c r="U993" i="13"/>
  <c r="I991" i="13"/>
  <c r="N989" i="13"/>
  <c r="N987" i="13"/>
  <c r="V984" i="13"/>
  <c r="W984" i="13" s="1"/>
  <c r="M984" i="13"/>
  <c r="R977" i="13"/>
  <c r="N975" i="13"/>
  <c r="F970" i="13"/>
  <c r="V968" i="13"/>
  <c r="W968" i="13" s="1"/>
  <c r="M968" i="13"/>
  <c r="F966" i="13"/>
  <c r="G964" i="13"/>
  <c r="F963" i="13"/>
  <c r="F961" i="13"/>
  <c r="T955" i="13"/>
  <c r="F955" i="13"/>
  <c r="Q951" i="13"/>
  <c r="S941" i="13"/>
  <c r="N935" i="13"/>
  <c r="U934" i="13"/>
  <c r="R929" i="13"/>
  <c r="I916" i="13"/>
  <c r="Q915" i="13"/>
  <c r="N914" i="13"/>
  <c r="L912" i="13"/>
  <c r="Q901" i="13"/>
  <c r="M897" i="13"/>
  <c r="M892" i="13"/>
  <c r="Q889" i="13"/>
  <c r="N884" i="13"/>
  <c r="S884" i="13"/>
  <c r="I884" i="13"/>
  <c r="M877" i="13"/>
  <c r="N872" i="13"/>
  <c r="I868" i="13"/>
  <c r="Q867" i="13"/>
  <c r="N866" i="13"/>
  <c r="L864" i="13"/>
  <c r="V856" i="13"/>
  <c r="W856" i="13" s="1"/>
  <c r="F856" i="13"/>
  <c r="O856" i="13"/>
  <c r="I852" i="13"/>
  <c r="Q848" i="13"/>
  <c r="R846" i="13"/>
  <c r="O846" i="13"/>
  <c r="G841" i="13"/>
  <c r="I834" i="13"/>
  <c r="S834" i="13"/>
  <c r="Q818" i="13"/>
  <c r="R814" i="13"/>
  <c r="M814" i="13"/>
  <c r="G813" i="13"/>
  <c r="O813" i="13"/>
  <c r="N813" i="13"/>
  <c r="F813" i="13"/>
  <c r="T806" i="13"/>
  <c r="T799" i="13"/>
  <c r="S794" i="13"/>
  <c r="K791" i="13"/>
  <c r="P791" i="13" s="1"/>
  <c r="R789" i="13"/>
  <c r="L789" i="13"/>
  <c r="U789" i="13"/>
  <c r="M789" i="13"/>
  <c r="S786" i="13"/>
  <c r="U784" i="13"/>
  <c r="K784" i="13"/>
  <c r="P784" i="13" s="1"/>
  <c r="M784" i="13"/>
  <c r="U768" i="13"/>
  <c r="K768" i="13"/>
  <c r="P768" i="13" s="1"/>
  <c r="M768" i="13"/>
  <c r="T753" i="13"/>
  <c r="U743" i="13"/>
  <c r="R735" i="13"/>
  <c r="G735" i="13"/>
  <c r="O735" i="13"/>
  <c r="Q735" i="13"/>
  <c r="M735" i="13"/>
  <c r="F735" i="13"/>
  <c r="U735" i="13"/>
  <c r="K735" i="13"/>
  <c r="P735" i="13" s="1"/>
  <c r="L727" i="13"/>
  <c r="M717" i="13"/>
  <c r="U672" i="13"/>
  <c r="U666" i="13"/>
  <c r="L666" i="13"/>
  <c r="O666" i="13"/>
  <c r="G666" i="13"/>
  <c r="M666" i="13"/>
  <c r="T666" i="13"/>
  <c r="T570" i="13"/>
  <c r="T532" i="13"/>
  <c r="M532" i="13"/>
  <c r="N532" i="13"/>
  <c r="K532" i="13"/>
  <c r="P532" i="13" s="1"/>
  <c r="S522" i="13"/>
  <c r="F518" i="13"/>
  <c r="V518" i="13"/>
  <c r="W518" i="13" s="1"/>
  <c r="K518" i="13"/>
  <c r="P518" i="13" s="1"/>
  <c r="L518" i="13"/>
  <c r="L498" i="13"/>
  <c r="N498" i="13"/>
  <c r="F498" i="13"/>
  <c r="U498" i="13"/>
  <c r="K498" i="13"/>
  <c r="P498" i="13" s="1"/>
  <c r="M498" i="13"/>
  <c r="T498" i="13"/>
  <c r="Q498" i="13"/>
  <c r="V498" i="13"/>
  <c r="W498" i="13" s="1"/>
  <c r="Q481" i="13"/>
  <c r="K481" i="13"/>
  <c r="P481" i="13" s="1"/>
  <c r="V481" i="13"/>
  <c r="W481" i="13" s="1"/>
  <c r="M481" i="13"/>
  <c r="G481" i="13"/>
  <c r="U481" i="13"/>
  <c r="L481" i="13"/>
  <c r="N481" i="13"/>
  <c r="R481" i="13"/>
  <c r="O481" i="13"/>
  <c r="T481" i="13"/>
  <c r="Q441" i="13"/>
  <c r="L441" i="13"/>
  <c r="K441" i="13"/>
  <c r="P441" i="13" s="1"/>
  <c r="N441" i="13"/>
  <c r="U441" i="13"/>
  <c r="F441" i="13"/>
  <c r="V441" i="13"/>
  <c r="W441" i="13" s="1"/>
  <c r="G441" i="13"/>
  <c r="M441" i="13"/>
  <c r="O441" i="13"/>
  <c r="R441" i="13"/>
  <c r="T441" i="13"/>
  <c r="I602" i="13"/>
  <c r="S602" i="13"/>
  <c r="L452" i="13"/>
  <c r="U452" i="13"/>
  <c r="T452" i="13"/>
  <c r="M452" i="13"/>
  <c r="G452" i="13"/>
  <c r="R452" i="13"/>
  <c r="F452" i="13"/>
  <c r="V452" i="13"/>
  <c r="W452" i="13" s="1"/>
  <c r="K452" i="13"/>
  <c r="P452" i="13" s="1"/>
  <c r="O452" i="13"/>
  <c r="Q452" i="13"/>
  <c r="N452" i="13"/>
  <c r="I416" i="13"/>
  <c r="S416" i="13"/>
  <c r="L343" i="13"/>
  <c r="O343" i="13"/>
  <c r="R343" i="13"/>
  <c r="U343" i="13"/>
  <c r="M997" i="13"/>
  <c r="V995" i="13"/>
  <c r="W995" i="13" s="1"/>
  <c r="S994" i="13"/>
  <c r="M975" i="13"/>
  <c r="I972" i="13"/>
  <c r="I962" i="13"/>
  <c r="I956" i="13"/>
  <c r="K951" i="13"/>
  <c r="P951" i="13" s="1"/>
  <c r="K935" i="13"/>
  <c r="P935" i="13" s="1"/>
  <c r="T934" i="13"/>
  <c r="I924" i="13"/>
  <c r="R923" i="13"/>
  <c r="U923" i="13"/>
  <c r="K897" i="13"/>
  <c r="P897" i="13" s="1"/>
  <c r="M889" i="13"/>
  <c r="K877" i="13"/>
  <c r="P877" i="13" s="1"/>
  <c r="V850" i="13"/>
  <c r="W850" i="13" s="1"/>
  <c r="N850" i="13"/>
  <c r="G845" i="13"/>
  <c r="N845" i="13"/>
  <c r="F845" i="13"/>
  <c r="G844" i="13"/>
  <c r="T844" i="13"/>
  <c r="I836" i="13"/>
  <c r="F825" i="13"/>
  <c r="O825" i="13"/>
  <c r="L825" i="13"/>
  <c r="T824" i="13"/>
  <c r="O824" i="13"/>
  <c r="G824" i="13"/>
  <c r="O818" i="13"/>
  <c r="O789" i="13"/>
  <c r="I789" i="13"/>
  <c r="S789" i="13"/>
  <c r="R785" i="13"/>
  <c r="G785" i="13"/>
  <c r="Q785" i="13"/>
  <c r="U785" i="13"/>
  <c r="N785" i="13"/>
  <c r="V785" i="13"/>
  <c r="W785" i="13" s="1"/>
  <c r="K762" i="13"/>
  <c r="P762" i="13" s="1"/>
  <c r="O762" i="13"/>
  <c r="M762" i="13"/>
  <c r="R762" i="13"/>
  <c r="T762" i="13"/>
  <c r="U762" i="13"/>
  <c r="Q753" i="13"/>
  <c r="T751" i="13"/>
  <c r="T743" i="13"/>
  <c r="V735" i="13"/>
  <c r="W735" i="13" s="1"/>
  <c r="S735" i="13"/>
  <c r="I735" i="13"/>
  <c r="T730" i="13"/>
  <c r="M730" i="13"/>
  <c r="O730" i="13"/>
  <c r="S691" i="13"/>
  <c r="I691" i="13"/>
  <c r="O654" i="13"/>
  <c r="R654" i="13"/>
  <c r="G654" i="13"/>
  <c r="T654" i="13"/>
  <c r="R652" i="13"/>
  <c r="G652" i="13"/>
  <c r="T652" i="13"/>
  <c r="M652" i="13"/>
  <c r="U652" i="13"/>
  <c r="O652" i="13"/>
  <c r="R650" i="13"/>
  <c r="Q650" i="13"/>
  <c r="V650" i="13"/>
  <c r="W650" i="13" s="1"/>
  <c r="L640" i="13"/>
  <c r="V640" i="13"/>
  <c r="W640" i="13" s="1"/>
  <c r="F640" i="13"/>
  <c r="Q640" i="13"/>
  <c r="T640" i="13"/>
  <c r="M640" i="13"/>
  <c r="N640" i="13"/>
  <c r="R640" i="13"/>
  <c r="U640" i="13"/>
  <c r="I638" i="13"/>
  <c r="S638" i="13"/>
  <c r="Q636" i="13"/>
  <c r="S632" i="13"/>
  <c r="I632" i="13"/>
  <c r="L614" i="13"/>
  <c r="K614" i="13"/>
  <c r="P614" i="13" s="1"/>
  <c r="Q614" i="13"/>
  <c r="F614" i="13"/>
  <c r="U614" i="13"/>
  <c r="N614" i="13"/>
  <c r="R614" i="13"/>
  <c r="S591" i="13"/>
  <c r="I591" i="13"/>
  <c r="S559" i="13"/>
  <c r="I559" i="13"/>
  <c r="I558" i="13"/>
  <c r="S558" i="13"/>
  <c r="T555" i="13"/>
  <c r="M555" i="13"/>
  <c r="L555" i="13"/>
  <c r="R555" i="13"/>
  <c r="S547" i="13"/>
  <c r="I547" i="13"/>
  <c r="Q449" i="13"/>
  <c r="L449" i="13"/>
  <c r="U449" i="13"/>
  <c r="N449" i="13"/>
  <c r="F449" i="13"/>
  <c r="K449" i="13"/>
  <c r="P449" i="13" s="1"/>
  <c r="V449" i="13"/>
  <c r="W449" i="13" s="1"/>
  <c r="M449" i="13"/>
  <c r="O449" i="13"/>
  <c r="R449" i="13"/>
  <c r="T449" i="13"/>
  <c r="G449" i="13"/>
  <c r="R842" i="13"/>
  <c r="O842" i="13"/>
  <c r="R810" i="13"/>
  <c r="O810" i="13"/>
  <c r="I804" i="13"/>
  <c r="I792" i="13"/>
  <c r="S792" i="13"/>
  <c r="K778" i="13"/>
  <c r="P778" i="13" s="1"/>
  <c r="O778" i="13"/>
  <c r="T778" i="13"/>
  <c r="S765" i="13"/>
  <c r="R765" i="13"/>
  <c r="F765" i="13"/>
  <c r="O765" i="13"/>
  <c r="Q765" i="13"/>
  <c r="K765" i="13"/>
  <c r="P765" i="13" s="1"/>
  <c r="V765" i="13"/>
  <c r="W765" i="13" s="1"/>
  <c r="L746" i="13"/>
  <c r="G736" i="13"/>
  <c r="K736" i="13"/>
  <c r="P736" i="13" s="1"/>
  <c r="T733" i="13"/>
  <c r="U729" i="13"/>
  <c r="R715" i="13"/>
  <c r="T715" i="13"/>
  <c r="L715" i="13"/>
  <c r="V715" i="13"/>
  <c r="W715" i="13" s="1"/>
  <c r="M715" i="13"/>
  <c r="R707" i="13"/>
  <c r="M707" i="13"/>
  <c r="F707" i="13"/>
  <c r="O707" i="13"/>
  <c r="N707" i="13"/>
  <c r="R703" i="13"/>
  <c r="L703" i="13"/>
  <c r="V703" i="13"/>
  <c r="W703" i="13" s="1"/>
  <c r="F703" i="13"/>
  <c r="N703" i="13"/>
  <c r="O703" i="13"/>
  <c r="R699" i="13"/>
  <c r="G699" i="13"/>
  <c r="T699" i="13"/>
  <c r="N699" i="13"/>
  <c r="U699" i="13"/>
  <c r="Q677" i="13"/>
  <c r="K677" i="13"/>
  <c r="P677" i="13" s="1"/>
  <c r="T677" i="13"/>
  <c r="U677" i="13"/>
  <c r="M677" i="13"/>
  <c r="T675" i="13"/>
  <c r="L675" i="13"/>
  <c r="V675" i="13"/>
  <c r="W675" i="13" s="1"/>
  <c r="N675" i="13"/>
  <c r="G675" i="13"/>
  <c r="R675" i="13"/>
  <c r="R673" i="13"/>
  <c r="K673" i="13"/>
  <c r="P673" i="13" s="1"/>
  <c r="U673" i="13"/>
  <c r="F673" i="13"/>
  <c r="Q673" i="13"/>
  <c r="M653" i="13"/>
  <c r="V653" i="13"/>
  <c r="W653" i="13" s="1"/>
  <c r="R653" i="13"/>
  <c r="K653" i="13"/>
  <c r="P653" i="13" s="1"/>
  <c r="U653" i="13"/>
  <c r="N653" i="13"/>
  <c r="S640" i="13"/>
  <c r="I640" i="13"/>
  <c r="S639" i="13"/>
  <c r="I639" i="13"/>
  <c r="S625" i="13"/>
  <c r="I625" i="13"/>
  <c r="F620" i="13"/>
  <c r="Q620" i="13"/>
  <c r="M620" i="13"/>
  <c r="V620" i="13"/>
  <c r="W620" i="13" s="1"/>
  <c r="F607" i="13"/>
  <c r="L607" i="13"/>
  <c r="Q607" i="13"/>
  <c r="U607" i="13"/>
  <c r="O607" i="13"/>
  <c r="N592" i="13"/>
  <c r="F592" i="13"/>
  <c r="R592" i="13"/>
  <c r="T592" i="13"/>
  <c r="K592" i="13"/>
  <c r="P592" i="13" s="1"/>
  <c r="Q592" i="13"/>
  <c r="T553" i="13"/>
  <c r="Q553" i="13"/>
  <c r="G553" i="13"/>
  <c r="U553" i="13"/>
  <c r="M553" i="13"/>
  <c r="O553" i="13"/>
  <c r="I492" i="13"/>
  <c r="S492" i="13"/>
  <c r="G478" i="13"/>
  <c r="O478" i="13"/>
  <c r="R478" i="13"/>
  <c r="T478" i="13"/>
  <c r="K478" i="13"/>
  <c r="P478" i="13" s="1"/>
  <c r="V478" i="13"/>
  <c r="W478" i="13" s="1"/>
  <c r="L478" i="13"/>
  <c r="Q478" i="13"/>
  <c r="F478" i="13"/>
  <c r="G473" i="13"/>
  <c r="F459" i="13"/>
  <c r="L459" i="13"/>
  <c r="O459" i="13"/>
  <c r="N459" i="13"/>
  <c r="I424" i="13"/>
  <c r="S424" i="13"/>
  <c r="Q354" i="13"/>
  <c r="K354" i="13"/>
  <c r="P354" i="13" s="1"/>
  <c r="U354" i="13"/>
  <c r="F354" i="13"/>
  <c r="O354" i="13"/>
  <c r="M354" i="13"/>
  <c r="N354" i="13"/>
  <c r="L354" i="13"/>
  <c r="R354" i="13"/>
  <c r="T354" i="13"/>
  <c r="V354" i="13"/>
  <c r="W354" i="13" s="1"/>
  <c r="S308" i="13"/>
  <c r="I308" i="13"/>
  <c r="R264" i="13"/>
  <c r="N264" i="13"/>
  <c r="L264" i="13"/>
  <c r="F264" i="13"/>
  <c r="M264" i="13"/>
  <c r="Q264" i="13"/>
  <c r="V264" i="13"/>
  <c r="W264" i="13" s="1"/>
  <c r="T264" i="13"/>
  <c r="U264" i="13"/>
  <c r="K264" i="13"/>
  <c r="P264" i="13" s="1"/>
  <c r="R757" i="13"/>
  <c r="M757" i="13"/>
  <c r="V757" i="13"/>
  <c r="W757" i="13" s="1"/>
  <c r="F757" i="13"/>
  <c r="O757" i="13"/>
  <c r="T757" i="13"/>
  <c r="R744" i="13"/>
  <c r="G744" i="13"/>
  <c r="R733" i="13"/>
  <c r="L733" i="13"/>
  <c r="V733" i="13"/>
  <c r="W733" i="13" s="1"/>
  <c r="F733" i="13"/>
  <c r="N733" i="13"/>
  <c r="K733" i="13"/>
  <c r="P733" i="13" s="1"/>
  <c r="R729" i="13"/>
  <c r="M729" i="13"/>
  <c r="F729" i="13"/>
  <c r="O729" i="13"/>
  <c r="Q729" i="13"/>
  <c r="I725" i="13"/>
  <c r="S725" i="13"/>
  <c r="G686" i="13"/>
  <c r="U686" i="13"/>
  <c r="M686" i="13"/>
  <c r="T686" i="13"/>
  <c r="R664" i="13"/>
  <c r="K664" i="13"/>
  <c r="P664" i="13" s="1"/>
  <c r="U664" i="13"/>
  <c r="G662" i="13"/>
  <c r="U662" i="13"/>
  <c r="L662" i="13"/>
  <c r="T651" i="13"/>
  <c r="M651" i="13"/>
  <c r="F651" i="13"/>
  <c r="O651" i="13"/>
  <c r="G651" i="13"/>
  <c r="U651" i="13"/>
  <c r="K651" i="13"/>
  <c r="P651" i="13" s="1"/>
  <c r="M621" i="13"/>
  <c r="L621" i="13"/>
  <c r="F610" i="13"/>
  <c r="V610" i="13"/>
  <c r="W610" i="13" s="1"/>
  <c r="N610" i="13"/>
  <c r="U610" i="13"/>
  <c r="R606" i="13"/>
  <c r="T606" i="13"/>
  <c r="U606" i="13"/>
  <c r="K606" i="13"/>
  <c r="P606" i="13" s="1"/>
  <c r="L606" i="13"/>
  <c r="Q606" i="13"/>
  <c r="F599" i="13"/>
  <c r="R599" i="13"/>
  <c r="T584" i="13"/>
  <c r="K584" i="13"/>
  <c r="P584" i="13" s="1"/>
  <c r="M584" i="13"/>
  <c r="N584" i="13"/>
  <c r="L584" i="13"/>
  <c r="U584" i="13"/>
  <c r="T580" i="13"/>
  <c r="L580" i="13"/>
  <c r="N580" i="13"/>
  <c r="T568" i="13"/>
  <c r="N568" i="13"/>
  <c r="Q568" i="13"/>
  <c r="S550" i="13"/>
  <c r="I550" i="13"/>
  <c r="G511" i="13"/>
  <c r="O511" i="13"/>
  <c r="R511" i="13"/>
  <c r="V488" i="13"/>
  <c r="W488" i="13" s="1"/>
  <c r="L488" i="13"/>
  <c r="M488" i="13"/>
  <c r="N488" i="13"/>
  <c r="F488" i="13"/>
  <c r="K488" i="13"/>
  <c r="P488" i="13" s="1"/>
  <c r="T431" i="13"/>
  <c r="K431" i="13"/>
  <c r="P431" i="13" s="1"/>
  <c r="N431" i="13"/>
  <c r="G431" i="13"/>
  <c r="M431" i="13"/>
  <c r="R431" i="13"/>
  <c r="V431" i="13"/>
  <c r="W431" i="13" s="1"/>
  <c r="G364" i="13"/>
  <c r="O364" i="13"/>
  <c r="L364" i="13"/>
  <c r="U364" i="13"/>
  <c r="Q364" i="13"/>
  <c r="T364" i="13"/>
  <c r="V364" i="13"/>
  <c r="W364" i="13" s="1"/>
  <c r="K364" i="13"/>
  <c r="P364" i="13" s="1"/>
  <c r="F364" i="13"/>
  <c r="R364" i="13"/>
  <c r="M364" i="13"/>
  <c r="N364" i="13"/>
  <c r="K361" i="13"/>
  <c r="P361" i="13" s="1"/>
  <c r="U361" i="13"/>
  <c r="L361" i="13"/>
  <c r="R622" i="13"/>
  <c r="U622" i="13"/>
  <c r="F622" i="13"/>
  <c r="Q622" i="13"/>
  <c r="V622" i="13"/>
  <c r="W622" i="13" s="1"/>
  <c r="K619" i="13"/>
  <c r="P619" i="13" s="1"/>
  <c r="M619" i="13"/>
  <c r="V619" i="13"/>
  <c r="W619" i="13" s="1"/>
  <c r="F619" i="13"/>
  <c r="R619" i="13"/>
  <c r="U619" i="13"/>
  <c r="L619" i="13"/>
  <c r="R608" i="13"/>
  <c r="K608" i="13"/>
  <c r="P608" i="13" s="1"/>
  <c r="U608" i="13"/>
  <c r="M608" i="13"/>
  <c r="V608" i="13"/>
  <c r="W608" i="13" s="1"/>
  <c r="N608" i="13"/>
  <c r="R586" i="13"/>
  <c r="N586" i="13"/>
  <c r="Q586" i="13"/>
  <c r="V586" i="13"/>
  <c r="W586" i="13" s="1"/>
  <c r="K585" i="13"/>
  <c r="P585" i="13" s="1"/>
  <c r="U585" i="13"/>
  <c r="N585" i="13"/>
  <c r="F585" i="13"/>
  <c r="G585" i="13"/>
  <c r="R585" i="13"/>
  <c r="O585" i="13"/>
  <c r="F576" i="13"/>
  <c r="K576" i="13"/>
  <c r="P576" i="13" s="1"/>
  <c r="U576" i="13"/>
  <c r="M576" i="13"/>
  <c r="N576" i="13"/>
  <c r="R576" i="13"/>
  <c r="V576" i="13"/>
  <c r="W576" i="13" s="1"/>
  <c r="U561" i="13"/>
  <c r="G561" i="13"/>
  <c r="T561" i="13"/>
  <c r="O561" i="13"/>
  <c r="Q554" i="13"/>
  <c r="U554" i="13"/>
  <c r="T505" i="13"/>
  <c r="L505" i="13"/>
  <c r="O505" i="13"/>
  <c r="Q505" i="13"/>
  <c r="R505" i="13"/>
  <c r="G505" i="13"/>
  <c r="Q473" i="13"/>
  <c r="K473" i="13"/>
  <c r="P473" i="13" s="1"/>
  <c r="U473" i="13"/>
  <c r="V473" i="13"/>
  <c r="W473" i="13" s="1"/>
  <c r="M473" i="13"/>
  <c r="L473" i="13"/>
  <c r="N473" i="13"/>
  <c r="O473" i="13"/>
  <c r="R473" i="13"/>
  <c r="I431" i="13"/>
  <c r="S431" i="13"/>
  <c r="K406" i="13"/>
  <c r="P406" i="13" s="1"/>
  <c r="U406" i="13"/>
  <c r="F406" i="13"/>
  <c r="O406" i="13"/>
  <c r="M406" i="13"/>
  <c r="Q406" i="13"/>
  <c r="L406" i="13"/>
  <c r="N406" i="13"/>
  <c r="R406" i="13"/>
  <c r="T406" i="13"/>
  <c r="G406" i="13"/>
  <c r="V406" i="13"/>
  <c r="W406" i="13" s="1"/>
  <c r="F404" i="13"/>
  <c r="O404" i="13"/>
  <c r="K404" i="13"/>
  <c r="P404" i="13" s="1"/>
  <c r="T404" i="13"/>
  <c r="V404" i="13"/>
  <c r="W404" i="13" s="1"/>
  <c r="M404" i="13"/>
  <c r="G404" i="13"/>
  <c r="N404" i="13"/>
  <c r="Q404" i="13"/>
  <c r="R404" i="13"/>
  <c r="U404" i="13"/>
  <c r="L404" i="13"/>
  <c r="F374" i="13"/>
  <c r="N374" i="13"/>
  <c r="T374" i="13"/>
  <c r="U374" i="13"/>
  <c r="K374" i="13"/>
  <c r="P374" i="13" s="1"/>
  <c r="V374" i="13"/>
  <c r="W374" i="13" s="1"/>
  <c r="G374" i="13"/>
  <c r="Q374" i="13"/>
  <c r="M374" i="13"/>
  <c r="O374" i="13"/>
  <c r="R374" i="13"/>
  <c r="L374" i="13"/>
  <c r="I364" i="13"/>
  <c r="S364" i="13"/>
  <c r="O315" i="13"/>
  <c r="L315" i="13"/>
  <c r="G315" i="13"/>
  <c r="T315" i="13"/>
  <c r="M315" i="13"/>
  <c r="R315" i="13"/>
  <c r="K315" i="13"/>
  <c r="P315" i="13" s="1"/>
  <c r="U315" i="13"/>
  <c r="R834" i="13"/>
  <c r="M834" i="13"/>
  <c r="F833" i="13"/>
  <c r="Q833" i="13"/>
  <c r="R822" i="13"/>
  <c r="L822" i="13"/>
  <c r="I774" i="13"/>
  <c r="S774" i="13"/>
  <c r="I768" i="13"/>
  <c r="S768" i="13"/>
  <c r="N757" i="13"/>
  <c r="S751" i="13"/>
  <c r="I751" i="13"/>
  <c r="S738" i="13"/>
  <c r="S736" i="13"/>
  <c r="O733" i="13"/>
  <c r="N729" i="13"/>
  <c r="I726" i="13"/>
  <c r="S726" i="13"/>
  <c r="R723" i="13"/>
  <c r="F723" i="13"/>
  <c r="N723" i="13"/>
  <c r="V723" i="13"/>
  <c r="W723" i="13" s="1"/>
  <c r="I713" i="13"/>
  <c r="S713" i="13"/>
  <c r="I697" i="13"/>
  <c r="S697" i="13"/>
  <c r="R693" i="13"/>
  <c r="T693" i="13"/>
  <c r="L693" i="13"/>
  <c r="V693" i="13"/>
  <c r="W693" i="13" s="1"/>
  <c r="M693" i="13"/>
  <c r="G693" i="13"/>
  <c r="Q693" i="13"/>
  <c r="R691" i="13"/>
  <c r="Q691" i="13"/>
  <c r="K691" i="13"/>
  <c r="P691" i="13" s="1"/>
  <c r="U691" i="13"/>
  <c r="G691" i="13"/>
  <c r="T691" i="13"/>
  <c r="L691" i="13"/>
  <c r="L671" i="13"/>
  <c r="V671" i="13"/>
  <c r="W671" i="13" s="1"/>
  <c r="F671" i="13"/>
  <c r="N671" i="13"/>
  <c r="O671" i="13"/>
  <c r="T671" i="13"/>
  <c r="S668" i="13"/>
  <c r="K665" i="13"/>
  <c r="P665" i="13" s="1"/>
  <c r="T665" i="13"/>
  <c r="M665" i="13"/>
  <c r="V665" i="13"/>
  <c r="W665" i="13" s="1"/>
  <c r="O665" i="13"/>
  <c r="R651" i="13"/>
  <c r="T622" i="13"/>
  <c r="Q619" i="13"/>
  <c r="Q597" i="13"/>
  <c r="T597" i="13"/>
  <c r="F594" i="13"/>
  <c r="N594" i="13"/>
  <c r="V594" i="13"/>
  <c r="W594" i="13" s="1"/>
  <c r="T576" i="13"/>
  <c r="K571" i="13"/>
  <c r="P571" i="13" s="1"/>
  <c r="G571" i="13"/>
  <c r="Q571" i="13"/>
  <c r="F571" i="13"/>
  <c r="R571" i="13"/>
  <c r="U571" i="13"/>
  <c r="L571" i="13"/>
  <c r="V571" i="13"/>
  <c r="W571" i="13" s="1"/>
  <c r="N571" i="13"/>
  <c r="I566" i="13"/>
  <c r="S566" i="13"/>
  <c r="S561" i="13"/>
  <c r="I561" i="13"/>
  <c r="T521" i="13"/>
  <c r="M521" i="13"/>
  <c r="L521" i="13"/>
  <c r="Q521" i="13"/>
  <c r="R521" i="13"/>
  <c r="O521" i="13"/>
  <c r="L503" i="13"/>
  <c r="Q503" i="13"/>
  <c r="U503" i="13"/>
  <c r="G503" i="13"/>
  <c r="R711" i="13"/>
  <c r="G711" i="13"/>
  <c r="T711" i="13"/>
  <c r="I696" i="13"/>
  <c r="S696" i="13"/>
  <c r="R689" i="13"/>
  <c r="K689" i="13"/>
  <c r="P689" i="13" s="1"/>
  <c r="T689" i="13"/>
  <c r="M689" i="13"/>
  <c r="V689" i="13"/>
  <c r="W689" i="13" s="1"/>
  <c r="R684" i="13"/>
  <c r="G684" i="13"/>
  <c r="T684" i="13"/>
  <c r="K678" i="13"/>
  <c r="P678" i="13" s="1"/>
  <c r="O678" i="13"/>
  <c r="I674" i="13"/>
  <c r="S674" i="13"/>
  <c r="M668" i="13"/>
  <c r="G668" i="13"/>
  <c r="U668" i="13"/>
  <c r="I665" i="13"/>
  <c r="S665" i="13"/>
  <c r="T657" i="13"/>
  <c r="K657" i="13"/>
  <c r="P657" i="13" s="1"/>
  <c r="V657" i="13"/>
  <c r="W657" i="13" s="1"/>
  <c r="M657" i="13"/>
  <c r="R638" i="13"/>
  <c r="T638" i="13"/>
  <c r="K638" i="13"/>
  <c r="P638" i="13" s="1"/>
  <c r="V638" i="13"/>
  <c r="W638" i="13" s="1"/>
  <c r="F637" i="13"/>
  <c r="N637" i="13"/>
  <c r="L637" i="13"/>
  <c r="R637" i="13"/>
  <c r="F631" i="13"/>
  <c r="N631" i="13"/>
  <c r="O631" i="13"/>
  <c r="T631" i="13"/>
  <c r="I628" i="13"/>
  <c r="S628" i="13"/>
  <c r="R624" i="13"/>
  <c r="T624" i="13"/>
  <c r="L624" i="13"/>
  <c r="V624" i="13"/>
  <c r="W624" i="13" s="1"/>
  <c r="O623" i="13"/>
  <c r="R623" i="13"/>
  <c r="K617" i="13"/>
  <c r="P617" i="13" s="1"/>
  <c r="M617" i="13"/>
  <c r="O617" i="13"/>
  <c r="F617" i="13"/>
  <c r="R617" i="13"/>
  <c r="K601" i="13"/>
  <c r="P601" i="13" s="1"/>
  <c r="G601" i="13"/>
  <c r="N601" i="13"/>
  <c r="F601" i="13"/>
  <c r="R601" i="13"/>
  <c r="S581" i="13"/>
  <c r="I581" i="13"/>
  <c r="S569" i="13"/>
  <c r="I569" i="13"/>
  <c r="R558" i="13"/>
  <c r="F558" i="13"/>
  <c r="U558" i="13"/>
  <c r="V558" i="13"/>
  <c r="W558" i="13" s="1"/>
  <c r="K558" i="13"/>
  <c r="P558" i="13" s="1"/>
  <c r="L558" i="13"/>
  <c r="I535" i="13"/>
  <c r="F520" i="13"/>
  <c r="Q520" i="13"/>
  <c r="U520" i="13"/>
  <c r="V520" i="13"/>
  <c r="W520" i="13" s="1"/>
  <c r="G515" i="13"/>
  <c r="T515" i="13"/>
  <c r="M515" i="13"/>
  <c r="O515" i="13"/>
  <c r="G468" i="13"/>
  <c r="Q468" i="13"/>
  <c r="K468" i="13"/>
  <c r="P468" i="13" s="1"/>
  <c r="U468" i="13"/>
  <c r="M468" i="13"/>
  <c r="F468" i="13"/>
  <c r="V468" i="13"/>
  <c r="W468" i="13" s="1"/>
  <c r="L468" i="13"/>
  <c r="I465" i="13"/>
  <c r="S465" i="13"/>
  <c r="Q457" i="13"/>
  <c r="T457" i="13"/>
  <c r="R457" i="13"/>
  <c r="K457" i="13"/>
  <c r="P457" i="13" s="1"/>
  <c r="V457" i="13"/>
  <c r="W457" i="13" s="1"/>
  <c r="F457" i="13"/>
  <c r="O457" i="13"/>
  <c r="L457" i="13"/>
  <c r="M457" i="13"/>
  <c r="R439" i="13"/>
  <c r="G439" i="13"/>
  <c r="V439" i="13"/>
  <c r="W439" i="13" s="1"/>
  <c r="M439" i="13"/>
  <c r="K439" i="13"/>
  <c r="P439" i="13" s="1"/>
  <c r="N439" i="13"/>
  <c r="S434" i="13"/>
  <c r="I434" i="13"/>
  <c r="N429" i="13"/>
  <c r="K429" i="13"/>
  <c r="P429" i="13" s="1"/>
  <c r="T429" i="13"/>
  <c r="O429" i="13"/>
  <c r="T405" i="13"/>
  <c r="K405" i="13"/>
  <c r="P405" i="13" s="1"/>
  <c r="L405" i="13"/>
  <c r="O405" i="13"/>
  <c r="U405" i="13"/>
  <c r="M329" i="13"/>
  <c r="L329" i="13"/>
  <c r="O329" i="13"/>
  <c r="R329" i="13"/>
  <c r="K329" i="13"/>
  <c r="P329" i="13" s="1"/>
  <c r="U329" i="13"/>
  <c r="I316" i="13"/>
  <c r="S316" i="13"/>
  <c r="K311" i="13"/>
  <c r="P311" i="13" s="1"/>
  <c r="L311" i="13"/>
  <c r="T311" i="13"/>
  <c r="M276" i="13"/>
  <c r="Q276" i="13"/>
  <c r="K276" i="13"/>
  <c r="P276" i="13" s="1"/>
  <c r="T276" i="13"/>
  <c r="V276" i="13"/>
  <c r="W276" i="13" s="1"/>
  <c r="N276" i="13"/>
  <c r="R276" i="13"/>
  <c r="R216" i="13"/>
  <c r="F216" i="13"/>
  <c r="M216" i="13"/>
  <c r="T216" i="13"/>
  <c r="K216" i="13"/>
  <c r="P216" i="13" s="1"/>
  <c r="Q216" i="13"/>
  <c r="U216" i="13"/>
  <c r="V216" i="13"/>
  <c r="W216" i="13" s="1"/>
  <c r="L216" i="13"/>
  <c r="N216" i="13"/>
  <c r="I200" i="13"/>
  <c r="S200" i="13"/>
  <c r="S192" i="13"/>
  <c r="I192" i="13"/>
  <c r="I468" i="13"/>
  <c r="S468" i="13"/>
  <c r="F444" i="13"/>
  <c r="O444" i="13"/>
  <c r="K444" i="13"/>
  <c r="P444" i="13" s="1"/>
  <c r="U444" i="13"/>
  <c r="M444" i="13"/>
  <c r="G444" i="13"/>
  <c r="V444" i="13"/>
  <c r="W444" i="13" s="1"/>
  <c r="L444" i="13"/>
  <c r="T375" i="13"/>
  <c r="R375" i="13"/>
  <c r="K375" i="13"/>
  <c r="P375" i="13" s="1"/>
  <c r="L375" i="13"/>
  <c r="O375" i="13"/>
  <c r="U375" i="13"/>
  <c r="M355" i="13"/>
  <c r="O355" i="13"/>
  <c r="M345" i="13"/>
  <c r="L345" i="13"/>
  <c r="R345" i="13"/>
  <c r="K345" i="13"/>
  <c r="P345" i="13" s="1"/>
  <c r="U345" i="13"/>
  <c r="S334" i="13"/>
  <c r="I334" i="13"/>
  <c r="F304" i="13"/>
  <c r="N304" i="13"/>
  <c r="K304" i="13"/>
  <c r="P304" i="13" s="1"/>
  <c r="V304" i="13"/>
  <c r="W304" i="13" s="1"/>
  <c r="G304" i="13"/>
  <c r="Q304" i="13"/>
  <c r="U304" i="13"/>
  <c r="R304" i="13"/>
  <c r="L304" i="13"/>
  <c r="M304" i="13"/>
  <c r="V300" i="13"/>
  <c r="W300" i="13" s="1"/>
  <c r="F300" i="13"/>
  <c r="I294" i="13"/>
  <c r="S294" i="13"/>
  <c r="S289" i="13"/>
  <c r="I289" i="13"/>
  <c r="G223" i="13"/>
  <c r="V223" i="13"/>
  <c r="W223" i="13" s="1"/>
  <c r="M223" i="13"/>
  <c r="O201" i="13"/>
  <c r="G201" i="13"/>
  <c r="N201" i="13"/>
  <c r="F201" i="13"/>
  <c r="V201" i="13"/>
  <c r="W201" i="13" s="1"/>
  <c r="L201" i="13"/>
  <c r="G463" i="13"/>
  <c r="V463" i="13"/>
  <c r="W463" i="13" s="1"/>
  <c r="I444" i="13"/>
  <c r="S444" i="13"/>
  <c r="K436" i="13"/>
  <c r="P436" i="13" s="1"/>
  <c r="T436" i="13"/>
  <c r="L436" i="13"/>
  <c r="V436" i="13"/>
  <c r="W436" i="13" s="1"/>
  <c r="N436" i="13"/>
  <c r="F436" i="13"/>
  <c r="G436" i="13"/>
  <c r="U436" i="13"/>
  <c r="I427" i="13"/>
  <c r="S427" i="13"/>
  <c r="I332" i="13"/>
  <c r="S332" i="13"/>
  <c r="I300" i="13"/>
  <c r="S300" i="13"/>
  <c r="F249" i="13"/>
  <c r="R249" i="13"/>
  <c r="U249" i="13"/>
  <c r="N249" i="13"/>
  <c r="T249" i="13"/>
  <c r="L249" i="13"/>
  <c r="O249" i="13"/>
  <c r="Q249" i="13"/>
  <c r="O219" i="13"/>
  <c r="L219" i="13"/>
  <c r="U219" i="13"/>
  <c r="Q219" i="13"/>
  <c r="G219" i="13"/>
  <c r="U770" i="13"/>
  <c r="K770" i="13"/>
  <c r="P770" i="13" s="1"/>
  <c r="R767" i="13"/>
  <c r="G767" i="13"/>
  <c r="Q767" i="13"/>
  <c r="U767" i="13"/>
  <c r="R739" i="13"/>
  <c r="L739" i="13"/>
  <c r="U739" i="13"/>
  <c r="F739" i="13"/>
  <c r="N739" i="13"/>
  <c r="R725" i="13"/>
  <c r="G725" i="13"/>
  <c r="O725" i="13"/>
  <c r="L711" i="13"/>
  <c r="I710" i="13"/>
  <c r="S710" i="13"/>
  <c r="L690" i="13"/>
  <c r="O690" i="13"/>
  <c r="T690" i="13"/>
  <c r="L689" i="13"/>
  <c r="M684" i="13"/>
  <c r="R668" i="13"/>
  <c r="L657" i="13"/>
  <c r="S655" i="13"/>
  <c r="I655" i="13"/>
  <c r="G645" i="13"/>
  <c r="V645" i="13"/>
  <c r="W645" i="13" s="1"/>
  <c r="S641" i="13"/>
  <c r="I641" i="13"/>
  <c r="M638" i="13"/>
  <c r="U637" i="13"/>
  <c r="R631" i="13"/>
  <c r="M624" i="13"/>
  <c r="Q623" i="13"/>
  <c r="N617" i="13"/>
  <c r="M601" i="13"/>
  <c r="Q600" i="13"/>
  <c r="M600" i="13"/>
  <c r="M588" i="13"/>
  <c r="Q588" i="13"/>
  <c r="M583" i="13"/>
  <c r="T583" i="13"/>
  <c r="V583" i="13"/>
  <c r="W583" i="13" s="1"/>
  <c r="F572" i="13"/>
  <c r="K572" i="13"/>
  <c r="P572" i="13" s="1"/>
  <c r="N572" i="13"/>
  <c r="Q572" i="13"/>
  <c r="S565" i="13"/>
  <c r="I565" i="13"/>
  <c r="S551" i="13"/>
  <c r="I551" i="13"/>
  <c r="U549" i="13"/>
  <c r="T549" i="13"/>
  <c r="M547" i="13"/>
  <c r="G547" i="13"/>
  <c r="T547" i="13"/>
  <c r="G545" i="13"/>
  <c r="M545" i="13"/>
  <c r="R545" i="13"/>
  <c r="Q545" i="13"/>
  <c r="T524" i="13"/>
  <c r="M524" i="13"/>
  <c r="N524" i="13"/>
  <c r="Q493" i="13"/>
  <c r="G493" i="13"/>
  <c r="M493" i="13"/>
  <c r="T493" i="13"/>
  <c r="I472" i="13"/>
  <c r="S472" i="13"/>
  <c r="T444" i="13"/>
  <c r="M440" i="13"/>
  <c r="V440" i="13"/>
  <c r="W440" i="13" s="1"/>
  <c r="T440" i="13"/>
  <c r="L440" i="13"/>
  <c r="G440" i="13"/>
  <c r="R440" i="13"/>
  <c r="K440" i="13"/>
  <c r="P440" i="13" s="1"/>
  <c r="N440" i="13"/>
  <c r="O440" i="13"/>
  <c r="Q440" i="13"/>
  <c r="K392" i="13"/>
  <c r="P392" i="13" s="1"/>
  <c r="T392" i="13"/>
  <c r="G392" i="13"/>
  <c r="O392" i="13"/>
  <c r="V392" i="13"/>
  <c r="W392" i="13" s="1"/>
  <c r="M392" i="13"/>
  <c r="F392" i="13"/>
  <c r="U392" i="13"/>
  <c r="S388" i="13"/>
  <c r="I388" i="13"/>
  <c r="U373" i="13"/>
  <c r="K373" i="13"/>
  <c r="P373" i="13" s="1"/>
  <c r="M373" i="13"/>
  <c r="O373" i="13"/>
  <c r="L373" i="13"/>
  <c r="T373" i="13"/>
  <c r="I353" i="13"/>
  <c r="S353" i="13"/>
  <c r="R346" i="13"/>
  <c r="K346" i="13"/>
  <c r="P346" i="13" s="1"/>
  <c r="U346" i="13"/>
  <c r="F346" i="13"/>
  <c r="O346" i="13"/>
  <c r="L346" i="13"/>
  <c r="M346" i="13"/>
  <c r="G346" i="13"/>
  <c r="T346" i="13"/>
  <c r="Q346" i="13"/>
  <c r="V346" i="13"/>
  <c r="W346" i="13" s="1"/>
  <c r="L320" i="13"/>
  <c r="V320" i="13"/>
  <c r="W320" i="13" s="1"/>
  <c r="F320" i="13"/>
  <c r="Q320" i="13"/>
  <c r="K320" i="13"/>
  <c r="P320" i="13" s="1"/>
  <c r="M320" i="13"/>
  <c r="N320" i="13"/>
  <c r="G320" i="13"/>
  <c r="U320" i="13"/>
  <c r="O320" i="13"/>
  <c r="R320" i="13"/>
  <c r="T320" i="13"/>
  <c r="K308" i="13"/>
  <c r="P308" i="13" s="1"/>
  <c r="U308" i="13"/>
  <c r="G308" i="13"/>
  <c r="O308" i="13"/>
  <c r="V308" i="13"/>
  <c r="W308" i="13" s="1"/>
  <c r="L308" i="13"/>
  <c r="F308" i="13"/>
  <c r="R308" i="13"/>
  <c r="M308" i="13"/>
  <c r="N308" i="13"/>
  <c r="T305" i="13"/>
  <c r="R305" i="13"/>
  <c r="G305" i="13"/>
  <c r="U305" i="13"/>
  <c r="M305" i="13"/>
  <c r="Q290" i="13"/>
  <c r="L290" i="13"/>
  <c r="T290" i="13"/>
  <c r="V290" i="13"/>
  <c r="W290" i="13" s="1"/>
  <c r="N290" i="13"/>
  <c r="R290" i="13"/>
  <c r="U290" i="13"/>
  <c r="K290" i="13"/>
  <c r="P290" i="13" s="1"/>
  <c r="R232" i="13"/>
  <c r="F232" i="13"/>
  <c r="T232" i="13"/>
  <c r="K232" i="13"/>
  <c r="P232" i="13" s="1"/>
  <c r="N232" i="13"/>
  <c r="Q232" i="13"/>
  <c r="V232" i="13"/>
  <c r="W232" i="13" s="1"/>
  <c r="L232" i="13"/>
  <c r="U232" i="13"/>
  <c r="F582" i="13"/>
  <c r="N582" i="13"/>
  <c r="S575" i="13"/>
  <c r="I575" i="13"/>
  <c r="K552" i="13"/>
  <c r="P552" i="13" s="1"/>
  <c r="M552" i="13"/>
  <c r="F544" i="13"/>
  <c r="V544" i="13"/>
  <c r="W544" i="13" s="1"/>
  <c r="Q530" i="13"/>
  <c r="T530" i="13"/>
  <c r="F528" i="13"/>
  <c r="L528" i="13"/>
  <c r="N514" i="13"/>
  <c r="F514" i="13"/>
  <c r="Q514" i="13"/>
  <c r="Q499" i="13"/>
  <c r="G499" i="13"/>
  <c r="T499" i="13"/>
  <c r="O495" i="13"/>
  <c r="R495" i="13"/>
  <c r="S491" i="13"/>
  <c r="I491" i="13"/>
  <c r="K490" i="13"/>
  <c r="P490" i="13" s="1"/>
  <c r="M490" i="13"/>
  <c r="F486" i="13"/>
  <c r="O486" i="13"/>
  <c r="Q486" i="13"/>
  <c r="F475" i="13"/>
  <c r="N475" i="13"/>
  <c r="R475" i="13"/>
  <c r="L456" i="13"/>
  <c r="T456" i="13"/>
  <c r="R456" i="13"/>
  <c r="K456" i="13"/>
  <c r="P456" i="13" s="1"/>
  <c r="U456" i="13"/>
  <c r="F456" i="13"/>
  <c r="I455" i="13"/>
  <c r="S455" i="13"/>
  <c r="I433" i="13"/>
  <c r="S433" i="13"/>
  <c r="I422" i="13"/>
  <c r="S422" i="13"/>
  <c r="I404" i="13"/>
  <c r="S404" i="13"/>
  <c r="L401" i="13"/>
  <c r="G401" i="13"/>
  <c r="T401" i="13"/>
  <c r="U401" i="13"/>
  <c r="R401" i="13"/>
  <c r="R397" i="13"/>
  <c r="U397" i="13"/>
  <c r="M397" i="13"/>
  <c r="S374" i="13"/>
  <c r="I374" i="13"/>
  <c r="U357" i="13"/>
  <c r="M357" i="13"/>
  <c r="L357" i="13"/>
  <c r="O357" i="13"/>
  <c r="I349" i="13"/>
  <c r="S349" i="13"/>
  <c r="R336" i="13"/>
  <c r="G336" i="13"/>
  <c r="Q336" i="13"/>
  <c r="L336" i="13"/>
  <c r="V336" i="13"/>
  <c r="W336" i="13" s="1"/>
  <c r="K336" i="13"/>
  <c r="P336" i="13" s="1"/>
  <c r="M336" i="13"/>
  <c r="N336" i="13"/>
  <c r="U336" i="13"/>
  <c r="M330" i="13"/>
  <c r="T330" i="13"/>
  <c r="N330" i="13"/>
  <c r="V330" i="13"/>
  <c r="W330" i="13" s="1"/>
  <c r="K330" i="13"/>
  <c r="P330" i="13" s="1"/>
  <c r="F330" i="13"/>
  <c r="R330" i="13"/>
  <c r="I321" i="13"/>
  <c r="S321" i="13"/>
  <c r="K277" i="13"/>
  <c r="P277" i="13" s="1"/>
  <c r="M277" i="13"/>
  <c r="V277" i="13"/>
  <c r="W277" i="13" s="1"/>
  <c r="G277" i="13"/>
  <c r="Q277" i="13"/>
  <c r="O277" i="13"/>
  <c r="F277" i="13"/>
  <c r="R277" i="13"/>
  <c r="L277" i="13"/>
  <c r="T277" i="13"/>
  <c r="U277" i="13"/>
  <c r="I236" i="13"/>
  <c r="S236" i="13"/>
  <c r="G203" i="13"/>
  <c r="O203" i="13"/>
  <c r="U203" i="13"/>
  <c r="L203" i="13"/>
  <c r="M203" i="13"/>
  <c r="V203" i="13"/>
  <c r="W203" i="13" s="1"/>
  <c r="G161" i="13"/>
  <c r="L161" i="13"/>
  <c r="R161" i="13"/>
  <c r="T161" i="13"/>
  <c r="S108" i="13"/>
  <c r="I108" i="13"/>
  <c r="F669" i="13"/>
  <c r="N669" i="13"/>
  <c r="K633" i="13"/>
  <c r="P633" i="13" s="1"/>
  <c r="U633" i="13"/>
  <c r="S609" i="13"/>
  <c r="I609" i="13"/>
  <c r="T595" i="13"/>
  <c r="T582" i="13"/>
  <c r="G579" i="13"/>
  <c r="U579" i="13"/>
  <c r="R560" i="13"/>
  <c r="K560" i="13"/>
  <c r="P560" i="13" s="1"/>
  <c r="U560" i="13"/>
  <c r="F559" i="13"/>
  <c r="N559" i="13"/>
  <c r="T552" i="13"/>
  <c r="U548" i="13"/>
  <c r="T546" i="13"/>
  <c r="L546" i="13"/>
  <c r="V546" i="13"/>
  <c r="W546" i="13" s="1"/>
  <c r="U544" i="13"/>
  <c r="S544" i="13"/>
  <c r="I544" i="13"/>
  <c r="K542" i="13"/>
  <c r="P542" i="13" s="1"/>
  <c r="N542" i="13"/>
  <c r="M530" i="13"/>
  <c r="V528" i="13"/>
  <c r="W528" i="13" s="1"/>
  <c r="T514" i="13"/>
  <c r="S513" i="13"/>
  <c r="I513" i="13"/>
  <c r="T504" i="13"/>
  <c r="K504" i="13"/>
  <c r="P504" i="13" s="1"/>
  <c r="V504" i="13"/>
  <c r="W504" i="13" s="1"/>
  <c r="U499" i="13"/>
  <c r="V496" i="13"/>
  <c r="W496" i="13" s="1"/>
  <c r="V490" i="13"/>
  <c r="W490" i="13" s="1"/>
  <c r="N486" i="13"/>
  <c r="S479" i="13"/>
  <c r="G476" i="13"/>
  <c r="Q476" i="13"/>
  <c r="G471" i="13"/>
  <c r="V471" i="13"/>
  <c r="W471" i="13" s="1"/>
  <c r="K471" i="13"/>
  <c r="P471" i="13" s="1"/>
  <c r="R471" i="13"/>
  <c r="V462" i="13"/>
  <c r="W462" i="13" s="1"/>
  <c r="G460" i="13"/>
  <c r="Q460" i="13"/>
  <c r="T460" i="13"/>
  <c r="L460" i="13"/>
  <c r="V460" i="13"/>
  <c r="W460" i="13" s="1"/>
  <c r="F460" i="13"/>
  <c r="R460" i="13"/>
  <c r="Q456" i="13"/>
  <c r="G453" i="13"/>
  <c r="L453" i="13"/>
  <c r="N453" i="13"/>
  <c r="I451" i="13"/>
  <c r="S451" i="13"/>
  <c r="L442" i="13"/>
  <c r="U442" i="13"/>
  <c r="M442" i="13"/>
  <c r="F442" i="13"/>
  <c r="O442" i="13"/>
  <c r="T442" i="13"/>
  <c r="R438" i="13"/>
  <c r="M438" i="13"/>
  <c r="F438" i="13"/>
  <c r="O438" i="13"/>
  <c r="K438" i="13"/>
  <c r="P438" i="13" s="1"/>
  <c r="U438" i="13"/>
  <c r="I419" i="13"/>
  <c r="S419" i="13"/>
  <c r="I415" i="13"/>
  <c r="S415" i="13"/>
  <c r="T387" i="13"/>
  <c r="R387" i="13"/>
  <c r="L387" i="13"/>
  <c r="M387" i="13"/>
  <c r="G387" i="13"/>
  <c r="M386" i="13"/>
  <c r="R386" i="13"/>
  <c r="F386" i="13"/>
  <c r="Q386" i="13"/>
  <c r="G386" i="13"/>
  <c r="T386" i="13"/>
  <c r="U386" i="13"/>
  <c r="N386" i="13"/>
  <c r="I384" i="13"/>
  <c r="S384" i="13"/>
  <c r="I379" i="13"/>
  <c r="S379" i="13"/>
  <c r="G366" i="13"/>
  <c r="O366" i="13"/>
  <c r="F366" i="13"/>
  <c r="K366" i="13"/>
  <c r="P366" i="13" s="1"/>
  <c r="U366" i="13"/>
  <c r="T366" i="13"/>
  <c r="V366" i="13"/>
  <c r="W366" i="13" s="1"/>
  <c r="Q366" i="13"/>
  <c r="R356" i="13"/>
  <c r="M356" i="13"/>
  <c r="V356" i="13"/>
  <c r="W356" i="13" s="1"/>
  <c r="Q356" i="13"/>
  <c r="T356" i="13"/>
  <c r="U356" i="13"/>
  <c r="K356" i="13"/>
  <c r="P356" i="13" s="1"/>
  <c r="F356" i="13"/>
  <c r="T344" i="13"/>
  <c r="K258" i="13"/>
  <c r="P258" i="13" s="1"/>
  <c r="Q258" i="13"/>
  <c r="N258" i="13"/>
  <c r="L258" i="13"/>
  <c r="R258" i="13"/>
  <c r="M258" i="13"/>
  <c r="T258" i="13"/>
  <c r="I157" i="13"/>
  <c r="S157" i="13"/>
  <c r="Q128" i="13"/>
  <c r="F128" i="13"/>
  <c r="O128" i="13"/>
  <c r="U128" i="13"/>
  <c r="V128" i="13"/>
  <c r="W128" i="13" s="1"/>
  <c r="N128" i="13"/>
  <c r="R128" i="13"/>
  <c r="G128" i="13"/>
  <c r="K128" i="13"/>
  <c r="P128" i="13" s="1"/>
  <c r="M128" i="13"/>
  <c r="I470" i="13"/>
  <c r="S470" i="13"/>
  <c r="R462" i="13"/>
  <c r="M462" i="13"/>
  <c r="F462" i="13"/>
  <c r="O462" i="13"/>
  <c r="K462" i="13"/>
  <c r="P462" i="13" s="1"/>
  <c r="U462" i="13"/>
  <c r="Q418" i="13"/>
  <c r="M418" i="13"/>
  <c r="V418" i="13"/>
  <c r="W418" i="13" s="1"/>
  <c r="T418" i="13"/>
  <c r="K418" i="13"/>
  <c r="P418" i="13" s="1"/>
  <c r="F418" i="13"/>
  <c r="L400" i="13"/>
  <c r="V400" i="13"/>
  <c r="W400" i="13" s="1"/>
  <c r="G400" i="13"/>
  <c r="Q400" i="13"/>
  <c r="K400" i="13"/>
  <c r="P400" i="13" s="1"/>
  <c r="N400" i="13"/>
  <c r="U400" i="13"/>
  <c r="O395" i="13"/>
  <c r="R395" i="13"/>
  <c r="G395" i="13"/>
  <c r="U395" i="13"/>
  <c r="L395" i="13"/>
  <c r="I381" i="13"/>
  <c r="S381" i="13"/>
  <c r="I362" i="13"/>
  <c r="S362" i="13"/>
  <c r="L358" i="13"/>
  <c r="V358" i="13"/>
  <c r="W358" i="13" s="1"/>
  <c r="T358" i="13"/>
  <c r="N358" i="13"/>
  <c r="K358" i="13"/>
  <c r="P358" i="13" s="1"/>
  <c r="F358" i="13"/>
  <c r="R358" i="13"/>
  <c r="F344" i="13"/>
  <c r="N344" i="13"/>
  <c r="M344" i="13"/>
  <c r="U344" i="13"/>
  <c r="K344" i="13"/>
  <c r="P344" i="13" s="1"/>
  <c r="V344" i="13"/>
  <c r="W344" i="13" s="1"/>
  <c r="L344" i="13"/>
  <c r="I342" i="13"/>
  <c r="S342" i="13"/>
  <c r="K293" i="13"/>
  <c r="P293" i="13" s="1"/>
  <c r="L293" i="13"/>
  <c r="U293" i="13"/>
  <c r="N293" i="13"/>
  <c r="O293" i="13"/>
  <c r="G293" i="13"/>
  <c r="T293" i="13"/>
  <c r="Q293" i="13"/>
  <c r="R293" i="13"/>
  <c r="Q279" i="13"/>
  <c r="O279" i="13"/>
  <c r="T787" i="13"/>
  <c r="K787" i="13"/>
  <c r="P787" i="13" s="1"/>
  <c r="U777" i="13"/>
  <c r="K777" i="13"/>
  <c r="P777" i="13" s="1"/>
  <c r="V775" i="13"/>
  <c r="W775" i="13" s="1"/>
  <c r="L775" i="13"/>
  <c r="T771" i="13"/>
  <c r="K771" i="13"/>
  <c r="P771" i="13" s="1"/>
  <c r="U761" i="13"/>
  <c r="K761" i="13"/>
  <c r="P761" i="13" s="1"/>
  <c r="U745" i="13"/>
  <c r="L745" i="13"/>
  <c r="V731" i="13"/>
  <c r="W731" i="13" s="1"/>
  <c r="L731" i="13"/>
  <c r="L709" i="13"/>
  <c r="V705" i="13"/>
  <c r="W705" i="13" s="1"/>
  <c r="L705" i="13"/>
  <c r="R688" i="13"/>
  <c r="V687" i="13"/>
  <c r="W687" i="13" s="1"/>
  <c r="L687" i="13"/>
  <c r="V669" i="13"/>
  <c r="W669" i="13" s="1"/>
  <c r="L669" i="13"/>
  <c r="L667" i="13"/>
  <c r="V667" i="13"/>
  <c r="W667" i="13" s="1"/>
  <c r="M661" i="13"/>
  <c r="K649" i="13"/>
  <c r="P649" i="13" s="1"/>
  <c r="M649" i="13"/>
  <c r="Q646" i="13"/>
  <c r="G643" i="13"/>
  <c r="M643" i="13"/>
  <c r="M633" i="13"/>
  <c r="F598" i="13"/>
  <c r="T598" i="13"/>
  <c r="S594" i="13"/>
  <c r="R582" i="13"/>
  <c r="Q579" i="13"/>
  <c r="N560" i="13"/>
  <c r="U559" i="13"/>
  <c r="N552" i="13"/>
  <c r="N548" i="13"/>
  <c r="M546" i="13"/>
  <c r="N544" i="13"/>
  <c r="Q542" i="13"/>
  <c r="K530" i="13"/>
  <c r="P530" i="13" s="1"/>
  <c r="M516" i="13"/>
  <c r="T516" i="13"/>
  <c r="M514" i="13"/>
  <c r="Q509" i="13"/>
  <c r="U509" i="13"/>
  <c r="N504" i="13"/>
  <c r="O499" i="13"/>
  <c r="S496" i="13"/>
  <c r="Q495" i="13"/>
  <c r="Q490" i="13"/>
  <c r="S487" i="13"/>
  <c r="I487" i="13"/>
  <c r="L486" i="13"/>
  <c r="I484" i="13"/>
  <c r="M476" i="13"/>
  <c r="V475" i="13"/>
  <c r="W475" i="13" s="1"/>
  <c r="L472" i="13"/>
  <c r="U472" i="13"/>
  <c r="K472" i="13"/>
  <c r="P472" i="13" s="1"/>
  <c r="V472" i="13"/>
  <c r="W472" i="13" s="1"/>
  <c r="O460" i="13"/>
  <c r="S459" i="13"/>
  <c r="R458" i="13"/>
  <c r="T458" i="13"/>
  <c r="L458" i="13"/>
  <c r="V458" i="13"/>
  <c r="W458" i="13" s="1"/>
  <c r="G458" i="13"/>
  <c r="N456" i="13"/>
  <c r="Q454" i="13"/>
  <c r="K454" i="13"/>
  <c r="P454" i="13" s="1"/>
  <c r="T454" i="13"/>
  <c r="M454" i="13"/>
  <c r="V454" i="13"/>
  <c r="W454" i="13" s="1"/>
  <c r="R454" i="13"/>
  <c r="I447" i="13"/>
  <c r="S447" i="13"/>
  <c r="N442" i="13"/>
  <c r="Q438" i="13"/>
  <c r="M432" i="13"/>
  <c r="V432" i="13"/>
  <c r="W432" i="13" s="1"/>
  <c r="F432" i="13"/>
  <c r="Q432" i="13"/>
  <c r="N432" i="13"/>
  <c r="R418" i="13"/>
  <c r="I417" i="13"/>
  <c r="S417" i="13"/>
  <c r="T400" i="13"/>
  <c r="M396" i="13"/>
  <c r="V396" i="13"/>
  <c r="W396" i="13" s="1"/>
  <c r="Q396" i="13"/>
  <c r="U396" i="13"/>
  <c r="L396" i="13"/>
  <c r="G396" i="13"/>
  <c r="R396" i="13"/>
  <c r="V386" i="13"/>
  <c r="W386" i="13" s="1"/>
  <c r="N366" i="13"/>
  <c r="U358" i="13"/>
  <c r="O356" i="13"/>
  <c r="R344" i="13"/>
  <c r="S338" i="13"/>
  <c r="I338" i="13"/>
  <c r="S336" i="13"/>
  <c r="O330" i="13"/>
  <c r="R318" i="13"/>
  <c r="L318" i="13"/>
  <c r="V318" i="13"/>
  <c r="W318" i="13" s="1"/>
  <c r="G318" i="13"/>
  <c r="K318" i="13"/>
  <c r="P318" i="13" s="1"/>
  <c r="M318" i="13"/>
  <c r="N318" i="13"/>
  <c r="U318" i="13"/>
  <c r="U313" i="13"/>
  <c r="K313" i="13"/>
  <c r="P313" i="13" s="1"/>
  <c r="R313" i="13"/>
  <c r="I312" i="13"/>
  <c r="S312" i="13"/>
  <c r="I278" i="13"/>
  <c r="S278" i="13"/>
  <c r="G267" i="13"/>
  <c r="F267" i="13"/>
  <c r="T267" i="13"/>
  <c r="Q267" i="13"/>
  <c r="U267" i="13"/>
  <c r="I204" i="13"/>
  <c r="S204" i="13"/>
  <c r="R166" i="13"/>
  <c r="Q166" i="13"/>
  <c r="T166" i="13"/>
  <c r="V166" i="13"/>
  <c r="W166" i="13" s="1"/>
  <c r="K166" i="13"/>
  <c r="P166" i="13" s="1"/>
  <c r="M166" i="13"/>
  <c r="G166" i="13"/>
  <c r="O166" i="13"/>
  <c r="L166" i="13"/>
  <c r="N166" i="13"/>
  <c r="F166" i="13"/>
  <c r="G466" i="13"/>
  <c r="O466" i="13"/>
  <c r="K446" i="13"/>
  <c r="P446" i="13" s="1"/>
  <c r="T446" i="13"/>
  <c r="Q433" i="13"/>
  <c r="L433" i="13"/>
  <c r="V433" i="13"/>
  <c r="W433" i="13" s="1"/>
  <c r="K428" i="13"/>
  <c r="P428" i="13" s="1"/>
  <c r="T428" i="13"/>
  <c r="T423" i="13"/>
  <c r="R423" i="13"/>
  <c r="F410" i="13"/>
  <c r="O410" i="13"/>
  <c r="K410" i="13"/>
  <c r="P410" i="13" s="1"/>
  <c r="T410" i="13"/>
  <c r="I409" i="13"/>
  <c r="S409" i="13"/>
  <c r="L408" i="13"/>
  <c r="M390" i="13"/>
  <c r="F388" i="13"/>
  <c r="N388" i="13"/>
  <c r="M372" i="13"/>
  <c r="R372" i="13"/>
  <c r="G371" i="13"/>
  <c r="M371" i="13"/>
  <c r="M370" i="13"/>
  <c r="F362" i="13"/>
  <c r="O362" i="13"/>
  <c r="M362" i="13"/>
  <c r="K352" i="13"/>
  <c r="P352" i="13" s="1"/>
  <c r="M348" i="13"/>
  <c r="N342" i="13"/>
  <c r="G339" i="13"/>
  <c r="L339" i="13"/>
  <c r="G334" i="13"/>
  <c r="O334" i="13"/>
  <c r="K334" i="13"/>
  <c r="P334" i="13" s="1"/>
  <c r="U334" i="13"/>
  <c r="F334" i="13"/>
  <c r="T321" i="13"/>
  <c r="S310" i="13"/>
  <c r="I310" i="13"/>
  <c r="I292" i="13"/>
  <c r="S292" i="13"/>
  <c r="F263" i="13"/>
  <c r="V263" i="13"/>
  <c r="W263" i="13" s="1"/>
  <c r="Q263" i="13"/>
  <c r="I250" i="13"/>
  <c r="S250" i="13"/>
  <c r="L240" i="13"/>
  <c r="T240" i="13"/>
  <c r="R240" i="13"/>
  <c r="I183" i="13"/>
  <c r="S183" i="13"/>
  <c r="I177" i="13"/>
  <c r="S177" i="13"/>
  <c r="L164" i="13"/>
  <c r="U164" i="13"/>
  <c r="R164" i="13"/>
  <c r="F164" i="13"/>
  <c r="O164" i="13"/>
  <c r="G164" i="13"/>
  <c r="Q164" i="13"/>
  <c r="T164" i="13"/>
  <c r="N164" i="13"/>
  <c r="V164" i="13"/>
  <c r="W164" i="13" s="1"/>
  <c r="S98" i="13"/>
  <c r="T466" i="13"/>
  <c r="Q464" i="13"/>
  <c r="G464" i="13"/>
  <c r="Q450" i="13"/>
  <c r="M448" i="13"/>
  <c r="V448" i="13"/>
  <c r="W448" i="13" s="1"/>
  <c r="U446" i="13"/>
  <c r="U433" i="13"/>
  <c r="U428" i="13"/>
  <c r="Q426" i="13"/>
  <c r="K423" i="13"/>
  <c r="P423" i="13" s="1"/>
  <c r="R420" i="13"/>
  <c r="M420" i="13"/>
  <c r="V420" i="13"/>
  <c r="W420" i="13" s="1"/>
  <c r="L410" i="13"/>
  <c r="M403" i="13"/>
  <c r="F402" i="13"/>
  <c r="O402" i="13"/>
  <c r="K402" i="13"/>
  <c r="P402" i="13" s="1"/>
  <c r="U402" i="13"/>
  <c r="K398" i="13"/>
  <c r="P398" i="13" s="1"/>
  <c r="T398" i="13"/>
  <c r="F398" i="13"/>
  <c r="O398" i="13"/>
  <c r="L391" i="13"/>
  <c r="S390" i="13"/>
  <c r="U388" i="13"/>
  <c r="Q382" i="13"/>
  <c r="M382" i="13"/>
  <c r="V382" i="13"/>
  <c r="W382" i="13" s="1"/>
  <c r="G378" i="13"/>
  <c r="Q378" i="13"/>
  <c r="L378" i="13"/>
  <c r="U378" i="13"/>
  <c r="V372" i="13"/>
  <c r="W372" i="13" s="1"/>
  <c r="O371" i="13"/>
  <c r="S370" i="13"/>
  <c r="I369" i="13"/>
  <c r="S369" i="13"/>
  <c r="K362" i="13"/>
  <c r="P362" i="13" s="1"/>
  <c r="O360" i="13"/>
  <c r="S350" i="13"/>
  <c r="I350" i="13"/>
  <c r="I341" i="13"/>
  <c r="S341" i="13"/>
  <c r="L334" i="13"/>
  <c r="S328" i="13"/>
  <c r="I328" i="13"/>
  <c r="L324" i="13"/>
  <c r="U324" i="13"/>
  <c r="M324" i="13"/>
  <c r="Q324" i="13"/>
  <c r="K302" i="13"/>
  <c r="P302" i="13" s="1"/>
  <c r="U302" i="13"/>
  <c r="G302" i="13"/>
  <c r="O302" i="13"/>
  <c r="L301" i="13"/>
  <c r="O301" i="13"/>
  <c r="K301" i="13"/>
  <c r="P301" i="13" s="1"/>
  <c r="U301" i="13"/>
  <c r="K274" i="13"/>
  <c r="P274" i="13" s="1"/>
  <c r="R274" i="13"/>
  <c r="R271" i="13"/>
  <c r="V271" i="13"/>
  <c r="W271" i="13" s="1"/>
  <c r="G271" i="13"/>
  <c r="N271" i="13"/>
  <c r="R263" i="13"/>
  <c r="I257" i="13"/>
  <c r="R234" i="13"/>
  <c r="N234" i="13"/>
  <c r="M234" i="13"/>
  <c r="T234" i="13"/>
  <c r="K234" i="13"/>
  <c r="P234" i="13" s="1"/>
  <c r="V234" i="13"/>
  <c r="W234" i="13" s="1"/>
  <c r="K229" i="13"/>
  <c r="P229" i="13" s="1"/>
  <c r="L229" i="13"/>
  <c r="U229" i="13"/>
  <c r="M229" i="13"/>
  <c r="G229" i="13"/>
  <c r="R229" i="13"/>
  <c r="N229" i="13"/>
  <c r="O229" i="13"/>
  <c r="F229" i="13"/>
  <c r="V229" i="13"/>
  <c r="W229" i="13" s="1"/>
  <c r="L220" i="13"/>
  <c r="M220" i="13"/>
  <c r="N220" i="13"/>
  <c r="R220" i="13"/>
  <c r="U220" i="13"/>
  <c r="M187" i="13"/>
  <c r="G187" i="13"/>
  <c r="T187" i="13"/>
  <c r="O187" i="13"/>
  <c r="K187" i="13"/>
  <c r="P187" i="13" s="1"/>
  <c r="U187" i="13"/>
  <c r="L187" i="13"/>
  <c r="K164" i="13"/>
  <c r="P164" i="13" s="1"/>
  <c r="L119" i="13"/>
  <c r="M119" i="13"/>
  <c r="K119" i="13"/>
  <c r="P119" i="13" s="1"/>
  <c r="N119" i="13"/>
  <c r="R119" i="13"/>
  <c r="F119" i="13"/>
  <c r="V119" i="13"/>
  <c r="W119" i="13" s="1"/>
  <c r="T119" i="13"/>
  <c r="L390" i="13"/>
  <c r="U390" i="13"/>
  <c r="G390" i="13"/>
  <c r="Q390" i="13"/>
  <c r="G383" i="13"/>
  <c r="M383" i="13"/>
  <c r="G370" i="13"/>
  <c r="Q370" i="13"/>
  <c r="L370" i="13"/>
  <c r="U370" i="13"/>
  <c r="Q360" i="13"/>
  <c r="R360" i="13"/>
  <c r="L360" i="13"/>
  <c r="V360" i="13"/>
  <c r="W360" i="13" s="1"/>
  <c r="O359" i="13"/>
  <c r="L359" i="13"/>
  <c r="G359" i="13"/>
  <c r="G352" i="13"/>
  <c r="O352" i="13"/>
  <c r="R352" i="13"/>
  <c r="L352" i="13"/>
  <c r="V352" i="13"/>
  <c r="W352" i="13" s="1"/>
  <c r="K348" i="13"/>
  <c r="P348" i="13" s="1"/>
  <c r="T348" i="13"/>
  <c r="G348" i="13"/>
  <c r="Q348" i="13"/>
  <c r="L348" i="13"/>
  <c r="V348" i="13"/>
  <c r="W348" i="13" s="1"/>
  <c r="U347" i="13"/>
  <c r="L347" i="13"/>
  <c r="G347" i="13"/>
  <c r="T347" i="13"/>
  <c r="I331" i="13"/>
  <c r="S331" i="13"/>
  <c r="G321" i="13"/>
  <c r="S306" i="13"/>
  <c r="I306" i="13"/>
  <c r="I304" i="13"/>
  <c r="R280" i="13"/>
  <c r="M280" i="13"/>
  <c r="L280" i="13"/>
  <c r="K280" i="13"/>
  <c r="P280" i="13" s="1"/>
  <c r="Q280" i="13"/>
  <c r="V280" i="13"/>
  <c r="W280" i="13" s="1"/>
  <c r="K275" i="13"/>
  <c r="P275" i="13" s="1"/>
  <c r="G275" i="13"/>
  <c r="U275" i="13"/>
  <c r="M275" i="13"/>
  <c r="O275" i="13"/>
  <c r="L269" i="13"/>
  <c r="N269" i="13"/>
  <c r="L263" i="13"/>
  <c r="L253" i="13"/>
  <c r="T253" i="13"/>
  <c r="N253" i="13"/>
  <c r="G253" i="13"/>
  <c r="S244" i="13"/>
  <c r="I244" i="13"/>
  <c r="S229" i="13"/>
  <c r="I229" i="13"/>
  <c r="S225" i="13"/>
  <c r="I225" i="13"/>
  <c r="I220" i="13"/>
  <c r="S220" i="13"/>
  <c r="R194" i="13"/>
  <c r="F194" i="13"/>
  <c r="O194" i="13"/>
  <c r="K194" i="13"/>
  <c r="P194" i="13" s="1"/>
  <c r="V194" i="13"/>
  <c r="W194" i="13" s="1"/>
  <c r="N194" i="13"/>
  <c r="Q194" i="13"/>
  <c r="G194" i="13"/>
  <c r="T194" i="13"/>
  <c r="I191" i="13"/>
  <c r="S191" i="13"/>
  <c r="F176" i="13"/>
  <c r="O176" i="13"/>
  <c r="T176" i="13"/>
  <c r="G176" i="13"/>
  <c r="R176" i="13"/>
  <c r="U176" i="13"/>
  <c r="K176" i="13"/>
  <c r="P176" i="13" s="1"/>
  <c r="M176" i="13"/>
  <c r="N176" i="13"/>
  <c r="L176" i="13"/>
  <c r="G122" i="13"/>
  <c r="U122" i="13"/>
  <c r="K122" i="13"/>
  <c r="P122" i="13" s="1"/>
  <c r="N122" i="13"/>
  <c r="F122" i="13"/>
  <c r="O122" i="13"/>
  <c r="Q122" i="13"/>
  <c r="Q466" i="13"/>
  <c r="Q465" i="13"/>
  <c r="G465" i="13"/>
  <c r="R465" i="13"/>
  <c r="K450" i="13"/>
  <c r="P450" i="13" s="1"/>
  <c r="T450" i="13"/>
  <c r="Q446" i="13"/>
  <c r="G446" i="13"/>
  <c r="G433" i="13"/>
  <c r="R428" i="13"/>
  <c r="G428" i="13"/>
  <c r="L427" i="13"/>
  <c r="O427" i="13"/>
  <c r="L426" i="13"/>
  <c r="U426" i="13"/>
  <c r="K416" i="13"/>
  <c r="P416" i="13" s="1"/>
  <c r="T416" i="13"/>
  <c r="F416" i="13"/>
  <c r="O416" i="13"/>
  <c r="R408" i="13"/>
  <c r="M408" i="13"/>
  <c r="V408" i="13"/>
  <c r="W408" i="13" s="1"/>
  <c r="I394" i="13"/>
  <c r="S394" i="13"/>
  <c r="O390" i="13"/>
  <c r="O370" i="13"/>
  <c r="M360" i="13"/>
  <c r="N352" i="13"/>
  <c r="O348" i="13"/>
  <c r="G342" i="13"/>
  <c r="Q342" i="13"/>
  <c r="M342" i="13"/>
  <c r="N298" i="13"/>
  <c r="U298" i="13"/>
  <c r="L298" i="13"/>
  <c r="F298" i="13"/>
  <c r="R298" i="13"/>
  <c r="R296" i="13"/>
  <c r="U296" i="13"/>
  <c r="L296" i="13"/>
  <c r="N296" i="13"/>
  <c r="U280" i="13"/>
  <c r="M262" i="13"/>
  <c r="F262" i="13"/>
  <c r="V262" i="13"/>
  <c r="W262" i="13" s="1"/>
  <c r="N262" i="13"/>
  <c r="T262" i="13"/>
  <c r="S251" i="13"/>
  <c r="I251" i="13"/>
  <c r="S243" i="13"/>
  <c r="I243" i="13"/>
  <c r="S217" i="13"/>
  <c r="I217" i="13"/>
  <c r="G206" i="13"/>
  <c r="O206" i="13"/>
  <c r="Q206" i="13"/>
  <c r="R206" i="13"/>
  <c r="L206" i="13"/>
  <c r="V206" i="13"/>
  <c r="W206" i="13" s="1"/>
  <c r="K206" i="13"/>
  <c r="P206" i="13" s="1"/>
  <c r="M206" i="13"/>
  <c r="T206" i="13"/>
  <c r="T199" i="13"/>
  <c r="K199" i="13"/>
  <c r="P199" i="13" s="1"/>
  <c r="N199" i="13"/>
  <c r="U199" i="13"/>
  <c r="M199" i="13"/>
  <c r="R199" i="13"/>
  <c r="V199" i="13"/>
  <c r="W199" i="13" s="1"/>
  <c r="T182" i="13"/>
  <c r="G182" i="13"/>
  <c r="Q182" i="13"/>
  <c r="R182" i="13"/>
  <c r="K182" i="13"/>
  <c r="P182" i="13" s="1"/>
  <c r="V182" i="13"/>
  <c r="W182" i="13" s="1"/>
  <c r="O182" i="13"/>
  <c r="F182" i="13"/>
  <c r="U182" i="13"/>
  <c r="F154" i="13"/>
  <c r="O154" i="13"/>
  <c r="T154" i="13"/>
  <c r="K154" i="13"/>
  <c r="P154" i="13" s="1"/>
  <c r="U154" i="13"/>
  <c r="G154" i="13"/>
  <c r="V154" i="13"/>
  <c r="W154" i="13" s="1"/>
  <c r="L154" i="13"/>
  <c r="R154" i="13"/>
  <c r="M154" i="13"/>
  <c r="N154" i="13"/>
  <c r="Q154" i="13"/>
  <c r="R151" i="13"/>
  <c r="O151" i="13"/>
  <c r="G340" i="13"/>
  <c r="O340" i="13"/>
  <c r="I307" i="13"/>
  <c r="S307" i="13"/>
  <c r="K288" i="13"/>
  <c r="P288" i="13" s="1"/>
  <c r="Q285" i="13"/>
  <c r="S284" i="13"/>
  <c r="N261" i="13"/>
  <c r="K259" i="13"/>
  <c r="P259" i="13" s="1"/>
  <c r="R259" i="13"/>
  <c r="T259" i="13"/>
  <c r="M259" i="13"/>
  <c r="G255" i="13"/>
  <c r="V255" i="13"/>
  <c r="W255" i="13" s="1"/>
  <c r="Q255" i="13"/>
  <c r="N218" i="13"/>
  <c r="K213" i="13"/>
  <c r="P213" i="13" s="1"/>
  <c r="T213" i="13"/>
  <c r="M213" i="13"/>
  <c r="N213" i="13"/>
  <c r="R213" i="13"/>
  <c r="I184" i="13"/>
  <c r="S184" i="13"/>
  <c r="M173" i="13"/>
  <c r="K136" i="13"/>
  <c r="P136" i="13" s="1"/>
  <c r="N136" i="13"/>
  <c r="O136" i="13"/>
  <c r="G136" i="13"/>
  <c r="U136" i="13"/>
  <c r="I133" i="13"/>
  <c r="S133" i="13"/>
  <c r="I93" i="13"/>
  <c r="S93" i="13"/>
  <c r="S77" i="13"/>
  <c r="I77" i="13"/>
  <c r="S69" i="13"/>
  <c r="I69" i="13"/>
  <c r="S389" i="13"/>
  <c r="Q350" i="13"/>
  <c r="T340" i="13"/>
  <c r="T338" i="13"/>
  <c r="K335" i="13"/>
  <c r="P335" i="13" s="1"/>
  <c r="F332" i="13"/>
  <c r="O332" i="13"/>
  <c r="K331" i="13"/>
  <c r="P331" i="13" s="1"/>
  <c r="G322" i="13"/>
  <c r="O322" i="13"/>
  <c r="L317" i="13"/>
  <c r="R317" i="13"/>
  <c r="M282" i="13"/>
  <c r="N282" i="13"/>
  <c r="S275" i="13"/>
  <c r="I275" i="13"/>
  <c r="L266" i="13"/>
  <c r="U266" i="13"/>
  <c r="F266" i="13"/>
  <c r="Q266" i="13"/>
  <c r="V261" i="13"/>
  <c r="W261" i="13" s="1"/>
  <c r="N224" i="13"/>
  <c r="F224" i="13"/>
  <c r="U224" i="13"/>
  <c r="Q224" i="13"/>
  <c r="U222" i="13"/>
  <c r="K222" i="13"/>
  <c r="P222" i="13" s="1"/>
  <c r="U218" i="13"/>
  <c r="F197" i="13"/>
  <c r="O197" i="13"/>
  <c r="R197" i="13"/>
  <c r="I186" i="13"/>
  <c r="S186" i="13"/>
  <c r="I170" i="13"/>
  <c r="S170" i="13"/>
  <c r="S148" i="13"/>
  <c r="I148" i="13"/>
  <c r="I142" i="13"/>
  <c r="S142" i="13"/>
  <c r="G104" i="13"/>
  <c r="V104" i="13"/>
  <c r="W104" i="13" s="1"/>
  <c r="F104" i="13"/>
  <c r="U104" i="13"/>
  <c r="R104" i="13"/>
  <c r="N104" i="13"/>
  <c r="K104" i="13"/>
  <c r="P104" i="13" s="1"/>
  <c r="U18" i="13"/>
  <c r="M18" i="13"/>
  <c r="L18" i="13"/>
  <c r="N18" i="13"/>
  <c r="R10" i="13"/>
  <c r="V10" i="13"/>
  <c r="W10" i="13" s="1"/>
  <c r="K10" i="13"/>
  <c r="P10" i="13" s="1"/>
  <c r="Q10" i="13"/>
  <c r="T10" i="13"/>
  <c r="M10" i="13"/>
  <c r="N10" i="13"/>
  <c r="M218" i="13"/>
  <c r="K218" i="13"/>
  <c r="P218" i="13" s="1"/>
  <c r="V218" i="13"/>
  <c r="W218" i="13" s="1"/>
  <c r="Q218" i="13"/>
  <c r="T207" i="13"/>
  <c r="N207" i="13"/>
  <c r="G207" i="13"/>
  <c r="V207" i="13"/>
  <c r="W207" i="13" s="1"/>
  <c r="R207" i="13"/>
  <c r="S188" i="13"/>
  <c r="I188" i="13"/>
  <c r="F162" i="13"/>
  <c r="N162" i="13"/>
  <c r="Q162" i="13"/>
  <c r="R162" i="13"/>
  <c r="K162" i="13"/>
  <c r="P162" i="13" s="1"/>
  <c r="L162" i="13"/>
  <c r="O162" i="13"/>
  <c r="G162" i="13"/>
  <c r="T162" i="13"/>
  <c r="S158" i="13"/>
  <c r="I158" i="13"/>
  <c r="G99" i="13"/>
  <c r="O99" i="13"/>
  <c r="R99" i="13"/>
  <c r="T99" i="13"/>
  <c r="K99" i="13"/>
  <c r="P99" i="13" s="1"/>
  <c r="L99" i="13"/>
  <c r="N99" i="13"/>
  <c r="V99" i="13"/>
  <c r="W99" i="13" s="1"/>
  <c r="M99" i="13"/>
  <c r="Q99" i="13"/>
  <c r="F99" i="13"/>
  <c r="G68" i="13"/>
  <c r="K68" i="13"/>
  <c r="P68" i="13" s="1"/>
  <c r="O68" i="13"/>
  <c r="R68" i="13"/>
  <c r="U68" i="13"/>
  <c r="F68" i="13"/>
  <c r="V68" i="13"/>
  <c r="W68" i="13" s="1"/>
  <c r="N68" i="13"/>
  <c r="K261" i="13"/>
  <c r="P261" i="13" s="1"/>
  <c r="L261" i="13"/>
  <c r="U261" i="13"/>
  <c r="O261" i="13"/>
  <c r="T261" i="13"/>
  <c r="K250" i="13"/>
  <c r="P250" i="13" s="1"/>
  <c r="T250" i="13"/>
  <c r="N250" i="13"/>
  <c r="K243" i="13"/>
  <c r="P243" i="13" s="1"/>
  <c r="G243" i="13"/>
  <c r="M243" i="13"/>
  <c r="F243" i="13"/>
  <c r="T243" i="13"/>
  <c r="L226" i="13"/>
  <c r="U226" i="13"/>
  <c r="Q226" i="13"/>
  <c r="R224" i="13"/>
  <c r="R222" i="13"/>
  <c r="R218" i="13"/>
  <c r="V215" i="13"/>
  <c r="W215" i="13" s="1"/>
  <c r="N215" i="13"/>
  <c r="U215" i="13"/>
  <c r="O215" i="13"/>
  <c r="Q210" i="13"/>
  <c r="F210" i="13"/>
  <c r="O210" i="13"/>
  <c r="N210" i="13"/>
  <c r="U210" i="13"/>
  <c r="F209" i="13"/>
  <c r="L209" i="13"/>
  <c r="G209" i="13"/>
  <c r="O209" i="13"/>
  <c r="Q198" i="13"/>
  <c r="K198" i="13"/>
  <c r="P198" i="13" s="1"/>
  <c r="T198" i="13"/>
  <c r="U198" i="13"/>
  <c r="N198" i="13"/>
  <c r="L198" i="13"/>
  <c r="F198" i="13"/>
  <c r="R198" i="13"/>
  <c r="K192" i="13"/>
  <c r="P192" i="13" s="1"/>
  <c r="T192" i="13"/>
  <c r="F192" i="13"/>
  <c r="O192" i="13"/>
  <c r="L192" i="13"/>
  <c r="G192" i="13"/>
  <c r="U192" i="13"/>
  <c r="V192" i="13"/>
  <c r="W192" i="13" s="1"/>
  <c r="N192" i="13"/>
  <c r="I181" i="13"/>
  <c r="S181" i="13"/>
  <c r="I110" i="13"/>
  <c r="S110" i="13"/>
  <c r="G76" i="13"/>
  <c r="U76" i="13"/>
  <c r="K76" i="13"/>
  <c r="P76" i="13" s="1"/>
  <c r="O76" i="13"/>
  <c r="R76" i="13"/>
  <c r="F76" i="13"/>
  <c r="V76" i="13"/>
  <c r="W76" i="13" s="1"/>
  <c r="K291" i="13"/>
  <c r="P291" i="13" s="1"/>
  <c r="G291" i="13"/>
  <c r="R291" i="13"/>
  <c r="L238" i="13"/>
  <c r="N238" i="13"/>
  <c r="I233" i="13"/>
  <c r="I182" i="13"/>
  <c r="S182" i="13"/>
  <c r="L174" i="13"/>
  <c r="U174" i="13"/>
  <c r="K174" i="13"/>
  <c r="P174" i="13" s="1"/>
  <c r="V174" i="13"/>
  <c r="W174" i="13" s="1"/>
  <c r="R174" i="13"/>
  <c r="T174" i="13"/>
  <c r="M174" i="13"/>
  <c r="K150" i="13"/>
  <c r="P150" i="13" s="1"/>
  <c r="N132" i="13"/>
  <c r="M132" i="13"/>
  <c r="R132" i="13"/>
  <c r="I113" i="13"/>
  <c r="I109" i="13"/>
  <c r="S109" i="13"/>
  <c r="I97" i="13"/>
  <c r="S97" i="13"/>
  <c r="T95" i="13"/>
  <c r="S94" i="13"/>
  <c r="Q85" i="13"/>
  <c r="T85" i="13"/>
  <c r="U85" i="13"/>
  <c r="L85" i="13"/>
  <c r="M85" i="13"/>
  <c r="F85" i="13"/>
  <c r="O85" i="13"/>
  <c r="K36" i="13"/>
  <c r="P36" i="13" s="1"/>
  <c r="N36" i="13"/>
  <c r="F36" i="13"/>
  <c r="U36" i="13"/>
  <c r="L36" i="13"/>
  <c r="R36" i="13"/>
  <c r="S231" i="13"/>
  <c r="I231" i="13"/>
  <c r="K227" i="13"/>
  <c r="P227" i="13" s="1"/>
  <c r="F227" i="13"/>
  <c r="M227" i="13"/>
  <c r="I216" i="13"/>
  <c r="S216" i="13"/>
  <c r="S210" i="13"/>
  <c r="I210" i="13"/>
  <c r="G208" i="13"/>
  <c r="O208" i="13"/>
  <c r="K208" i="13"/>
  <c r="P208" i="13" s="1"/>
  <c r="U208" i="13"/>
  <c r="L196" i="13"/>
  <c r="U196" i="13"/>
  <c r="T196" i="13"/>
  <c r="G196" i="13"/>
  <c r="Q196" i="13"/>
  <c r="V196" i="13"/>
  <c r="W196" i="13" s="1"/>
  <c r="R190" i="13"/>
  <c r="I189" i="13"/>
  <c r="S189" i="13"/>
  <c r="U167" i="13"/>
  <c r="K167" i="13"/>
  <c r="P167" i="13" s="1"/>
  <c r="R167" i="13"/>
  <c r="G167" i="13"/>
  <c r="K165" i="13"/>
  <c r="P165" i="13" s="1"/>
  <c r="O165" i="13"/>
  <c r="L165" i="13"/>
  <c r="M165" i="13"/>
  <c r="T165" i="13"/>
  <c r="I161" i="13"/>
  <c r="S161" i="13"/>
  <c r="Q160" i="13"/>
  <c r="R160" i="13"/>
  <c r="F160" i="13"/>
  <c r="O160" i="13"/>
  <c r="G160" i="13"/>
  <c r="T160" i="13"/>
  <c r="V160" i="13"/>
  <c r="W160" i="13" s="1"/>
  <c r="L153" i="13"/>
  <c r="M153" i="13"/>
  <c r="G153" i="13"/>
  <c r="K153" i="13"/>
  <c r="P153" i="13" s="1"/>
  <c r="V129" i="13"/>
  <c r="W129" i="13" s="1"/>
  <c r="L129" i="13"/>
  <c r="M129" i="13"/>
  <c r="Q129" i="13"/>
  <c r="U129" i="13"/>
  <c r="K124" i="13"/>
  <c r="P124" i="13" s="1"/>
  <c r="N124" i="13"/>
  <c r="O124" i="13"/>
  <c r="U124" i="13"/>
  <c r="K118" i="13"/>
  <c r="P118" i="13" s="1"/>
  <c r="U118" i="13"/>
  <c r="Q118" i="13"/>
  <c r="S84" i="13"/>
  <c r="I84" i="13"/>
  <c r="I82" i="13"/>
  <c r="S82" i="13"/>
  <c r="K190" i="13"/>
  <c r="P190" i="13" s="1"/>
  <c r="T190" i="13"/>
  <c r="L190" i="13"/>
  <c r="V190" i="13"/>
  <c r="W190" i="13" s="1"/>
  <c r="U190" i="13"/>
  <c r="N190" i="13"/>
  <c r="T183" i="13"/>
  <c r="K183" i="13"/>
  <c r="P183" i="13" s="1"/>
  <c r="L183" i="13"/>
  <c r="R183" i="13"/>
  <c r="U181" i="13"/>
  <c r="O181" i="13"/>
  <c r="M181" i="13"/>
  <c r="K181" i="13"/>
  <c r="P181" i="13" s="1"/>
  <c r="I160" i="13"/>
  <c r="S160" i="13"/>
  <c r="K152" i="13"/>
  <c r="P152" i="13" s="1"/>
  <c r="L152" i="13"/>
  <c r="U152" i="13"/>
  <c r="M152" i="13"/>
  <c r="V152" i="13"/>
  <c r="W152" i="13" s="1"/>
  <c r="N152" i="13"/>
  <c r="O152" i="13"/>
  <c r="F152" i="13"/>
  <c r="Q152" i="13"/>
  <c r="L150" i="13"/>
  <c r="T150" i="13"/>
  <c r="R150" i="13"/>
  <c r="G150" i="13"/>
  <c r="Q150" i="13"/>
  <c r="U150" i="13"/>
  <c r="M130" i="13"/>
  <c r="R130" i="13"/>
  <c r="S121" i="13"/>
  <c r="I121" i="13"/>
  <c r="T103" i="13"/>
  <c r="G103" i="13"/>
  <c r="O103" i="13"/>
  <c r="Q103" i="13"/>
  <c r="K103" i="13"/>
  <c r="P103" i="13" s="1"/>
  <c r="M103" i="13"/>
  <c r="U103" i="13"/>
  <c r="Q101" i="13"/>
  <c r="T101" i="13"/>
  <c r="K101" i="13"/>
  <c r="P101" i="13" s="1"/>
  <c r="U101" i="13"/>
  <c r="V101" i="13"/>
  <c r="W101" i="13" s="1"/>
  <c r="L101" i="13"/>
  <c r="F101" i="13"/>
  <c r="O101" i="13"/>
  <c r="I44" i="13"/>
  <c r="S44" i="13"/>
  <c r="K32" i="13"/>
  <c r="P32" i="13" s="1"/>
  <c r="L32" i="13"/>
  <c r="N32" i="13"/>
  <c r="M32" i="13"/>
  <c r="Q32" i="13"/>
  <c r="R32" i="13"/>
  <c r="U32" i="13"/>
  <c r="V32" i="13"/>
  <c r="W32" i="13" s="1"/>
  <c r="F32" i="13"/>
  <c r="S21" i="13"/>
  <c r="I21" i="13"/>
  <c r="G108" i="13"/>
  <c r="F108" i="13"/>
  <c r="N108" i="13"/>
  <c r="O108" i="13"/>
  <c r="K108" i="13"/>
  <c r="P108" i="13" s="1"/>
  <c r="U108" i="13"/>
  <c r="S102" i="13"/>
  <c r="I102" i="13"/>
  <c r="S101" i="13"/>
  <c r="I101" i="13"/>
  <c r="O98" i="13"/>
  <c r="G98" i="13"/>
  <c r="G96" i="13"/>
  <c r="F96" i="13"/>
  <c r="N96" i="13"/>
  <c r="O96" i="13"/>
  <c r="K96" i="13"/>
  <c r="P96" i="13" s="1"/>
  <c r="V96" i="13"/>
  <c r="W96" i="13" s="1"/>
  <c r="F95" i="13"/>
  <c r="O95" i="13"/>
  <c r="U95" i="13"/>
  <c r="K95" i="13"/>
  <c r="P95" i="13" s="1"/>
  <c r="V95" i="13"/>
  <c r="W95" i="13" s="1"/>
  <c r="L95" i="13"/>
  <c r="M95" i="13"/>
  <c r="Q95" i="13"/>
  <c r="Q73" i="13"/>
  <c r="R73" i="13"/>
  <c r="F73" i="13"/>
  <c r="N73" i="13"/>
  <c r="G73" i="13"/>
  <c r="O73" i="13"/>
  <c r="K73" i="13"/>
  <c r="P73" i="13" s="1"/>
  <c r="V73" i="13"/>
  <c r="W73" i="13" s="1"/>
  <c r="L73" i="13"/>
  <c r="M73" i="13"/>
  <c r="T73" i="13"/>
  <c r="U142" i="13"/>
  <c r="V142" i="13"/>
  <c r="W142" i="13" s="1"/>
  <c r="R109" i="13"/>
  <c r="G109" i="13"/>
  <c r="Q109" i="13"/>
  <c r="L107" i="13"/>
  <c r="M97" i="13"/>
  <c r="G94" i="13"/>
  <c r="F94" i="13"/>
  <c r="L93" i="13"/>
  <c r="G92" i="13"/>
  <c r="K92" i="13"/>
  <c r="P92" i="13" s="1"/>
  <c r="R92" i="13"/>
  <c r="O92" i="13"/>
  <c r="U82" i="13"/>
  <c r="F82" i="13"/>
  <c r="I45" i="13"/>
  <c r="S45" i="13"/>
  <c r="U39" i="13"/>
  <c r="T191" i="13"/>
  <c r="V191" i="13"/>
  <c r="W191" i="13" s="1"/>
  <c r="L191" i="13"/>
  <c r="K185" i="13"/>
  <c r="P185" i="13" s="1"/>
  <c r="M185" i="13"/>
  <c r="R178" i="13"/>
  <c r="F170" i="13"/>
  <c r="O170" i="13"/>
  <c r="G170" i="13"/>
  <c r="Q170" i="13"/>
  <c r="R170" i="13"/>
  <c r="S162" i="13"/>
  <c r="I162" i="13"/>
  <c r="Q158" i="13"/>
  <c r="G158" i="13"/>
  <c r="R158" i="13"/>
  <c r="F148" i="13"/>
  <c r="N148" i="13"/>
  <c r="T148" i="13"/>
  <c r="K148" i="13"/>
  <c r="P148" i="13" s="1"/>
  <c r="U148" i="13"/>
  <c r="K142" i="13"/>
  <c r="P142" i="13" s="1"/>
  <c r="Q141" i="13"/>
  <c r="K141" i="13"/>
  <c r="P141" i="13" s="1"/>
  <c r="V141" i="13"/>
  <c r="W141" i="13" s="1"/>
  <c r="G141" i="13"/>
  <c r="T141" i="13"/>
  <c r="U141" i="13"/>
  <c r="G133" i="13"/>
  <c r="V133" i="13"/>
  <c r="W133" i="13" s="1"/>
  <c r="Q131" i="13"/>
  <c r="K131" i="13"/>
  <c r="P131" i="13" s="1"/>
  <c r="Q113" i="13"/>
  <c r="T113" i="13"/>
  <c r="K113" i="13"/>
  <c r="P113" i="13" s="1"/>
  <c r="U113" i="13"/>
  <c r="F111" i="13"/>
  <c r="O111" i="13"/>
  <c r="G111" i="13"/>
  <c r="R111" i="13"/>
  <c r="T111" i="13"/>
  <c r="K105" i="13"/>
  <c r="P105" i="13" s="1"/>
  <c r="T105" i="13"/>
  <c r="L105" i="13"/>
  <c r="V105" i="13"/>
  <c r="W105" i="13" s="1"/>
  <c r="M105" i="13"/>
  <c r="F102" i="13"/>
  <c r="M102" i="13"/>
  <c r="S99" i="13"/>
  <c r="I99" i="13"/>
  <c r="V97" i="13"/>
  <c r="W97" i="13" s="1"/>
  <c r="U93" i="13"/>
  <c r="T91" i="13"/>
  <c r="I90" i="13"/>
  <c r="I78" i="13"/>
  <c r="S78" i="13"/>
  <c r="S71" i="13"/>
  <c r="I71" i="13"/>
  <c r="M61" i="13"/>
  <c r="F61" i="13"/>
  <c r="O61" i="13"/>
  <c r="V61" i="13"/>
  <c r="W61" i="13" s="1"/>
  <c r="K61" i="13"/>
  <c r="P61" i="13" s="1"/>
  <c r="L61" i="13"/>
  <c r="Q61" i="13"/>
  <c r="R61" i="13"/>
  <c r="T61" i="13"/>
  <c r="I41" i="13"/>
  <c r="S41" i="13"/>
  <c r="K16" i="13"/>
  <c r="P16" i="13" s="1"/>
  <c r="V16" i="13"/>
  <c r="W16" i="13" s="1"/>
  <c r="M16" i="13"/>
  <c r="L16" i="13"/>
  <c r="F16" i="13"/>
  <c r="U16" i="13"/>
  <c r="Q178" i="13"/>
  <c r="K178" i="13"/>
  <c r="P178" i="13" s="1"/>
  <c r="U178" i="13"/>
  <c r="G172" i="13"/>
  <c r="O172" i="13"/>
  <c r="L172" i="13"/>
  <c r="V172" i="13"/>
  <c r="W172" i="13" s="1"/>
  <c r="M172" i="13"/>
  <c r="T115" i="13"/>
  <c r="U115" i="13"/>
  <c r="V114" i="13"/>
  <c r="W114" i="13" s="1"/>
  <c r="F114" i="13"/>
  <c r="M114" i="13"/>
  <c r="G107" i="13"/>
  <c r="O107" i="13"/>
  <c r="U107" i="13"/>
  <c r="K107" i="13"/>
  <c r="P107" i="13" s="1"/>
  <c r="V107" i="13"/>
  <c r="W107" i="13" s="1"/>
  <c r="G106" i="13"/>
  <c r="S100" i="13"/>
  <c r="T97" i="13"/>
  <c r="O93" i="13"/>
  <c r="L91" i="13"/>
  <c r="V91" i="13"/>
  <c r="W91" i="13" s="1"/>
  <c r="M91" i="13"/>
  <c r="K91" i="13"/>
  <c r="P91" i="13" s="1"/>
  <c r="I85" i="13"/>
  <c r="S85" i="13"/>
  <c r="S81" i="13"/>
  <c r="I81" i="13"/>
  <c r="G80" i="13"/>
  <c r="U80" i="13"/>
  <c r="V80" i="13"/>
  <c r="W80" i="13" s="1"/>
  <c r="N80" i="13"/>
  <c r="O80" i="13"/>
  <c r="R65" i="13"/>
  <c r="L65" i="13"/>
  <c r="U65" i="13"/>
  <c r="K65" i="13"/>
  <c r="P65" i="13" s="1"/>
  <c r="M65" i="13"/>
  <c r="N65" i="13"/>
  <c r="G65" i="13"/>
  <c r="T65" i="13"/>
  <c r="N20" i="13"/>
  <c r="F20" i="13"/>
  <c r="U20" i="13"/>
  <c r="L20" i="13"/>
  <c r="R20" i="13"/>
  <c r="T20" i="13"/>
  <c r="K20" i="13"/>
  <c r="P20" i="13" s="1"/>
  <c r="U235" i="13"/>
  <c r="G235" i="13"/>
  <c r="T235" i="13"/>
  <c r="K228" i="13"/>
  <c r="P228" i="13" s="1"/>
  <c r="V228" i="13"/>
  <c r="W228" i="13" s="1"/>
  <c r="L211" i="13"/>
  <c r="F211" i="13"/>
  <c r="V211" i="13"/>
  <c r="W211" i="13" s="1"/>
  <c r="G204" i="13"/>
  <c r="O204" i="13"/>
  <c r="K200" i="13"/>
  <c r="P200" i="13" s="1"/>
  <c r="T200" i="13"/>
  <c r="F188" i="13"/>
  <c r="N188" i="13"/>
  <c r="K188" i="13"/>
  <c r="P188" i="13" s="1"/>
  <c r="U188" i="13"/>
  <c r="M180" i="13"/>
  <c r="V180" i="13"/>
  <c r="W180" i="13" s="1"/>
  <c r="T180" i="13"/>
  <c r="G179" i="13"/>
  <c r="O179" i="13"/>
  <c r="M178" i="13"/>
  <c r="Q172" i="13"/>
  <c r="M171" i="13"/>
  <c r="G171" i="13"/>
  <c r="U171" i="13"/>
  <c r="M149" i="13"/>
  <c r="O149" i="13"/>
  <c r="R142" i="13"/>
  <c r="G142" i="13"/>
  <c r="K123" i="13"/>
  <c r="P123" i="13" s="1"/>
  <c r="U123" i="13"/>
  <c r="F123" i="13"/>
  <c r="O123" i="13"/>
  <c r="G123" i="13"/>
  <c r="Q123" i="13"/>
  <c r="L121" i="13"/>
  <c r="R121" i="13"/>
  <c r="R97" i="13"/>
  <c r="G97" i="13"/>
  <c r="Q97" i="13"/>
  <c r="Q93" i="13"/>
  <c r="R93" i="13"/>
  <c r="V65" i="13"/>
  <c r="W65" i="13" s="1"/>
  <c r="U61" i="13"/>
  <c r="F46" i="13"/>
  <c r="M46" i="13"/>
  <c r="N46" i="13"/>
  <c r="O46" i="13"/>
  <c r="R46" i="13"/>
  <c r="U46" i="13"/>
  <c r="V46" i="13"/>
  <c r="W46" i="13" s="1"/>
  <c r="K39" i="13"/>
  <c r="P39" i="13" s="1"/>
  <c r="T39" i="13"/>
  <c r="M39" i="13"/>
  <c r="V39" i="13"/>
  <c r="W39" i="13" s="1"/>
  <c r="L39" i="13"/>
  <c r="N39" i="13"/>
  <c r="O39" i="13"/>
  <c r="Q39" i="13"/>
  <c r="F39" i="13"/>
  <c r="N30" i="13"/>
  <c r="F30" i="13"/>
  <c r="Q30" i="13"/>
  <c r="T30" i="13"/>
  <c r="U30" i="13"/>
  <c r="K30" i="13"/>
  <c r="P30" i="13" s="1"/>
  <c r="V30" i="13"/>
  <c r="W30" i="13" s="1"/>
  <c r="L30" i="13"/>
  <c r="K81" i="13"/>
  <c r="P81" i="13" s="1"/>
  <c r="U81" i="13"/>
  <c r="F77" i="13"/>
  <c r="N77" i="13"/>
  <c r="G75" i="13"/>
  <c r="Q75" i="13"/>
  <c r="U75" i="13"/>
  <c r="G71" i="13"/>
  <c r="O71" i="13"/>
  <c r="R71" i="13"/>
  <c r="M71" i="13"/>
  <c r="L59" i="13"/>
  <c r="U59" i="13"/>
  <c r="F59" i="13"/>
  <c r="N59" i="13"/>
  <c r="K59" i="13"/>
  <c r="P59" i="13" s="1"/>
  <c r="M59" i="13"/>
  <c r="O59" i="13"/>
  <c r="L53" i="13"/>
  <c r="U53" i="13"/>
  <c r="F53" i="13"/>
  <c r="N53" i="13"/>
  <c r="T53" i="13"/>
  <c r="V53" i="13"/>
  <c r="W53" i="13" s="1"/>
  <c r="K53" i="13"/>
  <c r="P53" i="13" s="1"/>
  <c r="I51" i="13"/>
  <c r="S51" i="13"/>
  <c r="K9" i="13"/>
  <c r="P9" i="13" s="1"/>
  <c r="N9" i="13"/>
  <c r="F9" i="13"/>
  <c r="R9" i="13"/>
  <c r="G9" i="13"/>
  <c r="U9" i="13"/>
  <c r="V9" i="13"/>
  <c r="W9" i="13" s="1"/>
  <c r="S8" i="13"/>
  <c r="I8" i="13"/>
  <c r="S5" i="13"/>
  <c r="I5" i="13"/>
  <c r="O156" i="13"/>
  <c r="F156" i="13"/>
  <c r="Q144" i="13"/>
  <c r="M144" i="13"/>
  <c r="O139" i="13"/>
  <c r="F139" i="13"/>
  <c r="Q138" i="13"/>
  <c r="N138" i="13"/>
  <c r="V135" i="13"/>
  <c r="W135" i="13" s="1"/>
  <c r="Q125" i="13"/>
  <c r="F125" i="13"/>
  <c r="N125" i="13"/>
  <c r="U90" i="13"/>
  <c r="Q87" i="13"/>
  <c r="K87" i="13"/>
  <c r="P87" i="13" s="1"/>
  <c r="V87" i="13"/>
  <c r="W87" i="13" s="1"/>
  <c r="T81" i="13"/>
  <c r="U77" i="13"/>
  <c r="K75" i="13"/>
  <c r="P75" i="13" s="1"/>
  <c r="K71" i="13"/>
  <c r="P71" i="13" s="1"/>
  <c r="L67" i="13"/>
  <c r="V67" i="13"/>
  <c r="W67" i="13" s="1"/>
  <c r="F67" i="13"/>
  <c r="N67" i="13"/>
  <c r="N42" i="13"/>
  <c r="K42" i="13"/>
  <c r="P42" i="13" s="1"/>
  <c r="S40" i="13"/>
  <c r="U24" i="13"/>
  <c r="R24" i="13"/>
  <c r="M24" i="13"/>
  <c r="Q24" i="13"/>
  <c r="T24" i="13"/>
  <c r="G19" i="13"/>
  <c r="M19" i="13"/>
  <c r="Q19" i="13"/>
  <c r="T19" i="13"/>
  <c r="U19" i="13"/>
  <c r="M9" i="13"/>
  <c r="R157" i="13"/>
  <c r="O157" i="13"/>
  <c r="G88" i="13"/>
  <c r="F88" i="13"/>
  <c r="N88" i="13"/>
  <c r="R81" i="13"/>
  <c r="T77" i="13"/>
  <c r="V75" i="13"/>
  <c r="W75" i="13" s="1"/>
  <c r="V66" i="13"/>
  <c r="W66" i="13" s="1"/>
  <c r="L66" i="13"/>
  <c r="O66" i="13"/>
  <c r="K54" i="13"/>
  <c r="P54" i="13" s="1"/>
  <c r="N54" i="13"/>
  <c r="O54" i="13"/>
  <c r="R54" i="13"/>
  <c r="I50" i="13"/>
  <c r="S50" i="13"/>
  <c r="R38" i="13"/>
  <c r="M38" i="13"/>
  <c r="L9" i="13"/>
  <c r="I56" i="13"/>
  <c r="S56" i="13"/>
  <c r="R45" i="13"/>
  <c r="K45" i="13"/>
  <c r="P45" i="13" s="1"/>
  <c r="T45" i="13"/>
  <c r="V45" i="13"/>
  <c r="W45" i="13" s="1"/>
  <c r="L45" i="13"/>
  <c r="M45" i="13"/>
  <c r="U44" i="13"/>
  <c r="M44" i="13"/>
  <c r="F44" i="13"/>
  <c r="R44" i="13"/>
  <c r="G44" i="13"/>
  <c r="V44" i="13"/>
  <c r="W44" i="13" s="1"/>
  <c r="I38" i="13"/>
  <c r="S38" i="13"/>
  <c r="U31" i="13"/>
  <c r="Q31" i="13"/>
  <c r="F31" i="13"/>
  <c r="T31" i="13"/>
  <c r="L31" i="13"/>
  <c r="N31" i="13"/>
  <c r="R31" i="13"/>
  <c r="M26" i="13"/>
  <c r="Q26" i="13"/>
  <c r="V26" i="13"/>
  <c r="W26" i="13" s="1"/>
  <c r="K25" i="13"/>
  <c r="P25" i="13" s="1"/>
  <c r="L25" i="13"/>
  <c r="U25" i="13"/>
  <c r="N25" i="13"/>
  <c r="F25" i="13"/>
  <c r="M25" i="13"/>
  <c r="O25" i="13"/>
  <c r="Q25" i="13"/>
  <c r="R14" i="13"/>
  <c r="K14" i="13"/>
  <c r="P14" i="13" s="1"/>
  <c r="T14" i="13"/>
  <c r="M14" i="13"/>
  <c r="V14" i="13"/>
  <c r="W14" i="13" s="1"/>
  <c r="L14" i="13"/>
  <c r="G79" i="13"/>
  <c r="Q79" i="13"/>
  <c r="U60" i="13"/>
  <c r="I46" i="13"/>
  <c r="S46" i="13"/>
  <c r="R43" i="13"/>
  <c r="G23" i="13"/>
  <c r="S7" i="13"/>
  <c r="I7" i="13"/>
  <c r="Q64" i="13"/>
  <c r="T64" i="13"/>
  <c r="K64" i="13"/>
  <c r="P64" i="13" s="1"/>
  <c r="V64" i="13"/>
  <c r="W64" i="13" s="1"/>
  <c r="K60" i="13"/>
  <c r="P60" i="13" s="1"/>
  <c r="N60" i="13"/>
  <c r="L43" i="13"/>
  <c r="U43" i="13"/>
  <c r="F43" i="13"/>
  <c r="N43" i="13"/>
  <c r="S27" i="13"/>
  <c r="I27" i="13"/>
  <c r="V12" i="13"/>
  <c r="W12" i="13" s="1"/>
  <c r="M12" i="13"/>
  <c r="F12" i="13"/>
  <c r="T12" i="13"/>
  <c r="R4" i="13"/>
  <c r="F4" i="13"/>
  <c r="F47" i="13"/>
  <c r="O47" i="13"/>
  <c r="R47" i="13"/>
  <c r="O43" i="13"/>
  <c r="T22" i="13"/>
  <c r="L22" i="13"/>
  <c r="S15" i="13"/>
  <c r="I15" i="13"/>
  <c r="O13" i="13"/>
  <c r="V13" i="13"/>
  <c r="W13" i="13" s="1"/>
  <c r="K28" i="13"/>
  <c r="P28" i="13" s="1"/>
  <c r="R27" i="13"/>
  <c r="I20" i="13"/>
  <c r="T5" i="13"/>
  <c r="V62" i="13"/>
  <c r="W62" i="13" s="1"/>
  <c r="V49" i="13"/>
  <c r="W49" i="13" s="1"/>
  <c r="T41" i="13"/>
  <c r="G27" i="13"/>
  <c r="M11" i="13"/>
  <c r="Q5" i="13"/>
  <c r="G5" i="13"/>
  <c r="K4" i="13"/>
  <c r="P4" i="13" s="1"/>
  <c r="S1000" i="13"/>
  <c r="M1000" i="13"/>
  <c r="T1000" i="13"/>
  <c r="R1000" i="13"/>
  <c r="L1000" i="13"/>
  <c r="I16" i="13"/>
  <c r="S16" i="13"/>
  <c r="O938" i="13"/>
  <c r="S938" i="13"/>
  <c r="I938" i="13"/>
  <c r="G933" i="13"/>
  <c r="O933" i="13"/>
  <c r="F933" i="13"/>
  <c r="Q933" i="13"/>
  <c r="R933" i="13"/>
  <c r="U922" i="13"/>
  <c r="L907" i="13"/>
  <c r="T907" i="13"/>
  <c r="F907" i="13"/>
  <c r="N907" i="13"/>
  <c r="V907" i="13"/>
  <c r="W907" i="13" s="1"/>
  <c r="G907" i="13"/>
  <c r="O907" i="13"/>
  <c r="U907" i="13"/>
  <c r="K907" i="13"/>
  <c r="P907" i="13" s="1"/>
  <c r="S902" i="13"/>
  <c r="I902" i="13"/>
  <c r="L891" i="13"/>
  <c r="T891" i="13"/>
  <c r="F891" i="13"/>
  <c r="N891" i="13"/>
  <c r="V891" i="13"/>
  <c r="W891" i="13" s="1"/>
  <c r="G891" i="13"/>
  <c r="O891" i="13"/>
  <c r="U891" i="13"/>
  <c r="K891" i="13"/>
  <c r="P891" i="13" s="1"/>
  <c r="S886" i="13"/>
  <c r="I886" i="13"/>
  <c r="S870" i="13"/>
  <c r="I870" i="13"/>
  <c r="S854" i="13"/>
  <c r="I854" i="13"/>
  <c r="I846" i="13"/>
  <c r="S846" i="13"/>
  <c r="I822" i="13"/>
  <c r="S822" i="13"/>
  <c r="S821" i="13"/>
  <c r="I821" i="13"/>
  <c r="I818" i="13"/>
  <c r="S818" i="13"/>
  <c r="R797" i="13"/>
  <c r="K797" i="13"/>
  <c r="P797" i="13" s="1"/>
  <c r="T797" i="13"/>
  <c r="U797" i="13"/>
  <c r="V797" i="13"/>
  <c r="W797" i="13" s="1"/>
  <c r="M797" i="13"/>
  <c r="L797" i="13"/>
  <c r="F788" i="13"/>
  <c r="N788" i="13"/>
  <c r="V788" i="13"/>
  <c r="W788" i="13" s="1"/>
  <c r="Q788" i="13"/>
  <c r="T788" i="13"/>
  <c r="L788" i="13"/>
  <c r="M788" i="13"/>
  <c r="K788" i="13"/>
  <c r="P788" i="13" s="1"/>
  <c r="O788" i="13"/>
  <c r="I719" i="13"/>
  <c r="S719" i="13"/>
  <c r="I654" i="13"/>
  <c r="S654" i="13"/>
  <c r="K605" i="13"/>
  <c r="P605" i="13" s="1"/>
  <c r="G605" i="13"/>
  <c r="T605" i="13"/>
  <c r="V605" i="13"/>
  <c r="W605" i="13" s="1"/>
  <c r="M605" i="13"/>
  <c r="N605" i="13"/>
  <c r="L605" i="13"/>
  <c r="O605" i="13"/>
  <c r="Q605" i="13"/>
  <c r="R605" i="13"/>
  <c r="U605" i="13"/>
  <c r="S540" i="13"/>
  <c r="I540" i="13"/>
  <c r="Q467" i="13"/>
  <c r="G467" i="13"/>
  <c r="K467" i="13"/>
  <c r="P467" i="13" s="1"/>
  <c r="T467" i="13"/>
  <c r="U467" i="13"/>
  <c r="M467" i="13"/>
  <c r="L467" i="13"/>
  <c r="N467" i="13"/>
  <c r="O467" i="13"/>
  <c r="R467" i="13"/>
  <c r="V467" i="13"/>
  <c r="W467" i="13" s="1"/>
  <c r="S11" i="13"/>
  <c r="I11" i="13"/>
  <c r="U996" i="13"/>
  <c r="G981" i="13"/>
  <c r="O981" i="13"/>
  <c r="F981" i="13"/>
  <c r="R981" i="13"/>
  <c r="Q981" i="13"/>
  <c r="K974" i="13"/>
  <c r="P974" i="13" s="1"/>
  <c r="R974" i="13"/>
  <c r="L974" i="13"/>
  <c r="U974" i="13"/>
  <c r="T974" i="13"/>
  <c r="M974" i="13"/>
  <c r="V974" i="13"/>
  <c r="W974" i="13" s="1"/>
  <c r="O970" i="13"/>
  <c r="S970" i="13"/>
  <c r="I970" i="13"/>
  <c r="F969" i="13"/>
  <c r="G965" i="13"/>
  <c r="O965" i="13"/>
  <c r="F965" i="13"/>
  <c r="Q965" i="13"/>
  <c r="R965" i="13"/>
  <c r="Q958" i="13"/>
  <c r="F958" i="13"/>
  <c r="K954" i="13"/>
  <c r="P954" i="13" s="1"/>
  <c r="G954" i="13"/>
  <c r="Q954" i="13"/>
  <c r="R954" i="13"/>
  <c r="T954" i="13"/>
  <c r="G949" i="13"/>
  <c r="O949" i="13"/>
  <c r="F949" i="13"/>
  <c r="Q949" i="13"/>
  <c r="R949" i="13"/>
  <c r="Q947" i="13"/>
  <c r="K944" i="13"/>
  <c r="P944" i="13" s="1"/>
  <c r="F944" i="13"/>
  <c r="O944" i="13"/>
  <c r="G944" i="13"/>
  <c r="Q944" i="13"/>
  <c r="R944" i="13"/>
  <c r="N938" i="13"/>
  <c r="G937" i="13"/>
  <c r="O937" i="13"/>
  <c r="R937" i="13"/>
  <c r="T937" i="13"/>
  <c r="K937" i="13"/>
  <c r="P937" i="13" s="1"/>
  <c r="L937" i="13"/>
  <c r="U937" i="13"/>
  <c r="T933" i="13"/>
  <c r="I933" i="13"/>
  <c r="S933" i="13"/>
  <c r="K928" i="13"/>
  <c r="P928" i="13" s="1"/>
  <c r="F928" i="13"/>
  <c r="O928" i="13"/>
  <c r="G928" i="13"/>
  <c r="Q928" i="13"/>
  <c r="R928" i="13"/>
  <c r="O922" i="13"/>
  <c r="S922" i="13"/>
  <c r="I922" i="13"/>
  <c r="F921" i="13"/>
  <c r="G921" i="13"/>
  <c r="O921" i="13"/>
  <c r="R921" i="13"/>
  <c r="K921" i="13"/>
  <c r="P921" i="13" s="1"/>
  <c r="T921" i="13"/>
  <c r="L921" i="13"/>
  <c r="U921" i="13"/>
  <c r="V918" i="13"/>
  <c r="W918" i="13" s="1"/>
  <c r="R907" i="13"/>
  <c r="R906" i="13"/>
  <c r="K906" i="13"/>
  <c r="P906" i="13" s="1"/>
  <c r="F906" i="13"/>
  <c r="O906" i="13"/>
  <c r="G906" i="13"/>
  <c r="Q906" i="13"/>
  <c r="T906" i="13"/>
  <c r="U906" i="13"/>
  <c r="R891" i="13"/>
  <c r="R890" i="13"/>
  <c r="K890" i="13"/>
  <c r="P890" i="13" s="1"/>
  <c r="F890" i="13"/>
  <c r="O890" i="13"/>
  <c r="G890" i="13"/>
  <c r="Q890" i="13"/>
  <c r="T890" i="13"/>
  <c r="U890" i="13"/>
  <c r="V886" i="13"/>
  <c r="W886" i="13" s="1"/>
  <c r="R875" i="13"/>
  <c r="R874" i="13"/>
  <c r="K874" i="13"/>
  <c r="P874" i="13" s="1"/>
  <c r="F874" i="13"/>
  <c r="O874" i="13"/>
  <c r="G874" i="13"/>
  <c r="Q874" i="13"/>
  <c r="T874" i="13"/>
  <c r="U874" i="13"/>
  <c r="V870" i="13"/>
  <c r="W870" i="13" s="1"/>
  <c r="R859" i="13"/>
  <c r="R858" i="13"/>
  <c r="K858" i="13"/>
  <c r="P858" i="13" s="1"/>
  <c r="F858" i="13"/>
  <c r="O858" i="13"/>
  <c r="G858" i="13"/>
  <c r="Q858" i="13"/>
  <c r="T858" i="13"/>
  <c r="U858" i="13"/>
  <c r="F829" i="13"/>
  <c r="R819" i="13"/>
  <c r="L819" i="13"/>
  <c r="U819" i="13"/>
  <c r="F819" i="13"/>
  <c r="N819" i="13"/>
  <c r="G819" i="13"/>
  <c r="O819" i="13"/>
  <c r="V819" i="13"/>
  <c r="W819" i="13" s="1"/>
  <c r="K819" i="13"/>
  <c r="P819" i="13" s="1"/>
  <c r="M819" i="13"/>
  <c r="I814" i="13"/>
  <c r="S814" i="13"/>
  <c r="F804" i="13"/>
  <c r="N804" i="13"/>
  <c r="V804" i="13"/>
  <c r="W804" i="13" s="1"/>
  <c r="L804" i="13"/>
  <c r="U804" i="13"/>
  <c r="M804" i="13"/>
  <c r="G804" i="13"/>
  <c r="R804" i="13"/>
  <c r="T804" i="13"/>
  <c r="K804" i="13"/>
  <c r="P804" i="13" s="1"/>
  <c r="Q797" i="13"/>
  <c r="U772" i="13"/>
  <c r="I752" i="13"/>
  <c r="S752" i="13"/>
  <c r="F748" i="13"/>
  <c r="N748" i="13"/>
  <c r="V748" i="13"/>
  <c r="W748" i="13" s="1"/>
  <c r="Q748" i="13"/>
  <c r="O748" i="13"/>
  <c r="U748" i="13"/>
  <c r="L748" i="13"/>
  <c r="M748" i="13"/>
  <c r="G748" i="13"/>
  <c r="K748" i="13"/>
  <c r="P748" i="13" s="1"/>
  <c r="F740" i="13"/>
  <c r="N740" i="13"/>
  <c r="V740" i="13"/>
  <c r="W740" i="13" s="1"/>
  <c r="Q740" i="13"/>
  <c r="O740" i="13"/>
  <c r="K740" i="13"/>
  <c r="P740" i="13" s="1"/>
  <c r="M740" i="13"/>
  <c r="G740" i="13"/>
  <c r="L740" i="13"/>
  <c r="R740" i="13"/>
  <c r="V581" i="13"/>
  <c r="W581" i="13" s="1"/>
  <c r="K563" i="13"/>
  <c r="P563" i="13" s="1"/>
  <c r="F563" i="13"/>
  <c r="O563" i="13"/>
  <c r="R563" i="13"/>
  <c r="V563" i="13"/>
  <c r="W563" i="13" s="1"/>
  <c r="L563" i="13"/>
  <c r="M563" i="13"/>
  <c r="N563" i="13"/>
  <c r="Q563" i="13"/>
  <c r="T563" i="13"/>
  <c r="G563" i="13"/>
  <c r="U563" i="13"/>
  <c r="K519" i="13"/>
  <c r="P519" i="13" s="1"/>
  <c r="F519" i="13"/>
  <c r="N519" i="13"/>
  <c r="V519" i="13"/>
  <c r="W519" i="13" s="1"/>
  <c r="O519" i="13"/>
  <c r="R519" i="13"/>
  <c r="G519" i="13"/>
  <c r="T519" i="13"/>
  <c r="L519" i="13"/>
  <c r="M519" i="13"/>
  <c r="Q519" i="13"/>
  <c r="U519" i="13"/>
  <c r="S490" i="13"/>
  <c r="I467" i="13"/>
  <c r="S467" i="13"/>
  <c r="F325" i="13"/>
  <c r="N325" i="13"/>
  <c r="V325" i="13"/>
  <c r="W325" i="13" s="1"/>
  <c r="Q325" i="13"/>
  <c r="G325" i="13"/>
  <c r="R325" i="13"/>
  <c r="U325" i="13"/>
  <c r="K325" i="13"/>
  <c r="P325" i="13" s="1"/>
  <c r="M325" i="13"/>
  <c r="L325" i="13"/>
  <c r="O325" i="13"/>
  <c r="T325" i="13"/>
  <c r="F319" i="13"/>
  <c r="N319" i="13"/>
  <c r="V319" i="13"/>
  <c r="W319" i="13" s="1"/>
  <c r="Q319" i="13"/>
  <c r="M319" i="13"/>
  <c r="O319" i="13"/>
  <c r="G319" i="13"/>
  <c r="R319" i="13"/>
  <c r="L319" i="13"/>
  <c r="T319" i="13"/>
  <c r="U319" i="13"/>
  <c r="K319" i="13"/>
  <c r="P319" i="13" s="1"/>
  <c r="S255" i="13"/>
  <c r="I255" i="13"/>
  <c r="S247" i="13"/>
  <c r="I247" i="13"/>
  <c r="S227" i="13"/>
  <c r="I227" i="13"/>
  <c r="L140" i="13"/>
  <c r="T140" i="13"/>
  <c r="G140" i="13"/>
  <c r="F140" i="13"/>
  <c r="Q140" i="13"/>
  <c r="U140" i="13"/>
  <c r="N140" i="13"/>
  <c r="O140" i="13"/>
  <c r="M140" i="13"/>
  <c r="R140" i="13"/>
  <c r="V140" i="13"/>
  <c r="W140" i="13" s="1"/>
  <c r="K140" i="13"/>
  <c r="P140" i="13" s="1"/>
  <c r="L56" i="13"/>
  <c r="T56" i="13"/>
  <c r="Q56" i="13"/>
  <c r="M56" i="13"/>
  <c r="F56" i="13"/>
  <c r="V56" i="13"/>
  <c r="W56" i="13" s="1"/>
  <c r="N56" i="13"/>
  <c r="G56" i="13"/>
  <c r="K56" i="13"/>
  <c r="P56" i="13" s="1"/>
  <c r="O56" i="13"/>
  <c r="U56" i="13"/>
  <c r="R56" i="13"/>
  <c r="G931" i="13"/>
  <c r="O931" i="13"/>
  <c r="K931" i="13"/>
  <c r="P931" i="13" s="1"/>
  <c r="T931" i="13"/>
  <c r="L931" i="13"/>
  <c r="U931" i="13"/>
  <c r="M931" i="13"/>
  <c r="V931" i="13"/>
  <c r="W931" i="13" s="1"/>
  <c r="R902" i="13"/>
  <c r="K902" i="13"/>
  <c r="P902" i="13" s="1"/>
  <c r="F902" i="13"/>
  <c r="O902" i="13"/>
  <c r="G902" i="13"/>
  <c r="Q902" i="13"/>
  <c r="T902" i="13"/>
  <c r="U902" i="13"/>
  <c r="R854" i="13"/>
  <c r="K854" i="13"/>
  <c r="P854" i="13" s="1"/>
  <c r="F854" i="13"/>
  <c r="O854" i="13"/>
  <c r="G854" i="13"/>
  <c r="Q854" i="13"/>
  <c r="T854" i="13"/>
  <c r="U854" i="13"/>
  <c r="R821" i="13"/>
  <c r="K821" i="13"/>
  <c r="P821" i="13" s="1"/>
  <c r="T821" i="13"/>
  <c r="F821" i="13"/>
  <c r="O821" i="13"/>
  <c r="G821" i="13"/>
  <c r="Q821" i="13"/>
  <c r="U821" i="13"/>
  <c r="V821" i="13"/>
  <c r="W821" i="13" s="1"/>
  <c r="I785" i="13"/>
  <c r="S785" i="13"/>
  <c r="K625" i="13"/>
  <c r="P625" i="13" s="1"/>
  <c r="R625" i="13"/>
  <c r="M625" i="13"/>
  <c r="V625" i="13"/>
  <c r="W625" i="13" s="1"/>
  <c r="U625" i="13"/>
  <c r="L625" i="13"/>
  <c r="N625" i="13"/>
  <c r="F625" i="13"/>
  <c r="T625" i="13"/>
  <c r="G625" i="13"/>
  <c r="O625" i="13"/>
  <c r="Q625" i="13"/>
  <c r="S533" i="13"/>
  <c r="I533" i="13"/>
  <c r="S517" i="13"/>
  <c r="I517" i="13"/>
  <c r="G979" i="13"/>
  <c r="O979" i="13"/>
  <c r="L979" i="13"/>
  <c r="U979" i="13"/>
  <c r="K979" i="13"/>
  <c r="P979" i="13" s="1"/>
  <c r="T979" i="13"/>
  <c r="M979" i="13"/>
  <c r="V979" i="13"/>
  <c r="W979" i="13" s="1"/>
  <c r="K926" i="13"/>
  <c r="P926" i="13" s="1"/>
  <c r="R926" i="13"/>
  <c r="T926" i="13"/>
  <c r="L926" i="13"/>
  <c r="U926" i="13"/>
  <c r="M926" i="13"/>
  <c r="V926" i="13"/>
  <c r="W926" i="13" s="1"/>
  <c r="S918" i="13"/>
  <c r="I918" i="13"/>
  <c r="F988" i="13"/>
  <c r="N988" i="13"/>
  <c r="V988" i="13"/>
  <c r="W988" i="13" s="1"/>
  <c r="G988" i="13"/>
  <c r="O988" i="13"/>
  <c r="Q988" i="13"/>
  <c r="R986" i="13"/>
  <c r="I982" i="13"/>
  <c r="I981" i="13"/>
  <c r="S981" i="13"/>
  <c r="K976" i="13"/>
  <c r="P976" i="13" s="1"/>
  <c r="F976" i="13"/>
  <c r="O976" i="13"/>
  <c r="Q976" i="13"/>
  <c r="G976" i="13"/>
  <c r="R976" i="13"/>
  <c r="N970" i="13"/>
  <c r="I966" i="13"/>
  <c r="N902" i="13"/>
  <c r="N870" i="13"/>
  <c r="L863" i="13"/>
  <c r="T863" i="13"/>
  <c r="F863" i="13"/>
  <c r="N863" i="13"/>
  <c r="V863" i="13"/>
  <c r="W863" i="13" s="1"/>
  <c r="G863" i="13"/>
  <c r="O863" i="13"/>
  <c r="U863" i="13"/>
  <c r="K863" i="13"/>
  <c r="P863" i="13" s="1"/>
  <c r="Q859" i="13"/>
  <c r="S858" i="13"/>
  <c r="I858" i="13"/>
  <c r="O797" i="13"/>
  <c r="U788" i="13"/>
  <c r="S772" i="13"/>
  <c r="S763" i="13"/>
  <c r="I744" i="13"/>
  <c r="S744" i="13"/>
  <c r="M933" i="13"/>
  <c r="R910" i="13"/>
  <c r="K910" i="13"/>
  <c r="P910" i="13" s="1"/>
  <c r="F910" i="13"/>
  <c r="O910" i="13"/>
  <c r="G910" i="13"/>
  <c r="Q910" i="13"/>
  <c r="T910" i="13"/>
  <c r="U910" i="13"/>
  <c r="R895" i="13"/>
  <c r="M886" i="13"/>
  <c r="R878" i="13"/>
  <c r="K878" i="13"/>
  <c r="P878" i="13" s="1"/>
  <c r="F878" i="13"/>
  <c r="O878" i="13"/>
  <c r="G878" i="13"/>
  <c r="Q878" i="13"/>
  <c r="T878" i="13"/>
  <c r="U878" i="13"/>
  <c r="R862" i="13"/>
  <c r="K862" i="13"/>
  <c r="P862" i="13" s="1"/>
  <c r="F862" i="13"/>
  <c r="O862" i="13"/>
  <c r="G862" i="13"/>
  <c r="Q862" i="13"/>
  <c r="T862" i="13"/>
  <c r="U862" i="13"/>
  <c r="S829" i="13"/>
  <c r="I829" i="13"/>
  <c r="V823" i="13"/>
  <c r="W823" i="13" s="1"/>
  <c r="M821" i="13"/>
  <c r="S779" i="13"/>
  <c r="K541" i="13"/>
  <c r="P541" i="13" s="1"/>
  <c r="F541" i="13"/>
  <c r="N541" i="13"/>
  <c r="V541" i="13"/>
  <c r="W541" i="13" s="1"/>
  <c r="R541" i="13"/>
  <c r="L541" i="13"/>
  <c r="M541" i="13"/>
  <c r="O541" i="13"/>
  <c r="Q541" i="13"/>
  <c r="T541" i="13"/>
  <c r="U541" i="13"/>
  <c r="G492" i="13"/>
  <c r="O492" i="13"/>
  <c r="R492" i="13"/>
  <c r="Q492" i="13"/>
  <c r="K492" i="13"/>
  <c r="P492" i="13" s="1"/>
  <c r="U492" i="13"/>
  <c r="N492" i="13"/>
  <c r="V492" i="13"/>
  <c r="W492" i="13" s="1"/>
  <c r="L492" i="13"/>
  <c r="M492" i="13"/>
  <c r="T492" i="13"/>
  <c r="F998" i="13"/>
  <c r="N998" i="13"/>
  <c r="V998" i="13"/>
  <c r="W998" i="13" s="1"/>
  <c r="G998" i="13"/>
  <c r="O998" i="13"/>
  <c r="Q998" i="13"/>
  <c r="L994" i="13"/>
  <c r="F990" i="13"/>
  <c r="N990" i="13"/>
  <c r="V990" i="13"/>
  <c r="W990" i="13" s="1"/>
  <c r="O990" i="13"/>
  <c r="G990" i="13"/>
  <c r="Q990" i="13"/>
  <c r="R988" i="13"/>
  <c r="I985" i="13"/>
  <c r="S985" i="13"/>
  <c r="M981" i="13"/>
  <c r="V980" i="13"/>
  <c r="W980" i="13" s="1"/>
  <c r="T976" i="13"/>
  <c r="V975" i="13"/>
  <c r="W975" i="13" s="1"/>
  <c r="L970" i="13"/>
  <c r="M965" i="13"/>
  <c r="V964" i="13"/>
  <c r="W964" i="13" s="1"/>
  <c r="S960" i="13"/>
  <c r="I960" i="13"/>
  <c r="N958" i="13"/>
  <c r="S955" i="13"/>
  <c r="M954" i="13"/>
  <c r="I953" i="13"/>
  <c r="S953" i="13"/>
  <c r="M949" i="13"/>
  <c r="V948" i="13"/>
  <c r="W948" i="13" s="1"/>
  <c r="N944" i="13"/>
  <c r="G943" i="13"/>
  <c r="O943" i="13"/>
  <c r="Q943" i="13"/>
  <c r="R943" i="13"/>
  <c r="K943" i="13"/>
  <c r="P943" i="13" s="1"/>
  <c r="T943" i="13"/>
  <c r="N937" i="13"/>
  <c r="L933" i="13"/>
  <c r="K932" i="13"/>
  <c r="P932" i="13" s="1"/>
  <c r="Q932" i="13"/>
  <c r="R932" i="13"/>
  <c r="T932" i="13"/>
  <c r="L932" i="13"/>
  <c r="U932" i="13"/>
  <c r="N928" i="13"/>
  <c r="G927" i="13"/>
  <c r="O927" i="13"/>
  <c r="Q927" i="13"/>
  <c r="R927" i="13"/>
  <c r="K927" i="13"/>
  <c r="P927" i="13" s="1"/>
  <c r="T927" i="13"/>
  <c r="R920" i="13"/>
  <c r="K920" i="13"/>
  <c r="P920" i="13" s="1"/>
  <c r="Q920" i="13"/>
  <c r="T920" i="13"/>
  <c r="U920" i="13"/>
  <c r="L920" i="13"/>
  <c r="V920" i="13"/>
  <c r="W920" i="13" s="1"/>
  <c r="L915" i="13"/>
  <c r="T915" i="13"/>
  <c r="F915" i="13"/>
  <c r="N915" i="13"/>
  <c r="V915" i="13"/>
  <c r="W915" i="13" s="1"/>
  <c r="G915" i="13"/>
  <c r="O915" i="13"/>
  <c r="U915" i="13"/>
  <c r="K915" i="13"/>
  <c r="P915" i="13" s="1"/>
  <c r="Q911" i="13"/>
  <c r="S910" i="13"/>
  <c r="I910" i="13"/>
  <c r="M907" i="13"/>
  <c r="N906" i="13"/>
  <c r="L902" i="13"/>
  <c r="L899" i="13"/>
  <c r="T899" i="13"/>
  <c r="F899" i="13"/>
  <c r="N899" i="13"/>
  <c r="V899" i="13"/>
  <c r="W899" i="13" s="1"/>
  <c r="G899" i="13"/>
  <c r="O899" i="13"/>
  <c r="U899" i="13"/>
  <c r="K899" i="13"/>
  <c r="P899" i="13" s="1"/>
  <c r="S894" i="13"/>
  <c r="I894" i="13"/>
  <c r="M891" i="13"/>
  <c r="N890" i="13"/>
  <c r="L883" i="13"/>
  <c r="T883" i="13"/>
  <c r="F883" i="13"/>
  <c r="N883" i="13"/>
  <c r="V883" i="13"/>
  <c r="W883" i="13" s="1"/>
  <c r="G883" i="13"/>
  <c r="O883" i="13"/>
  <c r="U883" i="13"/>
  <c r="K883" i="13"/>
  <c r="P883" i="13" s="1"/>
  <c r="S878" i="13"/>
  <c r="I878" i="13"/>
  <c r="N874" i="13"/>
  <c r="L867" i="13"/>
  <c r="T867" i="13"/>
  <c r="F867" i="13"/>
  <c r="N867" i="13"/>
  <c r="V867" i="13"/>
  <c r="W867" i="13" s="1"/>
  <c r="G867" i="13"/>
  <c r="O867" i="13"/>
  <c r="U867" i="13"/>
  <c r="K867" i="13"/>
  <c r="P867" i="13" s="1"/>
  <c r="Q863" i="13"/>
  <c r="S862" i="13"/>
  <c r="I862" i="13"/>
  <c r="N858" i="13"/>
  <c r="L854" i="13"/>
  <c r="L851" i="13"/>
  <c r="T851" i="13"/>
  <c r="F851" i="13"/>
  <c r="N851" i="13"/>
  <c r="V851" i="13"/>
  <c r="W851" i="13" s="1"/>
  <c r="G851" i="13"/>
  <c r="O851" i="13"/>
  <c r="U851" i="13"/>
  <c r="K851" i="13"/>
  <c r="P851" i="13" s="1"/>
  <c r="Q847" i="13"/>
  <c r="F836" i="13"/>
  <c r="N836" i="13"/>
  <c r="V836" i="13"/>
  <c r="W836" i="13" s="1"/>
  <c r="L836" i="13"/>
  <c r="U836" i="13"/>
  <c r="M836" i="13"/>
  <c r="T836" i="13"/>
  <c r="K836" i="13"/>
  <c r="P836" i="13" s="1"/>
  <c r="U833" i="13"/>
  <c r="N829" i="13"/>
  <c r="L821" i="13"/>
  <c r="Q819" i="13"/>
  <c r="F808" i="13"/>
  <c r="N808" i="13"/>
  <c r="V808" i="13"/>
  <c r="W808" i="13" s="1"/>
  <c r="L808" i="13"/>
  <c r="U808" i="13"/>
  <c r="M808" i="13"/>
  <c r="T808" i="13"/>
  <c r="K808" i="13"/>
  <c r="P808" i="13" s="1"/>
  <c r="S795" i="13"/>
  <c r="R788" i="13"/>
  <c r="F776" i="13"/>
  <c r="N776" i="13"/>
  <c r="V776" i="13"/>
  <c r="W776" i="13" s="1"/>
  <c r="Q776" i="13"/>
  <c r="O776" i="13"/>
  <c r="G776" i="13"/>
  <c r="R776" i="13"/>
  <c r="K776" i="13"/>
  <c r="P776" i="13" s="1"/>
  <c r="L776" i="13"/>
  <c r="M776" i="13"/>
  <c r="F766" i="13"/>
  <c r="N766" i="13"/>
  <c r="V766" i="13"/>
  <c r="W766" i="13" s="1"/>
  <c r="Q766" i="13"/>
  <c r="G766" i="13"/>
  <c r="R766" i="13"/>
  <c r="T766" i="13"/>
  <c r="K766" i="13"/>
  <c r="P766" i="13" s="1"/>
  <c r="U766" i="13"/>
  <c r="L766" i="13"/>
  <c r="M766" i="13"/>
  <c r="O766" i="13"/>
  <c r="T748" i="13"/>
  <c r="U740" i="13"/>
  <c r="I680" i="13"/>
  <c r="S680" i="13"/>
  <c r="I959" i="13"/>
  <c r="S959" i="13"/>
  <c r="K938" i="13"/>
  <c r="P938" i="13" s="1"/>
  <c r="G938" i="13"/>
  <c r="Q938" i="13"/>
  <c r="R938" i="13"/>
  <c r="T938" i="13"/>
  <c r="R931" i="13"/>
  <c r="R918" i="13"/>
  <c r="K918" i="13"/>
  <c r="P918" i="13" s="1"/>
  <c r="F918" i="13"/>
  <c r="O918" i="13"/>
  <c r="G918" i="13"/>
  <c r="Q918" i="13"/>
  <c r="T918" i="13"/>
  <c r="U918" i="13"/>
  <c r="R886" i="13"/>
  <c r="K886" i="13"/>
  <c r="P886" i="13" s="1"/>
  <c r="F886" i="13"/>
  <c r="O886" i="13"/>
  <c r="G886" i="13"/>
  <c r="Q886" i="13"/>
  <c r="T886" i="13"/>
  <c r="U886" i="13"/>
  <c r="R870" i="13"/>
  <c r="K870" i="13"/>
  <c r="P870" i="13" s="1"/>
  <c r="F870" i="13"/>
  <c r="O870" i="13"/>
  <c r="G870" i="13"/>
  <c r="Q870" i="13"/>
  <c r="T870" i="13"/>
  <c r="U870" i="13"/>
  <c r="F832" i="13"/>
  <c r="N832" i="13"/>
  <c r="V832" i="13"/>
  <c r="W832" i="13" s="1"/>
  <c r="L832" i="13"/>
  <c r="U832" i="13"/>
  <c r="M832" i="13"/>
  <c r="G832" i="13"/>
  <c r="R832" i="13"/>
  <c r="T832" i="13"/>
  <c r="F772" i="13"/>
  <c r="N772" i="13"/>
  <c r="V772" i="13"/>
  <c r="W772" i="13" s="1"/>
  <c r="Q772" i="13"/>
  <c r="T772" i="13"/>
  <c r="L772" i="13"/>
  <c r="M772" i="13"/>
  <c r="K772" i="13"/>
  <c r="P772" i="13" s="1"/>
  <c r="O772" i="13"/>
  <c r="I651" i="13"/>
  <c r="S651" i="13"/>
  <c r="F986" i="13"/>
  <c r="N986" i="13"/>
  <c r="V986" i="13"/>
  <c r="W986" i="13" s="1"/>
  <c r="O986" i="13"/>
  <c r="G986" i="13"/>
  <c r="Q986" i="13"/>
  <c r="G963" i="13"/>
  <c r="O963" i="13"/>
  <c r="K963" i="13"/>
  <c r="P963" i="13" s="1"/>
  <c r="T963" i="13"/>
  <c r="L963" i="13"/>
  <c r="U963" i="13"/>
  <c r="M963" i="13"/>
  <c r="V963" i="13"/>
  <c r="W963" i="13" s="1"/>
  <c r="K922" i="13"/>
  <c r="P922" i="13" s="1"/>
  <c r="G922" i="13"/>
  <c r="Q922" i="13"/>
  <c r="R922" i="13"/>
  <c r="T922" i="13"/>
  <c r="L875" i="13"/>
  <c r="T875" i="13"/>
  <c r="F875" i="13"/>
  <c r="N875" i="13"/>
  <c r="V875" i="13"/>
  <c r="W875" i="13" s="1"/>
  <c r="G875" i="13"/>
  <c r="O875" i="13"/>
  <c r="U875" i="13"/>
  <c r="K875" i="13"/>
  <c r="P875" i="13" s="1"/>
  <c r="L859" i="13"/>
  <c r="T859" i="13"/>
  <c r="F859" i="13"/>
  <c r="N859" i="13"/>
  <c r="V859" i="13"/>
  <c r="W859" i="13" s="1"/>
  <c r="G859" i="13"/>
  <c r="O859" i="13"/>
  <c r="U859" i="13"/>
  <c r="K859" i="13"/>
  <c r="P859" i="13" s="1"/>
  <c r="F996" i="13"/>
  <c r="N996" i="13"/>
  <c r="V996" i="13"/>
  <c r="W996" i="13" s="1"/>
  <c r="O996" i="13"/>
  <c r="G996" i="13"/>
  <c r="Q996" i="13"/>
  <c r="R994" i="13"/>
  <c r="S954" i="13"/>
  <c r="I954" i="13"/>
  <c r="N931" i="13"/>
  <c r="S928" i="13"/>
  <c r="I928" i="13"/>
  <c r="N926" i="13"/>
  <c r="N922" i="13"/>
  <c r="I921" i="13"/>
  <c r="S921" i="13"/>
  <c r="S890" i="13"/>
  <c r="I890" i="13"/>
  <c r="N886" i="13"/>
  <c r="L879" i="13"/>
  <c r="T879" i="13"/>
  <c r="F879" i="13"/>
  <c r="N879" i="13"/>
  <c r="V879" i="13"/>
  <c r="W879" i="13" s="1"/>
  <c r="G879" i="13"/>
  <c r="O879" i="13"/>
  <c r="U879" i="13"/>
  <c r="K879" i="13"/>
  <c r="P879" i="13" s="1"/>
  <c r="Q875" i="13"/>
  <c r="S874" i="13"/>
  <c r="I874" i="13"/>
  <c r="K593" i="13"/>
  <c r="P593" i="13" s="1"/>
  <c r="R593" i="13"/>
  <c r="M593" i="13"/>
  <c r="V593" i="13"/>
  <c r="W593" i="13" s="1"/>
  <c r="G593" i="13"/>
  <c r="Q593" i="13"/>
  <c r="U593" i="13"/>
  <c r="F593" i="13"/>
  <c r="T593" i="13"/>
  <c r="L593" i="13"/>
  <c r="N593" i="13"/>
  <c r="O593" i="13"/>
  <c r="S563" i="13"/>
  <c r="I563" i="13"/>
  <c r="I325" i="13"/>
  <c r="S325" i="13"/>
  <c r="S996" i="13"/>
  <c r="S988" i="13"/>
  <c r="G985" i="13"/>
  <c r="O985" i="13"/>
  <c r="R985" i="13"/>
  <c r="K985" i="13"/>
  <c r="P985" i="13" s="1"/>
  <c r="T985" i="13"/>
  <c r="L985" i="13"/>
  <c r="U985" i="13"/>
  <c r="N979" i="13"/>
  <c r="U976" i="13"/>
  <c r="Q969" i="13"/>
  <c r="N963" i="13"/>
  <c r="K960" i="13"/>
  <c r="P960" i="13" s="1"/>
  <c r="F960" i="13"/>
  <c r="O960" i="13"/>
  <c r="G960" i="13"/>
  <c r="Q960" i="13"/>
  <c r="R960" i="13"/>
  <c r="G953" i="13"/>
  <c r="O953" i="13"/>
  <c r="R953" i="13"/>
  <c r="T953" i="13"/>
  <c r="K953" i="13"/>
  <c r="P953" i="13" s="1"/>
  <c r="L953" i="13"/>
  <c r="U953" i="13"/>
  <c r="M922" i="13"/>
  <c r="M918" i="13"/>
  <c r="M902" i="13"/>
  <c r="R894" i="13"/>
  <c r="K894" i="13"/>
  <c r="P894" i="13" s="1"/>
  <c r="F894" i="13"/>
  <c r="O894" i="13"/>
  <c r="G894" i="13"/>
  <c r="Q894" i="13"/>
  <c r="T894" i="13"/>
  <c r="U894" i="13"/>
  <c r="R879" i="13"/>
  <c r="M870" i="13"/>
  <c r="R863" i="13"/>
  <c r="M854" i="13"/>
  <c r="F840" i="13"/>
  <c r="N840" i="13"/>
  <c r="V840" i="13"/>
  <c r="W840" i="13" s="1"/>
  <c r="L840" i="13"/>
  <c r="U840" i="13"/>
  <c r="M840" i="13"/>
  <c r="T840" i="13"/>
  <c r="K840" i="13"/>
  <c r="P840" i="13" s="1"/>
  <c r="O840" i="13"/>
  <c r="K832" i="13"/>
  <c r="P832" i="13" s="1"/>
  <c r="O829" i="13"/>
  <c r="R815" i="13"/>
  <c r="L815" i="13"/>
  <c r="U815" i="13"/>
  <c r="F815" i="13"/>
  <c r="N815" i="13"/>
  <c r="G815" i="13"/>
  <c r="O815" i="13"/>
  <c r="T815" i="13"/>
  <c r="V815" i="13"/>
  <c r="W815" i="13" s="1"/>
  <c r="K815" i="13"/>
  <c r="P815" i="13" s="1"/>
  <c r="N797" i="13"/>
  <c r="F760" i="13"/>
  <c r="N760" i="13"/>
  <c r="V760" i="13"/>
  <c r="W760" i="13" s="1"/>
  <c r="Q760" i="13"/>
  <c r="O760" i="13"/>
  <c r="G760" i="13"/>
  <c r="R760" i="13"/>
  <c r="K760" i="13"/>
  <c r="P760" i="13" s="1"/>
  <c r="L760" i="13"/>
  <c r="M760" i="13"/>
  <c r="F680" i="13"/>
  <c r="N680" i="13"/>
  <c r="V680" i="13"/>
  <c r="W680" i="13" s="1"/>
  <c r="Q680" i="13"/>
  <c r="T680" i="13"/>
  <c r="M680" i="13"/>
  <c r="G680" i="13"/>
  <c r="U680" i="13"/>
  <c r="K680" i="13"/>
  <c r="P680" i="13" s="1"/>
  <c r="L680" i="13"/>
  <c r="O680" i="13"/>
  <c r="M996" i="13"/>
  <c r="M988" i="13"/>
  <c r="K986" i="13"/>
  <c r="P986" i="13" s="1"/>
  <c r="L981" i="13"/>
  <c r="K980" i="13"/>
  <c r="P980" i="13" s="1"/>
  <c r="Q980" i="13"/>
  <c r="T980" i="13"/>
  <c r="R980" i="13"/>
  <c r="L980" i="13"/>
  <c r="U980" i="13"/>
  <c r="N976" i="13"/>
  <c r="G975" i="13"/>
  <c r="O975" i="13"/>
  <c r="Q975" i="13"/>
  <c r="R975" i="13"/>
  <c r="K975" i="13"/>
  <c r="P975" i="13" s="1"/>
  <c r="T975" i="13"/>
  <c r="L965" i="13"/>
  <c r="K964" i="13"/>
  <c r="P964" i="13" s="1"/>
  <c r="Q964" i="13"/>
  <c r="R964" i="13"/>
  <c r="T964" i="13"/>
  <c r="L964" i="13"/>
  <c r="U964" i="13"/>
  <c r="T960" i="13"/>
  <c r="V959" i="13"/>
  <c r="W959" i="13" s="1"/>
  <c r="L954" i="13"/>
  <c r="L949" i="13"/>
  <c r="K948" i="13"/>
  <c r="P948" i="13" s="1"/>
  <c r="Q948" i="13"/>
  <c r="R948" i="13"/>
  <c r="T948" i="13"/>
  <c r="L948" i="13"/>
  <c r="U948" i="13"/>
  <c r="M944" i="13"/>
  <c r="I943" i="13"/>
  <c r="S943" i="13"/>
  <c r="M937" i="13"/>
  <c r="K933" i="13"/>
  <c r="P933" i="13" s="1"/>
  <c r="S932" i="13"/>
  <c r="I932" i="13"/>
  <c r="M928" i="13"/>
  <c r="I927" i="13"/>
  <c r="S927" i="13"/>
  <c r="N921" i="13"/>
  <c r="S920" i="13"/>
  <c r="I920" i="13"/>
  <c r="R914" i="13"/>
  <c r="K914" i="13"/>
  <c r="P914" i="13" s="1"/>
  <c r="F914" i="13"/>
  <c r="O914" i="13"/>
  <c r="G914" i="13"/>
  <c r="Q914" i="13"/>
  <c r="T914" i="13"/>
  <c r="U914" i="13"/>
  <c r="V910" i="13"/>
  <c r="W910" i="13" s="1"/>
  <c r="M906" i="13"/>
  <c r="R898" i="13"/>
  <c r="K898" i="13"/>
  <c r="P898" i="13" s="1"/>
  <c r="F898" i="13"/>
  <c r="O898" i="13"/>
  <c r="G898" i="13"/>
  <c r="Q898" i="13"/>
  <c r="T898" i="13"/>
  <c r="U898" i="13"/>
  <c r="V894" i="13"/>
  <c r="W894" i="13" s="1"/>
  <c r="M890" i="13"/>
  <c r="R882" i="13"/>
  <c r="K882" i="13"/>
  <c r="P882" i="13" s="1"/>
  <c r="F882" i="13"/>
  <c r="O882" i="13"/>
  <c r="G882" i="13"/>
  <c r="Q882" i="13"/>
  <c r="T882" i="13"/>
  <c r="U882" i="13"/>
  <c r="V878" i="13"/>
  <c r="W878" i="13" s="1"/>
  <c r="M874" i="13"/>
  <c r="R866" i="13"/>
  <c r="K866" i="13"/>
  <c r="P866" i="13" s="1"/>
  <c r="F866" i="13"/>
  <c r="O866" i="13"/>
  <c r="G866" i="13"/>
  <c r="Q866" i="13"/>
  <c r="T866" i="13"/>
  <c r="U866" i="13"/>
  <c r="V862" i="13"/>
  <c r="W862" i="13" s="1"/>
  <c r="M858" i="13"/>
  <c r="R850" i="13"/>
  <c r="K850" i="13"/>
  <c r="P850" i="13" s="1"/>
  <c r="F850" i="13"/>
  <c r="O850" i="13"/>
  <c r="G850" i="13"/>
  <c r="Q850" i="13"/>
  <c r="T850" i="13"/>
  <c r="U850" i="13"/>
  <c r="F844" i="13"/>
  <c r="N844" i="13"/>
  <c r="V844" i="13"/>
  <c r="W844" i="13" s="1"/>
  <c r="L844" i="13"/>
  <c r="U844" i="13"/>
  <c r="M844" i="13"/>
  <c r="K844" i="13"/>
  <c r="P844" i="13" s="1"/>
  <c r="O844" i="13"/>
  <c r="Q840" i="13"/>
  <c r="R833" i="13"/>
  <c r="K833" i="13"/>
  <c r="P833" i="13" s="1"/>
  <c r="T833" i="13"/>
  <c r="V833" i="13"/>
  <c r="W833" i="13" s="1"/>
  <c r="L833" i="13"/>
  <c r="M833" i="13"/>
  <c r="R825" i="13"/>
  <c r="K825" i="13"/>
  <c r="P825" i="13" s="1"/>
  <c r="T825" i="13"/>
  <c r="G825" i="13"/>
  <c r="Q825" i="13"/>
  <c r="U825" i="13"/>
  <c r="V825" i="13"/>
  <c r="W825" i="13" s="1"/>
  <c r="Q815" i="13"/>
  <c r="O804" i="13"/>
  <c r="F792" i="13"/>
  <c r="N792" i="13"/>
  <c r="V792" i="13"/>
  <c r="W792" i="13" s="1"/>
  <c r="Q792" i="13"/>
  <c r="O792" i="13"/>
  <c r="G792" i="13"/>
  <c r="R792" i="13"/>
  <c r="K792" i="13"/>
  <c r="P792" i="13" s="1"/>
  <c r="L792" i="13"/>
  <c r="M792" i="13"/>
  <c r="F782" i="13"/>
  <c r="N782" i="13"/>
  <c r="V782" i="13"/>
  <c r="W782" i="13" s="1"/>
  <c r="Q782" i="13"/>
  <c r="G782" i="13"/>
  <c r="R782" i="13"/>
  <c r="T782" i="13"/>
  <c r="K782" i="13"/>
  <c r="P782" i="13" s="1"/>
  <c r="U782" i="13"/>
  <c r="O782" i="13"/>
  <c r="L782" i="13"/>
  <c r="M782" i="13"/>
  <c r="F756" i="13"/>
  <c r="N756" i="13"/>
  <c r="V756" i="13"/>
  <c r="W756" i="13" s="1"/>
  <c r="Q756" i="13"/>
  <c r="O756" i="13"/>
  <c r="T756" i="13"/>
  <c r="K756" i="13"/>
  <c r="P756" i="13" s="1"/>
  <c r="L756" i="13"/>
  <c r="G756" i="13"/>
  <c r="M756" i="13"/>
  <c r="T740" i="13"/>
  <c r="F724" i="13"/>
  <c r="N724" i="13"/>
  <c r="V724" i="13"/>
  <c r="W724" i="13" s="1"/>
  <c r="Q724" i="13"/>
  <c r="O724" i="13"/>
  <c r="U724" i="13"/>
  <c r="K724" i="13"/>
  <c r="P724" i="13" s="1"/>
  <c r="L724" i="13"/>
  <c r="M724" i="13"/>
  <c r="G724" i="13"/>
  <c r="R724" i="13"/>
  <c r="S694" i="13"/>
  <c r="S573" i="13"/>
  <c r="I573" i="13"/>
  <c r="Q435" i="13"/>
  <c r="G435" i="13"/>
  <c r="K435" i="13"/>
  <c r="P435" i="13" s="1"/>
  <c r="T435" i="13"/>
  <c r="U435" i="13"/>
  <c r="M435" i="13"/>
  <c r="N435" i="13"/>
  <c r="R435" i="13"/>
  <c r="L435" i="13"/>
  <c r="O435" i="13"/>
  <c r="V435" i="13"/>
  <c r="W435" i="13" s="1"/>
  <c r="F994" i="13"/>
  <c r="N994" i="13"/>
  <c r="V994" i="13"/>
  <c r="W994" i="13" s="1"/>
  <c r="O994" i="13"/>
  <c r="G994" i="13"/>
  <c r="Q994" i="13"/>
  <c r="K970" i="13"/>
  <c r="P970" i="13" s="1"/>
  <c r="G970" i="13"/>
  <c r="Q970" i="13"/>
  <c r="R970" i="13"/>
  <c r="T970" i="13"/>
  <c r="G947" i="13"/>
  <c r="O947" i="13"/>
  <c r="K947" i="13"/>
  <c r="P947" i="13" s="1"/>
  <c r="T947" i="13"/>
  <c r="L947" i="13"/>
  <c r="U947" i="13"/>
  <c r="M947" i="13"/>
  <c r="V947" i="13"/>
  <c r="W947" i="13" s="1"/>
  <c r="K942" i="13"/>
  <c r="P942" i="13" s="1"/>
  <c r="R942" i="13"/>
  <c r="T942" i="13"/>
  <c r="L942" i="13"/>
  <c r="U942" i="13"/>
  <c r="M942" i="13"/>
  <c r="V942" i="13"/>
  <c r="W942" i="13" s="1"/>
  <c r="G969" i="13"/>
  <c r="O969" i="13"/>
  <c r="R969" i="13"/>
  <c r="K969" i="13"/>
  <c r="P969" i="13" s="1"/>
  <c r="T969" i="13"/>
  <c r="L969" i="13"/>
  <c r="U969" i="13"/>
  <c r="I965" i="13"/>
  <c r="S965" i="13"/>
  <c r="K958" i="13"/>
  <c r="P958" i="13" s="1"/>
  <c r="R958" i="13"/>
  <c r="T958" i="13"/>
  <c r="L958" i="13"/>
  <c r="U958" i="13"/>
  <c r="M958" i="13"/>
  <c r="V958" i="13"/>
  <c r="W958" i="13" s="1"/>
  <c r="I950" i="13"/>
  <c r="I949" i="13"/>
  <c r="S949" i="13"/>
  <c r="S944" i="13"/>
  <c r="I944" i="13"/>
  <c r="N942" i="13"/>
  <c r="M938" i="13"/>
  <c r="I937" i="13"/>
  <c r="S937" i="13"/>
  <c r="N933" i="13"/>
  <c r="N918" i="13"/>
  <c r="L911" i="13"/>
  <c r="T911" i="13"/>
  <c r="F911" i="13"/>
  <c r="N911" i="13"/>
  <c r="V911" i="13"/>
  <c r="W911" i="13" s="1"/>
  <c r="G911" i="13"/>
  <c r="O911" i="13"/>
  <c r="U911" i="13"/>
  <c r="K911" i="13"/>
  <c r="P911" i="13" s="1"/>
  <c r="Q907" i="13"/>
  <c r="S906" i="13"/>
  <c r="I906" i="13"/>
  <c r="L895" i="13"/>
  <c r="T895" i="13"/>
  <c r="F895" i="13"/>
  <c r="N895" i="13"/>
  <c r="V895" i="13"/>
  <c r="W895" i="13" s="1"/>
  <c r="G895" i="13"/>
  <c r="O895" i="13"/>
  <c r="U895" i="13"/>
  <c r="K895" i="13"/>
  <c r="P895" i="13" s="1"/>
  <c r="Q891" i="13"/>
  <c r="N854" i="13"/>
  <c r="L847" i="13"/>
  <c r="T847" i="13"/>
  <c r="F847" i="13"/>
  <c r="N847" i="13"/>
  <c r="V847" i="13"/>
  <c r="W847" i="13" s="1"/>
  <c r="G847" i="13"/>
  <c r="O847" i="13"/>
  <c r="U847" i="13"/>
  <c r="K847" i="13"/>
  <c r="P847" i="13" s="1"/>
  <c r="O832" i="13"/>
  <c r="R829" i="13"/>
  <c r="K829" i="13"/>
  <c r="P829" i="13" s="1"/>
  <c r="T829" i="13"/>
  <c r="U829" i="13"/>
  <c r="V829" i="13"/>
  <c r="W829" i="13" s="1"/>
  <c r="L829" i="13"/>
  <c r="R823" i="13"/>
  <c r="L823" i="13"/>
  <c r="U823" i="13"/>
  <c r="F823" i="13"/>
  <c r="N823" i="13"/>
  <c r="G823" i="13"/>
  <c r="O823" i="13"/>
  <c r="K823" i="13"/>
  <c r="P823" i="13" s="1"/>
  <c r="M823" i="13"/>
  <c r="N821" i="13"/>
  <c r="I743" i="13"/>
  <c r="S743" i="13"/>
  <c r="F732" i="13"/>
  <c r="N732" i="13"/>
  <c r="V732" i="13"/>
  <c r="W732" i="13" s="1"/>
  <c r="Q732" i="13"/>
  <c r="O732" i="13"/>
  <c r="G732" i="13"/>
  <c r="U732" i="13"/>
  <c r="K732" i="13"/>
  <c r="P732" i="13" s="1"/>
  <c r="L732" i="13"/>
  <c r="M732" i="13"/>
  <c r="I592" i="13"/>
  <c r="S592" i="13"/>
  <c r="I560" i="13"/>
  <c r="S560" i="13"/>
  <c r="M994" i="13"/>
  <c r="M986" i="13"/>
  <c r="V985" i="13"/>
  <c r="W985" i="13" s="1"/>
  <c r="S976" i="13"/>
  <c r="I976" i="13"/>
  <c r="I969" i="13"/>
  <c r="S969" i="13"/>
  <c r="L938" i="13"/>
  <c r="I675" i="13"/>
  <c r="S675" i="13"/>
  <c r="I673" i="13"/>
  <c r="S673" i="13"/>
  <c r="F1000" i="13"/>
  <c r="N1000" i="13"/>
  <c r="V1000" i="13"/>
  <c r="W1000" i="13" s="1"/>
  <c r="O1000" i="13"/>
  <c r="G1000" i="13"/>
  <c r="Q1000" i="13"/>
  <c r="L996" i="13"/>
  <c r="F992" i="13"/>
  <c r="N992" i="13"/>
  <c r="V992" i="13"/>
  <c r="W992" i="13" s="1"/>
  <c r="G992" i="13"/>
  <c r="O992" i="13"/>
  <c r="Q992" i="13"/>
  <c r="L988" i="13"/>
  <c r="N985" i="13"/>
  <c r="K981" i="13"/>
  <c r="P981" i="13" s="1"/>
  <c r="S980" i="13"/>
  <c r="I980" i="13"/>
  <c r="M976" i="13"/>
  <c r="I975" i="13"/>
  <c r="S975" i="13"/>
  <c r="M969" i="13"/>
  <c r="K965" i="13"/>
  <c r="P965" i="13" s="1"/>
  <c r="S964" i="13"/>
  <c r="I964" i="13"/>
  <c r="N960" i="13"/>
  <c r="G959" i="13"/>
  <c r="O959" i="13"/>
  <c r="Q959" i="13"/>
  <c r="R959" i="13"/>
  <c r="K959" i="13"/>
  <c r="P959" i="13" s="1"/>
  <c r="T959" i="13"/>
  <c r="N953" i="13"/>
  <c r="K949" i="13"/>
  <c r="P949" i="13" s="1"/>
  <c r="S948" i="13"/>
  <c r="I948" i="13"/>
  <c r="L944" i="13"/>
  <c r="G942" i="13"/>
  <c r="V938" i="13"/>
  <c r="W938" i="13" s="1"/>
  <c r="F938" i="13"/>
  <c r="F931" i="13"/>
  <c r="L928" i="13"/>
  <c r="G926" i="13"/>
  <c r="M921" i="13"/>
  <c r="F919" i="13"/>
  <c r="N919" i="13"/>
  <c r="V919" i="13"/>
  <c r="W919" i="13" s="1"/>
  <c r="G919" i="13"/>
  <c r="O919" i="13"/>
  <c r="R919" i="13"/>
  <c r="T919" i="13"/>
  <c r="K919" i="13"/>
  <c r="P919" i="13" s="1"/>
  <c r="U919" i="13"/>
  <c r="S914" i="13"/>
  <c r="I914" i="13"/>
  <c r="M911" i="13"/>
  <c r="N910" i="13"/>
  <c r="L906" i="13"/>
  <c r="L903" i="13"/>
  <c r="T903" i="13"/>
  <c r="F903" i="13"/>
  <c r="N903" i="13"/>
  <c r="V903" i="13"/>
  <c r="W903" i="13" s="1"/>
  <c r="G903" i="13"/>
  <c r="O903" i="13"/>
  <c r="U903" i="13"/>
  <c r="K903" i="13"/>
  <c r="P903" i="13" s="1"/>
  <c r="S898" i="13"/>
  <c r="I898" i="13"/>
  <c r="M895" i="13"/>
  <c r="N894" i="13"/>
  <c r="L890" i="13"/>
  <c r="L887" i="13"/>
  <c r="T887" i="13"/>
  <c r="F887" i="13"/>
  <c r="N887" i="13"/>
  <c r="V887" i="13"/>
  <c r="W887" i="13" s="1"/>
  <c r="G887" i="13"/>
  <c r="O887" i="13"/>
  <c r="U887" i="13"/>
  <c r="K887" i="13"/>
  <c r="P887" i="13" s="1"/>
  <c r="S882" i="13"/>
  <c r="I882" i="13"/>
  <c r="M879" i="13"/>
  <c r="N878" i="13"/>
  <c r="L874" i="13"/>
  <c r="L871" i="13"/>
  <c r="T871" i="13"/>
  <c r="F871" i="13"/>
  <c r="N871" i="13"/>
  <c r="V871" i="13"/>
  <c r="W871" i="13" s="1"/>
  <c r="G871" i="13"/>
  <c r="O871" i="13"/>
  <c r="U871" i="13"/>
  <c r="K871" i="13"/>
  <c r="P871" i="13" s="1"/>
  <c r="S866" i="13"/>
  <c r="I866" i="13"/>
  <c r="M863" i="13"/>
  <c r="N862" i="13"/>
  <c r="L858" i="13"/>
  <c r="L855" i="13"/>
  <c r="T855" i="13"/>
  <c r="F855" i="13"/>
  <c r="N855" i="13"/>
  <c r="V855" i="13"/>
  <c r="W855" i="13" s="1"/>
  <c r="G855" i="13"/>
  <c r="O855" i="13"/>
  <c r="U855" i="13"/>
  <c r="K855" i="13"/>
  <c r="P855" i="13" s="1"/>
  <c r="S850" i="13"/>
  <c r="I850" i="13"/>
  <c r="M847" i="13"/>
  <c r="R827" i="13"/>
  <c r="L827" i="13"/>
  <c r="U827" i="13"/>
  <c r="F827" i="13"/>
  <c r="N827" i="13"/>
  <c r="G827" i="13"/>
  <c r="O827" i="13"/>
  <c r="K827" i="13"/>
  <c r="P827" i="13" s="1"/>
  <c r="M827" i="13"/>
  <c r="Q827" i="13"/>
  <c r="S825" i="13"/>
  <c r="I825" i="13"/>
  <c r="Q823" i="13"/>
  <c r="F812" i="13"/>
  <c r="N812" i="13"/>
  <c r="V812" i="13"/>
  <c r="W812" i="13" s="1"/>
  <c r="L812" i="13"/>
  <c r="U812" i="13"/>
  <c r="M812" i="13"/>
  <c r="K812" i="13"/>
  <c r="P812" i="13" s="1"/>
  <c r="O812" i="13"/>
  <c r="G797" i="13"/>
  <c r="G772" i="13"/>
  <c r="I769" i="13"/>
  <c r="S769" i="13"/>
  <c r="U760" i="13"/>
  <c r="R748" i="13"/>
  <c r="I709" i="13"/>
  <c r="S709" i="13"/>
  <c r="K615" i="13"/>
  <c r="P615" i="13" s="1"/>
  <c r="Q615" i="13"/>
  <c r="L615" i="13"/>
  <c r="U615" i="13"/>
  <c r="F615" i="13"/>
  <c r="T615" i="13"/>
  <c r="V615" i="13"/>
  <c r="W615" i="13" s="1"/>
  <c r="M615" i="13"/>
  <c r="N615" i="13"/>
  <c r="O615" i="13"/>
  <c r="R615" i="13"/>
  <c r="G598" i="13"/>
  <c r="O598" i="13"/>
  <c r="M598" i="13"/>
  <c r="V598" i="13"/>
  <c r="W598" i="13" s="1"/>
  <c r="K598" i="13"/>
  <c r="P598" i="13" s="1"/>
  <c r="U598" i="13"/>
  <c r="L598" i="13"/>
  <c r="N598" i="13"/>
  <c r="Q598" i="13"/>
  <c r="R598" i="13"/>
  <c r="K581" i="13"/>
  <c r="P581" i="13" s="1"/>
  <c r="L581" i="13"/>
  <c r="U581" i="13"/>
  <c r="F581" i="13"/>
  <c r="O581" i="13"/>
  <c r="N581" i="13"/>
  <c r="M581" i="13"/>
  <c r="Q581" i="13"/>
  <c r="R581" i="13"/>
  <c r="T581" i="13"/>
  <c r="K533" i="13"/>
  <c r="P533" i="13" s="1"/>
  <c r="F533" i="13"/>
  <c r="N533" i="13"/>
  <c r="V533" i="13"/>
  <c r="W533" i="13" s="1"/>
  <c r="M533" i="13"/>
  <c r="G533" i="13"/>
  <c r="Q533" i="13"/>
  <c r="L533" i="13"/>
  <c r="O533" i="13"/>
  <c r="R533" i="13"/>
  <c r="T533" i="13"/>
  <c r="U533" i="13"/>
  <c r="K517" i="13"/>
  <c r="P517" i="13" s="1"/>
  <c r="F517" i="13"/>
  <c r="N517" i="13"/>
  <c r="V517" i="13"/>
  <c r="W517" i="13" s="1"/>
  <c r="M517" i="13"/>
  <c r="G517" i="13"/>
  <c r="Q517" i="13"/>
  <c r="L517" i="13"/>
  <c r="O517" i="13"/>
  <c r="R517" i="13"/>
  <c r="T517" i="13"/>
  <c r="U517" i="13"/>
  <c r="S506" i="13"/>
  <c r="I506" i="13"/>
  <c r="Q447" i="13"/>
  <c r="L447" i="13"/>
  <c r="U447" i="13"/>
  <c r="F447" i="13"/>
  <c r="O447" i="13"/>
  <c r="T447" i="13"/>
  <c r="G447" i="13"/>
  <c r="K447" i="13"/>
  <c r="P447" i="13" s="1"/>
  <c r="M447" i="13"/>
  <c r="N447" i="13"/>
  <c r="R447" i="13"/>
  <c r="V447" i="13"/>
  <c r="W447" i="13" s="1"/>
  <c r="N801" i="13"/>
  <c r="I759" i="13"/>
  <c r="S759" i="13"/>
  <c r="F750" i="13"/>
  <c r="N750" i="13"/>
  <c r="V750" i="13"/>
  <c r="W750" i="13" s="1"/>
  <c r="Q750" i="13"/>
  <c r="L750" i="13"/>
  <c r="T750" i="13"/>
  <c r="K750" i="13"/>
  <c r="P750" i="13" s="1"/>
  <c r="M750" i="13"/>
  <c r="S653" i="13"/>
  <c r="I653" i="13"/>
  <c r="S645" i="13"/>
  <c r="I645" i="13"/>
  <c r="K641" i="13"/>
  <c r="P641" i="13" s="1"/>
  <c r="R641" i="13"/>
  <c r="M641" i="13"/>
  <c r="V641" i="13"/>
  <c r="W641" i="13" s="1"/>
  <c r="F641" i="13"/>
  <c r="T641" i="13"/>
  <c r="U641" i="13"/>
  <c r="L641" i="13"/>
  <c r="N641" i="13"/>
  <c r="O641" i="13"/>
  <c r="K611" i="13"/>
  <c r="P611" i="13" s="1"/>
  <c r="F611" i="13"/>
  <c r="O611" i="13"/>
  <c r="R611" i="13"/>
  <c r="U611" i="13"/>
  <c r="L611" i="13"/>
  <c r="M611" i="13"/>
  <c r="N611" i="13"/>
  <c r="S571" i="13"/>
  <c r="I571" i="13"/>
  <c r="I542" i="13"/>
  <c r="S542" i="13"/>
  <c r="G510" i="13"/>
  <c r="O510" i="13"/>
  <c r="R510" i="13"/>
  <c r="L510" i="13"/>
  <c r="V510" i="13"/>
  <c r="W510" i="13" s="1"/>
  <c r="K510" i="13"/>
  <c r="P510" i="13" s="1"/>
  <c r="M510" i="13"/>
  <c r="N510" i="13"/>
  <c r="Q510" i="13"/>
  <c r="T510" i="13"/>
  <c r="F353" i="13"/>
  <c r="N353" i="13"/>
  <c r="V353" i="13"/>
  <c r="W353" i="13" s="1"/>
  <c r="Q353" i="13"/>
  <c r="O353" i="13"/>
  <c r="U353" i="13"/>
  <c r="K353" i="13"/>
  <c r="P353" i="13" s="1"/>
  <c r="M353" i="13"/>
  <c r="L353" i="13"/>
  <c r="R353" i="13"/>
  <c r="T353" i="13"/>
  <c r="G353" i="13"/>
  <c r="S285" i="13"/>
  <c r="I285" i="13"/>
  <c r="S269" i="13"/>
  <c r="I269" i="13"/>
  <c r="K217" i="13"/>
  <c r="P217" i="13" s="1"/>
  <c r="M217" i="13"/>
  <c r="V217" i="13"/>
  <c r="W217" i="13" s="1"/>
  <c r="G217" i="13"/>
  <c r="F217" i="13"/>
  <c r="R217" i="13"/>
  <c r="T217" i="13"/>
  <c r="N217" i="13"/>
  <c r="Q217" i="13"/>
  <c r="L217" i="13"/>
  <c r="U217" i="13"/>
  <c r="O217" i="13"/>
  <c r="I156" i="13"/>
  <c r="S156" i="13"/>
  <c r="Q86" i="13"/>
  <c r="L86" i="13"/>
  <c r="T86" i="13"/>
  <c r="R86" i="13"/>
  <c r="K86" i="13"/>
  <c r="P86" i="13" s="1"/>
  <c r="V86" i="13"/>
  <c r="W86" i="13" s="1"/>
  <c r="F86" i="13"/>
  <c r="G86" i="13"/>
  <c r="U86" i="13"/>
  <c r="N86" i="13"/>
  <c r="O86" i="13"/>
  <c r="M86" i="13"/>
  <c r="S83" i="13"/>
  <c r="I83" i="13"/>
  <c r="I55" i="13"/>
  <c r="S55" i="13"/>
  <c r="Q982" i="13"/>
  <c r="O978" i="13"/>
  <c r="F978" i="13"/>
  <c r="G973" i="13"/>
  <c r="O973" i="13"/>
  <c r="G972" i="13"/>
  <c r="Q966" i="13"/>
  <c r="O962" i="13"/>
  <c r="F962" i="13"/>
  <c r="G957" i="13"/>
  <c r="O957" i="13"/>
  <c r="G956" i="13"/>
  <c r="F951" i="13"/>
  <c r="Q950" i="13"/>
  <c r="O946" i="13"/>
  <c r="F946" i="13"/>
  <c r="G941" i="13"/>
  <c r="O941" i="13"/>
  <c r="G940" i="13"/>
  <c r="Q934" i="13"/>
  <c r="O930" i="13"/>
  <c r="F930" i="13"/>
  <c r="G925" i="13"/>
  <c r="O925" i="13"/>
  <c r="G924" i="13"/>
  <c r="L917" i="13"/>
  <c r="T917" i="13"/>
  <c r="F917" i="13"/>
  <c r="N917" i="13"/>
  <c r="V917" i="13"/>
  <c r="W917" i="13" s="1"/>
  <c r="G917" i="13"/>
  <c r="O917" i="13"/>
  <c r="R916" i="13"/>
  <c r="K916" i="13"/>
  <c r="P916" i="13" s="1"/>
  <c r="L913" i="13"/>
  <c r="T913" i="13"/>
  <c r="F913" i="13"/>
  <c r="N913" i="13"/>
  <c r="V913" i="13"/>
  <c r="W913" i="13" s="1"/>
  <c r="G913" i="13"/>
  <c r="O913" i="13"/>
  <c r="R912" i="13"/>
  <c r="K912" i="13"/>
  <c r="P912" i="13" s="1"/>
  <c r="L909" i="13"/>
  <c r="T909" i="13"/>
  <c r="F909" i="13"/>
  <c r="N909" i="13"/>
  <c r="V909" i="13"/>
  <c r="W909" i="13" s="1"/>
  <c r="G909" i="13"/>
  <c r="O909" i="13"/>
  <c r="R908" i="13"/>
  <c r="K908" i="13"/>
  <c r="P908" i="13" s="1"/>
  <c r="L905" i="13"/>
  <c r="T905" i="13"/>
  <c r="F905" i="13"/>
  <c r="N905" i="13"/>
  <c r="V905" i="13"/>
  <c r="W905" i="13" s="1"/>
  <c r="G905" i="13"/>
  <c r="O905" i="13"/>
  <c r="R904" i="13"/>
  <c r="K904" i="13"/>
  <c r="P904" i="13" s="1"/>
  <c r="L901" i="13"/>
  <c r="T901" i="13"/>
  <c r="F901" i="13"/>
  <c r="N901" i="13"/>
  <c r="V901" i="13"/>
  <c r="W901" i="13" s="1"/>
  <c r="G901" i="13"/>
  <c r="O901" i="13"/>
  <c r="R900" i="13"/>
  <c r="K900" i="13"/>
  <c r="P900" i="13" s="1"/>
  <c r="L897" i="13"/>
  <c r="T897" i="13"/>
  <c r="F897" i="13"/>
  <c r="N897" i="13"/>
  <c r="V897" i="13"/>
  <c r="W897" i="13" s="1"/>
  <c r="G897" i="13"/>
  <c r="O897" i="13"/>
  <c r="R896" i="13"/>
  <c r="K896" i="13"/>
  <c r="P896" i="13" s="1"/>
  <c r="L893" i="13"/>
  <c r="T893" i="13"/>
  <c r="F893" i="13"/>
  <c r="N893" i="13"/>
  <c r="V893" i="13"/>
  <c r="W893" i="13" s="1"/>
  <c r="G893" i="13"/>
  <c r="O893" i="13"/>
  <c r="R892" i="13"/>
  <c r="K892" i="13"/>
  <c r="P892" i="13" s="1"/>
  <c r="L889" i="13"/>
  <c r="T889" i="13"/>
  <c r="F889" i="13"/>
  <c r="N889" i="13"/>
  <c r="V889" i="13"/>
  <c r="W889" i="13" s="1"/>
  <c r="G889" i="13"/>
  <c r="O889" i="13"/>
  <c r="R888" i="13"/>
  <c r="K888" i="13"/>
  <c r="P888" i="13" s="1"/>
  <c r="L885" i="13"/>
  <c r="T885" i="13"/>
  <c r="F885" i="13"/>
  <c r="N885" i="13"/>
  <c r="V885" i="13"/>
  <c r="W885" i="13" s="1"/>
  <c r="G885" i="13"/>
  <c r="O885" i="13"/>
  <c r="R884" i="13"/>
  <c r="K884" i="13"/>
  <c r="P884" i="13" s="1"/>
  <c r="L881" i="13"/>
  <c r="T881" i="13"/>
  <c r="F881" i="13"/>
  <c r="N881" i="13"/>
  <c r="V881" i="13"/>
  <c r="W881" i="13" s="1"/>
  <c r="G881" i="13"/>
  <c r="O881" i="13"/>
  <c r="R880" i="13"/>
  <c r="K880" i="13"/>
  <c r="P880" i="13" s="1"/>
  <c r="L877" i="13"/>
  <c r="T877" i="13"/>
  <c r="F877" i="13"/>
  <c r="N877" i="13"/>
  <c r="V877" i="13"/>
  <c r="W877" i="13" s="1"/>
  <c r="G877" i="13"/>
  <c r="O877" i="13"/>
  <c r="R876" i="13"/>
  <c r="K876" i="13"/>
  <c r="P876" i="13" s="1"/>
  <c r="L873" i="13"/>
  <c r="T873" i="13"/>
  <c r="F873" i="13"/>
  <c r="N873" i="13"/>
  <c r="V873" i="13"/>
  <c r="W873" i="13" s="1"/>
  <c r="G873" i="13"/>
  <c r="O873" i="13"/>
  <c r="R872" i="13"/>
  <c r="K872" i="13"/>
  <c r="P872" i="13" s="1"/>
  <c r="L869" i="13"/>
  <c r="T869" i="13"/>
  <c r="F869" i="13"/>
  <c r="N869" i="13"/>
  <c r="V869" i="13"/>
  <c r="W869" i="13" s="1"/>
  <c r="G869" i="13"/>
  <c r="O869" i="13"/>
  <c r="R868" i="13"/>
  <c r="K868" i="13"/>
  <c r="P868" i="13" s="1"/>
  <c r="L865" i="13"/>
  <c r="T865" i="13"/>
  <c r="F865" i="13"/>
  <c r="N865" i="13"/>
  <c r="V865" i="13"/>
  <c r="W865" i="13" s="1"/>
  <c r="G865" i="13"/>
  <c r="O865" i="13"/>
  <c r="R864" i="13"/>
  <c r="K864" i="13"/>
  <c r="P864" i="13" s="1"/>
  <c r="L861" i="13"/>
  <c r="T861" i="13"/>
  <c r="F861" i="13"/>
  <c r="N861" i="13"/>
  <c r="V861" i="13"/>
  <c r="W861" i="13" s="1"/>
  <c r="G861" i="13"/>
  <c r="O861" i="13"/>
  <c r="R860" i="13"/>
  <c r="K860" i="13"/>
  <c r="P860" i="13" s="1"/>
  <c r="L857" i="13"/>
  <c r="T857" i="13"/>
  <c r="F857" i="13"/>
  <c r="N857" i="13"/>
  <c r="V857" i="13"/>
  <c r="W857" i="13" s="1"/>
  <c r="G857" i="13"/>
  <c r="O857" i="13"/>
  <c r="R856" i="13"/>
  <c r="K856" i="13"/>
  <c r="P856" i="13" s="1"/>
  <c r="L853" i="13"/>
  <c r="T853" i="13"/>
  <c r="F853" i="13"/>
  <c r="N853" i="13"/>
  <c r="V853" i="13"/>
  <c r="W853" i="13" s="1"/>
  <c r="G853" i="13"/>
  <c r="O853" i="13"/>
  <c r="R852" i="13"/>
  <c r="K852" i="13"/>
  <c r="P852" i="13" s="1"/>
  <c r="L849" i="13"/>
  <c r="T849" i="13"/>
  <c r="F849" i="13"/>
  <c r="N849" i="13"/>
  <c r="V849" i="13"/>
  <c r="W849" i="13" s="1"/>
  <c r="G849" i="13"/>
  <c r="O849" i="13"/>
  <c r="R848" i="13"/>
  <c r="K848" i="13"/>
  <c r="P848" i="13" s="1"/>
  <c r="Q845" i="13"/>
  <c r="S842" i="13"/>
  <c r="O841" i="13"/>
  <c r="R837" i="13"/>
  <c r="K837" i="13"/>
  <c r="P837" i="13" s="1"/>
  <c r="T837" i="13"/>
  <c r="R831" i="13"/>
  <c r="L831" i="13"/>
  <c r="U831" i="13"/>
  <c r="F831" i="13"/>
  <c r="N831" i="13"/>
  <c r="G831" i="13"/>
  <c r="O831" i="13"/>
  <c r="R820" i="13"/>
  <c r="F816" i="13"/>
  <c r="N816" i="13"/>
  <c r="V816" i="13"/>
  <c r="W816" i="13" s="1"/>
  <c r="L816" i="13"/>
  <c r="U816" i="13"/>
  <c r="M816" i="13"/>
  <c r="Q813" i="13"/>
  <c r="S810" i="13"/>
  <c r="O809" i="13"/>
  <c r="R805" i="13"/>
  <c r="K805" i="13"/>
  <c r="P805" i="13" s="1"/>
  <c r="T805" i="13"/>
  <c r="R803" i="13"/>
  <c r="L803" i="13"/>
  <c r="U803" i="13"/>
  <c r="F803" i="13"/>
  <c r="N803" i="13"/>
  <c r="G803" i="13"/>
  <c r="O803" i="13"/>
  <c r="M801" i="13"/>
  <c r="T796" i="13"/>
  <c r="F790" i="13"/>
  <c r="N790" i="13"/>
  <c r="V790" i="13"/>
  <c r="W790" i="13" s="1"/>
  <c r="Q790" i="13"/>
  <c r="G790" i="13"/>
  <c r="R790" i="13"/>
  <c r="T790" i="13"/>
  <c r="K790" i="13"/>
  <c r="P790" i="13" s="1"/>
  <c r="U790" i="13"/>
  <c r="U780" i="13"/>
  <c r="F774" i="13"/>
  <c r="N774" i="13"/>
  <c r="V774" i="13"/>
  <c r="W774" i="13" s="1"/>
  <c r="Q774" i="13"/>
  <c r="G774" i="13"/>
  <c r="R774" i="13"/>
  <c r="T774" i="13"/>
  <c r="K774" i="13"/>
  <c r="P774" i="13" s="1"/>
  <c r="U774" i="13"/>
  <c r="U764" i="13"/>
  <c r="F758" i="13"/>
  <c r="N758" i="13"/>
  <c r="V758" i="13"/>
  <c r="W758" i="13" s="1"/>
  <c r="Q758" i="13"/>
  <c r="G758" i="13"/>
  <c r="R758" i="13"/>
  <c r="T758" i="13"/>
  <c r="K758" i="13"/>
  <c r="P758" i="13" s="1"/>
  <c r="U758" i="13"/>
  <c r="F754" i="13"/>
  <c r="N754" i="13"/>
  <c r="V754" i="13"/>
  <c r="W754" i="13" s="1"/>
  <c r="Q754" i="13"/>
  <c r="G754" i="13"/>
  <c r="R754" i="13"/>
  <c r="U754" i="13"/>
  <c r="L754" i="13"/>
  <c r="M754" i="13"/>
  <c r="F738" i="13"/>
  <c r="N738" i="13"/>
  <c r="V738" i="13"/>
  <c r="W738" i="13" s="1"/>
  <c r="Q738" i="13"/>
  <c r="G738" i="13"/>
  <c r="R738" i="13"/>
  <c r="L738" i="13"/>
  <c r="O738" i="13"/>
  <c r="S734" i="13"/>
  <c r="S722" i="13"/>
  <c r="F706" i="13"/>
  <c r="N706" i="13"/>
  <c r="V706" i="13"/>
  <c r="W706" i="13" s="1"/>
  <c r="Q706" i="13"/>
  <c r="G706" i="13"/>
  <c r="R706" i="13"/>
  <c r="K706" i="13"/>
  <c r="P706" i="13" s="1"/>
  <c r="U706" i="13"/>
  <c r="M706" i="13"/>
  <c r="O706" i="13"/>
  <c r="I701" i="13"/>
  <c r="S701" i="13"/>
  <c r="F700" i="13"/>
  <c r="N700" i="13"/>
  <c r="V700" i="13"/>
  <c r="W700" i="13" s="1"/>
  <c r="Q700" i="13"/>
  <c r="O700" i="13"/>
  <c r="G700" i="13"/>
  <c r="T700" i="13"/>
  <c r="U700" i="13"/>
  <c r="K700" i="13"/>
  <c r="P700" i="13" s="1"/>
  <c r="I662" i="13"/>
  <c r="S662" i="13"/>
  <c r="F656" i="13"/>
  <c r="N656" i="13"/>
  <c r="V656" i="13"/>
  <c r="W656" i="13" s="1"/>
  <c r="Q656" i="13"/>
  <c r="O656" i="13"/>
  <c r="G656" i="13"/>
  <c r="R656" i="13"/>
  <c r="L656" i="13"/>
  <c r="M656" i="13"/>
  <c r="S647" i="13"/>
  <c r="I647" i="13"/>
  <c r="S642" i="13"/>
  <c r="I642" i="13"/>
  <c r="G632" i="13"/>
  <c r="O632" i="13"/>
  <c r="F632" i="13"/>
  <c r="N632" i="13"/>
  <c r="R632" i="13"/>
  <c r="T632" i="13"/>
  <c r="K632" i="13"/>
  <c r="P632" i="13" s="1"/>
  <c r="L632" i="13"/>
  <c r="M632" i="13"/>
  <c r="I622" i="13"/>
  <c r="S622" i="13"/>
  <c r="G616" i="13"/>
  <c r="O616" i="13"/>
  <c r="F616" i="13"/>
  <c r="T616" i="13"/>
  <c r="K616" i="13"/>
  <c r="P616" i="13" s="1"/>
  <c r="V616" i="13"/>
  <c r="W616" i="13" s="1"/>
  <c r="L616" i="13"/>
  <c r="M616" i="13"/>
  <c r="N616" i="13"/>
  <c r="Q616" i="13"/>
  <c r="S611" i="13"/>
  <c r="I611" i="13"/>
  <c r="K589" i="13"/>
  <c r="P589" i="13" s="1"/>
  <c r="G589" i="13"/>
  <c r="T589" i="13"/>
  <c r="N589" i="13"/>
  <c r="F589" i="13"/>
  <c r="Q589" i="13"/>
  <c r="R589" i="13"/>
  <c r="L589" i="13"/>
  <c r="M589" i="13"/>
  <c r="O589" i="13"/>
  <c r="G566" i="13"/>
  <c r="O566" i="13"/>
  <c r="M566" i="13"/>
  <c r="V566" i="13"/>
  <c r="W566" i="13" s="1"/>
  <c r="F566" i="13"/>
  <c r="Q566" i="13"/>
  <c r="R566" i="13"/>
  <c r="T566" i="13"/>
  <c r="K566" i="13"/>
  <c r="P566" i="13" s="1"/>
  <c r="L566" i="13"/>
  <c r="N566" i="13"/>
  <c r="G562" i="13"/>
  <c r="O562" i="13"/>
  <c r="Q562" i="13"/>
  <c r="K562" i="13"/>
  <c r="P562" i="13" s="1"/>
  <c r="T562" i="13"/>
  <c r="F562" i="13"/>
  <c r="R562" i="13"/>
  <c r="U562" i="13"/>
  <c r="V562" i="13"/>
  <c r="W562" i="13" s="1"/>
  <c r="L562" i="13"/>
  <c r="M562" i="13"/>
  <c r="N562" i="13"/>
  <c r="S521" i="13"/>
  <c r="I521" i="13"/>
  <c r="I504" i="13"/>
  <c r="S504" i="13"/>
  <c r="G500" i="13"/>
  <c r="O500" i="13"/>
  <c r="R500" i="13"/>
  <c r="L500" i="13"/>
  <c r="V500" i="13"/>
  <c r="W500" i="13" s="1"/>
  <c r="F500" i="13"/>
  <c r="N500" i="13"/>
  <c r="U500" i="13"/>
  <c r="K500" i="13"/>
  <c r="P500" i="13" s="1"/>
  <c r="M500" i="13"/>
  <c r="Q500" i="13"/>
  <c r="T500" i="13"/>
  <c r="I481" i="13"/>
  <c r="S481" i="13"/>
  <c r="I791" i="13"/>
  <c r="S791" i="13"/>
  <c r="U750" i="13"/>
  <c r="F746" i="13"/>
  <c r="N746" i="13"/>
  <c r="V746" i="13"/>
  <c r="W746" i="13" s="1"/>
  <c r="Q746" i="13"/>
  <c r="G746" i="13"/>
  <c r="R746" i="13"/>
  <c r="K746" i="13"/>
  <c r="P746" i="13" s="1"/>
  <c r="M746" i="13"/>
  <c r="O746" i="13"/>
  <c r="F742" i="13"/>
  <c r="N742" i="13"/>
  <c r="V742" i="13"/>
  <c r="W742" i="13" s="1"/>
  <c r="Q742" i="13"/>
  <c r="L742" i="13"/>
  <c r="U742" i="13"/>
  <c r="M742" i="13"/>
  <c r="O742" i="13"/>
  <c r="F714" i="13"/>
  <c r="N714" i="13"/>
  <c r="V714" i="13"/>
  <c r="W714" i="13" s="1"/>
  <c r="Q714" i="13"/>
  <c r="G714" i="13"/>
  <c r="R714" i="13"/>
  <c r="K714" i="13"/>
  <c r="P714" i="13" s="1"/>
  <c r="U714" i="13"/>
  <c r="L714" i="13"/>
  <c r="M714" i="13"/>
  <c r="O714" i="13"/>
  <c r="F692" i="13"/>
  <c r="N692" i="13"/>
  <c r="V692" i="13"/>
  <c r="W692" i="13" s="1"/>
  <c r="Q692" i="13"/>
  <c r="O692" i="13"/>
  <c r="U692" i="13"/>
  <c r="K692" i="13"/>
  <c r="P692" i="13" s="1"/>
  <c r="L692" i="13"/>
  <c r="M692" i="13"/>
  <c r="G967" i="13"/>
  <c r="O967" i="13"/>
  <c r="G935" i="13"/>
  <c r="O935" i="13"/>
  <c r="N930" i="13"/>
  <c r="R841" i="13"/>
  <c r="K841" i="13"/>
  <c r="P841" i="13" s="1"/>
  <c r="T841" i="13"/>
  <c r="R835" i="13"/>
  <c r="L835" i="13"/>
  <c r="U835" i="13"/>
  <c r="F835" i="13"/>
  <c r="N835" i="13"/>
  <c r="G835" i="13"/>
  <c r="O835" i="13"/>
  <c r="F820" i="13"/>
  <c r="N820" i="13"/>
  <c r="V820" i="13"/>
  <c r="W820" i="13" s="1"/>
  <c r="L820" i="13"/>
  <c r="U820" i="13"/>
  <c r="M820" i="13"/>
  <c r="R809" i="13"/>
  <c r="K809" i="13"/>
  <c r="P809" i="13" s="1"/>
  <c r="T809" i="13"/>
  <c r="R807" i="13"/>
  <c r="L807" i="13"/>
  <c r="U807" i="13"/>
  <c r="F807" i="13"/>
  <c r="N807" i="13"/>
  <c r="G807" i="13"/>
  <c r="O807" i="13"/>
  <c r="F796" i="13"/>
  <c r="N796" i="13"/>
  <c r="V796" i="13"/>
  <c r="W796" i="13" s="1"/>
  <c r="L796" i="13"/>
  <c r="U796" i="13"/>
  <c r="M796" i="13"/>
  <c r="F784" i="13"/>
  <c r="N784" i="13"/>
  <c r="V784" i="13"/>
  <c r="W784" i="13" s="1"/>
  <c r="Q784" i="13"/>
  <c r="O784" i="13"/>
  <c r="G784" i="13"/>
  <c r="R784" i="13"/>
  <c r="F780" i="13"/>
  <c r="N780" i="13"/>
  <c r="V780" i="13"/>
  <c r="W780" i="13" s="1"/>
  <c r="Q780" i="13"/>
  <c r="T780" i="13"/>
  <c r="L780" i="13"/>
  <c r="M780" i="13"/>
  <c r="F768" i="13"/>
  <c r="N768" i="13"/>
  <c r="V768" i="13"/>
  <c r="W768" i="13" s="1"/>
  <c r="Q768" i="13"/>
  <c r="O768" i="13"/>
  <c r="G768" i="13"/>
  <c r="R768" i="13"/>
  <c r="F764" i="13"/>
  <c r="N764" i="13"/>
  <c r="V764" i="13"/>
  <c r="W764" i="13" s="1"/>
  <c r="Q764" i="13"/>
  <c r="T764" i="13"/>
  <c r="L764" i="13"/>
  <c r="M764" i="13"/>
  <c r="R750" i="13"/>
  <c r="S747" i="13"/>
  <c r="T746" i="13"/>
  <c r="R742" i="13"/>
  <c r="F712" i="13"/>
  <c r="N712" i="13"/>
  <c r="V712" i="13"/>
  <c r="W712" i="13" s="1"/>
  <c r="Q712" i="13"/>
  <c r="T712" i="13"/>
  <c r="M712" i="13"/>
  <c r="G712" i="13"/>
  <c r="U712" i="13"/>
  <c r="K712" i="13"/>
  <c r="P712" i="13" s="1"/>
  <c r="S707" i="13"/>
  <c r="I707" i="13"/>
  <c r="G634" i="13"/>
  <c r="O634" i="13"/>
  <c r="L634" i="13"/>
  <c r="U634" i="13"/>
  <c r="F634" i="13"/>
  <c r="V634" i="13"/>
  <c r="W634" i="13" s="1"/>
  <c r="K634" i="13"/>
  <c r="P634" i="13" s="1"/>
  <c r="M634" i="13"/>
  <c r="S633" i="13"/>
  <c r="I633" i="13"/>
  <c r="K627" i="13"/>
  <c r="P627" i="13" s="1"/>
  <c r="F627" i="13"/>
  <c r="O627" i="13"/>
  <c r="R627" i="13"/>
  <c r="G627" i="13"/>
  <c r="T627" i="13"/>
  <c r="U627" i="13"/>
  <c r="L627" i="13"/>
  <c r="M627" i="13"/>
  <c r="S616" i="13"/>
  <c r="I616" i="13"/>
  <c r="V611" i="13"/>
  <c r="W611" i="13" s="1"/>
  <c r="I590" i="13"/>
  <c r="S590" i="13"/>
  <c r="S584" i="13"/>
  <c r="I584" i="13"/>
  <c r="K567" i="13"/>
  <c r="P567" i="13" s="1"/>
  <c r="Q567" i="13"/>
  <c r="L567" i="13"/>
  <c r="U567" i="13"/>
  <c r="G567" i="13"/>
  <c r="R567" i="13"/>
  <c r="T567" i="13"/>
  <c r="V567" i="13"/>
  <c r="W567" i="13" s="1"/>
  <c r="F567" i="13"/>
  <c r="M567" i="13"/>
  <c r="S562" i="13"/>
  <c r="I562" i="13"/>
  <c r="K551" i="13"/>
  <c r="P551" i="13" s="1"/>
  <c r="F551" i="13"/>
  <c r="N551" i="13"/>
  <c r="V551" i="13"/>
  <c r="W551" i="13" s="1"/>
  <c r="O551" i="13"/>
  <c r="R551" i="13"/>
  <c r="U551" i="13"/>
  <c r="L551" i="13"/>
  <c r="M551" i="13"/>
  <c r="S548" i="13"/>
  <c r="I548" i="13"/>
  <c r="I500" i="13"/>
  <c r="S500" i="13"/>
  <c r="Q461" i="13"/>
  <c r="M461" i="13"/>
  <c r="V461" i="13"/>
  <c r="W461" i="13" s="1"/>
  <c r="F461" i="13"/>
  <c r="U461" i="13"/>
  <c r="K461" i="13"/>
  <c r="P461" i="13" s="1"/>
  <c r="L461" i="13"/>
  <c r="N461" i="13"/>
  <c r="O461" i="13"/>
  <c r="R461" i="13"/>
  <c r="T461" i="13"/>
  <c r="R801" i="13"/>
  <c r="K801" i="13"/>
  <c r="P801" i="13" s="1"/>
  <c r="T801" i="13"/>
  <c r="R799" i="13"/>
  <c r="L799" i="13"/>
  <c r="U799" i="13"/>
  <c r="F799" i="13"/>
  <c r="N799" i="13"/>
  <c r="G799" i="13"/>
  <c r="O799" i="13"/>
  <c r="I775" i="13"/>
  <c r="S775" i="13"/>
  <c r="K647" i="13"/>
  <c r="P647" i="13" s="1"/>
  <c r="Q647" i="13"/>
  <c r="L647" i="13"/>
  <c r="U647" i="13"/>
  <c r="T647" i="13"/>
  <c r="M647" i="13"/>
  <c r="G647" i="13"/>
  <c r="V647" i="13"/>
  <c r="W647" i="13" s="1"/>
  <c r="G983" i="13"/>
  <c r="O983" i="13"/>
  <c r="G951" i="13"/>
  <c r="O951" i="13"/>
  <c r="N946" i="13"/>
  <c r="V978" i="13"/>
  <c r="W978" i="13" s="1"/>
  <c r="M978" i="13"/>
  <c r="G977" i="13"/>
  <c r="O977" i="13"/>
  <c r="N956" i="13"/>
  <c r="V946" i="13"/>
  <c r="W946" i="13" s="1"/>
  <c r="M946" i="13"/>
  <c r="G945" i="13"/>
  <c r="O945" i="13"/>
  <c r="N940" i="13"/>
  <c r="R845" i="13"/>
  <c r="K845" i="13"/>
  <c r="P845" i="13" s="1"/>
  <c r="T845" i="13"/>
  <c r="M841" i="13"/>
  <c r="R839" i="13"/>
  <c r="L839" i="13"/>
  <c r="U839" i="13"/>
  <c r="F839" i="13"/>
  <c r="N839" i="13"/>
  <c r="G839" i="13"/>
  <c r="O839" i="13"/>
  <c r="Q835" i="13"/>
  <c r="F824" i="13"/>
  <c r="N824" i="13"/>
  <c r="V824" i="13"/>
  <c r="W824" i="13" s="1"/>
  <c r="L824" i="13"/>
  <c r="U824" i="13"/>
  <c r="M824" i="13"/>
  <c r="R813" i="13"/>
  <c r="K813" i="13"/>
  <c r="P813" i="13" s="1"/>
  <c r="T813" i="13"/>
  <c r="M809" i="13"/>
  <c r="Q807" i="13"/>
  <c r="M799" i="13"/>
  <c r="I797" i="13"/>
  <c r="Q796" i="13"/>
  <c r="I796" i="13"/>
  <c r="S796" i="13"/>
  <c r="R780" i="13"/>
  <c r="R764" i="13"/>
  <c r="S754" i="13"/>
  <c r="I731" i="13"/>
  <c r="T714" i="13"/>
  <c r="I712" i="13"/>
  <c r="S712" i="13"/>
  <c r="I711" i="13"/>
  <c r="S711" i="13"/>
  <c r="F704" i="13"/>
  <c r="N704" i="13"/>
  <c r="V704" i="13"/>
  <c r="W704" i="13" s="1"/>
  <c r="Q704" i="13"/>
  <c r="T704" i="13"/>
  <c r="M704" i="13"/>
  <c r="K704" i="13"/>
  <c r="P704" i="13" s="1"/>
  <c r="L704" i="13"/>
  <c r="O704" i="13"/>
  <c r="R700" i="13"/>
  <c r="S699" i="13"/>
  <c r="I699" i="13"/>
  <c r="R692" i="13"/>
  <c r="S687" i="13"/>
  <c r="F682" i="13"/>
  <c r="N682" i="13"/>
  <c r="V682" i="13"/>
  <c r="W682" i="13" s="1"/>
  <c r="Q682" i="13"/>
  <c r="G682" i="13"/>
  <c r="R682" i="13"/>
  <c r="K682" i="13"/>
  <c r="P682" i="13" s="1"/>
  <c r="U682" i="13"/>
  <c r="L682" i="13"/>
  <c r="M682" i="13"/>
  <c r="O682" i="13"/>
  <c r="F670" i="13"/>
  <c r="N670" i="13"/>
  <c r="V670" i="13"/>
  <c r="W670" i="13" s="1"/>
  <c r="Q670" i="13"/>
  <c r="K670" i="13"/>
  <c r="P670" i="13" s="1"/>
  <c r="U670" i="13"/>
  <c r="L670" i="13"/>
  <c r="G670" i="13"/>
  <c r="M670" i="13"/>
  <c r="S657" i="13"/>
  <c r="U656" i="13"/>
  <c r="O647" i="13"/>
  <c r="Q641" i="13"/>
  <c r="S634" i="13"/>
  <c r="I634" i="13"/>
  <c r="V632" i="13"/>
  <c r="W632" i="13" s="1"/>
  <c r="T611" i="13"/>
  <c r="S567" i="13"/>
  <c r="I567" i="13"/>
  <c r="T551" i="13"/>
  <c r="K527" i="13"/>
  <c r="P527" i="13" s="1"/>
  <c r="F527" i="13"/>
  <c r="N527" i="13"/>
  <c r="V527" i="13"/>
  <c r="W527" i="13" s="1"/>
  <c r="T527" i="13"/>
  <c r="M527" i="13"/>
  <c r="L527" i="13"/>
  <c r="O527" i="13"/>
  <c r="Q527" i="13"/>
  <c r="R527" i="13"/>
  <c r="U527" i="13"/>
  <c r="G512" i="13"/>
  <c r="O512" i="13"/>
  <c r="R512" i="13"/>
  <c r="T512" i="13"/>
  <c r="M512" i="13"/>
  <c r="N512" i="13"/>
  <c r="V512" i="13"/>
  <c r="W512" i="13" s="1"/>
  <c r="K512" i="13"/>
  <c r="P512" i="13" s="1"/>
  <c r="L512" i="13"/>
  <c r="K487" i="13"/>
  <c r="P487" i="13" s="1"/>
  <c r="F487" i="13"/>
  <c r="N487" i="13"/>
  <c r="V487" i="13"/>
  <c r="W487" i="13" s="1"/>
  <c r="O487" i="13"/>
  <c r="R487" i="13"/>
  <c r="G487" i="13"/>
  <c r="U487" i="13"/>
  <c r="L487" i="13"/>
  <c r="M487" i="13"/>
  <c r="Q487" i="13"/>
  <c r="T487" i="13"/>
  <c r="S426" i="13"/>
  <c r="I426" i="13"/>
  <c r="I406" i="13"/>
  <c r="S406" i="13"/>
  <c r="G642" i="13"/>
  <c r="O642" i="13"/>
  <c r="Q642" i="13"/>
  <c r="K642" i="13"/>
  <c r="P642" i="13" s="1"/>
  <c r="T642" i="13"/>
  <c r="V642" i="13"/>
  <c r="W642" i="13" s="1"/>
  <c r="L642" i="13"/>
  <c r="F642" i="13"/>
  <c r="U642" i="13"/>
  <c r="N983" i="13"/>
  <c r="V983" i="13"/>
  <c r="W983" i="13" s="1"/>
  <c r="M983" i="13"/>
  <c r="N977" i="13"/>
  <c r="N972" i="13"/>
  <c r="V967" i="13"/>
  <c r="W967" i="13" s="1"/>
  <c r="M967" i="13"/>
  <c r="V962" i="13"/>
  <c r="W962" i="13" s="1"/>
  <c r="M962" i="13"/>
  <c r="G961" i="13"/>
  <c r="O961" i="13"/>
  <c r="V951" i="13"/>
  <c r="W951" i="13" s="1"/>
  <c r="M951" i="13"/>
  <c r="N945" i="13"/>
  <c r="V935" i="13"/>
  <c r="W935" i="13" s="1"/>
  <c r="M935" i="13"/>
  <c r="V930" i="13"/>
  <c r="W930" i="13" s="1"/>
  <c r="M930" i="13"/>
  <c r="G929" i="13"/>
  <c r="O929" i="13"/>
  <c r="U983" i="13"/>
  <c r="L983" i="13"/>
  <c r="U978" i="13"/>
  <c r="L978" i="13"/>
  <c r="V977" i="13"/>
  <c r="W977" i="13" s="1"/>
  <c r="M977" i="13"/>
  <c r="V972" i="13"/>
  <c r="W972" i="13" s="1"/>
  <c r="M972" i="13"/>
  <c r="G971" i="13"/>
  <c r="O971" i="13"/>
  <c r="U967" i="13"/>
  <c r="L967" i="13"/>
  <c r="U962" i="13"/>
  <c r="L962" i="13"/>
  <c r="V961" i="13"/>
  <c r="W961" i="13" s="1"/>
  <c r="M961" i="13"/>
  <c r="V956" i="13"/>
  <c r="W956" i="13" s="1"/>
  <c r="M956" i="13"/>
  <c r="G955" i="13"/>
  <c r="O955" i="13"/>
  <c r="U951" i="13"/>
  <c r="L951" i="13"/>
  <c r="U946" i="13"/>
  <c r="L946" i="13"/>
  <c r="V945" i="13"/>
  <c r="W945" i="13" s="1"/>
  <c r="M945" i="13"/>
  <c r="V940" i="13"/>
  <c r="W940" i="13" s="1"/>
  <c r="M940" i="13"/>
  <c r="G939" i="13"/>
  <c r="O939" i="13"/>
  <c r="U935" i="13"/>
  <c r="L935" i="13"/>
  <c r="U930" i="13"/>
  <c r="L930" i="13"/>
  <c r="V929" i="13"/>
  <c r="W929" i="13" s="1"/>
  <c r="M929" i="13"/>
  <c r="V924" i="13"/>
  <c r="W924" i="13" s="1"/>
  <c r="M924" i="13"/>
  <c r="G923" i="13"/>
  <c r="O923" i="13"/>
  <c r="M845" i="13"/>
  <c r="R843" i="13"/>
  <c r="L843" i="13"/>
  <c r="U843" i="13"/>
  <c r="F843" i="13"/>
  <c r="N843" i="13"/>
  <c r="G843" i="13"/>
  <c r="O843" i="13"/>
  <c r="L841" i="13"/>
  <c r="Q839" i="13"/>
  <c r="F828" i="13"/>
  <c r="N828" i="13"/>
  <c r="V828" i="13"/>
  <c r="W828" i="13" s="1"/>
  <c r="L828" i="13"/>
  <c r="U828" i="13"/>
  <c r="M828" i="13"/>
  <c r="O820" i="13"/>
  <c r="R817" i="13"/>
  <c r="K817" i="13"/>
  <c r="P817" i="13" s="1"/>
  <c r="T817" i="13"/>
  <c r="M813" i="13"/>
  <c r="R811" i="13"/>
  <c r="L811" i="13"/>
  <c r="U811" i="13"/>
  <c r="F811" i="13"/>
  <c r="N811" i="13"/>
  <c r="G811" i="13"/>
  <c r="O811" i="13"/>
  <c r="L809" i="13"/>
  <c r="V801" i="13"/>
  <c r="W801" i="13" s="1"/>
  <c r="F800" i="13"/>
  <c r="N800" i="13"/>
  <c r="V800" i="13"/>
  <c r="W800" i="13" s="1"/>
  <c r="L800" i="13"/>
  <c r="U800" i="13"/>
  <c r="M800" i="13"/>
  <c r="K799" i="13"/>
  <c r="P799" i="13" s="1"/>
  <c r="I783" i="13"/>
  <c r="S783" i="13"/>
  <c r="I767" i="13"/>
  <c r="S767" i="13"/>
  <c r="F752" i="13"/>
  <c r="N752" i="13"/>
  <c r="V752" i="13"/>
  <c r="W752" i="13" s="1"/>
  <c r="Q752" i="13"/>
  <c r="T752" i="13"/>
  <c r="K752" i="13"/>
  <c r="P752" i="13" s="1"/>
  <c r="L752" i="13"/>
  <c r="O750" i="13"/>
  <c r="F744" i="13"/>
  <c r="N744" i="13"/>
  <c r="V744" i="13"/>
  <c r="W744" i="13" s="1"/>
  <c r="Q744" i="13"/>
  <c r="T744" i="13"/>
  <c r="U744" i="13"/>
  <c r="L744" i="13"/>
  <c r="M744" i="13"/>
  <c r="K742" i="13"/>
  <c r="P742" i="13" s="1"/>
  <c r="F736" i="13"/>
  <c r="N736" i="13"/>
  <c r="V736" i="13"/>
  <c r="W736" i="13" s="1"/>
  <c r="Q736" i="13"/>
  <c r="T736" i="13"/>
  <c r="M736" i="13"/>
  <c r="L736" i="13"/>
  <c r="O736" i="13"/>
  <c r="R712" i="13"/>
  <c r="I677" i="13"/>
  <c r="S677" i="13"/>
  <c r="I670" i="13"/>
  <c r="S670" i="13"/>
  <c r="I667" i="13"/>
  <c r="S667" i="13"/>
  <c r="T656" i="13"/>
  <c r="N647" i="13"/>
  <c r="N642" i="13"/>
  <c r="T634" i="13"/>
  <c r="U632" i="13"/>
  <c r="G618" i="13"/>
  <c r="O618" i="13"/>
  <c r="L618" i="13"/>
  <c r="U618" i="13"/>
  <c r="F618" i="13"/>
  <c r="K618" i="13"/>
  <c r="P618" i="13" s="1"/>
  <c r="N618" i="13"/>
  <c r="Q618" i="13"/>
  <c r="M618" i="13"/>
  <c r="R618" i="13"/>
  <c r="Q611" i="13"/>
  <c r="K591" i="13"/>
  <c r="P591" i="13" s="1"/>
  <c r="M591" i="13"/>
  <c r="V591" i="13"/>
  <c r="W591" i="13" s="1"/>
  <c r="G591" i="13"/>
  <c r="F591" i="13"/>
  <c r="R591" i="13"/>
  <c r="U591" i="13"/>
  <c r="L591" i="13"/>
  <c r="N591" i="13"/>
  <c r="O591" i="13"/>
  <c r="V589" i="13"/>
  <c r="W589" i="13" s="1"/>
  <c r="S568" i="13"/>
  <c r="I568" i="13"/>
  <c r="U566" i="13"/>
  <c r="S554" i="13"/>
  <c r="Q551" i="13"/>
  <c r="G540" i="13"/>
  <c r="O540" i="13"/>
  <c r="R540" i="13"/>
  <c r="Q540" i="13"/>
  <c r="K540" i="13"/>
  <c r="P540" i="13" s="1"/>
  <c r="U540" i="13"/>
  <c r="F540" i="13"/>
  <c r="T540" i="13"/>
  <c r="V540" i="13"/>
  <c r="W540" i="13" s="1"/>
  <c r="L540" i="13"/>
  <c r="M540" i="13"/>
  <c r="N540" i="13"/>
  <c r="G538" i="13"/>
  <c r="O538" i="13"/>
  <c r="R538" i="13"/>
  <c r="F538" i="13"/>
  <c r="T538" i="13"/>
  <c r="U538" i="13"/>
  <c r="V538" i="13"/>
  <c r="W538" i="13" s="1"/>
  <c r="K538" i="13"/>
  <c r="P538" i="13" s="1"/>
  <c r="L538" i="13"/>
  <c r="N538" i="13"/>
  <c r="Q538" i="13"/>
  <c r="K529" i="13"/>
  <c r="P529" i="13" s="1"/>
  <c r="F529" i="13"/>
  <c r="N529" i="13"/>
  <c r="V529" i="13"/>
  <c r="W529" i="13" s="1"/>
  <c r="U529" i="13"/>
  <c r="O529" i="13"/>
  <c r="G529" i="13"/>
  <c r="R529" i="13"/>
  <c r="T529" i="13"/>
  <c r="L529" i="13"/>
  <c r="S515" i="13"/>
  <c r="I515" i="13"/>
  <c r="U512" i="13"/>
  <c r="U510" i="13"/>
  <c r="G502" i="13"/>
  <c r="O502" i="13"/>
  <c r="R502" i="13"/>
  <c r="M502" i="13"/>
  <c r="Q502" i="13"/>
  <c r="L502" i="13"/>
  <c r="K502" i="13"/>
  <c r="P502" i="13" s="1"/>
  <c r="N502" i="13"/>
  <c r="F502" i="13"/>
  <c r="F794" i="13"/>
  <c r="N794" i="13"/>
  <c r="V794" i="13"/>
  <c r="W794" i="13" s="1"/>
  <c r="Q794" i="13"/>
  <c r="F786" i="13"/>
  <c r="N786" i="13"/>
  <c r="V786" i="13"/>
  <c r="W786" i="13" s="1"/>
  <c r="Q786" i="13"/>
  <c r="F778" i="13"/>
  <c r="N778" i="13"/>
  <c r="V778" i="13"/>
  <c r="W778" i="13" s="1"/>
  <c r="Q778" i="13"/>
  <c r="F770" i="13"/>
  <c r="N770" i="13"/>
  <c r="V770" i="13"/>
  <c r="W770" i="13" s="1"/>
  <c r="Q770" i="13"/>
  <c r="F762" i="13"/>
  <c r="N762" i="13"/>
  <c r="V762" i="13"/>
  <c r="W762" i="13" s="1"/>
  <c r="Q762" i="13"/>
  <c r="F728" i="13"/>
  <c r="N728" i="13"/>
  <c r="V728" i="13"/>
  <c r="W728" i="13" s="1"/>
  <c r="Q728" i="13"/>
  <c r="T728" i="13"/>
  <c r="M728" i="13"/>
  <c r="U720" i="13"/>
  <c r="S718" i="13"/>
  <c r="F716" i="13"/>
  <c r="N716" i="13"/>
  <c r="V716" i="13"/>
  <c r="W716" i="13" s="1"/>
  <c r="Q716" i="13"/>
  <c r="O716" i="13"/>
  <c r="T708" i="13"/>
  <c r="F696" i="13"/>
  <c r="N696" i="13"/>
  <c r="V696" i="13"/>
  <c r="W696" i="13" s="1"/>
  <c r="Q696" i="13"/>
  <c r="T696" i="13"/>
  <c r="M696" i="13"/>
  <c r="U688" i="13"/>
  <c r="S686" i="13"/>
  <c r="F684" i="13"/>
  <c r="N684" i="13"/>
  <c r="V684" i="13"/>
  <c r="W684" i="13" s="1"/>
  <c r="Q684" i="13"/>
  <c r="O684" i="13"/>
  <c r="T674" i="13"/>
  <c r="F672" i="13"/>
  <c r="N672" i="13"/>
  <c r="V672" i="13"/>
  <c r="W672" i="13" s="1"/>
  <c r="Q672" i="13"/>
  <c r="O672" i="13"/>
  <c r="G672" i="13"/>
  <c r="R672" i="13"/>
  <c r="S664" i="13"/>
  <c r="F664" i="13"/>
  <c r="N664" i="13"/>
  <c r="V664" i="13"/>
  <c r="W664" i="13" s="1"/>
  <c r="Q664" i="13"/>
  <c r="T664" i="13"/>
  <c r="L664" i="13"/>
  <c r="M664" i="13"/>
  <c r="G646" i="13"/>
  <c r="O646" i="13"/>
  <c r="M646" i="13"/>
  <c r="V646" i="13"/>
  <c r="W646" i="13" s="1"/>
  <c r="R646" i="13"/>
  <c r="T646" i="13"/>
  <c r="K646" i="13"/>
  <c r="P646" i="13" s="1"/>
  <c r="U646" i="13"/>
  <c r="K629" i="13"/>
  <c r="P629" i="13" s="1"/>
  <c r="L629" i="13"/>
  <c r="U629" i="13"/>
  <c r="F629" i="13"/>
  <c r="O629" i="13"/>
  <c r="V629" i="13"/>
  <c r="W629" i="13" s="1"/>
  <c r="M629" i="13"/>
  <c r="N629" i="13"/>
  <c r="K623" i="13"/>
  <c r="P623" i="13" s="1"/>
  <c r="M623" i="13"/>
  <c r="V623" i="13"/>
  <c r="W623" i="13" s="1"/>
  <c r="G623" i="13"/>
  <c r="U623" i="13"/>
  <c r="L623" i="13"/>
  <c r="N623" i="13"/>
  <c r="K621" i="13"/>
  <c r="P621" i="13" s="1"/>
  <c r="G621" i="13"/>
  <c r="T621" i="13"/>
  <c r="F621" i="13"/>
  <c r="Q621" i="13"/>
  <c r="U621" i="13"/>
  <c r="V621" i="13"/>
  <c r="W621" i="13" s="1"/>
  <c r="S615" i="13"/>
  <c r="I615" i="13"/>
  <c r="G604" i="13"/>
  <c r="O604" i="13"/>
  <c r="R604" i="13"/>
  <c r="L604" i="13"/>
  <c r="U604" i="13"/>
  <c r="F604" i="13"/>
  <c r="V604" i="13"/>
  <c r="W604" i="13" s="1"/>
  <c r="K604" i="13"/>
  <c r="P604" i="13" s="1"/>
  <c r="K597" i="13"/>
  <c r="P597" i="13" s="1"/>
  <c r="L597" i="13"/>
  <c r="U597" i="13"/>
  <c r="F597" i="13"/>
  <c r="O597" i="13"/>
  <c r="G597" i="13"/>
  <c r="R597" i="13"/>
  <c r="V597" i="13"/>
  <c r="W597" i="13" s="1"/>
  <c r="G588" i="13"/>
  <c r="O588" i="13"/>
  <c r="R588" i="13"/>
  <c r="L588" i="13"/>
  <c r="U588" i="13"/>
  <c r="K588" i="13"/>
  <c r="P588" i="13" s="1"/>
  <c r="N588" i="13"/>
  <c r="K583" i="13"/>
  <c r="P583" i="13" s="1"/>
  <c r="Q583" i="13"/>
  <c r="L583" i="13"/>
  <c r="U583" i="13"/>
  <c r="N583" i="13"/>
  <c r="F583" i="13"/>
  <c r="G583" i="13"/>
  <c r="R583" i="13"/>
  <c r="S574" i="13"/>
  <c r="K543" i="13"/>
  <c r="P543" i="13" s="1"/>
  <c r="F543" i="13"/>
  <c r="N543" i="13"/>
  <c r="V543" i="13"/>
  <c r="W543" i="13" s="1"/>
  <c r="T543" i="13"/>
  <c r="M543" i="13"/>
  <c r="L543" i="13"/>
  <c r="O543" i="13"/>
  <c r="Q543" i="13"/>
  <c r="S527" i="13"/>
  <c r="I527" i="13"/>
  <c r="K525" i="13"/>
  <c r="P525" i="13" s="1"/>
  <c r="F525" i="13"/>
  <c r="N525" i="13"/>
  <c r="V525" i="13"/>
  <c r="W525" i="13" s="1"/>
  <c r="R525" i="13"/>
  <c r="L525" i="13"/>
  <c r="M525" i="13"/>
  <c r="O525" i="13"/>
  <c r="I473" i="13"/>
  <c r="S473" i="13"/>
  <c r="Q419" i="13"/>
  <c r="G419" i="13"/>
  <c r="K419" i="13"/>
  <c r="P419" i="13" s="1"/>
  <c r="T419" i="13"/>
  <c r="U419" i="13"/>
  <c r="V419" i="13"/>
  <c r="W419" i="13" s="1"/>
  <c r="M419" i="13"/>
  <c r="F419" i="13"/>
  <c r="L419" i="13"/>
  <c r="N419" i="13"/>
  <c r="O419" i="13"/>
  <c r="I414" i="13"/>
  <c r="S414" i="13"/>
  <c r="S293" i="13"/>
  <c r="I293" i="13"/>
  <c r="G286" i="13"/>
  <c r="O286" i="13"/>
  <c r="M286" i="13"/>
  <c r="V286" i="13"/>
  <c r="W286" i="13" s="1"/>
  <c r="Q286" i="13"/>
  <c r="K286" i="13"/>
  <c r="P286" i="13" s="1"/>
  <c r="U286" i="13"/>
  <c r="N286" i="13"/>
  <c r="L286" i="13"/>
  <c r="R286" i="13"/>
  <c r="T286" i="13"/>
  <c r="G272" i="13"/>
  <c r="O272" i="13"/>
  <c r="M272" i="13"/>
  <c r="V272" i="13"/>
  <c r="W272" i="13" s="1"/>
  <c r="T272" i="13"/>
  <c r="F272" i="13"/>
  <c r="Q272" i="13"/>
  <c r="N272" i="13"/>
  <c r="K272" i="13"/>
  <c r="P272" i="13" s="1"/>
  <c r="L272" i="13"/>
  <c r="R272" i="13"/>
  <c r="U272" i="13"/>
  <c r="K257" i="13"/>
  <c r="P257" i="13" s="1"/>
  <c r="Q257" i="13"/>
  <c r="L257" i="13"/>
  <c r="U257" i="13"/>
  <c r="N257" i="13"/>
  <c r="T257" i="13"/>
  <c r="O257" i="13"/>
  <c r="G257" i="13"/>
  <c r="M257" i="13"/>
  <c r="R257" i="13"/>
  <c r="V257" i="13"/>
  <c r="W257" i="13" s="1"/>
  <c r="F730" i="13"/>
  <c r="N730" i="13"/>
  <c r="V730" i="13"/>
  <c r="W730" i="13" s="1"/>
  <c r="Q730" i="13"/>
  <c r="G730" i="13"/>
  <c r="R730" i="13"/>
  <c r="K730" i="13"/>
  <c r="P730" i="13" s="1"/>
  <c r="U730" i="13"/>
  <c r="F698" i="13"/>
  <c r="N698" i="13"/>
  <c r="V698" i="13"/>
  <c r="W698" i="13" s="1"/>
  <c r="Q698" i="13"/>
  <c r="G698" i="13"/>
  <c r="R698" i="13"/>
  <c r="K698" i="13"/>
  <c r="P698" i="13" s="1"/>
  <c r="U698" i="13"/>
  <c r="F676" i="13"/>
  <c r="N676" i="13"/>
  <c r="V676" i="13"/>
  <c r="W676" i="13" s="1"/>
  <c r="Q676" i="13"/>
  <c r="G676" i="13"/>
  <c r="R676" i="13"/>
  <c r="K676" i="13"/>
  <c r="P676" i="13" s="1"/>
  <c r="U676" i="13"/>
  <c r="F674" i="13"/>
  <c r="N674" i="13"/>
  <c r="V674" i="13"/>
  <c r="W674" i="13" s="1"/>
  <c r="Q674" i="13"/>
  <c r="K674" i="13"/>
  <c r="P674" i="13" s="1"/>
  <c r="U674" i="13"/>
  <c r="O674" i="13"/>
  <c r="F658" i="13"/>
  <c r="N658" i="13"/>
  <c r="V658" i="13"/>
  <c r="W658" i="13" s="1"/>
  <c r="Q658" i="13"/>
  <c r="K658" i="13"/>
  <c r="P658" i="13" s="1"/>
  <c r="U658" i="13"/>
  <c r="M658" i="13"/>
  <c r="O658" i="13"/>
  <c r="G648" i="13"/>
  <c r="O648" i="13"/>
  <c r="F648" i="13"/>
  <c r="K648" i="13"/>
  <c r="P648" i="13" s="1"/>
  <c r="V648" i="13"/>
  <c r="W648" i="13" s="1"/>
  <c r="M648" i="13"/>
  <c r="N648" i="13"/>
  <c r="K643" i="13"/>
  <c r="P643" i="13" s="1"/>
  <c r="F643" i="13"/>
  <c r="O643" i="13"/>
  <c r="R643" i="13"/>
  <c r="L643" i="13"/>
  <c r="N643" i="13"/>
  <c r="S629" i="13"/>
  <c r="I629" i="13"/>
  <c r="S621" i="13"/>
  <c r="I621" i="13"/>
  <c r="S610" i="13"/>
  <c r="I610" i="13"/>
  <c r="I604" i="13"/>
  <c r="S604" i="13"/>
  <c r="S603" i="13"/>
  <c r="I603" i="13"/>
  <c r="G599" i="13"/>
  <c r="S597" i="13"/>
  <c r="I597" i="13"/>
  <c r="G594" i="13"/>
  <c r="O594" i="13"/>
  <c r="Q594" i="13"/>
  <c r="K594" i="13"/>
  <c r="P594" i="13" s="1"/>
  <c r="T594" i="13"/>
  <c r="U594" i="13"/>
  <c r="L594" i="13"/>
  <c r="M594" i="13"/>
  <c r="S579" i="13"/>
  <c r="I579" i="13"/>
  <c r="G556" i="13"/>
  <c r="O556" i="13"/>
  <c r="R556" i="13"/>
  <c r="Q556" i="13"/>
  <c r="K556" i="13"/>
  <c r="P556" i="13" s="1"/>
  <c r="U556" i="13"/>
  <c r="T556" i="13"/>
  <c r="V556" i="13"/>
  <c r="W556" i="13" s="1"/>
  <c r="L556" i="13"/>
  <c r="S525" i="13"/>
  <c r="I525" i="13"/>
  <c r="K523" i="13"/>
  <c r="P523" i="13" s="1"/>
  <c r="F523" i="13"/>
  <c r="N523" i="13"/>
  <c r="V523" i="13"/>
  <c r="W523" i="13" s="1"/>
  <c r="G523" i="13"/>
  <c r="Q523" i="13"/>
  <c r="U523" i="13"/>
  <c r="M523" i="13"/>
  <c r="L523" i="13"/>
  <c r="O523" i="13"/>
  <c r="K507" i="13"/>
  <c r="P507" i="13" s="1"/>
  <c r="F507" i="13"/>
  <c r="N507" i="13"/>
  <c r="V507" i="13"/>
  <c r="W507" i="13" s="1"/>
  <c r="G507" i="13"/>
  <c r="Q507" i="13"/>
  <c r="U507" i="13"/>
  <c r="L507" i="13"/>
  <c r="M507" i="13"/>
  <c r="O507" i="13"/>
  <c r="R507" i="13"/>
  <c r="I498" i="13"/>
  <c r="S498" i="13"/>
  <c r="I402" i="13"/>
  <c r="S402" i="13"/>
  <c r="S396" i="13"/>
  <c r="I396" i="13"/>
  <c r="F381" i="13"/>
  <c r="N381" i="13"/>
  <c r="V381" i="13"/>
  <c r="W381" i="13" s="1"/>
  <c r="Q381" i="13"/>
  <c r="L381" i="13"/>
  <c r="T381" i="13"/>
  <c r="U381" i="13"/>
  <c r="M381" i="13"/>
  <c r="K381" i="13"/>
  <c r="P381" i="13" s="1"/>
  <c r="O381" i="13"/>
  <c r="R381" i="13"/>
  <c r="G381" i="13"/>
  <c r="I357" i="13"/>
  <c r="S357" i="13"/>
  <c r="K295" i="13"/>
  <c r="P295" i="13" s="1"/>
  <c r="G295" i="13"/>
  <c r="T295" i="13"/>
  <c r="R295" i="13"/>
  <c r="N295" i="13"/>
  <c r="M295" i="13"/>
  <c r="O295" i="13"/>
  <c r="F295" i="13"/>
  <c r="U295" i="13"/>
  <c r="L295" i="13"/>
  <c r="Q295" i="13"/>
  <c r="V295" i="13"/>
  <c r="W295" i="13" s="1"/>
  <c r="I262" i="13"/>
  <c r="S262" i="13"/>
  <c r="S261" i="13"/>
  <c r="I261" i="13"/>
  <c r="F720" i="13"/>
  <c r="N720" i="13"/>
  <c r="V720" i="13"/>
  <c r="W720" i="13" s="1"/>
  <c r="Q720" i="13"/>
  <c r="T720" i="13"/>
  <c r="M720" i="13"/>
  <c r="F708" i="13"/>
  <c r="N708" i="13"/>
  <c r="V708" i="13"/>
  <c r="W708" i="13" s="1"/>
  <c r="Q708" i="13"/>
  <c r="O708" i="13"/>
  <c r="F688" i="13"/>
  <c r="N688" i="13"/>
  <c r="V688" i="13"/>
  <c r="W688" i="13" s="1"/>
  <c r="Q688" i="13"/>
  <c r="T688" i="13"/>
  <c r="M688" i="13"/>
  <c r="R674" i="13"/>
  <c r="F660" i="13"/>
  <c r="N660" i="13"/>
  <c r="V660" i="13"/>
  <c r="W660" i="13" s="1"/>
  <c r="Q660" i="13"/>
  <c r="G660" i="13"/>
  <c r="R660" i="13"/>
  <c r="T660" i="13"/>
  <c r="K660" i="13"/>
  <c r="P660" i="13" s="1"/>
  <c r="U660" i="13"/>
  <c r="T648" i="13"/>
  <c r="U643" i="13"/>
  <c r="G636" i="13"/>
  <c r="O636" i="13"/>
  <c r="R636" i="13"/>
  <c r="L636" i="13"/>
  <c r="U636" i="13"/>
  <c r="V636" i="13"/>
  <c r="W636" i="13" s="1"/>
  <c r="M636" i="13"/>
  <c r="N636" i="13"/>
  <c r="G628" i="13"/>
  <c r="O628" i="13"/>
  <c r="M628" i="13"/>
  <c r="V628" i="13"/>
  <c r="W628" i="13" s="1"/>
  <c r="Q628" i="13"/>
  <c r="F628" i="13"/>
  <c r="R628" i="13"/>
  <c r="T628" i="13"/>
  <c r="U628" i="13"/>
  <c r="T612" i="13"/>
  <c r="K609" i="13"/>
  <c r="P609" i="13" s="1"/>
  <c r="R609" i="13"/>
  <c r="M609" i="13"/>
  <c r="V609" i="13"/>
  <c r="W609" i="13" s="1"/>
  <c r="N609" i="13"/>
  <c r="F609" i="13"/>
  <c r="G609" i="13"/>
  <c r="Q609" i="13"/>
  <c r="G586" i="13"/>
  <c r="O586" i="13"/>
  <c r="L586" i="13"/>
  <c r="U586" i="13"/>
  <c r="F586" i="13"/>
  <c r="T586" i="13"/>
  <c r="K586" i="13"/>
  <c r="P586" i="13" s="1"/>
  <c r="M586" i="13"/>
  <c r="S585" i="13"/>
  <c r="I585" i="13"/>
  <c r="G580" i="13"/>
  <c r="O580" i="13"/>
  <c r="M580" i="13"/>
  <c r="V580" i="13"/>
  <c r="W580" i="13" s="1"/>
  <c r="Q580" i="13"/>
  <c r="U580" i="13"/>
  <c r="K580" i="13"/>
  <c r="P580" i="13" s="1"/>
  <c r="K549" i="13"/>
  <c r="P549" i="13" s="1"/>
  <c r="F549" i="13"/>
  <c r="N549" i="13"/>
  <c r="V549" i="13"/>
  <c r="W549" i="13" s="1"/>
  <c r="M549" i="13"/>
  <c r="G549" i="13"/>
  <c r="Q549" i="13"/>
  <c r="L549" i="13"/>
  <c r="O549" i="13"/>
  <c r="R549" i="13"/>
  <c r="K535" i="13"/>
  <c r="P535" i="13" s="1"/>
  <c r="F535" i="13"/>
  <c r="N535" i="13"/>
  <c r="V535" i="13"/>
  <c r="W535" i="13" s="1"/>
  <c r="O535" i="13"/>
  <c r="R535" i="13"/>
  <c r="G535" i="13"/>
  <c r="T535" i="13"/>
  <c r="U535" i="13"/>
  <c r="S523" i="13"/>
  <c r="I523" i="13"/>
  <c r="G494" i="13"/>
  <c r="O494" i="13"/>
  <c r="R494" i="13"/>
  <c r="L494" i="13"/>
  <c r="V494" i="13"/>
  <c r="W494" i="13" s="1"/>
  <c r="N494" i="13"/>
  <c r="K494" i="13"/>
  <c r="P494" i="13" s="1"/>
  <c r="M494" i="13"/>
  <c r="Q483" i="13"/>
  <c r="G483" i="13"/>
  <c r="K483" i="13"/>
  <c r="P483" i="13" s="1"/>
  <c r="T483" i="13"/>
  <c r="U483" i="13"/>
  <c r="M483" i="13"/>
  <c r="N483" i="13"/>
  <c r="L483" i="13"/>
  <c r="O483" i="13"/>
  <c r="R483" i="13"/>
  <c r="Q477" i="13"/>
  <c r="M477" i="13"/>
  <c r="V477" i="13"/>
  <c r="W477" i="13" s="1"/>
  <c r="F477" i="13"/>
  <c r="U477" i="13"/>
  <c r="N477" i="13"/>
  <c r="K477" i="13"/>
  <c r="P477" i="13" s="1"/>
  <c r="L477" i="13"/>
  <c r="O477" i="13"/>
  <c r="Q463" i="13"/>
  <c r="L463" i="13"/>
  <c r="U463" i="13"/>
  <c r="F463" i="13"/>
  <c r="O463" i="13"/>
  <c r="T463" i="13"/>
  <c r="M463" i="13"/>
  <c r="K463" i="13"/>
  <c r="P463" i="13" s="1"/>
  <c r="N463" i="13"/>
  <c r="R463" i="13"/>
  <c r="Q451" i="13"/>
  <c r="G451" i="13"/>
  <c r="K451" i="13"/>
  <c r="P451" i="13" s="1"/>
  <c r="T451" i="13"/>
  <c r="U451" i="13"/>
  <c r="M451" i="13"/>
  <c r="F451" i="13"/>
  <c r="V451" i="13"/>
  <c r="W451" i="13" s="1"/>
  <c r="L451" i="13"/>
  <c r="N451" i="13"/>
  <c r="O451" i="13"/>
  <c r="R451" i="13"/>
  <c r="I372" i="13"/>
  <c r="S372" i="13"/>
  <c r="I317" i="13"/>
  <c r="S317" i="13"/>
  <c r="F846" i="13"/>
  <c r="N846" i="13"/>
  <c r="V846" i="13"/>
  <c r="W846" i="13" s="1"/>
  <c r="F842" i="13"/>
  <c r="N842" i="13"/>
  <c r="V842" i="13"/>
  <c r="W842" i="13" s="1"/>
  <c r="F838" i="13"/>
  <c r="N838" i="13"/>
  <c r="V838" i="13"/>
  <c r="W838" i="13" s="1"/>
  <c r="F834" i="13"/>
  <c r="N834" i="13"/>
  <c r="V834" i="13"/>
  <c r="W834" i="13" s="1"/>
  <c r="F830" i="13"/>
  <c r="N830" i="13"/>
  <c r="V830" i="13"/>
  <c r="W830" i="13" s="1"/>
  <c r="F826" i="13"/>
  <c r="N826" i="13"/>
  <c r="V826" i="13"/>
  <c r="W826" i="13" s="1"/>
  <c r="F822" i="13"/>
  <c r="N822" i="13"/>
  <c r="V822" i="13"/>
  <c r="W822" i="13" s="1"/>
  <c r="F818" i="13"/>
  <c r="N818" i="13"/>
  <c r="V818" i="13"/>
  <c r="W818" i="13" s="1"/>
  <c r="F814" i="13"/>
  <c r="N814" i="13"/>
  <c r="V814" i="13"/>
  <c r="W814" i="13" s="1"/>
  <c r="F810" i="13"/>
  <c r="N810" i="13"/>
  <c r="V810" i="13"/>
  <c r="W810" i="13" s="1"/>
  <c r="F806" i="13"/>
  <c r="N806" i="13"/>
  <c r="V806" i="13"/>
  <c r="W806" i="13" s="1"/>
  <c r="F802" i="13"/>
  <c r="N802" i="13"/>
  <c r="V802" i="13"/>
  <c r="W802" i="13" s="1"/>
  <c r="F798" i="13"/>
  <c r="N798" i="13"/>
  <c r="V798" i="13"/>
  <c r="W798" i="13" s="1"/>
  <c r="L794" i="13"/>
  <c r="L786" i="13"/>
  <c r="L778" i="13"/>
  <c r="L770" i="13"/>
  <c r="L762" i="13"/>
  <c r="S753" i="13"/>
  <c r="F722" i="13"/>
  <c r="N722" i="13"/>
  <c r="V722" i="13"/>
  <c r="W722" i="13" s="1"/>
  <c r="Q722" i="13"/>
  <c r="G722" i="13"/>
  <c r="R722" i="13"/>
  <c r="K722" i="13"/>
  <c r="P722" i="13" s="1"/>
  <c r="U722" i="13"/>
  <c r="F690" i="13"/>
  <c r="N690" i="13"/>
  <c r="V690" i="13"/>
  <c r="W690" i="13" s="1"/>
  <c r="Q690" i="13"/>
  <c r="G690" i="13"/>
  <c r="R690" i="13"/>
  <c r="K690" i="13"/>
  <c r="P690" i="13" s="1"/>
  <c r="U690" i="13"/>
  <c r="F678" i="13"/>
  <c r="N678" i="13"/>
  <c r="V678" i="13"/>
  <c r="W678" i="13" s="1"/>
  <c r="Q678" i="13"/>
  <c r="M678" i="13"/>
  <c r="G678" i="13"/>
  <c r="R678" i="13"/>
  <c r="I666" i="13"/>
  <c r="S666" i="13"/>
  <c r="S661" i="13"/>
  <c r="R658" i="13"/>
  <c r="F654" i="13"/>
  <c r="N654" i="13"/>
  <c r="V654" i="13"/>
  <c r="W654" i="13" s="1"/>
  <c r="Q654" i="13"/>
  <c r="K654" i="13"/>
  <c r="P654" i="13" s="1"/>
  <c r="U654" i="13"/>
  <c r="L654" i="13"/>
  <c r="R648" i="13"/>
  <c r="T643" i="13"/>
  <c r="I620" i="13"/>
  <c r="S620" i="13"/>
  <c r="G612" i="13"/>
  <c r="O612" i="13"/>
  <c r="M612" i="13"/>
  <c r="V612" i="13"/>
  <c r="W612" i="13" s="1"/>
  <c r="Q612" i="13"/>
  <c r="U612" i="13"/>
  <c r="L612" i="13"/>
  <c r="N612" i="13"/>
  <c r="G602" i="13"/>
  <c r="O602" i="13"/>
  <c r="L602" i="13"/>
  <c r="U602" i="13"/>
  <c r="F602" i="13"/>
  <c r="Q602" i="13"/>
  <c r="T602" i="13"/>
  <c r="K599" i="13"/>
  <c r="P599" i="13" s="1"/>
  <c r="Q599" i="13"/>
  <c r="L599" i="13"/>
  <c r="U599" i="13"/>
  <c r="V599" i="13"/>
  <c r="W599" i="13" s="1"/>
  <c r="M599" i="13"/>
  <c r="N599" i="13"/>
  <c r="G596" i="13"/>
  <c r="O596" i="13"/>
  <c r="M596" i="13"/>
  <c r="V596" i="13"/>
  <c r="W596" i="13" s="1"/>
  <c r="Q596" i="13"/>
  <c r="N596" i="13"/>
  <c r="F596" i="13"/>
  <c r="R596" i="13"/>
  <c r="K575" i="13"/>
  <c r="P575" i="13" s="1"/>
  <c r="M575" i="13"/>
  <c r="V575" i="13"/>
  <c r="W575" i="13" s="1"/>
  <c r="G575" i="13"/>
  <c r="L575" i="13"/>
  <c r="N575" i="13"/>
  <c r="O575" i="13"/>
  <c r="K573" i="13"/>
  <c r="P573" i="13" s="1"/>
  <c r="G573" i="13"/>
  <c r="T573" i="13"/>
  <c r="R573" i="13"/>
  <c r="U573" i="13"/>
  <c r="V573" i="13"/>
  <c r="W573" i="13" s="1"/>
  <c r="L573" i="13"/>
  <c r="G568" i="13"/>
  <c r="O568" i="13"/>
  <c r="F568" i="13"/>
  <c r="U568" i="13"/>
  <c r="K568" i="13"/>
  <c r="P568" i="13" s="1"/>
  <c r="V568" i="13"/>
  <c r="W568" i="13" s="1"/>
  <c r="L568" i="13"/>
  <c r="M568" i="13"/>
  <c r="G554" i="13"/>
  <c r="O554" i="13"/>
  <c r="R554" i="13"/>
  <c r="F554" i="13"/>
  <c r="T554" i="13"/>
  <c r="V554" i="13"/>
  <c r="W554" i="13" s="1"/>
  <c r="K554" i="13"/>
  <c r="P554" i="13" s="1"/>
  <c r="L554" i="13"/>
  <c r="M554" i="13"/>
  <c r="K545" i="13"/>
  <c r="P545" i="13" s="1"/>
  <c r="F545" i="13"/>
  <c r="N545" i="13"/>
  <c r="V545" i="13"/>
  <c r="W545" i="13" s="1"/>
  <c r="U545" i="13"/>
  <c r="O545" i="13"/>
  <c r="T545" i="13"/>
  <c r="L545" i="13"/>
  <c r="I514" i="13"/>
  <c r="S514" i="13"/>
  <c r="S495" i="13"/>
  <c r="I495" i="13"/>
  <c r="I494" i="13"/>
  <c r="S494" i="13"/>
  <c r="S458" i="13"/>
  <c r="I458" i="13"/>
  <c r="I457" i="13"/>
  <c r="S457" i="13"/>
  <c r="S354" i="13"/>
  <c r="I354" i="13"/>
  <c r="F734" i="13"/>
  <c r="N734" i="13"/>
  <c r="V734" i="13"/>
  <c r="W734" i="13" s="1"/>
  <c r="Q734" i="13"/>
  <c r="F726" i="13"/>
  <c r="N726" i="13"/>
  <c r="V726" i="13"/>
  <c r="W726" i="13" s="1"/>
  <c r="Q726" i="13"/>
  <c r="F718" i="13"/>
  <c r="N718" i="13"/>
  <c r="V718" i="13"/>
  <c r="W718" i="13" s="1"/>
  <c r="Q718" i="13"/>
  <c r="F710" i="13"/>
  <c r="N710" i="13"/>
  <c r="V710" i="13"/>
  <c r="W710" i="13" s="1"/>
  <c r="Q710" i="13"/>
  <c r="F702" i="13"/>
  <c r="N702" i="13"/>
  <c r="V702" i="13"/>
  <c r="W702" i="13" s="1"/>
  <c r="Q702" i="13"/>
  <c r="F694" i="13"/>
  <c r="N694" i="13"/>
  <c r="V694" i="13"/>
  <c r="W694" i="13" s="1"/>
  <c r="Q694" i="13"/>
  <c r="F686" i="13"/>
  <c r="N686" i="13"/>
  <c r="V686" i="13"/>
  <c r="W686" i="13" s="1"/>
  <c r="Q686" i="13"/>
  <c r="F668" i="13"/>
  <c r="N668" i="13"/>
  <c r="V668" i="13"/>
  <c r="W668" i="13" s="1"/>
  <c r="Q668" i="13"/>
  <c r="R662" i="13"/>
  <c r="F652" i="13"/>
  <c r="N652" i="13"/>
  <c r="V652" i="13"/>
  <c r="W652" i="13" s="1"/>
  <c r="Q652" i="13"/>
  <c r="R644" i="13"/>
  <c r="S643" i="13"/>
  <c r="I643" i="13"/>
  <c r="Q637" i="13"/>
  <c r="G630" i="13"/>
  <c r="O630" i="13"/>
  <c r="M630" i="13"/>
  <c r="V630" i="13"/>
  <c r="W630" i="13" s="1"/>
  <c r="G626" i="13"/>
  <c r="O626" i="13"/>
  <c r="Q626" i="13"/>
  <c r="K626" i="13"/>
  <c r="P626" i="13" s="1"/>
  <c r="T626" i="13"/>
  <c r="R613" i="13"/>
  <c r="R607" i="13"/>
  <c r="G600" i="13"/>
  <c r="O600" i="13"/>
  <c r="F600" i="13"/>
  <c r="K595" i="13"/>
  <c r="P595" i="13" s="1"/>
  <c r="F595" i="13"/>
  <c r="O595" i="13"/>
  <c r="R595" i="13"/>
  <c r="Q582" i="13"/>
  <c r="R578" i="13"/>
  <c r="K577" i="13"/>
  <c r="P577" i="13" s="1"/>
  <c r="R577" i="13"/>
  <c r="M577" i="13"/>
  <c r="V577" i="13"/>
  <c r="W577" i="13" s="1"/>
  <c r="T572" i="13"/>
  <c r="G570" i="13"/>
  <c r="O570" i="13"/>
  <c r="L570" i="13"/>
  <c r="U570" i="13"/>
  <c r="F570" i="13"/>
  <c r="T565" i="13"/>
  <c r="G564" i="13"/>
  <c r="O564" i="13"/>
  <c r="M564" i="13"/>
  <c r="V564" i="13"/>
  <c r="W564" i="13" s="1"/>
  <c r="Q564" i="13"/>
  <c r="T559" i="13"/>
  <c r="K557" i="13"/>
  <c r="P557" i="13" s="1"/>
  <c r="G557" i="13"/>
  <c r="T557" i="13"/>
  <c r="S543" i="13"/>
  <c r="I543" i="13"/>
  <c r="K539" i="13"/>
  <c r="P539" i="13" s="1"/>
  <c r="F539" i="13"/>
  <c r="N539" i="13"/>
  <c r="V539" i="13"/>
  <c r="W539" i="13" s="1"/>
  <c r="G539" i="13"/>
  <c r="Q539" i="13"/>
  <c r="U539" i="13"/>
  <c r="I536" i="13"/>
  <c r="S536" i="13"/>
  <c r="T534" i="13"/>
  <c r="U532" i="13"/>
  <c r="U526" i="13"/>
  <c r="V524" i="13"/>
  <c r="W524" i="13" s="1"/>
  <c r="G522" i="13"/>
  <c r="O522" i="13"/>
  <c r="R522" i="13"/>
  <c r="F522" i="13"/>
  <c r="T522" i="13"/>
  <c r="U522" i="13"/>
  <c r="U518" i="13"/>
  <c r="K509" i="13"/>
  <c r="P509" i="13" s="1"/>
  <c r="F509" i="13"/>
  <c r="N509" i="13"/>
  <c r="V509" i="13"/>
  <c r="W509" i="13" s="1"/>
  <c r="R509" i="13"/>
  <c r="L509" i="13"/>
  <c r="S505" i="13"/>
  <c r="I505" i="13"/>
  <c r="G496" i="13"/>
  <c r="O496" i="13"/>
  <c r="R496" i="13"/>
  <c r="T496" i="13"/>
  <c r="M496" i="13"/>
  <c r="L496" i="13"/>
  <c r="Q479" i="13"/>
  <c r="L479" i="13"/>
  <c r="U479" i="13"/>
  <c r="F479" i="13"/>
  <c r="O479" i="13"/>
  <c r="T479" i="13"/>
  <c r="R479" i="13"/>
  <c r="Q469" i="13"/>
  <c r="M469" i="13"/>
  <c r="V469" i="13"/>
  <c r="W469" i="13" s="1"/>
  <c r="F469" i="13"/>
  <c r="U469" i="13"/>
  <c r="L469" i="13"/>
  <c r="I446" i="13"/>
  <c r="S446" i="13"/>
  <c r="I443" i="13"/>
  <c r="S443" i="13"/>
  <c r="S418" i="13"/>
  <c r="I418" i="13"/>
  <c r="F389" i="13"/>
  <c r="N389" i="13"/>
  <c r="V389" i="13"/>
  <c r="W389" i="13" s="1"/>
  <c r="Q389" i="13"/>
  <c r="G389" i="13"/>
  <c r="R389" i="13"/>
  <c r="O389" i="13"/>
  <c r="T389" i="13"/>
  <c r="K389" i="13"/>
  <c r="P389" i="13" s="1"/>
  <c r="L389" i="13"/>
  <c r="M389" i="13"/>
  <c r="U389" i="13"/>
  <c r="F365" i="13"/>
  <c r="N365" i="13"/>
  <c r="V365" i="13"/>
  <c r="W365" i="13" s="1"/>
  <c r="Q365" i="13"/>
  <c r="L365" i="13"/>
  <c r="U365" i="13"/>
  <c r="K365" i="13"/>
  <c r="P365" i="13" s="1"/>
  <c r="O365" i="13"/>
  <c r="G365" i="13"/>
  <c r="M365" i="13"/>
  <c r="R365" i="13"/>
  <c r="T365" i="13"/>
  <c r="F307" i="13"/>
  <c r="N307" i="13"/>
  <c r="V307" i="13"/>
  <c r="W307" i="13" s="1"/>
  <c r="Q307" i="13"/>
  <c r="O307" i="13"/>
  <c r="K307" i="13"/>
  <c r="P307" i="13" s="1"/>
  <c r="U307" i="13"/>
  <c r="L307" i="13"/>
  <c r="G307" i="13"/>
  <c r="M307" i="13"/>
  <c r="R307" i="13"/>
  <c r="K273" i="13"/>
  <c r="P273" i="13" s="1"/>
  <c r="Q273" i="13"/>
  <c r="L273" i="13"/>
  <c r="U273" i="13"/>
  <c r="G273" i="13"/>
  <c r="R273" i="13"/>
  <c r="V273" i="13"/>
  <c r="W273" i="13" s="1"/>
  <c r="M273" i="13"/>
  <c r="F273" i="13"/>
  <c r="N273" i="13"/>
  <c r="O273" i="13"/>
  <c r="T273" i="13"/>
  <c r="F169" i="13"/>
  <c r="N169" i="13"/>
  <c r="V169" i="13"/>
  <c r="W169" i="13" s="1"/>
  <c r="Q169" i="13"/>
  <c r="T169" i="13"/>
  <c r="M169" i="13"/>
  <c r="O169" i="13"/>
  <c r="G169" i="13"/>
  <c r="R169" i="13"/>
  <c r="L169" i="13"/>
  <c r="K169" i="13"/>
  <c r="P169" i="13" s="1"/>
  <c r="U169" i="13"/>
  <c r="F662" i="13"/>
  <c r="N662" i="13"/>
  <c r="V662" i="13"/>
  <c r="W662" i="13" s="1"/>
  <c r="Q662" i="13"/>
  <c r="G650" i="13"/>
  <c r="O650" i="13"/>
  <c r="L650" i="13"/>
  <c r="U650" i="13"/>
  <c r="F650" i="13"/>
  <c r="G644" i="13"/>
  <c r="O644" i="13"/>
  <c r="M644" i="13"/>
  <c r="V644" i="13"/>
  <c r="W644" i="13" s="1"/>
  <c r="Q644" i="13"/>
  <c r="K637" i="13"/>
  <c r="P637" i="13" s="1"/>
  <c r="G637" i="13"/>
  <c r="T637" i="13"/>
  <c r="K631" i="13"/>
  <c r="P631" i="13" s="1"/>
  <c r="Q631" i="13"/>
  <c r="L631" i="13"/>
  <c r="U631" i="13"/>
  <c r="G620" i="13"/>
  <c r="O620" i="13"/>
  <c r="R620" i="13"/>
  <c r="L620" i="13"/>
  <c r="U620" i="13"/>
  <c r="K613" i="13"/>
  <c r="P613" i="13" s="1"/>
  <c r="L613" i="13"/>
  <c r="U613" i="13"/>
  <c r="F613" i="13"/>
  <c r="O613" i="13"/>
  <c r="K607" i="13"/>
  <c r="P607" i="13" s="1"/>
  <c r="M607" i="13"/>
  <c r="V607" i="13"/>
  <c r="W607" i="13" s="1"/>
  <c r="G607" i="13"/>
  <c r="S595" i="13"/>
  <c r="I595" i="13"/>
  <c r="G582" i="13"/>
  <c r="O582" i="13"/>
  <c r="M582" i="13"/>
  <c r="V582" i="13"/>
  <c r="W582" i="13" s="1"/>
  <c r="G578" i="13"/>
  <c r="O578" i="13"/>
  <c r="Q578" i="13"/>
  <c r="K578" i="13"/>
  <c r="P578" i="13" s="1"/>
  <c r="T578" i="13"/>
  <c r="R565" i="13"/>
  <c r="R559" i="13"/>
  <c r="K555" i="13"/>
  <c r="P555" i="13" s="1"/>
  <c r="F555" i="13"/>
  <c r="N555" i="13"/>
  <c r="V555" i="13"/>
  <c r="W555" i="13" s="1"/>
  <c r="G555" i="13"/>
  <c r="Q555" i="13"/>
  <c r="U555" i="13"/>
  <c r="I552" i="13"/>
  <c r="S552" i="13"/>
  <c r="Q528" i="13"/>
  <c r="T526" i="13"/>
  <c r="Q522" i="13"/>
  <c r="T518" i="13"/>
  <c r="G516" i="13"/>
  <c r="O516" i="13"/>
  <c r="R516" i="13"/>
  <c r="L516" i="13"/>
  <c r="V516" i="13"/>
  <c r="W516" i="13" s="1"/>
  <c r="F516" i="13"/>
  <c r="Q516" i="13"/>
  <c r="K513" i="13"/>
  <c r="P513" i="13" s="1"/>
  <c r="F513" i="13"/>
  <c r="N513" i="13"/>
  <c r="V513" i="13"/>
  <c r="W513" i="13" s="1"/>
  <c r="U513" i="13"/>
  <c r="O513" i="13"/>
  <c r="G513" i="13"/>
  <c r="R513" i="13"/>
  <c r="U511" i="13"/>
  <c r="S509" i="13"/>
  <c r="I509" i="13"/>
  <c r="K501" i="13"/>
  <c r="P501" i="13" s="1"/>
  <c r="F501" i="13"/>
  <c r="N501" i="13"/>
  <c r="V501" i="13"/>
  <c r="W501" i="13" s="1"/>
  <c r="M501" i="13"/>
  <c r="G501" i="13"/>
  <c r="Q501" i="13"/>
  <c r="S499" i="13"/>
  <c r="I499" i="13"/>
  <c r="K493" i="13"/>
  <c r="P493" i="13" s="1"/>
  <c r="F493" i="13"/>
  <c r="N493" i="13"/>
  <c r="V493" i="13"/>
  <c r="W493" i="13" s="1"/>
  <c r="R493" i="13"/>
  <c r="L493" i="13"/>
  <c r="U493" i="13"/>
  <c r="K491" i="13"/>
  <c r="P491" i="13" s="1"/>
  <c r="F491" i="13"/>
  <c r="N491" i="13"/>
  <c r="V491" i="13"/>
  <c r="W491" i="13" s="1"/>
  <c r="G491" i="13"/>
  <c r="Q491" i="13"/>
  <c r="U491" i="13"/>
  <c r="I488" i="13"/>
  <c r="S488" i="13"/>
  <c r="S486" i="13"/>
  <c r="R469" i="13"/>
  <c r="V459" i="13"/>
  <c r="W459" i="13" s="1"/>
  <c r="T453" i="13"/>
  <c r="S450" i="13"/>
  <c r="I450" i="13"/>
  <c r="Q437" i="13"/>
  <c r="M437" i="13"/>
  <c r="V437" i="13"/>
  <c r="W437" i="13" s="1"/>
  <c r="F437" i="13"/>
  <c r="U437" i="13"/>
  <c r="O437" i="13"/>
  <c r="G437" i="13"/>
  <c r="T437" i="13"/>
  <c r="Q429" i="13"/>
  <c r="M429" i="13"/>
  <c r="V429" i="13"/>
  <c r="W429" i="13" s="1"/>
  <c r="F429" i="13"/>
  <c r="G429" i="13"/>
  <c r="R429" i="13"/>
  <c r="U429" i="13"/>
  <c r="L429" i="13"/>
  <c r="S382" i="13"/>
  <c r="I382" i="13"/>
  <c r="I365" i="13"/>
  <c r="S365" i="13"/>
  <c r="I335" i="13"/>
  <c r="S335" i="13"/>
  <c r="I330" i="13"/>
  <c r="S330" i="13"/>
  <c r="S273" i="13"/>
  <c r="I273" i="13"/>
  <c r="G242" i="13"/>
  <c r="O242" i="13"/>
  <c r="F242" i="13"/>
  <c r="U242" i="13"/>
  <c r="N242" i="13"/>
  <c r="M242" i="13"/>
  <c r="K242" i="13"/>
  <c r="P242" i="13" s="1"/>
  <c r="Q242" i="13"/>
  <c r="L242" i="13"/>
  <c r="R242" i="13"/>
  <c r="T242" i="13"/>
  <c r="V242" i="13"/>
  <c r="W242" i="13" s="1"/>
  <c r="G230" i="13"/>
  <c r="O230" i="13"/>
  <c r="R230" i="13"/>
  <c r="L230" i="13"/>
  <c r="U230" i="13"/>
  <c r="T230" i="13"/>
  <c r="N230" i="13"/>
  <c r="F230" i="13"/>
  <c r="V230" i="13"/>
  <c r="W230" i="13" s="1"/>
  <c r="M230" i="13"/>
  <c r="Q230" i="13"/>
  <c r="S226" i="13"/>
  <c r="I226" i="13"/>
  <c r="G572" i="13"/>
  <c r="O572" i="13"/>
  <c r="R572" i="13"/>
  <c r="L572" i="13"/>
  <c r="U572" i="13"/>
  <c r="K565" i="13"/>
  <c r="P565" i="13" s="1"/>
  <c r="L565" i="13"/>
  <c r="U565" i="13"/>
  <c r="F565" i="13"/>
  <c r="O565" i="13"/>
  <c r="K559" i="13"/>
  <c r="P559" i="13" s="1"/>
  <c r="M559" i="13"/>
  <c r="V559" i="13"/>
  <c r="W559" i="13" s="1"/>
  <c r="G559" i="13"/>
  <c r="S537" i="13"/>
  <c r="I537" i="13"/>
  <c r="G534" i="13"/>
  <c r="O534" i="13"/>
  <c r="R534" i="13"/>
  <c r="M534" i="13"/>
  <c r="Q534" i="13"/>
  <c r="G532" i="13"/>
  <c r="O532" i="13"/>
  <c r="R532" i="13"/>
  <c r="L532" i="13"/>
  <c r="V532" i="13"/>
  <c r="W532" i="13" s="1"/>
  <c r="F532" i="13"/>
  <c r="G528" i="13"/>
  <c r="O528" i="13"/>
  <c r="R528" i="13"/>
  <c r="T528" i="13"/>
  <c r="M528" i="13"/>
  <c r="G526" i="13"/>
  <c r="O526" i="13"/>
  <c r="R526" i="13"/>
  <c r="L526" i="13"/>
  <c r="V526" i="13"/>
  <c r="W526" i="13" s="1"/>
  <c r="G524" i="13"/>
  <c r="O524" i="13"/>
  <c r="R524" i="13"/>
  <c r="Q524" i="13"/>
  <c r="K524" i="13"/>
  <c r="P524" i="13" s="1"/>
  <c r="U524" i="13"/>
  <c r="F524" i="13"/>
  <c r="G518" i="13"/>
  <c r="O518" i="13"/>
  <c r="R518" i="13"/>
  <c r="M518" i="13"/>
  <c r="Q518" i="13"/>
  <c r="N518" i="13"/>
  <c r="K511" i="13"/>
  <c r="P511" i="13" s="1"/>
  <c r="F511" i="13"/>
  <c r="N511" i="13"/>
  <c r="V511" i="13"/>
  <c r="W511" i="13" s="1"/>
  <c r="T511" i="13"/>
  <c r="M511" i="13"/>
  <c r="S501" i="13"/>
  <c r="I501" i="13"/>
  <c r="Q485" i="13"/>
  <c r="M485" i="13"/>
  <c r="V485" i="13"/>
  <c r="W485" i="13" s="1"/>
  <c r="F485" i="13"/>
  <c r="U485" i="13"/>
  <c r="N485" i="13"/>
  <c r="Q475" i="13"/>
  <c r="G475" i="13"/>
  <c r="K475" i="13"/>
  <c r="P475" i="13" s="1"/>
  <c r="T475" i="13"/>
  <c r="U475" i="13"/>
  <c r="M475" i="13"/>
  <c r="L475" i="13"/>
  <c r="Q471" i="13"/>
  <c r="L471" i="13"/>
  <c r="U471" i="13"/>
  <c r="F471" i="13"/>
  <c r="O471" i="13"/>
  <c r="T471" i="13"/>
  <c r="N471" i="13"/>
  <c r="Q459" i="13"/>
  <c r="G459" i="13"/>
  <c r="K459" i="13"/>
  <c r="P459" i="13" s="1"/>
  <c r="T459" i="13"/>
  <c r="U459" i="13"/>
  <c r="M459" i="13"/>
  <c r="Q453" i="13"/>
  <c r="M453" i="13"/>
  <c r="V453" i="13"/>
  <c r="W453" i="13" s="1"/>
  <c r="F453" i="13"/>
  <c r="U453" i="13"/>
  <c r="I441" i="13"/>
  <c r="S441" i="13"/>
  <c r="I413" i="13"/>
  <c r="S413" i="13"/>
  <c r="I377" i="13"/>
  <c r="S377" i="13"/>
  <c r="S368" i="13"/>
  <c r="I368" i="13"/>
  <c r="F337" i="13"/>
  <c r="N337" i="13"/>
  <c r="V337" i="13"/>
  <c r="W337" i="13" s="1"/>
  <c r="Q337" i="13"/>
  <c r="O337" i="13"/>
  <c r="K337" i="13"/>
  <c r="P337" i="13" s="1"/>
  <c r="L337" i="13"/>
  <c r="M337" i="13"/>
  <c r="R337" i="13"/>
  <c r="T337" i="13"/>
  <c r="U337" i="13"/>
  <c r="S326" i="13"/>
  <c r="I326" i="13"/>
  <c r="I296" i="13"/>
  <c r="S296" i="13"/>
  <c r="G236" i="13"/>
  <c r="O236" i="13"/>
  <c r="Q236" i="13"/>
  <c r="K236" i="13"/>
  <c r="P236" i="13" s="1"/>
  <c r="T236" i="13"/>
  <c r="F236" i="13"/>
  <c r="R236" i="13"/>
  <c r="L236" i="13"/>
  <c r="V236" i="13"/>
  <c r="W236" i="13" s="1"/>
  <c r="M236" i="13"/>
  <c r="N236" i="13"/>
  <c r="U236" i="13"/>
  <c r="L734" i="13"/>
  <c r="L726" i="13"/>
  <c r="L718" i="13"/>
  <c r="L710" i="13"/>
  <c r="L702" i="13"/>
  <c r="L694" i="13"/>
  <c r="L686" i="13"/>
  <c r="L668" i="13"/>
  <c r="F666" i="13"/>
  <c r="N666" i="13"/>
  <c r="V666" i="13"/>
  <c r="W666" i="13" s="1"/>
  <c r="Q666" i="13"/>
  <c r="M662" i="13"/>
  <c r="L652" i="13"/>
  <c r="N650" i="13"/>
  <c r="K645" i="13"/>
  <c r="P645" i="13" s="1"/>
  <c r="L645" i="13"/>
  <c r="U645" i="13"/>
  <c r="F645" i="13"/>
  <c r="O645" i="13"/>
  <c r="L644" i="13"/>
  <c r="K639" i="13"/>
  <c r="P639" i="13" s="1"/>
  <c r="M639" i="13"/>
  <c r="V639" i="13"/>
  <c r="W639" i="13" s="1"/>
  <c r="G639" i="13"/>
  <c r="M637" i="13"/>
  <c r="I635" i="13"/>
  <c r="M631" i="13"/>
  <c r="U630" i="13"/>
  <c r="K630" i="13"/>
  <c r="P630" i="13" s="1"/>
  <c r="S627" i="13"/>
  <c r="I627" i="13"/>
  <c r="L626" i="13"/>
  <c r="N620" i="13"/>
  <c r="I617" i="13"/>
  <c r="G614" i="13"/>
  <c r="O614" i="13"/>
  <c r="M614" i="13"/>
  <c r="V614" i="13"/>
  <c r="W614" i="13" s="1"/>
  <c r="N613" i="13"/>
  <c r="G610" i="13"/>
  <c r="O610" i="13"/>
  <c r="Q610" i="13"/>
  <c r="K610" i="13"/>
  <c r="P610" i="13" s="1"/>
  <c r="T610" i="13"/>
  <c r="N607" i="13"/>
  <c r="L600" i="13"/>
  <c r="I599" i="13"/>
  <c r="M595" i="13"/>
  <c r="G584" i="13"/>
  <c r="O584" i="13"/>
  <c r="F584" i="13"/>
  <c r="L582" i="13"/>
  <c r="K579" i="13"/>
  <c r="P579" i="13" s="1"/>
  <c r="F579" i="13"/>
  <c r="O579" i="13"/>
  <c r="R579" i="13"/>
  <c r="M578" i="13"/>
  <c r="M570" i="13"/>
  <c r="K564" i="13"/>
  <c r="P564" i="13" s="1"/>
  <c r="K561" i="13"/>
  <c r="P561" i="13" s="1"/>
  <c r="R561" i="13"/>
  <c r="M561" i="13"/>
  <c r="V561" i="13"/>
  <c r="W561" i="13" s="1"/>
  <c r="O559" i="13"/>
  <c r="L557" i="13"/>
  <c r="O555" i="13"/>
  <c r="S553" i="13"/>
  <c r="I553" i="13"/>
  <c r="G550" i="13"/>
  <c r="O550" i="13"/>
  <c r="R550" i="13"/>
  <c r="M550" i="13"/>
  <c r="Q550" i="13"/>
  <c r="G548" i="13"/>
  <c r="O548" i="13"/>
  <c r="R548" i="13"/>
  <c r="L548" i="13"/>
  <c r="V548" i="13"/>
  <c r="W548" i="13" s="1"/>
  <c r="F548" i="13"/>
  <c r="G544" i="13"/>
  <c r="O544" i="13"/>
  <c r="R544" i="13"/>
  <c r="T544" i="13"/>
  <c r="M544" i="13"/>
  <c r="G542" i="13"/>
  <c r="O542" i="13"/>
  <c r="R542" i="13"/>
  <c r="L542" i="13"/>
  <c r="V542" i="13"/>
  <c r="W542" i="13" s="1"/>
  <c r="M539" i="13"/>
  <c r="N534" i="13"/>
  <c r="Q532" i="13"/>
  <c r="N528" i="13"/>
  <c r="I526" i="13"/>
  <c r="S526" i="13"/>
  <c r="M522" i="13"/>
  <c r="I520" i="13"/>
  <c r="S520" i="13"/>
  <c r="N516" i="13"/>
  <c r="Q511" i="13"/>
  <c r="S511" i="13"/>
  <c r="I511" i="13"/>
  <c r="O509" i="13"/>
  <c r="G506" i="13"/>
  <c r="O506" i="13"/>
  <c r="R506" i="13"/>
  <c r="F506" i="13"/>
  <c r="T506" i="13"/>
  <c r="K496" i="13"/>
  <c r="P496" i="13" s="1"/>
  <c r="K495" i="13"/>
  <c r="P495" i="13" s="1"/>
  <c r="F495" i="13"/>
  <c r="N495" i="13"/>
  <c r="V495" i="13"/>
  <c r="W495" i="13" s="1"/>
  <c r="T495" i="13"/>
  <c r="M495" i="13"/>
  <c r="S489" i="13"/>
  <c r="I489" i="13"/>
  <c r="R485" i="13"/>
  <c r="M479" i="13"/>
  <c r="N469" i="13"/>
  <c r="R459" i="13"/>
  <c r="Q455" i="13"/>
  <c r="L455" i="13"/>
  <c r="U455" i="13"/>
  <c r="F455" i="13"/>
  <c r="O455" i="13"/>
  <c r="T455" i="13"/>
  <c r="K455" i="13"/>
  <c r="P455" i="13" s="1"/>
  <c r="O453" i="13"/>
  <c r="Q427" i="13"/>
  <c r="G427" i="13"/>
  <c r="K427" i="13"/>
  <c r="P427" i="13" s="1"/>
  <c r="T427" i="13"/>
  <c r="U427" i="13"/>
  <c r="V427" i="13"/>
  <c r="W427" i="13" s="1"/>
  <c r="M427" i="13"/>
  <c r="R427" i="13"/>
  <c r="F427" i="13"/>
  <c r="Q421" i="13"/>
  <c r="M421" i="13"/>
  <c r="V421" i="13"/>
  <c r="W421" i="13" s="1"/>
  <c r="F421" i="13"/>
  <c r="G421" i="13"/>
  <c r="R421" i="13"/>
  <c r="U421" i="13"/>
  <c r="L421" i="13"/>
  <c r="O421" i="13"/>
  <c r="I400" i="13"/>
  <c r="S400" i="13"/>
  <c r="G284" i="13"/>
  <c r="O284" i="13"/>
  <c r="Q284" i="13"/>
  <c r="K284" i="13"/>
  <c r="P284" i="13" s="1"/>
  <c r="T284" i="13"/>
  <c r="F284" i="13"/>
  <c r="R284" i="13"/>
  <c r="M284" i="13"/>
  <c r="L284" i="13"/>
  <c r="N284" i="13"/>
  <c r="U284" i="13"/>
  <c r="I405" i="13"/>
  <c r="S405" i="13"/>
  <c r="F399" i="13"/>
  <c r="N399" i="13"/>
  <c r="V399" i="13"/>
  <c r="W399" i="13" s="1"/>
  <c r="Q399" i="13"/>
  <c r="G399" i="13"/>
  <c r="R399" i="13"/>
  <c r="T399" i="13"/>
  <c r="K399" i="13"/>
  <c r="P399" i="13" s="1"/>
  <c r="L399" i="13"/>
  <c r="O399" i="13"/>
  <c r="K297" i="13"/>
  <c r="P297" i="13" s="1"/>
  <c r="M297" i="13"/>
  <c r="V297" i="13"/>
  <c r="W297" i="13" s="1"/>
  <c r="G297" i="13"/>
  <c r="F297" i="13"/>
  <c r="R297" i="13"/>
  <c r="L297" i="13"/>
  <c r="O297" i="13"/>
  <c r="N297" i="13"/>
  <c r="Q297" i="13"/>
  <c r="T297" i="13"/>
  <c r="K279" i="13"/>
  <c r="P279" i="13" s="1"/>
  <c r="G279" i="13"/>
  <c r="T279" i="13"/>
  <c r="L279" i="13"/>
  <c r="R279" i="13"/>
  <c r="V279" i="13"/>
  <c r="W279" i="13" s="1"/>
  <c r="M279" i="13"/>
  <c r="F279" i="13"/>
  <c r="N279" i="13"/>
  <c r="K251" i="13"/>
  <c r="P251" i="13" s="1"/>
  <c r="R251" i="13"/>
  <c r="M251" i="13"/>
  <c r="V251" i="13"/>
  <c r="W251" i="13" s="1"/>
  <c r="F251" i="13"/>
  <c r="U251" i="13"/>
  <c r="O251" i="13"/>
  <c r="N251" i="13"/>
  <c r="Q251" i="13"/>
  <c r="G251" i="13"/>
  <c r="L251" i="13"/>
  <c r="T251" i="13"/>
  <c r="K237" i="13"/>
  <c r="P237" i="13" s="1"/>
  <c r="F237" i="13"/>
  <c r="O237" i="13"/>
  <c r="R237" i="13"/>
  <c r="V237" i="13"/>
  <c r="W237" i="13" s="1"/>
  <c r="Q237" i="13"/>
  <c r="L237" i="13"/>
  <c r="T237" i="13"/>
  <c r="U237" i="13"/>
  <c r="G237" i="13"/>
  <c r="M237" i="13"/>
  <c r="N237" i="13"/>
  <c r="I171" i="13"/>
  <c r="S171" i="13"/>
  <c r="I510" i="13"/>
  <c r="S510" i="13"/>
  <c r="G508" i="13"/>
  <c r="O508" i="13"/>
  <c r="R508" i="13"/>
  <c r="Q508" i="13"/>
  <c r="K508" i="13"/>
  <c r="P508" i="13" s="1"/>
  <c r="U508" i="13"/>
  <c r="K503" i="13"/>
  <c r="P503" i="13" s="1"/>
  <c r="F503" i="13"/>
  <c r="N503" i="13"/>
  <c r="V503" i="13"/>
  <c r="W503" i="13" s="1"/>
  <c r="O503" i="13"/>
  <c r="R503" i="13"/>
  <c r="K497" i="13"/>
  <c r="P497" i="13" s="1"/>
  <c r="F497" i="13"/>
  <c r="N497" i="13"/>
  <c r="V497" i="13"/>
  <c r="W497" i="13" s="1"/>
  <c r="U497" i="13"/>
  <c r="O497" i="13"/>
  <c r="G490" i="13"/>
  <c r="O490" i="13"/>
  <c r="R490" i="13"/>
  <c r="F490" i="13"/>
  <c r="T490" i="13"/>
  <c r="Q443" i="13"/>
  <c r="G443" i="13"/>
  <c r="K443" i="13"/>
  <c r="P443" i="13" s="1"/>
  <c r="T443" i="13"/>
  <c r="U443" i="13"/>
  <c r="M443" i="13"/>
  <c r="I399" i="13"/>
  <c r="S399" i="13"/>
  <c r="S395" i="13"/>
  <c r="F385" i="13"/>
  <c r="N385" i="13"/>
  <c r="V385" i="13"/>
  <c r="W385" i="13" s="1"/>
  <c r="Q385" i="13"/>
  <c r="O385" i="13"/>
  <c r="G385" i="13"/>
  <c r="T385" i="13"/>
  <c r="K385" i="13"/>
  <c r="P385" i="13" s="1"/>
  <c r="L385" i="13"/>
  <c r="M385" i="13"/>
  <c r="I371" i="13"/>
  <c r="S371" i="13"/>
  <c r="I329" i="13"/>
  <c r="S329" i="13"/>
  <c r="F309" i="13"/>
  <c r="N309" i="13"/>
  <c r="V309" i="13"/>
  <c r="W309" i="13" s="1"/>
  <c r="Q309" i="13"/>
  <c r="K309" i="13"/>
  <c r="P309" i="13" s="1"/>
  <c r="U309" i="13"/>
  <c r="G309" i="13"/>
  <c r="R309" i="13"/>
  <c r="L309" i="13"/>
  <c r="M309" i="13"/>
  <c r="T309" i="13"/>
  <c r="I301" i="13"/>
  <c r="S301" i="13"/>
  <c r="G292" i="13"/>
  <c r="O292" i="13"/>
  <c r="L292" i="13"/>
  <c r="U292" i="13"/>
  <c r="F292" i="13"/>
  <c r="M292" i="13"/>
  <c r="T292" i="13"/>
  <c r="N292" i="13"/>
  <c r="Q292" i="13"/>
  <c r="K292" i="13"/>
  <c r="P292" i="13" s="1"/>
  <c r="R292" i="13"/>
  <c r="S279" i="13"/>
  <c r="I279" i="13"/>
  <c r="I180" i="13"/>
  <c r="S180" i="13"/>
  <c r="F177" i="13"/>
  <c r="N177" i="13"/>
  <c r="V177" i="13"/>
  <c r="W177" i="13" s="1"/>
  <c r="Q177" i="13"/>
  <c r="O177" i="13"/>
  <c r="T177" i="13"/>
  <c r="U177" i="13"/>
  <c r="L177" i="13"/>
  <c r="R177" i="13"/>
  <c r="G177" i="13"/>
  <c r="K177" i="13"/>
  <c r="P177" i="13" s="1"/>
  <c r="M177" i="13"/>
  <c r="F369" i="13"/>
  <c r="N369" i="13"/>
  <c r="V369" i="13"/>
  <c r="W369" i="13" s="1"/>
  <c r="Q369" i="13"/>
  <c r="O369" i="13"/>
  <c r="T369" i="13"/>
  <c r="U369" i="13"/>
  <c r="L369" i="13"/>
  <c r="G369" i="13"/>
  <c r="K369" i="13"/>
  <c r="P369" i="13" s="1"/>
  <c r="F349" i="13"/>
  <c r="N349" i="13"/>
  <c r="V349" i="13"/>
  <c r="W349" i="13" s="1"/>
  <c r="Q349" i="13"/>
  <c r="L349" i="13"/>
  <c r="K349" i="13"/>
  <c r="P349" i="13" s="1"/>
  <c r="M349" i="13"/>
  <c r="O349" i="13"/>
  <c r="R349" i="13"/>
  <c r="T349" i="13"/>
  <c r="F341" i="13"/>
  <c r="N341" i="13"/>
  <c r="V341" i="13"/>
  <c r="W341" i="13" s="1"/>
  <c r="Q341" i="13"/>
  <c r="G341" i="13"/>
  <c r="R341" i="13"/>
  <c r="T341" i="13"/>
  <c r="U341" i="13"/>
  <c r="L341" i="13"/>
  <c r="K341" i="13"/>
  <c r="P341" i="13" s="1"/>
  <c r="M341" i="13"/>
  <c r="I320" i="13"/>
  <c r="S320" i="13"/>
  <c r="I311" i="13"/>
  <c r="S311" i="13"/>
  <c r="F303" i="13"/>
  <c r="N303" i="13"/>
  <c r="V303" i="13"/>
  <c r="W303" i="13" s="1"/>
  <c r="Q303" i="13"/>
  <c r="L303" i="13"/>
  <c r="U303" i="13"/>
  <c r="M303" i="13"/>
  <c r="G303" i="13"/>
  <c r="K303" i="13"/>
  <c r="P303" i="13" s="1"/>
  <c r="G268" i="13"/>
  <c r="O268" i="13"/>
  <c r="Q268" i="13"/>
  <c r="K268" i="13"/>
  <c r="P268" i="13" s="1"/>
  <c r="T268" i="13"/>
  <c r="N268" i="13"/>
  <c r="F268" i="13"/>
  <c r="M268" i="13"/>
  <c r="L268" i="13"/>
  <c r="R268" i="13"/>
  <c r="U268" i="13"/>
  <c r="K221" i="13"/>
  <c r="P221" i="13" s="1"/>
  <c r="F221" i="13"/>
  <c r="O221" i="13"/>
  <c r="R221" i="13"/>
  <c r="N221" i="13"/>
  <c r="U221" i="13"/>
  <c r="Q221" i="13"/>
  <c r="L221" i="13"/>
  <c r="T221" i="13"/>
  <c r="M221" i="13"/>
  <c r="V221" i="13"/>
  <c r="W221" i="13" s="1"/>
  <c r="Q445" i="13"/>
  <c r="M445" i="13"/>
  <c r="V445" i="13"/>
  <c r="W445" i="13" s="1"/>
  <c r="F445" i="13"/>
  <c r="U445" i="13"/>
  <c r="Q439" i="13"/>
  <c r="L439" i="13"/>
  <c r="U439" i="13"/>
  <c r="F439" i="13"/>
  <c r="O439" i="13"/>
  <c r="T439" i="13"/>
  <c r="U399" i="13"/>
  <c r="I397" i="13"/>
  <c r="S397" i="13"/>
  <c r="F393" i="13"/>
  <c r="N393" i="13"/>
  <c r="V393" i="13"/>
  <c r="W393" i="13" s="1"/>
  <c r="Q393" i="13"/>
  <c r="T393" i="13"/>
  <c r="K393" i="13"/>
  <c r="P393" i="13" s="1"/>
  <c r="L393" i="13"/>
  <c r="O393" i="13"/>
  <c r="G393" i="13"/>
  <c r="M393" i="13"/>
  <c r="I386" i="13"/>
  <c r="S386" i="13"/>
  <c r="I303" i="13"/>
  <c r="S303" i="13"/>
  <c r="I298" i="13"/>
  <c r="S298" i="13"/>
  <c r="G294" i="13"/>
  <c r="O294" i="13"/>
  <c r="R294" i="13"/>
  <c r="L294" i="13"/>
  <c r="U294" i="13"/>
  <c r="K294" i="13"/>
  <c r="P294" i="13" s="1"/>
  <c r="F294" i="13"/>
  <c r="V294" i="13"/>
  <c r="W294" i="13" s="1"/>
  <c r="M294" i="13"/>
  <c r="N294" i="13"/>
  <c r="Q294" i="13"/>
  <c r="U279" i="13"/>
  <c r="G252" i="13"/>
  <c r="O252" i="13"/>
  <c r="Q252" i="13"/>
  <c r="K252" i="13"/>
  <c r="P252" i="13" s="1"/>
  <c r="T252" i="13"/>
  <c r="M252" i="13"/>
  <c r="N252" i="13"/>
  <c r="L252" i="13"/>
  <c r="U252" i="13"/>
  <c r="R252" i="13"/>
  <c r="V252" i="13"/>
  <c r="W252" i="13" s="1"/>
  <c r="K225" i="13"/>
  <c r="P225" i="13" s="1"/>
  <c r="Q225" i="13"/>
  <c r="L225" i="13"/>
  <c r="U225" i="13"/>
  <c r="F225" i="13"/>
  <c r="M225" i="13"/>
  <c r="G225" i="13"/>
  <c r="T225" i="13"/>
  <c r="R225" i="13"/>
  <c r="V225" i="13"/>
  <c r="W225" i="13" s="1"/>
  <c r="N225" i="13"/>
  <c r="O225" i="13"/>
  <c r="S176" i="13"/>
  <c r="I176" i="13"/>
  <c r="Q649" i="13"/>
  <c r="G640" i="13"/>
  <c r="O640" i="13"/>
  <c r="Q633" i="13"/>
  <c r="G624" i="13"/>
  <c r="O624" i="13"/>
  <c r="Q617" i="13"/>
  <c r="G608" i="13"/>
  <c r="O608" i="13"/>
  <c r="Q601" i="13"/>
  <c r="G592" i="13"/>
  <c r="O592" i="13"/>
  <c r="Q585" i="13"/>
  <c r="G576" i="13"/>
  <c r="O576" i="13"/>
  <c r="Q569" i="13"/>
  <c r="G560" i="13"/>
  <c r="O560" i="13"/>
  <c r="K547" i="13"/>
  <c r="P547" i="13" s="1"/>
  <c r="F547" i="13"/>
  <c r="N547" i="13"/>
  <c r="V547" i="13"/>
  <c r="W547" i="13" s="1"/>
  <c r="G546" i="13"/>
  <c r="O546" i="13"/>
  <c r="R546" i="13"/>
  <c r="K531" i="13"/>
  <c r="P531" i="13" s="1"/>
  <c r="F531" i="13"/>
  <c r="N531" i="13"/>
  <c r="V531" i="13"/>
  <c r="W531" i="13" s="1"/>
  <c r="G530" i="13"/>
  <c r="O530" i="13"/>
  <c r="R530" i="13"/>
  <c r="K515" i="13"/>
  <c r="P515" i="13" s="1"/>
  <c r="F515" i="13"/>
  <c r="N515" i="13"/>
  <c r="V515" i="13"/>
  <c r="W515" i="13" s="1"/>
  <c r="G514" i="13"/>
  <c r="O514" i="13"/>
  <c r="R514" i="13"/>
  <c r="K499" i="13"/>
  <c r="P499" i="13" s="1"/>
  <c r="F499" i="13"/>
  <c r="N499" i="13"/>
  <c r="V499" i="13"/>
  <c r="W499" i="13" s="1"/>
  <c r="G498" i="13"/>
  <c r="O498" i="13"/>
  <c r="R498" i="13"/>
  <c r="F409" i="13"/>
  <c r="N409" i="13"/>
  <c r="V409" i="13"/>
  <c r="W409" i="13" s="1"/>
  <c r="Q409" i="13"/>
  <c r="G409" i="13"/>
  <c r="R409" i="13"/>
  <c r="K409" i="13"/>
  <c r="P409" i="13" s="1"/>
  <c r="U409" i="13"/>
  <c r="F407" i="13"/>
  <c r="N407" i="13"/>
  <c r="V407" i="13"/>
  <c r="W407" i="13" s="1"/>
  <c r="Q407" i="13"/>
  <c r="K407" i="13"/>
  <c r="P407" i="13" s="1"/>
  <c r="U407" i="13"/>
  <c r="O407" i="13"/>
  <c r="F397" i="13"/>
  <c r="N397" i="13"/>
  <c r="V397" i="13"/>
  <c r="W397" i="13" s="1"/>
  <c r="Q397" i="13"/>
  <c r="L397" i="13"/>
  <c r="G397" i="13"/>
  <c r="T397" i="13"/>
  <c r="K397" i="13"/>
  <c r="P397" i="13" s="1"/>
  <c r="F367" i="13"/>
  <c r="N367" i="13"/>
  <c r="V367" i="13"/>
  <c r="W367" i="13" s="1"/>
  <c r="Q367" i="13"/>
  <c r="U367" i="13"/>
  <c r="K367" i="13"/>
  <c r="P367" i="13" s="1"/>
  <c r="M367" i="13"/>
  <c r="F343" i="13"/>
  <c r="N343" i="13"/>
  <c r="V343" i="13"/>
  <c r="W343" i="13" s="1"/>
  <c r="Q343" i="13"/>
  <c r="M343" i="13"/>
  <c r="G343" i="13"/>
  <c r="T343" i="13"/>
  <c r="K343" i="13"/>
  <c r="P343" i="13" s="1"/>
  <c r="F313" i="13"/>
  <c r="N313" i="13"/>
  <c r="V313" i="13"/>
  <c r="W313" i="13" s="1"/>
  <c r="Q313" i="13"/>
  <c r="M313" i="13"/>
  <c r="T313" i="13"/>
  <c r="O313" i="13"/>
  <c r="G313" i="13"/>
  <c r="F305" i="13"/>
  <c r="N305" i="13"/>
  <c r="V305" i="13"/>
  <c r="W305" i="13" s="1"/>
  <c r="Q305" i="13"/>
  <c r="O305" i="13"/>
  <c r="K305" i="13"/>
  <c r="P305" i="13" s="1"/>
  <c r="L305" i="13"/>
  <c r="K271" i="13"/>
  <c r="P271" i="13" s="1"/>
  <c r="L271" i="13"/>
  <c r="U271" i="13"/>
  <c r="F271" i="13"/>
  <c r="O271" i="13"/>
  <c r="T271" i="13"/>
  <c r="M271" i="13"/>
  <c r="G256" i="13"/>
  <c r="O256" i="13"/>
  <c r="M256" i="13"/>
  <c r="V256" i="13"/>
  <c r="W256" i="13" s="1"/>
  <c r="L256" i="13"/>
  <c r="R256" i="13"/>
  <c r="F256" i="13"/>
  <c r="Q256" i="13"/>
  <c r="T256" i="13"/>
  <c r="K231" i="13"/>
  <c r="P231" i="13" s="1"/>
  <c r="G231" i="13"/>
  <c r="T231" i="13"/>
  <c r="L231" i="13"/>
  <c r="F231" i="13"/>
  <c r="Q231" i="13"/>
  <c r="O231" i="13"/>
  <c r="R231" i="13"/>
  <c r="U231" i="13"/>
  <c r="V231" i="13"/>
  <c r="W231" i="13" s="1"/>
  <c r="L146" i="13"/>
  <c r="T146" i="13"/>
  <c r="Q146" i="13"/>
  <c r="K146" i="13"/>
  <c r="P146" i="13" s="1"/>
  <c r="U146" i="13"/>
  <c r="F146" i="13"/>
  <c r="G146" i="13"/>
  <c r="R146" i="13"/>
  <c r="V146" i="13"/>
  <c r="W146" i="13" s="1"/>
  <c r="O146" i="13"/>
  <c r="N146" i="13"/>
  <c r="Q143" i="13"/>
  <c r="K143" i="13"/>
  <c r="P143" i="13" s="1"/>
  <c r="T143" i="13"/>
  <c r="L143" i="13"/>
  <c r="F143" i="13"/>
  <c r="O143" i="13"/>
  <c r="G143" i="13"/>
  <c r="U143" i="13"/>
  <c r="V143" i="13"/>
  <c r="W143" i="13" s="1"/>
  <c r="M143" i="13"/>
  <c r="N143" i="13"/>
  <c r="R143" i="13"/>
  <c r="Q78" i="13"/>
  <c r="L78" i="13"/>
  <c r="T78" i="13"/>
  <c r="R78" i="13"/>
  <c r="K78" i="13"/>
  <c r="P78" i="13" s="1"/>
  <c r="V78" i="13"/>
  <c r="W78" i="13" s="1"/>
  <c r="N78" i="13"/>
  <c r="G78" i="13"/>
  <c r="O78" i="13"/>
  <c r="S75" i="13"/>
  <c r="I75" i="13"/>
  <c r="F391" i="13"/>
  <c r="N391" i="13"/>
  <c r="V391" i="13"/>
  <c r="W391" i="13" s="1"/>
  <c r="Q391" i="13"/>
  <c r="M391" i="13"/>
  <c r="O391" i="13"/>
  <c r="G391" i="13"/>
  <c r="I367" i="13"/>
  <c r="S367" i="13"/>
  <c r="F355" i="13"/>
  <c r="N355" i="13"/>
  <c r="V355" i="13"/>
  <c r="W355" i="13" s="1"/>
  <c r="Q355" i="13"/>
  <c r="K355" i="13"/>
  <c r="P355" i="13" s="1"/>
  <c r="U355" i="13"/>
  <c r="G355" i="13"/>
  <c r="T355" i="13"/>
  <c r="L355" i="13"/>
  <c r="I343" i="13"/>
  <c r="S343" i="13"/>
  <c r="F339" i="13"/>
  <c r="N339" i="13"/>
  <c r="V339" i="13"/>
  <c r="W339" i="13" s="1"/>
  <c r="Q339" i="13"/>
  <c r="K339" i="13"/>
  <c r="P339" i="13" s="1"/>
  <c r="U339" i="13"/>
  <c r="T339" i="13"/>
  <c r="M339" i="13"/>
  <c r="K289" i="13"/>
  <c r="P289" i="13" s="1"/>
  <c r="Q289" i="13"/>
  <c r="L289" i="13"/>
  <c r="U289" i="13"/>
  <c r="G289" i="13"/>
  <c r="R289" i="13"/>
  <c r="N289" i="13"/>
  <c r="O289" i="13"/>
  <c r="F289" i="13"/>
  <c r="V289" i="13"/>
  <c r="W289" i="13" s="1"/>
  <c r="G260" i="13"/>
  <c r="O260" i="13"/>
  <c r="L260" i="13"/>
  <c r="U260" i="13"/>
  <c r="F260" i="13"/>
  <c r="T260" i="13"/>
  <c r="N260" i="13"/>
  <c r="R260" i="13"/>
  <c r="K260" i="13"/>
  <c r="P260" i="13" s="1"/>
  <c r="M260" i="13"/>
  <c r="I147" i="13"/>
  <c r="S147" i="13"/>
  <c r="I64" i="13"/>
  <c r="S64" i="13"/>
  <c r="I34" i="13"/>
  <c r="S34" i="13"/>
  <c r="Q431" i="13"/>
  <c r="L431" i="13"/>
  <c r="U431" i="13"/>
  <c r="F431" i="13"/>
  <c r="O431" i="13"/>
  <c r="Q423" i="13"/>
  <c r="L423" i="13"/>
  <c r="U423" i="13"/>
  <c r="F423" i="13"/>
  <c r="O423" i="13"/>
  <c r="Q415" i="13"/>
  <c r="L415" i="13"/>
  <c r="U415" i="13"/>
  <c r="F415" i="13"/>
  <c r="O415" i="13"/>
  <c r="F411" i="13"/>
  <c r="N411" i="13"/>
  <c r="V411" i="13"/>
  <c r="W411" i="13" s="1"/>
  <c r="Q411" i="13"/>
  <c r="M411" i="13"/>
  <c r="G411" i="13"/>
  <c r="R411" i="13"/>
  <c r="F403" i="13"/>
  <c r="N403" i="13"/>
  <c r="V403" i="13"/>
  <c r="W403" i="13" s="1"/>
  <c r="Q403" i="13"/>
  <c r="K403" i="13"/>
  <c r="P403" i="13" s="1"/>
  <c r="U403" i="13"/>
  <c r="O403" i="13"/>
  <c r="G403" i="13"/>
  <c r="U391" i="13"/>
  <c r="F383" i="13"/>
  <c r="N383" i="13"/>
  <c r="V383" i="13"/>
  <c r="W383" i="13" s="1"/>
  <c r="Q383" i="13"/>
  <c r="T383" i="13"/>
  <c r="U383" i="13"/>
  <c r="L383" i="13"/>
  <c r="I355" i="13"/>
  <c r="S355" i="13"/>
  <c r="F351" i="13"/>
  <c r="N351" i="13"/>
  <c r="V351" i="13"/>
  <c r="W351" i="13" s="1"/>
  <c r="Q351" i="13"/>
  <c r="K351" i="13"/>
  <c r="P351" i="13" s="1"/>
  <c r="L351" i="13"/>
  <c r="O351" i="13"/>
  <c r="R339" i="13"/>
  <c r="F327" i="13"/>
  <c r="N327" i="13"/>
  <c r="V327" i="13"/>
  <c r="W327" i="13" s="1"/>
  <c r="Q327" i="13"/>
  <c r="M327" i="13"/>
  <c r="T327" i="13"/>
  <c r="U327" i="13"/>
  <c r="L327" i="13"/>
  <c r="F323" i="13"/>
  <c r="N323" i="13"/>
  <c r="V323" i="13"/>
  <c r="W323" i="13" s="1"/>
  <c r="Q323" i="13"/>
  <c r="K323" i="13"/>
  <c r="P323" i="13" s="1"/>
  <c r="U323" i="13"/>
  <c r="L323" i="13"/>
  <c r="O323" i="13"/>
  <c r="S318" i="13"/>
  <c r="I318" i="13"/>
  <c r="S290" i="13"/>
  <c r="I290" i="13"/>
  <c r="I260" i="13"/>
  <c r="S260" i="13"/>
  <c r="G246" i="13"/>
  <c r="O246" i="13"/>
  <c r="R246" i="13"/>
  <c r="L246" i="13"/>
  <c r="U246" i="13"/>
  <c r="V246" i="13"/>
  <c r="W246" i="13" s="1"/>
  <c r="Q246" i="13"/>
  <c r="K246" i="13"/>
  <c r="P246" i="13" s="1"/>
  <c r="T246" i="13"/>
  <c r="F246" i="13"/>
  <c r="I232" i="13"/>
  <c r="S232" i="13"/>
  <c r="K21" i="13"/>
  <c r="P21" i="13" s="1"/>
  <c r="F21" i="13"/>
  <c r="O21" i="13"/>
  <c r="L21" i="13"/>
  <c r="U21" i="13"/>
  <c r="T21" i="13"/>
  <c r="M21" i="13"/>
  <c r="Q21" i="13"/>
  <c r="N21" i="13"/>
  <c r="R21" i="13"/>
  <c r="V21" i="13"/>
  <c r="W21" i="13" s="1"/>
  <c r="G21" i="13"/>
  <c r="G638" i="13"/>
  <c r="O638" i="13"/>
  <c r="G622" i="13"/>
  <c r="O622" i="13"/>
  <c r="G606" i="13"/>
  <c r="O606" i="13"/>
  <c r="G590" i="13"/>
  <c r="O590" i="13"/>
  <c r="G574" i="13"/>
  <c r="O574" i="13"/>
  <c r="G558" i="13"/>
  <c r="O558" i="13"/>
  <c r="K553" i="13"/>
  <c r="P553" i="13" s="1"/>
  <c r="F553" i="13"/>
  <c r="N553" i="13"/>
  <c r="V553" i="13"/>
  <c r="W553" i="13" s="1"/>
  <c r="G552" i="13"/>
  <c r="O552" i="13"/>
  <c r="R552" i="13"/>
  <c r="K537" i="13"/>
  <c r="P537" i="13" s="1"/>
  <c r="F537" i="13"/>
  <c r="N537" i="13"/>
  <c r="V537" i="13"/>
  <c r="W537" i="13" s="1"/>
  <c r="G536" i="13"/>
  <c r="O536" i="13"/>
  <c r="R536" i="13"/>
  <c r="K521" i="13"/>
  <c r="P521" i="13" s="1"/>
  <c r="F521" i="13"/>
  <c r="N521" i="13"/>
  <c r="V521" i="13"/>
  <c r="W521" i="13" s="1"/>
  <c r="G520" i="13"/>
  <c r="O520" i="13"/>
  <c r="R520" i="13"/>
  <c r="K505" i="13"/>
  <c r="P505" i="13" s="1"/>
  <c r="F505" i="13"/>
  <c r="N505" i="13"/>
  <c r="V505" i="13"/>
  <c r="W505" i="13" s="1"/>
  <c r="G504" i="13"/>
  <c r="O504" i="13"/>
  <c r="R504" i="13"/>
  <c r="K489" i="13"/>
  <c r="P489" i="13" s="1"/>
  <c r="F489" i="13"/>
  <c r="N489" i="13"/>
  <c r="V489" i="13"/>
  <c r="W489" i="13" s="1"/>
  <c r="G488" i="13"/>
  <c r="O488" i="13"/>
  <c r="R488" i="13"/>
  <c r="F413" i="13"/>
  <c r="Q413" i="13"/>
  <c r="M413" i="13"/>
  <c r="V413" i="13"/>
  <c r="W413" i="13" s="1"/>
  <c r="O409" i="13"/>
  <c r="M407" i="13"/>
  <c r="T391" i="13"/>
  <c r="I383" i="13"/>
  <c r="S383" i="13"/>
  <c r="F361" i="13"/>
  <c r="N361" i="13"/>
  <c r="V361" i="13"/>
  <c r="W361" i="13" s="1"/>
  <c r="Q361" i="13"/>
  <c r="T361" i="13"/>
  <c r="M361" i="13"/>
  <c r="O361" i="13"/>
  <c r="G361" i="13"/>
  <c r="R361" i="13"/>
  <c r="I359" i="13"/>
  <c r="S359" i="13"/>
  <c r="I358" i="13"/>
  <c r="S358" i="13"/>
  <c r="R355" i="13"/>
  <c r="T351" i="13"/>
  <c r="R327" i="13"/>
  <c r="G300" i="13"/>
  <c r="O300" i="13"/>
  <c r="Q300" i="13"/>
  <c r="K300" i="13"/>
  <c r="P300" i="13" s="1"/>
  <c r="T300" i="13"/>
  <c r="M300" i="13"/>
  <c r="U300" i="13"/>
  <c r="L300" i="13"/>
  <c r="N300" i="13"/>
  <c r="R300" i="13"/>
  <c r="G288" i="13"/>
  <c r="O288" i="13"/>
  <c r="M288" i="13"/>
  <c r="V288" i="13"/>
  <c r="W288" i="13" s="1"/>
  <c r="F288" i="13"/>
  <c r="Q288" i="13"/>
  <c r="L288" i="13"/>
  <c r="U288" i="13"/>
  <c r="N288" i="13"/>
  <c r="K287" i="13"/>
  <c r="P287" i="13" s="1"/>
  <c r="L287" i="13"/>
  <c r="U287" i="13"/>
  <c r="F287" i="13"/>
  <c r="O287" i="13"/>
  <c r="N287" i="13"/>
  <c r="Q287" i="13"/>
  <c r="G287" i="13"/>
  <c r="T287" i="13"/>
  <c r="I282" i="13"/>
  <c r="S282" i="13"/>
  <c r="G274" i="13"/>
  <c r="O274" i="13"/>
  <c r="F274" i="13"/>
  <c r="M274" i="13"/>
  <c r="U274" i="13"/>
  <c r="N274" i="13"/>
  <c r="Q274" i="13"/>
  <c r="T274" i="13"/>
  <c r="G254" i="13"/>
  <c r="O254" i="13"/>
  <c r="M254" i="13"/>
  <c r="V254" i="13"/>
  <c r="W254" i="13" s="1"/>
  <c r="Q254" i="13"/>
  <c r="L254" i="13"/>
  <c r="N254" i="13"/>
  <c r="U254" i="13"/>
  <c r="R254" i="13"/>
  <c r="F254" i="13"/>
  <c r="T254" i="13"/>
  <c r="Q205" i="13"/>
  <c r="M205" i="13"/>
  <c r="V205" i="13"/>
  <c r="W205" i="13" s="1"/>
  <c r="T205" i="13"/>
  <c r="K205" i="13"/>
  <c r="P205" i="13" s="1"/>
  <c r="U205" i="13"/>
  <c r="N205" i="13"/>
  <c r="F205" i="13"/>
  <c r="G205" i="13"/>
  <c r="O205" i="13"/>
  <c r="R205" i="13"/>
  <c r="L205" i="13"/>
  <c r="F175" i="13"/>
  <c r="N175" i="13"/>
  <c r="V175" i="13"/>
  <c r="W175" i="13" s="1"/>
  <c r="Q175" i="13"/>
  <c r="U175" i="13"/>
  <c r="K175" i="13"/>
  <c r="P175" i="13" s="1"/>
  <c r="M175" i="13"/>
  <c r="R175" i="13"/>
  <c r="O175" i="13"/>
  <c r="G175" i="13"/>
  <c r="L175" i="13"/>
  <c r="Q127" i="13"/>
  <c r="K127" i="13"/>
  <c r="P127" i="13" s="1"/>
  <c r="T127" i="13"/>
  <c r="M127" i="13"/>
  <c r="G127" i="13"/>
  <c r="R127" i="13"/>
  <c r="F127" i="13"/>
  <c r="U127" i="13"/>
  <c r="V127" i="13"/>
  <c r="W127" i="13" s="1"/>
  <c r="L127" i="13"/>
  <c r="N127" i="13"/>
  <c r="O127" i="13"/>
  <c r="L52" i="13"/>
  <c r="T52" i="13"/>
  <c r="Q52" i="13"/>
  <c r="U52" i="13"/>
  <c r="N52" i="13"/>
  <c r="F52" i="13"/>
  <c r="R52" i="13"/>
  <c r="G52" i="13"/>
  <c r="K52" i="13"/>
  <c r="P52" i="13" s="1"/>
  <c r="O52" i="13"/>
  <c r="M52" i="13"/>
  <c r="F405" i="13"/>
  <c r="N405" i="13"/>
  <c r="V405" i="13"/>
  <c r="W405" i="13" s="1"/>
  <c r="Q405" i="13"/>
  <c r="G405" i="13"/>
  <c r="R405" i="13"/>
  <c r="S403" i="13"/>
  <c r="S391" i="13"/>
  <c r="F377" i="13"/>
  <c r="N377" i="13"/>
  <c r="V377" i="13"/>
  <c r="W377" i="13" s="1"/>
  <c r="Q377" i="13"/>
  <c r="T377" i="13"/>
  <c r="I351" i="13"/>
  <c r="S351" i="13"/>
  <c r="S347" i="13"/>
  <c r="F335" i="13"/>
  <c r="N335" i="13"/>
  <c r="V335" i="13"/>
  <c r="W335" i="13" s="1"/>
  <c r="Q335" i="13"/>
  <c r="F333" i="13"/>
  <c r="N333" i="13"/>
  <c r="V333" i="13"/>
  <c r="W333" i="13" s="1"/>
  <c r="Q333" i="13"/>
  <c r="L333" i="13"/>
  <c r="F321" i="13"/>
  <c r="N321" i="13"/>
  <c r="V321" i="13"/>
  <c r="W321" i="13" s="1"/>
  <c r="Q321" i="13"/>
  <c r="O321" i="13"/>
  <c r="F311" i="13"/>
  <c r="N311" i="13"/>
  <c r="V311" i="13"/>
  <c r="W311" i="13" s="1"/>
  <c r="Q311" i="13"/>
  <c r="G311" i="13"/>
  <c r="R311" i="13"/>
  <c r="M311" i="13"/>
  <c r="G278" i="13"/>
  <c r="O278" i="13"/>
  <c r="R278" i="13"/>
  <c r="L278" i="13"/>
  <c r="U278" i="13"/>
  <c r="T278" i="13"/>
  <c r="K263" i="13"/>
  <c r="P263" i="13" s="1"/>
  <c r="G263" i="13"/>
  <c r="T263" i="13"/>
  <c r="N263" i="13"/>
  <c r="U263" i="13"/>
  <c r="O263" i="13"/>
  <c r="S252" i="13"/>
  <c r="I252" i="13"/>
  <c r="K247" i="13"/>
  <c r="P247" i="13" s="1"/>
  <c r="G247" i="13"/>
  <c r="T247" i="13"/>
  <c r="R247" i="13"/>
  <c r="M247" i="13"/>
  <c r="F247" i="13"/>
  <c r="U247" i="13"/>
  <c r="K241" i="13"/>
  <c r="P241" i="13" s="1"/>
  <c r="Q241" i="13"/>
  <c r="L241" i="13"/>
  <c r="U241" i="13"/>
  <c r="G241" i="13"/>
  <c r="R241" i="13"/>
  <c r="M241" i="13"/>
  <c r="K223" i="13"/>
  <c r="P223" i="13" s="1"/>
  <c r="L223" i="13"/>
  <c r="U223" i="13"/>
  <c r="F223" i="13"/>
  <c r="O223" i="13"/>
  <c r="T223" i="13"/>
  <c r="N223" i="13"/>
  <c r="Q223" i="13"/>
  <c r="G214" i="13"/>
  <c r="O214" i="13"/>
  <c r="R214" i="13"/>
  <c r="L214" i="13"/>
  <c r="U214" i="13"/>
  <c r="K214" i="13"/>
  <c r="P214" i="13" s="1"/>
  <c r="M214" i="13"/>
  <c r="F214" i="13"/>
  <c r="T214" i="13"/>
  <c r="V214" i="13"/>
  <c r="W214" i="13" s="1"/>
  <c r="N214" i="13"/>
  <c r="Q193" i="13"/>
  <c r="R193" i="13"/>
  <c r="T193" i="13"/>
  <c r="K193" i="13"/>
  <c r="P193" i="13" s="1"/>
  <c r="U193" i="13"/>
  <c r="M193" i="13"/>
  <c r="N193" i="13"/>
  <c r="O193" i="13"/>
  <c r="L193" i="13"/>
  <c r="F193" i="13"/>
  <c r="I166" i="13"/>
  <c r="S166" i="13"/>
  <c r="S145" i="13"/>
  <c r="I145" i="13"/>
  <c r="L40" i="13"/>
  <c r="T40" i="13"/>
  <c r="Q40" i="13"/>
  <c r="M40" i="13"/>
  <c r="F40" i="13"/>
  <c r="K40" i="13"/>
  <c r="P40" i="13" s="1"/>
  <c r="O40" i="13"/>
  <c r="G40" i="13"/>
  <c r="N40" i="13"/>
  <c r="U40" i="13"/>
  <c r="R40" i="13"/>
  <c r="F387" i="13"/>
  <c r="N387" i="13"/>
  <c r="V387" i="13"/>
  <c r="W387" i="13" s="1"/>
  <c r="Q387" i="13"/>
  <c r="K387" i="13"/>
  <c r="P387" i="13" s="1"/>
  <c r="U387" i="13"/>
  <c r="F375" i="13"/>
  <c r="N375" i="13"/>
  <c r="V375" i="13"/>
  <c r="W375" i="13" s="1"/>
  <c r="Q375" i="13"/>
  <c r="M375" i="13"/>
  <c r="F373" i="13"/>
  <c r="N373" i="13"/>
  <c r="V373" i="13"/>
  <c r="W373" i="13" s="1"/>
  <c r="Q373" i="13"/>
  <c r="G373" i="13"/>
  <c r="R373" i="13"/>
  <c r="F345" i="13"/>
  <c r="N345" i="13"/>
  <c r="V345" i="13"/>
  <c r="W345" i="13" s="1"/>
  <c r="Q345" i="13"/>
  <c r="T345" i="13"/>
  <c r="I319" i="13"/>
  <c r="S319" i="13"/>
  <c r="K281" i="13"/>
  <c r="P281" i="13" s="1"/>
  <c r="M281" i="13"/>
  <c r="V281" i="13"/>
  <c r="W281" i="13" s="1"/>
  <c r="G281" i="13"/>
  <c r="O281" i="13"/>
  <c r="K267" i="13"/>
  <c r="P267" i="13" s="1"/>
  <c r="R267" i="13"/>
  <c r="M267" i="13"/>
  <c r="V267" i="13"/>
  <c r="W267" i="13" s="1"/>
  <c r="L267" i="13"/>
  <c r="O267" i="13"/>
  <c r="G240" i="13"/>
  <c r="O240" i="13"/>
  <c r="M240" i="13"/>
  <c r="V240" i="13"/>
  <c r="W240" i="13" s="1"/>
  <c r="F240" i="13"/>
  <c r="Q240" i="13"/>
  <c r="K240" i="13"/>
  <c r="P240" i="13" s="1"/>
  <c r="U240" i="13"/>
  <c r="N240" i="13"/>
  <c r="G212" i="13"/>
  <c r="O212" i="13"/>
  <c r="L212" i="13"/>
  <c r="U212" i="13"/>
  <c r="F212" i="13"/>
  <c r="T212" i="13"/>
  <c r="V212" i="13"/>
  <c r="W212" i="13" s="1"/>
  <c r="Q212" i="13"/>
  <c r="N212" i="13"/>
  <c r="S111" i="13"/>
  <c r="I111" i="13"/>
  <c r="S485" i="13"/>
  <c r="S477" i="13"/>
  <c r="S469" i="13"/>
  <c r="S461" i="13"/>
  <c r="S453" i="13"/>
  <c r="S445" i="13"/>
  <c r="S437" i="13"/>
  <c r="S429" i="13"/>
  <c r="S421" i="13"/>
  <c r="M405" i="13"/>
  <c r="F401" i="13"/>
  <c r="N401" i="13"/>
  <c r="V401" i="13"/>
  <c r="W401" i="13" s="1"/>
  <c r="Q401" i="13"/>
  <c r="O401" i="13"/>
  <c r="I398" i="13"/>
  <c r="L377" i="13"/>
  <c r="F371" i="13"/>
  <c r="N371" i="13"/>
  <c r="V371" i="13"/>
  <c r="W371" i="13" s="1"/>
  <c r="Q371" i="13"/>
  <c r="K371" i="13"/>
  <c r="P371" i="13" s="1"/>
  <c r="U371" i="13"/>
  <c r="F359" i="13"/>
  <c r="N359" i="13"/>
  <c r="V359" i="13"/>
  <c r="W359" i="13" s="1"/>
  <c r="Q359" i="13"/>
  <c r="M359" i="13"/>
  <c r="F357" i="13"/>
  <c r="N357" i="13"/>
  <c r="V357" i="13"/>
  <c r="W357" i="13" s="1"/>
  <c r="Q357" i="13"/>
  <c r="G357" i="13"/>
  <c r="R357" i="13"/>
  <c r="O345" i="13"/>
  <c r="L335" i="13"/>
  <c r="M333" i="13"/>
  <c r="F329" i="13"/>
  <c r="N329" i="13"/>
  <c r="V329" i="13"/>
  <c r="W329" i="13" s="1"/>
  <c r="Q329" i="13"/>
  <c r="T329" i="13"/>
  <c r="L321" i="13"/>
  <c r="O311" i="13"/>
  <c r="K299" i="13"/>
  <c r="P299" i="13" s="1"/>
  <c r="R299" i="13"/>
  <c r="M299" i="13"/>
  <c r="V299" i="13"/>
  <c r="W299" i="13" s="1"/>
  <c r="G299" i="13"/>
  <c r="Q299" i="13"/>
  <c r="I291" i="13"/>
  <c r="Q281" i="13"/>
  <c r="M278" i="13"/>
  <c r="K269" i="13"/>
  <c r="P269" i="13" s="1"/>
  <c r="F269" i="13"/>
  <c r="O269" i="13"/>
  <c r="R269" i="13"/>
  <c r="G269" i="13"/>
  <c r="T269" i="13"/>
  <c r="M269" i="13"/>
  <c r="V269" i="13"/>
  <c r="W269" i="13" s="1"/>
  <c r="M263" i="13"/>
  <c r="N247" i="13"/>
  <c r="G244" i="13"/>
  <c r="O244" i="13"/>
  <c r="L244" i="13"/>
  <c r="U244" i="13"/>
  <c r="F244" i="13"/>
  <c r="M244" i="13"/>
  <c r="R244" i="13"/>
  <c r="N241" i="13"/>
  <c r="K233" i="13"/>
  <c r="P233" i="13" s="1"/>
  <c r="M233" i="13"/>
  <c r="V233" i="13"/>
  <c r="W233" i="13" s="1"/>
  <c r="G233" i="13"/>
  <c r="O233" i="13"/>
  <c r="U233" i="13"/>
  <c r="L233" i="13"/>
  <c r="N233" i="13"/>
  <c r="S230" i="13"/>
  <c r="R223" i="13"/>
  <c r="F395" i="13"/>
  <c r="N395" i="13"/>
  <c r="V395" i="13"/>
  <c r="W395" i="13" s="1"/>
  <c r="Q395" i="13"/>
  <c r="F379" i="13"/>
  <c r="N379" i="13"/>
  <c r="V379" i="13"/>
  <c r="W379" i="13" s="1"/>
  <c r="Q379" i="13"/>
  <c r="F363" i="13"/>
  <c r="N363" i="13"/>
  <c r="V363" i="13"/>
  <c r="W363" i="13" s="1"/>
  <c r="Q363" i="13"/>
  <c r="F347" i="13"/>
  <c r="N347" i="13"/>
  <c r="V347" i="13"/>
  <c r="W347" i="13" s="1"/>
  <c r="Q347" i="13"/>
  <c r="F331" i="13"/>
  <c r="N331" i="13"/>
  <c r="V331" i="13"/>
  <c r="W331" i="13" s="1"/>
  <c r="Q331" i="13"/>
  <c r="F315" i="13"/>
  <c r="N315" i="13"/>
  <c r="V315" i="13"/>
  <c r="W315" i="13" s="1"/>
  <c r="Q315" i="13"/>
  <c r="G290" i="13"/>
  <c r="O290" i="13"/>
  <c r="F290" i="13"/>
  <c r="K285" i="13"/>
  <c r="P285" i="13" s="1"/>
  <c r="F285" i="13"/>
  <c r="O285" i="13"/>
  <c r="R285" i="13"/>
  <c r="K265" i="13"/>
  <c r="P265" i="13" s="1"/>
  <c r="M265" i="13"/>
  <c r="V265" i="13"/>
  <c r="W265" i="13" s="1"/>
  <c r="G265" i="13"/>
  <c r="F265" i="13"/>
  <c r="R265" i="13"/>
  <c r="L265" i="13"/>
  <c r="S253" i="13"/>
  <c r="I253" i="13"/>
  <c r="G238" i="13"/>
  <c r="O238" i="13"/>
  <c r="M238" i="13"/>
  <c r="V238" i="13"/>
  <c r="W238" i="13" s="1"/>
  <c r="Q238" i="13"/>
  <c r="K238" i="13"/>
  <c r="P238" i="13" s="1"/>
  <c r="F238" i="13"/>
  <c r="R238" i="13"/>
  <c r="I223" i="13"/>
  <c r="I207" i="13"/>
  <c r="S207" i="13"/>
  <c r="I199" i="13"/>
  <c r="S199" i="13"/>
  <c r="I167" i="13"/>
  <c r="S167" i="13"/>
  <c r="F159" i="13"/>
  <c r="N159" i="13"/>
  <c r="V159" i="13"/>
  <c r="W159" i="13" s="1"/>
  <c r="Q159" i="13"/>
  <c r="K159" i="13"/>
  <c r="P159" i="13" s="1"/>
  <c r="L159" i="13"/>
  <c r="O159" i="13"/>
  <c r="M159" i="13"/>
  <c r="G159" i="13"/>
  <c r="F151" i="13"/>
  <c r="N151" i="13"/>
  <c r="V151" i="13"/>
  <c r="W151" i="13" s="1"/>
  <c r="Q151" i="13"/>
  <c r="M151" i="13"/>
  <c r="G151" i="13"/>
  <c r="T151" i="13"/>
  <c r="K151" i="13"/>
  <c r="P151" i="13" s="1"/>
  <c r="L151" i="13"/>
  <c r="U151" i="13"/>
  <c r="G121" i="13"/>
  <c r="O121" i="13"/>
  <c r="Q121" i="13"/>
  <c r="M121" i="13"/>
  <c r="T121" i="13"/>
  <c r="K121" i="13"/>
  <c r="P121" i="13" s="1"/>
  <c r="N121" i="13"/>
  <c r="U121" i="13"/>
  <c r="I66" i="13"/>
  <c r="S66" i="13"/>
  <c r="S221" i="13"/>
  <c r="I221" i="13"/>
  <c r="I214" i="13"/>
  <c r="S214" i="13"/>
  <c r="F157" i="13"/>
  <c r="N157" i="13"/>
  <c r="V157" i="13"/>
  <c r="W157" i="13" s="1"/>
  <c r="Q157" i="13"/>
  <c r="L157" i="13"/>
  <c r="K157" i="13"/>
  <c r="P157" i="13" s="1"/>
  <c r="M157" i="13"/>
  <c r="G157" i="13"/>
  <c r="L134" i="13"/>
  <c r="T134" i="13"/>
  <c r="F134" i="13"/>
  <c r="O134" i="13"/>
  <c r="R134" i="13"/>
  <c r="M134" i="13"/>
  <c r="G134" i="13"/>
  <c r="Q134" i="13"/>
  <c r="V134" i="13"/>
  <c r="W134" i="13" s="1"/>
  <c r="K134" i="13"/>
  <c r="P134" i="13" s="1"/>
  <c r="U134" i="13"/>
  <c r="L130" i="13"/>
  <c r="T130" i="13"/>
  <c r="Q130" i="13"/>
  <c r="K130" i="13"/>
  <c r="P130" i="13" s="1"/>
  <c r="U130" i="13"/>
  <c r="F130" i="13"/>
  <c r="V130" i="13"/>
  <c r="W130" i="13" s="1"/>
  <c r="G130" i="13"/>
  <c r="N130" i="13"/>
  <c r="O130" i="13"/>
  <c r="Q98" i="13"/>
  <c r="L98" i="13"/>
  <c r="T98" i="13"/>
  <c r="R98" i="13"/>
  <c r="K98" i="13"/>
  <c r="P98" i="13" s="1"/>
  <c r="V98" i="13"/>
  <c r="W98" i="13" s="1"/>
  <c r="N98" i="13"/>
  <c r="M98" i="13"/>
  <c r="F98" i="13"/>
  <c r="U98" i="13"/>
  <c r="S95" i="13"/>
  <c r="I95" i="13"/>
  <c r="F317" i="13"/>
  <c r="N317" i="13"/>
  <c r="V317" i="13"/>
  <c r="W317" i="13" s="1"/>
  <c r="Q317" i="13"/>
  <c r="F301" i="13"/>
  <c r="N301" i="13"/>
  <c r="V301" i="13"/>
  <c r="W301" i="13" s="1"/>
  <c r="Q301" i="13"/>
  <c r="K283" i="13"/>
  <c r="P283" i="13" s="1"/>
  <c r="R283" i="13"/>
  <c r="M283" i="13"/>
  <c r="V283" i="13"/>
  <c r="W283" i="13" s="1"/>
  <c r="G276" i="13"/>
  <c r="O276" i="13"/>
  <c r="L276" i="13"/>
  <c r="U276" i="13"/>
  <c r="F276" i="13"/>
  <c r="G270" i="13"/>
  <c r="O270" i="13"/>
  <c r="M270" i="13"/>
  <c r="V270" i="13"/>
  <c r="W270" i="13" s="1"/>
  <c r="Q270" i="13"/>
  <c r="S245" i="13"/>
  <c r="I245" i="13"/>
  <c r="K239" i="13"/>
  <c r="P239" i="13" s="1"/>
  <c r="L239" i="13"/>
  <c r="U239" i="13"/>
  <c r="F239" i="13"/>
  <c r="O239" i="13"/>
  <c r="V239" i="13"/>
  <c r="W239" i="13" s="1"/>
  <c r="G226" i="13"/>
  <c r="O226" i="13"/>
  <c r="F226" i="13"/>
  <c r="M226" i="13"/>
  <c r="T226" i="13"/>
  <c r="K219" i="13"/>
  <c r="P219" i="13" s="1"/>
  <c r="R219" i="13"/>
  <c r="M219" i="13"/>
  <c r="V219" i="13"/>
  <c r="W219" i="13" s="1"/>
  <c r="T219" i="13"/>
  <c r="N219" i="13"/>
  <c r="I218" i="13"/>
  <c r="S218" i="13"/>
  <c r="I202" i="13"/>
  <c r="S202" i="13"/>
  <c r="F189" i="13"/>
  <c r="N189" i="13"/>
  <c r="Q189" i="13"/>
  <c r="L189" i="13"/>
  <c r="V189" i="13"/>
  <c r="W189" i="13" s="1"/>
  <c r="T189" i="13"/>
  <c r="U189" i="13"/>
  <c r="M189" i="13"/>
  <c r="R189" i="13"/>
  <c r="F173" i="13"/>
  <c r="N173" i="13"/>
  <c r="V173" i="13"/>
  <c r="W173" i="13" s="1"/>
  <c r="Q173" i="13"/>
  <c r="L173" i="13"/>
  <c r="U173" i="13"/>
  <c r="K173" i="13"/>
  <c r="P173" i="13" s="1"/>
  <c r="O173" i="13"/>
  <c r="R173" i="13"/>
  <c r="I163" i="13"/>
  <c r="S163" i="13"/>
  <c r="R159" i="13"/>
  <c r="U157" i="13"/>
  <c r="F147" i="13"/>
  <c r="N147" i="13"/>
  <c r="V147" i="13"/>
  <c r="W147" i="13" s="1"/>
  <c r="Q147" i="13"/>
  <c r="K147" i="13"/>
  <c r="P147" i="13" s="1"/>
  <c r="U147" i="13"/>
  <c r="T147" i="13"/>
  <c r="M147" i="13"/>
  <c r="L147" i="13"/>
  <c r="O147" i="13"/>
  <c r="G147" i="13"/>
  <c r="I137" i="13"/>
  <c r="I131" i="13"/>
  <c r="S131" i="13"/>
  <c r="F115" i="13"/>
  <c r="N115" i="13"/>
  <c r="G115" i="13"/>
  <c r="O115" i="13"/>
  <c r="R115" i="13"/>
  <c r="V115" i="13"/>
  <c r="W115" i="13" s="1"/>
  <c r="M115" i="13"/>
  <c r="K115" i="13"/>
  <c r="P115" i="13" s="1"/>
  <c r="L115" i="13"/>
  <c r="Q115" i="13"/>
  <c r="Q74" i="13"/>
  <c r="L74" i="13"/>
  <c r="T74" i="13"/>
  <c r="R74" i="13"/>
  <c r="K74" i="13"/>
  <c r="P74" i="13" s="1"/>
  <c r="V74" i="13"/>
  <c r="W74" i="13" s="1"/>
  <c r="M74" i="13"/>
  <c r="F74" i="13"/>
  <c r="O74" i="13"/>
  <c r="G74" i="13"/>
  <c r="U74" i="13"/>
  <c r="I263" i="13"/>
  <c r="G262" i="13"/>
  <c r="O262" i="13"/>
  <c r="R262" i="13"/>
  <c r="L262" i="13"/>
  <c r="U262" i="13"/>
  <c r="V258" i="13"/>
  <c r="W258" i="13" s="1"/>
  <c r="K255" i="13"/>
  <c r="P255" i="13" s="1"/>
  <c r="L255" i="13"/>
  <c r="U255" i="13"/>
  <c r="F255" i="13"/>
  <c r="O255" i="13"/>
  <c r="K249" i="13"/>
  <c r="P249" i="13" s="1"/>
  <c r="M249" i="13"/>
  <c r="V249" i="13"/>
  <c r="W249" i="13" s="1"/>
  <c r="G249" i="13"/>
  <c r="I239" i="13"/>
  <c r="S237" i="13"/>
  <c r="I237" i="13"/>
  <c r="G224" i="13"/>
  <c r="O224" i="13"/>
  <c r="M224" i="13"/>
  <c r="V224" i="13"/>
  <c r="W224" i="13" s="1"/>
  <c r="G220" i="13"/>
  <c r="O220" i="13"/>
  <c r="Q220" i="13"/>
  <c r="K220" i="13"/>
  <c r="P220" i="13" s="1"/>
  <c r="T220" i="13"/>
  <c r="K209" i="13"/>
  <c r="P209" i="13" s="1"/>
  <c r="L197" i="13"/>
  <c r="I194" i="13"/>
  <c r="S194" i="13"/>
  <c r="I175" i="13"/>
  <c r="S175" i="13"/>
  <c r="F163" i="13"/>
  <c r="N163" i="13"/>
  <c r="V163" i="13"/>
  <c r="W163" i="13" s="1"/>
  <c r="Q163" i="13"/>
  <c r="K163" i="13"/>
  <c r="P163" i="13" s="1"/>
  <c r="U163" i="13"/>
  <c r="G163" i="13"/>
  <c r="T163" i="13"/>
  <c r="L163" i="13"/>
  <c r="I151" i="13"/>
  <c r="S151" i="13"/>
  <c r="I141" i="13"/>
  <c r="S141" i="13"/>
  <c r="I139" i="13"/>
  <c r="L116" i="13"/>
  <c r="T116" i="13"/>
  <c r="K116" i="13"/>
  <c r="P116" i="13" s="1"/>
  <c r="U116" i="13"/>
  <c r="M116" i="13"/>
  <c r="V116" i="13"/>
  <c r="W116" i="13" s="1"/>
  <c r="F116" i="13"/>
  <c r="O116" i="13"/>
  <c r="G116" i="13"/>
  <c r="N116" i="13"/>
  <c r="I115" i="13"/>
  <c r="S115" i="13"/>
  <c r="L50" i="13"/>
  <c r="T50" i="13"/>
  <c r="Q50" i="13"/>
  <c r="N50" i="13"/>
  <c r="G50" i="13"/>
  <c r="R50" i="13"/>
  <c r="F50" i="13"/>
  <c r="U50" i="13"/>
  <c r="V50" i="13"/>
  <c r="W50" i="13" s="1"/>
  <c r="K50" i="13"/>
  <c r="P50" i="13" s="1"/>
  <c r="O50" i="13"/>
  <c r="K17" i="13"/>
  <c r="P17" i="13" s="1"/>
  <c r="M17" i="13"/>
  <c r="V17" i="13"/>
  <c r="W17" i="13" s="1"/>
  <c r="R17" i="13"/>
  <c r="O17" i="13"/>
  <c r="G17" i="13"/>
  <c r="T17" i="13"/>
  <c r="L17" i="13"/>
  <c r="N17" i="13"/>
  <c r="Q17" i="13"/>
  <c r="U17" i="13"/>
  <c r="G258" i="13"/>
  <c r="O258" i="13"/>
  <c r="F258" i="13"/>
  <c r="K253" i="13"/>
  <c r="P253" i="13" s="1"/>
  <c r="F253" i="13"/>
  <c r="O253" i="13"/>
  <c r="R253" i="13"/>
  <c r="K235" i="13"/>
  <c r="P235" i="13" s="1"/>
  <c r="R235" i="13"/>
  <c r="M235" i="13"/>
  <c r="V235" i="13"/>
  <c r="W235" i="13" s="1"/>
  <c r="G228" i="13"/>
  <c r="O228" i="13"/>
  <c r="L228" i="13"/>
  <c r="U228" i="13"/>
  <c r="F228" i="13"/>
  <c r="G222" i="13"/>
  <c r="O222" i="13"/>
  <c r="M222" i="13"/>
  <c r="V222" i="13"/>
  <c r="W222" i="13" s="1"/>
  <c r="Q222" i="13"/>
  <c r="K215" i="13"/>
  <c r="P215" i="13" s="1"/>
  <c r="G215" i="13"/>
  <c r="T215" i="13"/>
  <c r="K211" i="13"/>
  <c r="P211" i="13" s="1"/>
  <c r="N211" i="13"/>
  <c r="G211" i="13"/>
  <c r="Q211" i="13"/>
  <c r="Q201" i="13"/>
  <c r="R201" i="13"/>
  <c r="T201" i="13"/>
  <c r="K201" i="13"/>
  <c r="P201" i="13" s="1"/>
  <c r="U201" i="13"/>
  <c r="M201" i="13"/>
  <c r="I165" i="13"/>
  <c r="S165" i="13"/>
  <c r="F149" i="13"/>
  <c r="N149" i="13"/>
  <c r="V149" i="13"/>
  <c r="W149" i="13" s="1"/>
  <c r="Q149" i="13"/>
  <c r="G149" i="13"/>
  <c r="R149" i="13"/>
  <c r="T149" i="13"/>
  <c r="U149" i="13"/>
  <c r="L149" i="13"/>
  <c r="L118" i="13"/>
  <c r="T118" i="13"/>
  <c r="F118" i="13"/>
  <c r="O118" i="13"/>
  <c r="G118" i="13"/>
  <c r="R118" i="13"/>
  <c r="V118" i="13"/>
  <c r="W118" i="13" s="1"/>
  <c r="M118" i="13"/>
  <c r="N118" i="13"/>
  <c r="Q110" i="13"/>
  <c r="L110" i="13"/>
  <c r="T110" i="13"/>
  <c r="R110" i="13"/>
  <c r="K110" i="13"/>
  <c r="P110" i="13" s="1"/>
  <c r="V110" i="13"/>
  <c r="W110" i="13" s="1"/>
  <c r="N110" i="13"/>
  <c r="G110" i="13"/>
  <c r="M110" i="13"/>
  <c r="S25" i="13"/>
  <c r="I25" i="13"/>
  <c r="Q209" i="13"/>
  <c r="R209" i="13"/>
  <c r="T209" i="13"/>
  <c r="M209" i="13"/>
  <c r="Q197" i="13"/>
  <c r="M197" i="13"/>
  <c r="V197" i="13"/>
  <c r="W197" i="13" s="1"/>
  <c r="T197" i="13"/>
  <c r="K197" i="13"/>
  <c r="P197" i="13" s="1"/>
  <c r="U197" i="13"/>
  <c r="N197" i="13"/>
  <c r="I179" i="13"/>
  <c r="S179" i="13"/>
  <c r="F161" i="13"/>
  <c r="N161" i="13"/>
  <c r="V161" i="13"/>
  <c r="W161" i="13" s="1"/>
  <c r="Q161" i="13"/>
  <c r="O161" i="13"/>
  <c r="U161" i="13"/>
  <c r="K161" i="13"/>
  <c r="P161" i="13" s="1"/>
  <c r="M161" i="13"/>
  <c r="L138" i="13"/>
  <c r="T138" i="13"/>
  <c r="M138" i="13"/>
  <c r="V138" i="13"/>
  <c r="W138" i="13" s="1"/>
  <c r="G138" i="13"/>
  <c r="F138" i="13"/>
  <c r="R138" i="13"/>
  <c r="K138" i="13"/>
  <c r="P138" i="13" s="1"/>
  <c r="O138" i="13"/>
  <c r="L132" i="13"/>
  <c r="T132" i="13"/>
  <c r="K132" i="13"/>
  <c r="P132" i="13" s="1"/>
  <c r="U132" i="13"/>
  <c r="F132" i="13"/>
  <c r="O132" i="13"/>
  <c r="G132" i="13"/>
  <c r="V132" i="13"/>
  <c r="W132" i="13" s="1"/>
  <c r="G298" i="13"/>
  <c r="O298" i="13"/>
  <c r="Q291" i="13"/>
  <c r="G282" i="13"/>
  <c r="O282" i="13"/>
  <c r="Q275" i="13"/>
  <c r="G266" i="13"/>
  <c r="O266" i="13"/>
  <c r="Q259" i="13"/>
  <c r="G250" i="13"/>
  <c r="O250" i="13"/>
  <c r="Q243" i="13"/>
  <c r="G234" i="13"/>
  <c r="O234" i="13"/>
  <c r="Q227" i="13"/>
  <c r="G218" i="13"/>
  <c r="O218" i="13"/>
  <c r="R203" i="13"/>
  <c r="R195" i="13"/>
  <c r="F185" i="13"/>
  <c r="N185" i="13"/>
  <c r="V185" i="13"/>
  <c r="W185" i="13" s="1"/>
  <c r="Q185" i="13"/>
  <c r="T185" i="13"/>
  <c r="I159" i="13"/>
  <c r="S159" i="13"/>
  <c r="S155" i="13"/>
  <c r="S153" i="13"/>
  <c r="K145" i="13"/>
  <c r="P145" i="13" s="1"/>
  <c r="T145" i="13"/>
  <c r="F145" i="13"/>
  <c r="N145" i="13"/>
  <c r="G145" i="13"/>
  <c r="R145" i="13"/>
  <c r="L135" i="13"/>
  <c r="U135" i="13"/>
  <c r="G135" i="13"/>
  <c r="O135" i="13"/>
  <c r="N135" i="13"/>
  <c r="R133" i="13"/>
  <c r="L133" i="13"/>
  <c r="U133" i="13"/>
  <c r="K133" i="13"/>
  <c r="P133" i="13" s="1"/>
  <c r="F133" i="13"/>
  <c r="O133" i="13"/>
  <c r="F131" i="13"/>
  <c r="N131" i="13"/>
  <c r="R131" i="13"/>
  <c r="T131" i="13"/>
  <c r="L131" i="13"/>
  <c r="K129" i="13"/>
  <c r="P129" i="13" s="1"/>
  <c r="T129" i="13"/>
  <c r="F129" i="13"/>
  <c r="N129" i="13"/>
  <c r="O129" i="13"/>
  <c r="Q90" i="13"/>
  <c r="L90" i="13"/>
  <c r="T90" i="13"/>
  <c r="R90" i="13"/>
  <c r="K90" i="13"/>
  <c r="P90" i="13" s="1"/>
  <c r="V90" i="13"/>
  <c r="W90" i="13" s="1"/>
  <c r="G90" i="13"/>
  <c r="L38" i="13"/>
  <c r="T38" i="13"/>
  <c r="Q38" i="13"/>
  <c r="F38" i="13"/>
  <c r="U38" i="13"/>
  <c r="G38" i="13"/>
  <c r="V38" i="13"/>
  <c r="W38" i="13" s="1"/>
  <c r="K38" i="13"/>
  <c r="P38" i="13" s="1"/>
  <c r="N38" i="13"/>
  <c r="O38" i="13"/>
  <c r="S19" i="13"/>
  <c r="I19" i="13"/>
  <c r="S10" i="13"/>
  <c r="I10" i="13"/>
  <c r="S9" i="13"/>
  <c r="I9" i="13"/>
  <c r="K7" i="13"/>
  <c r="P7" i="13" s="1"/>
  <c r="L7" i="13"/>
  <c r="U7" i="13"/>
  <c r="Q7" i="13"/>
  <c r="T7" i="13"/>
  <c r="M7" i="13"/>
  <c r="N7" i="13"/>
  <c r="F7" i="13"/>
  <c r="V7" i="13"/>
  <c r="W7" i="13" s="1"/>
  <c r="G7" i="13"/>
  <c r="O7" i="13"/>
  <c r="Q203" i="13"/>
  <c r="K203" i="13"/>
  <c r="P203" i="13" s="1"/>
  <c r="T203" i="13"/>
  <c r="Q195" i="13"/>
  <c r="K195" i="13"/>
  <c r="P195" i="13" s="1"/>
  <c r="T195" i="13"/>
  <c r="F183" i="13"/>
  <c r="N183" i="13"/>
  <c r="V183" i="13"/>
  <c r="W183" i="13" s="1"/>
  <c r="Q183" i="13"/>
  <c r="M183" i="13"/>
  <c r="F181" i="13"/>
  <c r="N181" i="13"/>
  <c r="V181" i="13"/>
  <c r="W181" i="13" s="1"/>
  <c r="Q181" i="13"/>
  <c r="G181" i="13"/>
  <c r="R181" i="13"/>
  <c r="F153" i="13"/>
  <c r="N153" i="13"/>
  <c r="V153" i="13"/>
  <c r="W153" i="13" s="1"/>
  <c r="Q153" i="13"/>
  <c r="T153" i="13"/>
  <c r="R117" i="13"/>
  <c r="L117" i="13"/>
  <c r="U117" i="13"/>
  <c r="G117" i="13"/>
  <c r="Q117" i="13"/>
  <c r="V117" i="13"/>
  <c r="W117" i="13" s="1"/>
  <c r="Q106" i="13"/>
  <c r="L106" i="13"/>
  <c r="T106" i="13"/>
  <c r="R106" i="13"/>
  <c r="K106" i="13"/>
  <c r="P106" i="13" s="1"/>
  <c r="V106" i="13"/>
  <c r="W106" i="13" s="1"/>
  <c r="M106" i="13"/>
  <c r="F106" i="13"/>
  <c r="Q94" i="13"/>
  <c r="L94" i="13"/>
  <c r="T94" i="13"/>
  <c r="R94" i="13"/>
  <c r="K94" i="13"/>
  <c r="P94" i="13" s="1"/>
  <c r="V94" i="13"/>
  <c r="W94" i="13" s="1"/>
  <c r="U94" i="13"/>
  <c r="M94" i="13"/>
  <c r="I61" i="13"/>
  <c r="S61" i="13"/>
  <c r="K15" i="13"/>
  <c r="P15" i="13" s="1"/>
  <c r="G15" i="13"/>
  <c r="M15" i="13"/>
  <c r="V15" i="13"/>
  <c r="W15" i="13" s="1"/>
  <c r="O15" i="13"/>
  <c r="N15" i="13"/>
  <c r="Q15" i="13"/>
  <c r="F15" i="13"/>
  <c r="T15" i="13"/>
  <c r="L15" i="13"/>
  <c r="K13" i="13"/>
  <c r="P13" i="13" s="1"/>
  <c r="T13" i="13"/>
  <c r="G13" i="13"/>
  <c r="U13" i="13"/>
  <c r="M13" i="13"/>
  <c r="N13" i="13"/>
  <c r="L13" i="13"/>
  <c r="Q13" i="13"/>
  <c r="G296" i="13"/>
  <c r="O296" i="13"/>
  <c r="G280" i="13"/>
  <c r="O280" i="13"/>
  <c r="G264" i="13"/>
  <c r="O264" i="13"/>
  <c r="G248" i="13"/>
  <c r="O248" i="13"/>
  <c r="G232" i="13"/>
  <c r="O232" i="13"/>
  <c r="G216" i="13"/>
  <c r="O216" i="13"/>
  <c r="I211" i="13"/>
  <c r="S211" i="13"/>
  <c r="Q207" i="13"/>
  <c r="F207" i="13"/>
  <c r="O207" i="13"/>
  <c r="N203" i="13"/>
  <c r="Q199" i="13"/>
  <c r="F199" i="13"/>
  <c r="O199" i="13"/>
  <c r="N195" i="13"/>
  <c r="Q191" i="13"/>
  <c r="F191" i="13"/>
  <c r="O191" i="13"/>
  <c r="F179" i="13"/>
  <c r="N179" i="13"/>
  <c r="V179" i="13"/>
  <c r="W179" i="13" s="1"/>
  <c r="Q179" i="13"/>
  <c r="K179" i="13"/>
  <c r="P179" i="13" s="1"/>
  <c r="U179" i="13"/>
  <c r="F167" i="13"/>
  <c r="N167" i="13"/>
  <c r="V167" i="13"/>
  <c r="W167" i="13" s="1"/>
  <c r="Q167" i="13"/>
  <c r="M167" i="13"/>
  <c r="F165" i="13"/>
  <c r="N165" i="13"/>
  <c r="V165" i="13"/>
  <c r="W165" i="13" s="1"/>
  <c r="Q165" i="13"/>
  <c r="G165" i="13"/>
  <c r="R165" i="13"/>
  <c r="O153" i="13"/>
  <c r="G137" i="13"/>
  <c r="O137" i="13"/>
  <c r="F137" i="13"/>
  <c r="Q137" i="13"/>
  <c r="U137" i="13"/>
  <c r="L124" i="13"/>
  <c r="T124" i="13"/>
  <c r="G124" i="13"/>
  <c r="Q124" i="13"/>
  <c r="F124" i="13"/>
  <c r="R124" i="13"/>
  <c r="V124" i="13"/>
  <c r="W124" i="13" s="1"/>
  <c r="L120" i="13"/>
  <c r="T120" i="13"/>
  <c r="R120" i="13"/>
  <c r="M120" i="13"/>
  <c r="V120" i="13"/>
  <c r="W120" i="13" s="1"/>
  <c r="K120" i="13"/>
  <c r="P120" i="13" s="1"/>
  <c r="F120" i="13"/>
  <c r="N117" i="13"/>
  <c r="O94" i="13"/>
  <c r="S79" i="13"/>
  <c r="I79" i="13"/>
  <c r="S47" i="13"/>
  <c r="I47" i="13"/>
  <c r="I32" i="13"/>
  <c r="S32" i="13"/>
  <c r="F187" i="13"/>
  <c r="N187" i="13"/>
  <c r="V187" i="13"/>
  <c r="W187" i="13" s="1"/>
  <c r="Q187" i="13"/>
  <c r="F171" i="13"/>
  <c r="N171" i="13"/>
  <c r="V171" i="13"/>
  <c r="W171" i="13" s="1"/>
  <c r="Q171" i="13"/>
  <c r="F155" i="13"/>
  <c r="N155" i="13"/>
  <c r="V155" i="13"/>
  <c r="W155" i="13" s="1"/>
  <c r="Q155" i="13"/>
  <c r="Q102" i="13"/>
  <c r="L102" i="13"/>
  <c r="T102" i="13"/>
  <c r="R102" i="13"/>
  <c r="K102" i="13"/>
  <c r="P102" i="13" s="1"/>
  <c r="V102" i="13"/>
  <c r="W102" i="13" s="1"/>
  <c r="Q70" i="13"/>
  <c r="L70" i="13"/>
  <c r="T70" i="13"/>
  <c r="R70" i="13"/>
  <c r="K70" i="13"/>
  <c r="P70" i="13" s="1"/>
  <c r="V70" i="13"/>
  <c r="W70" i="13" s="1"/>
  <c r="S65" i="13"/>
  <c r="I65" i="13"/>
  <c r="L58" i="13"/>
  <c r="T58" i="13"/>
  <c r="Q58" i="13"/>
  <c r="M58" i="13"/>
  <c r="V58" i="13"/>
  <c r="W58" i="13" s="1"/>
  <c r="K58" i="13"/>
  <c r="P58" i="13" s="1"/>
  <c r="O58" i="13"/>
  <c r="K35" i="13"/>
  <c r="P35" i="13" s="1"/>
  <c r="R35" i="13"/>
  <c r="F35" i="13"/>
  <c r="O35" i="13"/>
  <c r="V35" i="13"/>
  <c r="W35" i="13" s="1"/>
  <c r="N35" i="13"/>
  <c r="Q35" i="13"/>
  <c r="G35" i="13"/>
  <c r="U35" i="13"/>
  <c r="G34" i="13"/>
  <c r="O34" i="13"/>
  <c r="K34" i="13"/>
  <c r="P34" i="13" s="1"/>
  <c r="T34" i="13"/>
  <c r="Q34" i="13"/>
  <c r="F34" i="13"/>
  <c r="R34" i="13"/>
  <c r="V34" i="13"/>
  <c r="W34" i="13" s="1"/>
  <c r="U34" i="13"/>
  <c r="L34" i="13"/>
  <c r="K33" i="13"/>
  <c r="P33" i="13" s="1"/>
  <c r="M33" i="13"/>
  <c r="V33" i="13"/>
  <c r="W33" i="13" s="1"/>
  <c r="R33" i="13"/>
  <c r="O33" i="13"/>
  <c r="G33" i="13"/>
  <c r="T33" i="13"/>
  <c r="L33" i="13"/>
  <c r="N33" i="13"/>
  <c r="Q33" i="13"/>
  <c r="G6" i="13"/>
  <c r="O6" i="13"/>
  <c r="M6" i="13"/>
  <c r="V6" i="13"/>
  <c r="W6" i="13" s="1"/>
  <c r="R6" i="13"/>
  <c r="K6" i="13"/>
  <c r="P6" i="13" s="1"/>
  <c r="U6" i="13"/>
  <c r="L6" i="13"/>
  <c r="N6" i="13"/>
  <c r="Q6" i="13"/>
  <c r="K29" i="13"/>
  <c r="P29" i="13" s="1"/>
  <c r="T29" i="13"/>
  <c r="G29" i="13"/>
  <c r="U29" i="13"/>
  <c r="M29" i="13"/>
  <c r="L29" i="13"/>
  <c r="O29" i="13"/>
  <c r="L136" i="13"/>
  <c r="T136" i="13"/>
  <c r="R136" i="13"/>
  <c r="M136" i="13"/>
  <c r="V136" i="13"/>
  <c r="W136" i="13" s="1"/>
  <c r="L114" i="13"/>
  <c r="T114" i="13"/>
  <c r="Q114" i="13"/>
  <c r="R114" i="13"/>
  <c r="K114" i="13"/>
  <c r="P114" i="13" s="1"/>
  <c r="U114" i="13"/>
  <c r="Q82" i="13"/>
  <c r="L82" i="13"/>
  <c r="T82" i="13"/>
  <c r="R82" i="13"/>
  <c r="K82" i="13"/>
  <c r="P82" i="13" s="1"/>
  <c r="V82" i="13"/>
  <c r="W82" i="13" s="1"/>
  <c r="S49" i="13"/>
  <c r="I49" i="13"/>
  <c r="V29" i="13"/>
  <c r="W29" i="13" s="1"/>
  <c r="S29" i="13"/>
  <c r="I29" i="13"/>
  <c r="L142" i="13"/>
  <c r="T142" i="13"/>
  <c r="L126" i="13"/>
  <c r="T126" i="13"/>
  <c r="O119" i="13"/>
  <c r="G119" i="13"/>
  <c r="L42" i="13"/>
  <c r="T42" i="13"/>
  <c r="Q42" i="13"/>
  <c r="M42" i="13"/>
  <c r="K37" i="13"/>
  <c r="P37" i="13" s="1"/>
  <c r="F37" i="13"/>
  <c r="O37" i="13"/>
  <c r="L37" i="13"/>
  <c r="U37" i="13"/>
  <c r="T37" i="13"/>
  <c r="K23" i="13"/>
  <c r="P23" i="13" s="1"/>
  <c r="L23" i="13"/>
  <c r="U23" i="13"/>
  <c r="Q23" i="13"/>
  <c r="T23" i="13"/>
  <c r="M23" i="13"/>
  <c r="K19" i="13"/>
  <c r="P19" i="13" s="1"/>
  <c r="R19" i="13"/>
  <c r="F19" i="13"/>
  <c r="O19" i="13"/>
  <c r="V19" i="13"/>
  <c r="W19" i="13" s="1"/>
  <c r="N19" i="13"/>
  <c r="S12" i="13"/>
  <c r="L122" i="13"/>
  <c r="T122" i="13"/>
  <c r="Q112" i="13"/>
  <c r="L112" i="13"/>
  <c r="T112" i="13"/>
  <c r="Q108" i="13"/>
  <c r="L108" i="13"/>
  <c r="T108" i="13"/>
  <c r="Q104" i="13"/>
  <c r="L104" i="13"/>
  <c r="T104" i="13"/>
  <c r="Q100" i="13"/>
  <c r="L100" i="13"/>
  <c r="T100" i="13"/>
  <c r="Q96" i="13"/>
  <c r="L96" i="13"/>
  <c r="T96" i="13"/>
  <c r="Q92" i="13"/>
  <c r="L92" i="13"/>
  <c r="T92" i="13"/>
  <c r="Q88" i="13"/>
  <c r="L88" i="13"/>
  <c r="T88" i="13"/>
  <c r="Q84" i="13"/>
  <c r="L84" i="13"/>
  <c r="T84" i="13"/>
  <c r="Q80" i="13"/>
  <c r="L80" i="13"/>
  <c r="T80" i="13"/>
  <c r="Q76" i="13"/>
  <c r="L76" i="13"/>
  <c r="T76" i="13"/>
  <c r="Q72" i="13"/>
  <c r="L72" i="13"/>
  <c r="T72" i="13"/>
  <c r="Q68" i="13"/>
  <c r="L68" i="13"/>
  <c r="T68" i="13"/>
  <c r="L48" i="13"/>
  <c r="T48" i="13"/>
  <c r="Q48" i="13"/>
  <c r="G48" i="13"/>
  <c r="R48" i="13"/>
  <c r="K48" i="13"/>
  <c r="P48" i="13" s="1"/>
  <c r="V48" i="13"/>
  <c r="W48" i="13" s="1"/>
  <c r="S35" i="13"/>
  <c r="I35" i="13"/>
  <c r="K31" i="13"/>
  <c r="P31" i="13" s="1"/>
  <c r="G31" i="13"/>
  <c r="M31" i="13"/>
  <c r="V31" i="13"/>
  <c r="W31" i="13" s="1"/>
  <c r="O31" i="13"/>
  <c r="L4" i="13"/>
  <c r="T4" i="13"/>
  <c r="G4" i="13"/>
  <c r="O4" i="13"/>
  <c r="N4" i="13"/>
  <c r="U4" i="13"/>
  <c r="V4" i="13"/>
  <c r="W4" i="13" s="1"/>
  <c r="L144" i="13"/>
  <c r="T144" i="13"/>
  <c r="L128" i="13"/>
  <c r="T128" i="13"/>
  <c r="V122" i="13"/>
  <c r="W122" i="13" s="1"/>
  <c r="M122" i="13"/>
  <c r="U119" i="13"/>
  <c r="M112" i="13"/>
  <c r="M108" i="13"/>
  <c r="M104" i="13"/>
  <c r="M100" i="13"/>
  <c r="M96" i="13"/>
  <c r="M92" i="13"/>
  <c r="M88" i="13"/>
  <c r="M84" i="13"/>
  <c r="M80" i="13"/>
  <c r="M76" i="13"/>
  <c r="M72" i="13"/>
  <c r="M68" i="13"/>
  <c r="Q66" i="13"/>
  <c r="G66" i="13"/>
  <c r="K66" i="13"/>
  <c r="P66" i="13" s="1"/>
  <c r="T66" i="13"/>
  <c r="L54" i="13"/>
  <c r="T54" i="13"/>
  <c r="Q54" i="13"/>
  <c r="F54" i="13"/>
  <c r="U54" i="13"/>
  <c r="G24" i="13"/>
  <c r="O24" i="13"/>
  <c r="F24" i="13"/>
  <c r="K24" i="13"/>
  <c r="P24" i="13" s="1"/>
  <c r="V24" i="13"/>
  <c r="W24" i="13" s="1"/>
  <c r="N24" i="13"/>
  <c r="G22" i="13"/>
  <c r="O22" i="13"/>
  <c r="M22" i="13"/>
  <c r="V22" i="13"/>
  <c r="W22" i="13" s="1"/>
  <c r="F22" i="13"/>
  <c r="Q22" i="13"/>
  <c r="U22" i="13"/>
  <c r="G18" i="13"/>
  <c r="O18" i="13"/>
  <c r="K18" i="13"/>
  <c r="P18" i="13" s="1"/>
  <c r="T18" i="13"/>
  <c r="Q18" i="13"/>
  <c r="F18" i="13"/>
  <c r="R18" i="13"/>
  <c r="V18" i="13"/>
  <c r="W18" i="13" s="1"/>
  <c r="Q4" i="13"/>
  <c r="G8" i="13"/>
  <c r="O8" i="13"/>
  <c r="F8" i="13"/>
  <c r="R64" i="13"/>
  <c r="L62" i="13"/>
  <c r="Q62" i="13"/>
  <c r="L46" i="13"/>
  <c r="T46" i="13"/>
  <c r="Q46" i="13"/>
  <c r="G36" i="13"/>
  <c r="O36" i="13"/>
  <c r="Q36" i="13"/>
  <c r="M36" i="13"/>
  <c r="V36" i="13"/>
  <c r="W36" i="13" s="1"/>
  <c r="G26" i="13"/>
  <c r="O26" i="13"/>
  <c r="F26" i="13"/>
  <c r="L26" i="13"/>
  <c r="U26" i="13"/>
  <c r="G20" i="13"/>
  <c r="O20" i="13"/>
  <c r="Q20" i="13"/>
  <c r="M20" i="13"/>
  <c r="V20" i="13"/>
  <c r="W20" i="13" s="1"/>
  <c r="G10" i="13"/>
  <c r="O10" i="13"/>
  <c r="F10" i="13"/>
  <c r="L10" i="13"/>
  <c r="U10" i="13"/>
  <c r="N8" i="13"/>
  <c r="L60" i="13"/>
  <c r="T60" i="13"/>
  <c r="Q60" i="13"/>
  <c r="L44" i="13"/>
  <c r="T44" i="13"/>
  <c r="Q44" i="13"/>
  <c r="G28" i="13"/>
  <c r="O28" i="13"/>
  <c r="L28" i="13"/>
  <c r="U28" i="13"/>
  <c r="R28" i="13"/>
  <c r="I13" i="13"/>
  <c r="G12" i="13"/>
  <c r="O12" i="13"/>
  <c r="L12" i="13"/>
  <c r="U12" i="13"/>
  <c r="R12" i="13"/>
  <c r="V8" i="13"/>
  <c r="W8" i="13" s="1"/>
  <c r="K8" i="13"/>
  <c r="P8" i="13" s="1"/>
  <c r="I33" i="13"/>
  <c r="T32" i="13"/>
  <c r="G30" i="13"/>
  <c r="O30" i="13"/>
  <c r="T27" i="13"/>
  <c r="I17" i="13"/>
  <c r="T16" i="13"/>
  <c r="G14" i="13"/>
  <c r="O14" i="13"/>
  <c r="T11" i="13"/>
  <c r="U5" i="13"/>
  <c r="G32" i="13"/>
  <c r="O32" i="13"/>
  <c r="G16" i="13"/>
  <c r="O16" i="13"/>
  <c r="T3" i="13"/>
  <c r="R3" i="13"/>
  <c r="G3" i="13"/>
  <c r="S17" i="19" l="1"/>
  <c r="B33" i="17" l="1"/>
  <c r="B46" i="20" l="1"/>
  <c r="B45" i="19" l="1"/>
  <c r="H45" i="20" l="1"/>
  <c r="B45" i="20"/>
  <c r="E34" i="20"/>
  <c r="E26" i="19"/>
  <c r="E33" i="20"/>
  <c r="H32" i="20"/>
  <c r="I24" i="19"/>
  <c r="E32" i="20"/>
  <c r="E24" i="19"/>
  <c r="J31" i="20"/>
  <c r="L23" i="19"/>
  <c r="H31" i="20"/>
  <c r="I23" i="19"/>
  <c r="E31" i="20"/>
  <c r="E23" i="19"/>
  <c r="H30" i="20"/>
  <c r="E30" i="20"/>
  <c r="E22" i="19"/>
  <c r="J29" i="20"/>
  <c r="H29" i="20"/>
  <c r="I21" i="19"/>
  <c r="E29" i="20"/>
  <c r="E21" i="19"/>
  <c r="H28" i="20"/>
  <c r="E28" i="20"/>
  <c r="J27" i="20"/>
  <c r="L19" i="19"/>
  <c r="H27" i="20"/>
  <c r="E27" i="20"/>
  <c r="E19" i="19"/>
  <c r="H26" i="20"/>
  <c r="I18" i="19"/>
  <c r="E26" i="20"/>
  <c r="E18" i="19"/>
  <c r="H25" i="20"/>
  <c r="E21" i="20"/>
  <c r="B44" i="20" s="1"/>
  <c r="I20" i="20"/>
  <c r="I19" i="20"/>
  <c r="E20" i="20"/>
  <c r="E25" i="20"/>
  <c r="E19" i="20"/>
  <c r="E14" i="17"/>
  <c r="E18" i="20"/>
  <c r="E15" i="19"/>
  <c r="E17" i="20"/>
  <c r="E14" i="19"/>
  <c r="E16" i="20"/>
  <c r="E13" i="19"/>
  <c r="E15" i="20"/>
  <c r="E12" i="19"/>
  <c r="E14" i="20"/>
  <c r="E11" i="19"/>
  <c r="E13" i="20"/>
  <c r="E10" i="19"/>
  <c r="B14" i="18" s="1"/>
  <c r="E10" i="20"/>
  <c r="E9" i="19"/>
  <c r="E8" i="20"/>
  <c r="H44" i="20" s="1"/>
  <c r="E7" i="19"/>
  <c r="E7" i="20"/>
  <c r="E6" i="19"/>
  <c r="G45" i="18"/>
  <c r="F35" i="16"/>
  <c r="B16" i="18"/>
  <c r="I8" i="18"/>
  <c r="I10" i="18"/>
  <c r="I22" i="19"/>
  <c r="L21" i="19"/>
  <c r="I20" i="19"/>
  <c r="I19" i="19"/>
  <c r="I17" i="19"/>
  <c r="E25" i="19"/>
  <c r="E20" i="19"/>
  <c r="E17" i="19"/>
  <c r="B44" i="19" l="1"/>
  <c r="G44" i="18" s="1"/>
  <c r="B32" i="17"/>
  <c r="B43" i="19"/>
  <c r="G43" i="18" s="1"/>
  <c r="B31" i="17"/>
  <c r="B10" i="18"/>
  <c r="B43" i="18" s="1"/>
  <c r="S34" i="19"/>
  <c r="S33" i="19"/>
  <c r="S32" i="19"/>
  <c r="S31" i="19"/>
  <c r="S30" i="19"/>
  <c r="S29" i="19"/>
  <c r="S28" i="19"/>
  <c r="S27" i="19"/>
  <c r="S26" i="19"/>
  <c r="S25" i="19"/>
  <c r="S24" i="19"/>
  <c r="S23" i="19"/>
  <c r="S22" i="19"/>
  <c r="S21" i="19"/>
  <c r="S20" i="19"/>
  <c r="S19" i="19"/>
  <c r="E29" i="19" s="1"/>
  <c r="S18" i="19"/>
  <c r="B29" i="19" s="1"/>
  <c r="C12" i="18" s="1"/>
  <c r="S16" i="19"/>
  <c r="S35" i="19" l="1"/>
  <c r="S36" i="19"/>
  <c r="H33" i="19" s="1"/>
  <c r="K34" i="19"/>
  <c r="F12" i="18"/>
  <c r="F34" i="16"/>
  <c r="S37" i="19" l="1"/>
  <c r="H35" i="19" s="1"/>
  <c r="H34" i="19"/>
  <c r="B20" i="16"/>
  <c r="E19" i="17"/>
  <c r="E18" i="17"/>
  <c r="E13" i="17"/>
  <c r="E12" i="17"/>
  <c r="E11" i="17"/>
  <c r="B8" i="18"/>
  <c r="C44" i="18" s="1"/>
  <c r="C6" i="16" l="1"/>
  <c r="C6" i="23"/>
  <c r="B21" i="23" s="1"/>
  <c r="I32" i="17"/>
  <c r="E6" i="17"/>
  <c r="I31" i="17"/>
  <c r="C11" i="16" l="1"/>
  <c r="B33" i="16" s="1"/>
  <c r="F33" i="16"/>
  <c r="C8" i="16"/>
  <c r="B24" i="17"/>
  <c r="E17" i="17"/>
  <c r="K16" i="17"/>
  <c r="E16" i="17"/>
  <c r="I15" i="17"/>
  <c r="E15" i="17"/>
  <c r="I14" i="17"/>
  <c r="E10" i="17"/>
  <c r="E9" i="17"/>
  <c r="E7" i="17"/>
  <c r="E20" i="16" s="1"/>
  <c r="B10" i="23" l="1"/>
  <c r="B21" i="17"/>
  <c r="H44" i="19"/>
  <c r="O13" i="18" l="1"/>
  <c r="O12" i="18"/>
  <c r="J3" i="13" l="1"/>
  <c r="M3" i="13" l="1"/>
  <c r="U3" i="13"/>
  <c r="O3" i="13"/>
  <c r="K3" i="13"/>
  <c r="P3" i="13" s="1"/>
  <c r="V3" i="13"/>
  <c r="W3" i="13" s="1"/>
  <c r="Q3" i="13"/>
  <c r="N3" i="13"/>
  <c r="L3" i="13"/>
  <c r="I3" i="13"/>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0" authorId="0" shapeId="0" xr:uid="{00000000-0006-0000-0400-000001000000}">
      <text>
        <r>
          <rPr>
            <sz val="9"/>
            <color indexed="81"/>
            <rFont val="Tahoma"/>
            <family val="2"/>
          </rPr>
          <t>En caso de que sea necesario ajuste el alto de la fila de acuerdo al objeto de su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500-000001000000}">
      <text>
        <r>
          <rPr>
            <sz val="9"/>
            <color indexed="81"/>
            <rFont val="Tahoma"/>
            <family val="2"/>
          </rPr>
          <t>En caso de que sea necesario ajuste el alto de la fila de acuerdo al objeto de su contrato.</t>
        </r>
      </text>
    </comment>
    <comment ref="B16" authorId="0" shapeId="0" xr:uid="{00000000-0006-0000-0500-000002000000}">
      <text>
        <r>
          <rPr>
            <sz val="9"/>
            <color indexed="81"/>
            <rFont val="Tahoma"/>
            <family val="2"/>
          </rPr>
          <t>En caso de que sea necesario ajuste el alto de las filas de acuerdo a las actividades de su contrato.</t>
        </r>
      </text>
    </comment>
    <comment ref="B19" authorId="0" shapeId="0" xr:uid="{00000000-0006-0000-0500-000003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600-000001000000}">
      <text>
        <r>
          <rPr>
            <sz val="9"/>
            <color indexed="81"/>
            <rFont val="Tahoma"/>
            <family val="2"/>
          </rPr>
          <t>En caso de que sea necesario ajuste el alto de la fila de acuerdo al objeto de su contrato.</t>
        </r>
      </text>
    </comment>
    <comment ref="B16" authorId="0" shapeId="0" xr:uid="{00000000-0006-0000-0600-000002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700-000001000000}">
      <text>
        <r>
          <rPr>
            <sz val="9"/>
            <color indexed="81"/>
            <rFont val="Tahoma"/>
            <family val="2"/>
          </rPr>
          <t>En caso de que sea necesario ajuste el alto de la fila de acuerdo al objeto de su contrato.</t>
        </r>
      </text>
    </comment>
  </commentList>
</comments>
</file>

<file path=xl/sharedStrings.xml><?xml version="1.0" encoding="utf-8"?>
<sst xmlns="http://schemas.openxmlformats.org/spreadsheetml/2006/main" count="12584" uniqueCount="3018">
  <si>
    <t>PRIMER PAGO</t>
  </si>
  <si>
    <t>SEGUNDO PAGO</t>
  </si>
  <si>
    <t>CUARTO PAGO</t>
  </si>
  <si>
    <t>QUINTO PAGO</t>
  </si>
  <si>
    <t>NÚMERO DE CONTRATO</t>
  </si>
  <si>
    <t>IDENTIFICACIÓN DEL CONTRATISTA</t>
  </si>
  <si>
    <t>NOMBRES Y APELLIDOS 
DEL CONTRATISTA</t>
  </si>
  <si>
    <t>CLASE DE CONTRATO</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</si>
  <si>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</si>
  <si>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</si>
  <si>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</si>
  <si>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</si>
  <si>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</si>
  <si>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</si>
  <si>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</si>
  <si>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</si>
  <si>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</si>
  <si>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</si>
  <si>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</si>
  <si>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NOMBRE DEL SUPERVISOR</t>
  </si>
  <si>
    <t>CARGO DEL SUPERVISOR</t>
  </si>
  <si>
    <t>FECHA DEL CDP</t>
  </si>
  <si>
    <t>VALOR DEL CDP</t>
  </si>
  <si>
    <t>CODIGO_CONCEPTO</t>
  </si>
  <si>
    <t>FECHA DE INICIO PRORROGA</t>
  </si>
  <si>
    <t>FECHA DE TERMINACIÓN PRORROGA</t>
  </si>
  <si>
    <t>VALOR ADICIÓN</t>
  </si>
  <si>
    <t>NIT</t>
  </si>
  <si>
    <t>PLAZO DE EJECUCIÓN DE PRORROGA</t>
  </si>
  <si>
    <t>NÚMERO DEL CDP</t>
  </si>
  <si>
    <t>VALOR DECIMO PAGO</t>
  </si>
  <si>
    <t>VALOR NOVENO PAGO</t>
  </si>
  <si>
    <t>VALOR OCTAVO PAGO</t>
  </si>
  <si>
    <t>VALOR SEPTIMO PAGO</t>
  </si>
  <si>
    <t>VALOR SEXTO PAGO</t>
  </si>
  <si>
    <t>VALOR QUINTO PAGO</t>
  </si>
  <si>
    <t>VALOR CUARTO PAGO</t>
  </si>
  <si>
    <t>VALOR TERCER PAGO</t>
  </si>
  <si>
    <t>VALOR SEGUNDO PAGO</t>
  </si>
  <si>
    <t>DECIMO PAGO</t>
  </si>
  <si>
    <t>NOVENO PAGO</t>
  </si>
  <si>
    <t>OCTAVO PAGO</t>
  </si>
  <si>
    <t>SEPTIMO PAGO</t>
  </si>
  <si>
    <t>SEXTO PAGO</t>
  </si>
  <si>
    <t>TERCER PAGO</t>
  </si>
  <si>
    <t>VALOR</t>
  </si>
  <si>
    <t>CENTRO  COSTOS</t>
  </si>
  <si>
    <t>FECHA_PAGO</t>
  </si>
  <si>
    <t>CONSECUTIVO</t>
  </si>
  <si>
    <t>CODIGO_COMERCIAL</t>
  </si>
  <si>
    <t>NUMERO_DOCUMENTO</t>
  </si>
  <si>
    <t>VALOR2</t>
  </si>
  <si>
    <t>CONSECUTIVO_REF</t>
  </si>
  <si>
    <t>NIT2</t>
  </si>
  <si>
    <t>TIPO</t>
  </si>
  <si>
    <t>SEQ</t>
  </si>
  <si>
    <t>NOMBRE_TERCERO</t>
  </si>
  <si>
    <t>NUMERO_compromiso</t>
  </si>
  <si>
    <t>SEQ_REF</t>
  </si>
  <si>
    <t>NUMERO_DISPONIBILIDAD</t>
  </si>
  <si>
    <t>VALOR_DESCUENTA_BASE</t>
  </si>
  <si>
    <t>CONTRATO</t>
  </si>
  <si>
    <t xml:space="preserve">DESCRIPCION </t>
  </si>
  <si>
    <t>NÚMERO DE PAGO</t>
  </si>
  <si>
    <t>NIT SICOF</t>
  </si>
  <si>
    <t>¿ADICIÓN?</t>
  </si>
  <si>
    <t>NUMERO CDP ADICIÓN</t>
  </si>
  <si>
    <t>FECHA CDP ADICIÓN</t>
  </si>
  <si>
    <t>VALOR CDP ADICIÓN</t>
  </si>
  <si>
    <t>CONCEPTO INTERFACE
(IGUAL AL RUBRO) CONTRATO</t>
  </si>
  <si>
    <t>CENTRO DE COSTOS CONTRATO</t>
  </si>
  <si>
    <t xml:space="preserve">CONCEPTO INTERFACE
(IGUAL AL RUBRO) ADICIÓN
</t>
  </si>
  <si>
    <t xml:space="preserve">CENTRO DE COSTOS ADICIÓN
</t>
  </si>
  <si>
    <t>TARIFA</t>
  </si>
  <si>
    <t>ACTIVIDAD ECONOMICA</t>
  </si>
  <si>
    <t>ACTIVIDADES</t>
  </si>
  <si>
    <t>ASEGURADORA</t>
  </si>
  <si>
    <t>FECHA APROBACIÓN PÓLIZA</t>
  </si>
  <si>
    <t>VALOR DECIMO TERCER PAGO</t>
  </si>
  <si>
    <t>DECIMO TERCER PAGO</t>
  </si>
  <si>
    <t>UNDÉCIMO PAGO</t>
  </si>
  <si>
    <t>VALOR UNDÉCIMO PAGO</t>
  </si>
  <si>
    <t>VALOR DUODÉCIMO PAGO</t>
  </si>
  <si>
    <t>DUODÉCIMO PAGO</t>
  </si>
  <si>
    <t>VALOR DÉCIMO CUARTO PAGO</t>
  </si>
  <si>
    <t>DÉCIMO CUARTO PAGO</t>
  </si>
  <si>
    <t>VALOR DÉCIMO QUINTO PAGO</t>
  </si>
  <si>
    <t>DÉCIMO QUINTO PAGO</t>
  </si>
  <si>
    <t>PRORROGA No.</t>
  </si>
  <si>
    <t xml:space="preserve">FECHA DE SUSCRIPCIÓN PRORROGA </t>
  </si>
  <si>
    <t>PLAZO DE EJECUCIÓN FINAL CONTRATO + PRORROGA</t>
  </si>
  <si>
    <t>ADICIÓN No.</t>
  </si>
  <si>
    <t xml:space="preserve">FECHA DE SUSCRIPCIÓN ADICIÓN </t>
  </si>
  <si>
    <t>NUMERO CP ADICIÓN</t>
  </si>
  <si>
    <t>FECHA CP ADICIÓN</t>
  </si>
  <si>
    <t>VALOR CP ADICIÓN</t>
  </si>
  <si>
    <t>ACTA ACLARATORIA No.</t>
  </si>
  <si>
    <t>FECHA DE SUSCRIPCIÓN ACTA ACLARATORIA</t>
  </si>
  <si>
    <t xml:space="preserve">ACTA MODIFICATORIA No. </t>
  </si>
  <si>
    <t>FECHA DE SUSCRIPCIÓN ACTA MODIFICATORIA</t>
  </si>
  <si>
    <t>ACTA DE SUSPENSIÓN No.</t>
  </si>
  <si>
    <t xml:space="preserve">FECHA DE SUSCRIPCIÓN ACTA SUSPENSIÓN </t>
  </si>
  <si>
    <t>ACTA DE REINICIO No.</t>
  </si>
  <si>
    <t>FECHA DE SUSCRIPCIÓN ACTA DE REINICIO</t>
  </si>
  <si>
    <t>FECHA DE TERMINACIÓN ACTA DE REINICIO</t>
  </si>
  <si>
    <t>CESIÓN No.</t>
  </si>
  <si>
    <t>FECHA DE SUSCRIPCIÓN DE LA CESIÓN</t>
  </si>
  <si>
    <t>PROCESO GESTIÓN BIENES Y SERVICIOS</t>
  </si>
  <si>
    <t>COMUNICACIÓN AL SUPERVISOR DE CONTRATO</t>
  </si>
  <si>
    <r>
      <rPr>
        <b/>
        <i/>
        <sz val="9"/>
        <rFont val="Arial"/>
        <family val="2"/>
      </rPr>
      <t>Código:</t>
    </r>
    <r>
      <rPr>
        <i/>
        <sz val="9"/>
        <rFont val="Arial"/>
        <family val="2"/>
      </rPr>
      <t xml:space="preserve"> FO-GBS-10</t>
    </r>
  </si>
  <si>
    <r>
      <rPr>
        <b/>
        <i/>
        <sz val="9"/>
        <rFont val="Arial"/>
        <family val="2"/>
      </rPr>
      <t>Versión:</t>
    </r>
    <r>
      <rPr>
        <i/>
        <sz val="9"/>
        <rFont val="Arial"/>
        <family val="2"/>
      </rPr>
      <t xml:space="preserve"> 01</t>
    </r>
  </si>
  <si>
    <r>
      <rPr>
        <b/>
        <i/>
        <sz val="9"/>
        <rFont val="Arial"/>
        <family val="2"/>
      </rPr>
      <t>Fecha de aprobación:</t>
    </r>
    <r>
      <rPr>
        <i/>
        <sz val="9"/>
        <rFont val="Arial"/>
        <family val="2"/>
      </rPr>
      <t xml:space="preserve"> 30/09/2021</t>
    </r>
  </si>
  <si>
    <r>
      <rPr>
        <b/>
        <i/>
        <sz val="9"/>
        <rFont val="Arial"/>
        <family val="2"/>
      </rPr>
      <t>Página:</t>
    </r>
    <r>
      <rPr>
        <i/>
        <sz val="9"/>
        <rFont val="Arial"/>
        <family val="2"/>
      </rPr>
      <t xml:space="preserve"> 1 de 1</t>
    </r>
  </si>
  <si>
    <t>Villavicencio,</t>
  </si>
  <si>
    <t>PARA:</t>
  </si>
  <si>
    <t>Supervisor</t>
  </si>
  <si>
    <t>DE:</t>
  </si>
  <si>
    <t>ASUNTO:</t>
  </si>
  <si>
    <t>COMUNICACIÓN</t>
  </si>
  <si>
    <t>Para su conocimiento y demás fines pertinentes, me permito informarle que ha sido designado como supervisor del siguiente contrato de prestación de servicios:</t>
  </si>
  <si>
    <t>NÚMERO DE CONTRATO DE PRESTACIÓN DE SERVICIOS</t>
  </si>
  <si>
    <t>Adjunto a la presente me permito adjuntar copia del contrato o convenio y demás documentación digital existente hasta la designación.</t>
  </si>
  <si>
    <t>La supervisión de los contratos o convenios por parte de la Universidad de los Llanos, estará a su cargo o quien haga sus veces, conforme a lo establecido en la Resolución Rectoral No. 1092 del 30 de septiembre de 2021.</t>
  </si>
  <si>
    <t>Cordialmente,</t>
  </si>
  <si>
    <t>Recibe,</t>
  </si>
  <si>
    <t>PROCESO GESTIÓN DE BIENES Y SERVICIOS</t>
  </si>
  <si>
    <t>ACTA DE INICIO DE CONTRATO</t>
  </si>
  <si>
    <r>
      <t xml:space="preserve">Código: </t>
    </r>
    <r>
      <rPr>
        <i/>
        <sz val="9"/>
        <rFont val="Arial"/>
        <family val="2"/>
      </rPr>
      <t>FO-GBS-11</t>
    </r>
  </si>
  <si>
    <r>
      <t xml:space="preserve">Versión: </t>
    </r>
    <r>
      <rPr>
        <i/>
        <sz val="9"/>
        <rFont val="Arial"/>
        <family val="2"/>
      </rPr>
      <t>01</t>
    </r>
  </si>
  <si>
    <r>
      <t xml:space="preserve">Fecha de aprobación: </t>
    </r>
    <r>
      <rPr>
        <i/>
        <sz val="9"/>
        <rFont val="Arial"/>
        <family val="2"/>
      </rPr>
      <t>30/09/2021</t>
    </r>
  </si>
  <si>
    <t>NIT o C.C DEL CONTRATISTA</t>
  </si>
  <si>
    <t>NOMBRE DEL CONTRATISTA</t>
  </si>
  <si>
    <t>CLASE</t>
  </si>
  <si>
    <t>OBJETO</t>
  </si>
  <si>
    <t>FECHA DE SUSCRIPCIÓN</t>
  </si>
  <si>
    <t>PLAZO DE EJECUCIÓN Y 
VIGENCIA DEL CONTRATO</t>
  </si>
  <si>
    <t>NÚMERO CDP</t>
  </si>
  <si>
    <t>FECHA</t>
  </si>
  <si>
    <t>NÚMERO COMPROMISO PRESUESTAL</t>
  </si>
  <si>
    <t>NÚMERO PÓLIZA</t>
  </si>
  <si>
    <t>FECHA DE INICIO</t>
  </si>
  <si>
    <t>FECHA DE TERMINACIÓN</t>
  </si>
  <si>
    <t>Así mismo, se certifica que el contratista se encuentra a paz y salvo con seguridad social y parafiscales (si aplica)</t>
  </si>
  <si>
    <t>Firma del supervisor:</t>
  </si>
  <si>
    <t>Firma del contratista:</t>
  </si>
  <si>
    <t>C.C. No.</t>
  </si>
  <si>
    <t>INFORME No.</t>
  </si>
  <si>
    <t>PERIODO DE EJECUCIÓN:</t>
  </si>
  <si>
    <t>FECHA DE ELABORACIÓN</t>
  </si>
  <si>
    <t>Del:</t>
  </si>
  <si>
    <t>al</t>
  </si>
  <si>
    <t>ACTIVIDADES DEL CONTRATO</t>
  </si>
  <si>
    <t>AVANCE EJECUCIÓN</t>
  </si>
  <si>
    <t xml:space="preserve"> </t>
  </si>
  <si>
    <t>Firma del contratista</t>
  </si>
  <si>
    <t>Firma del supervisor</t>
  </si>
  <si>
    <t>PROCESO DE GESTIÓN DE BIENES Y SERVICIOS</t>
  </si>
  <si>
    <t>INFORME DE ACTIVIDADES 
CONTRATO DE PRESTACIÓN DE SERVICIOS PROFESIONALES O DE APOYO A LA GESTIÓN</t>
  </si>
  <si>
    <r>
      <t xml:space="preserve">Código: </t>
    </r>
    <r>
      <rPr>
        <i/>
        <sz val="9"/>
        <color theme="1"/>
        <rFont val="Arial"/>
        <family val="2"/>
      </rPr>
      <t>FO-GBS-12</t>
    </r>
  </si>
  <si>
    <r>
      <t>Versión:</t>
    </r>
    <r>
      <rPr>
        <i/>
        <sz val="9"/>
        <color theme="1"/>
        <rFont val="Arial"/>
        <family val="2"/>
      </rPr>
      <t xml:space="preserve"> 01</t>
    </r>
  </si>
  <si>
    <r>
      <t xml:space="preserve">Fecha de aprobación: </t>
    </r>
    <r>
      <rPr>
        <i/>
        <sz val="9"/>
        <color theme="1"/>
        <rFont val="Arial"/>
        <family val="2"/>
      </rPr>
      <t>30/09/2021</t>
    </r>
  </si>
  <si>
    <t>CERTIFICACIÓN DE CUMPLIMIENTO SUPERVISOR 
CONTRATO DE PRESTACIÓN DE SERVICIOS PROFESIONALES O DE APOYO A LA GESTIÓN</t>
  </si>
  <si>
    <r>
      <t>Código:</t>
    </r>
    <r>
      <rPr>
        <i/>
        <sz val="9"/>
        <color theme="1"/>
        <rFont val="Arial"/>
        <family val="2"/>
      </rPr>
      <t xml:space="preserve"> FO-GBS-13</t>
    </r>
  </si>
  <si>
    <r>
      <t xml:space="preserve">Versión: </t>
    </r>
    <r>
      <rPr>
        <i/>
        <sz val="9"/>
        <color theme="1"/>
        <rFont val="Arial"/>
        <family val="2"/>
      </rPr>
      <t>01</t>
    </r>
  </si>
  <si>
    <r>
      <t>Fecha de aprobación:</t>
    </r>
    <r>
      <rPr>
        <i/>
        <sz val="9"/>
        <color theme="1"/>
        <rFont val="Arial"/>
        <family val="2"/>
      </rPr>
      <t xml:space="preserve"> 30/09/2021</t>
    </r>
  </si>
  <si>
    <r>
      <rPr>
        <b/>
        <i/>
        <sz val="9"/>
        <color theme="1"/>
        <rFont val="Arial"/>
        <family val="2"/>
      </rPr>
      <t>Página:</t>
    </r>
    <r>
      <rPr>
        <i/>
        <sz val="9"/>
        <color theme="1"/>
        <rFont val="Arial"/>
        <family val="2"/>
      </rPr>
      <t xml:space="preserve"> 1 de 1</t>
    </r>
  </si>
  <si>
    <t>NUMERO DE CONTRATO</t>
  </si>
  <si>
    <t>FECHA DE SUSCRIPCION</t>
  </si>
  <si>
    <t>FECHA DE TERMINACIÓN INICIAL</t>
  </si>
  <si>
    <t>MODIFICACIÓN, PRÓRROGA, ADICIÓN, ACLARACIÓN, SUSPENSIÓN, REINICIO (Si existe, podrá incluir las filas que le aplique)</t>
  </si>
  <si>
    <t>CDP</t>
  </si>
  <si>
    <t>CP</t>
  </si>
  <si>
    <t>En calidad de Supervisor(a) del Contrato de la referencia, me permito certificar que una vez verificado el informe de actividades presentado por el contratista, que fue allegado a través de medios tecnológcos en archivos magnétivos, se puede establecer que éste cumplió satisfactoriamente con las actividades que hacen parte de las obligaciones contractaules derivadas del contrato relacioando en el presente formato, durante el periodo comprendido entre el:</t>
  </si>
  <si>
    <t>y el</t>
  </si>
  <si>
    <t>, previa verificación del cumplimiento de los siguientes requisitos:</t>
  </si>
  <si>
    <t>REQUISITOS</t>
  </si>
  <si>
    <t>Informe de actividades No.</t>
  </si>
  <si>
    <t>Valor ejecutado del contrato</t>
  </si>
  <si>
    <t>Valor a girar al contratista</t>
  </si>
  <si>
    <t>Saldo pendiente de ejecutar</t>
  </si>
  <si>
    <t>SEGURIDAD SOCIAL Y PARAFISCALES (si aplica)</t>
  </si>
  <si>
    <t>Como constancia del cumplimiento del pago de seguridad social y parafiscales (si aplica), por parte del contratista, se adjunta al presente documento la planilla de pago correspondiente al periodo de este certificado, respecto de la cual se realizó la verificación, encontrando una correcta relación entre el monto cancelado y la suma que debió haber sido cotizada.</t>
  </si>
  <si>
    <t>Para constancia se firma, en Villavicencio - Departamento del Meta el:</t>
  </si>
  <si>
    <t>Supervisor Unillanos</t>
  </si>
  <si>
    <t>Elaboró:</t>
  </si>
  <si>
    <t>Vo.Bo:</t>
  </si>
  <si>
    <t xml:space="preserve">ACTA DE TERMINACIÓN
(CUMPLIMIENTO DE PLAZO O CUMPLIMIENTO DEL OBJETO) </t>
  </si>
  <si>
    <r>
      <t>Código:</t>
    </r>
    <r>
      <rPr>
        <i/>
        <sz val="9"/>
        <color theme="1"/>
        <rFont val="Arial"/>
        <family val="2"/>
      </rPr>
      <t xml:space="preserve"> FO-GBS-18</t>
    </r>
  </si>
  <si>
    <r>
      <rPr>
        <b/>
        <i/>
        <sz val="9"/>
        <color indexed="8"/>
        <rFont val="Arial"/>
        <family val="2"/>
      </rPr>
      <t>Versión:</t>
    </r>
    <r>
      <rPr>
        <i/>
        <sz val="9"/>
        <color indexed="8"/>
        <rFont val="Arial"/>
        <family val="2"/>
      </rPr>
      <t xml:space="preserve"> 01</t>
    </r>
  </si>
  <si>
    <r>
      <t>Fecha de aprobación:</t>
    </r>
    <r>
      <rPr>
        <i/>
        <sz val="9"/>
        <color indexed="8"/>
        <rFont val="Arial"/>
        <family val="2"/>
      </rPr>
      <t xml:space="preserve"> 30/09/2021</t>
    </r>
  </si>
  <si>
    <r>
      <t>Página:</t>
    </r>
    <r>
      <rPr>
        <i/>
        <sz val="9"/>
        <color indexed="8"/>
        <rFont val="Arial"/>
        <family val="2"/>
      </rPr>
      <t>1 de 1</t>
    </r>
  </si>
  <si>
    <t>1. ASPECTOS GENERALES DEL CONTRATO:</t>
  </si>
  <si>
    <t>CONTRATANTE</t>
  </si>
  <si>
    <t>UNIVERSIDAD DE LOS LLANOS</t>
  </si>
  <si>
    <t>NIT DEL CONTRATANTE</t>
  </si>
  <si>
    <t>892000757-3</t>
  </si>
  <si>
    <t>VALOR INICIAL</t>
  </si>
  <si>
    <t>PLAZO DE EJECUCIÓN INICIAL</t>
  </si>
  <si>
    <t>CERTIFICADO DISPONIBILIDAD PRESUPUESTAL</t>
  </si>
  <si>
    <t>COMPROMISO PRESUPUESTAL</t>
  </si>
  <si>
    <t>SUPERVISOR</t>
  </si>
  <si>
    <t>2. MODIFICACIONES, ACLARACIONES, PRÓRROGAS, ADICIONES, SUSPENSIONES, REINICIO, CESIONES</t>
  </si>
  <si>
    <t>3. DESARROLLO Y EJECUCIÓN:</t>
  </si>
  <si>
    <t>a) Que vencido el término del plazo de ejecución del contrato, se suscribe la presente acta de terminación, previa verificación de todos los documentos y requisitos legales.</t>
  </si>
  <si>
    <t>En constancia de todo lo anterior se firma la presente en Villavicencio el:</t>
  </si>
  <si>
    <t>Supervisor:</t>
  </si>
  <si>
    <t>Contratista:</t>
  </si>
  <si>
    <t>Vicerrector de Recursos Universitarios</t>
  </si>
  <si>
    <t>NÚMERO DEL CP</t>
  </si>
  <si>
    <t>FECHA DEL CP</t>
  </si>
  <si>
    <t>VALOR DEL CP</t>
  </si>
  <si>
    <t>Acta de inicio</t>
  </si>
  <si>
    <t xml:space="preserve">En Villavicencio - Meta el: </t>
  </si>
  <si>
    <t xml:space="preserve">, y </t>
  </si>
  <si>
    <t xml:space="preserve"> como contratista, dejando constancia que por medio de la presente se da inicio a la ejecución del contrato en mención, previa verificación del cumplimiento de los requisitos de perfeccionamiento, legalización y ejecución.</t>
  </si>
  <si>
    <t xml:space="preserve"> se reunieron las siguientes personas: </t>
  </si>
  <si>
    <t xml:space="preserve"> No. </t>
  </si>
  <si>
    <t>Acta modificatoria:</t>
  </si>
  <si>
    <t>Acta aclaratoria:</t>
  </si>
  <si>
    <t>Prórroga:</t>
  </si>
  <si>
    <t>Adición:</t>
  </si>
  <si>
    <t>Valor adición:</t>
  </si>
  <si>
    <t>Acta de suspensión:</t>
  </si>
  <si>
    <t>Acta de reinicio:</t>
  </si>
  <si>
    <t>Número de pagos</t>
  </si>
  <si>
    <t>Valor del contrato</t>
  </si>
  <si>
    <t>Desde</t>
  </si>
  <si>
    <t>Hasta</t>
  </si>
  <si>
    <t>Pago 1</t>
  </si>
  <si>
    <t>Pago 2</t>
  </si>
  <si>
    <t>Pago 3</t>
  </si>
  <si>
    <t>Pago 4</t>
  </si>
  <si>
    <t>Pago 5</t>
  </si>
  <si>
    <t>Pago 6</t>
  </si>
  <si>
    <t>Pago 7</t>
  </si>
  <si>
    <t>Pago 8</t>
  </si>
  <si>
    <t>Pago 9</t>
  </si>
  <si>
    <t>Pago 10</t>
  </si>
  <si>
    <t>Pago 11</t>
  </si>
  <si>
    <t>Pago 12</t>
  </si>
  <si>
    <t>Pago 13</t>
  </si>
  <si>
    <t>Pago 14</t>
  </si>
  <si>
    <t>Pago 15</t>
  </si>
  <si>
    <t>Saldo pendiente a ejecutar</t>
  </si>
  <si>
    <t>DEPENDENCIA SOLICITANTE</t>
  </si>
  <si>
    <t>Fecha de terminación final:</t>
  </si>
  <si>
    <t>Plazo de ejecución final:</t>
  </si>
  <si>
    <t>Fecha de suscripción:</t>
  </si>
  <si>
    <t>Fecha de terminación:</t>
  </si>
  <si>
    <t>Cesión:</t>
  </si>
  <si>
    <t>2.1 Acta modificatoria:</t>
  </si>
  <si>
    <t>2.2 Acta aclaratoria:</t>
  </si>
  <si>
    <t>2.3 Prórroga:</t>
  </si>
  <si>
    <t>2.4 Adición:</t>
  </si>
  <si>
    <t>2.5 Acta de suspensión:</t>
  </si>
  <si>
    <t>2.6 Acta de reinicio:</t>
  </si>
  <si>
    <t>2.7 Cesión:</t>
  </si>
  <si>
    <t>2.8 Plazo de ejecución final:</t>
  </si>
  <si>
    <t>2.9 Fecha de terminación final:</t>
  </si>
  <si>
    <t xml:space="preserve">DEPENDENCIA </t>
  </si>
  <si>
    <t xml:space="preserve"> como supervisor(a), del </t>
  </si>
  <si>
    <r>
      <rPr>
        <b/>
        <i/>
        <sz val="9"/>
        <rFont val="Arial"/>
        <family val="2"/>
      </rPr>
      <t>Código:</t>
    </r>
    <r>
      <rPr>
        <i/>
        <sz val="9"/>
        <rFont val="Arial"/>
        <family val="2"/>
      </rPr>
      <t xml:space="preserve"> FO-GBS-06</t>
    </r>
  </si>
  <si>
    <t>RECOMENDACIÓN CONTRATACIÓN DIRECTA</t>
  </si>
  <si>
    <t>EL SUSCRITO VICERRECTOR DE RECURSOS UNIVERSITARIOS O QUIEN HAGA SUS VECES, DE LA UNIVERSIDAD DE LOS LLANOS</t>
  </si>
  <si>
    <t>Recomendación</t>
  </si>
  <si>
    <t xml:space="preserve"> a favor de </t>
  </si>
  <si>
    <t xml:space="preserve">De acuerdo a los establecido en el TÍTULO V. DE LA PLANEACIÓN DE LA ACTIVIDAD CONTRACTUAL CAPÍTULO 3. MODALIDADES DE SELECCIÓN, Artículo 30 REQUISITOS DE LA CONTRATACIÓN DIRECTA, numeral 8 de la Resolución Rectoral N° 0685 de 2021 “Por medio de la cual se adopta el Manual de Contratación de la Universidad de los Llanos, y se derogan las Resoluciones 2661 de 2011, 2079 de 2014 y 2588 de 2015”, conforme a la verificación de requisitos y documentos realizada por la Oficina Asesora Jurídica, me permito recomendar la suscripción del </t>
  </si>
  <si>
    <t xml:space="preserve"> para el desarrollo del objeto: </t>
  </si>
  <si>
    <t>Verificó:</t>
  </si>
  <si>
    <t>Proyectó:</t>
  </si>
  <si>
    <t>Dirección General de Proyección Social</t>
  </si>
  <si>
    <t>Facultad de Ciencias Agropecuarias y Recursos Naturales</t>
  </si>
  <si>
    <t>Docente de planta de la Universidad de los Llanos</t>
  </si>
  <si>
    <t>Facultad de Ciencias Básicas e Ingeniería</t>
  </si>
  <si>
    <t>Dirección General de Currículo</t>
  </si>
  <si>
    <t>División de Bienestar Universitario</t>
  </si>
  <si>
    <t>Jefe de Oficina</t>
  </si>
  <si>
    <t xml:space="preserve">Dirección General de Investigaciones  </t>
  </si>
  <si>
    <t>Vicerrectoría de Recursos Universitarios</t>
  </si>
  <si>
    <t>Oficina Asesora de Planeación</t>
  </si>
  <si>
    <t>Vicerrector Universitario</t>
  </si>
  <si>
    <t>Oficina Asesora Jurídica</t>
  </si>
  <si>
    <t>Facultad de Ciencias Humanas y de la Educación</t>
  </si>
  <si>
    <t>JHON FREYD MONROY RODRIGUEZ</t>
  </si>
  <si>
    <t>MARTIN ENRIQUE RINCON ROMERO</t>
  </si>
  <si>
    <t xml:space="preserve">STEFANNI LOPEZ BUITRAGO </t>
  </si>
  <si>
    <t xml:space="preserve">ISLANDA MILENA CASTRO QUEVEDO </t>
  </si>
  <si>
    <t xml:space="preserve">DIANA HASBLEIDY AVILA LARA </t>
  </si>
  <si>
    <t>NO APLICA</t>
  </si>
  <si>
    <t>M5</t>
  </si>
  <si>
    <t>M6</t>
  </si>
  <si>
    <t>CONTRATO DE PRESTACIÓN DE SERVICIOS PROFESIONALES</t>
  </si>
  <si>
    <t>CONTRATO DE PRESTACIÓN DE SERVICIOS DE APOYO A LA GESTIÓN</t>
  </si>
  <si>
    <t>FASE PARA PAGO</t>
  </si>
  <si>
    <t>Seis (06) meses calendario</t>
  </si>
  <si>
    <t>División de Biblioteca</t>
  </si>
  <si>
    <t>Cinco (05) meses calendario</t>
  </si>
  <si>
    <t>Facultad de Ciencias Económicas</t>
  </si>
  <si>
    <t>SURIAN SURILLY CASTRO JARAMILLO</t>
  </si>
  <si>
    <t>Facultad de Ciencias de la Salud</t>
  </si>
  <si>
    <t>JENNY PAOLA TORRES RIVAS</t>
  </si>
  <si>
    <t>LEIDY CAROLINA LEON RUIZ</t>
  </si>
  <si>
    <t>IRENE PAOLA QUIÑONEZ</t>
  </si>
  <si>
    <t>Cuatro (04) meses calendario</t>
  </si>
  <si>
    <t>LAURA YINETH SUAREZ CONTENTO</t>
  </si>
  <si>
    <t>CÓDIGO INTERNO</t>
  </si>
  <si>
    <t>VALOR TOTAL DE PAGOS</t>
  </si>
  <si>
    <t>FECHA DE SUSCRIPCIÓN ACTA DE SUSPENSIÓN</t>
  </si>
  <si>
    <r>
      <t xml:space="preserve">FECHA DE TERMINACIÓN FINAL DEL CONTRATO </t>
    </r>
    <r>
      <rPr>
        <sz val="10"/>
        <color theme="1"/>
        <rFont val="Calibri"/>
        <family val="2"/>
        <scheme val="minor"/>
      </rPr>
      <t>(Si existen prórrogas o suspensión)</t>
    </r>
  </si>
  <si>
    <t>Adición y prórroga</t>
  </si>
  <si>
    <t>PRESTACIÓN DE SERVICIOS PROFESIONALES NECESARIO PARA EL FORTALECIMIENTO DE LOS PROCESOS DE GESTIÓN JURÍDICA DE LA OFICINA ASESORA JURÍDICA DE LA UNIVERSIDAD DE LOS LLANOS.</t>
  </si>
  <si>
    <t>Reconocimiento y pago de gastos de desplazamiento y manutención</t>
  </si>
  <si>
    <t>PRESTACIÓN DE SERVICIOS DE APOYO A LA GESTIÓN NECESARIO PARA EL FORTALECIMIENTO DE LOS PROCESOS OPERATIVOS DE SERVICIOS GENERALES DE LA UNIVERSIDAD DE LOS LLANOS.</t>
  </si>
  <si>
    <t>KARINA GISELL GONZALEZ SANCHEZ</t>
  </si>
  <si>
    <r>
      <t xml:space="preserve">FECHA DE TERMINACIÓN FINAL DEL CONTRATO </t>
    </r>
    <r>
      <rPr>
        <sz val="10"/>
        <rFont val="Calibri"/>
        <family val="2"/>
        <scheme val="minor"/>
      </rPr>
      <t>(Si existen prórrogas o suspensión)</t>
    </r>
  </si>
  <si>
    <r>
      <t xml:space="preserve">DIFERENCIA </t>
    </r>
    <r>
      <rPr>
        <sz val="10"/>
        <color theme="1"/>
        <rFont val="Calibri"/>
        <family val="2"/>
        <scheme val="minor"/>
      </rPr>
      <t>(Valor total de pagos vs valor total de contrato + valor total de adición)</t>
    </r>
  </si>
  <si>
    <r>
      <t>DIFERENCIA</t>
    </r>
    <r>
      <rPr>
        <sz val="10"/>
        <color theme="1"/>
        <rFont val="Calibri"/>
        <family val="2"/>
        <scheme val="minor"/>
      </rPr>
      <t xml:space="preserve"> (Valor total de pagos VS valor total del CP del contrato + valor total del CP de la adición) </t>
    </r>
  </si>
  <si>
    <t>PRESTACIÓN DE SERVICIOS DE APOYO A LA GESTIÓN NECESARIO PARA EL FORTALECIMIENTO DE LOS PROCESOS DE LA DIVISIÓN DE BIBLIOTECA DE LA UNIVERSIDAD DE LOS LLANOS.</t>
  </si>
  <si>
    <t>PRESTACIÓN DE SERVICIOS PROFESIONALES NECESARIO PARA EL FORTALECIMIENTO DE LOS PROCESOS DE COORDINACIÓN DEL ÁREA DE PROMOCIÓN SOCIOECONÓMICA DE LA DIVISIÓN DE BIENESTAR UNIVERSITARIO DE LA UNIVERSIDAD DE LOS LLANOS.</t>
  </si>
  <si>
    <t>Tres (03) meses calendario</t>
  </si>
  <si>
    <t>PRESTACIÓN DE SERVICIOS DE APOYO A LA GESTIÓN NECESARIO PARA EL FORTALECIMIENTO DE LOS PROCESOS PROPIOS DE LA GRANJA BARCELONA ADSCRITA AL CENTRO AGRARIO DE PRODUCCIÓN DE LA FACULTAD DE CIENCIAS AGROPECUARIAS Y RECURSOS NATURALES DE LA UNIVERSIDAD DE LOS LLANOS.</t>
  </si>
  <si>
    <t>PRESTACIÓN DE SERVICIOS DE APOYO A LA GESTIÓN NECESARIO PARA EL FORTALECIMIENTO DE LOS PROCESOS EN EL LABORATORIO DE BROMATOLOGÍA ADSCRITO AL INSTITUTO DE ACUICULTURA DE LOS LLANOS DE LA FACULTAD DE CIENCIAS AGROPECUARIAS Y RECURSOS NATURALES DE LA UNIVERSIDAD DE LOS LLANOS.</t>
  </si>
  <si>
    <t>PRESTACIÓN DE SERVICIOS DE APOYO A LA GESTIÓN NECESARIO PARA EL FORTALECIMIENTO DE LOS PROCESOS EN LA ESCUELA DE ADMINISTRACIÓN Y NEGOCIOS DE LA FACULTAD DE CIENCIAS ECONÓMICAS DE LA UNIVERSIDAD DE LOS LLANOS.</t>
  </si>
  <si>
    <t>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t>
  </si>
  <si>
    <t>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t>
  </si>
  <si>
    <t>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t>
  </si>
  <si>
    <t>Cuatro (04) meses y seis (06) días calendario</t>
  </si>
  <si>
    <t>Asesora de Planeación</t>
  </si>
  <si>
    <t xml:space="preserve">MARIA PAULA ESTUPIÑAN TIUSO  </t>
  </si>
  <si>
    <t>LEIDY TATIANA ALFONSO VILLADA</t>
  </si>
  <si>
    <t>CARLOS FERNANDO VANEGAS MARCA</t>
  </si>
  <si>
    <t>PRESTACIÓN DE SERVICIOS DE APOYO A LA GESTIÓN NECESARIO PARA EL FORTALECIMIENTO DE LOS PROCESOS ADMINISTRATIVOS DE SERVICIOS GENERALES DE LA UNIVERSIDAD DE LOS LLANOS.</t>
  </si>
  <si>
    <t>WILSON FERNANDO SALGADO CIFUENTES</t>
  </si>
  <si>
    <t>INFORME DE ACTIVIDADES JOVEN INVESTIGADOR</t>
  </si>
  <si>
    <r>
      <t xml:space="preserve">Código: </t>
    </r>
    <r>
      <rPr>
        <i/>
        <sz val="9"/>
        <color theme="1"/>
        <rFont val="Arial"/>
        <family val="2"/>
      </rPr>
      <t>FO-GBS-65</t>
    </r>
  </si>
  <si>
    <r>
      <t>Fecha de aprobación:</t>
    </r>
    <r>
      <rPr>
        <i/>
        <sz val="9"/>
        <color theme="1"/>
        <rFont val="Arial"/>
        <family val="2"/>
      </rPr>
      <t xml:space="preserve"> 12/03/2024</t>
    </r>
  </si>
  <si>
    <t xml:space="preserve">NIT o C.C DEL JOVEN INVESTIGADOR </t>
  </si>
  <si>
    <t/>
  </si>
  <si>
    <t xml:space="preserve">NOMBRE DEL JOVEN INVESTIGADOR </t>
  </si>
  <si>
    <t xml:space="preserve">NÚMERO DE VINCULACIÓN </t>
  </si>
  <si>
    <t xml:space="preserve">OBJETO DE LA VINCULACIÓN </t>
  </si>
  <si>
    <t>Valor ejecutado de la vinculación</t>
  </si>
  <si>
    <t>Valor a girar al joven investigador</t>
  </si>
  <si>
    <t>Como constancia del cumplimiento del pago de seguridad social y parafiscales (si aplica), por parte del joven investigador, se adjunta al presente documento la planilla de pago correspondiente al periodo de este certificado, respecto de la cual se realizó la verificación, encontrando una correcta relación entre el monto cancelado y la suma que debió haber sido cotizada.</t>
  </si>
  <si>
    <t xml:space="preserve">Firma del joven investigador </t>
  </si>
  <si>
    <t>Firma del tutor</t>
  </si>
  <si>
    <t>Director Técnico de Proyección Social</t>
  </si>
  <si>
    <t>PRESTACIÓN DE SERVICIOS PROFESIONALES NECESARIO PARA EL FORTALECIMIENTO DE LOS PROCESOS DE GESTIÓN CONTABLE Y ADMINISTRATIVA DE LA OFICINA ASESORA JURÍDICA DE LA UNIVERSIDAD DE LOS LLANOS.</t>
  </si>
  <si>
    <t>PRESTACIÓN DE SERVICIOS DE APOYO A LA GESTIÓN NECESARIO PARA EL FORTALECIMIENTO DE LOS PROCESOS ADMINISTRATIVOS Y DE GESTIÓN DOCUMENTAL DE LA OFICINA ASESORA JURÍDICA DE LA UNIVERSIDAD DE LOS LLANOS.</t>
  </si>
  <si>
    <t>PRESTACIÓN DE SERVICIOS PROFESIONALES NECESARIO PARA EL FORTALECIMIENTO DE LOS PROCESOS DE GESTIÓN ADMINISTRATIVA Y CONTRATACIÓN DE LA OFICINA ASESORA JURÍDICA DE LA UNIVERSIDAD DE LOS LLANOS.</t>
  </si>
  <si>
    <t>PRESTACIÓN DE SERVICIOS PROFESIONALES NECESARIO PARA EL FORTALECIMIENTO DEL PROCESO CONTRACTUAL Y DE GESTIÓN ADMINISTRATIVA DE LA OFICINA ASESORA JURÍDICA DE LA UNIVERSIDAD DE LOS LLANOS.</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</si>
  <si>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</si>
  <si>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</si>
  <si>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PRESTACIÓN DE SERVICIOS PROFESIONALES NECESARIO PARA EL FORTALECIMIENTO DE LOS PROCESOS DE LA DIVISIÓN FINANCIERA DE LA UNIVERSIDAD DE LOS LLANOS.</t>
  </si>
  <si>
    <t>PRESTACIÓN DE SERVICIOS PROFESIONALES NECESARIO PARA EL FORTALECIMIENTO DE LOS PROCESOS DE GESTIÓN ADMINISTRATIVA Y CONTABLE DE LA DIVISIÓN DE TESORERÍA DE LA UNIVERSIDAD DE LOS LLANOS.</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</si>
  <si>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</si>
  <si>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</si>
  <si>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410205</t>
  </si>
  <si>
    <t>HEIDY GISSELLA GONZALEZ PARDO</t>
  </si>
  <si>
    <t xml:space="preserve">NURY CONSUELO ALVAREZ </t>
  </si>
  <si>
    <t>PRESTACIÓN DE SERVICIOS PROFESIONALES NECESARIO PARA EL FORTALECIMIENTO DE LOS PROCESOS ADMINISTRATIVOS DE LA OFICINA DE ADMISIONES, REGISTRO Y CONTROL ACADÉMICO DE LA UNIVERSIDAD DE LOS LLANOS.</t>
  </si>
  <si>
    <t>MARIA TERESA ALVAREZ CORTES</t>
  </si>
  <si>
    <t>PRESTACIÓN DE SERVICIOS DE APOYO A LA GESTIÓN NECESARIO PARA EL FORTALECIMIENTO DE LOS PROCESOS OPERATIVOS Y ADMINISTRATIVOS DE LA OFICINA DE ADMISIONES, REGISTRO Y CONTROL ACADÉMICO DE LA UNIVERSIDAD DE LOS LLANOS.</t>
  </si>
  <si>
    <t>CARLOS ROBINSON CELIS REINOSO</t>
  </si>
  <si>
    <t>PRESTACIÓN DE SERVICIOS DE APOYO A LA GESTIÓN NECESARIO PARA EL FORTALECIMIENTO DE LOS PROCESOS ADMINISTRATIVOS DE LA SECCIÓN DE ALMACÉN DE LA UNIVERSIDAD DE LOS LLANOS.</t>
  </si>
  <si>
    <t>BREY DIDIANA AMADO</t>
  </si>
  <si>
    <t>Minuta especial, se debe agregar cláusula de rodamiento</t>
  </si>
  <si>
    <t>CAMILO ALEJANDRO HURTADO BOTERO</t>
  </si>
  <si>
    <t>PRESTACIÓN DE SERVICIOS DE APOYO A LA GESTIÓN NECESARIO PARA EL FORTALECIMIENTO DE LOS PROCESOS DE INFORMACIÓN Y ATENCIÓN AL CIUDADANO EN LA UNIVERSIDAD DE LOS LLANOS - SEDE BARCELONA.</t>
  </si>
  <si>
    <t>DIEGO LUIS SOTO MENDOZA</t>
  </si>
  <si>
    <t>PRESTACIÓN DE SERVICIOS PROFESIONALES NECESARIO PARA EL FORTALECIMIENTO DE LOS PROCESOS ADMINISTRATIVOS DE LA OFICINA DE ASUNTOS DOCENTES DE LA UNIVERSIDAD DE LOS LLANOS.</t>
  </si>
  <si>
    <t>EDGARD ANTONIO CASTRO BOLAÑO</t>
  </si>
  <si>
    <t>PRESTACIÓN DE SERVICIOS PROFESIONALES NECESARIO PARA EL FORTALECIMIENTO DE LOS PROCESOS DE LA SECCIÓN DE PRESUPUESTO Y CONTABILIDAD DE LA UNIVERSIDAD DE LOS LLANOS.</t>
  </si>
  <si>
    <t xml:space="preserve">MARCO ANIBAL MOLINA MONTAÑEZ  </t>
  </si>
  <si>
    <t>DIANA VANESSA VALENCIA GUERRERO</t>
  </si>
  <si>
    <t>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t>
  </si>
  <si>
    <t>JAIME ELIECER ROA GARCIA</t>
  </si>
  <si>
    <t>PRESTACIÓN DE SERVICIOS PROFESIONALES NECESARIO PARA EL FORTALECIMIENTO DE LOS PROCESOS ADMINISTRATIVOS Y DE SOPORTE TÉCNICO EN EL ÁREA DE SISTEMAS DE LA UNIVERSIDAD DE LOS LLANOS.</t>
  </si>
  <si>
    <t>GLORIA PATRICIA RAMIREZ NARVAEZ</t>
  </si>
  <si>
    <t>PRESTACIÓN DE SERVICIOS PROFESIONALES NECESARIO PARA EL FORTALECIMIENTO DE LOS PROCESOS DEL ÁREA DE SISTEMAS DE LA UNIVERSIDAD DE LOS LLANOS.</t>
  </si>
  <si>
    <t xml:space="preserve">CRISTIAN ADRIAN DOMINGUEZ MANTILLA </t>
  </si>
  <si>
    <t>RAFAEL ANTONIO HUERTAS CASTRO</t>
  </si>
  <si>
    <t>PRESTACIÓN DE SERVICIOS PROFESIONALES NECESARIO PARA EL DESARROLLO DEL PROYECTO FICHA BPUNI SIST 01 1810 2024 “FORTALECIMIENTO DE CAPACIDADES TIC PARA EL APOYO DE LAS FUNCIONES ADMINISTRATIVAS Y MISIONALES DE LA UNIVERSIDAD DE LOS LLANOS”</t>
  </si>
  <si>
    <t>JUAN CARLOS PEREZ RINCON</t>
  </si>
  <si>
    <t>BRAYAN HERRERA ROCHA</t>
  </si>
  <si>
    <t>ALEXANDER MEZA AVILA</t>
  </si>
  <si>
    <t>LEYDI MARCELA BONILLA SABOGAL</t>
  </si>
  <si>
    <t>GERALDINE RUEDA GIRALDO</t>
  </si>
  <si>
    <t>NORMA CONSTANZA BELTRAN TRIGUEROS</t>
  </si>
  <si>
    <t>PRESTACIÓN DE SERVICIOS PROFESIONALES NECESARIO PARA EL FORTALECIMIENTO DE LOS PROCESOS DE CONTRATACIÓN EN LA DIVISIÓN DE SERVICIOS ADMINISTRATIVOS DE LA UNIVERSIDAD DE LOS LLANOS.</t>
  </si>
  <si>
    <t>ERIKA MENDEZ RONDON</t>
  </si>
  <si>
    <t>AURA CAROLINA VILLARREAL VILLERA</t>
  </si>
  <si>
    <t>PRESTACIÓN DE SERVICIOS DE APOYO A LA GESTIÓN NECESARIO PARA EL FORTALECIMIENTO DE LOS PROCESOS EN GESTIÓN ADMINISTRATIVA EN LA DIVISIÓN DE SERVICIOS ADMINISTRATIVOS DE LA UNIVERSIDAD DE LOS LLANOS.</t>
  </si>
  <si>
    <t xml:space="preserve">MABEL PATRICIA CASTILLO INSIGNARES </t>
  </si>
  <si>
    <t>PRESTACIÓN DE SERVICIOS PROFESIONALES NECESARIO PARA EL FORTALECIMIENTO DE LOS PROCESOS DE COORDINACIÓN DEL ÁREA DE SEGURIDAD Y SALUD EN EL TRABAJO EN LA DIVISIÓN DE SERVICIOS ADMINISTRATIVOS DE LA UNIVERSIDAD DE LOS LLANOS.</t>
  </si>
  <si>
    <t>JOHN ANDERSSON SALAZAR ORTIZ</t>
  </si>
  <si>
    <t>PRESTACIÓN DE SERVICIOS DE APOYO A LA GESTIÓN NECESARIO PARA EL FORTALECIMIENTO DE LOS PROCESOS EN LA DIVISIÓN DE SERVICIOS ADMINISTRATIVOS DE LA UNIVERSIDAD DE LOS LLANOS.</t>
  </si>
  <si>
    <t>NINA LISSETH BALLEN RODRIGUEZ</t>
  </si>
  <si>
    <t>PRESTACIÓN DE SERVICIOS PROFESIONALES NECESARIO PARA EL FORTALECIMIENTO DE LOS PROCESOS ESTRATÉGICOS Y MISIONALES DE LA OFICINA ASESORA DE PLANEACIÓN DE LA UNIVERSIDAD DE LOS LLANOS.</t>
  </si>
  <si>
    <t>JUAN PABLO ARANGO MEDINA</t>
  </si>
  <si>
    <t>PRESTACIÓN DE SERVICIOS PROFESIONALES NECESARIO PARA EL FORTALECIMIENTO DE LOS PROCESOS DEL ÁREA DE INFRAESTRUCTURA DE LA OFICINA ASESORA DE PLANEACIÓN DE LA UNIVERSIDAD DE LOS LLANOS.</t>
  </si>
  <si>
    <t>HIGINIO CASTRO HERNANDEZ</t>
  </si>
  <si>
    <t xml:space="preserve">NORIDA ANDREA GARCIA </t>
  </si>
  <si>
    <t>PRESTACIÓN DE SERVICIOS PROFESIONALES NECESARIO PARA EL FORTALECIMIENTO DE LOS PROCESOS ESTRATÉGICOS Y DE PLANEACIÓN DE LA OFICINA ASESORA DE PLANEACIÓN DE LA UNIVERSIDAD DE LOS LLANOS.</t>
  </si>
  <si>
    <t>ANDREA DEL PILAR ALVAREZ TORRES</t>
  </si>
  <si>
    <t>NAISSHA XIOMARA RESTREPO TORO</t>
  </si>
  <si>
    <t>PRESTACIÓN DE SERVICIOS PROFESIONALES NECESARIO PARA EL FORTALECIMIENTO DE LOS PROCESOS DE LA RECTORÍA DE LA UNIVERSIDAD DE LOS LLANOS.</t>
  </si>
  <si>
    <t>ALEXANDER HERNAN TORRES TINTIN</t>
  </si>
  <si>
    <t>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t>
  </si>
  <si>
    <t>REYES ANDRES VEGA BELTRAN</t>
  </si>
  <si>
    <t>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t>
  </si>
  <si>
    <t>WILMER JAVIER VEGA BELTRAN</t>
  </si>
  <si>
    <t>JUAN PABLO BERNAL MONCADA</t>
  </si>
  <si>
    <t>PRESTACIÓN DE SERVICIOS PROFESIONALES NECESARIO PARA EL FORTALECIMIENTO DE LOS PROCESOS JURÍDICOS Y ADMINISTRATIVOS DE LA SECRETARIA GENERAL DE LA UNIVERSIDAD DE LOS LLANOS.</t>
  </si>
  <si>
    <t>JHON ALEJANDRO LEON RODRIGUEZ</t>
  </si>
  <si>
    <t>PRESTACIÓN DE SERVICIOS PROFESIONALES NECESARIO PARA EL FORTALECIMIENTO DE LOS PROCESOS ADMINISTRATIVOS DE LA SECRETARIA GENERAL Y EL CONSEJO ACADÉMICO DE LA UNIVERSIDAD DE LOS LLANOS.</t>
  </si>
  <si>
    <t xml:space="preserve">CARLOS ALBERTO PEÑA GODOY </t>
  </si>
  <si>
    <t>PRESTACIÓN DE SERVICIOS PROFESIONALES NECESARIO PARA EL FORTALECIMIENTO DE LOS PROCESOS ADMINISTRATIVOS DE LA SECRETARIA GENERAL Y EL CONSEJO SUPERIOR DE LA UNIVERSIDAD DE LOS LLANOS.</t>
  </si>
  <si>
    <t xml:space="preserve">MARTA INES VARON RANGEL </t>
  </si>
  <si>
    <t>ANYI YIZETH RODRIGUEZ SALINAS</t>
  </si>
  <si>
    <t xml:space="preserve">ADRIANA YOHANA GARZON VEGA  </t>
  </si>
  <si>
    <t>PRESTACIÓN DE SERVICIOS PROFESIONALES NECESARIO PARA EL FORTALECIMIENTO DE LOS PROCESOS DE LA VICERRECTORÍA ACADÉMICA DE LA UNIVERSIDAD DE LOS LLANOS.</t>
  </si>
  <si>
    <t xml:space="preserve">DIANA YANIRA RICO ORTIZ </t>
  </si>
  <si>
    <t>PRESTACIÓN DE SERVICIOS PROFESIONALES NECESARIO PARA EL FORTALECIMIENTO DE LOS PROCESOS DE GESTIÓN ADMINISTRATIVA Y DE CALIDAD DE LA VICERRECTORÍA DE RECURSOS UNIVERSITARIOS DE LA UNIVERSIDAD DE LOS LLANOS.</t>
  </si>
  <si>
    <t>ELIZABETH CAGUA DAZA</t>
  </si>
  <si>
    <t>PRESTACIÓN DE SERVICIOS PROFESIONALES NECESARIO PARA EL FORTALECIMIENTO DEL PROCESO CONTRACTUAL Y DE GESTIÓN ADMINISTRATIVA DE LA VICERRECTORÍA DE RECURSOS UNIVERSITARIOS DE LA UNIVERSIDAD DE LOS LLANOS.</t>
  </si>
  <si>
    <t>JOJHAN EMERZON HERRAN LIEVANO</t>
  </si>
  <si>
    <t>PRESTACIÓN DE SERVICIOS PROFESIONALES NECESARIO PARA EL FORTALECIMIENTO DE LOS PROCESOS DEL ÁREA DE INFRAESTRUCTURA EN LA VICERRECTORÍA DE RECURSOS UNIVERSITARIOS DE LA UNIVERSIDAD DE LOS LLANOS.</t>
  </si>
  <si>
    <t>PRESTACIÓN DE SERVICIOS PROFESIONALES NECESARIO PARA EL FORTALECIMIENTO DE LOS PROCESOS DE INFRAESTRUCTURA DE LA VICERRECTORÍA DE RECURSOS UNIVERSITARIOS DE LA UNIVERSIDAD DE LOS LLANOS.</t>
  </si>
  <si>
    <t>LEIDY ALEJANDRA SARMIENTO FULA</t>
  </si>
  <si>
    <t>PRESTACIÓN DE SERVICIOS PROFESIONALES NECESARIO PARA EL FORTALECIMIENTO DE LOS PROCESOS CONTRACTUALES Y JURÍDICOS DE LA VICERRECTORÍA DE RECURSOS UNIVERSITARIOS DE LA UNIVERSIDAD DE LOS LLANOS.</t>
  </si>
  <si>
    <t>RENE YESID HERRERA VANEGAS</t>
  </si>
  <si>
    <t>PRESTACIÓN DE SERVICIOS PROFESIONALES NECESARIO PARA EL FORTALECIMIENTO DE LOS DIFERENTES PROCESOS EN LA SEDE BOQUEMONTE DE LA UNIVERSIDAD DE LOS LLANOS.</t>
  </si>
  <si>
    <t>JORGE ALBERTO DAZA ROJAS</t>
  </si>
  <si>
    <t>WILBER ANDRES HERNANDEZ ENCISO</t>
  </si>
  <si>
    <t>ADRIANA YADIRA MORENO CHACON</t>
  </si>
  <si>
    <t>No. Libre</t>
  </si>
  <si>
    <t>Área de Sistemas</t>
  </si>
  <si>
    <t>ROIMAN ARTURO SASTOQUE GUZMÁN</t>
  </si>
  <si>
    <t>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t>
  </si>
  <si>
    <t>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t>
  </si>
  <si>
    <t>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t>
  </si>
  <si>
    <t>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t>
  </si>
  <si>
    <t>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t>
  </si>
  <si>
    <t>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t>
  </si>
  <si>
    <t>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t>
  </si>
  <si>
    <t>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</si>
  <si>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</si>
  <si>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</si>
  <si>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t>
  </si>
  <si>
    <t>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t>
  </si>
  <si>
    <t>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t>
  </si>
  <si>
    <t>170204</t>
  </si>
  <si>
    <t xml:space="preserve">No. Vice Recursos / Regalías </t>
  </si>
  <si>
    <t>YENNY ASTRID GANTIVA ORTEGON</t>
  </si>
  <si>
    <t xml:space="preserve">DARWIN SCHLEYDEN GUTIERREZ CASALLAS </t>
  </si>
  <si>
    <t>PRESTACIÓN DE SERVICIOS PROFESIONALES NECESARIO PARA EL FORTALECIMIENTO DE LOS PROCESOS DE LA SECCIÓN DE ALMACÉN DE LA UNIVERSIDAD DE LOS LLANOS.</t>
  </si>
  <si>
    <t>GINNA JAEL CORTES HERNANDEZ</t>
  </si>
  <si>
    <t>MARTHA LUCIA ORJUELA VERGARA</t>
  </si>
  <si>
    <t>PRESTACIÓN DE SERVICIOS DE APOYO A LA GESTIÓN NECESARIO PARA EL FORTALECIMIENTO DE LOS PROCESOS DE INFORMACIÓN Y ATENCIÓN AL CIUDADANO EN LA UNIVERSIDAD DE LOS LLANOS - SEDE SAN ANTONIO.</t>
  </si>
  <si>
    <t>ILSE YESENIA SANABRIA ROMERO</t>
  </si>
  <si>
    <t>PRESTACIÓN DE SERVICIOS DE APOYO A LA GESTIÓN NECESARIO PARA EL FORTALECIMIENTO DE LOS PROCESOS DE GESTIÓN DOCUMENTAL DE LA OFICINA DE CORRESPONDENCIA Y ARCHIVO DE LA UNIVERSIDAD DE LOS LLANOS.</t>
  </si>
  <si>
    <t>MARIA CRISTINA BONELO TRUJILLO</t>
  </si>
  <si>
    <t>CAROL JINET PUENTES BAQUERO</t>
  </si>
  <si>
    <t xml:space="preserve">MONICA LINETH MELO MARQUEZ </t>
  </si>
  <si>
    <t>PRESTACIÓN DE SERVICIOS PROFESIONALES NECESARIO PARA EL FORTALECIMIENTO DE LOS PROCESOS ADMINISTRATIVOS DE LA SECRETARIA TÉCNICA DE EVALUACIÓN Y PROMOCIÓN DOCENTE DE LA UNIVERSIDAD DE LOS LLANOS.</t>
  </si>
  <si>
    <t xml:space="preserve">YOLANDA CARDOZO PEREZ </t>
  </si>
  <si>
    <t>PRESTACIÓN DE SERVICIOS DE APOYO A LA GESTIÓN NECESARIO PARA EL FORTALECIMIENTO DE LOS PROCESOS ADMINISTRATIVOS Y DE GESTIÓN DOCUMENTAL DE LA SECRETARIA TÉCNICA DE EVALUACIÓN Y PROMOCIÓN DOCENTE DE LA UNIVERSIDAD DE LOS LLANOS.</t>
  </si>
  <si>
    <t>WILSON STIVEN PARRADO GUZMAN</t>
  </si>
  <si>
    <t>PRESTACIÓN DE SERVICIOS DE APOYO A LA GESTIÓN NECESARIO PARA EL FORTALECIMIENTO DE LOS PROCESOS DE LA SECCIÓN DE PUBLICACIONES Y AYUDAS EDUCATIVAS DE LA UNIVERSIDAD DE LOS LLANOS.</t>
  </si>
  <si>
    <t>ROBINSON GAONA PARRA</t>
  </si>
  <si>
    <t>PRESTACIÓN DE SERVICIOS PROFESIONALES NECESARIO PARA EL FORTALECIMIENTO DE LOS PROCESOS DE LA DIVISIÓN DE BIENESTAR UNIVERSITARIO DE LA UNIVERSIDAD DE LOS LLANOS.</t>
  </si>
  <si>
    <t xml:space="preserve">JORGE ISRAEL LINARES GIRALDO </t>
  </si>
  <si>
    <t>PRESTACIÓN DE SERVICIOS DE APOYO A LA GESTIÓN NECESARIO PARA EL FORTALECIMIENTO DE LOS PROCESOS DE SOPORTE TÉCNICO EN LA DIVISIÓN DE BIBLIOTECA DE LA UNIVERSIDAD DE LOS LLANOS.</t>
  </si>
  <si>
    <t>LAURA VALENTINA FRIAS MENDEZ</t>
  </si>
  <si>
    <t>PRESTACIÓN DE SERVICIOS DE APOYO A LA GESTIÓN NECESARIO PARA EL FORTALECIMIENTO DE LOS PROCESOS ACADÉMICOS Y ADMINISTRATIVOS DEL CENTRO DE IDIOMAS DE LA FACULTAD DE CIENCIAS HUMANAS Y DE LA EDUCACIÓN DE LA UNIVERSIDAD DE LOS LLANOS.</t>
  </si>
  <si>
    <t>JOSE HELI CASTRO QUEVEDO</t>
  </si>
  <si>
    <t>PRESTACIÓN DE SERVICIOS DE APOYO A LA GESTIÓN NECESARIO PARA EL FORTALECIMIENTO DE LOS PROCESOS DE PROMOCIÓN Y FOMENTO DE HÁBITOS DE VIDA SALUDABLES EN EL CENTRO DE IDIOMAS DE LA FACULTAD DE CIENCIAS HUMANAS Y DE LA EDUCACIÓN DE LA UNIVERSIDAD DE LOS LLANOS.</t>
  </si>
  <si>
    <t>WIGDY KATHERINE ARENAS FAJARDO</t>
  </si>
  <si>
    <t xml:space="preserve">ANGELA MARIA VALENCIA MEDINA </t>
  </si>
  <si>
    <t>PRESTACIÓN DE SERVICIOS PROFESIONALES NECESARIO PARA EL FORTALECIMIENTO DE LOS PROCESOS ACADÉMICOS Y ADMINISTRATIVOS DEL CENTRO DE IDIOMAS DE LA FACULTAD DE CIENCIAS HUMANAS Y DE LA EDUCACIÓN DE LA UNIVERSIDAD DE LOS LLANOS.</t>
  </si>
  <si>
    <t>YENNI ANDREA CAMACHO CASTILLO</t>
  </si>
  <si>
    <t>PRESTACIÓN DE LOS SERVICIOS PROFESIONALES NECESARIO PARA EL FORTALECIMIENTO DE LOS PROCESOS ACADÉMICOS Y ADMINISTRATIVOS DEL CENTRO DE IDIOMAS DE LA FACULTAD DE CIENCIAS HUMANAS Y DE LA EDUCACIÓN DE LA UNIVERSIDAD DE LOS LLANOS.</t>
  </si>
  <si>
    <t>MARY ESTEFANNY JIMENEZ ROPERO</t>
  </si>
  <si>
    <t>PRESTACIÓN DE SERVICIOS DE APOYO A LA GESTIÓN NECESARIO PARA EL FORTALECIMIENTO DE LOS PROCESOS DE GESTIÓN DOCUMENTAL DEL CENTRO DE IDIOMAS DE LA FACULTAD DE CIENCIAS HUMANAS Y DE LA EDUCACIÓN DE LA UNIVERSIDAD DE LOS LLANOS.</t>
  </si>
  <si>
    <t>ANDRES MAURICIO CHAVES BURITICA</t>
  </si>
  <si>
    <t>LAURA DANIELA CASTRO CORTES</t>
  </si>
  <si>
    <t>BRAYAN SNEIDER RAMIREZ BLANDON</t>
  </si>
  <si>
    <t>PRESTACIÓN DE SERVICIOS PROFESIONALES NECESARIO PARA EL FORTALECIMIENTO DE LOS DIFERENTES PROCESOS DE CALIDAD EN EL CENTRO DE IDIOMAS DE LA FACULTAD DE CIENCIAS HUMANAS Y DE LA EDUCACIÓN DE LA UNIVERSIDAD DE LOS LLANOS”</t>
  </si>
  <si>
    <t>JOSE DAVID PARDO CARRILLO</t>
  </si>
  <si>
    <t>PRESTACIÓN DE SERVICIOS PROFESIONALES NECESARIO PARA EL FORTALECIMIENTO DE LOS PROCESOS DE LA OFICINA ASESORA DE CONTROL INTERNO DISCIPLINARIO DE LA UNIVERSIDAD DE LOS LLANOS.</t>
  </si>
  <si>
    <t>JULIETH ESPERANZA TORRES ARANDA</t>
  </si>
  <si>
    <t>WILLINGTON CARRILLO CARRILLO</t>
  </si>
  <si>
    <t>CARLOS GUILLERMO VARELA TOBON</t>
  </si>
  <si>
    <t>PRESTACIÓN DE SERVICIOS DE APOYO A LA GESTIÓN NECESARIO PARA EL FORTALECIMIENTO DE LOS PROCESOS DE LA OFICINA ASESORA DE CONTROL INTERNO DISCIPLINARIO DE LA UNIVERSIDAD DE LOS LLANOS.</t>
  </si>
  <si>
    <t>SONIA PATRICIA CLAVIJO BAQUERO</t>
  </si>
  <si>
    <t>PRESTACIÓN DE SERVICIOS PROFESIONALES NECESARIO PARA EL FORTALECIMIENTO DE LOS PROCESOS DE AUDITORÍA EN LA OFICINA ASESORA DE CONTROL INTERNO DE LA UNIVERSIDAD DE LOS LLANOS.</t>
  </si>
  <si>
    <t>DERLY PATRICIA POVEDA LADINO</t>
  </si>
  <si>
    <t>OSCAR ERNESTO LONDOÑO PARRADO</t>
  </si>
  <si>
    <t>KEILA MILENA GARCIA DUARTE</t>
  </si>
  <si>
    <t>SANDRA VIVIANA RODRIGUEZ URUEÑA</t>
  </si>
  <si>
    <t>PRESTACIÓN DE SERVICIOS PROFESIONALES NECESARIO PARA EL FORTALECIMIENTO DE LOS PROCESOS DE LA DIRECCIÓN GENERAL DE CURRÍCULO DE LA UNIVERSIDAD DE LOS LLANOS.</t>
  </si>
  <si>
    <t>RAFAEL SNEIDER CUARTAS VELANDIA</t>
  </si>
  <si>
    <t>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t>
  </si>
  <si>
    <t xml:space="preserve">HAYDEE ROCIO DEL PILAR LARA SILVA </t>
  </si>
  <si>
    <t>JUAN DAVID PERDOMO VARGAS</t>
  </si>
  <si>
    <t>PRESTACIÓN DE SERVICIOS PROFESIONALES NECESARIO PARA EL FORTALECIMIENTO DE LOS PROCESOS ADMINISTRATIVOS DEL INSTITUTO DE EDUCACIÓN ABIERTA Y A DISTANCIA DE LA UNIVERSIDAD DE LOS LLANOS.</t>
  </si>
  <si>
    <t>BRAJAN STEVEN GARCES LAITON</t>
  </si>
  <si>
    <t>MARIANA LUCIA LAVERDE ORTIZ</t>
  </si>
  <si>
    <t>PRESTACIÓN DE SERVICIOS DE APOYO A LA GESTIÓN NECESARIO PARA EL FORTALECIMIENTO DE LOS PROCESOS DE GESTIÓN JURÍDICA DE LA OFICINA ASESORA JURÍDICA DE LA UNIVERSIDAD DE LOS LLANOS.</t>
  </si>
  <si>
    <t>MILDRED LIZETH ROJAS LAVADO</t>
  </si>
  <si>
    <t>DIEGO CAMILO CARREÑO ROMERO</t>
  </si>
  <si>
    <t>PRESTACIÓN DE SERVICIOS PROFESIONALES NECESARIO PARA EL FORTALECIMIENTO DE LOS PROCESOS DE GESTIÓN ADMINISTRATIVA EN LA DIVISIÓN DE SERVICIOS ADMINISTRATIVOS DE LA UNIVERSIDAD DE LOS LLANOS.</t>
  </si>
  <si>
    <t xml:space="preserve">TRICIA VERLEY GONZALEZ VELAIZAN </t>
  </si>
  <si>
    <t>PRESTACIÓN DE SERVICIOS DE APOYO A LA GESTIÓN NECESARIO PARA EL FORTALECIMIENTO DE LOS PROCESOS DE GESTIÓN DOCUMENTAL EN LA DIVISIÓN DE SERVICIOS ADMINISTRATIVOS DE LA UNIVERSIDAD DE LOS LLANOS.</t>
  </si>
  <si>
    <t>JUAN CAMILO ALVAREZ CUBILLOS</t>
  </si>
  <si>
    <t>PRESTACIÓN DE SERVICIOS PROFESIONALES NECESARIO PARA EL FORTALECIMIENTO DE LOS PROCESOS DEL ÁREA DE SEGURIDAD Y SALUD EN EL TRABAJO DE LA DIVISIÓN DE SERVICIOS ADMINISTRATIVOS DE LA UNIVERSIDAD DE LOS LLANOS.</t>
  </si>
  <si>
    <t xml:space="preserve">ESMERALDA QUEVEDO ROZO </t>
  </si>
  <si>
    <t>PRESTACIÓN DE SERVICIOS PROFESIONALES NECESARIO PARA EL FORTALECIMIENTO DE LOS PROCESOS DE SEGURIDAD SOCIAL EN LA DIVISIÓN DE SERVICIOS ADMINISTRATIVOS DE LA UNIVERSIDAD DE LOS LLANOS.</t>
  </si>
  <si>
    <t>JOSE JOAQUIN ROMERO ORTIZ</t>
  </si>
  <si>
    <t>PRESTACIÓN DE SERVICIOS PROFESIONALES NECESARIO PARA EL FORTALECIMIENTO DE LOS PROCESOS EN LA DIVISIÓN DE SERVICIOS ADMINISTRATIVOS DE LA UNIVERSIDAD DE LOS LLANOS.</t>
  </si>
  <si>
    <t>LAURA CRISTINA MARTINEZ REY</t>
  </si>
  <si>
    <t>ESTEFANY ANDREA ZABALA RAMOS</t>
  </si>
  <si>
    <t>PRESTACIÓN DE SERVICIOS PROFESIONALES NECESARIO PARA EL FORTALECIMIENTO DE LOS PROCESOS DE GESTIÓN DE PROYECTOS ESTRATÉGICOS INSTITUCIONALES Y EL FORTALECIMIENTO DE LOS PROCESOS DE PLANEACIÓN DE LA OFICINA ASESORA DE PLANEACIÓN DE LA UNIVERSIDAD DE LOS LLANOS.</t>
  </si>
  <si>
    <t>JHON ALEJANDRO GARCIA VELASQUEZ</t>
  </si>
  <si>
    <t>MARTHA EDITH VERGARA ACEVEDO</t>
  </si>
  <si>
    <t>YISELL MAYERLY PEREZ MONDRAGON</t>
  </si>
  <si>
    <t>PRESTACIÓN DE SERVICIOS PROFESIONALES NECESARIO PARA EL FORTALECIMIENTO DE LOS PROCESOS DEL SISTEMA INTEGRADO DE GESTIÓN DE LA OFICINA ASESORA DE PLANEACIÓN DE LA UNIVERSIDAD DE LOS LLANOS.</t>
  </si>
  <si>
    <t>ADRIANA RAMOS AYA</t>
  </si>
  <si>
    <t>MARIA VICTORIA MARIÑO DAVID</t>
  </si>
  <si>
    <t>GUSTAVO FIDEL BENAVIDES LADINO</t>
  </si>
  <si>
    <t>FRAYTHER HERNAN PARRADO PARRADO</t>
  </si>
  <si>
    <t xml:space="preserve">ANA MARIA SENDOYA GARCIA </t>
  </si>
  <si>
    <t>LUIS MARIA HERRERA RAMOS</t>
  </si>
  <si>
    <t>LUIS HERNANDO GALAN LEMUS</t>
  </si>
  <si>
    <t>PEDRO ANTONIO MUÑOZ RAMOS</t>
  </si>
  <si>
    <t>EDGAR GABRIEL VALIENTE ROJAS</t>
  </si>
  <si>
    <t>ANGEL ALBERTO MANRIQUE RODRIGUEZ</t>
  </si>
  <si>
    <t>PRESTACIÓN DE SERVICIOS DE APOYO A LA GESTIÓN NECESARIO PARA EL FORTALECIMIENTO DE LOS PROCESOS OPERATIVOS DE SERVICIOS GENERALES DE LA VICERRECTORÍA DE RECURSOS DE LA UNIVERSIDAD DE LOS LLANOS.</t>
  </si>
  <si>
    <t>VLADIMIR MANCIPE DEL RIO</t>
  </si>
  <si>
    <t>JOHN ALEXANDER TAPIERO DEVIA</t>
  </si>
  <si>
    <t>PRESTACIÓN DE SERVICIOS DE APOYO A LA GESTIÓN NECESARIO PARA EL FORTALECIMIENTO DE LOS PROCESOS OPERATIVOS DE SERVICIOS GENERALES SEDE BARCELONA DE LA UNIVERSIDAD DE LOS LLANOS.</t>
  </si>
  <si>
    <t>PRESTACIÓN DE SERVICIOS DE APOYO A LA GESTIÓN NECESARIO PARA EL FORTALECIMIENTO DE LOS PROCESOS OPERATIVOS DE SERVICIOS GENERALES EN LA SEDE SAN ANTONIO DE LA UNIVERSIDAD DE LOS LLANOS.</t>
  </si>
  <si>
    <t>NANCY GONGORA GUTIERREZ</t>
  </si>
  <si>
    <t>PRESTACIÓN DE SERVICIOS DE APOYO A LA GESTIÓN NECESARIO PARA EL FORTALECIMIENTO DE LOS PROCESOS DE SOPORTE TÉCNICO EN EL ÁREA DE SISTEMAS DE LA UNIVERSIDAD DE LOS LLANOS.</t>
  </si>
  <si>
    <t xml:space="preserve">GILBERTO ALEJANDRO RAMIREZ CLAVIJO </t>
  </si>
  <si>
    <t>PRESTACIÓN DE SERVICIOS DE APOYO A LA GESTIÓN NECESARIO PARA EL FORTALECIMIENTO DE LOS PROCESOS OPERATIVOS DE SERVICIOS GENERALES EN LA SEDE BARCELONA DE LA UNIVERSIDAD DE LOS LLANOS.</t>
  </si>
  <si>
    <t>LUIS EDUARDO DIAZ MELO</t>
  </si>
  <si>
    <t>LUIS ALFREDO HERNANDEZ AYALA</t>
  </si>
  <si>
    <t>JUAN DAVID VARGAS GARCIA</t>
  </si>
  <si>
    <t xml:space="preserve">EDNA  MAGALY PEREZ PERALTA </t>
  </si>
  <si>
    <t>PRESTACIÓN DE SERVICIOS PROFESIONALES PARA EL FORTALECIMIENTO DE LOS PROCESOS DE LA VICERRECTORÍA ACADÉMICA DE LA UNIVERSIDAD DE LOS LLANOS.</t>
  </si>
  <si>
    <t>EDITH ZABALETA FRANCO</t>
  </si>
  <si>
    <t>PRESTACIÓN DE SERVICIOS PROFESIONALES NECESARIO PARA EL FORTALECIMIENTO DE LOS DIFERENTES PROCESOS DE LA VICERRECTORÍA ACADÉMICA.</t>
  </si>
  <si>
    <t>SANDRA MIREYA LOSADA RAMIREZ</t>
  </si>
  <si>
    <t>PRESTACIÓN DE SERVICIOS DE APOYO A LA GESTIÓN NECESARIO PARA FORTALECER LOS PROCEDIMIENTOS DE GESTIÓN DE ARCHIVO, PUBLICIDAD, SEGUIMIENTO Y PAGOS DE LA VICERRECTORÍA DE RECURSOS UNIVERSITARIOS DE LA UNIVERSIDAD DE LOS LLANOS</t>
  </si>
  <si>
    <t>Embarazada</t>
  </si>
  <si>
    <t>BRENDA NATALIA DIAZ MEJIA</t>
  </si>
  <si>
    <t>PRESTACIÓN DE SERVICIOS PROFESIONALES NECESARIO PARA EL FORTALECIMIENTO DE LOS PROCESOS ADMINISTRATIVOS Y JURÍDICOS DE LA VICERRECTORÍA DE RECURSOS UNIVERSITARIOS DE LA UNIVERSIDAD DE LOS LLANOS.</t>
  </si>
  <si>
    <t>ERIKA LEANDRA ROJAS ORTIZ</t>
  </si>
  <si>
    <t>PRESTACIÓN DE SERVICIOS PROFESIONALES NECESARIO PARA EL FORTALECIMIENTO DE LOS PROCESOS ADMINISTRATIVOS DE LA VICERRECTORÍA DE RECURSOS UNIVERSITARIOS DE LA UNIVERSIDAD DE LOS LLANOS.</t>
  </si>
  <si>
    <t>LIDA FRAIZURY ECHEVERRY MACHADO</t>
  </si>
  <si>
    <t>INY JOHANA MARULANDA SANTA</t>
  </si>
  <si>
    <t>PRESTACIÓN DE SERVICIOS DE APOYO A LA GESTIÓN NECESARIO PARA EL FORTALECIMIENTO DE LOS PROCESOS OPERATIVOS Y ADMINISTRATIVOS EN LA SEDE BOQUEMONTE DE LA UNIVERSIDAD DE LOS LLANOS.</t>
  </si>
  <si>
    <t>LIGIA HELENA ROBLEDO SUAREZ</t>
  </si>
  <si>
    <t>PRESTACIÓN DE SERVICIOS DE APOYO A LA GESTIÓN NECESARIO PARA FORTALECER LOS PROCEDIMIENTOS DE GESTIÓN DE ARCHIVO, PUBLICIDAD Y SEGUIMIENTO DE LA VICERRECTORÍA DE RECURSOS UNIVERSITARIOS DE LA UNIVERSIDAD DE LOS LLANOS.</t>
  </si>
  <si>
    <t>JUAN MANUEL MORALES LONDOÑO</t>
  </si>
  <si>
    <t>DANIEL FERNANDO RIVERA VELASQUEZ</t>
  </si>
  <si>
    <t>CAROLINA OSORIO RIOS</t>
  </si>
  <si>
    <t>LUCILA VARGAS MALAVER</t>
  </si>
  <si>
    <t>GLADYS GUERRERO MALDONADO</t>
  </si>
  <si>
    <t>JESSIKA FERNANDA LEAL MARTINEZ</t>
  </si>
  <si>
    <t xml:space="preserve">JUAN MAURICIO REYES ZARATE </t>
  </si>
  <si>
    <t>CLARA INES BRAGA SILVA</t>
  </si>
  <si>
    <t>MERY YINETH ROJAS RICO</t>
  </si>
  <si>
    <t>LINA ESMERALDA NOVA AREVALO</t>
  </si>
  <si>
    <t>LINA MARIA CUELLAR GALVIS</t>
  </si>
  <si>
    <t>ADRIANA PATRICIA GUTIERREZ PARRA</t>
  </si>
  <si>
    <t xml:space="preserve">JOHANNA PATRICIA RODRIGUEZ TELLEZ </t>
  </si>
  <si>
    <t>VALENTINA HERNANDEZ VIVAS</t>
  </si>
  <si>
    <t>GABRIEL ELKIN MARTINEZ AMORTEGUI</t>
  </si>
  <si>
    <t>PILI CARMIÑA RIAÑO URBANO</t>
  </si>
  <si>
    <t>IANN SANTIAGO VELEZ HUERTAS</t>
  </si>
  <si>
    <t xml:space="preserve">MIRTHA YANIRA CALDERON CHITIVA </t>
  </si>
  <si>
    <t>ZUE TATIANA CASTRO VELEZ</t>
  </si>
  <si>
    <t>JORGE ALBERTO FERNANDEZ GUTIERREZ</t>
  </si>
  <si>
    <t>SEBASTIAN GUZMAN RAVE</t>
  </si>
  <si>
    <t>LAURA DANIELA RICO LEGUIZAMO</t>
  </si>
  <si>
    <t>ELDER YOVANNY CORTES ESCOBAR</t>
  </si>
  <si>
    <t>MAICOL ANDREY MATEUS BEJARANO</t>
  </si>
  <si>
    <t>NATALY ANDREA CALDERON GUTIERREZ</t>
  </si>
  <si>
    <t>GERMAN ALEJANDRO PEÑARANDA RUGELIS</t>
  </si>
  <si>
    <t>JESSICA LISETH RAMIREZ PEREZ</t>
  </si>
  <si>
    <t>MONICA MARIA HERNANDEZ CORREA</t>
  </si>
  <si>
    <t>YUSLEY DANEYI PARRADO MORENO</t>
  </si>
  <si>
    <t>YUDY ANGELICA VARGAS GUATIVA</t>
  </si>
  <si>
    <t>LUCERO TRUJILLO CASALLAS</t>
  </si>
  <si>
    <t>JUAN SEBASTIAN GUTIERREZ CRISTANCHO</t>
  </si>
  <si>
    <t>YAMID ANTONIO CELY BAQUERO</t>
  </si>
  <si>
    <t>LUIS ALBERTO PARRA LINARES</t>
  </si>
  <si>
    <t>WENDY KATHERINE URREA GONZALEZ</t>
  </si>
  <si>
    <t>DIANA LUCIA VILLALOBOS CASALLAS</t>
  </si>
  <si>
    <t>YENNY ELIZABETH GUTIERREZ LOPEZ</t>
  </si>
  <si>
    <t>EVELYN CAROLINA ALVAREZ DAZA</t>
  </si>
  <si>
    <t>SANDRA LORENA FONSECA RODRIGUEZ</t>
  </si>
  <si>
    <t>BETCY ORIANA MARTINEZ SANDOVAL</t>
  </si>
  <si>
    <t>PAOLA ANDREA AGUDELO LOZANO</t>
  </si>
  <si>
    <t>DIEGO ALEJANDRO MORA SOLARTE</t>
  </si>
  <si>
    <t>ALIDIS EVELCY SIERRA VARGAS</t>
  </si>
  <si>
    <t>MARTHA LILIANA AVELLANEDA CASTRO</t>
  </si>
  <si>
    <t>MASSIEL ALEJANDRA ROJAS TORRES</t>
  </si>
  <si>
    <t>ALEXANDRA BEDOYA MUÑOZ</t>
  </si>
  <si>
    <t>MANUEL HERNANDO GONZALEZ BACCA</t>
  </si>
  <si>
    <t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t>
  </si>
  <si>
    <t>ADRIANA MARIA MORA SAAVEDRA</t>
  </si>
  <si>
    <t>PAULA ALEJANDRA MANCERA PEREZ</t>
  </si>
  <si>
    <t>JENIFFER YULIED VILLALOBOS PARRADO</t>
  </si>
  <si>
    <t>LUIS EDUARDO VICUÑA GALVEZ</t>
  </si>
  <si>
    <t>FLOR ANGELA ERAZO BAUTISTA</t>
  </si>
  <si>
    <t>LAURA MELISSA VELA PRIETO</t>
  </si>
  <si>
    <t>ANA MARIA LOMBANA GRACIA</t>
  </si>
  <si>
    <t>MAYRA FERNANDA CASTRO VILLA</t>
  </si>
  <si>
    <t>ELKIN YESID MORENO HERNANDEZ</t>
  </si>
  <si>
    <t>HELMER BRYAN CESPEDES HERNANDEZ</t>
  </si>
  <si>
    <t>YIRSLEY ANDRADE VALENCIA</t>
  </si>
  <si>
    <t>LUIS FREDY CARRILLO MORALES</t>
  </si>
  <si>
    <t>ELVIA CECILIA GARZON</t>
  </si>
  <si>
    <t>PRESTACIÓN DE SERVICIOS PROFESIONALES NECESARIO PARA EL FORTALECIMIENTO DE LOS PROCESOS ADMINISTRATIVOS QUE SE DESARROLLAN EN LA FACULTAD DE CIENCIAS AGROPECUARIAS Y RECURSOS NATURALES DE LA UNIVERSIDAD DE LOS LLANOS.</t>
  </si>
  <si>
    <t>LEDA VANESSA BAYONA VARON</t>
  </si>
  <si>
    <t>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t>
  </si>
  <si>
    <t xml:space="preserve">ELIANA ANDREA LOPEZ ORDOÑEZ </t>
  </si>
  <si>
    <t>PRESTACIÓN DE SERVICIOS PROFESIONALES NECESARIO PARA EL FORTALECIMIENTO DE LOS PROCESOS DEL PROGRAMA DOCTORADO EN CIENCIAS AGRARIAS DE LA FACULTAD DE CIENCIAS AGROPECUARIAS Y RECURSOS NATURALES DE LA UNIVERSIDAD DE LOS LLANOS.</t>
  </si>
  <si>
    <t>DERLY LULIET AGUDELO BOBADILLA</t>
  </si>
  <si>
    <t>PRESTACIÓN DE SERVICIOS DE APOYO A LA GESTIÓN NECESARIO PARA EL FORTALECIMIENTO DE LOS PROCESOS EN EL DEPARTAMENTO DE PRODUCCIÓN ANIMAL DE LA FACULTAD DE CIENCIAS AGROPECUARIAS Y RECURSOS NATURALES DE LA UNIVERSIDAD DE LOS LLANOS.</t>
  </si>
  <si>
    <t>ERIKA VANESSA RUIZ SERRATO</t>
  </si>
  <si>
    <t>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t>
  </si>
  <si>
    <t>KATERIN ALEXA DIAZ MOZO</t>
  </si>
  <si>
    <t>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t>
  </si>
  <si>
    <t>MARISOL DUQUE BUSTOS</t>
  </si>
  <si>
    <t>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t>
  </si>
  <si>
    <t>PRESTACIÓN DE SERVICIOS DE APOYO A LA GESTIÓN NECESARIO PARA EL FORTALECIMIENTO DE LOS PROCESOS EN LA DECANATURA DE LA FACULTAD DE CIENCIAS ECONÓMICAS DE LA UNIVERSIDAD DE LOS LLANOS.</t>
  </si>
  <si>
    <t>LINA MARIA MORALES GAVANZO</t>
  </si>
  <si>
    <t>PRESTACIÓN DE SERVICIOS DE APOYO A LA GESTIÓN NECESARIO PARA EL FORTALECIMIENTO DE LOS PROCESOS ACADÉMICO ADMINISTRATIVOS DE LA SECRETARÍA ACADÉMICA DE LA FACULTAD DE CIENCIAS ECONÓMICAS DE LA UNIVERSIDAD DE LOS LLANOS.</t>
  </si>
  <si>
    <t>LUCERITO DIAZ RINCON</t>
  </si>
  <si>
    <t>PRESTACIÓN DE SERVICIOS DE APOYO A LA GESTIÓN NECESARIO PARA EL FORTALECIMIENTO DE LOS PROCESOS ACADÉMICOS Y ADMINISTRATIVOS DE LOS PROGRAMAS DE POSGRADOS DE LA FACULTAD DE CIENCIAS ECONÓMICAS DE LA UNIVERSIDAD DE LOS LLANOS.</t>
  </si>
  <si>
    <t>XIOMARA ANDREA LINARES ROA</t>
  </si>
  <si>
    <t>JULIET GIVANNA GUTIERREZ RAMOS</t>
  </si>
  <si>
    <t>PRESTACIÓN DE SERVICIOS PROFESIONALES NECESARIO PARA EL FORTALECIMIENTO DE LOS PROCESOS ADMINISTRATIVOS DE LA FACULTAD DE CIENCIAS DE LA SALUD DE LA UNIVERSIDAD DE LOS LLANOS.</t>
  </si>
  <si>
    <t>MONICA ANDREA PATARROYO PEREZ</t>
  </si>
  <si>
    <t>PRESTACIÓN DE SERVICIOS DE APOYO A LA GESTIÓN NECESARIO PARA EL FORTALECIMIENTO DE LOS PROCESOS EN LAS ESCUELAS ADSCRITAS DE LA FACULTAD DE CIENCIAS DE LA SALUD DE LA UNIVERSIDAD DE LOS LLANOS.</t>
  </si>
  <si>
    <t>DIANA CAROLINA LOPEZ QUIMBAYO</t>
  </si>
  <si>
    <t>PRESTACIÓN DE SERVICIOS PROFESIONALES NECESARIO PARA EL FORTALECIMIENTO DE LOS PROCESOS ADMINISTRATIVOS DE LOS POSGRADOS DE LA FACULTAD DE CIENCIAS DE LA SALUD DE LA UNIVERSIDAD DE LOS LLANOS.</t>
  </si>
  <si>
    <t>MONICA LUCRECIA MURILLO PACHECO</t>
  </si>
  <si>
    <t xml:space="preserve">ELIZABETH ORTIZ REINOSO  </t>
  </si>
  <si>
    <t>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t>
  </si>
  <si>
    <t>EDNA ROCIO ROCHA APONTE</t>
  </si>
  <si>
    <t>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t>
  </si>
  <si>
    <t>MARIA ALEJANDRA PAJOY RUIZ</t>
  </si>
  <si>
    <t>PRESTACIÓN DE SERVICIOS PROFESIONALES NECESARIO PARA EL FORTALECIMIENTO DE LOS PROCESOS ADMINISTRATIVOS QUE SE DESARROLLAN EN LA FACULTAD DE CIENCIAS HUMANAS Y DE LA EDUCACIÓN DE LA UNIVERSIDAD DE LOS LLANOS.</t>
  </si>
  <si>
    <t xml:space="preserve">MERCEDES NAYIBE HERNANDEZ CORREAL </t>
  </si>
  <si>
    <t>PRESTACIÓN DE SERVICIOS DE APOYO A LA GESTIÓN NECESARIO PARA EL FORTALECIMIENTO DE LOS PROCESOS ACADÉMICOS Y ADMINISTRATIVOS EN LA SECRETARÍA ACADÉMICA DE LA FACULTAD DE CIENCIAS HUMANAS Y DE LA EDUCACIÓN DE LA UNIVERSIDAD DE LOS LLANOS.</t>
  </si>
  <si>
    <t>PAOLA MERCEDES GARZON ROZO</t>
  </si>
  <si>
    <t>PRESTACIÓN DE SERVICIOS DE APOYO A LA GESTIÓN NECESARIO PARA EL FORTALECIMIENTO DE LOS PROCESOS ACADÉMICOS Y ADMINISTRATIVOS EN LA ESCUELA DE HUMANIDADES DE LA FACULTAD DE CIENCIAS HUMANAS Y DE LA EDUCACIÓN DE LA UNIVERSIDAD DE LOS LLANOS.</t>
  </si>
  <si>
    <t>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t>
  </si>
  <si>
    <t>LIZETH KATHERINE VILLALBA RINCON</t>
  </si>
  <si>
    <t>PRESTACIÓN DE SERVICIOS PROFESIONALES NECESARIO PARA EL FORTALECIMIENTO DE LOS PROCESOS ACADÉMICOS Y ADMINISTRATIVOS DE LOS PROGRAMAS DE POSGRADOS PROPIOS Y EN CONVENIO DE LA UNIVERSIDAD DE LOS LLANOS.</t>
  </si>
  <si>
    <t>KELLY ANGELICA SANCHEZ ORTIZ</t>
  </si>
  <si>
    <t>PRESTACIÓN DE SERVICIOS PROFESIONALES NECESARIO PARA EL FORTALECIMIENTO DE LOS PROCESOS ADMINISTRATIVOS DE LA FACULTAD DE CIENCIAS BÁSICAS E INGENIERÍA DE LA UNIVERSIDAD DE LOS LLANOS.</t>
  </si>
  <si>
    <t>CINDY SOFIA LINARES ROA</t>
  </si>
  <si>
    <t>PRESTACIÓN DE SERVICIOS DE APOYO A LA GESTIÓN NECESARIO PARA EL FORTALECIMIENTO DE LOS PROCESOS DE LA ESCUELA DE INGENIERÍA DE LA FACULTAD DE CIENCIAS BÁSICAS E INGENIERÍA DE LA UNIVERSIDAD DE LOS LLANOS.</t>
  </si>
  <si>
    <t>JOHANNA DEL PILAR BARRETO QUINTERO</t>
  </si>
  <si>
    <t>PRESTACIÓN DE SERVICIOS DE APOYO A LA GESTIÓN NECESARIO PARA EL FORTALECIMIENTO DE LOS PROCESOS DEL DEPARTAMENTO DE MATEMÁTICAS Y FÍSICA DE LA FACULTAD DE CIENCIAS BÁSICAS E INGENIERÍA DE LA UNIVERSIDAD DE LOS LLANOS.</t>
  </si>
  <si>
    <t>NANCY VIVIANA ROZO CHAVES</t>
  </si>
  <si>
    <t>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t>
  </si>
  <si>
    <t xml:space="preserve">MONICA JOHANNA VARELA TORRES </t>
  </si>
  <si>
    <t>MARIA ALEJANDRA POVEDA ROJAS</t>
  </si>
  <si>
    <t>PRESTACIÓN DE SERVICIOS DE APOYO A LA GESTIÓN NECESARIO PARA EL FORTALECIMIENTO DE LOS PROCESOS ACADÉMICOS Y ADMINISTRATIVOS EN LA SECRETARÍA ACADÉMICA DE LA FACULTAD DE CIENCIAS BASICAS INGENIERÍA DE LA UNIVERSIDAD DE LOS LLANOS.</t>
  </si>
  <si>
    <t>CAMILO ANDRES LAYTON RODRIGUEZ</t>
  </si>
  <si>
    <t>DIDIER ANIBAL MEJIA SEPULVEDA</t>
  </si>
  <si>
    <t>EDWIN DAMIAM GUINA ESCOBAR</t>
  </si>
  <si>
    <t>JAVIER EDUARDO MENDOZA LIZARAZO</t>
  </si>
  <si>
    <t>YIRLEY ANGELICA RINCON BLANQUICET</t>
  </si>
  <si>
    <t>JAIRO ANDRES NOVOA BERNATE</t>
  </si>
  <si>
    <t>JUAN DAVID AGUILAR PACHECO</t>
  </si>
  <si>
    <t>IVAN AGUSTO GUIZA VALDES</t>
  </si>
  <si>
    <t>FRANCISCO JOSE MORALES ESPITIA</t>
  </si>
  <si>
    <t>PRESTACIÓN DE SERVICIOS PROFESIONALES NECESARIO PARA EL FORTALECIMIENTO DE LOS PROCESOS DEL INSTITUTO DE CIENCIAS AMBIENTALES DE LA ORINOQUIA COLOMBIANA DE LA UNIVERSIDAD DE LOS LLANOS.</t>
  </si>
  <si>
    <t>ANDREA DEL PILAR MURCIA LONDOÑO</t>
  </si>
  <si>
    <t xml:space="preserve">HERVIN YAIR ROJAS LOPEZ </t>
  </si>
  <si>
    <t>CLAUDIA MARGOTH GONZALEZ GIRALDO</t>
  </si>
  <si>
    <t>MAYDA FERNANDEZ CURICO</t>
  </si>
  <si>
    <t>JUAN JOSE CORREDOR BONELO</t>
  </si>
  <si>
    <t xml:space="preserve">YORAIMA SAYUNET NIÑO RAMIREZ </t>
  </si>
  <si>
    <t xml:space="preserve">MAYDA GISELA DIAZ MORENO </t>
  </si>
  <si>
    <t>OSWALDO ANIBAL ESLAVA MOYANO</t>
  </si>
  <si>
    <t xml:space="preserve">NELSON MARTINEZ VANEGAS </t>
  </si>
  <si>
    <t>ANGELA MARIA ACOSTA CAÑON</t>
  </si>
  <si>
    <t>MARICELA GARCIA CASTAÑO</t>
  </si>
  <si>
    <t>PRESTACIÓN DE SERVICIOS DE APOYO A LA GESTIÓN NECESARIO PARA EL FORTALECIMIENTO DE LOS PROCESOS EN LA ESCUELA DE ECONOMÍA DE LA FACULTAD DE CIENCIAS ECONÓMICAS DE LA UNIVERSIDAD DE LOS LLANOS.</t>
  </si>
  <si>
    <t xml:space="preserve">JEIMY STEFPANIE LAVERDE PABON </t>
  </si>
  <si>
    <t>NIDIA LISSET CLAVIJO PINEDA</t>
  </si>
  <si>
    <t>ELKIN MARTINEZ RUIZ</t>
  </si>
  <si>
    <t>JESICA ZAMBRANO BOHORQUEZ</t>
  </si>
  <si>
    <t>Vicerrectoría Académica</t>
  </si>
  <si>
    <t>Secretaria General</t>
  </si>
  <si>
    <t>DEIVER GIOVANNY QUINTERO REYES</t>
  </si>
  <si>
    <t>Secretario General</t>
  </si>
  <si>
    <t>YOHANA MARIA VELASCO SANTAMARIA</t>
  </si>
  <si>
    <t>Directora Técnica de Investigaciones</t>
  </si>
  <si>
    <t>Instituto de Educación Abierta y a Distancia</t>
  </si>
  <si>
    <t>ANGELICA SOFIA GONZALEZ PULIDO</t>
  </si>
  <si>
    <t>Director Técnico de Educación a Distancia</t>
  </si>
  <si>
    <t>MONICA SILVA QUICENO</t>
  </si>
  <si>
    <t>ANTONIO JOSÉ CASTRO RIVEROS</t>
  </si>
  <si>
    <t>Instituto de Ciencias Ambientales de la Orinoquia Colombiana</t>
  </si>
  <si>
    <t>Director del Instituto de Ciencias Ambientales de la Orinoquia Colombiana</t>
  </si>
  <si>
    <t>División Financiera</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</si>
  <si>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t>
  </si>
  <si>
    <t>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t>
  </si>
  <si>
    <t>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t>
  </si>
  <si>
    <t>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t>
  </si>
  <si>
    <t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t>
  </si>
  <si>
    <t>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t>
  </si>
  <si>
    <t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t>
  </si>
  <si>
    <t>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t>
  </si>
  <si>
    <t>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t>
  </si>
  <si>
    <t>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t>
  </si>
  <si>
    <t>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t>
  </si>
  <si>
    <t>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t>
  </si>
  <si>
    <t>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t>
  </si>
  <si>
    <t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t>
  </si>
  <si>
    <t>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</si>
  <si>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t>
  </si>
  <si>
    <t>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t>
  </si>
  <si>
    <t>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</si>
  <si>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t>
  </si>
  <si>
    <t>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t>
  </si>
  <si>
    <t>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</si>
  <si>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t>
  </si>
  <si>
    <t>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t>
  </si>
  <si>
    <t>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t>
  </si>
  <si>
    <t>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t>
  </si>
  <si>
    <t>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t>
  </si>
  <si>
    <t>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t>
  </si>
  <si>
    <t>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t>
  </si>
  <si>
    <t>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t>
  </si>
  <si>
    <t>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</si>
  <si>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</si>
  <si>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</si>
  <si>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t>
  </si>
  <si>
    <t>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t>
  </si>
  <si>
    <t>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t>
  </si>
  <si>
    <t>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t>
  </si>
  <si>
    <t>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t>
  </si>
  <si>
    <t>26</t>
  </si>
  <si>
    <t>4204</t>
  </si>
  <si>
    <t>1102</t>
  </si>
  <si>
    <t>27</t>
  </si>
  <si>
    <t>250401</t>
  </si>
  <si>
    <t>4101</t>
  </si>
  <si>
    <t>2501</t>
  </si>
  <si>
    <t>2801031</t>
  </si>
  <si>
    <t>15</t>
  </si>
  <si>
    <t>16</t>
  </si>
  <si>
    <t>21</t>
  </si>
  <si>
    <t>230101</t>
  </si>
  <si>
    <t>14</t>
  </si>
  <si>
    <t>430101</t>
  </si>
  <si>
    <t>1301</t>
  </si>
  <si>
    <t>130308</t>
  </si>
  <si>
    <t>4401</t>
  </si>
  <si>
    <t>1701</t>
  </si>
  <si>
    <t>4203</t>
  </si>
  <si>
    <t>2001</t>
  </si>
  <si>
    <t>4003</t>
  </si>
  <si>
    <t>2938</t>
  </si>
  <si>
    <t>280103508</t>
  </si>
  <si>
    <t>120201</t>
  </si>
  <si>
    <t>320202</t>
  </si>
  <si>
    <t>23010401</t>
  </si>
  <si>
    <t>2940</t>
  </si>
  <si>
    <t>2941</t>
  </si>
  <si>
    <t>33010101</t>
  </si>
  <si>
    <t>28010460003</t>
  </si>
  <si>
    <t>2801044</t>
  </si>
  <si>
    <t>280104203</t>
  </si>
  <si>
    <t>320501</t>
  </si>
  <si>
    <t>320503</t>
  </si>
  <si>
    <t>280104303</t>
  </si>
  <si>
    <t>280104204</t>
  </si>
  <si>
    <t>2802023</t>
  </si>
  <si>
    <t>320601</t>
  </si>
  <si>
    <t>280202110</t>
  </si>
  <si>
    <t>280202105</t>
  </si>
  <si>
    <t>280202104</t>
  </si>
  <si>
    <t>2802053</t>
  </si>
  <si>
    <t>280205101. 280205102. 280205104</t>
  </si>
  <si>
    <t>280205101. 280205102. 280205103. 280205104</t>
  </si>
  <si>
    <t>280205101. 280205107</t>
  </si>
  <si>
    <t>2801034</t>
  </si>
  <si>
    <t>280303301</t>
  </si>
  <si>
    <t>2912</t>
  </si>
  <si>
    <t>2801014</t>
  </si>
  <si>
    <t>320303</t>
  </si>
  <si>
    <t>280101201</t>
  </si>
  <si>
    <t>280101305. 280101306</t>
  </si>
  <si>
    <t>280101203</t>
  </si>
  <si>
    <t>4201</t>
  </si>
  <si>
    <t>M7</t>
  </si>
  <si>
    <t>M3</t>
  </si>
  <si>
    <t>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t>
  </si>
  <si>
    <t>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t>
  </si>
  <si>
    <t>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</si>
  <si>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t>
  </si>
  <si>
    <t>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</si>
  <si>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</si>
  <si>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</si>
  <si>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t>
  </si>
  <si>
    <t>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t>
  </si>
  <si>
    <t>JUAN MANUEL TRUJILLO GONZÁLEZ</t>
  </si>
  <si>
    <t xml:space="preserve">LISA DANIELA CHIRIVI ROMERO </t>
  </si>
  <si>
    <t>Cinco (05) meses y doce (12) días calendario</t>
  </si>
  <si>
    <t>JUAN DAVID MAHECHA ATEHORTUA</t>
  </si>
  <si>
    <t>DAVID ESTEBAN ARANGO PINZON</t>
  </si>
  <si>
    <t>MARIA CAMILA LENGUA DELGADO</t>
  </si>
  <si>
    <t>YENI YOANA CASTILLO HURTADO</t>
  </si>
  <si>
    <t>LINA PAOLA ROJAS ROJAS</t>
  </si>
  <si>
    <t>PRESTACIÓN DE SERVICIOS PROFESIONALES NECESARIO PARA EL FORTALECIMIENTO DE LOS PROCESOS DE COORDINACIÓN DEL ÁREA DE LA SALUD DE LA DIVISIÓN DE BIENESTAR UNIVERSITARIO DE LA UNIVERSIDAD DE LOS LLANOS.</t>
  </si>
  <si>
    <t>Cuatro (04) meses y veinte (20) días calendario</t>
  </si>
  <si>
    <t>ANDRES FELIPE ACOSTA CIFUENTES</t>
  </si>
  <si>
    <t>PRESTACIÓN DE SERVICIOS PROFESIONALES NECESARIO PARA EL FORTALECIMIENTO DE LOS PROCESOS DE COORDINACIÓN DEL ÁREA ARTÍSTICO CULTURAL DE LA DIVISIÓN DE BIENESTAR UNIVERSITARIO DE LA UNIVERSIDAD DE LOS LLANOS.</t>
  </si>
  <si>
    <t xml:space="preserve">OBDINEYI ROJAS RICO </t>
  </si>
  <si>
    <t>PRESTACIÓN DE SERVICIOS PROFESIONALES NECESARIO PARA EL FORTALECIMIENTO DE LOS PROCESOS DE COORDINACIÓN EN LA SEDE SAN ANTONIO DE LA DIVISIÓN DE BIENESTAR UNIVERSITARIO DE LA UNIVERSIDAD DE LOS LLANOS.</t>
  </si>
  <si>
    <t>JULIAN ALBERTO PRECIADO GIRALDO</t>
  </si>
  <si>
    <t>PRESTACIÓN DE SERVICIOS PROFESIONALES NECESARIO PARA EL FORTALECIMIENTO DE LOS PROCESOS DE COORDINACIÓN DEL ÁREA DE RECREACIÓN Y DEPORTES DE LA DIVISIÓN DE BIENESTAR UNIVERSITARIO DE LA UNIVERSIDAD DE LOS LLANOS.</t>
  </si>
  <si>
    <t>CAROLINA JARAMILLO MURILLO</t>
  </si>
  <si>
    <t>CESAR HERNANDO CRUZ MURILLO</t>
  </si>
  <si>
    <t>JOHAN LEONARDO RIVERA MUÑOZ</t>
  </si>
  <si>
    <t xml:space="preserve">GUZMAN EDUARDO VERGARA ROMERO </t>
  </si>
  <si>
    <t>CHRISTIAN CAMILO REYES GARAY</t>
  </si>
  <si>
    <t>MARIA ALEJANDRA VACA GALINDO</t>
  </si>
  <si>
    <t>OWENS JOSE BARROS BARRIOS</t>
  </si>
  <si>
    <t>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t>
  </si>
  <si>
    <t xml:space="preserve">RUBY TATIANA DIAZ MARTINEZ </t>
  </si>
  <si>
    <t>PRESTACIÓN DE SERVICIOS DE APOYO A LA GESTIÓN NECESARIO PARA EL FORTALECIMIENTO DE LOS PROCESOS DEL PROGRAMA DE MEDICINA VETERINARIA Y ZOOTECNIA DE LA FACULTAD DE CIENCIAS AGROPECUARIAS Y RECURSOS NATURALES DE LA UNIVERSIDAD DE LOS LLANOS.</t>
  </si>
  <si>
    <t>PRESTACIÓN DE SERVICIOS DE APOYO A LA GESTIÓN NECESARIO PARA EL FORTALECIMIENTO DE LOS PROCESOS DEL PROGRAMA DE INGENIERÍA AGROINDUSTRIAL DE LA FACULTAD DE CIENCIAS AGROPECUARIAS Y RECURSOS NATURALES DE LA UNIVERSIDAD DE LOS LLANOS.</t>
  </si>
  <si>
    <t>JAIME RICARDO LAGUNA CHACON</t>
  </si>
  <si>
    <t>PRESTACIÓN DE SERVICIOS DE APOYO A LA GESTIÓN NECESARIO PARA EL FORTALECIMIENTO DE LOS PROCESOS EN EL LABORATORIO POLIFUNCIONAL AGROINDUSTRIA DE LA FACULTAD DE CIENCIAS AGROPECUARIAS Y RECURSOS NATURALES DE LA UNIVERSIDAD DE LOS LLANOS.</t>
  </si>
  <si>
    <t xml:space="preserve">CRISTIAN ANTONIO RUIZ RAMIREZ </t>
  </si>
  <si>
    <t>PRESTACIÓN DE SERVICIOS PROFESIONALES NECESARIO PARA EL FORTALECIMIENTO DE LOS PROCESOS DEL CENTRO DE PROYECCIÓN SOCIAL Y CENTRO DE INVESTIGACIONES DE LA FACULTAD DE CIENCIAS AGROPECUARIAS Y RECURSOS NATURALES DE LA UNIVERSIDAD DE LOS LLANOS.</t>
  </si>
  <si>
    <t>LAURA XIMENA RUEDA CARDENAS</t>
  </si>
  <si>
    <t>PRESTACIÓN DE SERVICIOS PROFESIONALES NECESARIO PARA EL FORTALECIMIENTO DE LOS PROCESOS DEL DEPARTAMENTO DE PRODUCCIÓN ANIMAL DE LA FACULTAD DE CIENCIAS AGROPECUARIAS Y RECURSOS NATURALES DE LA UNIVERSIDAD DE LOS LLANOS.</t>
  </si>
  <si>
    <t xml:space="preserve">NATALIA ALVAREZ PERDOMO </t>
  </si>
  <si>
    <t>PRESTACIÓN DE SERVICIOS PROFESIONALES NECESARIO PARA EL FORTALECIMIENTO DE LOS PROCESOS EN LA ESTACIÓN PISCÍCOLA Y LABORATORIOS DEL INSTITUTO DE ACUICULTURA DE LA FACULTAD DE CIENCIAS AGROPECUARIAS Y RECURSOS NATURALES DE LA UNIVERSIDAD DE LOS LLANOS.</t>
  </si>
  <si>
    <t>PRESTACIÓN DE SERVICIOS DE APOYO A LA GESTIÓN NECESARIO PARA EL FORTALECIMIENTO DE LOS PROCESOS EN EL PROGRAMA DE INGENIERÍA FORESTAL DE LA FACULTAD DE CIENCIAS AGROPECUARIAS Y RECURSOS NATURALES DE LA UNIVERSIDAD DE LOS LLANOS.</t>
  </si>
  <si>
    <t>KAROLINE PAYARES AVILA</t>
  </si>
  <si>
    <t>PRESTACIÓN DE SERVICIOS DE APOYO A LA GESTIÓN NECESARIO PARA EL FORTALECIMIENTO DE LOS PROCESOS DEL PROGRAMA DE BIOLOGÍA DE LA FACULTAD DE CIENCIAS BÁSICAS E INGENIERÍA DE LA UNIVERSIDAD DE LOS LLANOS.</t>
  </si>
  <si>
    <t>YULY JANETH ALVARADO RINCON</t>
  </si>
  <si>
    <t>PRESTACIÓN DE SERVICIOS DE APOYO A LA GESTIÓN NECESARIO PARA EL FORTALECIMIENTO DE LOS PROCESOS DEL PROGRAMA DE INGENIERÍA ELECTRÓNICA DE LA FACULTAD DE CIENCIAS BÁSICAS E INGENIERÍA DE LA UNIVERSIDAD DE LOS LLANOS.</t>
  </si>
  <si>
    <t>GLORIA MILENA SASTOQUE CORDOBA</t>
  </si>
  <si>
    <t>LEYDI CAROLINA CARDENAS MORENO</t>
  </si>
  <si>
    <t>PRESTACIÓN DE SERVICIOS DE APOYO A LA GESTIÓN NECESARIO PARA EL FORTALECIMIENTO DE LOS PROCESOS DEL PROGRAMA DE INGENIERÍA DE PROCESOS DE LA FACULTAD DE CIENCIAS BÁSICAS E INGENIERÍA DE LA UNIVERSIDAD DE LOS LLANOS.</t>
  </si>
  <si>
    <t>PRESTACIÓN DE SERVICIOS PROFESIONALES NECESARIO PARA EL FORTALECIMIENTO DE LOS PROCESOS DEL CENTRO DE PROYECCIÓN SOCIAL Y CENTRO DE INVESTIGACIONES DE LA FACULTAD DE CIENCIAS BÁSICAS E INGENIERÍA DE LA UNIVERSIDAD DE LOS LLANOS.</t>
  </si>
  <si>
    <t>KAREN JULIANA RODRIGUEZ GUERRA</t>
  </si>
  <si>
    <t xml:space="preserve">HEILLER STIBEN GIRALDO CARRILLO </t>
  </si>
  <si>
    <t>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t>
  </si>
  <si>
    <t>YAMILE EXADIS ROJAS BULLA</t>
  </si>
  <si>
    <t>PRESTACIÓN DE SERVICIOS DE APOYO A LA GESTIÓN NECESARIO PARA EL FORTALECIMIENTO DE LOS PROCESOS DEL PROGRAMA DE MERCADEO DE LA FACULTAD DE CIENCIAS ECONÓMICAS DE LA UNIVERSIDAD DE LOS LLANOS.</t>
  </si>
  <si>
    <t>DAYANA TRUJILLO APONTE</t>
  </si>
  <si>
    <t>PRESTACIÓN DE SERVICIOS DE APOYO A LA GESTIÓN NECESARIO PARA EL FORTALECIMIENTO DE LOS PROCESOS DEL PROGRAMA DE ECONOMÍA DE LA FACULTAD DE CIENCIAS ECONÓMICAS DE LA UNIVERSIDAD DE LOS LLANOS.</t>
  </si>
  <si>
    <t>NANCY ANDREA SUAREZ ERAZO</t>
  </si>
  <si>
    <t>PRESTACIÓN DE SERVICIOS PROFESIONALES NECESARIO PARA EL FORTALECIMIENTO DE LOS PROCESOS MISIONALES DEL CENTRO DE PROYECCIÓN SOCIAL, CENTRO DE CONSULTORIO EMPRESARIAL Y UNIDAD DE EMPRENDIMIENTO DE LA FACULTAD DE CIENCIAS ECONÓMICAS DE LA UNIVERSIDAD DE LOS LLANOS.</t>
  </si>
  <si>
    <t xml:space="preserve">JUAN DIEGO FRANCO BUITRAGO </t>
  </si>
  <si>
    <t>YUPSSY FERNANDA GUZMAN HENAO</t>
  </si>
  <si>
    <t>PRESTACIÓN DE SERVICIOS DE APOYO A LA GESTIÓN NECESARIO PARA EL FORTALECIMIENTO DE LOS PROCESOS DEL PROGRAMA DE ADMINISTRACIÓN DE EMPRESAS DE LA FACULTAD DE CIENCIAS ECONÓMICAS DE LA UNIVERSIDAD DE LOS LLANOS.</t>
  </si>
  <si>
    <t>ERIKA ISABEL ROJAS CASCAVITA</t>
  </si>
  <si>
    <t>PRESTACIÓN DE SERVICIOS PROFESIONALES NECESARIO PARA EL FORTALECIMIENTO DE LOS DIFERENTES PROCESOS MISIONALES DEL CENTRO DE INVESTIGACIONES Y EL CENTRO DE ESTUDIOS SOCIOECONÓMICOS DE LA FACULTAD DE CIENCIAS ECONÓMICAS.</t>
  </si>
  <si>
    <t>PRESTACIÓN DE SERVICIOS PROFESIONALES NECESARIO PARA EL FORTALECIMIENTO DE LOS PROCESOS ADMINISTRATIVOS QUE SE DESARROLLAN EN LA FACULTAD DE CIENCIAS ECONÓMICAS DE LA UNIVERSIDAD DE LOS LLANOS.</t>
  </si>
  <si>
    <t xml:space="preserve">ANA CECILIA RODRIGUEZ CRUZ </t>
  </si>
  <si>
    <t>PRESTACIÓN DE SERVICIOS DE APOYO A LA GESTIÓN NECESARIO PARA EL FORTALECIMIENTO DE LOS PROCESOS ACADÉMICOS Y ADMINISTRATIVOS DEL PROGRAMA DE LICENCIATURA EN EDUCACIÓN FÍSICA Y DEPORTE DE LA FACULTAD DE CIENCIAS HUMANAS Y DE LA EDUCACIÓN DE LA UNIVERSIDAD DE LOS LLANOS.</t>
  </si>
  <si>
    <t>CLAUDIA MILENA FORERO ECHAVARRIA</t>
  </si>
  <si>
    <t>PRESTACIÓN DE SERVICIOS DE APOYO A LA GESTIÓN NECESARIO PARA EL FORTALECIMIENTO DE LOS PROCESOS ACADÉMICOS Y ADMINISTRATIVOS DEL PROGRAMA DE LICENCIATURA EN MATEMÁTICAS DE LA FACULTAD DE CIENCIAS HUMANAS Y DE LA EDUCACIÓN DE LA UNIVERSIDAD DE LOS LLANOS.</t>
  </si>
  <si>
    <t>JHON SMITH RUGES GUTIERREZ</t>
  </si>
  <si>
    <t>PRESTACIÓN DE SERVICIOS PROFESIONALES NECESARIO PARA EL FORTALECIMIENTO DE LOS PROCESOS DEL CENTRO DE PROYECCIÓN SOCIAL Y CENTRO DE INVESTIGACIONES DE LA FACULTAD DE CIENCIAS HUMANAS Y DE LA EDUCACIÓN DE LA UNIVERSIDAD DE LOS LLANOS.</t>
  </si>
  <si>
    <t>PRESTACIÓN DE SERVICIOS DE APOYO A LA GESTIÓN NECESARIO PARA EL FORTALECIMIENTO DE LOS PROCESOS ACADÉMICOS Y ADMINISTRATIVOS DEL PROGRAMA DE SOCIOLOGÍA DE LA FACULTAD DE CIENCIAS HUMANAS Y DE LA EDUCACIÓN DE LA UNIVERSIDAD DE LOS LLANOS.</t>
  </si>
  <si>
    <t>MARLY JAICETH CORTES LARA</t>
  </si>
  <si>
    <t>YOJAN STYVEN HERNANDEZ CARDONA</t>
  </si>
  <si>
    <t>PEDRO ESTEBAN VARGAS ROJAS</t>
  </si>
  <si>
    <t>LEIDY ESTEFANIA CORREDOR PORTILLA</t>
  </si>
  <si>
    <t xml:space="preserve">PRESTACIÓN DE SERVICIOS DE APOYO A LA GESTIÓN NECESARIO PARA EL FORTALECIMIENTO DE LOS PROCESOS ADMINISTRATIVOS EN EL CENTRO DE IDIOMAS DE LA FACULTAD DE CIENCIAS HUMANAS Y DE LA EDUCACIÓN. </t>
  </si>
  <si>
    <t>STEPHANIE NASSI LOMBANA</t>
  </si>
  <si>
    <t>TANIA ALEJANDRA SALAZAR HERNANDEZ</t>
  </si>
  <si>
    <t>BRANDON ANDRES PULIDO PLAZA</t>
  </si>
  <si>
    <t>DAVID ARNULFO MURCIA GONZALEZ</t>
  </si>
  <si>
    <t>LAURA MELISA OCHOA RUBIANO</t>
  </si>
  <si>
    <t>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t>
  </si>
  <si>
    <t>OMAR PALACIOS ROZO</t>
  </si>
  <si>
    <t>ALEICER ESTIBEN RESTREPO GONZALEZ</t>
  </si>
  <si>
    <t>LEINER LIBARDO MENDOZA RODRIGUEZ</t>
  </si>
  <si>
    <t>FELIPE ANDRES PRIETO TACHA</t>
  </si>
  <si>
    <t>MAIRA ZILENA TUNJANO VELASQUEZ</t>
  </si>
  <si>
    <t>NELSON ALBERTO ZAPATA CIFUENTES</t>
  </si>
  <si>
    <t>PRESTACIÓN DE SERVICIOS PROFESIONALES NECESARIO PARA EL FORTALECIMIENTO DE LOS PROCESOS DE INFRAESTRUCTURA DE LA VICERRECTORÍA DE RECURSOS UNIVERSITARIOS DE LA UNIVERSIDAD DE LOS LLANOS</t>
  </si>
  <si>
    <t>JUAN DAVID TORRES RADA</t>
  </si>
  <si>
    <t>JUAN DAVID ROJAS ARANGO</t>
  </si>
  <si>
    <t>JENNY PATRICIA GONZALEZ LEIVA</t>
  </si>
  <si>
    <t xml:space="preserve">ANA MARIA GUTIERREZ VARON </t>
  </si>
  <si>
    <t>EMILCE SALAMANCA RAMOS</t>
  </si>
  <si>
    <t>Supervisor del proyecto – Contrato No. 655 de 2022</t>
  </si>
  <si>
    <t>280104805</t>
  </si>
  <si>
    <t>280104126</t>
  </si>
  <si>
    <t>280104101</t>
  </si>
  <si>
    <t>280104302</t>
  </si>
  <si>
    <t>280104324</t>
  </si>
  <si>
    <t>320500</t>
  </si>
  <si>
    <t>280104704</t>
  </si>
  <si>
    <t>280104608</t>
  </si>
  <si>
    <t>280104307</t>
  </si>
  <si>
    <t>280101302</t>
  </si>
  <si>
    <t>280101301</t>
  </si>
  <si>
    <t>320300</t>
  </si>
  <si>
    <t>280202109</t>
  </si>
  <si>
    <t>280202201</t>
  </si>
  <si>
    <t>280202106</t>
  </si>
  <si>
    <t>280202101</t>
  </si>
  <si>
    <t>280202204</t>
  </si>
  <si>
    <t>280103302</t>
  </si>
  <si>
    <t>280103301</t>
  </si>
  <si>
    <t>320400</t>
  </si>
  <si>
    <t>280103203</t>
  </si>
  <si>
    <t>280205202</t>
  </si>
  <si>
    <t>280205402</t>
  </si>
  <si>
    <t>M4</t>
  </si>
  <si>
    <t>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t>
  </si>
  <si>
    <t>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</si>
  <si>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t>
  </si>
  <si>
    <t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</si>
  <si>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</si>
  <si>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</si>
  <si>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</si>
  <si>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</si>
  <si>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t>
  </si>
  <si>
    <t>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t>
  </si>
  <si>
    <t>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</si>
  <si>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</si>
  <si>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</si>
  <si>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</si>
  <si>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</si>
  <si>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</si>
  <si>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</si>
  <si>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t>
  </si>
  <si>
    <t>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t>
  </si>
  <si>
    <t>No. Vice Recursos / Regalías</t>
  </si>
  <si>
    <t>NICOLLE YUDETZIX BLANDON BETANCOURT</t>
  </si>
  <si>
    <t>ANGY CAMILA CORREA PALACIOS</t>
  </si>
  <si>
    <t>JONATAN SMITH SALAZAR DELGADO</t>
  </si>
  <si>
    <t>BRAYAN DAVID MENDEZ GOMEZ</t>
  </si>
  <si>
    <t>PRESTACIÓN DE SERVICIOS PROFESIONALES NECESARIO PARA EL FORTALECIMIENTO DE LOS PROCESOS ADMINISTRATIVOS DEL CENTRO CLÍNICO VETERINARIO DE LA FACULTAD DE CIENCIAS AGROPECUARIAS Y RECURSOS NATURALES DE LA UNIVERSIDAD DE LOS LLANOS.</t>
  </si>
  <si>
    <t xml:space="preserve">ALIX YURANI SANABRIA JIMENEZ </t>
  </si>
  <si>
    <t>PRESTACIÓN DE SERVICIOS DE APOYO A LA GESTIÓN NECESARIO PARA EL FORTALECIMIENTO DE LOS PROCESOS EN EL CENTRO CLÍNICO VETERINARIO DE LA FACULTAD DE CIENCIAS AGROPECUARIAS Y RECURSOS NATURALES DE LA UNIVERSIDAD DE LOS LLANOS.</t>
  </si>
  <si>
    <t>PRESTACIÓN DE SERVICIOS PROFESIONALES NECESARIO PARA EL FORTALECIMIENTO DE LOS PROCESOS DEL CENTRO CLÍNICO VETERINARIO DE LA FACULTAD DE CIENCIAS AGROPECUARIAS Y RECURSOS NATURALES DE LA UNIVERSIDAD DE LOS LLANOS.</t>
  </si>
  <si>
    <t>DIANA CAROLINA CIFUENTES GUERRERO</t>
  </si>
  <si>
    <t xml:space="preserve">ZAYDA JULIETH POLANCO FALLA </t>
  </si>
  <si>
    <t>PRESTACIÓN DE SERVICIOS DE APOYO A LA GESTIÓN NECESARIO PARA EL FORTALECIMIENTO DE LOS PROCESOS EN EL LABORATORIO DE BIOTECNOLOGÍA DE LA FACULTAD DE CIENCIAS AGROPECUARIAS Y RECURSOS NATURALES DE LA UNIVERSIDAD DE LOS LLANOS.</t>
  </si>
  <si>
    <t xml:space="preserve">OSCAR JAVIER HERRERA PARRA </t>
  </si>
  <si>
    <t>PRESTACIÓN DE SERVICIOS PROFESIONALES NECESARIO PARA EL FORTALECIMIENTO DE LOS PROCESOS DEL LABORATORIO CLÍNICO DE LA FACULTAD DE CIENCIAS AGROPECUARIAS Y RECURSOS NATURALES DE LA UNIVERSIDAD DE LOS LLANOS.</t>
  </si>
  <si>
    <t>MARIA CRISTINA HERNANDEZ MARTINEZ</t>
  </si>
  <si>
    <t>PRESTACIÓN DE SERVICIOS PROFESIONALES NECESARIO PARA EL FORTALECIMIENTO DE LOS PROCESOS DEL LABORATORIO DE LÁCTEOS Y CÁRNICOS DE LA FACULTAD DE CIENCIAS AGROPECUARIAS Y RECURSOS NATURALES DE LA UNIVERSIDAD DE LOS LLANOS.</t>
  </si>
  <si>
    <t xml:space="preserve">LEYDY LICETH SANDOVAL ROMERO </t>
  </si>
  <si>
    <t>PRESTACIÓN DE SERVICIOS PROFESIONALES NECESARIO PARA EL FORTALECIMIENTO DE LOS PROCESOS DEL LABORATORIO DE GENÉTICA Y REPRODUCCIÓN ANIMAL DE LA FACULTAD DE CIENCIAS AGROPECUARIAS Y RECURSOS NATURALES DE LA UNIVERSIDAD DE LOS LLANOS.</t>
  </si>
  <si>
    <t xml:space="preserve">DIANA MARCELA PIRABAN VILLARREAL </t>
  </si>
  <si>
    <t>PRESTACIÓN DE SERVICIOS DE APOYO A LA GESTIÓN NECESARIO PARA EL FORTALECIMIENTO DE LOS PROCESOS EN EL LABORATORIO DE FISIOLOGÍA VEGETAL DE LA FACULTAD DE CIENCIAS AGROPECUARIAS Y RECURSOS NATURALES DE LA UNIVERSIDAD DE LOS LLANOS.</t>
  </si>
  <si>
    <t>DALILA FRANCO GONZALEZ</t>
  </si>
  <si>
    <t>PRESTACIÓN DE SERVICIOS DE APOYO A LA GESTIÓN NECESARIO PARA EL FORTALECIMIENTO DE LOS PROCESOS EN EL LABORATORIO DE MICROBIOLOGÍA Y FITOPATOLOGÍA VEGETAL DE LA FACULTAD DE CIENCIAS AGROPECUARIAS Y RECURSOS NATURALES DE LA UNIVERSIDAD DE LOS LLANOS.</t>
  </si>
  <si>
    <t>LEIDY YULIED VARGAS MONTOYA</t>
  </si>
  <si>
    <t>PRESTACIÓN DE SERVICIOS PROFESIONALES NECESARIO PARA EL FORTALECIMIENTO DE LOS PROCESOS DEL LABORATORIO DE FISIOLOGÍA Y PARASITOLOGÍA DE LA FACULTAD DE CIENCIAS AGROPECUARIAS Y RECURSOS NATURALES DE LA UNIVERSIDAD DE LOS LLANOS.</t>
  </si>
  <si>
    <t xml:space="preserve">MARIA NELCY GUARNIZO PEREZ </t>
  </si>
  <si>
    <t>PRESTACIÓN DE SERVICIOS PROFESIONALES NECESARIO PARA EL FORTALECIMIENTO DE LOS PROCESOS DESARROLLADOS POR LOS ESTUDIANTES DEL PROGRAMA DE INGENIERÍA AGRONÓMICA EN LA GRANJA TAHÚR Y BANQUETA DE LA UNIVERSIDAD DE LOS LLANOS.</t>
  </si>
  <si>
    <t>JAVIER AUGUSTO SANCHEZ MARTINEZ</t>
  </si>
  <si>
    <t>PRESTACIÓN DE SERVICIOS DE APOYO A LA GESTIÓN NECESARIO PARA EL FORTALECIMIENTO DE LOS PROCESOS DEL LABORATORIO DE QUÍMICA DE LA FACULTAD DE CIENCIAS BÁSICAS E INGENIERÍA DE LA UNIVERSIDAD DE LOS LLANOS.</t>
  </si>
  <si>
    <t>HECTOR ROJAS RICO</t>
  </si>
  <si>
    <t>PRESTACIÓN DE SERVICIOS DE APOYO A LA GESTIÓN NECESARIO PARA EL FORTALECIMIENTO DE LOS PROCESOS DEL LABORATORIO DE ELECTRÓNICA DE LA FACULTAD DE CIENCIAS BÁSICAS E INGENIERÍA DE LA UNIVERSIDAD DE LOS LLANOS.</t>
  </si>
  <si>
    <t>DORA LOYDA MALVA CARRILLO</t>
  </si>
  <si>
    <t>PRESTACIÓN DE SERVICIOS DE APOYO A LA GESTIÓN NECESARIO PARA EL FORTALECIMIENTO DE LOS PROCESOS DEL LABORATORIO DE BIOLOGÍA DE LA FACULTAD DE CIENCIAS BÁSICAS E INGENIERÍA DE LA UNIVERSIDAD DE LOS LLANOS.</t>
  </si>
  <si>
    <t>ANA MARIA MUÑOZ SANCHEZ</t>
  </si>
  <si>
    <t>YEIMY ELIANA QUIÑONES AGUDELO</t>
  </si>
  <si>
    <t>PRESTACIÓN DE SERVICIOS DE APOYO A LA GESTIÓN NECESARIO PARA EL FORTALECIMIENTO DE LOS PROCESOS DEL LABORATORIO DE CALIDAD DE AGUAS DE LA FACULTAD DE CIENCIAS BÁSICAS E INGENIERÍA LA UNIVERSIDAD DE LOS LLANOS.</t>
  </si>
  <si>
    <t xml:space="preserve">KAREN ELAINED VARELA BOHORQUEZ </t>
  </si>
  <si>
    <t>FRANCY DAYANA REYES GUTIERREZ</t>
  </si>
  <si>
    <t>MARLLY LORENA TORO LONDOÑO</t>
  </si>
  <si>
    <t>PRESTACIÓN DE SERVICIOS PROFESIONALES NECESARIO PARA EL FORTALECIMIENTO DE LOS PROCESOS DEL LABORATORIO DE QUÍMICA DE LA FACULTAD DE CIENCIAS BÁSICAS E INGENIERÍA DE LA UNIVERSIDAD DE LOS LLANOS.</t>
  </si>
  <si>
    <t>FANNY GAMBOA CORTES</t>
  </si>
  <si>
    <t>PRESTACIÓN DE SERVICIOS DE APOYO A LA GESTIÓN NECESARIO PARA EL FORTALECIMIENTO DE LOS PROCESOS DE LOS LABORATORIOS DE LA SEDE BOQUEMONTE DE LA UNIVERSIDAD DE LOS LLANOS</t>
  </si>
  <si>
    <t>MAYEITH JULIANA BETANCOURT BASABE</t>
  </si>
  <si>
    <t>PRESTACIÓN DE SERVICIOS DE APOYO A LA GESTIÓN NECESARIO PARA EL FORTALECIMIENTO DE LOS PROCESOS DEL LABORATORIO DE AUTOMATIZACIÓN DE LA FACULTAD DE CIENCIAS BÁSICAS E INGENIERÍA DE LA UNIVERSIDAD DE LOS LLANOS.</t>
  </si>
  <si>
    <t>JHON EDISSON SALGUERO PINZON</t>
  </si>
  <si>
    <t>PRESTACIÓN DE SERVICIOS DE APOYO A LA GESTIÓN NECESARIO PARA EL FORTALECIMIENTO DE LOS PROCESOS EN EL CENTRO TIC PARA LA INGENIERÍA DE LA FACULTAD DE CIENCIAS BÁSICAS E INGENIERÍA DE LA UNIVERSIDAD DE LOS LLANOS.</t>
  </si>
  <si>
    <t>YEINER FABIAN CASTRO BERNAL</t>
  </si>
  <si>
    <t>SOL ANGIE MAYORGA ARAGON</t>
  </si>
  <si>
    <t>JUAN CAMILO PIÑEROS CASTAÑEDA</t>
  </si>
  <si>
    <t>PRESTACIÓN DE SERVICIOS PROFESIONALES NECESARIO PARA EL FORTALECIMIENTO DE LOS PROCESOS DEL GIMNASIO Y EL LABORATORIO DE FISIOLOGÍA DEL ESFUERZO DE LA FACULTAD DE CIENCIAS HUMANAS Y DE LA EDUCACIÓN DE LA UNIVERSIDAD DE LOS LLANOS.</t>
  </si>
  <si>
    <t>PRESTACIÓN DE SERVICIOS DE APOYO A LA GESTIÓN NECESARIO PARA EL FORTALECIMIENTO DE LOS PROCESOS DEL PROGRAMA DE ENFERMERÍA DE LA FACULTAD DE CIENCIAS DE LA SALUD DE LA UNIVERSIDAD DE LOS LLANOS.</t>
  </si>
  <si>
    <t>JUAN CAMILO RIVERA PACHECO</t>
  </si>
  <si>
    <t>PRESTACIÓN DE SERVICIOS DE APOYO A LA GESTIÓN NECESARIO PARA EL FORTALECIMIENTO DE LOS PROCESOS DEL LABORATORIO DE ENTOMOLOGÍA MÉDICA DE LA FACULTAD DE CIENCIAS DE LA SALUD DE LA UNIVERSIDAD DE LOS LLANOS.</t>
  </si>
  <si>
    <t>YOHANA ARCOS</t>
  </si>
  <si>
    <t>PRESTACIÓN DE SERVICIOS DE APOYO A LA GESTIÓN NECESARIO PARA EL FORTALECIMIENTO DE LOS PROCESOS DEL LABORATORIO DE SIMULACIÓN Y HABILIDADES CLÍNICAS DE LA FACULTAD DE CIENCIAS DE LA SALUD DE LA UNIVERSIDAD DE LOS LLANOS.</t>
  </si>
  <si>
    <t>DAVID FELIPE HURTADO ARCILA</t>
  </si>
  <si>
    <t>PRESTACIÓN DE SERVICIOS DE APOYO A LA GESTIÓN NECESARIO PARA EL FORTALECIMIENTO DE LOS PROCESOS DEL LABORATORIO DE SIMULACIÓN Y HABILIDADES FARMACÉUTICAS DE LA FACULTAD DE CIENCIAS DE LA SALUD DE LA UNIVERSIDAD DE LOS LLANOS.</t>
  </si>
  <si>
    <t xml:space="preserve">MILTON MANUEL MENDIVIL MANJARRES </t>
  </si>
  <si>
    <t>NIXON YOHAN ROA CRUZ</t>
  </si>
  <si>
    <t>FREDY ALEJANDRO BERMUDEZ RAMIREZ</t>
  </si>
  <si>
    <t>HOLMAN LOPEZ CASTRO</t>
  </si>
  <si>
    <t>VICTOR JULIO ROJAS AGUDELO</t>
  </si>
  <si>
    <t>BLANCA AURORA MORENO VASQUEZ</t>
  </si>
  <si>
    <t xml:space="preserve">YEISON FERNANDO RIVERA HERNANDEZ </t>
  </si>
  <si>
    <t>FREDY JULIAN MURILLO HERRAN</t>
  </si>
  <si>
    <t>MONICA LILIANA VILLALOBOS</t>
  </si>
  <si>
    <t xml:space="preserve">DANIEL OSWALDO ROJAS RODRIGUEZ </t>
  </si>
  <si>
    <t>JOSE WILMER SOLAQUE RIVEROS</t>
  </si>
  <si>
    <t>NIDIA MARGARITA VERGARA MONDRAGON</t>
  </si>
  <si>
    <t>GERARDO ANDRES DOMINGUEZ DE LOS RIOS</t>
  </si>
  <si>
    <t>JAVIER GUSTAVO LA ROTTA MONROY</t>
  </si>
  <si>
    <t>ALVARO ALEJANDRO ARENAS GOMEZ</t>
  </si>
  <si>
    <t>ALCY DUVAN OSORIO GALAN</t>
  </si>
  <si>
    <t>ANDREA ALZATE IPUZ</t>
  </si>
  <si>
    <t>OSCAR BYRON CORTES CASTAÑEDA</t>
  </si>
  <si>
    <t xml:space="preserve">PAOLA ANDREA SIERRA OBANDO </t>
  </si>
  <si>
    <t>HEYDI PATRICIA QUINTERO CASALLAS</t>
  </si>
  <si>
    <t>YICEL NAYIBER TORRES SANCHEZ</t>
  </si>
  <si>
    <t>JOHN FREDY MUÑOZ MARTINEZ</t>
  </si>
  <si>
    <t>PAULA ANDREA CARVAJAL ESTRADA</t>
  </si>
  <si>
    <t>LUIS ENRIQUE LOPEZ REYES</t>
  </si>
  <si>
    <t>PRESTACIÓN DE SERVICIOS PROFESIONALES NECESARIO PARA EL FORTALECIMIENTO DE LOS PROCESOS ADMINISTRATIVOS DE SERVICIOS GENERALES DE LA UNIVERSIDAD DE LOS LLANOS.</t>
  </si>
  <si>
    <t>PRESTACIÓN DE SERVICIOS DE APOYO A LA GESTIÓN NECESARIO PARA EL FORTALECIMIENTO DE LOS PROCESOS DEL HERBARIO LLANOS DE LA FACULTAD DE CIENCIAS BÁSICAS E INGENIERÍA DE LA UNIVERSIDAD DE LOS LLANOS.</t>
  </si>
  <si>
    <t>JEFER DANNY CANO CALDERON</t>
  </si>
  <si>
    <t>PRESTACIÓN DE SERVICIOS PROFESIONALES NECESARIO PARA EL FORTALECIMIENTO DE LOS PROCESOS DEL MUSEO DE HISTORIA NATURAL DE LA FACULTAD DE CIENCIAS BÁSICAS E INGENIERÍA DE LA UNIVERSIDAD DE LOS LLANOS.</t>
  </si>
  <si>
    <t>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</si>
  <si>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</si>
  <si>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</si>
  <si>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t>
  </si>
  <si>
    <t>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t>
  </si>
  <si>
    <t>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</si>
  <si>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</si>
  <si>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</si>
  <si>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</si>
  <si>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t>
  </si>
  <si>
    <t>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t>
  </si>
  <si>
    <t>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t>
  </si>
  <si>
    <t>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t>
  </si>
  <si>
    <t>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t>
  </si>
  <si>
    <t>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</si>
  <si>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t>
  </si>
  <si>
    <t>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</si>
  <si>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</si>
  <si>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</si>
  <si>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t>
  </si>
  <si>
    <t>280104103</t>
  </si>
  <si>
    <t>280104317</t>
  </si>
  <si>
    <t>280104107</t>
  </si>
  <si>
    <t>280104111</t>
  </si>
  <si>
    <t>280104110</t>
  </si>
  <si>
    <t>280104321</t>
  </si>
  <si>
    <t>280104115</t>
  </si>
  <si>
    <t>280104602</t>
  </si>
  <si>
    <t>280101309</t>
  </si>
  <si>
    <t>280101310</t>
  </si>
  <si>
    <t>280101303</t>
  </si>
  <si>
    <t>280104322</t>
  </si>
  <si>
    <t>280205205</t>
  </si>
  <si>
    <t>280205206</t>
  </si>
  <si>
    <t>2801011040005</t>
  </si>
  <si>
    <t>DEPENDENCIA</t>
  </si>
  <si>
    <t>División de Tesorería</t>
  </si>
  <si>
    <t>Oficina de Admisiones, Registro y Control Académico</t>
  </si>
  <si>
    <t>Sección de Almacén</t>
  </si>
  <si>
    <t>Oficina de Correspondencia y Archivo</t>
  </si>
  <si>
    <t>Oficina de Asuntos Docentes</t>
  </si>
  <si>
    <t xml:space="preserve">Sección de Presupuesto y Contabilidad </t>
  </si>
  <si>
    <t xml:space="preserve">División de Servicios Administrativos </t>
  </si>
  <si>
    <t>Rectoría</t>
  </si>
  <si>
    <t>Sección de Publicaciones y Ayudas Educativas</t>
  </si>
  <si>
    <t xml:space="preserve">Oficina Asesora de Control Interno Disciplinario </t>
  </si>
  <si>
    <t xml:space="preserve">Oficina Asesora de Control Interno </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</si>
  <si>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t>
  </si>
  <si>
    <t>PRESTACIÓN DE SERVICIOS DE APOYO A LA GESTIÓN NECESARIO PARA EL FORTALECIMIENTO DE LOS PROCESOS DEL PROGRAMA DE INGENIERÍA DE SISTEMAS DE LA FACULTAD DE CIENCIAS BÁSICAS E INGENIERÍA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</si>
  <si>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t>
  </si>
  <si>
    <t>Cuatro (04) meses y veintisiete (27) días calendario</t>
  </si>
  <si>
    <t xml:space="preserve">SARA ROCIO MORENO BALMACEDA </t>
  </si>
  <si>
    <t>PRESTACIÓN DE SERVICIOS DE APOYO A LA GESTIÓN NECESARIO PARA EL FORTALECIMIENTO DE LOS PROCESOS ADMINISTRATIVOS DE LA DIRECCIÓN GENERAL DE CURRÍCULO DE LA UNIVERSIDAD DE LOS LLANOS.</t>
  </si>
  <si>
    <t>ADRIANA XIMENA MONSALVE BERNAL</t>
  </si>
  <si>
    <t>SANTIAGO GONZALEZ CESPEDES</t>
  </si>
  <si>
    <t>PRESTACIÓN DE SERVICIOS PROFESIONALES NECESARIO PARA EL FORTALECIMIENTO DE LOS PROCESOS EN EL CENTRO TIC PARA LA INGENIERÍA DE LA FACULTAD DE CIENCIAS BÁSICAS E INGENIERÍA DE LA UNIVERSIDAD DE LOS LLANOS.</t>
  </si>
  <si>
    <t>PRESTACIÓN DE SERVICIOS DE APOYO A LA GESTIÓN NECESARIO PARA EL FORTALECIMIENTO DE LOS PROCESOS ACADÉMICOS Y ADMINISTRATIVOS DEL PROGRAMA DE LICENCIATURA EN ESPAÑOL E INGLES DE LA FACULTAD DE CIENCIAS HUMANAS Y DE LA EDUCACIÓN DE LA UNIVERSIDAD DE LOS LLANOS.</t>
  </si>
  <si>
    <t>PRESTACIÓN DE SERVICIOS PROFESIONALES PARA EL FORTALECIMIENTO DE LOS PROCESOS ADMINISTRATIVOS DE LA RELACIÓN DOCENCIA SERVICIO DE LA FACULTAD DE CIENCIAS DE LA SALUD DE LA UNIVERSIDAD DE LOS LLANOS.</t>
  </si>
  <si>
    <t>ARIEL ARMANDO CORRALES MORA</t>
  </si>
  <si>
    <t>JORGE ARTURO RESTREPO BUITRAGO</t>
  </si>
  <si>
    <t>JULIAN DARCED VASQUEZ GUTIERREZ</t>
  </si>
  <si>
    <t>GERALDINE JHAFET HUERFANO MORENO</t>
  </si>
  <si>
    <t>VERONICA ESTEFANY GARCIA RIVEROS</t>
  </si>
  <si>
    <t>PRESTACIÓN DE SERVICIOS DE APOYO A LA GESTIÓN NECESARIO PARA EL FORTALECIMIENTO DE LOS PROCESOS EN EL LABORATORIO DE ANATOMÍA ANIMAL DE LA FACULTAD DE CIENCIAS AGROPECUARIAS Y RECURSOS NATURALES DE LA UNIVERSIDAD DE LOS LLANOS.</t>
  </si>
  <si>
    <t>PRESTACIÓN DE SERVICIOS DE APOYO A LA GESTIÓN NECESARIO PARA EL FORTALECIMIENTO DE LOS PROCESOS DEL LABORATORIO DE FÍSICA DE LA FACULTAD DE CIENCIAS BÁSICAS E INGENIERÍA DE LA UNIVERSIDAD DE LOS LLANOS.</t>
  </si>
  <si>
    <t>WEIDER JOBANI DIAZ BRICEÑO</t>
  </si>
  <si>
    <t xml:space="preserve"> ANGIE DANIELA ALVAREZ ORTIZ</t>
  </si>
  <si>
    <t>PRESTACIÓN DE SERVICIOS DE APOYO A LA GESTIÓN NECESARIO PARA EL FORTALECIMIENTO DE LOS PROCESOS EN EL PROGRAMA DE INGENIERÍA AGRONÓMICA DE LA FACULTAD DE CIENCIAS AGROPECUARIAS Y RECURSOS NATURALES DE LA UNIVERSIDAD DE LOS LLANOS.</t>
  </si>
  <si>
    <t>KAREN DAYANA OSORIO ARROYAVE</t>
  </si>
  <si>
    <t>PRESTACIÓN DE SERVICIOS DE APOYO A LA GESTIÓN NECESARIO PARA EL FORTALECIMIENTO DE LOS PROCESOS DEL PROGRAMA DE CONTADURÍA PÚBLICA DE LA FACULTAD DE CIENCIAS ECONÓMICAS DE LA UNIVERSIDAD DE LOS LLANOS.</t>
  </si>
  <si>
    <t>DANIEL LAMOS CAMPOS</t>
  </si>
  <si>
    <t>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t>
  </si>
  <si>
    <t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t>
  </si>
  <si>
    <t>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</si>
  <si>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</si>
  <si>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4202</t>
  </si>
  <si>
    <t>280103308</t>
  </si>
  <si>
    <t>28010120001</t>
  </si>
  <si>
    <t>280104705</t>
  </si>
  <si>
    <t>280104301</t>
  </si>
  <si>
    <t>DIEGO FERNANDO VEGA ARANGUREN</t>
  </si>
  <si>
    <t>GINA PAOLA VARGAS MILLAN</t>
  </si>
  <si>
    <t>DIANA MARCELA HERRERA COY</t>
  </si>
  <si>
    <t>CARLOS HERNAN OLIVEROS GONZALEZ</t>
  </si>
  <si>
    <t>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</si>
  <si>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0499 DE 2025</t>
  </si>
  <si>
    <t>DIEGO ANDRES TORRES CARDOSO</t>
  </si>
  <si>
    <t>Nueve (09) meses y tres (03) días calendario</t>
  </si>
  <si>
    <t>1. Apoyar la realización de la línea gráfica del proyecto. 2. Apoyar el diseño de la imagen de la plataforma tecnológica del proyecto. 3. Apoyar la formulación de instrumentos de recolección de información. 4. Apoyar el diseño de los materiales impresos y digitales a utilizar en el proyecto. 5. Apoyar el diseño de plantillas de presentación y documentos oficiales del proyecto. 6. Apoyar el cumplimiento de los objetivos específicos 2 y 3 del contrato No 655 de 2022 suscrito con MINCIENCIAS.</t>
  </si>
  <si>
    <t>G471</t>
  </si>
  <si>
    <t>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t>
  </si>
  <si>
    <t>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</si>
  <si>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t>
  </si>
  <si>
    <t>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</si>
  <si>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MARGARITA MARIA HERNANDEZ PINTO</t>
  </si>
  <si>
    <t>PRESTACIÓN DE SERVICIOS PROFESIONALES NECESARIO PARA EL FORTALECIMIENTO DE LOS PROCESOS DEL CENTRO DE PROYECCIÓN SOCIAL Y CENTRO DE INVESTIGACIONES DE LA FACULTAD DE CIENCIAS DE LA SALUD DE LA UNIVERSIDAD DE LOS LLANOS.</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</si>
  <si>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t>
  </si>
  <si>
    <t>320700</t>
  </si>
  <si>
    <t>MARIA CRISTINA GUZMAN RODRIGUEZ</t>
  </si>
  <si>
    <t>NILSON ALEXANDER GOMEZ HERRERA</t>
  </si>
  <si>
    <t>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t>
  </si>
  <si>
    <t>MAURICIO CAICEDO SALGUERO</t>
  </si>
  <si>
    <t>MARIA ALEJANDRA VELASQUEZ PEÑA</t>
  </si>
  <si>
    <t>ANA MARIA LOPEZ GOMEZ</t>
  </si>
  <si>
    <t>PRESTACIÓN DE SERVICIOS DE APOYO A LA GESTIÓN NECESARIO PARA EL FORTALECIMIENTO DE LOS PROCESOS DE LA DIVISIÓN DE BIBLIOTECA DE LA UNIVERSIDAD DE LOS LLANOS - CAMPUS BOQUEMONTE.</t>
  </si>
  <si>
    <t xml:space="preserve">Facultad de Ciencias Económicas </t>
  </si>
  <si>
    <t>SERGIO LIBARDO ESPINOSA GOMEZ</t>
  </si>
  <si>
    <t>WENDY LORENA NAVARRETE SERRANO</t>
  </si>
  <si>
    <t>PRESTACIÓN DE SERVICIOS PROFESIONALES NECESARIO PARA EL FORTALECIMIENTO DE LOS PROCESOS DEL ÁREA DE SEGURIDAD Y SALUD EN EL TRABAJO DE LA UNIVERSIDAD DE LOS LLANOS.</t>
  </si>
  <si>
    <t>ANGEL ALFONSO CRUZ ROA</t>
  </si>
  <si>
    <t>JULIANA MARIA BOLIVAR DIAZ</t>
  </si>
  <si>
    <t>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t>
  </si>
  <si>
    <t>ISMAEL ENRIQUE NIÑO PEREZ</t>
  </si>
  <si>
    <t>JUAN SEBASTIAN BERMUDEZ PEREZ</t>
  </si>
  <si>
    <t>2801012000402</t>
  </si>
  <si>
    <t>JHOSMAN LINARES SOLANO</t>
  </si>
  <si>
    <t>Siete (07) meses calendario</t>
  </si>
  <si>
    <t>Dos (02) meses calendario</t>
  </si>
  <si>
    <t>280202108</t>
  </si>
  <si>
    <t>HEIDY KATHERINE BENAVIDES PEÑARANDA</t>
  </si>
  <si>
    <t>PRESTACIÓN DE SERVICIOS DE APOYO A LA GESTIÓN NECESARIO PARA EL FORTALECIMIENTO DE LOS PROCESOS ESTRATÉGICOS Y MISIONALES DE LA OFICINA ASESORA DE PLANEACIÓN DE LA UNIVERSIDAD DE LOS LLANOS.</t>
  </si>
  <si>
    <t>0590 DE 2025</t>
  </si>
  <si>
    <t>ALIDA MARIA ACOSTA ORTIZ</t>
  </si>
  <si>
    <t>PRESTACIÓN DE SERVICIOS PROFESIONALES PARA EL FORTALECIMIENTO DE ACCIONES QUE PERMITAN LA ARTICULACIÓN DEL SISTEMA DE INVESTIGACIONES CON LOS DIFERENTES ACTORES DEL CTEI CONFORME LA FICHA BPUNI VIAC 08 1510 2024 “FORTALECIMIENTO DEL SISTEMA DE INVESTIGACIONES DE LA UNIVERSIDAD DE LOS LLANOS PARA ATENDER LOS RETOS Y DESAFÍOS DEL TERRITORIO”</t>
  </si>
  <si>
    <t>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t>
  </si>
  <si>
    <t>1.  Contribuir con la actualización y creación de planes, políticas, lineamientos institucionales e instrumentos que orienten el fomento, desarrollo y posicionamiento estratégico de la investigación, el desarrollo tecnológico y la innovación de la Universidad de los Llanos. 2. Coadyuvar en la implementación de estrategias de relacionamiento e intervención para trabajar con los grupos de interés, a nivel interno y externo en el marco del fortalecimiento y la consolidación del Sistema de Investigaciones de la Universidad de los Llanos. 3. Colaborar con el diseño de los principios, bases y estructura del Current Research Information Systems para la Universidad de los Llanos con el fin de visibilizar la información relacionada con las actividades de Investigaciones de la Universidad.</t>
  </si>
  <si>
    <t>G475</t>
  </si>
  <si>
    <t>Un (01) mes y cuatro (04) días calendario</t>
  </si>
  <si>
    <t>JOHAN FERNANDO SANCHEZ GRAJALES</t>
  </si>
  <si>
    <t>PRESTACIÓN DE SERVICIOS PROFESIONALES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</si>
  <si>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PRESTACIÓN DE SERVICIOS DE APOYO A LA GESTIÓN NECESARIOS PARA EL FORTALECIMIENTO DE LOS PROCESOS DEL PROYECTO “RED DE MONITOREO ACÚSTICO DE MAMÍFEROS VOLADORES DE COLOMBIA. UNA ESTRATEGIA DE PARTICIPACIÓN, GESTIÓN, COMUNICACIÓN Y TRANSFERENCIA DE CONOCIMIENTO CIENTÍFICO PARA LA APROPIACIÓN DE LA CIENCIA, LA TECNOLOGÍA Y LA INNOVACIÓN” SELECCIONADO EN LA CONVOCATORIA 890 DE 2020 DEL MINISTERIO DE CIENCIA, TECNOLOGÍA E INNOVACIÓN.</t>
  </si>
  <si>
    <t>Coordinador del proyecto – convenio 012 de 2024</t>
  </si>
  <si>
    <t>1. Brindar apoyo con las actividades asociadas a procesar, analizar, clasificar, validar y estructurar las grabaciones y datos asociados de sonidos de mamíferos voladores (murciélagos) obtenidas en la Universidad de los Llanos. 2. Apoyar las actividades asociadas a desarrollar, adaptar o implementar código o software para el procesamiento y análisis de datos, así como para el entrenamiento, detección o clasificación automática de señales de ecolocalización obtenidas en la Universidad de los Llanos. 3. Contribuir al desarrollo de una aplicación Web para el registro y anotación de señales de ecolocación. 4. Prestar apoyo con la elaboración de informes técnicos y elaboración de artículos científicos para eventos internacionales o revista científica indexada u homologada Publindex B o superior.</t>
  </si>
  <si>
    <t>280101505</t>
  </si>
  <si>
    <t>SARA VICTORIA ZARATE GRANADOS</t>
  </si>
  <si>
    <t>0623 DE 2025</t>
  </si>
  <si>
    <t>KARL ADOLF CIUODERIS APONTE</t>
  </si>
  <si>
    <t>PRESTACIÓN DE SERVICIOS PROFESIONALES PARA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08 1510 2024 “FORTALECIMIENTO DEL SISTEMA DE INVESTIGACIONES DE LA UNIVERSIDAD DE LOS LLANOS PARA ATENDER LOS RETOS Y DESAFIOS DEL TERRITORIO”.</t>
  </si>
  <si>
    <t>Seis (06) meses y quince (15) días calendario</t>
  </si>
  <si>
    <t>CESAR ORLANDO MANCERA ARCILA</t>
  </si>
  <si>
    <t>PRESTACIÓN DE SERVICIOS PROFESIONALES NECESARIO PARA EL FORTALECIMIENTO DE LOS DIFERENTES PROCESOS EN LA SEDE DE RESTREPO DE LA UNIVERSIDAD DE LOS LLANOS.</t>
  </si>
  <si>
    <t>LUZ NATALIA PEDRAZA CASTILLO</t>
  </si>
  <si>
    <t xml:space="preserve">1. Brindar apoyo en la estandarización de pruebas moleculares PCR de laboratorio para diagnóstico de leptospirosis. 2. Apoyar el montaje y ejecución de las pruebas PCR de laboratorio para diagnóstico de leptospirosis. 3. Apoyar el proceso de análisis estadístico de resultados con análisis de datos utilizando el software R Studio. 4. Coadyuvar en la elaboración de mapa de riesgos con la utilización de sistemas de información geográfica (SIG), creará un mapa de riesgos que identifique las áreas más propensas a la transmisión de leptospirosis. 5. Brindar asistencia para el desarrollo preliminar un plan de intervención que incluya la capacitación de la comunidad del área de estudio, medidas de bioseguridad en la universidad, y estrategias de control en animales reservorios. 6. Apoyar la generación de la nueva secuencia genética. 7. Brindar apoyo para la elaboración y sometimiento de artículo científico. 8. Apoyar la formación de un estudiante de pregrado. </t>
  </si>
  <si>
    <t>230103</t>
  </si>
  <si>
    <t>G514</t>
  </si>
  <si>
    <t>FERNANDO CAMPOS POLO</t>
  </si>
  <si>
    <t>Decano de la Facultad de Ciencias Humanas y de la Educación</t>
  </si>
  <si>
    <t>Adición y prórroga / Embarazada</t>
  </si>
  <si>
    <t>Dieciocho (18) días calendario</t>
  </si>
  <si>
    <t>Seis (06) meses y diez (10) días calendario</t>
  </si>
  <si>
    <t>1. Coadyuvar en la elaboración, implementación, soporte y capacitación de aplicaciones web que sean requeridas por las diferentes dependencias de la Universidad.  2. Brindar apoyo a los usuarios en el soporte de las soluciones web institucionales. 3. Brindar apoyo en el soporte, mantenimiento y actualización de la red de datos de la Universidad de los Llanos. 4. Coadyuvar en la instalación, configuración, administración y mantenimiento de servidores físicos y virtuales que se requieran en el Área de Sistemas. 5. Apoyar en la planeación e implementación de procesos de migración, backup y recovery de los servidores que se encuentren bajo la responsabilidad de la Área de Sistemas. 6. Apoyar la elaboración de estudios previos y de oportunidad y conveniencia, para la adquisición de equipos y servicios tecnológicos. 7. Apoyar a la jefatura de la Oficina de Sistemas en el seguimiento de los contratos que la Universidad suscriba, relacionados con la prestación de servicios TIC. 8. Contribuir en el proceso de acreditación de alta calidad. 9. Contribuir a fortalecer el proceso de Gestión de TIC, aplicando estrictamente los procedimientos establecidos.</t>
  </si>
  <si>
    <t>Cinco (05) meses y cinco (05) días calendario</t>
  </si>
  <si>
    <t>1. Apoyar y asesorar los requerimientos e inquietudes de los aspirantes, admitidos o estudiantes con respecto a su situación académica de acuerdo a la normatividad vigente y demás requerimientos de la comunidad en general. 2. Apoyar en la notificación telefónica de admitidos a los programas de pregrado. 3. Apoyar en la verificación de soportes de admisión de estudiantes de pregrado, brindando asesoría en las dudas que pueda presentar el admitido. 4. Apoyar en la verificación de soportes de inscripción o admisión en categorías especiales. 5. Contribuir en la revisión de soportes para grado a estudiantes de pregrado y/o posgrado.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9. Apoyar la recepción, clasificación, registro y archivo de documentos, actas y solicitudes de la Oficina de Admisiones, Registro y Control Académico aplicando los procedimientos indicados por la Oficina de Correspondencia y Archivo. 10. Apoyar el proceso de inscripción de cursos a estudiantes regulares.</t>
  </si>
  <si>
    <t>1. Brindar apoyo y asesoría a los requerimientos e inquietudes de los aspirantes, admitidos o estudiantes con respecto a su situación académica de acuerdo a la normatividad vigente y demás requerimientos de la comunidad en general. 2. Contribuir en la revisión de soportes para grado a estudiantes de pregrado y/o posgrado. 3. Coadyuvar con la notificación a la población estudiantil de pregrado y posgrado interesada en los procesos de Matricula, Tramite de Grado, Descuento electoral. 4. Apoyar en la revisión de certificado electoral para la aplicación del descuento de ley. 5. Colaborar con la actualización de datos personales de aspirantes o estudiantes de pregrado y posgrado en el sistema de información institucional. 6. Apoyar en la verificación de soportes de inscripción o admisión en categorías especiales. 7. Contribuir con los reportes de indicadores institucionales establecidos por el SIG y reportes estadísticos de población estudiantil. 8. Apoyar en la verificación de soportes de admisión de estudiantes de pregrado y posgrado brindando asesoría en las dudas que pueda presentar el admitido. 9. Apoyar el proceso de inscripción de cursos a estudiantes regulares.</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</si>
  <si>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Colaborar en el seguimiento y ajustes en la transición de la codificación de CUIPO al programa SICOF del módulo de compras, atendiendo solicitud de creación de los usuarios que lo soliciten. 9. Apoyar en el análisis, elaboración y reclasificación de grupo de inventarios de bienes muebles e inmuebles.</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</si>
  <si>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t>
  </si>
  <si>
    <t>1. Apoyar con informes estadísticos, reportes bibliográficos de las plataformas y bases de datos de División de Biblioteca, solicitadas por unidades académicas, administrativas o por entes externos. 2. Apoyar en el soporte técnico de las plataformas tecnológicas, bases de datos, equipos tecnológicos y página Web del Sistema de Bibliotecas de la Universidad. 3. Coadyuvar en la participación de las reuniones y programas de formación del Sistema de Bibliotecas, solicitados por las unidades académicas, administrativas o entes externos. 4. Prestar apoyo en los procesos de gestión de los recursos bibliográficos, muebles y equipos tecnológicos del Sistema de Biblioteca. 5. Brindar apoyo en la realización de reporte de multas de préstamo en el sistema y reportarla en la plataforma SIAU.</t>
  </si>
  <si>
    <t>0684 DE 2025</t>
  </si>
  <si>
    <t>G571</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</si>
  <si>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Apoyar con la revisión, direccionamiento o respuesta de las solicitudes allegadas al Centro de Idiomas. 8. Contribuir con los procesos de calidad y planes de mejora.</t>
  </si>
  <si>
    <t>1.  Apoyar en la atención en el área del servicio al cliente para toda la comunidad educativa del Centro de Idioma. 2. Coadyuvar con la oferta y promoción de los servicios del Centro de Idiomas.  3. Coadyuvar en los diferentes procesos de legalización, actualización o de trámite de proyectos de registros, educación continuada, convenios etc. 4. Apoyar a la dirección y/o coordinación en diferentes procesos académico – administrativos del centro de idiomas. 5. Apoyar en el control del inventario que se encuentra en el Centro de Idiomas. 6. Apoyar en el seguimiento y control de la base de datos de los estudiantes de extensión a la comunidad.  7. Apoyar mediante el acompañamiento a los estudiantes en las actividades lúdicas y recreativas. 8. Contribuir con los procesos de calidad y planes de mejora.</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</si>
  <si>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con la recopilación y análisis de indicadores internos de calidad educativa para los diferentes programas del centro de idiomas. 5. Apoyar a la coordinación en los diferentes procesos de acuerdo a las necesidades presentadas. 6. Contribuir con los procesos de calidad y planes de mejora que se ejecuten en el centro de idiomas.</t>
  </si>
  <si>
    <t>Cinco (05) meses y quince (15) días calendario</t>
  </si>
  <si>
    <t>MICHAEL ANDRES BOHORQUEZ GUAYARA</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</si>
  <si>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fijación y desfijación de edictos. 7. Coadyuvar a la realización de comunicaciones y notificaciones de las actuaciones disciplinarias. 8. Coadyuvar a la proyección y revisión de respuestas a solicitudes y derechos de petición.  9. Coadyuvar en la actualización de la información diligenciada en la matriz de inventario de expedientes. 10. Coadyuvar a la elaboración del libro de correspondencia recibida y generada. 11. Coadyuvar en la práctica de pruebas e información necesarias para las actuaciones disciplinarias previa designación del Asesor de Control Interno Disciplinario. 12. Coadyuvar en el diligenciamiento de la matriz de procesos. 13. Coadyuvar en tener debidamente sustanciado, organizado y digitalizado el expediente. Así mismo, entregar el expediente organizado al momento de dar por finalizado el contrato. 14. Apoyar el manejo del correo electrónico de la oficina asesora de Control Interno Disciplinario. 15. Colaborar con la elaboración de informes e inventarios de la oficina e inventarios de la oficina asesora de Control Interno Disciplinario. 16. Prestar apoyo en el envió de información requerida a través de medios electrónicos.</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</si>
  <si>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Brindar apoyo al seguimiento, verificación de los avances y cumplimiento de las metas PAI. 8. Prestar apoyo en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</si>
  <si>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1.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2. Contribuir en la elaboración de informes sobre la ejecución y proceso de las salidas y prácticas extramuros. 3. Prestar apoyo en la atención del personal administrativo, docentes y estudiantes, así como el trámite de los correos electrónicos de la manera oportuna. 4. Contribuir en la elaboración de oficios, memorandos y correspondencia interna o externa allegados a la Dirección General de Currículo. 5. Apoyo en el desarrollo del Comité Coordinador de Visitas y Prácticas Extramuros, elaboración y proyección de actas. 6. Brindar apoyo para el desarrollo y la trazabilidad de los convenios bajo supervisión de la Dirección General de Currículo. 7. Brindar apoyo en la elaboración, consolidación y presentación de los informes de gestión solicitados a la Dirección General de Currículo. 8. Brindar apoyo en la recopilación de la información solicitada a la DGC, tanto para la respuesta a derechos de petición como para los requerimientos del proceso de acreditación institucional.</t>
  </si>
  <si>
    <t>0715 DE 2025</t>
  </si>
  <si>
    <t>G607</t>
  </si>
  <si>
    <t>0729 DE 2025</t>
  </si>
  <si>
    <t>G643</t>
  </si>
  <si>
    <t>280104104</t>
  </si>
  <si>
    <t>1. Apoyar la elaboración de informes de cumplimiento relacionados con los distintos procesos y proyectos asignados a la Facultad. 2. Contribuir en la elaboración de propuestas de proyectos de inversión en infraestructura física y tecnológica orientados al mejoramiento de la calidad institucional, sostenibilidad del crecimiento y fortalecimiento de las dependencias de la facultad. 3. Brindar apoyo en la gestión, coordinación y administración de proyectos desarrollados al interior de la Facultad. 4. Apoyar la elaboración de planes, programas y demás documentos requeridos por las distintas dependencias de la Universidad. 5. Contribuir con las acciones y gestiones necesarias para el cumplimiento de las actividades, planes y programas establecidos en el Plan de Acción de la Facultad. 6. Brindar apoyo en las actividades relacionadas con procesos de acreditación de alta calidad, renovación de registros calificados y formulación de nuevos programas académicos. 7. Brindar seguimiento y verificación a los procesos relacionados con las comisiones de estudio de los docentes adscritos a la Facultad. 8. Apoyar en la atención de necesidades surgidas en el desarrollo de las actividades de la Facultad, gestionando soluciones pertinentes de acuerdo con las competencias asignadas. 9. Apoyar en la elaboración y formalización de convenios nacionales e internacionales para la extensión de servicios, desarrollo de proyectos de innovación, investigación y educación continuada. 10. Apoyar la comunicación de la Decanatura con las diferentes dependencias de la Facultad, con el fin de facilitar los procesos administrativos y académicos internos.</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</si>
  <si>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la revisión de las responsabilidades académicas aprobadas por el Consejo de Facultad en el Sistema de Información Académica de la Universidad de los Llanos (SIAU), así como en el manejo de otros aplicativos y bases de datos. 4. Apoyar en la organización y redacción de actas y resoluciones, así como en la gestión de la correspondencia generada a partir de las sesiones del Consejo de Facultad. 5. Apoyo al trámite de grado de los estudiantes de la Facultad. 6. Contribuir con la información requerida para la elaboración del informe de gestión de la Secretaría Académica.</t>
  </si>
  <si>
    <t>PRESTACIÓN DE SERVICIOS DE APOYO A LA GESTIÓN NECESARIO PARA EL FORTALECIMIENTO DE LOS PROCESOS ACADÉMICOS Y ADMINISTRATIVOS EN LOS PROGRAMAS DE POSGRADOS DE LA ESCUELA DE INGENIERÍA DE LA FACULTAD DE CIENCIAS BÁSICAS E INGENIERÍA DE LA UNIVERSIDAD DE LOS LLANOS.</t>
  </si>
  <si>
    <t>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Colaborar en las actividades de control, organización y actualización del archivo de la dependencia tanto físico como electrónico acorde a las directrices institucionales en materia de Gestión Documental. 3. Contribuir en los procesos académicos que se realicen desde el Sistema de Información Académica de la Universidad de los Llanos (SIAU). 4. Contribuir con la información requerida para la elaboración del informe de gestión de los posgrados de la Escuela de Ingeniería. 5. Contribuir en la promoción y difusión de la información pertinente de los programas de posgrado de la Escuela de Ingeniería a la comunidad en general. 6. Apoyar la recepción, recopilación y trámite de documentos para contratación y pago de los profesores de hora cátedra de los posgrados de la Escuela de Ingeniería.</t>
  </si>
  <si>
    <t>0742 DE 2025</t>
  </si>
  <si>
    <t>G693</t>
  </si>
  <si>
    <t>1. Prestar apoyo en asesorías jurídicas cuando le sean requeridas por la Asesora Jurídica en el área de proyección social. 2. Prestar apoyo jurídico en la proyección de las respuestas a las solicitudes efectuadas por la Oficina de Proyección social. 3. Prestar apoyo jurídico en la proyección o revisión de respuestas de las solicitudes y/o consultas realizadas por los diferentes estamentos de la Universidad. 4. Prestar apoyo jurídico en la proyección o revisión de actos administrativos, documentos, informes, para suscribir convenios por parte de la Oficina de Proyección Social de la universidad, de acuerdo a la naturaleza de los mismos y conforme a la normatividad aplicable. 5.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6.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7.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</si>
  <si>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Contribuir en el desarrollo del plan de vigilancia epidemiológico Riesgo Químico para prevenir a los trabajadores de afectaciones a la salud derivadas de sustancias peligrosas. (Inspecciones, Capacitaciones).</t>
  </si>
  <si>
    <t>1. Prestar apoyo en velar por el cumplimiento de las normas de seguridad y salud en el trabajo.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Brindar apoyo en la comunicación sobre el uso obligatorio de equipos de protección individual y colectiva. 8. Brindar información sobre las deficiencias detectadas en las inspecciones periódicas. 9. Colaborar en la investigación de accidentes laborales. 10. Prestar apoyo en la realización de inspecciones del botiquín de primeros auxilios y de los equipos de extinción de incendios, así como su correcta ubicación. 11. Apoyar la elaboración y actualización del programa de seguridad y salud en el trabajo y el panorama de factores de riesgo. 12. Brindar apoyo en la socialización de las matrices de identificación de peligros evaluación y control de riesgos en la universidad. 13. Apoyar en el diseño de mecanismos e implementarlos para la socialización del sistema de gestión de seguridad y salud en el trabajo, la política, objetivos, metas, resultados de los indicadores. 14. Prestar apoyo en velar por cumplimiento a los decretos 1443 de 2014, Decreto 1072 de 2015, Resolución 0312 de 2019 y demás normatividad aplicable, en lo pertinente a la implementación y ejecución del sistema de gestión de seguridad y salud en el trabajo. 15. Desarrollar el plan estratégico de seguridad vial para proteger la vida de los trabajadores en el entorno vial (Inspecciones, Capacitaciones).</t>
  </si>
  <si>
    <t>1. Apoyar el proceso de estandarización y elaboración de los planes de mejoramiento institucionales y de programa del proceso de autoevaluación, fruto de auditorías internas y externas. 2. Brindar apoyo en la formulación y monitoreo de los planes estratégicos institucionales. 3. Brindar apoyo en el análisis y elaboración de conceptos de viabilidad técnica para el trámite ante el Consejo Superior Universitario.  4. Brindar apoyo en el análisis de datos estadísticos para la toma de decisiones. 5. Apoyar el monitoreo y análisis de los indicadores de gestión asociados al proceso de direccionamiento estratégico. 6. Brindar apoyo en la estructuración de los planes, políticas y prospectivas institucionales.</t>
  </si>
  <si>
    <t>0795 DE 2025</t>
  </si>
  <si>
    <t>G770</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</si>
  <si>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procedimientos, formatos, riesgos e indicadores de gestión de los procesos del Sistema Gestión de Calidad; de conformidad con los mecanismos e instrumentos institucionales y los requisitos aplicables. 5. Apoyar la ejecución del programa anual de auditorías internas. 6. Apoyar la elaboración y presentación del informe de revisión por la alta dirección del Sistema de Gestión de la Calidad. 7. Apoyar la reestructuración y articulación del Sistema de Gestión de la Calidad. 8. Apoyar la planeación y ejecución de actividades de sensibilización sobre el Sistema de Gestión de Calidad de la Universidad.</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</si>
  <si>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Calidad; de conformidad con los mecanismos e instrumentos institucionales y los requisitos aplicables.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7. Apoyar la reestructuración y articulación del Sistema de Gestión de la Calidad. 8. Apoyar la planeación y ejecución de las actividades de sensibilización sobre el Sistema de Gestión de Calidad de la Universidad.</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</si>
  <si>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el proceso de estadística y análisis de datos de información Institucional para la toma de decisiones.</t>
  </si>
  <si>
    <t>0807 DE 2025</t>
  </si>
  <si>
    <t>G782</t>
  </si>
  <si>
    <t>KAREN VANESSA HERRERA LOPEZ</t>
  </si>
  <si>
    <t>1001</t>
  </si>
  <si>
    <t>OMAR YESID LIEVANO GARAVITO</t>
  </si>
  <si>
    <t>FABIAN ANDRES BAQUERO MENDEZ</t>
  </si>
  <si>
    <t>0831 DE 2025</t>
  </si>
  <si>
    <t>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 la Oficina de Sistemas en la elaboración de estudios de oportunidad y conveniencia, y seguimiento del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t>
  </si>
  <si>
    <t>G805</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</si>
  <si>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Apoyar a la jefatura de la Oficina de Sistemas en el seguimiento de los contratos que la Universidad suscriba, relacionados con la prestación de servicios TIC. 11. Brindar apoyo en el cargue de documentos para contratación y pago de CPS. 12. Contribuir en el proceso de Acreditación de alta calidad. 13. Contribuir a fortalecer el proceso de Gestión de TIC, aplicando estrictamente los procedimientos establecidos.</t>
  </si>
  <si>
    <t>1101</t>
  </si>
  <si>
    <t>PRESTACIÓN DE SERVICIOS DE APOYO A LA GESTIÓN NECESARIO PARA FORTALECER LOS PROCEDIMIENTOS CONTABLES Y ADMINISTRATIVOS EN LA VICERRECTORÍA DE RECURSOS UNIVERSITARIOS DE LA UNIVERSIDAD DE LOS LLANOS.</t>
  </si>
  <si>
    <t>0877 DE 2025</t>
  </si>
  <si>
    <t>G854</t>
  </si>
  <si>
    <t>0878 DE 2025</t>
  </si>
  <si>
    <t>G855</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</si>
  <si>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 la División de Bienestar (SIG, PDI, PAI, planes de mejoramiento). 6. Apoyar a la jefatura de Bienestar Institucional en la elaboración de informes que permitan responder los procesos de autoevaluación con fines de acreditación de calidad y registro calificado de los programas académicos. 7. Brindar apoyo logístico en la Jornada de Primer Encuentro con la U al Inicio de cada periodo académico. 8. Brindar apoyo a la jefatura de Bienestar en los eventos institucionales que se realicen y sean liderados o apoyados por la Dirección de Bienestar Institucional. 9. Apoyar en las reuniones o eventos que estén relacionadas a los diferentes procesos de la División de Bienestar Universitario. 10. Contribuir en masificar la divulgación y visualización de los servicios y actividades desarrollados por la División de Bienestar Institucional.</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</si>
  <si>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 8. Contribuir en masificar la divulgación y visualización de los servicios y actividades desarrollados por la División de Bienestar Institucional.</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</si>
  <si>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t>
  </si>
  <si>
    <t xml:space="preserve">FERNANDO CAMPOS POLO </t>
  </si>
  <si>
    <t>1.  Contribuir con el levantamiento e identificación de los requisitos necesarios para la realización y programación de módulos sobre: Proceso de Inscripciones, Certificados en línea, Proceso de Notas, Proceso Reportes, requeridos por el Centro de Idiomas, para estudiantes pertenecientes al Plan de Bilingüismo Unillanos. 2. Apoyo en la construcción de nuevas herramientas web y de programación, sobre: Proceso de Inscripciones, Certificados en línea, Proceso de Notas, Proceso Reportes, requeridos por el Centro de Idiomas, tanto, para el manejo de la información y procedimientos de los estudiantes pertenecientes al Plan de Bilingüismo Unillanos, liderado por la oficina de Sistemas de la Universidad de los Llanos. 3. Colaborar en el desarrollo de programación e interfaz, manejo de servidor (es), hosting, seguridad, portabilidad y las actividades que conlleven a subsanar las necesidades tecnológicas en la Construcción del programa académico-administrativo del Centro de Idiomas. 4. Coadyuvar en la elaboración de pruebas para garantizar la calidad del sistema de información y en el desarrollo de correcciones de acuerdo a las pruebas realizadas, liderado por la oficina de Sistemas de la Universidad de los Llanos. 5. Ayudar en la documentación del sistema de información, al igual, su almacenamiento en fuentes externas o nube, de acuerdo a lo direccionado por la oficina de sistemas de la Universidad de los Llanos. 6. Apoyo en la actualización y configuración de la página web del Centro de Idiomas de acuerdo a la necesidad. 7. Apoyo en la administración y soporte técnico de la página web del Centro de Idiomas. 8. Apoyar y prestar asesoría a los estudiantes y del Plan Bull que tengan dificultades con el manejo de la plataforma para las inscripciones a los módulos del Plan. 9. Contribuir con los procesos de calidad y planes de mejora.</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</si>
  <si>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coordinación académica en los diferentes procesos y requerimientos del plan de bilinguismo. 14. Apoyar el proceso de virtualización del Nivel A1 de inglés.</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</si>
  <si>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Apoyar en el seguimiento al proceso de formación de la evolución en el nivel de inglés de los estudiantes de los diferentes programas según resultados de las pruebas Saber Pro. 6. Contribuir en el envío de los informes académicos solicitados por la coordinación académica general. 7. Apoyar en la asistencia a reuniones y capacitaciones programadas de las diferentes dependencias y/o direcciones de la Universidad, en pro de fortalecimiento al manejo de una segunda lengua de los estudiantes Unillanos. 8. Brindar apoyo en el proceso de evaluación docente orientada por la Universidad para el Centro de Idiomas. 9.  Apoyar en la realización de la trazabilidad académica de los estudiantes del Plan Bull, de acuerdo con las solicitudes de inscripción recibidas. 10. Brindar apoyo en la respuesta a la correspondencia allegada al Centro de Idiomas. 11. Apoyar en el proceso y verificación de los auxiliares y monitores como apoyo en los procesos académicos del plan de Bilingüismo. 12. Contribuir con los procesos de calidad y planes de mejora. 13. Apoyar a la dirección en los diferentes procesos y requerimientos del plan de bilinguismo. 14. Apoyar con la elaboración, seguimiento e informes pertinentes al proyecto de recursos para el Plan Bull.</t>
  </si>
  <si>
    <t>PRESTACIÓN DE SERVICIOS PROFESIONALES NECESARIO PARA EL DESARROLLO DEL PROYECTO FICHA BPUNI VIARE 09 1510 2024 “CONSOLIDACIÓN DE LA IDENTIDAD INSTITUCIONAL HACIA LA TRASCENDENCIA ACADÉMICA Y LA INNOVACIÓN SOCIAL EN LA UNIVERSIDAD DE LOS LLANOS - ACTUALIZACIÓN I”</t>
  </si>
  <si>
    <t>0906 DE 2025</t>
  </si>
  <si>
    <t>G929</t>
  </si>
  <si>
    <t>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t>
  </si>
  <si>
    <t>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t>
  </si>
  <si>
    <t>1. Apoyar la participación de los grupos de investigación en convocatorias externas realizadas por el Ministerio de Ciencia, Tecnología e Innovación – Minciencias y el Sistema General de Regalías -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 y en el Sistema Universitario Estatal - SUE. 7. Brindar apoyo a los docentes y estudiantes de la Universidad para el acceso a información tecnológica y orientación en materia de diseño industrial del programa Centros de Apoyo a la Tecnología y la Innovación – CATI y la presentación de informes de seguimiento.</t>
  </si>
  <si>
    <t>1. Apoyar el diseño de políticas y estrategias que fomenten, fortalezcan y articulen la investigación, el desarrollo tecnológico, la innovación y la extensión en la Universidad de los Llanos. 2. Apoyar el diseño, implementación y seguimiento de los planes estratégicos institucionales de la Universidad de los Llanos en sus componentes de investigación, desarrollo tecnológico, innovación y extensión, así como en la consolidación de los indicadores en dichos ámbitos. 3. Coadyuvar en la elaboración y seguimiento del presupuesto de la Dirección General de Investigaciones. 4. Apoyar el diseño, estructuración y articulación de la Vicerrectoría de Investigaciones y Extensión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Contribuir al diseño e implementación de estrategias planteadas por la Directora Técnica de Investigaciones en la Red de Investigación, Innovación y Gestión del Conocimiento REDIME y en el Centro de Innovación del Meta ECONOVA.</t>
  </si>
  <si>
    <t>1. Brindar apoyo a los Grupos de Investigación de la Universidad de los Llanos a través de la clasificación, seguimiento y consolidación de su productividad de manera interna y ante las plataformas establecidas por el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en la consolidación y organización de información relacionada con los Grupos y Semilleros de Investigación y su productividad, requerida para el Sistema de Información de Autoevaluación y Acreditación Institucional y de los diferentes programas académicos de la Universidad.</t>
  </si>
  <si>
    <t>1. Apoyar en la consolidación de información de la base de datos de investigaciones solicitada por dependencias de la universidad (planeación, control interno, acreditación, entre otros) y por el Sistema Nacional de Información de la Educación Superior - SNIES, así como el manejo de los sistemas de información de investigación de la Universidad de los Llanos. 2. Apoyar en la gestión y desarrollo del procedimiento de convocatorias internas de la Universidad de los Llanos, así como los trámites para la cesión de derechos de productos de desarrollo tecnológico e innovación.3.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con la consolidación de estrategias para identificar la diáspora científica de la Universidad de los Llanos. 7. Coadyuvar en la orientación de los procesos de registro de marca, signos distintivos y demás actividades relacionadas con el programa Centros de Apoyo a la Tecnología y la Innovación – CATI con la comunidad académica e investigativa de la Universidad de los Llanos.</t>
  </si>
  <si>
    <t>MARIO ALEXANDER CALDERON COLLAZOS</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</si>
  <si>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tecnología e innovación en la comunidad académica y el Sistema de Investigaciones de la Universidad de los Llanos.</t>
  </si>
  <si>
    <t>0930 DE 2025</t>
  </si>
  <si>
    <t>G962</t>
  </si>
  <si>
    <t>1. Coadyuvar a la coordinación del sistema de laboratorios en la planeación y/o ejecución de actividades de inducción en relación a la gestión del sistema de laboratorios. 2. Apoyar a la coordinación del sistema de laboratorios en la planeación, revisión, ajuste, ejecución y seguimiento del Procedimiento de Aseguramiento Metrológico (PD-GAA-78) de los Equipos de laboratorios, incluyendo la supervisión del diligenciamiento del libro de aseguramiento metrológico de los laboratorios de la Universidad. 3. Apoyar a la Coordinación de Laboratorios en las reuniones del Comité Institucional del Sistema de Laboratorios de la Universidad de los Llanos. 4. Apoyar a la coordinación del sistema de laboratorios en la formulación de proyectos de inversión en la metodología establecida por el banco de proyecto. 5. Apoyar a la coordinación del sistema de laboratorios en la revisión y ajuste de la documentación de los Laboratorios (planes, manuales, procedimientos, formatos, indicadores de gestión, mapa de riesgos, etc.), cuando se requiera. 6. Contribuir en la articulación de la Coordinación del sistema de Laboratorios con las dependencias de la universidad. 7. Apoyar a la coordinación del sistema de laboratorios en el seguimiento de la ejecución de proyectos de inversión. 8. Apoyar a la coordinación del sistema de laboratorios en la atención de las auditorías Internas y/o externas definidas en la universidad. 9. Coadyuvar a la coordinación del sistema de laboratorios en el cumplimiento de los requisitos legales, la normatividad y directrices de la universidad.</t>
  </si>
  <si>
    <t>1. Brindar apoyo a la coordinación de laboratorios en las reuniones del Comité Institucional del Sistema de Laboratorios de la Universidad de los Llanos. 2. Coadyuvar a la coordinación del sistema de laboratorios en la planeación y/o ejecución de actividades de inducción en relación a la gestión del sistema de laboratorios. 3. Brindar apoyo a la coordinación del sistema de laboratorios en la formulación de proyectos de inversión en la metodología establecida por el banco de proyecto. 4.  Apoyar a la coordinación del sistema de laboratorios en el seguimiento de la ejecución de proyectos de inversión. 5.  Apoyar a la coordinación de laboratorios en la gestión del riesgo y la implementación del SGA en los laboratorios dando cumplimiento a los requisitos legales, normativos y directrices de la Universidad. 6. Apoyar a la coordinación del sistema de laboratorios en la supervisión del control de inventario de reactivos (FO- GAA 15) de los Laboratorios y del software definido por el SL. 7. Apoyar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como seguridad y salud, ambiental, planeación entre otras en relación al quehacer misional del sistema de laboratorio. 9.  Apoyar a la coordinación del sistema de laboratorios en la atención de las auditorías Internas y/o externas definidas en la universidad, cuando se requiera.</t>
  </si>
  <si>
    <t>1. Colaborar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</si>
  <si>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0947 DE 2025</t>
  </si>
  <si>
    <t>G983</t>
  </si>
  <si>
    <t>MARIA ANGELICA CAMELO URREA</t>
  </si>
  <si>
    <t>PRESTACIÓN DE SERVICIOS DE APOYO A LA GESTIÓN NECESARIO PARA EL FORTALECIMIENTO DE LOS PROCESOS ACADÉMICOS Y ADMINISTRATIVOS EN EL PROGRAMA DE POSGRADO DE LA MAESTRÍA EN EDUCACIÓN FÍSICA, PERTENECIENTE A LA ESCUELA DE HUMANIDADES DE LA FACULTAD DE CIENCIAS HUMANAS Y DE LA EDUCACIÓN DE LA UNIVERSIDAD DE LOS LLANOS.</t>
  </si>
  <si>
    <t>280103205</t>
  </si>
  <si>
    <t>0963 DE 2025</t>
  </si>
  <si>
    <t>JUAN DIEGO MESA TRUQUE</t>
  </si>
  <si>
    <t>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t>
  </si>
  <si>
    <t>DUMAR ALEXANDER JARAMILLO HERNANDEZ</t>
  </si>
  <si>
    <t>1. Coadyuvar en la toma de muestras de sangre venosa de animales (bovinos, equinos, caninos y roedores) de las fincas seleccionadas.  2. Apoyar para el procesamiento de las muestras (centrifugación y obtención de suero sanguíneo). 3. Colaborar en el transporte y almacenamiento de las muestras. 4. Brindar apoyo en el registro de información en bases de datos.</t>
  </si>
  <si>
    <t>G532</t>
  </si>
  <si>
    <t>0972 DE 2025</t>
  </si>
  <si>
    <t>Cuatro (04) meses y ocho (08) días calendario</t>
  </si>
  <si>
    <t>G560</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</si>
  <si>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administrativos ejecutados en el sistema de bibliotecas.</t>
  </si>
  <si>
    <t>1. Apoyar los programas de formación de usuarios, sobre los servicios y recursos bibliográficos del Sistema de Bibliotecas de la Universidad. 2. Colaborar con los procedimientos del Repositorio Institucional. 3. Contribuir en el control de préstamo y manejo de las herramientas de las salas de la Biblioteca. 4. Apoyar con el soporte técnico e inventario de los equipos tecnológicos de la Biblioteca.</t>
  </si>
  <si>
    <t>ZULLY JOHANA MORENO FERNANDEZ</t>
  </si>
  <si>
    <t>PRESTACIÓN DE SERVICIOS PROFESIONALES NECESARIO PARA EL DESARROLLO DE LOS DIFERENTES PROCESOS DE CONSEJERÍA Y ACOMPAÑAMIENTO EN LO RELACIONADO A SALUD MENTAL EN LA DIVISIÓN DE BIENESTAR UNIVERSITARIO DE LA UNIVERSIDAD DE LOS LLANOS.</t>
  </si>
  <si>
    <t xml:space="preserve">LINA MARIA OSORIO LONDOÑO </t>
  </si>
  <si>
    <t>IVONNE CATHERINE CALDERON DELGADO</t>
  </si>
  <si>
    <t>PRESTACIÓN DE SERVICIOS DE APOYO A LA GESTIÓN NECESARIO PARA EL FORTALECIMIENTO DE LOS PROCESOS EN EL LABORATORIO DE TOXICOLOGÍA Y BIOTECNOLOGÍA DE LA FACULTAD DE CIENCIAS AGROPECUARIAS Y RECURSOS NATURALES DE LA UNIVERSIDAD DE LOS LLANOS.</t>
  </si>
  <si>
    <t xml:space="preserve">1. Colaborar en el mantenimiento y organización de los equipos, elementos e insumos del laboratorio de Toxicología y Biotecnología. 2. Apoyar en la actualización permanente del inventario de equipos y reactivos del laboratorio. 3. Prestar apoyo en el análisis de muestras en el laboratorio, así como en ensayos de laboratorio necesarios para el desarrollo de actividades curriculares y de investigación. 4. Colaborar en el mantenimiento y preservación del material biológico utilizado en proyectos de investigación y actividades curriculares. 5. Contribuir en la preparación de materiales y equipos necesarios para el desarrollo de cada practica de acuerdo con la programación establecida. 6. Apoyar con el descarte, clasificación, rotulación y diligenciamiento de formatos de residuos biológicos, líquidos y sólidos, derivados de las practicas académicas y de investigación realizadas en el laboratorio. 7. Contribuir con la aplicación y cumplimiento del reglamente y buenas prácticas de uso del laboratorio por parte de los usuarios e informar de cualquier eventualidad al Coordinador del Laboratorio. 8. Colaborar, asistir e instruir a los docentes, estudiantes e investigadores en el correcto uso de los equipos del laboratorio con el fin de que se utilicen de manera adecuada para el desarrollo de las actividades. 9. Apoyar el diligenciamiento y aplicación de formatos del Sistema de Laboratorios de la Universidad y propios del laboratorio de acuerdo a lo establecido por el Coordinador del Laboratorio. </t>
  </si>
  <si>
    <t>PRESTACIÓN DE SERVICIOS DE APOYO A LA GESTIÓN NECESARIO PARA EL FORTALECIMIENTO DE LOS PROCESOS EN EL LABORATORIO DE MICROBIOLOGÍA ANIMAL DE LA FACULTAD DE CIENCIAS AGROPECUARIAS Y RECURSOS NATURALES DE LA UNIVERSIDAD DE LOS LLANOS.</t>
  </si>
  <si>
    <t>1. Colaborar en el mantenimiento, limpieza y organización del Laboratorio de Microbiología Animal. 2. Apoyar la organización, limpieza, actualización de hojas de vida y el registro de uso de equipos del Laboratorio de Microbiología Animal. 3. Apoyar con la organización, almacenamiento, inventario y correcto uso de materiales y reactivos del Laboratorio de Microbiología Animal. 4. Prestar apoyo en el análisis de muestras y ensayos que se llevan a cabo para el desarrollo de actividades curriculares y de grupos de investigación que hacen en el Laboratorio de Microbiología Animal. 5. Colaborar con el mantenimiento y preservación de todo material biológico utilizado en proyectos de investigación y actividades curriculares del Laboratorio de Microbiología Animal. 6. Apoyar con el descarte, clasificación, rotulación y diligenciamiento de formatos de residuos biológicos, líquidos y sólidos derivados de las prácticas académicas y de proyectos de investigación realizadas en el Laboratorio de Microbiología Animal.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del Laboratorio de Microbiología Animal. 10. Apoyar el diligenciamiento y aplicación de formatos del Sistema de Laboratorios de la Universidad y propios del Laboratorio de Microbiología Animal de acuerdo a lo establecido por el Coordinador de cada laboratorio. 11. Brindar apoyo a los coordinadores de los laboratorios en la elaboración de informes de gestión, así como con el manejo y custodia del archivo documental de cada uno de los laboratorios.</t>
  </si>
  <si>
    <t>280104113</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</si>
  <si>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</si>
  <si>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28010110401</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</si>
  <si>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Apoyar las actividades y uso de herramientas informáticas inmersas en el manejo y organización adecuada del material documental físico y digital que se genere al interior de la dependencia, teniendo en cuenta las normas legales de la Universidad. 5. Apoyar en la verificación de requisitos de los proyectos de investigación y de proyección social, así como el seguimiento y monitoreo de los proyectos. 6. Apoyar las actividades de educación continuada, académicas y eventos, realizando seguimiento de requisitos para aval y verificación de cumplimiento de entrega en la plataforma SIAU. 7. Contribuir en el trámite de correspondencia interna y externa, incluyendo correspondencia electrónica de los Centros. 8. Apoyar con las acciones necesarias para la organización y seguimiento de documentos y actividades correspondientes a convenios, contratos, proyectos de Investigación y proyección social, semilleros de investigación y Grupos de Investigación. 9. Contribuir con la información a la comunidad en general sobre los semilleros de investigación, grupos de investigación, proyectos de investigación y el portafolio de servicios de la Facultad. 10. Apoyar la elaboración de informe de gestión semestral del Centro de Investigación y Centro de Proyección Social.</t>
  </si>
  <si>
    <t>HASBLEIDY YULEY VELASQUEZ MORERAS</t>
  </si>
  <si>
    <t>JULIO CESAR QUIROGA CAMACHO</t>
  </si>
  <si>
    <t>2801011040007</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</si>
  <si>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Colaborar en las actividades de control, organización y actualización del archivo de la dependencia tanto físico como electrónico acorde a las directrices institucionales en materia de Gestión Documental. 3. Contribuir en la promoción y difusión de la información pertinente al MHNU y de interés de la comunidad en general a través de las tecnologías de información y comunicación (TIC). 4. Apoyar las actividades curatoriales para la organización, almacenamiento y preservación de las colecciones biológicas depositadas en el MHNU. 5. Apoyar la atención, recepción y gestión de especímenes en condición de préstamo pertenecientes a las colecciones biológicas del MHNU o provenientes de entidades externas. 6. Apoyar los procesos de actualización y publicación del Registro Nacional de Colecciones - RNC y el Sistema de Información sobre Biodiversidad de Colombia – SiB Colombia.</t>
  </si>
  <si>
    <t>280202202</t>
  </si>
  <si>
    <t>JAISON STIVEN RODRIGUEZ CESPEDES</t>
  </si>
  <si>
    <t>DANA CAROLINA TRUJILLO POLANIA</t>
  </si>
  <si>
    <t xml:space="preserve">DIANA KATERINE ESCOBAR GIL </t>
  </si>
  <si>
    <t>1. Brindar información adecuada y pertinente a los usuarios del Laboratorio de Física, tanto internos como externos a la Universidad. 2. Velar por el cuidado de los equipos, materiales e instalaciones del laboratorio de Física, procurando que permanezcan en buen estado y que se haga correcto uso de ellos. 3. Organizar y preparar los materiales y equipos necesarios para las prácticas de laboratorio programadas, con la anticipación requerida en cada caso. 4. Hacer entrega a los estudiantes y docentes de los materiales y equipos necesarios para el desarrollo de las prácticas de laboratorio. 5. Apoyar el desarrollo de las prácticas de laboratorio, en lo que se refiere a la disponibilidad y estado de materiales y equipos. 6. Brindar apoyo en la revisión de los equipos y materiales del laboratorio al finalizar cada práctica. En caso de presentarse algún daño o eventualidad, registrar los datos de las personas implicadas e informar al Coordinador del laboratorio de Física. 7. Apoyar al Coordinador del Laboratorio de Física en la elaboración de pedidos, inventarios, informes y demás documentos que relacionados con el funcionamiento del Laboratorio. 8. Participar en las actividades de capacitación programadas para el personal de apoyo del Laboratorio de Física. 9. Velar por la aplicación y el cumplimiento del Reglamento del Laboratorio de Física por parte de los usuarios e informar de cualquier eventualidad al Coordinador del Laboratorio.</t>
  </si>
  <si>
    <t>280101104</t>
  </si>
  <si>
    <t>ENEIDA YICELA AGUDELO PARRADO</t>
  </si>
  <si>
    <t>YOLMAN ESNEIDER GUTIERREZ DURAN</t>
  </si>
  <si>
    <t>LAURA TATIANA CALDERON BARBOSA</t>
  </si>
  <si>
    <t>PRESTACIÓN DE SERVICIOS PROFESIONALES NECESARIO PARA EL FORTALECIMIENTO DE LOS PROCESOS ADMINISTRATIVOS DE LA VICERRECTORÍA DE RECURSOS UNIVERSITARIOS DE LA UNIVERSIDAD DE LOS LLANOS Y EL MUSEO DE HISTORIA NATURAL.</t>
  </si>
  <si>
    <t>FERNANDO PACHECO APONTE</t>
  </si>
  <si>
    <t>MARIBEL GAVIRIA CASTIBLANCO</t>
  </si>
  <si>
    <t>LAURA VANESSA ARMENTA RONCANCIO</t>
  </si>
  <si>
    <t>JUAN DAVID MARTINEZ MORALES</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</si>
  <si>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y salas audiovisuales para la prestación del servicio, así como en la asignación de estas.</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</si>
  <si>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Brindar apoyo en los trámites relacionados con el Comité de Proyectos del Sistema General de Regalías.  7. Apoyar los procesos de formulación de proyectos de consecución de recursos mediante convocatorias internas, externas, nacionales e internacionales.</t>
  </si>
  <si>
    <t>IVAN ANDRES MONTOYA SASTOQUE</t>
  </si>
  <si>
    <t>HEYMER EFREN HERRERA MARTINEZ</t>
  </si>
  <si>
    <t>1149 DE 2025</t>
  </si>
  <si>
    <t>RODRIGO REYES HERRERA</t>
  </si>
  <si>
    <t>G902</t>
  </si>
  <si>
    <t>PAULA NICOLL MORALES ROBAYO</t>
  </si>
  <si>
    <t>Tres (03) meses y dieciocho (18) días calendario</t>
  </si>
  <si>
    <t>1164 DE 2025</t>
  </si>
  <si>
    <t>EDGAR MANTILLA MORENO</t>
  </si>
  <si>
    <t xml:space="preserve">PRESTACIÓN DE SERVICIOS PROFESIONALES NECESARIOS PARA LA CONSTRUCCIÓN DEL DOCUMENTO MAESTRO DEL PROGRAMA TÉCNICO PROFESIONAL EN ENTRENAMIENTO DEPORTIVO DE LA UNIVERSIDAD DE LOS LLANOS. </t>
  </si>
  <si>
    <t>JUAN PABLO ARBOLEDA SALINAS</t>
  </si>
  <si>
    <t>LAURA XIMENA ACEVEDO QUEVEDO</t>
  </si>
  <si>
    <t>1. Contribuir a la elaboración del documento de condiciones de calidad conducente al registro calificado del programa Técnico Profesional en Entrenamiento Deportivo.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Técnico Profesional en Entrenamiento Deportivo.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t>
  </si>
  <si>
    <t>G995</t>
  </si>
  <si>
    <t>ERIKA ALEXANDRA OVIEDO GORDILLO</t>
  </si>
  <si>
    <t>1180 DE 2025</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</si>
  <si>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Contribuir en masificar la divulgación y visualización de los servicios de Bienestar. 4. Apoyar la formulación y seguimiento de los diferentes planes de acción y Planes de Mejoramiento de la División de Bienestar Universitario. 5. Brindar apoyo a la jefatura de Bienestar en los eventos institucionales que se realicen y sean liderados o apoyados por la Dirección de Bienestar Institucional. 6. Apoyar con el seguimiento de la ejecución financiera de las fichas BPUNI a cargo de la División de Bienestar Institucional.</t>
  </si>
  <si>
    <t>G1010</t>
  </si>
  <si>
    <t>LEIDY DIANA RODRIGUEZ BUITRAGO</t>
  </si>
  <si>
    <t>NESTOR ALFONSO RAMIREZ CASTAÑEDA</t>
  </si>
  <si>
    <t>HERNANDO CASTRO GARZON</t>
  </si>
  <si>
    <t>DEYSY DULEMA URREA ROLDAN</t>
  </si>
  <si>
    <t>280202203</t>
  </si>
  <si>
    <t>MANUEL ALEJANDRO TEJADA CASTAÑO</t>
  </si>
  <si>
    <t>Un (01) mes y quince (15) días calendario</t>
  </si>
  <si>
    <t>MIGUEL ANDRES BECERRA QUINTERO</t>
  </si>
  <si>
    <t xml:space="preserve">PRESTACIÓN DE SERVICIOS DE APOYO A LA GESTIÓN NECESARIO PARA EL FORTALECIMIENTO DE LOS PROCESOS OPERATIVOS DE SERVICIOS GENERALES EN LA SEDE RESTREPO DE LA UNIVERSIDAD DE LOS LLANOS. </t>
  </si>
  <si>
    <t>CLEYDY YORMARY CARDENAS SOLER</t>
  </si>
  <si>
    <t xml:space="preserve">PRESTACIÓN DE SERVICIOS DE APOYO A LA GESTIÓN PARA EL FORTALECIMIENTO DE LOS PROCESOS ADMINISTRATIVOS Y CONTABLES DESARROLLADOS EN LA SEDE RESTREPO DE LA UNIVERSIDAD DE LOS LLANOS.         </t>
  </si>
  <si>
    <t>1. Coadyuvar en las actividades de mantenimiento general de áreas comunes. 2. Contribuir a la limpieza de senderos y zanjas para garantizar un entorno seguro y ordenado. 3. Apoyar en todo lo relacionado con arreglos y reparaciones que surjan en la sede rede restrepo de la Universidad de los Llanos. 4. Apoyar en el mantenimiento de jardines, poda y corte de césped. 5. Colaborar en la aplicación de productos preventivos para el control de plagas. 6. Apoyar en el mantenimiento y control de las herramientas y materiales a su cargo, mediante un inventario.</t>
  </si>
  <si>
    <t>1. Apoyar al proceso de Facturación Electrónica.  2. Participar en la organización y distribución de las facturas electrónicas. 3. Apoyar en la expedición de boletos para los diversos eventos que se desarrollen la sede restrepo y Museo de Historia Natural. 4. Contribuir en la realización del cobro y verificación de los pagos recibidos en cualquier medio de pago por el uso de los servicios ofertado en la sede Restrepo. 5. Contribuir en la atención al cliente, asesorando a los visitantes sobre los eventos, servicios, ofertas y horarios. 6. Apoyar en el manejo de la caja, cuadre de la misma cuando sea requerido. 7. Colaborar en la realización del conteo del dinero recaudado y compararlo con los registros de ventas, para asegurar la precisión de los datos. 8. Colaborar en la realización de la emisión de los comprobantes, entregar los recibos, boletos o pases correspondientes. 9. Contribuir en la información sobre registro y estadísticas, llevando un registro del numero de entradas vendidas y otros datos relevantes. 10. Apoyar en la atención y solución de situaciones que generen requerimientos o reclamos básicos.</t>
  </si>
  <si>
    <t xml:space="preserve">Adición y prórroga / Embarazada </t>
  </si>
  <si>
    <t>Cinco (05) meses y treinta (30) días calendario</t>
  </si>
  <si>
    <t>Cuatro (04) meses y veinticinco (25) días calendario</t>
  </si>
  <si>
    <t>Cinco (05) meses y veintinueve (29) días calendario</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</si>
  <si>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</si>
  <si>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así mismo con la Información financiera de los programas académicos de la Universidad requerida para el Sistema de acreditación Institucional de los programas académicos de la Universidad de los Llanos. 5. Apoyar el análisis e implementación de los sistemas de costeo y seguimiento de las herramientas vinculadas de los sistemas de información desarrollados para investigación que se encuentran asociados a los procesos financieros de los proyectos de investigación.</t>
  </si>
  <si>
    <t>Cinco (05) meses y veintitrés (23) días calendario</t>
  </si>
  <si>
    <t>Veinticinco (25) días calendario</t>
  </si>
  <si>
    <t>veinticinco (25) días calendario</t>
  </si>
  <si>
    <t>Seis (06) días calendario</t>
  </si>
  <si>
    <t>Cinco (05) meses y veintiún (21) días calendario</t>
  </si>
  <si>
    <t>0228 DE 2026</t>
  </si>
  <si>
    <t>FREDY ALEXANDER GUTIERREZ BUSTOS</t>
  </si>
  <si>
    <t>H422</t>
  </si>
  <si>
    <t>0229 DE 2026</t>
  </si>
  <si>
    <t>H289</t>
  </si>
  <si>
    <t>0230 DE 2026</t>
  </si>
  <si>
    <t>H290</t>
  </si>
  <si>
    <t>0231 DE 2026</t>
  </si>
  <si>
    <t>H291</t>
  </si>
  <si>
    <t>0232 DE 2026</t>
  </si>
  <si>
    <t>H292</t>
  </si>
  <si>
    <t>0259 DE 2026</t>
  </si>
  <si>
    <t>H293</t>
  </si>
  <si>
    <t>0260 DE 2026</t>
  </si>
  <si>
    <t xml:space="preserve"> H294</t>
  </si>
  <si>
    <t>0261 DE 2026</t>
  </si>
  <si>
    <t>H319</t>
  </si>
  <si>
    <t>0262 DE 2026</t>
  </si>
  <si>
    <t>LINDA JOHANA PATARROYO ACERO</t>
  </si>
  <si>
    <t>H427</t>
  </si>
  <si>
    <t>0263 DE 2026</t>
  </si>
  <si>
    <t>DANIELA GONZALEZ CARDONA</t>
  </si>
  <si>
    <t>H421</t>
  </si>
  <si>
    <t>0235 DE 2026</t>
  </si>
  <si>
    <t>H302</t>
  </si>
  <si>
    <t>0236 DE 2026</t>
  </si>
  <si>
    <t>H303</t>
  </si>
  <si>
    <t>0237 DE 2026</t>
  </si>
  <si>
    <t>H304</t>
  </si>
  <si>
    <t>0238 DE 2026</t>
  </si>
  <si>
    <t>H305</t>
  </si>
  <si>
    <t>0239 DE 2026</t>
  </si>
  <si>
    <t>H306</t>
  </si>
  <si>
    <t>0240 DE 2026</t>
  </si>
  <si>
    <t>H307</t>
  </si>
  <si>
    <t>0241 DE 2026</t>
  </si>
  <si>
    <t>H309</t>
  </si>
  <si>
    <t>0242 DE 2026</t>
  </si>
  <si>
    <t>H311</t>
  </si>
  <si>
    <t>0264 DE 2026</t>
  </si>
  <si>
    <t>ANDRES FELIPE GIL RAMIREZ</t>
  </si>
  <si>
    <t>H310</t>
  </si>
  <si>
    <t>0265 DE 2026</t>
  </si>
  <si>
    <t>H314</t>
  </si>
  <si>
    <t>0211 DE 2026</t>
  </si>
  <si>
    <t>H245</t>
  </si>
  <si>
    <t>0212 DE 2026</t>
  </si>
  <si>
    <t>LEIDY CAROLINA MELO POVEDA</t>
  </si>
  <si>
    <t>H464</t>
  </si>
  <si>
    <t>0213 DE 2026</t>
  </si>
  <si>
    <t>H246</t>
  </si>
  <si>
    <t>0214 DE 2026</t>
  </si>
  <si>
    <t>H252</t>
  </si>
  <si>
    <t>0215 DE 2026</t>
  </si>
  <si>
    <t>H247</t>
  </si>
  <si>
    <t>0216 DE 2026</t>
  </si>
  <si>
    <t>H248</t>
  </si>
  <si>
    <t>0217 DE 2026</t>
  </si>
  <si>
    <t>H249</t>
  </si>
  <si>
    <t>0218 DE 2026</t>
  </si>
  <si>
    <t>H250</t>
  </si>
  <si>
    <t>0219 DE 2026</t>
  </si>
  <si>
    <t>H251</t>
  </si>
  <si>
    <t>0220 DE 2026</t>
  </si>
  <si>
    <t>H456</t>
  </si>
  <si>
    <t>0209 DE 2026</t>
  </si>
  <si>
    <t>H243</t>
  </si>
  <si>
    <t>0210 DE 2026</t>
  </si>
  <si>
    <t>H244</t>
  </si>
  <si>
    <t>0207 DE 2026</t>
  </si>
  <si>
    <t>H241</t>
  </si>
  <si>
    <t>0208 DE 2026</t>
  </si>
  <si>
    <t>H242</t>
  </si>
  <si>
    <t>0202 DE 2026</t>
  </si>
  <si>
    <t>H192</t>
  </si>
  <si>
    <t>0203 DE 2026</t>
  </si>
  <si>
    <t>H193</t>
  </si>
  <si>
    <t>0204 DE 2026</t>
  </si>
  <si>
    <t>H194</t>
  </si>
  <si>
    <t>0205 DE 2026</t>
  </si>
  <si>
    <t>H195</t>
  </si>
  <si>
    <t>0206 DE 2026</t>
  </si>
  <si>
    <t>H196</t>
  </si>
  <si>
    <t>0199 DE 2026</t>
  </si>
  <si>
    <t>H187</t>
  </si>
  <si>
    <t>0200 DE 2026</t>
  </si>
  <si>
    <t>H188</t>
  </si>
  <si>
    <t>0201 DE 2026</t>
  </si>
  <si>
    <t>H189</t>
  </si>
  <si>
    <t>0191 DE 2026</t>
  </si>
  <si>
    <t>H178</t>
  </si>
  <si>
    <t>0193 DE 2026</t>
  </si>
  <si>
    <t>H180</t>
  </si>
  <si>
    <t>0194 DE 2026</t>
  </si>
  <si>
    <t>H181</t>
  </si>
  <si>
    <t>0195 DE 2026</t>
  </si>
  <si>
    <t>H182</t>
  </si>
  <si>
    <t>0196 DE 2026</t>
  </si>
  <si>
    <t>H183</t>
  </si>
  <si>
    <t>0197 DE 2026</t>
  </si>
  <si>
    <t>H185</t>
  </si>
  <si>
    <t>0198 DE 2026</t>
  </si>
  <si>
    <t>H186</t>
  </si>
  <si>
    <t>0233 DE 2026</t>
  </si>
  <si>
    <t>H300</t>
  </si>
  <si>
    <t>0234 DE 2026</t>
  </si>
  <si>
    <t>H301</t>
  </si>
  <si>
    <t>0255 DE 2026</t>
  </si>
  <si>
    <t>H296</t>
  </si>
  <si>
    <t>0256 DE 2026</t>
  </si>
  <si>
    <t>H297</t>
  </si>
  <si>
    <t>0257 DE 2026</t>
  </si>
  <si>
    <t>H299</t>
  </si>
  <si>
    <t>0066 DE 2026</t>
  </si>
  <si>
    <t>H253</t>
  </si>
  <si>
    <t>0067 DE 2026</t>
  </si>
  <si>
    <t>H254</t>
  </si>
  <si>
    <t>0068 DE 2026</t>
  </si>
  <si>
    <t>H255</t>
  </si>
  <si>
    <t>0069 DE 2026</t>
  </si>
  <si>
    <t>H268</t>
  </si>
  <si>
    <t>0243 DE 2026</t>
  </si>
  <si>
    <t>H256</t>
  </si>
  <si>
    <t>0244 DE 2026</t>
  </si>
  <si>
    <t>H257</t>
  </si>
  <si>
    <t>0245 DE 2026</t>
  </si>
  <si>
    <t>H258</t>
  </si>
  <si>
    <t>0246 DE 2026</t>
  </si>
  <si>
    <t>H259</t>
  </si>
  <si>
    <t>0247 DE 2026</t>
  </si>
  <si>
    <t>H260</t>
  </si>
  <si>
    <t>0248 DE 2026</t>
  </si>
  <si>
    <t>H261</t>
  </si>
  <si>
    <t>0249 DE 2026</t>
  </si>
  <si>
    <t>H262</t>
  </si>
  <si>
    <t>0250 DE 2026</t>
  </si>
  <si>
    <t>H263</t>
  </si>
  <si>
    <t>0251 DE 2026</t>
  </si>
  <si>
    <t>H264</t>
  </si>
  <si>
    <t>0252 DE 2026</t>
  </si>
  <si>
    <t>H265</t>
  </si>
  <si>
    <t>0253 DE 2026</t>
  </si>
  <si>
    <t>H266</t>
  </si>
  <si>
    <t>0254 DE 2026</t>
  </si>
  <si>
    <t>H267</t>
  </si>
  <si>
    <t>0001 DE 2026</t>
  </si>
  <si>
    <t>H1</t>
  </si>
  <si>
    <t>0002 DE 2026</t>
  </si>
  <si>
    <t>H2</t>
  </si>
  <si>
    <t>0003 DE 2026</t>
  </si>
  <si>
    <t>H3</t>
  </si>
  <si>
    <t>0004 DE 2026</t>
  </si>
  <si>
    <t>H4</t>
  </si>
  <si>
    <t>0005 DE 2026</t>
  </si>
  <si>
    <t>H5</t>
  </si>
  <si>
    <t>0006 DE 2026</t>
  </si>
  <si>
    <t>H6</t>
  </si>
  <si>
    <t>0007 DE 2026</t>
  </si>
  <si>
    <t>H7</t>
  </si>
  <si>
    <t>0008 DE 2026</t>
  </si>
  <si>
    <t>H10</t>
  </si>
  <si>
    <t>0010 DE 2026</t>
  </si>
  <si>
    <t>H50</t>
  </si>
  <si>
    <t>0011 DE 2026</t>
  </si>
  <si>
    <t>H51</t>
  </si>
  <si>
    <t>0012 DE 2026</t>
  </si>
  <si>
    <t>H52</t>
  </si>
  <si>
    <t>0013 DE 2026</t>
  </si>
  <si>
    <t>H62</t>
  </si>
  <si>
    <t>0014 DE 2026</t>
  </si>
  <si>
    <t>H63</t>
  </si>
  <si>
    <t>0015 DE 2026</t>
  </si>
  <si>
    <t>H64</t>
  </si>
  <si>
    <t>0016 DE 2026</t>
  </si>
  <si>
    <t>H65</t>
  </si>
  <si>
    <t>0017 DE 2026</t>
  </si>
  <si>
    <t>H77</t>
  </si>
  <si>
    <t>0018 DE 2026</t>
  </si>
  <si>
    <t>H321</t>
  </si>
  <si>
    <t>0019 DE 2026</t>
  </si>
  <si>
    <t>H322</t>
  </si>
  <si>
    <t>0020 DE 2026</t>
  </si>
  <si>
    <t>H323</t>
  </si>
  <si>
    <t>0021 DE 2026</t>
  </si>
  <si>
    <t>H324</t>
  </si>
  <si>
    <t>0022 DE 2026</t>
  </si>
  <si>
    <t>H325</t>
  </si>
  <si>
    <t>0023 DE 2026</t>
  </si>
  <si>
    <t>H326</t>
  </si>
  <si>
    <t>0024 DE 2026</t>
  </si>
  <si>
    <t>H327</t>
  </si>
  <si>
    <t>0025 DE 2026</t>
  </si>
  <si>
    <t>H328</t>
  </si>
  <si>
    <t>0026 DE 2026</t>
  </si>
  <si>
    <t>H333</t>
  </si>
  <si>
    <t>0027 DE 2026</t>
  </si>
  <si>
    <t>H336</t>
  </si>
  <si>
    <t>0028 DE 2026</t>
  </si>
  <si>
    <t>H337</t>
  </si>
  <si>
    <t>0029 DE 2026</t>
  </si>
  <si>
    <t>H338</t>
  </si>
  <si>
    <t>0030 DE 2026</t>
  </si>
  <si>
    <t>H339</t>
  </si>
  <si>
    <t>0031 DE 2026</t>
  </si>
  <si>
    <t>H347</t>
  </si>
  <si>
    <t>0032 DE 2026</t>
  </si>
  <si>
    <t>H350</t>
  </si>
  <si>
    <t>0033 DE 2026</t>
  </si>
  <si>
    <t xml:space="preserve">KAREN STEPHANY VERGARA MELO </t>
  </si>
  <si>
    <t>H368</t>
  </si>
  <si>
    <t>0034 DE 2026</t>
  </si>
  <si>
    <t>H369</t>
  </si>
  <si>
    <t>0035 DE 2026</t>
  </si>
  <si>
    <t>H370</t>
  </si>
  <si>
    <t>0036 DE 2026</t>
  </si>
  <si>
    <t>H371</t>
  </si>
  <si>
    <t>0037 DE 2026</t>
  </si>
  <si>
    <t>H372</t>
  </si>
  <si>
    <t>0038 DE 2026</t>
  </si>
  <si>
    <t>H373</t>
  </si>
  <si>
    <t>0039 DE 2026</t>
  </si>
  <si>
    <t>H384</t>
  </si>
  <si>
    <t>0040 DE 2026</t>
  </si>
  <si>
    <t>H388</t>
  </si>
  <si>
    <t>0041 DE 2026</t>
  </si>
  <si>
    <t>H392</t>
  </si>
  <si>
    <t>0042 DE 2026</t>
  </si>
  <si>
    <t>H393</t>
  </si>
  <si>
    <t>0043 DE 2026</t>
  </si>
  <si>
    <t>H396</t>
  </si>
  <si>
    <t>0044 DE 2026</t>
  </si>
  <si>
    <t>H397</t>
  </si>
  <si>
    <t>0045 DE 2026</t>
  </si>
  <si>
    <t>H399</t>
  </si>
  <si>
    <t>0046 DE 2026</t>
  </si>
  <si>
    <t>H401</t>
  </si>
  <si>
    <t>0047 DE 2026</t>
  </si>
  <si>
    <t>H402</t>
  </si>
  <si>
    <t>0048 DE 2026</t>
  </si>
  <si>
    <t>H403</t>
  </si>
  <si>
    <t>0049 DE 2026</t>
  </si>
  <si>
    <t>H404</t>
  </si>
  <si>
    <t>0050 DE 2026</t>
  </si>
  <si>
    <t>H405</t>
  </si>
  <si>
    <t>0051 DE 2026</t>
  </si>
  <si>
    <t>H406</t>
  </si>
  <si>
    <t>0052 DE 2026</t>
  </si>
  <si>
    <t>H410</t>
  </si>
  <si>
    <t>0053 DE 2026</t>
  </si>
  <si>
    <t>H412</t>
  </si>
  <si>
    <t>0054 DE 2026</t>
  </si>
  <si>
    <t>H411</t>
  </si>
  <si>
    <t>0055 DE 2026</t>
  </si>
  <si>
    <t>H432</t>
  </si>
  <si>
    <t>0056 DE 2026</t>
  </si>
  <si>
    <t>H441</t>
  </si>
  <si>
    <t>0057 DE 2026</t>
  </si>
  <si>
    <t>H442</t>
  </si>
  <si>
    <t>0058 DE 2026</t>
  </si>
  <si>
    <t>H445</t>
  </si>
  <si>
    <t>0059 DE 2026</t>
  </si>
  <si>
    <t>H458</t>
  </si>
  <si>
    <t>0060 DE 2026</t>
  </si>
  <si>
    <t>H457</t>
  </si>
  <si>
    <t>0061 DE 2026</t>
  </si>
  <si>
    <t>H448</t>
  </si>
  <si>
    <t>0073 DE 2026</t>
  </si>
  <si>
    <t>H9</t>
  </si>
  <si>
    <t>0074 DE 2026</t>
  </si>
  <si>
    <t>H12</t>
  </si>
  <si>
    <t>0075 DE 2026</t>
  </si>
  <si>
    <t>H13</t>
  </si>
  <si>
    <t>0076 DE 2026</t>
  </si>
  <si>
    <t>H14</t>
  </si>
  <si>
    <t>0077 DE 2026</t>
  </si>
  <si>
    <t>H15</t>
  </si>
  <si>
    <t>0078 DE 2026</t>
  </si>
  <si>
    <t>H16</t>
  </si>
  <si>
    <t>0079 DE 2026</t>
  </si>
  <si>
    <t>H17</t>
  </si>
  <si>
    <t>0080 DE 2026</t>
  </si>
  <si>
    <t>H18</t>
  </si>
  <si>
    <t>0081 DE 2026</t>
  </si>
  <si>
    <t>H19</t>
  </si>
  <si>
    <t>0082 DE 2026</t>
  </si>
  <si>
    <t>H20</t>
  </si>
  <si>
    <t>0083 DE 2026</t>
  </si>
  <si>
    <t>H22</t>
  </si>
  <si>
    <t>0084 DE 2026</t>
  </si>
  <si>
    <t>H23</t>
  </si>
  <si>
    <t>0085 DE 2026</t>
  </si>
  <si>
    <t>H31</t>
  </si>
  <si>
    <t>0086 DE 2026</t>
  </si>
  <si>
    <t>H37</t>
  </si>
  <si>
    <t>0087 DE 2026</t>
  </si>
  <si>
    <t>H38</t>
  </si>
  <si>
    <t>0088 DE 2026</t>
  </si>
  <si>
    <t>H39</t>
  </si>
  <si>
    <t>0089 DE 2026</t>
  </si>
  <si>
    <t>H40</t>
  </si>
  <si>
    <t>0090 DE 2026</t>
  </si>
  <si>
    <t>H41</t>
  </si>
  <si>
    <t>0091 DE 2026</t>
  </si>
  <si>
    <t>H42</t>
  </si>
  <si>
    <t>0092 DE 2026</t>
  </si>
  <si>
    <t>H43</t>
  </si>
  <si>
    <t>0093 DE 2026</t>
  </si>
  <si>
    <t>H44</t>
  </si>
  <si>
    <t>0094 DE 2026</t>
  </si>
  <si>
    <t>H45</t>
  </si>
  <si>
    <t>0095 DE 2026</t>
  </si>
  <si>
    <t>H46</t>
  </si>
  <si>
    <t>0096 DE 2026</t>
  </si>
  <si>
    <t>H47</t>
  </si>
  <si>
    <t>0097 DE 2026</t>
  </si>
  <si>
    <t>H48</t>
  </si>
  <si>
    <t>0098 DE 2026</t>
  </si>
  <si>
    <t>H463</t>
  </si>
  <si>
    <t>0099 DE 2026</t>
  </si>
  <si>
    <t>H420</t>
  </si>
  <si>
    <t>0100 DE 2026</t>
  </si>
  <si>
    <t>H49</t>
  </si>
  <si>
    <t>0101 DE 2026</t>
  </si>
  <si>
    <t>H462</t>
  </si>
  <si>
    <t>0102 DE 2026</t>
  </si>
  <si>
    <t>H53</t>
  </si>
  <si>
    <t>0103 DE 2026</t>
  </si>
  <si>
    <t>H54</t>
  </si>
  <si>
    <t>0104 DE 2026</t>
  </si>
  <si>
    <t>H55</t>
  </si>
  <si>
    <t>0105 DE 2026</t>
  </si>
  <si>
    <t>H56</t>
  </si>
  <si>
    <t>0106 DE 2026</t>
  </si>
  <si>
    <t>H57</t>
  </si>
  <si>
    <t>0107 DE 2026</t>
  </si>
  <si>
    <t>H58</t>
  </si>
  <si>
    <t>0108 DE 2026</t>
  </si>
  <si>
    <t>H59</t>
  </si>
  <si>
    <t>0109 DE 2026</t>
  </si>
  <si>
    <t>H450</t>
  </si>
  <si>
    <t>0110 DE 2026</t>
  </si>
  <si>
    <t>H60</t>
  </si>
  <si>
    <t>0111 DE 2026</t>
  </si>
  <si>
    <t>H61</t>
  </si>
  <si>
    <t>0112 DE 2026</t>
  </si>
  <si>
    <t>H66</t>
  </si>
  <si>
    <t>0113 DE 2026</t>
  </si>
  <si>
    <t>H67</t>
  </si>
  <si>
    <t>0114 DE 2026</t>
  </si>
  <si>
    <t>H102</t>
  </si>
  <si>
    <t>0115 DE 2026</t>
  </si>
  <si>
    <t>H104</t>
  </si>
  <si>
    <t>0116 DE 2026</t>
  </si>
  <si>
    <t>CLAUDIA LISBETH HERRERA VERGARA</t>
  </si>
  <si>
    <t>H146</t>
  </si>
  <si>
    <t>0117 DE 2026</t>
  </si>
  <si>
    <t>H153</t>
  </si>
  <si>
    <t>0118 DE 2026</t>
  </si>
  <si>
    <t>H165</t>
  </si>
  <si>
    <t>0119 DE 2026</t>
  </si>
  <si>
    <t>H190</t>
  </si>
  <si>
    <t>0120 DE 2026</t>
  </si>
  <si>
    <t>H191</t>
  </si>
  <si>
    <t>0121 DE 2026</t>
  </si>
  <si>
    <t>H318</t>
  </si>
  <si>
    <t>0122 DE 2026</t>
  </si>
  <si>
    <t>H320</t>
  </si>
  <si>
    <t>0123 DE 2026</t>
  </si>
  <si>
    <t>H329</t>
  </si>
  <si>
    <t>0124 DE 2026</t>
  </si>
  <si>
    <t>H332</t>
  </si>
  <si>
    <t xml:space="preserve">Embarazada </t>
  </si>
  <si>
    <t>0125 DE 2026</t>
  </si>
  <si>
    <t>H334</t>
  </si>
  <si>
    <t>0126 DE 2026</t>
  </si>
  <si>
    <t>H330</t>
  </si>
  <si>
    <t>0127 DE 2026</t>
  </si>
  <si>
    <t>H466</t>
  </si>
  <si>
    <t>0128 DE 2026</t>
  </si>
  <si>
    <t>H335</t>
  </si>
  <si>
    <t>0129 DE 2026</t>
  </si>
  <si>
    <t>H340</t>
  </si>
  <si>
    <t>0130 DE 2026</t>
  </si>
  <si>
    <t>H341</t>
  </si>
  <si>
    <t>0131 DE 2026</t>
  </si>
  <si>
    <t>H342</t>
  </si>
  <si>
    <t>0132 DE 2026</t>
  </si>
  <si>
    <t>H343</t>
  </si>
  <si>
    <t>0133 DE 2026</t>
  </si>
  <si>
    <t>H344</t>
  </si>
  <si>
    <t>0134 DE 2026</t>
  </si>
  <si>
    <t>H345</t>
  </si>
  <si>
    <t>0135 DE 2026</t>
  </si>
  <si>
    <t>H348</t>
  </si>
  <si>
    <t>0136 DE 2026</t>
  </si>
  <si>
    <t>H349</t>
  </si>
  <si>
    <t>0137 DE 2026</t>
  </si>
  <si>
    <t>H351</t>
  </si>
  <si>
    <t>0138 DE 2026</t>
  </si>
  <si>
    <t>H352</t>
  </si>
  <si>
    <t>0139 DE 2026</t>
  </si>
  <si>
    <t>H353</t>
  </si>
  <si>
    <t>0140 DE 2026</t>
  </si>
  <si>
    <t>H354</t>
  </si>
  <si>
    <t>0141 DE 2026</t>
  </si>
  <si>
    <t>H355</t>
  </si>
  <si>
    <t>0142 DE 2026</t>
  </si>
  <si>
    <t>H356</t>
  </si>
  <si>
    <t>0143 DE 2026</t>
  </si>
  <si>
    <t>H357</t>
  </si>
  <si>
    <t>0144 DE 2026</t>
  </si>
  <si>
    <t>H358</t>
  </si>
  <si>
    <t>0145 DE 2026</t>
  </si>
  <si>
    <t>H359</t>
  </si>
  <si>
    <t>0146 DE 2026</t>
  </si>
  <si>
    <t>H360</t>
  </si>
  <si>
    <t>0147 DE 2026</t>
  </si>
  <si>
    <t>H361</t>
  </si>
  <si>
    <t>0148 DE 2026</t>
  </si>
  <si>
    <t>H362</t>
  </si>
  <si>
    <t>0149 DE 2026</t>
  </si>
  <si>
    <t xml:space="preserve">DAMARIS GARCIA CADAVID </t>
  </si>
  <si>
    <t>H363</t>
  </si>
  <si>
    <t>0150 DE 2026</t>
  </si>
  <si>
    <t>H364</t>
  </si>
  <si>
    <t>0151 DE 2026</t>
  </si>
  <si>
    <t xml:space="preserve">Oficina Asesora de Planeación </t>
  </si>
  <si>
    <t>H365</t>
  </si>
  <si>
    <t>0152 DE 2026</t>
  </si>
  <si>
    <t>H366</t>
  </si>
  <si>
    <t>0153 DE 2026</t>
  </si>
  <si>
    <t>H367</t>
  </si>
  <si>
    <t>0154 DE 2026</t>
  </si>
  <si>
    <t>H459</t>
  </si>
  <si>
    <t>0155 DE 2026</t>
  </si>
  <si>
    <t>H374</t>
  </si>
  <si>
    <t>0156 DE 2026</t>
  </si>
  <si>
    <t>H375</t>
  </si>
  <si>
    <t>0157 DE 2026</t>
  </si>
  <si>
    <t>H376</t>
  </si>
  <si>
    <t>0158 DE 2026</t>
  </si>
  <si>
    <t>H377</t>
  </si>
  <si>
    <t>0159 DE 2026</t>
  </si>
  <si>
    <t>H378</t>
  </si>
  <si>
    <t>0160 DE 2026</t>
  </si>
  <si>
    <t>H379</t>
  </si>
  <si>
    <t>0161 DE 2026</t>
  </si>
  <si>
    <t>H380</t>
  </si>
  <si>
    <t>0162 DE 2026</t>
  </si>
  <si>
    <t>H381</t>
  </si>
  <si>
    <t>0163 DE 2026</t>
  </si>
  <si>
    <t>H382</t>
  </si>
  <si>
    <t>0164 DE 2026</t>
  </si>
  <si>
    <t>H383</t>
  </si>
  <si>
    <t>0165 DE 2026</t>
  </si>
  <si>
    <t>H385</t>
  </si>
  <si>
    <t>0166 DE 2026</t>
  </si>
  <si>
    <t>H386</t>
  </si>
  <si>
    <t>0167 DE 2026</t>
  </si>
  <si>
    <t>H387</t>
  </si>
  <si>
    <t>0168 DE 2026</t>
  </si>
  <si>
    <t>H389</t>
  </si>
  <si>
    <t>0169 DE 2026</t>
  </si>
  <si>
    <t>H390</t>
  </si>
  <si>
    <t>0170 DE 2026</t>
  </si>
  <si>
    <t>H391</t>
  </si>
  <si>
    <t>0171 DE 2026</t>
  </si>
  <si>
    <t>JACKSON ARTURO LEGUIZAMON LOPEZ</t>
  </si>
  <si>
    <t>H460</t>
  </si>
  <si>
    <t>0172 DE 2026</t>
  </si>
  <si>
    <t>H394</t>
  </si>
  <si>
    <t>0173 DE 2026</t>
  </si>
  <si>
    <t>H395</t>
  </si>
  <si>
    <t>0174 DE 2026</t>
  </si>
  <si>
    <t>H398</t>
  </si>
  <si>
    <t>0175 DE 2026</t>
  </si>
  <si>
    <t>H400</t>
  </si>
  <si>
    <t>0176 DE 2026</t>
  </si>
  <si>
    <t>H407</t>
  </si>
  <si>
    <t>0177 DE 2026</t>
  </si>
  <si>
    <t>H408</t>
  </si>
  <si>
    <t>0178 DE 2026</t>
  </si>
  <si>
    <t>H409</t>
  </si>
  <si>
    <t>0179 DE 2026</t>
  </si>
  <si>
    <t>JUAN CAMILO CELY PINILLA</t>
  </si>
  <si>
    <t>H413</t>
  </si>
  <si>
    <t>0180 DE 2026</t>
  </si>
  <si>
    <t>H433</t>
  </si>
  <si>
    <t>0182 DE 2026</t>
  </si>
  <si>
    <t>H436</t>
  </si>
  <si>
    <t>0183 DE 2026</t>
  </si>
  <si>
    <t xml:space="preserve">DIANA CAROLINA YAGUE </t>
  </si>
  <si>
    <t>H437</t>
  </si>
  <si>
    <t>0184 DE 2026</t>
  </si>
  <si>
    <t>H438</t>
  </si>
  <si>
    <t>0185 DE 2026</t>
  </si>
  <si>
    <t>H439</t>
  </si>
  <si>
    <t>0187 DE 2026</t>
  </si>
  <si>
    <t>H444</t>
  </si>
  <si>
    <t>0188 DE 2026</t>
  </si>
  <si>
    <t>H446</t>
  </si>
  <si>
    <t>0189 DE 2026</t>
  </si>
  <si>
    <t>H447</t>
  </si>
  <si>
    <t>0062 DE 2026</t>
  </si>
  <si>
    <t>H269</t>
  </si>
  <si>
    <t>0063 DE 2026</t>
  </si>
  <si>
    <t>H271</t>
  </si>
  <si>
    <t>0064 DE 2026</t>
  </si>
  <si>
    <t>H274</t>
  </si>
  <si>
    <t>0065 DE 2026</t>
  </si>
  <si>
    <t>H277</t>
  </si>
  <si>
    <t>0221 DE 2026</t>
  </si>
  <si>
    <t>H270</t>
  </si>
  <si>
    <t>0222 DE 2026</t>
  </si>
  <si>
    <t>H272</t>
  </si>
  <si>
    <t>0223 DE 2026</t>
  </si>
  <si>
    <t>H273</t>
  </si>
  <si>
    <t>0224 DE 2026</t>
  </si>
  <si>
    <t>H275</t>
  </si>
  <si>
    <t>0225 DE 2026</t>
  </si>
  <si>
    <t>H276</t>
  </si>
  <si>
    <t>0226 DE 2026</t>
  </si>
  <si>
    <t>H278</t>
  </si>
  <si>
    <t>0227 DE 2026</t>
  </si>
  <si>
    <t>H465</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</si>
  <si>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</si>
  <si>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activos,  terminados con acuerdo de pago y/o pendientes de pago,  donde una de las partes procesales sea la Universidad de los Llanos, información la cual deberá suministrarse ante los órganos de control, entidades públicas y en los informes mensuales que deban presentarse ante la Oficina de Contabilidad, Control Interno  y monitoreo que hace la Oficina de Planeación, y en los demás que le sean requeridos,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17.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18.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19. Contribuir y prestar apoyo jurídico en los tramites, procesos, sesiones, asesorías, acompañamientos y capacitaciones, de acuerdo a la competencia de la Oficina Asesora Jurídica en el Comité de Asuntos de Genero de la Universidad de los Llanos. 20. Contribuir y prestar apoyo jurídico conforme la normativa institucional y el marco legal aplicable a las Comisiones Disciplinarias Estudiantiles de Facultad al interior de la Universidad de los Llanos.</t>
  </si>
  <si>
    <t>1. Colaborar con la Identificación, elaboración y presentación de informes respecto a los Ingresos y gastos de los diferentes centros de costos de la Universidad de los Llanos. 2.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3. Cooperar con la elaboración mensual y seguimiento de los diferentes reportes internos presentados por la Dirección Financiera (Acreditación, Rectoría, Vice académica, Vicerrectoría, Posgrados, Planeación, entre otros). 4. Brindar apoyo en la revisión del correo de Presupuesto, analizando las diferentes solicitudes y e informar sobre las misma y su estado.  5. Cooperar con la elaboración y seguimiento a solicitudes de disponibilidades presupuestales, compromisos presupuestales, orden de pago, apoyos económicos y su respectiva distribución, del presupuesto ordinario y/o regalías cuando sea el caso.  6. Colaborar en las diferentes solicitudes allegadas a la dirección financiera (derechos de petición, movimientos del rubro, saldos disponibles, certificaciones, memorandos, entre otros). 7. Cooperar en la Identificación, elaboración y presentación de reportes del presupuesto de Regalías, requerido por los diferentes Proyectos de Regalías de la Universidad de los Llanos. 8. Colaborar con la elaboración mensual de las diferentes Resoluciones Rectorales que son requeridas desde la Dirección Financiera, del Presupuesto Ordinario y/o Presupuesto de Regalías, así mismo como el seguimiento de las mismas. 9. Colaborar con la elaboración y seguimiento de las diferentes Matrices y Planes a cargo de la Dirección Financiera (PAI, ITA, Mapa de Riesgo, Plan de Mejoramiento, entre otros). 10. Brindar apoyo al proceso de cierre financiero con relación de reintegros, verificación de los ajustes a los documentos presupuestales disponibilidades, registros y obligaciones.</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</si>
  <si>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</si>
  <si>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PRESTACIÓN DE SERVICIOS PROFESIONALES NECESARIO PARA EL FORTALECIMIENTO DE LOS PROCESOS OPERATIVOS Y ADMINISTRATIVOS DE LA OFICINA DE ADMISIONES, REGISTRO Y CONTROL ACADÉMICO DE LA UNIVERSIDAD DE LOS LLANOS.</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</si>
  <si>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infografías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Coordinar junto con el Jefe de Admisiones propuestas de creación, actualización de procedimientos y/o normas de posgrado conforme a los avances tecnológicos o ajustes de normatividad nacional o institucional. 13. Colaborar con el reporte de estudiantes extranjeros matriculados en programas de posgrado al Sistema de Información de Migración (SIRE). 14. Apoyo en el análisis y documentación los procesos de admisión y registro de posgrados con el fin de automatizar, racionalizar y/o simplificar. 15. Coadyuvar en la creación de manuales, procedimientos estandarizados y bases de conocimiento sobre los procesos de posgrado para facilitar la capacitación y la continuidad operacional. 16 Colaborar directamente con la coordinación de posgrado y los Comités Curriculares para asegurar que el registro y las admisiones cumplan con las normativas internas y externas.</t>
  </si>
  <si>
    <t>1. Apoyar la revisión, registro y ajuste del sistema de información institucional para su correspondiente adaptación a los procesos de inscripción de aspirantes, selección, admisión, matricula, registro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Matriculados, Caracterización-Gratuidad.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Colaborar con el reporte de estudiantes extranjeros matriculados en programas de pregrado al Sistema de Información de Migración (SIRE).</t>
  </si>
  <si>
    <t xml:space="preserve">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y digitalmente con la información registrada en los Sistemas. 5. Prestar apoyo en la remarcación de los elementos, cuando sea el caso. 6. Colaborar en la generación de los listados de faltantes, cuando sea el caso. 7. Apoyar en la alimentación de la matriz elementos pendientes por identificar, estableciendo ubicación de los mismos. 8. Apoyar de manera oportuna y eficiente el procedimiento de reintegro o traslado de bienes, garantizando el cumplimiento de los lineamientos establecidos y la correcta actualización de la información correspondiente. 9. Apoyar en el seguimiento de recuperación de faltantes y generar el listado depurado. 10. Prestar apoyo para registrar firma de conformidad y de verificación. 11. Apoyar en la recolección de firmas en documentos de traslados o reintegros. 12. Prestar apoyo para alimentar el cronograma de inventarios. 13. Apoyar cuando se requiera, con el archivo de los documentos generados en la realización de inventarios, traslados, reintegros y bajas. 14. Colaborar en la elaboración del borrador del memorando de faltantes en responsables. </t>
  </si>
  <si>
    <t>0009 DE 2026</t>
  </si>
  <si>
    <t>1. Apoyar en la parametrización en el sistema de información contable y en la preparación de la información Exógena ante la DIAN. 2. Apoyar en la elaboración y aprobación de las causaciones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t>
  </si>
  <si>
    <t xml:space="preserve">1. Colaborar con la parametrización y preparación de la información Exógena. 2. Apoyar en la elaboración y aprobación de las causaciones de las órdenes de pago en el SICOF. 3. Cooperar con la aprobación de la causación de las órdenes de pago en el SICOF. 4. Apoyar en la revisión y conciliación de saldos de cuentas por pagar. 5. Brindar apoyo en la contabilización de la respectiva legalización de las cajas menores, otorgados a los decanos, las Vicerrectorías Académica y de Recursos y la Secretaría General, Igualmente, la revisión y verificación de los documentos que soportan la legalización de los mismas según la Ley, y la resolución rectoral que la otorga. 6. Apoyar en la revisión y conciliación de saldos de cuentas por cobrar. 7. Colaborar en la preparación y presentación de informe ante el SNIES. 8. Colaborar en el reporte y actualización de información de activos de la entidad mediante el Sistema de Información de Gestión de Activos (SIGA). </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</si>
  <si>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y notas a los mismos. 9. Coadyuvar al proceso contable en la presentación de informes. 10. Cooperar con la aprobación de la causación de las órdenes de pago en el SICOF.</t>
  </si>
  <si>
    <t>1. Contribuir en la ejecución de actividades de fabricación y mantenimiento de equipos, utensilios y estructuras utilizadas en la Estación Piscícola, garantizando su correcto funcionamiento y conservación. 2. Colaborar en las tareas de limpieza y aseo de los equipos, enseres, áreas de trabajo y zonas de manejo de peces, cumpliendo con los protocolos sanitarios establecidos. 3. Coadyuvar en la preparación y distribución de alimentos para los peces, asegurando la correcta dosificación y frecuencia según las necesidades de las diferentes especies. 4. Brindar apoyo en el manejo de cuarentenas, incluyendo el control sanitario, limpieza de tanques y monitoreo del comportamiento de los peces. 5. Apoyar en el mantenimiento rutinario de estanques y sistemas de recirculación, asegurando condiciones óptimas para el desarrollo de los peces. 6. Colaborar en la marcación y registro de reproductores de las diferentes especies, siguiendo los procedimientos técnicos establecidos. 7. Prestar atención y acompañamiento a los procesos productivos, verificando el desarrollo de cada etapa en la producción piscícola. 8. Apoyar en las labores de vigilancia y monitoreo continuo de los procesos y del estado general de los peces, reportando cualquier anomalía o situación de riesgo. 9. Ayudar en la operación y respuesta por el buen uso de equipos, maquinaria, herramientas y elementos de trabajo que   le   sean   encomendados   específicamente   para   tareas   precisas   e   iguales, informar oportunamente por las anomalías que se presenten. 10. Contribuir en la vigilancia y dar respuesta por la seguridad de inmuebles, recursos naturales, equipos, muebles y enseres y demás elementos de propiedad del IALL e informar a los superiores sobre las irregularidades que se presenten. 11. Apoyar en el control de acceso y tránsito de personas dentro de la edificación y aplicar las medidas de seguridad respectivas. 12. Coadyuvar en actividades de empaque, cargue y descargue y/o despacho de alevinos, carne y demás elementos que se distribuyan. 13. Prestar apoyo en las pescas, muestreos, traslados, alimentación de los peces. 14. Colaborar a las necesidades que se presenten en el proceso de reproducción inducida a la cual está a cargo del director de la Estación. (posibles fugas de agua, falta de energía eléctrica, etc.). 15. Contribuir en la limpieza, encalamiento, abono, fertilización a todos los estanques. 16. Apoyar en el monitoreo a larvas y siembra de postlarvas. 17. Coadyuvar en el mantenimiento de las piletas y acuarios en óptimas condiciones. 18. Colaborar en la revisión y mantenimiento de las plantas y equipos eléctricos. 19. Apoyar en la revisión y mantenimiento de las tuberías de agua y aire. 20. Colaborar en garantizar el suministro de agua a las diferentes áreas del IALL. 21. Contribuir en revisar la pesca, evisceración para la venta de carne de acuerdo a la programación que se establezca.</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</si>
  <si>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cuando se requiera. 2. Contribuir en la proyección de conceptos jurídicos cuando se requiera. 3. Apoyar la revisión y elaboración de Actos Administrativos y circulares que le sean asignadas, según su naturaleza, cuando se requiera.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y revisar las minutas de prórroga y/o adición de los contratos de prestación de servicios suscritos con la universidad de los Llanos. 9. Proyectar y revisar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(SGR).11.Brindar reporte mensual de los contratos y las novedades que surjan dentro del proceso, para la proyección de informes y procedimientos que sean requeridos por los entes de control y diferentes dependencias de la Universidad. 12.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cuando sea requerido. 13. Contribuir en la elaboración de los formatos de código de contratación y verificar que se han cargado en la página de la Universidad de los Llanos. 14. Brindar apoyo en el análisis y diseño de formatos que se requieran para el buen funcionamiento de proceso de contratación. 15. Coadyuvar en la proyección de respuestas a las solicitudes de los órganos de control. 16. Contribuir con la proyección de actos administrativos o respuestas a los recursos que sean interpuestos contra los mismos y que se pasen al conocimiento de la oficina.  17. Brindar apoyo en la publicación de contratos de prestación de servicios y demás documentos del proceso contractual en el Sistema Electrónico de Contratación Pública SECOP II. 18. Prestar apoyo a los procesos de defensa judicial de la Universidad de los Llanos, cuando sea necesario.</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</si>
  <si>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</si>
  <si>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</si>
  <si>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</si>
  <si>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</si>
  <si>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1. Contribuir y prestar apoyo jurídico en la proyección de las respuestas a las solicitudes efectuadas por los órganos de control.  2.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3. Apoyar la ejecución del programa anual de auditorías internas de gestión y calidad en caso de que la Oficina Asesora de Control Interno así lo requiera. 4. Proyectar y revisar las minutas de los contratos de prestación de servicios profesionales y/o de apoyo a la gestión del Sistema SICOF y Sistema general de regalías – SPGR suscritos con la universidad de los Llanos. 5.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5.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6.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7.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8. Brindar apoyo en el análisis y diseño de formatos que se requieran para el buen funcionamiento de proceso de contratación. 9.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10.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11. Coadyuvar en la recepción, verificación y cumplimiento de los soportes para pago de cuentas de cobro y/o terminaciones de contratos de administrativos, academia, proyectos de investigación y proyectos del de sistema general de regalías. 12. Contribuir en la elaboración del reporte de vinculación y contratación de personas con discapacidad vinculados a la Universidad de los Llanos para ser remitida al Departamento Administrativo de la Función Pública. 13. Coadyuvar en la revisión y verificación de proyectos de investigación, proyectos de inversión, proyectos del sistema general de regalías (SGR) y/o convocatorias requeridas para la vinculación por contrato de prestación de servicios profesionales y/o de apoyo a la gestión de las diferentes dependencias y los perteneciente a convenios y/o proyectos suscritos con la Universidad de los Llanos. 14. Coadyuvar en la elaboración de informes de reservas de contratación de los proyectos de sistema general de regalías (SPGR) de los contratistas vinculados en la Universidad de los Llanos. 15. Brindar apoyo en la afiliación (cargue de información, validación y radicación) a través del portal web de la Aseguradora de Riesgos Laborales – Positiva Compañía de Seguros de los contratistas vinculados en la Universidad de los Llanos.</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</si>
  <si>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a los procesos de defensa judicial de la Universidad de los Llanos.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en los tramites y distintas actividades de índole administrativo y operativo desarrolladas por el Consejo Electoral Universitario de la Universidad de los Llanos. 15. Contribuir y prestar apoyo jurídico en la proyección o revisión de documentos propios del trámite administrativo y gestión de los proyectos del Sistema General de Regalías. 16. Contribuir y prestar apoyo jurídico respecto de la asistencia a los comités de obra en los cuales sea participe la Oficina Asesora Jurídica. 17. Contribuir y prestar apoyo jurídico respecto de la asistencia al Comité de proyectos del Sistema General de Regalías. 18.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19. Contribuir y prestar apoyo jurídico conforme se requiera frente a los tramites, proceso y reglamentación existente del tributo departamental Estampilla Universidad de los Llanos. 20.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</si>
  <si>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de las respuestas formuladas a las acciones de tutela presentadas en contra de la Universidad de los Llanos.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los trámites, consultas, asesorías o requerimiento que versen en asuntos de índole laboral, prestacional, de seguridad social y administrativo organizacional conforme la normativa nacional y los lineamientos institucionales aplicables. 9. Contribuir y prestar apoyo jurídico a la asesora en los distintos procesos, tramites y actividades derivadas de las actuaciones, negociaciones y demás situaciones particulares del ejercicio de las organizaciones sindicales en la Universidad de los Llanos. 10. Apoyo en la sustentación de fallos disciplinarios de segunda instancia.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15. Contribuir y prestar apoyo jurídico a la asesora jurídica, respecto de la participación en la mesa de negociación con las Organizaciones Sindicales. 16. Contribuir y prestar apoyo jurídico en la proyección de respuestas a las consultas asignadas por el señor Rector, conforme a las directrices impartidas por el asesor jurídico y la normatividad propia del asunto.</t>
  </si>
  <si>
    <t>1. Apoyar la verificación y ajuste de planeación académica de cada uno de los programas de posgrados. 2. Apoyar la elaboración de solicitudes de Certificados de Disponibilidad Presupuestal de cada uno de los programas de posgrados y cargue al SICOF. 3. Apoyar la verificación de documentación para contratación de docentes de posgrados. 4. Apoyar la elaboración de los respectivos contratos para el ingreso de cada uno de los docentes de posgrados. 5. Contribuir en la revisión y aprobación de docentes de posgrado en el sistema SIAU. 6. Apoyar la elaboración de solicitudes de Compromisos Presupuestales en el SICOF para cada uno de los docentes de los programas de posgrados. 7. Apoyar la elaboración de base de datos de docentes de posgrados, para formalizar el certificado de cumplimiento y actas de liquidación. 8. Apoyar el proceso de afiliación a ARL de los docentes de los programas de posgrados. 9. Apoyar la revisión de la documentación para inicio de proceso de pago de docentes de programas de posgrados. 10.  Apoyar la verificación de documentación para contratación de Evaluadores de Posgrados y Externos. 11. Apoyar el proceso de recibir y revisar documentos para pagos de evaluadores de posgrados y externos. 12. Apoyar la elaboración de Órdenes de pago para Evaluadores de posgrados y externos en el SICOF. 13. Apoyar la elaboración de Órdenes de Pago para Docentes de posgrados en SICOF.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Apoyar el proceso de recepción de planeaciones, recepción de documentos, elaboración de contratos, recepción de documentos para pago y afiliación de ARL para capacitadores de educación continuada. 19. Apoyar el proceso de revisión y cargue de hojas de vida y cuentas CPS en la División de Servicios Administrativos. 20. Apoyar los procesos de rendición de contratos en SIA OBSERVA. 21. Brindar apoyo en la revisión de estudios previos y certificados de necesidad para la contratación de CPS. 22. Apoyar el proceso de Jóvenes Investigadores.</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</si>
  <si>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centro de idiomas internos y externos). 10. Apoyar el proceso de las firmas de los contratos de los profesores catedráticos (Pregrado, centro de idiomas internos y externos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externos).13. Apoyar la elaboración de Resolución Rectorales para la vinculación de docentes ocasionales. 14. Apoyar la recepción de los documentos para liquidar contratos de hora cátedra (pregrado y centro de idiomas interno  externos) frente al contrato. 15. Apoyar la recepción de los documentos para pago mensual de los docentes catedráticos (pregrado y centro de idiomas interno y externos). 16. Apoyar el pago y liquidación de los contratos de profesores catedráticos (pregrado y centro de idiomas interno y externos) en el sistema SICOF. 17. Apoyo para la entrega de información a nomina correspondiente a las novedades de los docentes ocasionales vinculados en cada vigencia.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(pregrado y centro de idiomas internos y externos) ante las áreas de vicerrectoría de recursos universitarios (a que halla lugar)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a la oficina de Seguridad y Salud en el trabajo.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</si>
  <si>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 xml:space="preserve">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 12. Apoyar en la recolección, elaboración y entrega de la información, reportes y demás suministros requeridos por la Función Pública relacionados con los servidores públicos de la Universidad de los Llanos. </t>
  </si>
  <si>
    <t>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t>
  </si>
  <si>
    <t>1.  Evaluación del concepto médico ocupacional de ingreso que se realiza para determinar las condiciones de salud del trabajador en función a las condiciones de trabajo a las que estaría expuesto, acorde con el perfil del cargo y con los requerimientos de la tarea. 2. Seguimiento y socialización al concepto emitido por la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Identificación y seguimiento de casos que requieran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Revisión del concepto del examen de Egreso o retiro: Evaluación médica ejecutada cuando se termina la relación laboral, con el objeto de valorar y registrar las condiciones de salud en las que el trabajador se retira de las tareas o funciones asignadas. 6. Seguimiento y gestión a recomendaciones laborales. 7. Evaluación de Exámenes paraclínicos, Historia Médica Laboral, examen físico, y programar la realización de pruebas especiales en caso de ser requeridas a los trabajadores.  8. Organización de charlas de temas de salud acorde con los programas de vigilancia epidemiológica y de interés en salud.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en conjunto con profesional de apoyo del área.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seguimiento en su proceso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</si>
  <si>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identificación, elaboración y presentación de Informes requeridos por entes Internos de la Universidad de los Llanos (Acreditación, Rectoría, Vice académica, Vicerrectoría, Posgrados, Planeación, entre otros). 3. Colaborar con la elaboración y seguimiento de las diferentes matrices y planes a cargo de la Dirección Financiera (PAI, ITA, mapa de riesgo, plan de mejoramiento, entre otros). 4. Brindar apoyo en todo lo correspondiente al Sistema de Gestión Integral -SIG (Indicadores, procedimientos, formatos, entre otros). 5. Colaborar con la elaboración mensual de las diferentes Resoluciones Rectorales que son requeridas desde la Dirección Financiera, del Presupuesto Ordinario. 6. Colaborar en la elaboración y presentación de informes requeridos por los diferentes entes externos del Orden Regional y Orden Nacional: mensuales (SNIES y APUI), trimestrales (CHIP), cuatrimestrales, (informe de gestión, informe Comisión Tercera), semestral (SIA CONTRALORIA) y Anuales (SIRECI, SUE, IES), entre otros. 7. Brindar apoyo al proceso de cierre y apertura del presupuesto ordinario y/o regalías con relación a reintegros, verificación de los ajustes a los documentos presupuestales disponibilidades, registro, obligaciones, entre otros. 8. Colaborar con todo lo correspondiente a regalías (movimiento de rubro, informes, saldos disponibles, certificaciones, reuniones, solicitudes de disponibilidad presupuestal, compromiso presupuestal, apoyos económicos, Resoluciones Rectorales, entre otros).</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</si>
  <si>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identificación, elaboración y presentación de Informes requeridos por entes Internos de la Universidad de los Llanos (Acreditación, Rectoría, Vice académica, Vicerrectoría, Posgrados, Planeación, entre otros). 3. Brindar apoyo en todo lo correspondiente al Sistema de Gestión Integral -SIG (Indicadores, procedimientos, formatos, entre otros). 4. Brindar apoyo en todo lo correspondiente al aplicativo Sia Observa (creación de rubros, cargue de información, apoyo a solicitudes, entre otros). 5. Brindar apoyo al proceso de cierre financiero del presupuesto ordinario y/o regalías con relación a reintegros, verificación de los ajustes a los documentos presupuestales disponibilidades, registro, obligaciones, entre otros. 6. Colaborar con todo lo correspondiente a regalías (movimiento de rubro, informes, saldos disponibles, certificaciones, reuniones, solicitudes de disponibilidad presupuestal, compromiso presupuestal, apoyos económicos, Resoluciones Rectorales, entre otros).</t>
  </si>
  <si>
    <t>1. Apoyar técnica y administrativamente a la Dirección Financiera en el seguimiento de los diferentes informes del módulo de costeo. 2. Apoyar las actividades correspondientes al desarrollo, soporte, mantenimiento y mejora de la Plataforma BI (Business Intelligence) para su aplicación al modelo de costos de la Universidad de los Llanos. 3. Contribuir en la elaboración de pruebas de usuario final para el soporte de la plataforma BI (Business Intelligence) e informar a la supervisión sobre las observaciones y oportunidades de mejora de la herramienta. 4. Apoyar las capacitaciones que deban realizarse con los usuarios para el uso de la plataforma BI (Business Intelligence). 5. Contribuir con los lineamientos de la oficina en materia de uso de formatos y procedimientos establecidos en el SIG.</t>
  </si>
  <si>
    <t>1. Brindar apoyo en la revisión del correo de dirección financiera, analizando las diferentes solicitudes correspondientes al sistema de costos. 2. Coadyuvar en el acompañamiento trimestral de la generación de los reportes a los entes de control en la revisión de los Centro de Costos. 3. Colaborar en el acompañamiento para la revisión y respuesta a requerimientos de los diferentes entes de control o directivos de la entidad. 4. Apoyar en la realización y revisión de la taxonomía de centros de costos. 5. Colaborar con la Identificación, elaboración y presentación de informes respecto a los Ingresos y gastos de los diferentes centros de costos de la Universidad de los Llanos. 6. Contribuir en la revisión de la migración de los datos al Programa de Costeo consolidando la información y corregir las diferencias en el cargue. 7. Contribuir en la divulgación del uso del programa de costeo y de su implementación.</t>
  </si>
  <si>
    <t>1. Brindar apoyo al correo de dirección financiera, en la revisión y análisis de las diferentes solicitudes, informando sobre las misma con el fin de dar su debida respuesta. (derechos de petición, movimientos de rubro, saldos disponibles, certificaciones, memorandos, reuniones, solicitudes de disponibilidad presupuestal, compromiso presupuestal, orden de pagos, apoyos económicos, entre otras). 2. Colaborar con la elaboración y seguimiento de las diferentes matrices y planes a cargo de la Dirección Financiera (PAI, ITA, mapa de riesgo, plan de mejoramiento, entre otros). 3. Colaborar con la elaboración mensual de las diferentes Resoluciones Rectorales que son requeridas desde la Dirección Financiera, del Presupuesto Ordinario. 4. Apoyar en la revisión mensual del informe del comportamiento de las inversiones financieras y de los recursos adicionales. 5. Colaborar en la revisión, análisis y cierre del presupuesto ordinario, de la vigencia actual (solicitudes de liberaciones, reintegros, verificación de los ajustes a los documentos presupuestales disponibilidades, registros y obligaciones, formatos de cierre, presentación entre otras). 6. Apoyar en la revisión, análisis y construcción del presupuesto ordinario, de la nueva vigencia (creación actos administrativos, consolidación de proyecciones dada por cada dependencia, cargue de estructura del presupuesto en SICOF, entre otras). 7. Colaborar en la revisión, análisis y cierre del presupuesto de regalías (SICOF), acorde a la plataforma de regalías, de la vigencia actual (solicitudes de liberaciones, reintegros, verificación de los ajustes a los documentos presupuestales disponibilidades, registros y obligaciones, formatos de cierre, presentación entre otras). 8. Apoyar en la revisión, análisis y constitución del presupuesto de regalías, de la nueva vigencia (creación actos administrativos, revisión de saldos, presentación del presupuesto, cargue del presupuesto en SICOF, entre otras). 9. Colaborar con todo lo correspondiente a regalías (movimiento de rubro, informes, saldos disponibles, certificaciones, reuniones, solicitudes de disponibilidad presupuestal, compromiso presupuestal, apoyos económicos, Resoluciones Rectorales, entre otros).</t>
  </si>
  <si>
    <t>1. Velar por el uso y conservación adecuada del vehículo y las herramientas asignadas, realizando la inspección preoperacional según el cronograma y reportando cualquier novedad. 2. Colaborar en el cargue y descargue de materiales, así como en el transporte de personal, siguiendo las indicaciones de la Sección de Servicios Generales. 3. Cumplir las normas de tránsito y los procedimientos de gestión de calidad, seguridad vial y salud ocupacional, apoyando en reparaciones básicas cuando sea necesario.</t>
  </si>
  <si>
    <t>1. Colaborar en el seguimiento de las solicitudes presentadas por los usuarios del sistema de información financiero y administrativo para garantizar la solución y/o respuesta. 2. Coadyuvar con el levantamiento de requerimientos para el ajuste o desarrollo de nuevas funcionalidades o reportes del sistema de información administrativo y financiero que requieran los usuarios para garantizar el correcto desarrollo de las actividades y la entrega del producto solicitado. 3. Apoyar el mantenimiento del sistema de información administrativo y financiero, actualización de la documentación, programación de ventanas de mantenimiento, despliegues y administración de los usuarios. 4. Coadyuvar en la generación, organización y envío de información financiera y administrativa a entes externos y usuarios internos de la Universidad. 5. Apoyar a la jefatura del área de sistemas en la elaboración de los documentos requeridos para la celebración y seguimiento de contratos, en especial el contrato de soporte y mantenimiento del sistema de información administrativo y financiero. 6. Brindar asistencia a los diferentes usuarios de los módulos del sistema administrativo y financiero. 7. Contribuir en el proceso de Acreditación de alta calidad. 8. Contribuir a fortalecer el proceso de Gestión de TIC, aplicando estrictamente los procedimientos establecidos.</t>
  </si>
  <si>
    <t>1. Apoyar la gestión administrativa de la División de Tesorería, mediante la redacción de comunicaciones oficiales, control de agenda y asistencia por delegación a reuniones, garantizando la adecuada trazabilidad documental conforme al procedimiento de Gestión Financiera (PROC-FIN-01). 2. Colaborar en el monitoreo a los Planes de Mejoramiento y Mapas de Riesgo asociados al proceso de Tesorería, en articulación con la Oficina de Control Interno, asegurando el cumplimiento de los compromisos de mejora continua y la mitigación de riesgos financieros. 3. Apoyar la consolidación de la información requerida para el cierre anual de Tesorería, con base en los formatos FO-FIN-05, FO-FIN-16, FO-FIN-20 y FO-FIN-21, conforme al calendario de cierre contable institucional. 4. Colaborar en el seguimiento bimestral a las cuentas bancarias de convenios (activas e inactivas), solicitando a la Oficina Jurídica la información sobre su estado (actas de liquidación o resoluciones), con el fin de tramitar el traslado de saldos y/o cancelación ante las entidades bancarias y archivar la documentación de soporte. 5. Apoyar la revisión de actos administrativos departamentales y nacionales que asignen recursos a la Universidad, apoyando su identificación para su correcta contabilización de ingresos. 6. Colaborar en la revisión mensual de la ejecución presupuestal frente a los pagos efectuados por la Tesorería, verificando su correspondencia con las cuentas bancarias y rubros presupuestales asociados. 7. Apoyar la elaboración de la Matriz de Gastos institucional, requerida por la Contraloría General de la Nación (APPUI), consolidando la información proveniente de las unidades financieras. 8. Apoyar el proceso de recepción y verificación documental de las órdenes de pago, utilizando la lista de chequeo institucional para confirmar la correspondencia entre el rubro presupuestal, cuenta bancaria y beneficiario. 9. Contribuir con la gestión a la atención y seguimiento del correo institucional tesoreria@unillanos.edu.co, redireccionando las solicitudes a los buzones internos especializados (extractos, certificados, pagos, cajas menores) y garantizando la trazabilidad de las respuestas. 10. Colaborar en la verificación de la información de los terceros beneficiarios en los procesos de devolución de giros, coordinando con el Área de Sistemas la generación del archivo plano para su cargue en el portal bancario y la respectiva validación del acto administrativo que lo autoriza. 11. Apoyar la Tesorería en la elaboración de informes y requerimientos especiales solicitados por entes de control y dependencias internas de la Universidad (Rectoría, Dirección Financiera, Control Interno).</t>
  </si>
  <si>
    <t>1. Apoyar el proceso de conciliación bancaria, descargando extractos de las cuentas institucionales y elaborando auxiliares de bancos para control y validación de movimientos financieros. 2. Participar en el cierre mensual de bancos, mediante la contabilización de ingresos, comisiones, GMF, rendimientos financieros y otros conceptos relacionados. 3. Coadyuvar en el suministro de insumos para conciliaciones bancarias, preparando los archivos Excel con extractos mensuales, identificando partidas conciliatorias y ajustes tesorales necesarios. 4. Apoyar la elaboración del informe mensual de ingresos, posterior al cierre de bancos, para remisión a la Vicerrectoría de Recursos Universitarios, Dirección Financiera. 5. Apoyar el cargue de archivos de recaudos por matrículas e inscripciones en la plataforma SIAU, garantizando la correcta habilitación de estudiantes para el proceso de matrícula. 6. Apoyar el proceso de facturación electrónica, realizando el descargue y cargue de los archivos de recaudo diario, previa validación con el Área de Sistemas y las oficinas de Presupuesto y Contabilidad. 7. Contribuir en el registro y control de los ingresos derivados de créditos ICETEX y Política de Gratuidad, así como los pagos y devoluciones asociados, conforme a la normatividad contable vigente. 8. Apoyar el seguimiento de las inversiones en fondos de inversión, mediante la elaboración y actualización de una matriz de control que consolide la información sobre los movimientos, saldos y rendimientos financieros obtenidos, verificando su adecuada contabilización y registro en el sistema SICOF, en coordinación con el Área Financiera, para garantizar la correcta gestión y trazabilidad de los recursos invertidos por la Universidad. 9. Coadyuvar en la verificación de los pagos efectuados por estudiantes para la expedición de certificados y constancias, validando su registro en las plataformas SIAU y SICOF. 10. Apoyar la elaboración y revisión de la información exógena y tributaria (ICA, Industria y Comercio), en coordinación con Contabilidad, para el cargue en la plataforma de la Alcaldía de Villavicencio. 11. Colaborar en la preparación del Estado de Tesorería mensual, consolidando saldos bancarios, cuentas por pagar, saldos a favor de terceros y recursos de convenios. 12. Apoyar el cierre anual de Tesorería, conforme al formato FO-FIN-21, y la elaboración de informes auxiliares de cuentas por pagar en Excel. 13. Coadyuvar en el seguimiento a transferencias Nación – Política de Gratuidad, verificando resoluciones de giro, extractos y registros contables. 14. Contribuir en la validación la contabilización de pagos de derechos académicos y su reflejo en SICOF y SIAU, como soporte del proceso de grados. 15. Colaborar en la conciliación de pagos efectuados a través de PSE y tarjetas de crédito (plataformas eCollect y SIAU), garantizando consistencia entre sistemas bancarios y contables. 16. Apoyar la elaboración de informes financieros institucionales requeridos por entes de control y dependencias universitarias.</t>
  </si>
  <si>
    <t>1. Apoyar la contabilización y revisión de las legalizaciones de avances otorgados al personal docente y administrativo, verificando la documentación de soporte conforme a la Resolución Rectoral y la normatividad vigente. 2. Colaborar en la coordinación con contabilidad en la validación de documentos soporte de legalización, garantizando su consistencia antes del registro contable. 3. Contribuir en la coordinación con Caja de Tesorería la devolución de recursos por avances, incluyendo las retenciones aplicables. 4. Apoyar en la elaboración y presentar el informe mensual de avances pendientes por legalizar ante la Oficina de Control Interno, conforme al cronograma institucional. 5. Apoyar la emisión y entrega de certificados tributarios (Retención en la Fuente, IVA, ICA, Ingresos y Retenciones) a los terceros correspondientes. 6. Coadyuvar en la preparación y cargue mensualmente el informe de Contribución Democrática (FONSECON – MEN) en la plataforma dispuesta por el Ministerio. 7. Colaborar en la elaboración del informe semestral de Estampilla MEN, consolidando los valores recaudados por concepto de matrículas y otros ingresos. 8. Apoyar la elaboración de la información exógena – medios magnéticos DIAN (Formato 2273), coordinando con las áreas financieras para su revisión y validación. 9. Contribuir en la elaboración de informes sobre reintegros de avances a la División de Servicios Administrativos, asegurando su registro contable oportuno. 10. Apoyar en la verificación para la expedición de Paz y Salvo institucionales relacionados con avances, conforme a las solicitudes recibidas y requisitos reglamentarios. 11. Colaborar en la recepción y revisión de las solicitudes remitidas por la Vicerrectoría de Recursos Universitarios para la verificación en el sistema SICOF, evaluando la oportunidad para el otorgamiento de avances, conforme a la normatividad institucional y las disposiciones vigentes que establecen la no autorización de nuevos avances a funcionarios con legalizaciones pendientes, como medida de control administrativo, contable y financiero. 12. Apoyar la preparación de informes financieros requeridos por entes de control y dependencias internas.</t>
  </si>
  <si>
    <t>1. Apoyar el cierre mensual de bancos, incluyendo la contabilización de ajustes de Tesorería y conciliaciones correspondientes. 2. Contribuir en la identificación y registro de los ingresos institucionales en SIAU, validando su correspondencia con terceros y soportes para posterior facturación electrónica. 3. Colaborar en la conciliación de los ingresos registrados en SICOF, verificando los cruces con la cuenta 13 (Cuentas por Pagar) y su registro en INTERFACE o de forma manual. 4. Coadyuvar en la depuración y consolidación de las facturas pendientes por cruce, garantizando la consistencia en SICOF. 5. Apoyar la elaboración y consolidación del informe de matrículas de pregrado para su facturación y registro contable. 6. Apoyar en la búsqueda y organización de soportes bancarios necesarios para las conciliaciones mensuales. 7. Apoyar la preparación de la Matriz de Gastos (APPUI – Contraloría), en articulación con los demás puestos de Tesorería. 8. Contribuir en la revisión de los actos administrativos y saldos a favor de estudiantes, verificando los procesos de devolución y su soporte documental. 9. Coadyuvar en la elaboración de comprobantes de egreso de giros empresariales, conforme a resoluciones de devolución y lineamientos de la Dirección Financiera. 10. Apoyar la Tesorería en la preparación de informes financieros e institucionales solicitados por entes de control o dependencias internas.</t>
  </si>
  <si>
    <t>1. Participar en la proyección, revisión y trámite de la etapa precontractual de los procesos a cargo de la Vicerrectoría de Recursos Universitarios, conforme a la normatividad vigente. 2. Intervenir en el cargue, gestión y seguimiento de la documentación contractual mediante plataformas como SECOP, Drive y el micrositio de contratación institucional. 3. Contribuir en la elaboración y proyección de informes, solicitudes y planes de mejoramiento asignados a la Vicerrectoría de Recursos Universitarios.</t>
  </si>
  <si>
    <t>1. Prestar apoyo en la elaboración, análisis y gestión de las diferentes etapas de los procesos contractuales de obra y consultoría, conforme a la normatividad vigente de la Universidad de los Llanos. 2. Contribuir en el diseño y formulación de proyectos de inversión y demás documentos estratégicos relacionados con la infraestructura universitaria. 3. Apoyar en la supervisión y control de la ejecución de contratos de obra y consultoría, bajo la coordinación de la Vicerrectoría de Recursos Universitarios. 4. Brindar orientación técnica en ingeniería para los contratos de obra o consultoría, incluyendo aspectos relacionados con la administración de anticipos, prórrogas, suspensiones, modificaciones y liquidaciones. 5. Colaborar en la preparación de informes, actas, oficios y demás comunicaciones internas o externas requeridas por la Vicerrectoría de Recursos Universitarios. 6. Participar en reuniones técnicas vinculadas con la planeación, ejecución y seguimiento de obras o consultorías. 7. Apoyar en el desarrollo de auditorías internas y externas relacionadas con los procesos de infraestructura a cargo de la Vicerrectoría de Recursos Universitarios.</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</si>
  <si>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Contribuir en la revisión y trámite de los actos administrativos que dispongan reintegros o devoluciones de recursos a estudiantes, personal administrativo u otras entidades, en aplicación de la normativa y procedimientos vigentes. 7. Colaborar en la proyección, revisión y control de los procesos de contratación relacionados con el arrendamiento de bienes propiedad de la Universidad, en cumplimiento de los lineamientos aplicables.</t>
  </si>
  <si>
    <t>1. Colaborar en la revisión y control de los expedientes contractuales de la Vicerrectoría de Recursos Universitarios, conforme a los procedimientos de gestión documental de la Universidad de los Llanos, sin asumir responsabilidad sobre su contenido. 2. Coadyuvar en la elaboración y proyección de certificaciones de experiencia, de acuerdo con las solicitudes tramitadas ante la Vicerrectoría de Recursos Universitarios. 3. Apoyar en la entrega de información requerida durante auditorías internas o externas asignadas a la Vicerrectoría de Recursos Universitarios. 4. Apoyar en la revisión del archivo físico y digital de la Vicerrectoría de Recursos Universitarios, asegurando su integridad y trazabilidad conforme a los procedimientos institucionales.</t>
  </si>
  <si>
    <t>1. Participar en la proyección, revisión y trámite de la etapa precontractual de los diferentes procesos de contratación a cargo de la Vicerrectoría de Recursos Universitarios, conforme a la normatividad vigente. 2. Brindar apoyo en el cargue, gestión y seguimiento de la documentación contractual mediante plataformas como SECOP, Drive y el micrositio de contratación institucional. 3. Contribuir en la elaboración, revisión y proyección del informe SIA OBSERVA, en el marco de las responsabilidades asignadas a la Vicerrectoría de Recursos Universitarios, garantizando la precisión y consistencia de la información reportada conforme a los lineamientos vigentes.</t>
  </si>
  <si>
    <t>1. Participar en la proyección, revisión y trámite de la etapa precontractual de los diferentes procesos de contratación a cargo de la Vicerrectoría de Recursos Universitarios, conforme a la normatividad vigente. 2. Intervenir en el cargue, gestión y seguimiento de la documentación contractual mediante plataformas como SECOP, Drive y el micrositio de contratación institucional.  3. Apoyar en los requerimientos de auditorías internas y externas vinculadas al proceso de gestión de bienes y servicios de la Vicerrectoría de Recursos Universitarios. 4. Colaborar en la actualización de procedimientos y formatos del Sistema Integrado de Gestión de Calidad (SIG) para la gestión de bienes y servicios. 5. Colaborar en el proceso de contratación mediante la Tienda Virtual de Colombia Compra Eficiente. 6. Participar en la formulación, revisión, publicación y seguimiento del plan de adquisiciones de la Universidad de los Llanos.</t>
  </si>
  <si>
    <t>1.  Apoyar en la proyección, revisión y gestión de la etapa precontractual de los diferentes procesos a cargo de la Vicerrectoría de Recursos Universitarios, asegurando el cumplimiento de la normatividad vigente. 2. Contribuir en la gestión de evaluaciones financieras relacionadas con los procesos contractuales, conforme a la normativa aplicable. 3. Colaborar en el registro y seguimiento de la documentación generada durante los procesos contractuales de la Vicerrectoría de Recursos Universitarios, utilizando herramientas como SECOP, SICOF, Drive y el micrositio de contratación de Unillanos, entre otros. 4. Apoyar en los requerimientos de auditorías internas y externas vinculadas al proceso de gestión de bienes y servicios de la Vicerrectoría de Recursos Universitarios. 5. Colaborar en la actualización de procedimientos y formatos del Sistema Integrado de Gestión de Calidad (SIG) para la gestión de bienes y servicios. 6. Coadyuvar en la coordinación para la proyección, formulación, revisión, publicación y seguimiento del plan de adquisiciones de la Universidad de los Llanos. 7. Apoyar en la elaboración de informes solicitados por el área Financiera o Planeación, siguiendo los lineamientos establecidos para garantizar su correcta presentación.</t>
  </si>
  <si>
    <t>1. Participar en la elaboración de informes, atención de solicitudes y gestión administrativa y operativa del Campus Restrepo. 2. Intervenir en la formulación, ejecución y actualización del plan de mantenimiento preventivo y correctivo, así como en el control del uso y conservación de bienes e infraestructura del Campus. 3. Apoyar la organización logística de espacios, actividades académico-administrativas y eventos institucionales, garantizando el adecuado funcionamiento de las instalaciones. 4. Contribuir en la revisión, gestión y seguimiento de requerimientos técnicos, logísticos y administrativos, incluyendo auditorías internas y externas, control de inventarios y verificación normativa. 5. Colaborar en el control del consumo de servicios públicos, administración de espacios físicos y cumplimiento de normas institucionales, manteniendo confidencialidad y buenas prácticas en el uso de recursos.</t>
  </si>
  <si>
    <t>PRESTACIÓN DE SERVICIOS PROFESIONALES NECESARIO PARA EL DESARROLLO DEL PROYECTO FICHA BPUNI VIAC 03 0309 2025 “FORTALECIMIENTO DE LA INVESTIGACIÓN, DESARROLLO TECNOLÓGICO E INNOVACIÓN EN LA UNIVERSIDAD DE LOS LLANOS PARA CONTRIBUIR A LOS RETOS TERRITORIALES”</t>
  </si>
  <si>
    <t>1. Contribuir en el trámite, revisión, y proyección de las fichas técnicas y avances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Contribuir en las auditorías internas o externas de gestión de calidad realizadas por control interno y en los procesos de gestión de bienes y servicios asignadas la Dirección general e Investigaciones. 4. Coadyuvar en la proyección de informes o solicitudes internas o externas asignadas a la Dirección General de Investigaciones. 5. Coadyuvar en el seguimiento del presupuesto de la Dirección General de Investigaciones. 6. Colaborar en la planificación, elaboración, evaluación y seguimiento de los procedimientos y demás formatos del Sistema Integrado de Gestión de Calidad del proceso de Investigación. 7. Apoyar el seguimiento de la matriz de riesgos del proceso de investigaciones.</t>
  </si>
  <si>
    <t>PRESTACIÓN DE SERVICIOS PROFESIONALES NECESARIO PARA EL DESARROLLO DEL PROYECTO FICHA BPUNI SIST 01 0809 2025 “NEXUS DIGITAL DE LA UNIVERSIDAD DE LOS LLANOS”</t>
  </si>
  <si>
    <t>1. Brindar apoyo en la generación de propuestas a la supervisión para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</si>
  <si>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</si>
  <si>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Apoyar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 sido asignado.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</si>
  <si>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0070 DE 2026</t>
  </si>
  <si>
    <t>0071 DE 2026</t>
  </si>
  <si>
    <t>0072 DE 2026</t>
  </si>
  <si>
    <t>Seis (06) meses y dos (02) días calendario</t>
  </si>
  <si>
    <t>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trámites de pago cuenta de mensajería, atención al público de manera telefónica y personal e informar oportunamente a la supervisora cualquier novedad que se presente y que afecte el proceso.</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</si>
  <si>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contribuyendo al seguimiento y cumplimiento de los tiempos de respuesta.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y entrega de documentos institucionales para trámites internos y externos, que son gestionados por las dependencias de la Universidad, a través de la Oficina de Archivo y Correspondencia. 8. Prestar apoyo a la División de Tesorería en las diligencias bancarias que se requieran. 9. Contribuir en salvaguarda la totalidad de la documentación e información entregada por la Universidad a través de la Oficina de Correspondencia y Archivo y las demás dependencias que lo requieran.</t>
  </si>
  <si>
    <t>1. Brindar apoyo en las solicitudes de los docentes que ascienden por escalafón y por títulos. 2. Coadyuvar en la coordinación, elaboración y programación del cronograma de actividades del CARP en los dos semestres del año. 3. Apoyar en la convocatoria y recepción de productividad académica de docentes planta: clasificarla, incluir la información de cada producto en el acta correspondiente. 4. Apoyar en la elaboración de las resoluciones de productividad académica por puntos salariales y bonificaciones, y resoluciones rectorales negando puntaje salarial y de bonificación. 5. Apoyar la elaboración y envío de respuestas de las diferentes sesiones a los docentes. 6. Apoyar la convocatoria y recepción de productividad académica de docentes ocasionales: clasificarla, incluir la información de cada producto en el acta correspondiente. 7. Apoyar en la organización de las respuestas de las diferentes sesiones a los docentes ocasionales. 8. Apoyar en la proyección y elaboración de las resoluciones para ascenso en el escalafón expedidas por el CARP. 9. Apoyar la elaboración de resoluciones otorgadas a los docentes de planta por títulos. 10. Brindar apoyo en la recopilación de la información para la elaboración de las certificaciones de productividad académica para ascenso en el escalafón. 11. Apoyar en la recepción de solicitudes de puntaje salarial realizada por los docentes y dar respuesta. 12. Apoyar en la elaboración de oficios, memorandos de resoluciones rectorales y novedades de docentes planta, ocasionales y catedráticos por productividad académica a la División de servicios administrativos. 13. Brindar apoyo en la elaboración y organización del inventario documental de la Oficina de Asuntos Docentes. 14. Apoyar en la recopilación de información de productividad académica solicitada por los docentes ocasionales. 15. Apoyar en el diligenciamiento de la información de los puntajes salariales de docentes de planta y ocasionales.</t>
  </si>
  <si>
    <t>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</si>
  <si>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para estudiantes en general. 3. Brindar apoyo en el desarrollo de las acciones del área de salud del centro de idiomas (asesorías individuales, grupales, talleres, jornadas y campañas de promoción y prevención en salud) para el personal docente y administrativo. 4. Prestar apoyo en la atención de primeros auxilios básicos para la comunidad del centro de idiomas. 5. Cooperar con el supervisor y la coordinación en la elaboración del informe mensual descriptivo y estadístico, en medio físico y magnético con los soportes respectivos de las actividades realizadas. 6. Contribuir en la gestión de actividades y eventos especiales que desde el centro de idiomas se realicen con la universidad de los llanos.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Contribuir con los procesos de calidad y planes de mejora.</t>
  </si>
  <si>
    <t>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t>
  </si>
  <si>
    <t>1. Contribuir con los diseños de comunicación asertiva para los estudiantes del programa de extensión a la comunidad y del Plan Bull. 2. Apoyar con la articulación para actividades de publicidad y difusión con la oficina de comunicaciones. 3. Coadyuvar con la revisión de los documentos soportes para el proceso de pago del personal docente. 4. Colaborar con la revisión, respuesta y direccionamiento del correo institucional del Centro de Idiomas. 5.  Coadyuvar a la coordinación en la revisión de los documentos soportes de las clases del programa de extensión a la comunidad y del Plan Bull. 6. Contribuir con los procesos de calidad y planes de mejora.</t>
  </si>
  <si>
    <t>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y del programa de extensión a la comunidad. 4. Coadyuvar con la oferta y promoción de los servicios del Centro de Idiomas. 5. Contribuir y facilitar el acceso a la información que se encuentra registrada en los documentos de archivo de las diferentes sedes del centro de idiomas para el programa de extensión a la comunidad y del Plan Bull.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t>
  </si>
  <si>
    <t>1. Apoyar al proceso de Facturación Electrónica.  2. Participar en la organización y distribución de las facturas electrónicas, notas débito y notas crédito. 3. Contribuir en la revisión de causación y conciliación de saldos de cuentas por cobrar. 4. Apoyar en la parametrización y elaboración de la información exógena. 5. Coadyuvar al proceso contable en la presentación de informes.</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</si>
  <si>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 20. Colaborar en la elaboración de estudios de caracterización de las faltas cometidas, de los riesgos de incurrir en ellas y, proponer programas de prevención para evitar su materialización. 21. Coadyuvar con la elaboración de informes de los entes de control.</t>
  </si>
  <si>
    <t>1. Apoyar en la planeación y ejecución de las auditorías internas de tercera línea, de acuerdo al programa de auditorías aprobado para la vigencia. 2. Contribuir en el seguimiento de PQRS´D que se interponen a la Universidad y apoyar en la elaboración del informe respectivo trimestralmente. 3. Apoyar la consolidación de la información y el diligenciamiento de indicadores de gestión relacionados con el proceso de evaluación, control y contribuir en el seguimiento institucional. 4. Coadyuvar a la generación del recordatorio mensual a los diferentes procesos sobre la rendición de informes de ley. 5. Colaborar en la promoción, fortalecimiento y sensibilización de la cultura del autocontrol. 6.  Apoyar en el seguimiento Trimestral a la Plataforma SIGEP y generar las alertas respectivas. 7.  Colaborar en el seguimiento a la liquidación y estado de convenios pendientes por liquidar y generar las alertas respectivas. 8. Coadyuvar en el seguimiento trimestral a la legalización de avances.</t>
  </si>
  <si>
    <t>1. Apoyar en la planeación y ejecución de las auditorías internas de tercera línea, de acuerdo al programa de auditorías aprobado para la vigencia. 2. Colaborar en el seguimiento e informe mensual a una muestra mínima de diez contratos y su verificación en el aplicativo Secop II. 3. Apoyar con la evaluación y seguimiento trimestral de Austeridad del gasto Público. 4. Contribuir en el seguimiento trimestral a la implementación del Código de Ética, Integridad y Buen Gobierno en cumplimiento de la Circular 100-004 de 2025 del DAFP. 5. Coadyuvar en el seguimiento trimestral a planes de acción de las facultades. 6. Contribuir en la realización informe de autocontrol de acuerdo a los resultados de la encuesta. 7. Apoyar en el seguimiento de la evaluación docente con base en el Acuerdo Superior No. 017 de 2021. 8. Apoyar el Informe de evaluación independiente del estado del Sistema de Control Interno de manera semestral.</t>
  </si>
  <si>
    <t xml:space="preserve">1. Apoyar en la planeación y ejecución de las auditorías internas de tercera línea, de acuerdo al programa de auditorías aprobado para la vigencia. 2. Colaborar en la evaluación del informe de Control Interno Contable. 3. Colaborar trimestralmente a la realización del Informe de seguimiento de la estrategia de rendición de cuentas.  4. Apoyar bimestralmente al seguimiento al plan de acción institucional – PAI. 5.  Apoyar en el seguimiento bimestral a las cajas menores a través de arqueos. 6.  Coadyuvar en el seguimiento bimestral a las conciliaciones bancarias sobre una muestra aleatoria de 10 cuentas y apoyar a la verificación del cumplimiento de los registros contables para presentación de Estados Financieros. 7. Informe de seguimiento semestral a los procesos disciplinarios de acuerdo a la normatividad aplicable. 8. Coadyuvar en el seguimiento al área financiera sobre el plan de mejoramiento de la Comisión Legal de Cuentas de la Cámara de Representantes.  </t>
  </si>
  <si>
    <t>1. Apoyar en la planeación y ejecución de las auditorías internas de tercera línea, de acuerdo al programa de auditorías aprobado para la vigencia. 2. Apoyar en el seguimiento y evaluación cuatrimestral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trimestral de los criterios de publicación del Índice de transparencia y acceso a la información pública - ITA. 5. Apoyar en el seguimiento y evaluación cuatrimestral a la estrategia de participación ciudadana de acuerdo al instrumento y periodicidad establecida. 6. Apoyar en el seguimiento mensual al Plan de Mejoramiento Institucional de la CGR y Contraloría Departamental. 7. Apoyar en el seguimiento a los planes de mejoramiento del proceso de acreditación. 8. Apoyar en la consolidación de información, proyección de actas y seguimiento a compromisos asociados al comité Institucional de Coordinación de Control Interno.</t>
  </si>
  <si>
    <t>1. Apoyar en la planeación y ejecución de las auditorías internas de tercera línea, de acuerdo al programa de auditorías aprobado para la vigencia.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Apoyar en el Seguimiento al Plan de Mejoramiento Archivístico (Cuando se presente auditoria de la AGN). 5. Apoyar en la realización del informe de Derechos de Autor de acuerdo a su periodicidad.  6. Brindar acompañamiento y asesoría en el marco del Sistema de Control Interno, de acuerdo a las necesidades o solicitudes de los diferentes procesos de la Universidad. 7.  Apoyar las asesorías a los responsables de las Unidades Auditables sobre la suscripción del plan de mejoramiento y su diligenciamiento en la matriz. 8. Brindar orientación y acompañamiento en las actividades de mantenimiento y mejora continua del proceso de Gestión de Control Interno, de acuerdo con los lineamientos del Sistema de Gestión de la Calidad.</t>
  </si>
  <si>
    <t>PRESTACIÓN DE SERVICIOS DE APOYO A LA GESTIÓN NECESARIO PARA EL DESARROLLO DE LOS DIFERENTES PROCESOS DE PROMOCIÓN Y FOMENTO DE ESTILOS DE VIDA SALUDABLES EN DIVISIÓN DE BIENESTAR UNIVERSITARIO DE LA UNIVERSIDAD DE LOS LLANOS.</t>
  </si>
  <si>
    <t xml:space="preserve">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 9. Contribuir en masificar la divulgación y visualización de los servicios y actividades desarrollados por la División de Bienestar Institucional.
</t>
  </si>
  <si>
    <t>1. Colaborar en la coordinación, la administración y actualización tecnológica de la plataforma Moodle (Campus Virtual) establecida por la universidad como LMS institucional oficial en los procesos tecnológicos, académicos y administrativos que la dependencia implemente en las distintas modalidades. 2. Contribuir en la coordinación y ejecución de los procesos de auditoría técnica a los cursos académicos que incorporen el uso y manejo de la plataforma Moodle en la Universidad de los Llanos. 3. Coadyuvar en la coordinación de los aspectos técnicos relacionados con los procesos contractuales necesarios para la adquisición, implementación y renovación de tecnologías educativas requeridas por la dependencia.  4. Contribuir con la generación de un curso virtual (Noocs, Moocs, Spoc, etc.) con contenido académicos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5. Apoyar en la elaboración y la estimación de costos de recursos digitales, insumos técnicos requeridos para los procesos de virtualización necesarios por la dependencia y contribuyendo a la planificación y sostenibilidad financiera. 6. Apoyar en la elaboración y actualización de las guías de uso del Campus Virtual de la Universidad de los Llanos dirigidas a docentes, con el fin de facilitar el acceso, la navegación y el aprovechamiento de las herramientas tecnológicas disponibles para el desarrollo de las actividades académicas.</t>
  </si>
  <si>
    <t>1. Contribuir con la generación de dos cursos virtuales (Noocs, Moocs, Spoc, etc.)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etc.) de acompañamiento a docentes y estudiantes para fortalecer el uso del Campus Virtual Unillanos, garantizando coherencia pedagógica y alineación con los lineamientos institucionales. 3. Coadyuvar en la elaboración y la estimación de costos de recursos digitales, insumos técnicos requeridos para los procesos de virtualización necesarios por la dependencia y contribuyendo a la planificación y sostenibilidad financiera. 4. Colabora en la elaboración de informes de analítica sobre la usabilidad del Campus Virtual Unillanos, así como el seguimiento y reporte de la oferta de cursos virtuales, transmisiones y procesos de formación en línea que fortalecen la calidad institucional en los procesos educativos. 5. Brindar soporte técnico y pedagógico oportuno a programas, docentes, unidades académicas y administrativas, así como la realización de transmisiones académicas a través del espacio virtual de aprendizaje @cursosvirtuales en YouTube, facilitando la integración de recursos y herramientas que mejoren la experiencia educativa. 6. Coadyuvar en el diseño e implementación de estrategias de posicionamiento SEO y marketing de contenidos que contribuyan al aumento del tráfico y visibilidad orgánica del sitio web del Campus Virtual Unillanos y el micrositio del IDEAD.</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</si>
  <si>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</si>
  <si>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14. Prestar apoyo en los informes que sean requeridos a la Universidad por parte de los órganos de control, entidades públicas y en los informes mensuales que deban presentarse ante las Dependencias de la Universidad, conforme las estipulaciones normativas aplicables.</t>
  </si>
  <si>
    <t>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t>
  </si>
  <si>
    <t>1. Apoyar el proceso para el control de ingreso y salida de los empleados y trabajadores administrativos. 2. Apoyo en el proceso de Ausentismo laboral. 3. Apoyar el proceso de logística capacitaciones. 4. Contribuir con la correcta gestión documental de evaluaciones de desempeño de empleados de carrera. 5. Apoyar el proceso de incapacidades del personal. 6. Apoyar el proceso de archivo de hojas de vida. 7. Apoyar las actividades de gestión documental y archivo. 8. Prestar apoyo a las auditorías internas y externas recibidas y al plan de mejoramiento de acuerdo con las actividades en la División de Servicios Administrativos. 9. Brindar apoyo en la revisión de trabajo suplementario y horas extras del personal de granja. 10. Apoyar el proceso de alimentación del Indicador de ausentismo por enfermedad general o común. 11. Apoyar la verificación de Documentos para vinculación de Docentes Catedráticos de Pregrado y Posgrado. 12. Apoyar la verificación de documentos para cuentas de Docentes Posgrados.</t>
  </si>
  <si>
    <t>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Apoyo a revisión de las nóminas del personal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</si>
  <si>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Apoyar en la clasificación y organización de documentos tanto físicos como digitales de acuerdo con la tabla de retención documental. 4. Contribuir en la proyección de informes referentes a la gestión documental, que se requieran de la División de Servicios Administrativos para las dependencias de la institución. 5. Apoyar en la atención a los requerimientos de los usuarios, asistiendo en la gestión de documentación y correspondencia tanto física como digital de acuerdo con los procedimientos establecidos. 6. Contribuir con la realización de las actividades y tareas asignadas de acuerdo con los procedimientos y normas internas, contribuyendo al cumplimiento de los objetivos de la dependencia. 7. Apoyar el proceso de verificación del correo de la División. 8. Prestar apoyo a las auditorías internas y externas recibidas y al plan de mejoramiento de acuerdo con las actividades en la División de Servicios Administrativos.</t>
  </si>
  <si>
    <t>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</si>
  <si>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la fecha.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las gestiones de la División en el tema de nómina, relacionado con la verificación de supervivencia de pensionados. 14. Apoyar en la gestión de generación de las planillas tipo (J) en la plataforma Aportes en Línea, conforme a los requerimientos establecidos, para el cumplimiento de las órdenes judiciales de pago. 15. Apoyar en la atención de las solicitudes de los funcionarios administrativos y docentes, relacionadas con la verificación de las semanas cotizadas en sus respectivas historias laborales.</t>
  </si>
  <si>
    <t>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del PIC referente a la capacitación del personal Administrativo de la Universidad de los Llanos y brindar apoyo en la asesoría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Apoyar con el desarrollo de convocatorias de concursos que lleve a cabo la Universidad de los Llanos para cubrimiento de vacantes de cargos administrativos. 15. Apoyo en la elaboración, diligenciamiento y seguimiento de proyectos BPUNIS para la División de Servicios Administrativos. 16. Prestar apoyo en el desarrollo de Clima Organizacional de la Universidad de los Llanos. 17. Apoyar la gestión documental y archivo que se generen de las actividades. 18. Contribuir en la proyección de informes que se requieran la División de Servicios Administrativos para las dependencias de la institución, entidades del estado y órganos de control. 19. Brindar apoyo en el asesoramiento a la División de Servicios Administrativos en el comité de convivencia laboral.  20. Brindar apoyo en la revisión de Estudios Previos y Certificados de necesidad para la contratación de CPS. 21. Apoyar la gestión de la división, en temas de prestaciones sociales, mesada pensional, mesada 14 y otros resultantes de las sentencias judiciales.</t>
  </si>
  <si>
    <t>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Elaborar un informe del estado de las funciones administrativas, contables, legales y técnicas de los contratos de consultoría en los que haya sido designado como apoyo a supervisión cuando finalice su contrato de prestación de servicios profesionales. 14. Brindar apoyo en la inspección, apoyo a supervisión, vigilancia y control en la ejecución de los estudios y diseños que le sean designadas. 15. Brindar apoyo en la formulación, actualización y seguimiento al Plan de Ordenamiento Físico de la Universidad de los Llanos, garantizando que la planificación, uso y desarrollo de la infraestructura física se articule con el Plan de Desarrollo Institucional y responda a las necesidades de crecimiento y sostenibilidad de la institución.</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</si>
  <si>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Apoyar el proceso de cierre de los proyectos de inversión en las herramientas y aplicativos que correspondan. 10. Brindar apoyo en los trámites relacionados con el Comité de Proyectos del Sistema General de Regalías.</t>
  </si>
  <si>
    <t>1. Brindar apoyo en la mejora continua de los procesos del sistema de gestión de la calidad, mediante el monitoreo de: la matriz de riesgos de gestión y de corrupción, los indicadores de gestión, las salidas no conformes y los cambios y oportunidades documentados. 2. Apoyar en el proceso de levantamiento, documentación, análisis, validación y formalización de manuales, procedimientos, guías y formatos de los Procesos del Sistema Gestión de Calidad; de conformidad con los mecanismos e instrumentos institucionales y los requisitos aplicables. 3. Apoyar las actividades relacionadas con la racionalización de trámites, en el marco del Programa de Transparencia y Ética Pública PTEP y de conformidad con la plataforma SUIT. 4. Apoyar la ejecución del programa anual de auditorías internas, en el rol de segunda línea de defensa. 5. Apoyar el monitoreo de los planes de mejoramiento, producto de la implementación del Sistema de Gestión de la Calidad y otras auditorías internas o externas que impacten el proceso. 6. Apoyar la planeación y ejecución de las actividades de sensibilización sobre el Sistema de Gestión de Calidad de la Universidad.</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</si>
  <si>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 7. Brindar apoyo técnico en la estructuración y presentación de iniciativas de proyectos de inversión relacionados con infraestructura. 8. Participar en las reuniones técnicas conceptuando en los aspectos arquitectónicos propios de su profesión. 9. Brindar apoyo en la formulación, actualización y seguimiento al Plan de Ordenamiento Físico de la Universidad de los Llanos, de conformidad con los lineamientos urbanísticos requeridos y las necesidades de crecimiento y sostenibilidad de la institución.</t>
  </si>
  <si>
    <t>PRESTACIÓN DE SERVICIOS PROFESIONALES NECESARIO PARA LA ARTICULACIÓN, FORTALECIMIENTO Y OPERACIÓN DE LA RED DE OBSERVATORIOS DE LA ORINOQUIA DE LA UNIVERSIDAD DE LOS LLANOS EN COHERENCIA CON LOS LINEAMIENTOS MISIONALES DE LA DIRECCIÓN GENERAL DE PROYECCIÓN SOCIAL</t>
  </si>
  <si>
    <t>1. Apoyar en la articulación operativa de los Observatorios de la Universidad, al facilitar la comunicación y coordinación entre las Facultades y los observatorios reconocidos. 2. Colaborar en el fortalecimiento de la asociación y complementariedad entre los Observatorios, contribuyendo en la organizando de reuniones virtuales o presenciales y documentando acuerdos de integración funcional. 3. Coadyuvar en la elaboración de la agenda estratégica y documentos de contexto, y apoyar la recopilación de información sobre propósitos, metas y tendencias de los Observatorios para su alineación con las Áreas de Investigación Institucionales y el Plan Estratégico de Proyección Social. 4. Apoyar la promoción de publicaciones, apoyar la gestión en el proceso de revisión, edición y difusión de resultados de los Observatorios en coordinación con el Comité Editorial de la Universidad. 5. Contribuir al desarrollo y mantenimiento de la plataforma de información, mediante la actualización de contenidos. 6. Facilitar el fortalecimiento de comunidades académicas, apoyando la organización de eventos como webinars, talleres o foros para promover la gestión del conocimiento entre Observatorios, unidades académicas y entidades externas. 7. Brindar apoyo en la asesoría para vinculación a convocatorias, identificando oportunidades relevantes, preparando documentación inicial y asistiendo en la elaboración de propuestas relacionadas con temas de investigación y proyección social. 8. Apoyar la implementación de lineamientos misionales de la Universidad, monitoreando su aplicación en los asuntos de interés de la Red y generando reportes de cumplimiento para el Observatorio. 9. Colaborar en la formulación y seguimiento del Plan de Acción Anual, recopilando insumos de los Observatorios, organizando sesiones de revisión y preparando materiales para su aprobación por el Comité. 10. Contribuir en la gestión de alianzas estratégicas, identificando potenciales socios, coordinando reuniones iniciales y manteniendo un registro de acuerdos para el fortalecimiento de la Red de Observatorios.</t>
  </si>
  <si>
    <t>330401</t>
  </si>
  <si>
    <t>1. Participar en la ejecución del Plan de Mantenimiento de la infraestructura física de la Universidad de los Llanos, realizando labores de limpieza de senderos, zanjas y mantenimiento de jardines con equipos y herramientas asignadas. 2. Intervenir en el mantenimiento de la cancha de fútbol, efectuando la poda del césped mediante el uso del tractor y demás implementos requeridos.</t>
  </si>
  <si>
    <t>1. Participar en las labores de mantenimiento preventivo y correctivo de la infraestructura de la Universidad de los Llanos, conforme a los procedimientos de calidad establecidos. 2. Intervenir en la recolección, manejo y disposición final adecuada de los residuos institucionales, garantizando el cumplimiento de las normas ambientales. 3. Apoyar la organización, limpieza y control de materiales en la bodega, asegurando el orden y uso eficiente de los recursos. 4. Contribuir en el alistamiento de terrenos, herramientas y andamios requeridos para la ejecución de actividades de mantenimiento, incluyendo trabajos en altura bajo condiciones seguras. 5. Colaborar en las tareas de limpieza, lavado y gestión de residuos del Laboratorio de Necropsia, aplicando los protocolos de bioseguridad correspondientes.</t>
  </si>
  <si>
    <t>1. Colaborar en las transferencias documentales, realizando la revisión, clasificación, foliación y ordenación de expedientes en el archivo de Servicios Generales. 2. Prestar apoyo en el envío de la relación de horas extras laboradas por el personal de Servicios Generales. 3. Apoyar en la elaboración y actualización de las hojas de vida de los vehículos del parque automotor de la Universidad. 4. Contribuir en la recepción de solicitudes de información dirigidas a Servicios Generales y en la comunicación de las mismas al supervisor correspondiente.</t>
  </si>
  <si>
    <t>1. Participar en la ejecución del Plan de Mantenimiento de la infraestructura física, realizando limpieza de senderos, zanjas y mantenimiento de jardines con guadaña y sopladora. 2. Contribuir en las labores de mantenimiento preventivo y correctivo, aplicando los procedimientos de calidad establecidos. 3. Apoyar la recolección, manejo y disposición final adecuada de los residuos institucionales. 4. Cumplir los protocolos de seguridad y salud en el trabajo durante el desarrollo de las actividades. 5. Intervenir en trabajos en altura, garantizando el cumplimiento estricto de las normas de seguridad vigentes.</t>
  </si>
  <si>
    <t>1. Apoyar en la limpieza de senderos y mantenimiento de zanjas. 2. Contribuir en la limpieza y reparación de cubiertas y techos, incluyendo trabajos en alturas. 3. Coadyuvar en la pintura de paredes, pisos, techos y aceras para conservar la infraestructura en óptimas condiciones. 4. Colaborar en el lavado de tanques aéreos y subterráneos. 5. Prestar apoyo en el cargue y descargue de bienes y materiales según la programación de la Sección de Servicios Generales.</t>
  </si>
  <si>
    <t>1. Participar en la ejecución del Plan de Mantenimiento de la infraestructura física, realizando limpieza de senderos, zanjas y jardinería en las distintas zonas de la Universidad de los Llanos. 2. Intervenir en labores de poda de árboles, empleando motosierra y equipos de altura según los protocolos de seguridad. 3. Contribuir al mantenimiento de jardines y zonas verdes mediante el uso de guadaña y demás herramientas asignadas. 4. Apoyar actividades en altura, garantizando el cumplimiento estricto de las normas de seguridad vigentes.</t>
  </si>
  <si>
    <t>1. Prestar apoyo en la inspección y ejecución del mantenimiento preventivo y correctivo de las redes de baja y media tensión en la Universidad de los Llanos. 2. Colaborar en el uso adecuado y cuidado de las herramientas y equipos empleados en las actividades de mantenimiento eléctrico. 3. Contribuir en trabajos en alturas, garantizando el cumplimiento de las normas de seguridad establecidas</t>
  </si>
  <si>
    <t>1. Participar en la elaboración y entrega de información solicitada por auditorías internas y externas de la Sección de Servicios Generales. 2. Contribuir al diligenciamiento oportuno de herramientas para el seguimiento y control de la gestión de la Sección. 3. Apoyar la preparación de documentación técnica y administrativa para la planificación y supervisión de procesos contractuales, conforme a los procedimientos establecidos. 4. Intervenir en la elaboración y trámite de comisiones y gastos de desplazamiento, siguiendo los lineamientos internos de la Sección de Servicios Generales.</t>
  </si>
  <si>
    <t>1. Contribuir en la ejecución de trabajos de soldadura, preparando superficies, equipos y maquinaria. 2. Apoyar en el mantenimiento del sistema hidrosanitario, incluyendo la instalación y reemplazo de accesorios según el Plan de Mantenimiento. 3. Coadyuvar en la limpieza y reparación de cubiertas y techos, realizando trabajos en alturas cuando sea necesario. 4. Colaborar en la limpieza de senderos y zanjas, asegurando un entorno seguro y ordenado. 5. Prestar apoyo en labores de pintura y reparación de infraestructura, como paredes, pisos, techos, aceras y cañerías. 6. Brindar apoyo en el lavado y mantenimiento de tanques de agua, aéreos y subterráneos, garantizando su correcto funcionamiento.</t>
  </si>
  <si>
    <t>1. Participar en las labores silviculturales y de mantenimiento de árboles, jardines y zonas verdes del Campus Barcelona. 2. Operar la plataforma eléctrica articulada BA20ERT: 4x4 para la ejecución de podas, mantenimiento de cubiertas y control de redes. 3. Intervenir en las actividades de cargue y descargue de bienes y materiales, conforme a la programación de la Sección de Servicios Generales. 4. Contribuir en la limpieza, reparación y mantenimiento de cubiertas y techos, incluyendo trabajos en altura cuando sea necesario. 5. Apoyar el lavado y mantenimiento de tanques de agua aéreos y subterráneos, asegurando su correcto funcionamiento.</t>
  </si>
  <si>
    <t>1. Participar en las labores de inspección y mantenimiento preventivo y correctivo de las redes eléctricas de baja, media y alta tensión de la Universidad de los Llanos. 2. Intervenir en las maniobras operativas de la línea 34 del arranque de la avenida Puerto López, conforme a los protocolos técnicos establecidos. 3. Contribuir al uso adecuado, conservación y control del inventario de herramientas y equipos empleados en el mantenimiento eléctrico. 4. Apoyar trabajos en altura, garantizando el cumplimiento estricto de las normas de seguridad industrial.</t>
  </si>
  <si>
    <t>1. Participar en la instalación, reemplazo y mantenimiento del sistema hidrosanitario conforme al Plan de Mantenimiento institucional. 2. Intervenir en la reparación y limpieza de cubiertas y techos, realizando trabajos en altura según las condiciones requeridas. 3. Contribuir a la limpieza, orden y adecuación de senderos y zanjas para garantizar un entorno seguro. 4. Apoyar labores de pintura y reparación de la infraestructura, incluyendo paredes, pisos, techos, aceras y cañerías. 5. Colaborar en el lavado y mantenimiento de tanques de agua aéreos y subterráneos, asegurando su óptimo funcionamiento.</t>
  </si>
  <si>
    <t>1. Participar en el control y ajuste de los niveles de pH y cloro del agua de la piscina del Campus Barcelona, garantizando su permanencia dentro del rango establecido. 2. Intervenir en el mantenimiento preventivo del sistema hidráulico, incluyendo la limpieza de trampas de suciedad, filtros y rejas de drenaje, conforme al cronograma técnico. 3. Contribuir en las labores de limpieza y conservación de las superficies internas, rompeolas, pisos y áreas externas de la piscina, asegurando condiciones óptimas de uso. 4. Registrar en la bitácora técnica los ajustes químicos, mantenimientos realizados y novedades detectadas, informando oportunamente cualquier anomalía. 5. Apoyar la verificación operativa de equipos y sistemas asociados, controlando presión, flujo y funcionamiento general del sistema de la piscina.</t>
  </si>
  <si>
    <t>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t>
  </si>
  <si>
    <t>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t>
  </si>
  <si>
    <t>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 17. Coadyuvar en el seguimiento de las respuestas a las PQRSD (Peticiones, Quejas, Reclamos, Sugerencias y Denuncias), que se generen desde el proceso de docencia, como mejora continua en la gestión académica.</t>
  </si>
  <si>
    <t>1. Participar en la elaboración, revisión y gestión de las diferentes etapas de los procesos contractuales de obra y consultoría, de acuerdo con la normativa vigente y los lineamientos de la Universidad de los Llanos. 2. Contribuir en la estructuración y formulación de proyectos de inversión, así como en la elaboración de documentos técnicos y estratégicos relacionados con la infraestructura universitaria. 3. Brindar apoyo en el control y supervisión de la ejecución de contratos de obra o consultoría a cargo de la Vicerrectoría de Recursos Universitarios, verificando el cumplimiento de los cronogramas, especificaciones técnicas y condiciones contractuales. 4.  Apoyar la asesoría técnica en arquitectura para los contratos de obra o consultoría, incluyendo aspectos relacionados con la administración de anticipos, prórrogas, suspensiones, modificaciones y procesos de liquidación. 5. Colaborar en la elaboración de informes técnicos, actas, solicitudes y demás comunicaciones internas o externas requeridas por la Vicerrectoría de Recursos Universitarios. 6. Participar en reuniones técnicas orientadas a la planeación, desarrollo, seguimiento y evaluación de obras o consultorías.</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</si>
  <si>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Apoyar la atención y trámite de solicitudes derivadas de siniestros ocurridos en la Universidad de los Llanos, conforme a los procedimientos y pólizas vigentes. 7. Gestionar el proceso de pago de seguros estudiantiles. 8 Apoyar en la revisión de los documentos requeridos para la suscripción de minutas y demás actos contractuales asociados a la vinculación de docentes bajo la modalidad de hora cátedra.</t>
  </si>
  <si>
    <t>0181 DE 2026</t>
  </si>
  <si>
    <t>1. Contribuir en la proyección, revisión y trámite en las distintas etapas contractuales de los procesos a cargo de la Vicerrectoría de Recursos Universitarios. 2. Apoyar el seguimiento al cumplimiento de las funciones de los supervisores. 3. Cooperar en la elaboración de actas de liquidación y cierre contractual, conforme a la normatividad vigente. 4. Cooperar en el cargue, organización y seguimiento de la documentación generada en los procesos contractuales, utilizando plataformas como SECOP, Drive, el micrositio de contratación de la Universidad de los Llanos, entre otros medios oficiales. 5. Coadyuvar en la elaboración, revisión y gestión de informes, conceptos o solicitudes de carácter jurídico que sean requeridos por la Vicerrectoría de Recursos Universitarios. 6. Contribuir en la preparación y revisión de la documentación requerida para los procesos de comisiones de estudio de la Universidad de los Llanos, conforme a los lineamientos institucionales. 7. Apoyar en la proyección y verificación de los documentos asociados a los contratos de cesión de derechos, bajo la coordinación de la Vicerrectoría de Recursos Universitarios.</t>
  </si>
  <si>
    <t>1. Participar en la proyección, revisión y trámite de la etapa precontractual de los diferentes procesos de contratación a cargo de la Vicerrectoría de Recursos Universitarios, conforme a la normatividad vigente. 2. Apoyar en la revisión, cargue y trámite de la documentación relacionada con la supervisión de los contratos de prestación de servicios profesionales y de apoyo a la gestión, bajo la responsabilidad de la Vicerrectoría de Recursos Universitarios. 3. Apoyar el seguimiento de los proyectos que se encuentren bajo la responsabilidad de la Vicerrectoría de Recursos Universitarios.</t>
  </si>
  <si>
    <t>1. Apoyar la revisión, foliación, organización, sustitución de carpetas y rotulación de expedientes del archivo de la Vicerrectoría de Recursos Universitarios, conforme a los procedimientos de gestión documental de la Universidad de los Llanos. 2. Asistir en la actualización de la tabla documental de los expedientes contractuales, garantizando el cumplimiento de la normatividad vigente.</t>
  </si>
  <si>
    <t>1. Asistir en la proyección, revisión y trámite de pagos de los contratos a cargo de la Vicerrectoría de Recursos Universitarios. 2. Apoyar con el cargue y seguimiento de la documentación del proceso de pagos en las plataformas SECOP y Drive. 3. Coadyuvar en el seguimiento al cumplimiento de la entrega oportuna y adecuada de los informes de supervisión de los contratos, conforme a los lineamientos, plazos y procedimientos establecidos por la Universidad de los Llanos.</t>
  </si>
  <si>
    <t>0186 DE 2026</t>
  </si>
  <si>
    <t>1. Apoyar en la organización y coordinación logística de los espacios, actividades académico-administrativas y eventos institucionales realizados en el Museo de Historia Natural, garantizando su adecuada operatividad. 2. Contribuir en las acciones de promoción, divulgación y visibilización de las actividades, exposiciones y servicios del Museo de Historia Natural, mediante estrategias de comunicación alineadas con los objetivos institucionales. 3. Participar en la elaboración y administración de contenidos para las redes sociales del Museo de Historia Natural, velando por su actualización oportuna y coherencia con la identidad visual de la Universidad. 4. Apoyar en la elaboración y consolidación de informes técnicos y administrativos vinculados con la gestión y ejecución de las actividades del Museo de Historia Natural, conforme a los lineamientos institucionales.</t>
  </si>
  <si>
    <t>1. Apoyar en la elaboración de informes y en la atención de solicitudes internas y externas relacionadas con el Campus Boquemonte de la Universidad de los Llanos. 2. Colaborar en la planificación, ejecución y seguimiento del mantenimiento preventivo y correctivo, así como la actualización del inventario del Campus Boquemonte. 3. Coadyuvar en la organización de espacios, actividades académico-administrativas y eventos institucionales que se desarrollen en el Campus Boquemonte. 4. Atender y gestionar ante las instancias pertinentes los requerimientos presentados por el personal docente, administrativo y estudiantil, con el fin de garantizar el adecuado desarrollo académico en el Campus. 5. Apoyar los procesos de auditoría interna y externa que involucren al Campus Boquemonte.</t>
  </si>
  <si>
    <t>0190 DE 2026</t>
  </si>
  <si>
    <t>PRESTACIÓN DE SERVICIOS PROFESIONALES NECESARIO PARA EL DESARROLLO DEL PROYECTO FICHA BPUNI VIAC 02 0409 2025 “MEJORA CONTINUA Y FORTALECIMIENTO DE LOS PROCESOS DE ASEGURAMIENTO DE LA CALIDAD EN LA UNIVERSIDAD DE LOS LLANOS”</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</si>
  <si>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Brindar apoyo en la asesoría al equipo de trabajo de la Secretaría Técnica de Acreditación en los procesos de aseguramiento de la calidad.</t>
  </si>
  <si>
    <t>0192 DE 2026</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</si>
  <si>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posibilidad de acreditación internacional de los programas académicos articulada con la oficina de internacionalización.</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</si>
  <si>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ejecución del plan de divulgación, sensibilización en el marco de la acreditación institucional.</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</si>
  <si>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el monitoreo del Plan de Mejoramiento Institucional y presentar informes de acuerdo a las solicitudes de la Secretaria Técnica de Acreditación.</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</si>
  <si>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el seguimiento del Plan de Renovación de la Acreditación Institucional.</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</si>
  <si>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actualización del Sistema de Información de la Secretaría Técnica de Acreditación y el manejo de las plataformas del Sistema de Aseguramiento de la Calidad en la Educación Superior SACES-CONACES y SACES-CNA, o las que hagan sus veces.</t>
  </si>
  <si>
    <t xml:space="preserve"> 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recolección de información de la data institucional para el proceso de autoevaluación.</t>
  </si>
  <si>
    <t>PRESTACIÓN DE SERVICIOS PROFESIONALES NECESARIO PARA EL DESARROLLO DEL PROYECTO FICHA BPUNI PLAN 01 0509 2025 “ECOGESTA: INVERSIÓN PARA LA SOSTENIBILIDAD AMBIENTAL Y EL MEJORAMIENTO CONTINUO DE LA GESTIÓN AMBIENTAL DE LA UNIVERSIDAD DE LOS LLANOS”</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</si>
  <si>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en la identificación de las necesidades para el desarrollo de la gestión ambiental en la Institución. 10. Apoyar el proceso de formulación e implementación de la estrategia institucional para el fortalecimiento de la sostenibilidad ambiental, derivada de los resultados de la convocatoria UI GreenMetric 2025.</t>
  </si>
  <si>
    <t>1. Apoyar la implementación del Sistema de Gestión Ambiental bajo los requisitos establecidos en la Norma ISO 14001:2015. 2. Apoyar el seguimiento, cumplimiento de las normas ambientales y los expedientes de la Universidad de los Llanos con la Autoridad Ambiental. 3. Apoyar con el seguimiento del tratamiento de silvicultura y trámite de permisos ambientales para tala y poda de los árboles en riesgo en la institución. 4. Apoyar en la consolidación del informe a la alta dirección del desarrollo de la gestión ambiental. 5. Apoyo a la supervisión de ejecución de contratos en materia ambiental de acuerdo a su perfil. 6. Apoyar en el seguimiento, actualización o estructuración de los proyectos de inversión asociados al Sistema de Gestión Ambiental. 7. Apoyar en el acompañamiento de las visitas de control de la autoridad ambiental y demás visitas técnicas realizadas a la Entidad. 8. Apoyar el desarrollo de auditorías internas en los sistemas de gestión. 9. Apoyar la identificación de los riesgos y oportunidades del SGA. 10. Apoyar la revisión y el seguimiento a los planes de manejo ambiental presentados por los contratistas, en el marco de la ejecución de contratos de obra. 11. Brindar apoyo en el reporte de seguimiento y evidencias relacionadas con el Sistema de Gestión Ambiental, en los diferentes planes estratégicos institucionales. 12. Apoyar el proceso de formulación e implementación de la estrategia institucional para el fortalecimiento de la sostenibilidad ambiental, derivada de los resultados de la convocatoria UI GreenMetric 2025.</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</si>
  <si>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el seguimiento, cumplimiento de las normas ambientales y los expedientes de la Universidad de los Llanos con la Autoridad Ambiental. 12. Apoyar el proceso de formulación e implementación de la estrategia institucional para el fortalecimiento de la sostenibilidad ambiental, derivada de los resultados de la convocatoria UI GreenMetric 2025.</t>
  </si>
  <si>
    <t>PRESTACIÓN DE SERVICIOS PROFESIONALES NECESARIO PARA EL DESARROLLO DE LOS DIFERENTES PROCESOS DE ACREDITACIÓN DEL PROYECTO FICHA BU 01 0809 2025 “BIENESTAR PARA TODOS LOS UNILLANISTAS: PORQUE CADA INTEGRANTE IMPORTA”</t>
  </si>
  <si>
    <t>4628</t>
  </si>
  <si>
    <t>PRESTACIÓN DE SERVICIOS PROFESIONALES NECESARIO PARA EL DESARROLLO DE LOS DIFERENTES PROCESOS DE SISTEMAS INFORMÁTICOS EN EL PROGRAMA DE RETENCIÓN ESTUDIANTIL UNILLANISTA DEL PROYECTO FICHA BU 01 0809 2025 “BIENESTAR PARA TODOS LOS UNILLANISTAS: PORQUE CADA INTEGRANTE IMPORTA”</t>
  </si>
  <si>
    <t>PRESTACIÓN DE SERVICIOS PROFESIONALES NECESARIO PARA EL DESARROLLO DE LOS DIFERENTES PROCESOS DE SISTEMAS INFORMÁTICOS DE LA DIVISIÓN DE BIENESTAR UNIVERSITARIO CON CARGO AL PROYECTO FICHA BU 01 0809 2025 “BIENESTAR PARA TODOS LOS UNILLANISTAS: PORQUE CADA INTEGRANTE IMPORTA”</t>
  </si>
  <si>
    <t>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6. Aportar información correspondiente al sistema integrado de gestión de calidad SIG. 7. Brindar apoyo a la jefatura de Bienestar en los eventos institucionales que se realicen y sean liderados o apoyados por la División de Bienestar Universitario. 8. Apoyar a la jefatura de Bienestar Institucional en la elaboración de informes que permitan responder los procesos de autoevaluación con fines de acreditación de calidad y registro calificado de los programas académicos.</t>
  </si>
  <si>
    <t>PRESTACIÓN DE SERVICIOS PROFESIONALES NECESARIO PARA EL DESARROLLO DE LOS DIFERENTES PROCESOS DE CONVIVENCIA INSTITUCIONAL E INTRAFAMILIAR DEL PROYECTO FICHA BU 01 0809 2025 “BIENESTAR PARA TODOS LOS UNILLANISTAS: PORQUE CADA INTEGRANTE IMPORTA”</t>
  </si>
  <si>
    <t>PRESTACIÓN DE SERVICIOS PROFESIONALES NECESARIO PARA EL DESARROLLO DEL PROYECTO FICHA BU 01 0809 2025 “BIENESTAR PARA TODOS LOS UNILLANISTAS: PORQUE CADA INTEGRANTE IMPORTA”</t>
  </si>
  <si>
    <t>PRESTACIÓN DE SERVICIOS DE APOYO A LA GESTIÓN NECESARIO PARA EL DESARROLLO DEL PROYECTO FICHA BPUNI FCHE 01 0509 2025 "FORMACIÓN EN LENGUAS EXTRANJERAS EN MODALIDAD PRESENCIAL Y SINCRÓNICA COMO ESTRATEGIA PARA EL DESARROLLO ACADÉMICO DEL PLAN BULL EN LA UNIVERSIDAD DE LOS LLANOS"</t>
  </si>
  <si>
    <t>PRESTACIÓN DE SERVICIOS PROFESIONALES NECESARIO PARA EL DESARROLLO DEL PROYECTO FICHA BPUNI FCHE 01 0509 2025 "FORMACIÓN EN LENGUAS EXTRANJERAS EN MODALIDAD PRESENCIAL Y SINCRÓNICA COMO ESTRATEGIA PARA EL DESARROLLO ACADÉMICO DEL PLAN BULL EN LA UNIVERSIDAD DE LOS LLANOS"</t>
  </si>
  <si>
    <t>PRESTACIÓN DE SERVICIOS DE APOYO A LA GESTIÓN NECESARIO PARA EL DESARROLLO DEL PROYECTO FICHA BPUNI VIARE 02 0409 2025 “ESTRATEGIA MULTIPLATAFORMA PARA EL FORTALECIMIENTO DEL POSICIONAMIENTO INSTITUCIONAL DE LA UNIVERSIDAD DE LOS LLANOS”</t>
  </si>
  <si>
    <t>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 8. Brindar apoyo en la elaboración de documentos pertenecientes a los procesos contractuales que adelante el área y la Secretaría General.</t>
  </si>
  <si>
    <t>PRESTACIÓN DE SERVICIOS PROFESIONALES NECESARIO PARA EL DESARROLLO DEL PROYECTO FICHA BPUNI VIARE 02 0409 2025 “ESTRATEGIA MULTIPLATAFORMA PARA EL FORTALECIMIENTO DEL POSICIONAMIENTO INSTITUCIONAL DE LA UNIVERSIDAD DE LOS LLANOS”</t>
  </si>
  <si>
    <t xml:space="preserve">1. Contribuir en la construcción de estrategias de comunicación y plan de comunicaciones institucional. 2.  Prestar apoyo en el diseño y producción de contenidos en formato de audio y a fines para medios internos y externos. 3. Brindar apoyo en la creación de parrillas de contenidos para las redes sociales donde se incluyan copys para las respectivas publicaciones. 4. Prestar apoyo en la redacción de notas informativas de acuerdo a las fuentes asignadas.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09 1510 2024 “Consolidación de la identidad institucional hacia la trascendencia académica y la innovación social en la universidad de los llanos”.  11. Brindar apoyo en la creación de material audiovisual (reels, historias) de los eventos desarrollados por la Universidad con el fin de dinamizar las interacciones en las redes sociales.
</t>
  </si>
  <si>
    <t>PRESTACIÓN DE SERVICIOS DE APOYO A LA GESTIÓN NECESARIO PARA EL DESARROLLO DEL PROYECTO FICHA BPUNI VIAC 03 0309 2025 “FORTALECIMIENTO DE LA INVESTIGACIÓN, DESARROLLO TECNOLÓGICO E INNOVACIÓN EN LA UNIVERSIDAD DE LOS LLANOS PARA CONTRIBUIR A LOS RETOS TERRITORIALES”</t>
  </si>
  <si>
    <t>1. Apoyar estrategias que permitan el seguimiento y renovación en el marco del permiso de recolección de la Autoridad Nacional de Licencias Ambientales (ANLA) o de contrato de acceso a recursos genéticos y sus derivados. 2.Coadyuvar en la gestión y fortalecimiento de las colecciones científicas y proyectos de investigación de la Universidad de los Llanos mediante la publicación de datos abiertos sobre biodiversidad a través del SiB Colombia. 3.Apoyar las estrategias para el fortalecimiento de los procesos de ética, bioética e integridad científica en la Universidad de los Llanos, así como apoyar los comités afines. 4.Contribuir al análisis y seguimiento de los informes técnicos y a la productividad científica y tecnológica de los proyectos de investigación conforme a la propuesta aprobada y reportada ante la Dirección General de Investigaciones. 5.Apoyar las actividades del programa Centros de Apoyo a la Tecnología y la Innovación-CATI de la Superintendencia de Industria y Comercio en la Dirección General de Investigaciones y orientación en términos de registros de secretos empresariales. 6.Apoyar en la proyección y asignación de horas de investigación de los proyectos de investigación, así como en la elaboración y emisión de constancias de participación de proyectos.</t>
  </si>
  <si>
    <t>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  7. Apoyar las estrategias relacionadas con ciencia abierta en la Universidad de los Llanos.</t>
  </si>
  <si>
    <t>PRESTACIÓN DE SERVICIOS PROFESIONALES NECESARIO PARA EL DESARROLLO DEL PROYECTO FICHA BPUNI VIAC 08 0409 2025 “TRANSFORMACIÓN ACADÉMICA CENTRADA EN LA EXPERIENCIA DE APRENDIZAJE A LO LARGO DE LA VIDA EN LA UNIVERSIDAD DE LOS LLANOS”</t>
  </si>
  <si>
    <t>1. Apoyar en la actualización del diseño gráfico del campus virtual y en la organización del repositorio institucional de imágenes, mediante la creación, clasificación y renovación de elementos visuales (banners, íconos, fondos, ilustraciones, entre otros), con el fin de mejorar la navegación, la identidad visual y ofrecer recursos gráficos accesibles para el diseño de contenidos educativos y el apoyo a la docencia en las diferentes modalidades. 2. Colaborar en la elaboración y estructuración del diseño de las experiencias de aprendizaje inclusivos de los cursos virtuales en el campus virtual, asegurando la coherencia visual y pedagógica de los contenidos en sus diferentes modalidades. 3. Coadyuvar en el diseño de recursos gráficos y visuales para entornos virtuales de aprendizaje, incluyendo H5P, infografías, ilustraciones, animaciones y elementos interactivos, que faciliten la comprensión y apropiación de los contenidos. 4. Prestar apoyo en el diseño de recursos gráficos y visuales para entornos virtuales de aprendizaje con criterios de accesibilidad digital e inclusión, de acuerdo con normativas vigentes. 5. Contribuir en el diseño y diagramación de los materiales educativos que acompañan los procesos de la dependencia. 6. Apoyar en la actualización del diseño gráfico y audiovisual para el desarrollo de Cursos Virtuales, garantizando una experiencia de aprendizaje accesible, interactiva y alineada con los objetivos educativos del campus virtual y cursos virtuales de la oferta institucional.</t>
  </si>
  <si>
    <t>1. Apoyar la elaboración de las guías metodológicas, la revisión pedagógica de los contenidos temáticos de los programas a distancia y estandarizar los recursos para la creación de contenidos, asegurando su alineación con los objetivos de aprendizaje y con el Modelo de Educación Digital MeDiU. 2. Contribuir con la generación de dos cursos virtuales (Noocs, Moocs, Spoc) con contenidos académicos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Apoyar los procesos y necesidades de soporte técnico educación a distancia y continua con la creación de espacios y usuarios, así como la solución solicitudes en temas relacionados con el uso del campus virtual Unillanos (Moodle) y herramientas de apoyo para la formación. 4. Brindar apoyo en el acompañamiento a las actividades de los monitores, orientando sus funciones y asegurando el cumplimiento de las tareas asignadas.  5. Coadyuvar en brindar soporte técnico y en el desarrollo de las capacitaciones requeridas para el fortalecimiento de los procesos académicos y administrativos. 6. Colaborar en la estructuración, diseño, orientación pedagógica e implementación de programas y cursos académicos institucionales en el Campus Virtual Unillanos. 7. Brindar apoyo en los procesos de estructuración de los proyectos de la educación continua virtual ofertada que la dependencia implemente.</t>
  </si>
  <si>
    <t>1. Coadyuvar con la elaboración de las guías metodológicas, la revisión pedagógica de los contenidos temáticos de los programas en las modalidades virtual, hibrida y distancia y estandarizar los recursos para la creación de contenidos, asegurando su alineación con los objetivos de aprendizaje y con el Modelo de Educación Digital MeDiU. 2. Brindar apoyo en la elaboración de informes correspondientes a la dependencia para las visitas de verificación por parte del Ministerio de Educación Nacional.  3. Apoyar en los documentos de condiciones institucionales para otros lugares de desarrollo en la modalidad distancia, virtual e hibrida.  4. Coadyuvar en la elaboración, publicación y socialización de lineamientos que se requieran para la implementación del modelo de educación digital de la Universidad de los Llanos (MediU), así como en la actualización y documentos adicionales que fortalezcan los mismos. 5. Apoyar en la formulación de informes, revisión y liquidación, derivados de los procesos de los convenios académicos suscritos por la dependencia, garantizando su entrega oportuna a las instancias competentes. 6. Colaborar con el diseño instruccional para la oferta de un diplomado 100% virtual para ampliación de la oferta institucional virtual. Abarcando desde el componente pedagógico, la estructura, hasta su implementación. 7. Brindar apoyo en la elaboración y la estimación de costos de recursos digitales, insumos técnicos requeridos para los procesos de virtualización necesarios por la dependencia y contribuyendo a la planificación y sostenibilidad financiera.</t>
  </si>
  <si>
    <t>1. Apoyar con la elaboración de las guías metodológicas, la revisión pedagógica de los contenidos temáticos de los programas virtuales y estandarizar los recursos para la creación de contenidos, asegurando su alineación con los objetivos de aprendizaje y con el Modelo de Educación Digital MeDiU. 2. Contribuir con la generación de un curso virtual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Apoyar la elaboración de los lineamientos de soporte para la modalidad virtual de la universidad de los Llanos. 4. Coadyuvar en la implementación de estrategias del modelo de educación digital de la universidad (MediU). 5. Prestar apoyo en la estructuración, el diseño, el acompañamiento pedagógico y la implementación de programas y cursos académicos en ambientes virtuales de aprendizaje, dentro de la modalidad de educación virtual. 6. Colaborar con la estructuración, gamificación e implementación en el Campus Virtual Unillanos de un diplomado 100% virtual para ampliación de la oferta institucional virtual. 7. Brindar apoyo a la generación del diseño instruccional de la oferta virtual de la dependencia.</t>
  </si>
  <si>
    <t>1. Ayudar en la realización de transmisiones académicas a través del espacio virtual de aprendizaje @cursosvirtuales en YouTube, facilitando la integración de recursos y herramientas que mejoren la experiencia educativa. 2. Coadyuvar en brindar soporte técnico y pedagógico oportuno a programas, docentes, unidades académicas y administrativas. 3. Coordinar el desarrollo de acciones (videotutoriales, instructivos, contenido multimedia, videos, presentaciones) de acompañamiento a docentes y estudiantes para fortalecer el uso del Campus Virtual Unillanos, garantizando coherencia pedagógica y concordancia con los lineamientos institucionales. 4.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5. Apoyar en la elaboración y la estimación de costos de recursos digitales, insumos técnicos requeridos para los procesos de virtualización necesarios por la dependencia y contribuyendo a la planificación y sostenibilidad financiera. 6. Colaborar con la estructuración, gamificación e implementación en el Campus Virtual Unillanos de un diplomado 100% virtual para ampliación de la oferta institucional virtual. 7. Coadyuvar en el diseño de recursos gráficos y visuales para entornos virtuales de aprendizaje, incluyendo H5P, infografías, ilustraciones, animaciones y elementos interactivos, que faciliten la comprensión y apropiación de los contenidos.</t>
  </si>
  <si>
    <t>PRESTACIÓN DE SERVICIOS PROFESIONALES NECESARIO PARA EL DESARROLLO DEL PROYECTO FICHA BPUNI VIAC 07 0809 2025 "FORTALECER EL CRECIMIENTO DEL SISTEMA DE LABORATORIOS COMO APOYO AL CUMPLIMIENTO DE LAS FUNCIONES MISIONALES DE LA UNIVERSIDAD DE LLANOS"</t>
  </si>
  <si>
    <t>PRESTACIÓN DE SERVICIOS PROFESIONALES NECESARIO PARA EL DESARROLLO DEL PROYECTO FICHA BPUNI VIAC 04 0809 2025 “TRASCENDENCIA SOCIAL REGIONAL: PROYECCIÓN Y EXTENSIÓN SOCIAL PARA EL DESARROLLO TERRITORIAL”</t>
  </si>
  <si>
    <t>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 9. Brindar apoyo en actividades administrativas en el desarrollo de los Acuerdos, Convenios y Contratos Interadministrativos suscrito con la Universidad de los Llanos.</t>
  </si>
  <si>
    <t>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 7. Brindar apoyo en actividades administrativas en el desarrollo de los Acuerdos, Convenios y Contratos Interadministrativos suscrito con la Universidad de los Llanos.</t>
  </si>
  <si>
    <t>1. Apoyar la estructuración, revisión y actualización metodológica del Plan Institucional de Egresados, asegurando la coherencia con políticas institucionales y tendencias del entorno laboral. 2. Brindar apoyo en el seguimiento, administración y operación continua de la Bolsa de Empleo de la Universidad de los Llanos, asegurando el relacionamiento permanente con oferentes y empresas para el cumplimiento de indicadores establecidos ante el Servicio Público de Empleo. 3. Colaborar en la captación de empresas legalmente constituidas para promover el registro de vacantes laborales en la Bolsa de Empleo, ampliando la oferta y fortaleciendo los escenarios de inserción laboral de los egresados. 4. Coadyuvar en la elaboración de informes derivados del análisis de información de egresados para procesos de auditoría, acreditación, rankings, rendición de cuentas y demás requerimientos institucionales. 5. Contribuir en la consolidación e integración de información técnica para la elaboración de reportes institucionales, incluidos planes de acción, informes de gestión, estudios de pertinencia, impacto social y proyección ocupacional. 6. Apoyar el proceso de orientación ocupacional dirigido a oferentes y empleadores, promoviendo el uso adecuado de la Bolsa de Empleo y dando cumplimiento a las actividades planteadas en el estudio de viabilidad del servicio. 7. Colaborar en el diseño, convocatoria, recepción y evaluación de artículos para la Revista Corocora, asegurando estándares editoriales y fortaleciendo la producción académica de egresados. 8. Apoyar la construcción y fortalecimiento de redes de interacción profesional, promoviendo vínculos entre egresados, programas académicos, docentes y actores externos. 9. Colaborar el diseño, planeación y ejecución de eventos institucionales para egresados, como jornadas académicas, encuentros profesionales, conversatorios y espacios empresariales. 10. Brindar apoyo en actividades administrativas en el desarrollo de los Acuerdos, Convenios y Contratos Interadministrativos suscrito con la Universidad de los Llanos.</t>
  </si>
  <si>
    <t>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 7. Apoyar la actualización, mantenimiento y mejora continua del micrositio web de la Bolsa de Empleo de la Universidad de los Llanos, garantizando su funcionamiento adecuado y la disponibilidad de información actualizada para la comunidad universitaria y el sector externo. 8. Contribuir en el desarrollo y actualización del micrositio web del Centro de Apropiación Social del Conocimiento, asegurando la publicación oportuna de contenidos, actividades y recursos. 9. Apoyar en la actualización y mantenimiento del micrositio web de la Red de Observatorios de la Orinoquia, facilitando su visibilidad, organización de información y accesibilidad para los usuarios internos y externos. 10. Contribuir en la actualización y mantenimiento de los formatos y plantillas utilizados para la presentación de proyectos en el SIAU, asegurando su vigencia, usabilidad y coherencia con los lineamientos institucionales. 11.Apoyar en la actualización de los sitios web de las revistas y la editorial que aporten al mejoramiento de la comunicación gráfica de la producción científica de la universidad de los Llanos. 12. Brindar apoyo en actividades administrativas en el desarrollo de los Acuerdos, Convenios y Contratos Interadministrativos suscrito con la Universidad de los Llanos.</t>
  </si>
  <si>
    <t>1. Contribuir en la actualización de información de egresados, fortaleciendo el registro y la interacción continua con el programa. 2. Brindar apoyo en la actualización operativa del Portal Web de Egresados y redes sociales, asegurando la publicación oportuna de noticias, convocatorias y oportunidades laborales. 3. Colaborar con estrategias de difusión de beneficios, servicios institucionales y actividades dirigidas a egresados. 4. Apoyar la organización logística de los eventos académicos, talleres, ferias y espacios de relacionamiento con egresados. 5. Coadyuvar en la implementación de acciones de fortalecimiento para la inserción laboral de egresados, facilitando la conexión con bolsas de empleo, convocatorias y empresas aliadas. Así como administrar los procesos y seguimiento a convenios y acuerdos. 6. Apoyar la conformación y funcionamiento de redes profesionales, mesas de trabajo y comités relacionados con la empleabilidad y la vinculación institucional. 7. Colaborar en la atención de egresados en procesos de carnetización, solicitudes de servicios, certificados y trámites de interés. 8. Apoyar la recepción, registro y verificación de documentos de estudiantes en trámite de grado y procesos de paz y salvo institucional.9. Brindar apoyo en actividades administrativas en el desarrollo de los Acuerdos, Convenios y Contratos Interadministrativos suscrito con la Universidad de los Llanos.</t>
  </si>
  <si>
    <t>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 10. Brindar apoyo en actividades administrativas en el desarrollo de los Acuerdos, Convenios y Contratos Interadministrativos suscrito con la Universidad de los Llanos.</t>
  </si>
  <si>
    <t>1. Contribuir con el diseño e implementación de estrategias de comunicación y promoción que fomenten y fortalezcan las actividades de difusión y oferta de los programas académicos y presenciales de la Universidad de los Llanos. 2. Colaborar con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 6. Brindar apoyo en actividades administrativas en el desarrollo de los Acuerdos, Convenios y Contratos Interadministrativos suscrito con la Universidad de los Llanos.</t>
  </si>
  <si>
    <t>1. Contribuir en el diseño, maquetación y diagramación de libros de la Editorial y la Dirección General de Proyección Social. 2. Apoyar en el diseño, maquetación y diagramación de las revistas de carácter científico y de divulgación de la Universidad de los Llanos. 3. Colaborar en la realización de material de comunicación audiovisual para divulgar el contenido de las revistas de la Universidad de los Llanos y libros de la Editorial con el fin de mejorar la visibilización y citación de los productos. 4. Brindar apoyo en la generación de los productos de las Revistas de la Universidad de los Llanos y los libros de la Editorial en los formatos html, Xml, Epub, pdf, y aquellos que soliciten los directorios e indexadores que aporten a la visibilización de la producción intelectual. 5. Apoyar a la Dirección General de Proyección Social en productos de comunicación visual, producción web, manejo de marca y proceso de comunicaciones de la Universidad de los Llanos. 6. Brindar apoyo en actividades administrativas en el desarrollo de los Acuerdos, Convenios y Contratos Interadministrativos suscrito con la Universidad de los Llanos.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</si>
  <si>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Apoyar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 los módulos del SIAU que le hayan sido asignados. 5. Brindar soporte técnico a los usuarios finales, resolviendo las inquietudes/solicitudes relacionadas con la operación y funcionamiento de los módulos del SIAU que le hayan sido asignados. 6. Apoyar la revisión de la documentación de usuario y las capacitaciones que se requieran sobre el funcionamiento de los módulos del SIAU que le hayan sido asignados.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</si>
  <si>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Apoyar la revisión de la documentación de usuario, la entrega de los reportes desarrollados y las capacitaciones que al respecto se requieran. 7. Asistir a las reuniones a las que sea convocado en el marco del desarrollo de sus actividades y atender las directrices que sean emanadas de estas.</t>
  </si>
  <si>
    <t>1. Brindar apoyo en la generación de propuestas a la supervisión la ejecución de acciones encaminadas a fortalecer, ampliar y mejorar los sistemas de información desarrollados por el Área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Apoyar la revisión de la documentación de usuario y las capacitaciones que se requieran sobre el funcionamiento del sistema de información del Sistema de Investigaciones. 6. Asistir a las reuniones a las que sea convocado en el marco del desarrollo de sus actividades y atender las directrices que sean emanadas de estas.</t>
  </si>
  <si>
    <t>PRESTACIÓN DE SERVICIOS PROFESIONALES NECESARIO PARA EL DESARROLLO DEL PROYECTO FICHA BPUNI VIAC 06 0509 2025 “FORTALECIMIENTO DEL RELACIONAMIENTO NACIONAL E INTERNACIONAL DE LA COMUNIDAD ACADÉMICA A TRAVÉS DEL POSICIONAMIENTO Y VISIBILIDAD DE LA UNIVERSIDAD DE LOS LLANOS EN DINÁMICAS GLOBALES”</t>
  </si>
  <si>
    <t>1. Coadyuvar en el diseño, implementación, divulgación y seguimiento de las convocatorias internas de movilidad académica saliente estudiantil, orientadas a la presentación de ponencias en eventos académicos y científicos nacionales o internacionales, participación en cursos cortos, estancias de investigación y misiones académicas en el marco de convocatorias externas. 2. Coadyuvar en el diseño, implementación, divulgación y seguimiento de la convocatoria interna de movilidad académica entrante de expertos internacionales, cuya participación sea alineada con las funciones misionales de la institución y si es el caso, se articule con las convocatorias externas. 3. Apoyar en la consolidación y sistematización de la información relacionada con la movilidad saliente de docentes que participan en ponencias, estancias de investigación, asistencia a eventos académicos, cursos cortos y misiones académicas. 4. Contribuir al seguimiento de las metas y al avance físico y financiero del proyecto de inversión del área de Internacionalización. 5. Coadyuvar en el reporte interno del área de Internacionalización, con la consolidación de los datos de movilidad académica en doble vía de corta estancia, que contribuyen a la autoevaluación, acreditación y aseguramiento de la calidad de los programas académicos; así como el registro del Sistema de Información para el Reporte de Extranjeros -SIRE.</t>
  </si>
  <si>
    <t>1. Apoyar el diseño, planificación, y ejecución de eventos estratégicos lideradas por el área de internacionalización. 2. Colaborar en la ejecución y seguimiento del programa de monitorias, así como la selección y sensibilización de los monitores del programa (Monitores Unillanistas). 3. Coadyuvar en la implementación de iniciativas de Internacionalización en el Aula, con la gestión de profesores invitados, COIL (Collaborative Online International Learning) y clases espejo, así como la identificación de nuevos aliados estratégicos, para fortalecer las competencias de internacionalización en el Aula, la integración de temas globales dentro de la institución, los programas académicos, y fomentar la participación de docentes y estudiantes en estas actividades. 4. Gestionar de manera integral el micrositio web del área de Internacionalización, garantizando el desarrollo, actualización y/o soporte oportuno de contenidos, la integridad de la información y la coherencia visual de acuerdo con los requerimientos de los diferentes procedimientos. 5. Apoyar los procesos de articulación entre el área de Internacionalización y el área de Sistemas que permita la identificación de necesidades y la definición de requisitos del módulo de Internacionalización en el SIAU. 6. Apoyar en la gestión y el desarrollo del procedimiento de inventario físico y archivo documental del área de Internacionalización. 7. Coadyuvar con los procesos de la estrategia para la identificación y consolidación de la base de datos de egresados en el exterior, con el fin de fortalecer los lazos con la comunidad universitaria global y fortalecer la diáspora científica de la Universidad de los Llanos.</t>
  </si>
  <si>
    <t>1. Contribuir en el diseño, implementación, divulgación y seguimiento de convocatorias internas y participación en las convocatorias externas, para la movilidad académica de estudiantes en programas de intercambio, prácticas y pasantías. 2. Coadyuvar en el seguimiento y acompañamiento de los estudiantes que realizan intercambios académicos, prácticas o pasantías a nivel nacional e internacional, asegurando el cumplimiento de los compromisos adquiridos y la correcta gestión de los trámites relacionados con el desarrollo de cada una de las etapas de movilidad de entrantes y salientes.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del Área de Internacionalización relacionados con la autoevaluación, acreditación y aseguramiento de la calidad.</t>
  </si>
  <si>
    <t>0258 DE 2026</t>
  </si>
  <si>
    <t>1. Prestar apoyo en el diseño e implementación de estrategias de posicionamiento SEO y marketing de contenidos que contribuyan al aumento del tráfico y visibilidad orgánica del sitio web del Campus Virtual Unillanos y el micrositio de la dependencia. 2. Colaborar en el diseño y diagramación de los materiales educativos como instructivos, presentaciones y otros recursos digitales, alineados con la identidad gráfica institucional. 3. Coadyuvar en el diseño de recursos gráficos y visuales para entornos virtuales de aprendizaje, incluyendo H5P, infografías, ilustraciones, animaciones y elementos interactivos, que faciliten la comprensión y apropiación de los contenidos. 4. Apoyar en la creación, optimización y gestión de contenidos digitales interactivos de alta calidad, orientados a mejorar la experiencia del usuario, el tiempo de permanencia y la tasa de conversión en el sitio web institucional del IDEAD. 5. Contribuir en la realización y estructuración del diseño de las experiencias de aprendizaje de los cursos virtuales en el campus virtual, asegurando la coherencia visual y pedagógica de los contenidos en sus diferentes modalidades. 6. Apoyar en el diseño gráfico y audiovisual para el desarrollo de Cursos Virtuales en la oferta educativa institucional, garantizando una experiencia de aprendizaje accesible, interactiva y alineada con los objetivos educativos.</t>
  </si>
  <si>
    <t>1. Contribuir con la generación de dos cursos virtuales (Noocs, Moocs, Spoc) con contenido académico inclusivo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de acompañamiento a docentes y estudiantes para fortalecer el uso del Campus Virtual Unillanos, garantizando coherencia pedagógica y concordancia con los lineamientos institucionales. 3. Colaborar con el diseño instruccional para la oferta de un diplomado 100% virtual para ampliación de la oferta institucional virtual. Abarcando desde el componente pedagógico, la estructura, hasta su implementación. 4. Brindar apoyo en la creación, revisión y actualización de los lineamientos pedagógicos y guías de apoyo a los procesos de aprendizaje para las modalidades virtual, híbrida y a distancia, de acuerdo a lo establecido en el Modelo de educación digital. 5. Apoyar la estructuración de la estrategia de ampliación de cobertura de servicios institucionales, así como coadyuvar en la conformación de la red de tutores virtuales institucional. 6. Coadyuvar en la construcción de los lineamientos institucionales para la integración de la inteligencia artificial (IA) educativa en la experiencia de los cursos.</t>
  </si>
  <si>
    <t xml:space="preserve">1. Apoyar la implementación y puesta en marcha de cursos virtuales, asegurando el cumplimiento del cronograma establecido, la correcta integración en la plataforma, el uso adecuado de los recursos educativos digitales y la verificación de la pertinencia pedagógica y del cumplimiento de los lineamientos institucionales. 2.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3. Colaborar en la formulación de informes, revisión y liquidación, derivados de los procesos de proyectos y convenios académicos suscritos por la dependencia, garantizando su entrega oportuna a las instancias competentes. 4. Apoyar y coordinar acciones formativas (Masterclass, Webinars, Jornadas) con la comunidad académica y personal externo con el fin de garantizar la planeación y el desarrollo idóneo que fortalece la oferta académica institucional. </t>
  </si>
  <si>
    <t>1. Contribuir con la generación de dos cursos virtuales (Noocs, Moocs, Spoc) con contenidos académicos y administrativos para la oferta en los ambientes virtuales de aprendizaje. Abarcando desde el componente pedagógico, la estructura instruccional, el diseño gráfico y audiovisual, hasta su implementación, garantizando una experiencia de aprendizaje accesible, interactiva y alineada con los objetivos educativos. 2. Coadyuvar en el desarrollo de acciones (videotutoriales, instructivos, contenido multimedia, videos, presentaciones, etc.) de acompañamiento a docentes y estudiantes para fortalecer el uso del Campus Virtual Unillanos, garantizando coherencia pedagógica y concordancia con los lineamientos institucionales. 3. Apoyar la socialización de los lineamientos de educación digital, así como en la planificación y ejecución de proyectos de virtualización a nivel de facultades y programas de las diferentes modalidades. 4. Coadyuvar en la conformación de la red de tutores virtuales institucional. 5. Colaborar con la elaboración de las guías metodológicas, la revisión pedagógica de los contenidos temáticos de los programas híbridos y estandarizar los recursos para la creación de contenidos, asegurando su alineación con los objetivos de aprendizaje y con el Modelo de Educación Digital MeDiU. 6. Coadyuvar en el desarrollo de acciones formativas (Masterclass, Webinars, Jornadas) con la comunidad académica y personal externo con el fin de garantizar la planeación y el desarrollo idóneo que fortalece la oferta académica institucional.</t>
  </si>
  <si>
    <t xml:space="preserve">PRESTACIÓN DE SERVICIOS PROFESIONALES NECESARIO PARA EL DESARROLLO DEL PROYECTO FICHA BPUNI VIAC 04 0809 2025 “TRASCENDENCIA SOCIAL REGIONAL: PROYECCIÓN Y EXTENSIÓN SOCIAL PARA EL DESARROLLO TERRITORIAL”  </t>
  </si>
  <si>
    <t>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elaboración de videos e historias institucionales, que destaquen los avances y resultados de los proyectos comunitarios y de extensión. Este apoyo deberá incluir la edición de videos, asegurando el estricto cumplimiento de las pautas y lineamientos institucionales. 4. Brindar apoyo en la implementación y difusión de las estrategias de extensión universitaria lideradas por la Dirección de Proyección Social. 5. Realizar las entrevistas y recopilar la información de las personas designadas, según la estrategia de comunicación y los requerimientos de la Dirección General de Proyección Social. 6. Colaborar en la redacción de diferentes contenidos periodísticos para las diferentes revistas de la Universidad de los Llanos. 7. Brindar apoyo en actividades administrativas en el desarrollo de los Acuerdos, Convenios y Contratos Interadministrativos suscrito con la Universidad de los Llanos.</t>
  </si>
  <si>
    <t>1. Colaborar en el análisis, preparación y emisión de respuestas jurídicas de alta complejidad frente a consultas, derechos de petición y requerimientos institucionales asociados a la gestión estratégica de la Dirección General de Proyección Social, garantizando rigor normativo, coherencia institucional y sustento jurídico verificable. 2. Brindar apoyo en la elaboración de conceptos jurídicos especializados que respalden la viabilidad técnica, administrativa y financiera de proyectos, convenios, contratos, alianzas y demás iniciativas misionales, asegurando su ajuste a estándares normativos nacionales, institucionales e interinstitucionales, y aportando criterios de seguridad jurídica para la toma de decisiones. 3. Coadyuvar en la revisión exhaustiva, estructuración y redacción técnica de documentos jurídicos de carácter estratégico, incluidos actos administrativos, circulares, minutas, términos de referencia, borradores de acuerdos y documentos contractuales— aplicando metodologías de análisis normativo, gestión documental y trazabilidad institucional. 4. Brindar apoyo en el acompañamiento jurídico a los procesos de planeación, evaluación, ejecución y seguimiento institucional de la Dirección General de Proyección Social, verificando la armonización con el marco normativo vigente y anticipando riesgos legales mediante medidas preventivas y correctivas. 5. Colaborar en la coordinación y verificación del cumplimiento jurídico de los proyectos internos y convocatorias externas liderados por la Dirección General de Proyección Social, mediante la revisión de requisitos, análisis de riesgos, validación normativa y generación de observaciones técnicas que aseguren su pertinencia, legalidad y viabilidad institucional. 6. Apoyar la ejecución de proyectos, programas y acciones orientadas a la participación y vinculación de actores sociales, institucionales, territoriales y comunitarios, asegurando el cumplimiento de obligaciones, la protección de derechos y la adecuada relación jurídica entre las partes involucradas. 7. Brindar apoyo en el cumplimiento de compromisos adquiridos por la Dirección General de Proyección Social en escenarios institucionales, interinstitucionales y comunitarios, proporcionando claridad normativa, seguimiento a acuerdos y verificación jurídica de actuaciones, documentos y decisiones. 8. Apoyar en la estructuración, formalización y fortalecimiento de alianzas estratégicas con entidades públicas, privadas, académicas o comunitarias, garantizando la solidez normativa de los instrumentos de cooperación, la mitigación de riesgos y la consolidación de relaciones institucionales sostenibles. 9. Brindar apoyo jurídico al equipo técnico, administrativo y directivo de la Dirección General de Proyección Social con la planeación, desarrollo, ejecución y evaluación de proyectos e iniciativas estratégicas, promoviendo la toma de decisiones informadas y la prevención de contingencias legales. 10. Colaborar en la elaboración de informes jurídicos que integren análisis normativos, evaluación de riesgos, recomendaciones y avances documentados de los procesos a cargo de la Dirección General de Proyección Social, consolidando insumos clave para la toma de decisiones institucionales y la rendición de cuentas, cuando se requieran. 11. Brindar apoyo en actividades administrativas en el desarrollo de los Acuerdos, Convenios y Contratos Interadministrativos suscrito con la Universidad de los Llanos.</t>
  </si>
  <si>
    <t>0266 DE 2026</t>
  </si>
  <si>
    <t>0267 DE 2026</t>
  </si>
  <si>
    <t>0268 DE 2026</t>
  </si>
  <si>
    <t>0269 DE 2026</t>
  </si>
  <si>
    <t>0270 DE 2026</t>
  </si>
  <si>
    <t>0271 DE 2026</t>
  </si>
  <si>
    <t>0272 DE 2026</t>
  </si>
  <si>
    <t>0273 DE 2026</t>
  </si>
  <si>
    <t>0274 DE 2026</t>
  </si>
  <si>
    <t>0275 DE 2026</t>
  </si>
  <si>
    <t>0276 DE 2026</t>
  </si>
  <si>
    <t>0277 DE 2026</t>
  </si>
  <si>
    <t>Cuatro (04) meses y diecisiete (17) días calendario</t>
  </si>
  <si>
    <t>H24</t>
  </si>
  <si>
    <t>0278 DE 2026</t>
  </si>
  <si>
    <t>H423</t>
  </si>
  <si>
    <t>0279 DE 2026</t>
  </si>
  <si>
    <t>H25</t>
  </si>
  <si>
    <t>0280 DE 2026</t>
  </si>
  <si>
    <t>H26</t>
  </si>
  <si>
    <t>0281 DE 2026</t>
  </si>
  <si>
    <t>H414</t>
  </si>
  <si>
    <t>0282 DE 2026</t>
  </si>
  <si>
    <t>H27</t>
  </si>
  <si>
    <t>0283 DE 2026</t>
  </si>
  <si>
    <t>H428</t>
  </si>
  <si>
    <t>0284 DE 2026</t>
  </si>
  <si>
    <t>H28</t>
  </si>
  <si>
    <t>0285 DE 2026</t>
  </si>
  <si>
    <t>H29</t>
  </si>
  <si>
    <t>0286 DE 2026</t>
  </si>
  <si>
    <t>H30</t>
  </si>
  <si>
    <t>0287 DE 2026</t>
  </si>
  <si>
    <t>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</si>
  <si>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H32</t>
  </si>
  <si>
    <t>0288 DE 2026</t>
  </si>
  <si>
    <t>Cinco (05) meses y veinticinco (25) días calendario</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</si>
  <si>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 11.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</si>
  <si>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H33</t>
  </si>
  <si>
    <t>0289 DE 2026</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</si>
  <si>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</si>
  <si>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H34</t>
  </si>
  <si>
    <t>0290 DE 2026</t>
  </si>
  <si>
    <t xml:space="preserve">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</si>
  <si>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H415</t>
  </si>
  <si>
    <t>0291 DE 2026</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</si>
  <si>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</si>
  <si>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H35</t>
  </si>
  <si>
    <t>0292 DE 2026</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</si>
  <si>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de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11. Apoyar en la elaboración de la Política de la Salud Mental. PARÁGRAFO PRIMERO: Los traslados a sitios distintos del lugar de ejecución del contrato serán autorizados por el supervisor, el reconocimiento de gastos por desplazamiento se hará de acuerdo con los criterios establecidos por la entidad para tal efecto.</t>
  </si>
  <si>
    <t>H36</t>
  </si>
  <si>
    <t>0293 DE 2026</t>
  </si>
  <si>
    <t>H69</t>
  </si>
  <si>
    <t>0294 DE 2026</t>
  </si>
  <si>
    <t>H70</t>
  </si>
  <si>
    <t>0295 DE 2026</t>
  </si>
  <si>
    <t>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t>
  </si>
  <si>
    <t>H71</t>
  </si>
  <si>
    <t>0296 DE 2026</t>
  </si>
  <si>
    <t>H72</t>
  </si>
  <si>
    <t>0297 DE 2026</t>
  </si>
  <si>
    <t>H74</t>
  </si>
  <si>
    <t>0298 DE 2026</t>
  </si>
  <si>
    <t>H76</t>
  </si>
  <si>
    <t>0299 DE 2026</t>
  </si>
  <si>
    <t>H78</t>
  </si>
  <si>
    <t>0300 DE 2026</t>
  </si>
  <si>
    <t>H79</t>
  </si>
  <si>
    <t>0301 DE 2026</t>
  </si>
  <si>
    <t>ADRIANA LUCIA SANABRIA ROMERO</t>
  </si>
  <si>
    <t>H80</t>
  </si>
  <si>
    <t>0302 DE 2026</t>
  </si>
  <si>
    <t>H81</t>
  </si>
  <si>
    <t>0303 DE 2026</t>
  </si>
  <si>
    <t>H82</t>
  </si>
  <si>
    <t>0304 DE 2026</t>
  </si>
  <si>
    <t xml:space="preserve">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 PARÁGRAFO PRIMERO: Los traslados a sitios distintos del lugar de ejecución del contrato serán autorizados por el supervisor, el reconocimiento de gastos por desplazamiento se hará de acuerdo con los criterios establecidos por la entidad para tal efecto.
</t>
  </si>
  <si>
    <t>H83</t>
  </si>
  <si>
    <t>0305 DE 2026</t>
  </si>
  <si>
    <t>H84</t>
  </si>
  <si>
    <t>0306 DE 2026</t>
  </si>
  <si>
    <t>MARIA PAULA MONTOYA FORERO</t>
  </si>
  <si>
    <t>1. Coadyuvar con la elaboración del presupuesto que le solicitan anualmente a la clínica y la elaboración del plan anual de compras. 2. Prestar apoyo en la elaboración de informes que requieran los órganos de control del estado. 3. Prestar apoyo en la coordinación, verificación y evaluación de los sistemas de control interno y controles definidos para los procesos y las actividades llevadas a cabo al interior del centro clínico veterinario. 4. Brindar apoyo al jefe del centro clínico veterinario con el desarrollo de los planes y programas del Centro. 5. Coadyuvar en archivar los documentos e historias clínicas, del Centro Clínico Veterinario, según la normatividad del archivo documental de la nación. 6. Prestar apoyo y participar de acuerdo con su especialidad, en las investigaciones y proyectos de proyección social que realicen en la dependencia. 7.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8. Contribuir en la verificación de las carpetas de uso de cada uno de los equipos (Ecógrafo, rayos X, anestesia, monitores), verificando que se estén registrando por parte de los docentes que los soliciten. 9. Prestar apoyo en la atención de pacientes de consulta externa, urgencia, pacientes críticos y hospitalizados. 10. Prestar apoyo para la toma de estudios de imagenología (Radiografía y Ecografía) en pacientes pequeños animales y realizar la lectura e interpretación. 11. Prestar apoyo en la realización de las valoraciones preanestésicas de los pacientes que serán sometidos a procedimientos quirúrgicos o imagenológicos. 12.Prestar apoyo en la valoración y manejo del dolor en los pacientes de consulta externa y pacientes hospitalizados. 13.Prestar apoyo a los estudiantes y docentes que realizan actividades en el centro clínico veterinario.14. Prestar apoyo telefónico a los estudiantes que realizan prácticas en el centro clínico veterinario.</t>
  </si>
  <si>
    <t>H85</t>
  </si>
  <si>
    <t>0307 DE 2026</t>
  </si>
  <si>
    <t>H86</t>
  </si>
  <si>
    <t>0308 DE 2026</t>
  </si>
  <si>
    <t>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t>
  </si>
  <si>
    <t>H88</t>
  </si>
  <si>
    <t>0309 DE 2026</t>
  </si>
  <si>
    <t>H90</t>
  </si>
  <si>
    <t>0310 DE 2026</t>
  </si>
  <si>
    <t>H91</t>
  </si>
  <si>
    <t>0311 DE 2026</t>
  </si>
  <si>
    <t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t>
  </si>
  <si>
    <t>280104708</t>
  </si>
  <si>
    <t>H92</t>
  </si>
  <si>
    <t>0312 DE 2026</t>
  </si>
  <si>
    <t>H93</t>
  </si>
  <si>
    <t>0313 DE 2026</t>
  </si>
  <si>
    <t>H94</t>
  </si>
  <si>
    <t>0314 DE 2026</t>
  </si>
  <si>
    <t>H95</t>
  </si>
  <si>
    <t>0315 DE 2026</t>
  </si>
  <si>
    <t>H97</t>
  </si>
  <si>
    <t>0316 DE 2026</t>
  </si>
  <si>
    <t>BRIGITT VALENTINA VALLEJO VANEGAS</t>
  </si>
  <si>
    <t>H98</t>
  </si>
  <si>
    <t>0317 DE 2026</t>
  </si>
  <si>
    <t>H100</t>
  </si>
  <si>
    <t>0318 DE 2026</t>
  </si>
  <si>
    <t>H101</t>
  </si>
  <si>
    <t>0319 DE 2026</t>
  </si>
  <si>
    <t>1. Contribuir en la realización y presentación de informes parciales y finales al Comité de Autoevaluación y Acreditación Institucional, respecto del desarrollo del proceso de autoevaluación. 2. Colaborar en la aplicación de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Apoyar en la organización de la información documental requerida como soporte del proceso. 4. Contribuir en el análisis de la información obtenida a la luz de los criterios del CNA y el Decreto 1295 de 2010 y los referentes conceptuales internos y externos del proceso. 5. Apoyar en mantener la comunicación con el área de Aseguramiento de la calidad académica y con el Comité de Autoevaluación y Acreditación Institucional. 6. Coadyuvar en la elaboración y presentación al Comité de Autoevaluación y Acreditación Institucional, el informe final de Autoevaluación del programa para su respectiva evaluación y concepto, previa revisión y aval del Comité de Programa y del Consejo de Facultad respectivo. 7. Apoyar en la elaboración de Planes de Mejoramiento de acuerdo con los resultados de la Autoevaluación del Programa. 8. Contribuir en liderar las acciones de mejoramiento que sean de competencia del programa. 9. Colaborar en establecer dinámicas de sensibilización con la comunidad académica, acerca de los procesos de autoevaluación. 10. Apoyar en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t>
  </si>
  <si>
    <t>H424</t>
  </si>
  <si>
    <t>0320 DE 2026</t>
  </si>
  <si>
    <t>H103</t>
  </si>
  <si>
    <t>0321 DE 2026</t>
  </si>
  <si>
    <t>1. Apoyar en la atención administrativa y comunicativa de la Escuela de Ingeniería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 la Escuela de Ingeniería, asegurando el control, archivo y actualización de los documentos físicos y digitales, así como la recepción, envío y seguimiento de las comunicaciones internas y externas, conforme a las directrices institucionales de gestión documental. 3. Apoyar al Director de Escuela de Ingeniería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 la Escuela de Ingeniería,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 la Escuela de Ingeniería. 7. Coadyuvar en el registro y modificaciones de las responsabilidades académicas de los docentes en el SIAU de acuerdo a las solicitudes de servicio y horarios.</t>
  </si>
  <si>
    <t>H105</t>
  </si>
  <si>
    <t>0322 DE 2026</t>
  </si>
  <si>
    <t>1. Apoyar en la atención administrativa y comunicativa del Departamento de Matemáticas y Física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del Departamento de Matemáticas y Física, asegurando el control, archivo y actualización de los documentos físicos y digitales, así como la recepción, envío y seguimiento de las comunicaciones internas y externas, conforme a las directrices institucionales de gestión documental. 3. Apoyar al Director del Departamento de Matemáticas y Física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del Departamento de Matemáticas y Física,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del Departamento de Matemáticas y Física. 7. Coadyuvar en el registro y modificaciones de las responsabilidades académicas de los docentes en el SIAU de acuerdo a las solicitudes de servicio y horarios.</t>
  </si>
  <si>
    <t>280101307</t>
  </si>
  <si>
    <t>H107</t>
  </si>
  <si>
    <t>0323 DE 2026</t>
  </si>
  <si>
    <t>H108</t>
  </si>
  <si>
    <t>0324 DE 2026</t>
  </si>
  <si>
    <t>H109</t>
  </si>
  <si>
    <t>0325 DE 2026</t>
  </si>
  <si>
    <t>H110</t>
  </si>
  <si>
    <t>0326 DE 2026</t>
  </si>
  <si>
    <t>H111</t>
  </si>
  <si>
    <t>0327 DE 2026</t>
  </si>
  <si>
    <t>YURANIS ESTELA CUERO ORTEGA</t>
  </si>
  <si>
    <t>H113</t>
  </si>
  <si>
    <t>0328 DE 2026</t>
  </si>
  <si>
    <t>H114</t>
  </si>
  <si>
    <t>0329 DE 2026</t>
  </si>
  <si>
    <t>2801011040009</t>
  </si>
  <si>
    <t>H115</t>
  </si>
  <si>
    <t>0330 DE 2026</t>
  </si>
  <si>
    <t>H116</t>
  </si>
  <si>
    <t>0331 DE 2026</t>
  </si>
  <si>
    <t>H117</t>
  </si>
  <si>
    <t>0332 DE 2026</t>
  </si>
  <si>
    <t>LUCY LORENA SUAREZ ROMERO</t>
  </si>
  <si>
    <t>H431</t>
  </si>
  <si>
    <t>0333 DE 2026</t>
  </si>
  <si>
    <t>ANGIE HASBLEIDY CALEÑO FUENTES</t>
  </si>
  <si>
    <t>H451</t>
  </si>
  <si>
    <t>0334 DE 2026</t>
  </si>
  <si>
    <t>H118</t>
  </si>
  <si>
    <t>0335 DE 2026</t>
  </si>
  <si>
    <t>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t>
  </si>
  <si>
    <t>2801011040008</t>
  </si>
  <si>
    <t>H119</t>
  </si>
  <si>
    <t>0336 DE 2026</t>
  </si>
  <si>
    <t>H120</t>
  </si>
  <si>
    <t>0337 DE 2026</t>
  </si>
  <si>
    <t>H121</t>
  </si>
  <si>
    <t>0338 DE 2026</t>
  </si>
  <si>
    <t>H122</t>
  </si>
  <si>
    <t>0339 DE 2026</t>
  </si>
  <si>
    <t>H123</t>
  </si>
  <si>
    <t>0340 DE 2026</t>
  </si>
  <si>
    <t>H124</t>
  </si>
  <si>
    <t>0341 DE 2026</t>
  </si>
  <si>
    <t>LUIS MARLON CASALLAS JAIMES</t>
  </si>
  <si>
    <t>H125</t>
  </si>
  <si>
    <t>0342 DE 2026</t>
  </si>
  <si>
    <t>H126</t>
  </si>
  <si>
    <t>0343 DE 2026</t>
  </si>
  <si>
    <t>H127</t>
  </si>
  <si>
    <t>0344 DE 2026</t>
  </si>
  <si>
    <t>PAOLA ANDREA AYALA PENAGOS</t>
  </si>
  <si>
    <t>H128</t>
  </si>
  <si>
    <t>0345 DE 2026</t>
  </si>
  <si>
    <t>H129</t>
  </si>
  <si>
    <t>0346 DE 2026</t>
  </si>
  <si>
    <t>H130</t>
  </si>
  <si>
    <t>0347 DE 2026</t>
  </si>
  <si>
    <t>H131</t>
  </si>
  <si>
    <t>0348 DE 2026</t>
  </si>
  <si>
    <t>SEBASTIAN PARRA PELLATON</t>
  </si>
  <si>
    <t>H416</t>
  </si>
  <si>
    <t>0349 DE 2026</t>
  </si>
  <si>
    <t>H133</t>
  </si>
  <si>
    <t>0350 DE 2026</t>
  </si>
  <si>
    <t>H134</t>
  </si>
  <si>
    <t>0351 DE 2026</t>
  </si>
  <si>
    <t>280303304</t>
  </si>
  <si>
    <t>H135</t>
  </si>
  <si>
    <t>0352 DE 2026</t>
  </si>
  <si>
    <t>H136</t>
  </si>
  <si>
    <t>0353 DE 2026</t>
  </si>
  <si>
    <t>H137</t>
  </si>
  <si>
    <t>0354 DE 2026</t>
  </si>
  <si>
    <t>H138</t>
  </si>
  <si>
    <t>0355 DE 2026</t>
  </si>
  <si>
    <t>H139</t>
  </si>
  <si>
    <t>0356 DE 2026</t>
  </si>
  <si>
    <t>H140</t>
  </si>
  <si>
    <t>0357 DE 2026</t>
  </si>
  <si>
    <t>H141</t>
  </si>
  <si>
    <t>0358 DE 2026</t>
  </si>
  <si>
    <t>H142</t>
  </si>
  <si>
    <t>0359 DE 2026</t>
  </si>
  <si>
    <t>H143</t>
  </si>
  <si>
    <t>0360 DE 2026</t>
  </si>
  <si>
    <t>H144</t>
  </si>
  <si>
    <t>0361 DE 2026</t>
  </si>
  <si>
    <t>H145</t>
  </si>
  <si>
    <t>0362 DE 2026</t>
  </si>
  <si>
    <t>H147</t>
  </si>
  <si>
    <t>0363 DE 2026</t>
  </si>
  <si>
    <t>INGRID ALEJANDRA BERMUDEZ POVEDA</t>
  </si>
  <si>
    <t>H11</t>
  </si>
  <si>
    <t>0364 DE 2026</t>
  </si>
  <si>
    <t>H149</t>
  </si>
  <si>
    <t>0365 DE 2026</t>
  </si>
  <si>
    <t>H429</t>
  </si>
  <si>
    <t>0366 DE 2026</t>
  </si>
  <si>
    <t>H150</t>
  </si>
  <si>
    <t>0367 DE 2026</t>
  </si>
  <si>
    <t>H151</t>
  </si>
  <si>
    <t>0368 DE 2026</t>
  </si>
  <si>
    <t>H152</t>
  </si>
  <si>
    <t>0369 DE 2026</t>
  </si>
  <si>
    <t>H154</t>
  </si>
  <si>
    <t>0370 DE 2026</t>
  </si>
  <si>
    <t>H155</t>
  </si>
  <si>
    <t>0371 DE 2026</t>
  </si>
  <si>
    <t>H156</t>
  </si>
  <si>
    <t>0372 DE 2026</t>
  </si>
  <si>
    <t>H425</t>
  </si>
  <si>
    <t>0373 DE 2026</t>
  </si>
  <si>
    <t>H157</t>
  </si>
  <si>
    <t>0374 DE 2026</t>
  </si>
  <si>
    <t>MARIANA SOFIA BERMUDEZ VALBUENA</t>
  </si>
  <si>
    <t>H417</t>
  </si>
  <si>
    <t>0375 DE 2026</t>
  </si>
  <si>
    <t>280103306</t>
  </si>
  <si>
    <t>H158</t>
  </si>
  <si>
    <t>0376 DE 2026</t>
  </si>
  <si>
    <t>H160</t>
  </si>
  <si>
    <t>0377 DE 2026</t>
  </si>
  <si>
    <t>280103201</t>
  </si>
  <si>
    <t>H161</t>
  </si>
  <si>
    <t>0378 DE 2026</t>
  </si>
  <si>
    <t>H162</t>
  </si>
  <si>
    <t>0379 DE 2026</t>
  </si>
  <si>
    <t>H163</t>
  </si>
  <si>
    <t>0380 DE 2026</t>
  </si>
  <si>
    <t>H164</t>
  </si>
  <si>
    <t>0381 DE 2026</t>
  </si>
  <si>
    <t>H166</t>
  </si>
  <si>
    <t>0382 DE 2026</t>
  </si>
  <si>
    <t>LINA MARIA PARRADO GANTIVA</t>
  </si>
  <si>
    <t xml:space="preserve">PRESTACIÓN DE SERVICIOS DE APOYO A LA GESTIÓN NECESARIO PARA EL FORTALECIMIENTO DE LOS PROCESOS ACADÉMICOS Y ADMINISTRATIVOS DEL PROGRAMA DE FONOAUDIOLOGÍA DE LA FACULTAD DE CIENCIAS DE LA SALUD DE LA UNIVERSIDAD DE LOS LLANOS </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</si>
  <si>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6. Apoyar al manejo de las TIC´s. 7. Contribuir en la proyección de los oficios según el requerimiento pertinente al Director de Programa. 8. Apoyar los procesos de Investigación, Proyección Social y Docencia coherentes al programa académico.</t>
  </si>
  <si>
    <t>H426</t>
  </si>
  <si>
    <t>0383 DE 2026</t>
  </si>
  <si>
    <t>H176</t>
  </si>
  <si>
    <t>0384 DE 2026</t>
  </si>
  <si>
    <t>H167</t>
  </si>
  <si>
    <t>0385 DE 2026</t>
  </si>
  <si>
    <t>H168</t>
  </si>
  <si>
    <t>0386 DE 2026</t>
  </si>
  <si>
    <t>H169</t>
  </si>
  <si>
    <t>0387 DE 2026</t>
  </si>
  <si>
    <t>H170</t>
  </si>
  <si>
    <t>0388 DE 2026</t>
  </si>
  <si>
    <t>H171</t>
  </si>
  <si>
    <t>0389 DE 2026</t>
  </si>
  <si>
    <t>H172</t>
  </si>
  <si>
    <t>0390 DE 2026</t>
  </si>
  <si>
    <t>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t>
  </si>
  <si>
    <t>H173</t>
  </si>
  <si>
    <t>0391 DE 2026</t>
  </si>
  <si>
    <t>H174</t>
  </si>
  <si>
    <t>0392 DE 2026</t>
  </si>
  <si>
    <t>H175</t>
  </si>
  <si>
    <t>0393 DE 2026</t>
  </si>
  <si>
    <t>PRESTACIÓN DE SERVICIOS PROFESIONALES NECESARIO PARA EL DESARROLLO DE LOS DIFERENTES PROCESOS DE CONSEJERÍA Y ACOMPAÑAMIENTO EN EL PROGRAMA DE RETENCIÓN ESTUDIANTIL UNILLANISTA EN DIVISIÓN DE BIENESTAR UNIVERSITARIO DE LA UNIVERSIDAD DE LOS LLANOS.</t>
  </si>
  <si>
    <t>1. Brindar apoyo logístico en la Jornada de Primer Encuentro con la U al Inicio de cada periodo académico. 2. Apoyar el seguimiento y acompañamiento a los estudiantes en bajo rendimiento académico. 3. Apoyar con el desarrollo de eventos conmemorativos realizados en salud mental y asuntos de género. 4. Apoyar con la trazabilidad de las acciones no conformes para los servicios de apoyo prestados en el área. 5. Apoyar con el seguimiento al desempeño de los estudiantes monitores en la estrategia de monitoria docente. 6. Apoyar el funcionamiento de la consejería estudiantil a la comunidad académica en general. 7. Brindar apoyo en la realización de talleres de consejería grupal.  PARÁGRAFO PRIMERO: Los traslados a sitios distintos del lugar de ejecución del contrato serán autorizados por el supervisor, el reconocimiento de gastos por desplazamiento se hará de acuerdo con los criterios establecidos por la entidad para tal efecto.</t>
  </si>
  <si>
    <t>H469</t>
  </si>
  <si>
    <t>0394 DE 2026</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</si>
  <si>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</si>
  <si>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H197</t>
  </si>
  <si>
    <t>0395 DE 2026</t>
  </si>
  <si>
    <t>PRESTACIÓN DE SERVICIOS PROFESIONALES NECESARIO PARA EL DESARROLLO DE LOS DIFERENTES PROCESOS DE PROMOCIÓN Y FOMENTO DE ESTILOS DE VIDA SALUDABLES (MÉDICO) EN DIVISIÓN DE BIENESTAR UNIVERSITARIO DE LA UNIVERSIDAD DE LOS LLANOS.</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</si>
  <si>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</si>
  <si>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H200</t>
  </si>
  <si>
    <t>0396 DE 2026</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</si>
  <si>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  10.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</si>
  <si>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H201</t>
  </si>
  <si>
    <t>0397 DE 2026</t>
  </si>
  <si>
    <t>H202</t>
  </si>
  <si>
    <t>0398 DE 2026</t>
  </si>
  <si>
    <t>H203</t>
  </si>
  <si>
    <t>0399 DE 2026</t>
  </si>
  <si>
    <t>H204</t>
  </si>
  <si>
    <t>0400 DE 2026</t>
  </si>
  <si>
    <t>H205</t>
  </si>
  <si>
    <t>0401 DE 2026</t>
  </si>
  <si>
    <t>H206</t>
  </si>
  <si>
    <t>0402 DE 2026</t>
  </si>
  <si>
    <t>0403 DE 2026</t>
  </si>
  <si>
    <t>H207</t>
  </si>
  <si>
    <t>0404 DE 2026</t>
  </si>
  <si>
    <t>PRESTACIÓN DE SERVICIOS PROFESIONALES NECESARIO PARA EL DESARROLLO DE LOS DIFERENTES PROCESOS DE INCLUSIÓN EN DIVISIÓN DE BIENESTAR UNIVERSITARIO DE LA UNIVERSIDAD DE LOS LLANOS.</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</si>
  <si>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</si>
  <si>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H209</t>
  </si>
  <si>
    <t>0405 DE 2026</t>
  </si>
  <si>
    <t>PRESTACIÓN DE SERVICIOS DE APOYO A LA GESTIÓN NECESARIO PARA EL DESARROLLO DE LOS DIFERENTES PROCESOS EN LA INSTRUCCIÓN DE MÚSICA Y TÉCNICA VOCAL EN DIVISIÓN DE BIENESTAR UNIVERSITARIO DE LA UNIVERSIDAD DE LOS LLANOS.</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</si>
  <si>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 11.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</si>
  <si>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H210</t>
  </si>
  <si>
    <t>0406 DE 2026</t>
  </si>
  <si>
    <t>PRESTACIÓN DE SERVICIOS DE APOYO A LA GESTIÓN NECESARIO PARA EL DESARROLLO DE LOS DIFERENTES PROCESOS EN LA INSTRUCCIÓN DE MÚSICA LLANERA EN DIVISIÓN DE BIENESTAR UNIVERSITARIO DE LA UNIVERSIDAD DE LOS LLANOS.</t>
  </si>
  <si>
    <t>H211</t>
  </si>
  <si>
    <t>0407 DE 2026</t>
  </si>
  <si>
    <t>PRESTACIÓN DE SERVICIOS DE APOYO A LA GESTIÓN NECESARIO PARA EL DESARROLLO DE LOS DIFERENTES PROCESOS EN LA INSTRUCCIÓN DE BAILE JOROPO EN DIVISIÓN DE BIENESTAR UNIVERSITARIO DE LA UNIVERSIDAD DE LOS LLANOS.</t>
  </si>
  <si>
    <t>H212</t>
  </si>
  <si>
    <t>0408 DE 2026</t>
  </si>
  <si>
    <t>PRESTACIÓN DE SERVICIOS DE APOYO A LA GESTIÓN NECESARIO PARA EL DESARROLLO DE LOS DIFERENTES PROCESOS EN LA INSTRUCCIÓN DE TÉCNICA VOCAL DE MÚSICA LLANERA EN DIVISIÓN DE BIENESTAR UNIVERSITARIO DE LA UNIVERSIDAD DE LOS LLANOS.</t>
  </si>
  <si>
    <t>H213</t>
  </si>
  <si>
    <t>0409 DE 2026</t>
  </si>
  <si>
    <t>PRESTACIÓN DE SERVICIOS DE APOYO A LA GESTIÓN NECESARIO PARA EL DESARROLLO DE LOS DIFERENTES PROCESOS EN LA INSTRUCCIÓN DE ARTES ESCÉNICAS EN DIVISIÓN DE BIENESTAR UNIVERSITARIO DE LA UNIVERSIDAD DE LOS LLANOS.</t>
  </si>
  <si>
    <t>H220</t>
  </si>
  <si>
    <t>0410 DE 2026</t>
  </si>
  <si>
    <t>0411 DE 2026</t>
  </si>
  <si>
    <t xml:space="preserve">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</si>
  <si>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H223</t>
  </si>
  <si>
    <t>0412 DE 2026</t>
  </si>
  <si>
    <t xml:space="preserve">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</si>
  <si>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H419</t>
  </si>
  <si>
    <t>0413 DE 2026</t>
  </si>
  <si>
    <t>H230</t>
  </si>
  <si>
    <t>0414 DE 2026</t>
  </si>
  <si>
    <t>H418</t>
  </si>
  <si>
    <t>0415 DE 2026</t>
  </si>
  <si>
    <t>PRESTACIÓN DE SERVICIOS DE APOYO A LA GESTIÓN NECESARIO PARA EL DESARROLLO DE LOS DIFERENTES PROCESOS DE MEDIADORES COMUNICATIVOS - INTÉRPRETE EN LENGUA DE SEÑAS COLOMBIANA EN DIVISIÓN DE BIENESTAR UNIVERSITARIO DE LA UNIVERSIDAD DE LOS LLANOS.</t>
  </si>
  <si>
    <t xml:space="preserve">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 13.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</si>
  <si>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H231</t>
  </si>
  <si>
    <t>0416 DE 2026</t>
  </si>
  <si>
    <t>H232</t>
  </si>
  <si>
    <t>0417 DE 2026</t>
  </si>
  <si>
    <t>H233</t>
  </si>
  <si>
    <t>0418 DE 2026</t>
  </si>
  <si>
    <t>H234</t>
  </si>
  <si>
    <t>0419 DE 2026</t>
  </si>
  <si>
    <t>H235</t>
  </si>
  <si>
    <t>0420 DE 2026</t>
  </si>
  <si>
    <t>H236</t>
  </si>
  <si>
    <t>0421 DE 2026</t>
  </si>
  <si>
    <t>H237</t>
  </si>
  <si>
    <t>0422 DE 2026</t>
  </si>
  <si>
    <t>H238</t>
  </si>
  <si>
    <t>0423 DE 2026</t>
  </si>
  <si>
    <t>H239</t>
  </si>
  <si>
    <t>0424 DE 2026</t>
  </si>
  <si>
    <t>NORA MERCEDES FLOREZ SERNA</t>
  </si>
  <si>
    <t>H240</t>
  </si>
  <si>
    <t>0425 DE 2026</t>
  </si>
  <si>
    <t>DIEGO ALEJANDRO GORDILLO DIAZ</t>
  </si>
  <si>
    <t>H331</t>
  </si>
  <si>
    <t>0426 DE 2026</t>
  </si>
  <si>
    <t>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t>
  </si>
  <si>
    <t>H346</t>
  </si>
  <si>
    <t>0427 DE 2026</t>
  </si>
  <si>
    <t>WICKMAN ANDRES VALENCIA TRIANA</t>
  </si>
  <si>
    <t>PRESTACIÓN DE SERVICIOS PROFESIONALES NECESARIO PARA EL FORTALECIMIENTO DE LOS PROCESOS DEL ÁREA DE SEGURIDAD Y SALUD EN EL TRABAJO DE LA UNIVERSIDAD DE LOS LLANOS_CENTRO DE IDIOMAS</t>
  </si>
  <si>
    <t>H467</t>
  </si>
  <si>
    <t>0428 DE 2026</t>
  </si>
  <si>
    <t>1. Participar en las actividades académico-administrativas de los programas desarrollados en el campus Boquemonte, conforme a los lineamientos y procedimientos institucionales de la Universidad de los Llanos. 2. Contribuir en la verificación de la asistencia de los docentes en el desarrollo de las clases programadas, en el marco del control académico establecido por la institución. 3. Colaborar en la recepción, conservación y entrega de los formatos FODOC23 correspondientes al programa de Administración de Empresas del campus Boquemonte. 4. Contribuir en la atención de solicitudes y requerimientos de la comunidad universitaria del campus Boquemonte, garantizando una comunicación eficiente y oportuna. 5. Coadyuvar en la administración del inventario físico y documental del campus Boquemonte, asegurando su correcta organización, custodia y registro según las disposiciones institucionales.</t>
  </si>
  <si>
    <t>H449</t>
  </si>
  <si>
    <t>0429 DE 2026</t>
  </si>
  <si>
    <t>1. Colaborar en la revisión, cargue y trámite de la documentación vinculada a la supervisión de los contratos de prestación de servicios y apoyo a la gestión, bajo la responsabilidad de la Vicerrectoría de Recursos Universitarios. 2. Contribuir en el diligenciamiento de la herramienta de control de contratos de la Vicerrectoría de Recursos Universitarios. 3. Actualizar y cargar la documentación contractual de las últimas tres (3) vigencias en la plataforma SECOP y el DRIVE. 4. Coadyuvar los trámites de devolución y reintegro a estudiantes, de acuerdo con los procedimientos establecidos por la Universidad.</t>
  </si>
  <si>
    <t>H440</t>
  </si>
  <si>
    <t>0430 DE 2026</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</si>
  <si>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Apoyar en la elaboración y seguimiento del proyecto de inversión de la Secretaría Técnica de Acreditación. PARÁGRAFO PRIMERO: Los traslados a sitios distintos del lugar de ejecución del contrato serán autorizados por el supervisor, el reconocimiento de gastos por desplazamiento se hará de acuerdo con los criterios establecidos por la entidad para tal efecto.</t>
  </si>
  <si>
    <t>H177</t>
  </si>
  <si>
    <t>0431 DE 2026</t>
  </si>
  <si>
    <t>PRESTACIÓN DE SERVICIOS PROFESIONALES NECESARIO PARA EL DESARROLLO DE LOS DIFERENTES PROCESOS DE ASIGNACIÓN DE DESCUENTOS SOCIOECONÓMICOS DEL PROYECTO FICHA BU 01 0809 2025 “BIENESTAR PARA TODOS LOS UNILLANISTAS: PORQUE CADA INTEGRANTE IMPORTA”</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</si>
  <si>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en masificar la divulgación y visualización de los servicios y actividades desarrollados por la División de Bienestar Institucional.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</si>
  <si>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H198</t>
  </si>
  <si>
    <t>0432 DE 2026</t>
  </si>
  <si>
    <t>PRESTACIÓN DE SERVICIOS DE APOYO A LA GESTIÓN NECESARIO PARA EL DESARROLLO DE LOS DIFERENTES PROCESOS DE CONTROL DE ELEMENTOS ARTÍSTICOS Y DEPORTIVOS DEL PROYECTO FICHA BU 01 0809 2025 “BIENESTAR PARA TODOS LOS UNILLANISTAS: PORQUE CADA INTEGRANTE IMPORTA”</t>
  </si>
  <si>
    <t xml:space="preserve">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 8.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</si>
  <si>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H430</t>
  </si>
  <si>
    <t>0433 DE 2026</t>
  </si>
  <si>
    <t>H199</t>
  </si>
  <si>
    <t>0434 DE 2026</t>
  </si>
  <si>
    <t>PRESTACIÓN DE SERVICIOS PROFESIONALES, NECESARIO PARA EL DESARROLLO DEL PROYECTO FICHA BPUNI FCBI 03 0509 2025 “ESTRATEGIA DEL CENTRO DE INVESTIGACIÓN ICAOC: UNILLANOS FORTALECIENDO CAPACIDADES CIENTÍFICAS Y TECNOLÓGICAS PARA ATENDER LOS RETOS AMBIENTALES EN LA ORINOQUIA”</t>
  </si>
  <si>
    <t>1. Colaborar en la generación y desarrollo de proyectos de Ciencia, Tecnología e Innovación para el Instituto de Ciencias Ambientales de la Orinoquia Colombiana (ICAOC). 2. Apoyar en el análisis de información cuantitativa y cualitativa generados por los proyectos de Ciencia, Tecnología e Innovación del Instituto de Ciencias Ambientales de la Orinoquía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PARÁGRAFO PRIMERO: Los traslados a sitios distintos del lugar de ejecución del contrato serán autorizados por el supervisor, el reconocimiento de gastos por desplazamiento se hará de acuerdo con los criterios establecidos por la entidad para tal efecto.</t>
  </si>
  <si>
    <t>H279</t>
  </si>
  <si>
    <t>0435 DE 2026</t>
  </si>
  <si>
    <t>EYLEN GISEL OVIEDO PADRON</t>
  </si>
  <si>
    <t>1. Colaborar con el análisis de laboratorio y controles de calidad para las matrices de agua requeridos por el Centro de Calidad de Aguas. 2. Apoyar el aseguramiento de la validez de los resultados emitidos por el Centro de Calidad de Aguas. 3. Contribuir en la selección, verificación y/o validación, estimación de incertidumbre de los métodos de ensayos fisicoquímicos del Centro de Calidad de Aguas. 4. Brindar apoyo en el cumplimiento de los procesos del sistema de gestión de calidad, basados en los estándares NTC ISO/IEC 17025:2017, y en los lineamientos de salud y seguridad en el trabajo del Centro de Calidad de Aguas. 5. Colaborar en la realización y/o participación en capacitaciones en el marco del sistema de calidad del laboratorio y del plan de capacitaciones institucional de la Universidad de los Llanos.6. Apoyar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</si>
  <si>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H280</t>
  </si>
  <si>
    <t>0436 DE 2026</t>
  </si>
  <si>
    <t>1. Apoyar con el análisis de laboratorio y controles de calidad para las matrices de agua requeridos por el Centro de Calidad de Aguas. 2. Colaborar en el proceso de planeación de muestreos, toma, preservación y custodia de muestras, así como al registro de parámetros in situ en campo requeridos por el Centro de Calidad de Aguas. (Actividad que implica trabajo de campo). 3. Brindar apoyo en el cumplimiento de los procesos del sistema de gestión de calidad, basados en los estándares NTC ISO/IEC 17025:2017, y en los lineamientos de salud y seguridad en el trabajo del Centro de Calidad de Aguas. 4. Colaborar en la realización y/o participación en capacitaciones en el marco del sistema de calidad del laboratorio y del plan de capacitaciones institucional de la Universidad de los Llanos. 5. Contribuir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</si>
  <si>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H281</t>
  </si>
  <si>
    <t>0437 DE 2026</t>
  </si>
  <si>
    <t>1. Apoyar con el análisis de laboratorio y controles de calidad para las matrices de agua requeridos por el Centro de Calidad de Aguas. 2. Coadyuvar en el proceso de planeación de muestreos, toma, preservación y custodia de muestras, así como al registro de parámetros in situ en campo requeridos por el Centro de Calidad de Aguas. (Actividad que implica trabajo de campo).  3. Brindar apoyo en el cumplimiento de los procesos del sistema de gestión de calidad, basados en los estándares NTC ISO/IEC 17025:2017, y en los lineamientos de salud y seguridad en el trabajo del Centro de Calidad de Aguas. 4. Colaborar en la realización y/o participación en capacitaciones en el marco del sistema de calidad del laboratorio y del plan de capacitaciones institucional de la Universidad de los Llanos. 5. Cooperar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</si>
  <si>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H282</t>
  </si>
  <si>
    <t>0438 DE 2026</t>
  </si>
  <si>
    <t>PRESTACIÓN DE SERVICIOS DE APOYO A LA GESTIÓN NECESARIOS PARA EL DESARROLLO DEL PROYECTO FICHA BPUNI FCBI 03 0509 2025 “ESTRATEGIA DEL CENTRO DE INVESTIGACIÓN ICAOC: UNILLANOS FORTALECIENDO CAPACIDADES CIENTÍFICAS Y TECNOLÓGICAS PARA ATENDER LOS RETOS AMBIENTALES EN LA ORINOQUIA”</t>
  </si>
  <si>
    <t>1. Apoyar en el alistamiento, toma, preservación y custodia de muestras, así como al registro de parámetros in situ en campo requeridos por el Centro de Calidad de Aguas. (Actividad que implica trabajo de campo). 2. Contribuir en la preparación de soluciones y análisis de laboratorio requeridos por el Centro de Calidad de Aguas. 3. Brindar apoyo en el cumplimiento de los procesos del sistema de gestión de calidad, basados en los estándares NTC ISO/IEC 17025:2017, y en los lineamientos de salud y seguridad en el trabajo del Centro de Calidad de Aguas. 4. Colaborar en el registro y seguimiento de condiciones ambientales, así como en la organización y disposición final de residuos de las diferentes unidades del Centro de Calidad de Aguas. PARÁGRAFO PRIMERO: Los traslados a sitios distintos del lugar de ejecución del contrato serán autorizados por el supervisor, el reconocimiento de gastos por desplazamiento se hará de acuerdo con los criterios establecidos por la entidad para tal efecto.</t>
  </si>
  <si>
    <t>H283</t>
  </si>
  <si>
    <t>0439 DE 2026</t>
  </si>
  <si>
    <t>1. Cooperar en los procesos de gestión de Ciencia, Tecnología e Innovación que permitan la colaboración del ICAOC como centro de investigación con otros actores del SNCTI. (Actividad que implica desplazamiento). 2. Apoyar la formulación de proyectos de Ciencia, Tecnología e Innovación para la participación del ICAOC en convocatorias internas y externas. 3. Colaborar en el proceso de seguimiento técnico y administrativo en el marco del desarrollo del proyecto de inversión del ICAOC. 4. Coadyuvar en la elaboración de informes técnicos de los proyectos desarrollados por el ICAOC. 5. Apoyar las actividades académicas y de investigación que se adelanten por el Instituto de Ciencias Ambientales de la Orinoquía Colombiana (ICAOC). PARÁGRAFO PRIMERO: Los traslados a sitios distintos del lugar de ejecución del contrato serán autorizados por el supervisor, el reconocimiento de gastos por desplazamiento se hará de acuerdo con los criterios establecidos por la entidad para tal efecto.</t>
  </si>
  <si>
    <t>H284</t>
  </si>
  <si>
    <t>0440 DE 2026</t>
  </si>
  <si>
    <t>1. Apoyar la revisión, análisis y seguimiento de la información documental y financiera derivada de las actividades y procesos ejecutados en el Instituto de Ciencias Ambientales de la Orinoquia Colombiana (ICAOC). 2. Brindar apoyo en la gestión administrativa necesaria para la ejecución de los procesos financieros asociados a los acuerdos, convenios y contratos desarrollados por el Instituto de Ciencias Ambientales de la Orinoquia Colombiana (ICAOC). 3. Contribuir en los procesos de cotización, facturación y asignación de recursos de efectivo provenientes de los servicios ofertados por el ICAOC, en concordancia con los lineamientos establecidos en los sistemas de aseguramiento de la calidad de la Universidad de los Llanos. 4. Prestar apoyo en el proceso de seguimiento financiero en el marco del desarrollo del proyecto BPUNI del Instituto de Ciencias Ambientales de la Orinoquia Colombiana (ICAOC). 5.  Apoyar las actividades académicas y de investigación que se adelanten por el Instituto de Ciencias Ambientales de la Orinoquía Colombiana (ICAOC).</t>
  </si>
  <si>
    <t>H285</t>
  </si>
  <si>
    <t>0441 DE 2026</t>
  </si>
  <si>
    <t>1. Colaborar en la revisión de solicitudes, ofertas y contratos allegadas al Centro de Calidad de Aguas.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la selección, verificación y/o validación, estimación de incertidumbre de los métodos de ensayos fisicoquímicos del Centro de Calidad de Aguas. 5. Brindar apoyo en el cumplimiento de los procesos del sistema de gestión de calidad, basados en los estándares NTC ISO/IEC 17025:2017, y en los lineamientos de salud y seguridad en el trabajo del Centro de Calidad de Aguas. 6. Colaborar en la realización y/o participación en capacitaciones en el marco del sistema de calidad del laboratorio y del plan de capacitaciones institucional de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</si>
  <si>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H286</t>
  </si>
  <si>
    <t>0442 DE 2026</t>
  </si>
  <si>
    <t>1. Apoyar en el diseño, seguimiento e informe de los indicadores de resultado, logro e impacto de las actividades de internacionalización que se llevan a cabo en los programas académicos.  2. Coadyuvar en el seguimiento de los avances de la política de internacionalización, el plan estratégico de internacionalización y el plan de acción de internacionalización. 3. Colaborar en la elaboración del reporte de los factores y aspectos relacionados con internacionalización para Registro Calificado y Acreditación de Alta Calidad de programas académicos de grado y posgrado.  4. Contribuir en la estructuración para la presentación de la información en las visitas de pares de acuerdo a los indicadores de resultado, logro e impacto de las actividades de internacionalización. 5. Apoyar la gestión de informes de seguimiento de convenios con supervisión de OIRI, o de Dirección General de Currículo o de Vicerrectoría Académica. 6. Contribuir con el reporte de indicadores de gestión del proceso de Internacionalización y con el reporte de los avances en las metas establecidas en el plan de mejoramiento institucional. 7. Coadyuvar con la entrega de informes, reportes internos del plan de mejoramiento de auditorías internas o solicitudes externas que presentan o son asignadas a OIRI.</t>
  </si>
  <si>
    <t>H295</t>
  </si>
  <si>
    <t>0443 DE 2026</t>
  </si>
  <si>
    <t>0444 DE 2026</t>
  </si>
  <si>
    <t>PRESTACIÓN DE SERVICIOS DE APOYO A LA GESTIÓN NECESARIO PARA EL DESARROLLO DE LOS DIFERENTES PROCESOS EN LA DISCIPLINA DE FUTBOL PARA ADMINISTRATIVOS DEL PROYECTO FICHA BU 01 0809 2025 “BIENESTAR PARA TODOS LOS UNILLANISTAS: PORQUE CADA INTEGRANTE IMPORTA”</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</si>
  <si>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 14.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</si>
  <si>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H208</t>
  </si>
  <si>
    <t>0445 DE 2026</t>
  </si>
  <si>
    <t>1. Contribuir al seguimiento de las actividades desarrolladas en las redes académicas e investigativas de las cuales hace parte la Universidad de los Llanos. 2. Contribuir en el proceso de inscripción, participación y seguimiento de las asociaciones internacionales a las que pertenece la Universidad de los Llanos, garantizando el cumplimiento de los compromisos adquiridos y el desarrollo de las actividades conjuntas. 3. Apoyar en la identificación de nuevos aliados estratégicos a nivel internacional y en la gestión de los procesos de suscripción de convenios de cooperación académica, científica y técnica. 4. Coadyuvar en el proceso de liquidación de los convenios que culminen su vigencia conforme a los procedimientos y lineamientos institucionales definidos por las instancias competentes. 5. Apoyar en la gestión, promoción y seguimiento de convocatorias de cooperación internacional que fomenten el intercambio de conocimiento y experiencias académicas, culturales, técnicas y científicas, tales como IAESTE, Programa Delfín, entre otras. 6. Coadyuvar con los reportes internos que contribuyen a la consolidación de la información de cada uno de los procesos y/o procedimientos del área de Internacionalización relacionados con el aseguramiento de la calidad institucional relacionados con el plan de acción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</si>
  <si>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H298</t>
  </si>
  <si>
    <t>0446 DE 2026</t>
  </si>
  <si>
    <t>1. Apoyar con los análisis microbiológicos y sus controles de calidad para las matrices de agua requeridos por el Centro de Calidad de Aguas. 2. Brindar apoyo en el cumplimiento de los procesos del sistema de gestión de calidad, basados en los estándares NTC ISO/IEC 17025:2017, y en los lineamientos de salud y seguridad en el trabajo del Centro de Calidad de Aguas. 3. Colaborar en la realización y/o participación en capacitaciones en el marco del sistema de calidad del laboratorio y del plan de capacitaciones institucional de la Universidad de los Llanos. 4. Contribuir en el registro y seguimiento de condiciones ambientales del área de microbiología, así como en la organización y disposición final de residuos. 5.  Cooperar en el proceso de planeación de muestreos, toma, preservación y custodia de muestras, así como al registro de parámetros in situ en campo requeridos por el Centro de Calidad de Aguas. (Actividad que implica trabajo de campo). PARÁGRAFO PRIMERO: Los traslados a sitios distintos del lugar de ejecución del contrato serán autorizados por el supervisor, el reconocimiento de gastos por desplazamiento se hará de acuerdo con los criterios establecidos por la entidad para tal efecto.</t>
  </si>
  <si>
    <t>H287</t>
  </si>
  <si>
    <t>0447 DE 2026</t>
  </si>
  <si>
    <t>PRESTACIÓN DE SERVICIOS DE APOYO A LA GESTIÓN NECESARIO PARA EL DESARROLLO DE LOS DIFERENTES PROCESOS EN LA DISCIPLINA DE VOLEIBOL DEL PROYECTO FICHA BU 01 0809 2025 “BIENESTAR PARA TODOS LOS UNILLANISTAS: PORQUE CADA INTEGRANTE IMPORTA”</t>
  </si>
  <si>
    <t>H214</t>
  </si>
  <si>
    <t>0448 DE 2026</t>
  </si>
  <si>
    <t>PRESTACIÓN DE SERVICIOS DE APOYO A LA GESTIÓN NECESARIO PARA EL DESARROLLO DE LOS DIFERENTES PROCESOS EN ACTIVIDAD FÍSICA DIRIGIDA DEL PROYECTO FICHA BU 01 0809 2025 “BIENESTAR PARA TODOS LOS UNILLANISTAS: PORQUE CADA INTEGRANTE IMPORTA”</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</si>
  <si>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 13.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</si>
  <si>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H215</t>
  </si>
  <si>
    <t>0449 DE 2026</t>
  </si>
  <si>
    <t>PRESTACIÓN DE SERVICIOS DE APOYO A LA GESTIÓN NECESARIO PARA EL DESARROLLO DE LOS DIFERENTES PROCESOS EN LA DISCIPLINA DE ATLETISMO DEL PROYECTO FICHA BU 01 0809 2025 “BIENESTAR PARA TODOS LOS UNILLANISTAS: PORQUE CADA INTEGRANTE IMPORTA”</t>
  </si>
  <si>
    <t>H216</t>
  </si>
  <si>
    <t>0450 DE 2026</t>
  </si>
  <si>
    <t>PRESTACIÓN DE SERVICIOS DE APOYO A LA GESTIÓN NECESARIO PARA EL DESARROLLO DE LOS DIFERENTES PROCESOS EN LA DISCIPLINA DE FÚTBOL DEL PROYECTO FICHA BU 01 0809 2025 “BIENESTAR PARA TODOS LOS UNILLANISTAS: PORQUE CADA INTEGRANTE IMPORTA”</t>
  </si>
  <si>
    <t>H218</t>
  </si>
  <si>
    <t>0451 DE 2026</t>
  </si>
  <si>
    <t>PRESTACIÓN DE SERVICIOS DE APOYO A LA GESTIÓN NECESARIO PARA EL DESARROLLO DE LOS DIFERENTES PROCESOS EN LA DISCIPLINA DE NATACIÓN DEL PROYECTO FICHA BU 01 0809 2025 “BIENESTAR PARA TODOS LOS UNILLANISTAS: PORQUE CADA INTEGRANTE IMPORTA”</t>
  </si>
  <si>
    <t>H219</t>
  </si>
  <si>
    <t>0452 DE 2026</t>
  </si>
  <si>
    <t>PRESTACIÓN DE SERVICIOS DE APOYO A LA GESTIÓN NECESARIO PARA EL DESARROLLO DE LOS DIFERENTES PROCESOS DEPORTIVOS DEL PROYECTO FICHA BU 01 0809 2025 “BIENESTAR PARA TODOS LOS UNILLANISTAS: PORQUE CADA INTEGRANTE IMPORTA”</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</si>
  <si>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 15.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</si>
  <si>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H221</t>
  </si>
  <si>
    <t>0453 DE 2026</t>
  </si>
  <si>
    <t>PRESTACIÓN DE SERVICIOS DE APOYO A LA GESTIÓN NECESARIO PARA EL DESARROLLO DE LOS DIFERENTES PROCESOS DE PREVENCIÓN Y REHABILITACIÓN DE LESIONES OSTEOMUSCULARES DE PRACTICANTES DE ACTIVIDADES DEPORTIVAS DEL PROYECTO FICHA BU 01 0809 2025 “BIENESTAR PARA TODOS LOS UNILLANISTAS: PORQUE CADA INTEGRANTE IMPORTA”</t>
  </si>
  <si>
    <t xml:space="preserve">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 9. Contribuir en masificar la divulgación y visualización de los servicios y actividades desarrollados por la División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 </t>
  </si>
  <si>
    <t>H222</t>
  </si>
  <si>
    <t>0454 DE 2026</t>
  </si>
  <si>
    <t>PRESTACIÓN DE SERVICIOS DE APOYO A LA GESTIÓN NECESARIO PARA EL DESARROLLO DE LOS DIFERENTES PROCESOS EN LA DISCIPLINA DE FUTBOL SALA DEL PROYECTO FICHA BU 01 0809 2025 “BIENESTAR PARA TODOS LOS UNILLANISTAS: PORQUE CADA INTEGRANTE IMPORTA”</t>
  </si>
  <si>
    <t>H224</t>
  </si>
  <si>
    <t>0455 DE 2026</t>
  </si>
  <si>
    <t>H455</t>
  </si>
  <si>
    <t>0456 DE 2026</t>
  </si>
  <si>
    <t>PRESTACIÓN DE SERVICIOS DE APOYO A LA GESTIÓN NECESARIO PARA EL DESARROLLO DE LOS DIFERENTES PROCESOS EN LAS DISCIPLINAS DEPORTIVAS DEL PROYECTO FICHA BU 01 0809 2025 “BIENESTAR PARA TODOS LOS UNILLANISTAS: PORQUE CADA INTEGRANTE IMPORTA”</t>
  </si>
  <si>
    <t>H227</t>
  </si>
  <si>
    <t>0457 DE 2026</t>
  </si>
  <si>
    <t>H228</t>
  </si>
  <si>
    <t>0458 DE 2026</t>
  </si>
  <si>
    <t>PRESTACIÓN DE SERVICIOS PROFESIONALES NECESARIO PARA EL DESARROLLO DE LOS DIFERENTES PROCESOS ADMINISTRATIVOS DEL PROYECTO FICHA BU 01 0809 2025 “BIENESTAR PARA TODOS LOS UNILLANISTAS: PORQUE CADA INTEGRANTE IMPORTA”</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</si>
  <si>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institucionales requeridos a la División de Bienestar. 6. Brindar apoyo en el seguimiento de peticiones y/o requerimientos internos y/o externos. PARÁGRAFO PRIMERO: Los traslados a sitios distintos del lugar de ejecución del contrato serán autorizados por el supervisor, el reconocimiento de gastos por desplazamiento se hará de acuerdo con los criterios establecidos por la entidad para tal efecto.</t>
  </si>
  <si>
    <t>H229</t>
  </si>
  <si>
    <t>0459 DE 2026</t>
  </si>
  <si>
    <t>JAIME ORTIZ HERMIDA</t>
  </si>
  <si>
    <t>PRESTACIÓN DE SERVICIOS DE APOYO A LA GESTIÓN NECESARIO PARA EL DESARROLLO DE LOS DIFERENTES PROCESOS EN LA DISCIPLINA DE BALONCESTO DEL PROYECTO FICHA BU 01 0809 2025 “BIENESTAR PARA TODOS LOS UNILLANISTAS: PORQUE CADA INTEGRANTE IMPORTA”</t>
  </si>
  <si>
    <t>H485</t>
  </si>
  <si>
    <t>0460 DE 2026</t>
  </si>
  <si>
    <t>1. Brindar apoyo en asesoría técnica y especializada en la formulación, revisión y ajuste de documentos estratégicos, conceptuales, administrativos y técnicos requeridos por la Dirección General de Proyección Social. 2. Apoyar la redacción y estructuración de políticas institucionales, planes, lineamientos, informes, proyectos y estrategias de articulación interinstitucional, asegurando coherencia normativa, técnica y metodológica. 3. Brindar apoyo en la emisión de recomendaciones técnicas orientadas a fortalecer la pertinencia y calidad de los instrumentos documentales que soporten la gestión misional de la dependencia. 4. Colaborar en el acompañamiento especializado en la consolidación de propuestas y documentos que promuevan la articulación de la Universidad de los Llanos con actores internos y externos, en el marco de la proyección social. 5. Apoyar el diseño, revisión, edición y validación de publicaciones institucionales, tales como el Libro de Extensión Universitaria y otros documentos académicos, técnicos o de divulgación requeridos por la Dirección General de Proyección Social, incluyendo la realización de convocatorias, la revisión de los artículos postulados, la verificación de requisitos, la formulación de observaciones y ajustes, y la consolidación de las versiones finales para publicación. 6. Coadyuvar en la identificación, revisión y divulgación de convocatorias, programas, alianzas y oportunidades nacionales e internacionales que permitan fortalecer la gestión académica, investigativa, social o administrativa de la Universidad de los Llanos, apoyando la preparación de postulaciones y documentos requeridos. 7.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</si>
  <si>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H313</t>
  </si>
  <si>
    <t>0461 DE 2026</t>
  </si>
  <si>
    <t>ANA MARIA RUSINQUE TORRES</t>
  </si>
  <si>
    <t>1. Brindar apoyo en soporte técnico y administrativo a los procesos editoriales, gestionando bases de datos, cronogramas, seguimiento de autores, control documental y requerimientos operativos necesarios para el desarrollo eficiente de los proyectos editoriales. 2. Apoyar la preparación, revisión inicial y alistamiento de manuscritos, verificando requisitos formales, lineamientos editoriales y documentación obligatoria para ingreso al proceso editorial, antes de su valoración por el comité o la cabeza editorial. 3. Colaborar en la coordinación logística de los procesos de edición, diagramación, corrección y publicación, asegurando la articulación entre autores, pares evaluadores, diagramadores, diseñadores y proveedores externos. 4. Brindar apoyo en actividades de difusión, promoción y visibilización de libros, revistas, cartillas y publicaciones digitales, mediante estrategias de comunicación, contenidos web, redes institucionales y boletines digitales. 5. Apoyar la administración y actualización de plataformas y sistemas editoriales, incluyendo repositorios, OJS, catálogos digitales y páginas web de la Editorial Unillanos, asegurando disponibilidad y acceso eficiente a las publicaciones. 6. Colaborar en el establecimiento y fortalecimiento de alianzas con entidades externas, tales como bibliotecas, librerías, editoriales universitarias, redes académicas y organizaciones culturales, orientadas a ampliar la circulación y posicionamiento de las publicaciones de la Editorial Unillanos. 7. Apoyar en la elaboración de reportes, estadísticas y sistematizaciones relacionadas con producción editorial, circulación, lecturabilidad, solicitudes de publicación y gestión de proyectos, aportando insumos para la toma de decisiones y procesos institucionales de seguimiento y evaluación.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</si>
  <si>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H317</t>
  </si>
  <si>
    <t>0462 DE 2026</t>
  </si>
  <si>
    <t xml:space="preserve">VICKY YOVANNY MARTINEZ ANGARITA </t>
  </si>
  <si>
    <t>1. Brindar apoyo en la aplicación, seguimiento, consolidación y análisis de las encuestas de seguimiento a graduados (MEN y Unillanos), elaborando informes técnicos, indicadores institucionales y reportes para procesos de evaluación y mejora continua. 2. Colaborar en la realización de análisis estadístico, documental y operativo de la información generada por los egresados, produciendo insumos que apoyen la toma de decisiones y los procesos de aseguramiento de la calidad institucional. 3. Apoyar en la sistematización, depuración y actualización de las bases de datos de egresados, garantizando integridad, trazabilidad y disponibilidad para procesos internos, auditorías y estudios de pertinencia académica. 4. Coadyuvar en el diseño e implementación de estrategias institucionales de relacionamiento y fidelización de egresados, orientadas a fortalecer redes profesionales y la participación en actividades académicas y de actualización. 5. Brindar apoyo en la actualización estratégica del Portal Web de Egresados y canales digitales, definiendo criterios de contenido, estructura, imagen y seguimiento del impacto comunicacional. 6. Colaborar en el diseño e implementación de campañas de comunicación segmentadas dirigidas exclusivamente a egresados, mediante boletines, piezas informativas y contenidos especializados de alto valor. 7. Apoyar en la articulación interinstitucional, generando oportunidades de cooperación académica, científica y empresarial para egresados de la Universidad de los Llanos.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</si>
  <si>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H316</t>
  </si>
  <si>
    <t>0463 DE 2026</t>
  </si>
  <si>
    <t>H479</t>
  </si>
  <si>
    <t>0464 DE 2026</t>
  </si>
  <si>
    <t>1. Brindar apoyo en la aplicación de instrumentos y protocolos de la investigación bajo la supervisión del Director del proyecto. 2. Apoyar la argumentación sobre las alternativas metodológicas y procedimentales que convienen dentro del proyecto de investigación. 3. Contribuir en la clasificación del material acústico recolectado. 4. Participar en los cursos, talleres y workshops. 5. Desarrollar el trabajo de grado de pregrado en el marco del proyecto. 6. Desarrollar una aplicación Web para el registro y anotación de señales de ecolocación. 7. Apoyar en la extracción de las características y realización de análisis de señales de ecolocación. 8. Participar con contenidos a través de las herramientas TIC ́s que se implementen en el proyecto. 9. Coadyuvar en la escritura de un artículo de reflexión académica y experiencia investigativa que dé cuenta de su aporte en el ámbito conceptual y empírico en el desarrollo del proyecto. 10. Apoyar en la elaboración de informes técnicos y elaboración de artículos científicos para eventos internacionales o revista científica indexada u homologada Publindex B o superior.</t>
  </si>
  <si>
    <t>H482</t>
  </si>
  <si>
    <t>0465 DE 2026</t>
  </si>
  <si>
    <t>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</si>
  <si>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proyectados al ministerio, organizando los soportes documentales del mismo. 5. Prestar apoyo en la conservación y organización de los archivos relativos al proyecto. 6. Brindar apoyo en la gestión informes, contrataciones, nóminas, avances, archivo y compras. 7. Apoyar el proceso de liquidación del contrato de Financiamiento de Recuperación Contingente No.655 de 2022. PARÁGRAFO PRIMERO: Los traslados a sitios distintos del lugar de ejecución del contrato serán autorizados por el supervisor, el reconocimiento de gastos por desplazamiento se hará de acuerdo con los criterios establecidos por la entidad para tal efecto.</t>
  </si>
  <si>
    <t>H515</t>
  </si>
  <si>
    <t>0466 DE 2026</t>
  </si>
  <si>
    <t>0467 DE 2026</t>
  </si>
  <si>
    <t>1. Asistir en la proyección, revisión y trámite de pagos de los contratos a cargo de la Vicerrectoría de Recursos Universitarios. 2. Gestionar el cargue y seguimiento de la documentación del proceso de pagos en las plataformas SECOP y Drive. 3. Apoyar en la elaboración, revisión y trámite de avances de bienes y servicios, cumpliendo los procedimientos internos y las disposiciones aplicables de la Universidad de los Llanos. 4. Colaborar en el diligenciamiento, consolidación y seguimiento de la información requerida para los informes SIRECI y de austeridad del gasto, asegurando la oportunidad y consistencia de los datos en cumplimiento de las responsabilidades de la Vicerrectoría de Recursos Universitarios.</t>
  </si>
  <si>
    <t>H434</t>
  </si>
  <si>
    <t>0468 DE 2026</t>
  </si>
  <si>
    <t>1. Contribuir en la gestión de la proyección, revisión y desarrollo de las distintas etapas de los procesos contractuales de obra y consultoría, garantizando el cumplimiento de la normativa vigente de la Universidad de los Llanos. 2. Apoyar técnicamente, como ingeniero civil, la elaboración de conceptos, evaluaciones, presupuestos y proyectos de inversión asignados a la Vicerrectoría de Recursos Universitarios, conforme a los lineamientos institucionales. 3. Colaborar técnicamente en la vigilancia, seguimiento y control de los contratos de obra o consultoría bajo la responsabilidad de la Vicerrectoría de Recursos Universitarios. 4. Participar en reuniones técnicas asociadas a los procesos de obra o consultoría. PARÁGRAFO PRIMERO: Los traslados a sitios distintos del lugar de ejecución del contrato serán autorizados por el supervisor, el reconocimiento de gastos por desplazamiento se hará de acuerdo con los criterios establecidos por la entidad para tal efecto.</t>
  </si>
  <si>
    <t>H443</t>
  </si>
  <si>
    <t>0469 DE 2026</t>
  </si>
  <si>
    <t>280104605</t>
  </si>
  <si>
    <t>H75</t>
  </si>
  <si>
    <t>0470 DE 2026</t>
  </si>
  <si>
    <t>1. Cooperar con los procesos de aplicación a convocatorias internas y externas de Ciencia, Tecnología e Innovación, apoyando la preparación de documentos, requisitos técnicos y demás insumos necesarios para la participación del Instituto de Ciencias Ambientales de la Orinoquia Colombiana – ICAOC. 2. Apoyar la gestión operativa y documental de los proyectos de investigación del ICAOC, incluyendo organización de información, soporte en el seguimiento técnico y consolidación de reportes asociados a los proyectos en ejecución. 3. Apoyar el desarrollo de actividades de investigación y divulgación científica del ICAOC, en coherencia con sus funciones misionales, líneas estratégicas y objetivos institucionales. 4. Apoyar el seguimiento y la implementación del Plan Estratégico del Instituto de Ciencias Ambientales de la Orinoquia Colombiana – ICAOC, contribuyendo a la actualización de información, monitoreo de acciones y apoyo en procesos institucionales derivados de dicho plan.</t>
  </si>
  <si>
    <t>H453</t>
  </si>
  <si>
    <t>0471 DE 2026</t>
  </si>
  <si>
    <t>1. Apoyar los procesos de gestión de los proyectos de investigación internos y externos que adelanta el Instituto de Ciencias Ambientales de la Orinoquia Colombiana – ICAOC. 2. Apoyar el seguimiento al plan estratégico del Instituto de Ciencias Ambientales de la Orinoquia Colombiana – ICAOC, reconocido como centro de investigación por MinCiencias. 3. Apoyar las actividades académicas y de investigación del Instituto de Ciencias Ambientales de la Orinoquia Colombiana – ICAOC, en el marco de sus funciones y objetivos institucionales. 4. Apoyar la articulación del ICAOC con actores institucionales, gubernamentales, comunitarios y sectoriales para el fortalecimiento de alianzas estratégicas.</t>
  </si>
  <si>
    <t>H454</t>
  </si>
  <si>
    <t>0472 DE 2026</t>
  </si>
  <si>
    <t>Cuatro (04) meses y veinticuatro (24) días calendario</t>
  </si>
  <si>
    <t>H148</t>
  </si>
  <si>
    <t>0473 DE 2026</t>
  </si>
  <si>
    <t>0474 DE 2026</t>
  </si>
  <si>
    <t>0475 DE 2026</t>
  </si>
  <si>
    <t>0476 DE 2026</t>
  </si>
  <si>
    <t>0477 DE 2026</t>
  </si>
  <si>
    <t>0478 DE 2026</t>
  </si>
  <si>
    <t>0479 DE 2026</t>
  </si>
  <si>
    <t>0480 DE 2026</t>
  </si>
  <si>
    <t>0481 DE 2026</t>
  </si>
  <si>
    <t>0482 DE 2026</t>
  </si>
  <si>
    <t>0483 DE 2026</t>
  </si>
  <si>
    <t>0484 DE 2026</t>
  </si>
  <si>
    <t>0485 DE 2026</t>
  </si>
  <si>
    <t>0486 DE 2026</t>
  </si>
  <si>
    <t>0487 DE 2026</t>
  </si>
  <si>
    <t>0488 DE 2026</t>
  </si>
  <si>
    <t>0489 DE 2026</t>
  </si>
  <si>
    <t>0490 DE 2026</t>
  </si>
  <si>
    <t>0491 DE 2026</t>
  </si>
  <si>
    <t>0492 DE 2026</t>
  </si>
  <si>
    <t>0493 DE 2026</t>
  </si>
  <si>
    <t>0494 DE 2026</t>
  </si>
  <si>
    <t>0495 DE 2026</t>
  </si>
  <si>
    <t>0496 DE 2026</t>
  </si>
  <si>
    <t>0497 DE 2026</t>
  </si>
  <si>
    <t>0498 DE 2026</t>
  </si>
  <si>
    <t>0499 DE 2026</t>
  </si>
  <si>
    <t>0500 DE 2026</t>
  </si>
  <si>
    <t>0501 DE 2026</t>
  </si>
  <si>
    <t>0502 DE 2026</t>
  </si>
  <si>
    <t>0503 DE 2026</t>
  </si>
  <si>
    <t>0504 DE 2026</t>
  </si>
  <si>
    <t>0505 DE 2026</t>
  </si>
  <si>
    <t>0506 DE 2026</t>
  </si>
  <si>
    <t>0507 DE 2026</t>
  </si>
  <si>
    <t>0508 DE 2026</t>
  </si>
  <si>
    <t>0509 DE 2026</t>
  </si>
  <si>
    <t>0510 DE 2026</t>
  </si>
  <si>
    <t>0511 DE 2026</t>
  </si>
  <si>
    <t>0512 DE 2026</t>
  </si>
  <si>
    <t>0513 DE 2026</t>
  </si>
  <si>
    <t>0514 DE 2026</t>
  </si>
  <si>
    <t>0515 DE 2026</t>
  </si>
  <si>
    <t>0516 DE 2026</t>
  </si>
  <si>
    <t>ANDRES FELIPE GUEVARA ARDILA</t>
  </si>
  <si>
    <t>Cinco (05) meses y diecisiete (17) días calendario</t>
  </si>
  <si>
    <t>H8</t>
  </si>
  <si>
    <t>0517 DE 2026</t>
  </si>
  <si>
    <t>MARIA ALEJANDRA VELOZA BARRETО</t>
  </si>
  <si>
    <t>PRESTACIÓN DE SERVICIOS DE APOYO A LA GESTIÓN NECESARIO PARA EL FORTALECIMIENTO DE LOS PROCESOS OPERATIVOS Y ADMINISTRATIVOS DE LA SECCIÓN DE PUBLICACIONES Y AYUDAS EDUCATIVAS DE LA UNIVERSIDAD DE LOS LLANOS.</t>
  </si>
  <si>
    <t>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t>
  </si>
  <si>
    <t>H21</t>
  </si>
  <si>
    <t>0518 DE 2026</t>
  </si>
  <si>
    <t>DANIEL MAURICIO OROZCO TOVAR</t>
  </si>
  <si>
    <t>H541</t>
  </si>
  <si>
    <t>0519 DE 2026</t>
  </si>
  <si>
    <t>Cuatro (04) meses y diecinueve (19) días calendario</t>
  </si>
  <si>
    <t>H452</t>
  </si>
  <si>
    <t>0520 DE 2026</t>
  </si>
  <si>
    <t>SANDY LORENA PULECIO SANTOS</t>
  </si>
  <si>
    <t>PRESTACIÓN DE SERVICIOS DE APOYO A LA GESTIÓN NECESARIO PARA EL FORTALECIMIENTO DE LOS PROCESOS EN EL LABORATORIO DE HISTOPATOLOGÍA DE LA FACULTAD DE CIENCIAS AGROPECUARIAS Y RECURSOS NATURALES DE LA UNIVERSIDAD DE LOS LLANOS.</t>
  </si>
  <si>
    <t>Cuatro (04) meses y nueve (09) días calendario</t>
  </si>
  <si>
    <t>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t>
  </si>
  <si>
    <t>280104112</t>
  </si>
  <si>
    <t>H542</t>
  </si>
  <si>
    <t>0521 DE 2026</t>
  </si>
  <si>
    <t>OLGA JACQUELINE LIZARAZO BUITRAGO</t>
  </si>
  <si>
    <t>PRESTACIÓN DE SERVICIOS DE APOYO A LA GESTIÓN NECESARIO PARA EL FORTALECIMIENTO DE LOS PROCESOS ADMINISTRATIVOS EN EL LABORATORIO DE SUELOS DE LA FACULTAD DE CIENCIAS AGROPECUARIAS Y RECURSOS NATURALES DE LA UNIVERSIDAD DE LOS LLANOS.</t>
  </si>
  <si>
    <t>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t>
  </si>
  <si>
    <t>280104323</t>
  </si>
  <si>
    <t>H73</t>
  </si>
  <si>
    <t>0522 DE 2026</t>
  </si>
  <si>
    <t xml:space="preserve">MARTHA LUCIA CASTRO PEREZ </t>
  </si>
  <si>
    <t>PRESTACIÓN DE SERVICIOS DE APOYO A LA GESTIÓN NECESARIO PARA EL FORTALECIMIENTO DE LOS PROCESOS EN EL LABORATORIO DE SUELOS DE LA FACULTAD DE CIENCIAS AGROPECUARIAS Y RECURSOS NATURALES DE LA UNIVERSIDAD DE LOS LLANOS.</t>
  </si>
  <si>
    <t>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</si>
  <si>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H68</t>
  </si>
  <si>
    <t>0523 DE 2026</t>
  </si>
  <si>
    <t>LAURA VANESSA RODRIGUEZ VARGAS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</si>
  <si>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toma e interpretación de exámenes paraclínicos de laboratorio clínico y de loes estudios imagenológicos ( radiología y ecografía).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 20. Brindar apoyo a la directora del centro clínico veterinario con el desarrollo de los planes, actividades administrativas y programas del Centro. </t>
  </si>
  <si>
    <t>H461</t>
  </si>
  <si>
    <t>0524 DE 2026</t>
  </si>
  <si>
    <t>GRACE PATRICIA OLIVERO ROJAS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</si>
  <si>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t>
  </si>
  <si>
    <t>H89</t>
  </si>
  <si>
    <t>0525 DE 2026</t>
  </si>
  <si>
    <t>CARLOS LEONARDO VILLAMIL ORDOÑEZ</t>
  </si>
  <si>
    <t>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t>
  </si>
  <si>
    <t>H99</t>
  </si>
  <si>
    <t>0526 DE 2026</t>
  </si>
  <si>
    <t>ANGEL ALEXIS LEON BENITEZ</t>
  </si>
  <si>
    <t>H87</t>
  </si>
  <si>
    <t>0527 DE 2026</t>
  </si>
  <si>
    <t>YENY JOHANNA CORTES MONTILLA</t>
  </si>
  <si>
    <t>PRESTACIÓN DE SERVICIOS DE APOYO A LA GESTIÓN NECESARIO PARA EL FORTALECIMIENTO DE LOS PROCESOS DEL DEPARTAMENTO DE BIOLOGÍA Y QUÍMICA DE LA FACULTAD DE CIENCIAS BÁSICAS E INGENIERÍA DE LA UNIVERSIDAD DE LOS LLANOS.</t>
  </si>
  <si>
    <t>1. Apoyar en la atención administrativa y comunicativa del Departamento de Biología y Química de manera oportuna los requerimientos de docentes, estudiantes, administrativos y personal externo, y garantizando la adecuada difusión de la información institucional y académica a través de los diferentes medios y herramientas tecnológicas de comunicación. 2. Colaborar en la gestión de la organización documental y la correspondencia del Departamento de Biología y Química, asegurando el control, archivo y actualización de los documentos físicos y digitales, así como la recepción, envío y seguimiento de las comunicaciones internas y externas, conforme a las directrices institucionales de gestión documental. 3. Apoyar al Director del Departamento de Biología y Química en la planeación y seguimiento de las actividades académicas y administrativas, apoyando la programación de la agenda, la elaboración de actas, el desarrollo de comités y la consolidación de la información requerida para los informes de gestión y demás compromisos institucionales. 4. Contribuir en la organización y trámite de los documentos asociados a la contratación de docentes ocasionales y catedráticos. De igual manera en el seguimiento del proceso de pago de hora cátedra. 5. Brindar apoyo logístico y académico en los procesos institucionales del Departamento de Biología y Química, participando en la organización de claustros académicos, reuniones y eventos, y contribuyendo al suministro de información y documentación requerida en los procesos de autoevaluación y acreditación de los programas académicos. 6. Apoyar en la gestión y seguimiento para las convocatorias de docentes de tiempo completo y catedráticos del Departamento de Biología y Química. 7. Coadyuvar en el registro y modificaciones de las responsabilidades académicas de los docentes en el SIAU de acuerdo a las solicitudes de servicio y horarios.</t>
  </si>
  <si>
    <t>280101308</t>
  </si>
  <si>
    <t>H106</t>
  </si>
  <si>
    <t>0528 DE 2026</t>
  </si>
  <si>
    <t>LEIDY MILENA VALENCIA ESPINOSA</t>
  </si>
  <si>
    <t>PRESTACIÓN DE SERVICIOS DE APOYO A LA GESTIÓN NECESARIO PARA EL FORTALECIMIENTO DE LOS PROCESOS DEL PROGRAMA DE INGENIERÍA AMBIENTAL DE LA FACULTAD DE CIENCIAS BÁSICAS E INGENIERÍA DE LA UNIVERSIDAD DE LOS LLANOS.</t>
  </si>
  <si>
    <t>1. Colaborar en la atención y gestión de las solicitudes realizadas por la comunidad, facilitando los procesos mediante la entrega oportuna de información a través de los diversos medios de comunicación dirigidos al público docente, estudiantil, administrativo y externo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a través de las tecnologías de información y comunicación (TIC). 5. Colaborar en las actividades de control, organización y actualización del archivo de la dependencia tanto físico como electrónico acorde a las directrices institucionales en materia de Gestión Documental. 6. Contribuir con la información de horarios y formatos a los profesores Ocasionales, Planta y Catedráticos. 7. Apoyar en la ejecución del proceso correspondiente a las visitas y practicas extramurales del programa. Agregar esta actividad. 8. Apoyar en la recepción de los documentos de seguimiento a la docencia para contribuir en la proyección de los conceptos favorables de los docentes catedráticos. 9. Apoyo al trámite de grado de los estudiantes del programa. 10. Apoyar a la recepción, recopilación y entrega de notas parciales al programa y definitivas a la Oficina de Admisiones, Registro y Control Académico. 11. Contribuir con la información requerida para la elaboración del informe de gestión del Director de Programa</t>
  </si>
  <si>
    <t>2801011040001</t>
  </si>
  <si>
    <t>H112</t>
  </si>
  <si>
    <t>0529 DE 2026</t>
  </si>
  <si>
    <t>SANTIAGO SUESCUN SANCHEZ</t>
  </si>
  <si>
    <t>H132</t>
  </si>
  <si>
    <t>0530 DE 2026</t>
  </si>
  <si>
    <t>LEANDRO ENRIQUEZ TORRES SARMIENTO</t>
  </si>
  <si>
    <t>PRESTACIÓN DE SERVICIOS PROFESIONALES NECESARIOS PARA EL FORTALECIMIENTO DE LOS PROCESOS ACADÉMICOS DE LA FACULTAD DE CIENCIAS HUMANAS Y DE LA EDUCACIÓN DE LA UNIVERSIDAD DE LOS LLANOS.</t>
  </si>
  <si>
    <t>Tres (03) meses y quince (15) días calendario</t>
  </si>
  <si>
    <t>1. Contribuirá en la elaboración del plan de trabajo y el cronograma de actividades de los convenios a suscribir con las diferentes instituciones educativas. 2. Apoyar la correcta ejecución del cronograma de actividades con las instituciones educativas. 3. Apoyar el seguimiento del plan de trabajo, discutir avances, necesidades y ajustes a los programas de ser necesario para el desarrollo de los convenios. 4. Asistir a las mesas de trabajo con las instituciones educativas que permitan hacer seguimiento al plan de trabajo, discutir avances, necesidades y ajustes a los programas de ser necesario para el desarrollo del convenio. 5. Contribuir en la revisión de los espacios destinados para la implementación de los nuevos programas, que cumplan con las condiciones de calidad y de ser necesario proponer ajustes que los permitan. 6. Contribuir en la revisión de los medios educativos y tecnológicos disponibles (Computadoras, tablets, PC, proyectores, etc.) con los que cuenta las instituciones para el desarrollo de los nuevos programas, que cumplan las condiciones de calidad y de ser necesario proponer listado con requerimientos.</t>
  </si>
  <si>
    <t>H528</t>
  </si>
  <si>
    <t>0531 DE 2026</t>
  </si>
  <si>
    <t>PABLO ALEXANDER MELO SARAY</t>
  </si>
  <si>
    <t>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t>
  </si>
  <si>
    <t>280103304</t>
  </si>
  <si>
    <t>H159</t>
  </si>
  <si>
    <t>0532 DE 2026</t>
  </si>
  <si>
    <t>LUZ ENEIDA RAMIREZ MARTINEZ</t>
  </si>
  <si>
    <t>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</si>
  <si>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t>
  </si>
  <si>
    <t>280303303</t>
  </si>
  <si>
    <t>H529</t>
  </si>
  <si>
    <t>0533 DE 2026</t>
  </si>
  <si>
    <t>GIRA PAOLA VASQUEZ SERRANO</t>
  </si>
  <si>
    <t xml:space="preserve">PRESTACIÓN DE SERVICIOS DE APOYO A LA GESTIÓN NECESARIO PARA EL FORTALECIMIENTO DE LOS PROCESOS ACADÉMICOS Y ADMINISTRATIVOS DEL PROGRAMA DE TECNOLOGÍA EN REGENCIA DE FARMACIA Y LA MAESTRÍA EN EPIDEMIOLOGIA DE LA FACULTAD DE CIENCIAS DE LA SALUD DE LA UNIVERSIDAD DE LOS LLANOS </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</si>
  <si>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en Regencia de Farmacia y la Maestría en Epidemiologia. 6. Apoyar al manejo de las TIC´s. 7. Contribuir en la proyección de los oficios según el requerimiento pertinente al Director de Programa. 8. Apoyar los procesos de Investigación, Proyección Social y Docencia coherentes al programa académico.</t>
  </si>
  <si>
    <t>H521</t>
  </si>
  <si>
    <t>0534 DE 2026</t>
  </si>
  <si>
    <t>HECTOR FELIPE ACERO RAMIREZ</t>
  </si>
  <si>
    <t>PRESTACIÓN DE SERVICIOS PROFESIONALES PARA EL FORTALECIMIENTO DEL PROCESO DE AUTOEVALUACIÓN DE LA ESPECIALIZACIÓN EN EPIDEMIOLOGÍA – FASES 4 Y 5 DE LA FACULTAD DE CIENCIAS DE LA SALUD UNIVERSIDAD DE LOS LLANOS.</t>
  </si>
  <si>
    <t>LUZ MIRYAM TOBÓN BORRERO</t>
  </si>
  <si>
    <t>Decana de la Facultad de Ciencias de la Salud</t>
  </si>
  <si>
    <t>1. Construir el informe de autoevaluación de acuerdo con la información suministrada por el programa relacionada con las fases 1, 2 y 3 ejecutada en el periodo anterior. 2. Brindar apoyo en la elaboración de los documentos complementarios requeridos como anexos del informe de autoevaluación que incluye el plan de mejoramiento. 3. Coadyuvar en recopilar, revisar, sistematizar y analizar la información requerida para la construcción del informe de autoevaluación. 4. Contribuir al  ajuste y actualización del informe de autoevaluación y sus anexos de acuerdo a las observaciones de las diferentes unidades que avalan los documentos resultados del proceso de autoevaluación. 5. Coadyuvar en la presentación de los resultados del proceso de autoevaluación ante las diferentes instancias que los deben avalar. 6. Elaborar el documento de condiciones iniciales, incluyendo los anexos y evidencias soporte exigidos por el proceso. 7. Atender oportunamente las observaciones, recomendaciones y ajustes solicitados por la supervisión del contrato. 8. Entregar los productos en los plazos establecidos y en los formatos definidos por la institución.</t>
  </si>
  <si>
    <t>280205104</t>
  </si>
  <si>
    <t>H534</t>
  </si>
  <si>
    <t>0535 DE 2026</t>
  </si>
  <si>
    <t>JAVIER MARTINEZ TORRES</t>
  </si>
  <si>
    <t>PRESTACIÓN DE SERVICIOS PROFESIONALES PARA EL FORTALECIMIENTO DEL PROCESO DE AUTOEVALUACIÓN DE LA MAESTRÍA EN EPIDEMIOLOGÍA – FASES 4 Y 5 DE LA FACULTAD DE CIENCIAS DE LA SALUD UNIVERSIDAD DE LOS LLANOS.</t>
  </si>
  <si>
    <t>1. Revisar de manera integral la documentación existente del proceso de autoevaluación de la Maestría.  2. Consolidar, depurar, organizar y validar la data completa del proceso de autoevaluación, garantizando su coherencia, consistencia y trazabilidad. 3. Analizar y sistematizar los resultados derivados de la implementación del modelo de impactos, incluyendo su interpretación técnica y su articulación con los factores de calidad. 4. Elaborar el informe de autoevaluación de la Maestría en Epidemiologia. 5. Formular el plan de mejoramiento, identificando fortalezas, debilidades, acciones de mejora, responsables, indicadores y cronograma. 6. Diligenciar, ajustar y validar la ficha SACES-CNA, conforme a los requerimientos vigentes y a la información consolidada del programa. 7. Elaborar el documento de condiciones iniciales, incluyendo los anexos y evidencias soporte exigidos por el proceso. 8. Atender oportunamente las observaciones, recomendaciones y ajustes solicitados por la supervisión del contrato. 9. Entregar los productos en los plazos establecidos y en los formatos definidos por la institución.</t>
  </si>
  <si>
    <t>H535</t>
  </si>
  <si>
    <t>0536 DE 2026</t>
  </si>
  <si>
    <t>JHON JAIRO BELTRAN MOLINA</t>
  </si>
  <si>
    <t>PRESTACIÓN DE SERVICIOS PROFESIONALES PARA EL DESARROLLO DE LOS PROCESOS REQUERIDOS PARA LA VIRTUALIZACIÓN DEL PROGRAMA DE POSGRADO EN ESPECIALIZACIÓN EN SEGURIDAD Y SALUD EN EL TRABAJO DE LA UNIVERSIDAD DE LOS LLANOS.</t>
  </si>
  <si>
    <t xml:space="preserve">1- Elaborar los documentos académicos de los cursos en los formatos oficiales proporcionados por la Dirección de Currículo y el IDEAD, garantizando un contenido estructurado, coherente con el diseño curricular institucional e incorporando las actividades valorativas correspondientes a cada curso.
2- Ajustar y actualizar los documentos elaborados, atendiendo de manera oportuna y rigurosa las observaciones, recomendaciones y lineamientos formulados por la Dirección de Currículo y el IDEAD, hasta su validación final.
3- Realizar la documentación académica final y su cargue en la carpeta de Google Drive compartida por el IDEAD, correspondiente a los siguientes cursos del programa:
• Fundamentos de Seguridad y Salud en el Trabajo
• Desarrollo Normativo en Seguridad y Salud en el Trabajo
• Bioestadística
• Ergonomía
• Psicosociología
• Higiene Industrial I
• Higiene Industrial II
• Seguridad Industrial I
• Seguridad Industrial II
• Promoción y Prevención en SST
• Medicina Laboral
• Auditoría en SG-SST
• Práctica Empresarial
• Seminario de Investigación
• Electivas (ISO 45001)
4- Entregar a la Dirección de Currículo y al IDEAD quince (15) “Paquetes de Virtualización”, uno por cada curso, los cuales deberán contener como mínimo:
• Documento de Planificación Curricular diligenciado en formato Excel.
• Formato “Organización Curricular del Diseño de Aprendizaje” en Excel, debidamente diligenciado.
• Una (1) Guía de Aprendizaje.
• Dos (2) Unidades de Aprendizaje.
• Dos (2) Clases Digitales.
• Mínimo una (1) Actividad de Evaluación asociada a cada curso.
5- Desarrollar los contenidos académicos en formato Word, correspondientes a las Unidades de Aprendizaje y Clases Digitales definidas en los documentos de planificación, siguiendo los lineamientos pedagógicos, didácticos y de presentación establecidos por la Dirección de Currículo y el IDEAD.
6- Diseñar y entregar los recursos de aprendizaje (objetos digitales) necesarios para el desarrollo de las Clases Digitales, tales como imágenes, esquemas, mapas conceptuales, infografías u otros recursos pertinentes, debidamente referenciados e integrados en los contenidos académicos.
7- Consolidar la documentación final de los quince (15) Paquetes de Virtualización en la carpeta de Google Drive compartida por el IDEAD, asegurando su correcta organización, nomenclatura, integridad y disponibilidad para revisión, validación y posterior implementación.
</t>
  </si>
  <si>
    <t>280205101</t>
  </si>
  <si>
    <t>H536</t>
  </si>
  <si>
    <t>0537 DE 2026</t>
  </si>
  <si>
    <t xml:space="preserve">SANDRA LORENA NAVAS BEDOYA </t>
  </si>
  <si>
    <t>H96</t>
  </si>
  <si>
    <t>0538 DE 2026</t>
  </si>
  <si>
    <t>OSCAR ANDRES HERRERA MUÑOZ</t>
  </si>
  <si>
    <t>PRESTACIÓN DE SERVICIOS PROFESIONALES DE APOYO A LA SUPERVISIÓN DE LA VICERRECTORÍA DE RECURSOS UNIVERSITARIOS Y EN ESPECIAL EL PROYECTO “FORTALECIMIENTO DE LAS CAPACIDADES INSTITUCIONALES DE CIENCIA, TECNOLOGÍA E INNOVACIÓN DE LA FACULTAD DE CIENCIAS DE LA SALUD DE LA UNIVERSIDAD DE LOS LLANOS VILLAVICENCIO”.</t>
  </si>
  <si>
    <t>1. Apoyar las actividades de supervisión, seguimiento y control orientadas al cumplimiento de los objetivos del proyecto “Fortalecimiento de las capacidades institucionales de Ciencia, Tecnología e Innovación de la Facultad de Ciencias de la Salud de la Universidad de los Llanos – Villavicencio”. 2. Brindar apoyo en la elaboración y presentación oportuna y adecuada de informes mensuales para el Sistema de Monitoreo, Seguimiento, Control y Evaluación -SMSCE del Sistema General de Regalías –SGR a través del aplicativo GESPROY dispuesto para tal fin o el que indique la entidad de seguimiento. 3. Revisar y hacer seguimiento de los documentos requeridos para ajuste, actualización, redistribución y demás que correspondan al proyecto de inversión, conforme a sus conocimientos profesionales. 4. Asistir a las reuniones de los diferentes comités o consejos a los cuales sea invitado, con el objeto de analizar y conceptuar sobre los asuntos de carácter técnico que vinculen a la Unillanos, respecto a la ejecución del proyecto. 5. Apoyar las actividades relacionadas con la infraestructura adelantadas por la Vicerrectoría de Recursos Universitarios.</t>
  </si>
  <si>
    <t>H435</t>
  </si>
  <si>
    <t>OBSERVATORIO DE SALUD MENTAL</t>
  </si>
  <si>
    <t>0539 DE 2026</t>
  </si>
  <si>
    <t>JHONNATAN LEONARDO DAZA IBARRA</t>
  </si>
  <si>
    <t>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</si>
  <si>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Dos (02) meses y veinticuatro (24) días calendario</t>
  </si>
  <si>
    <t>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PARÁGRAFO PRIMERO: Los traslados a sitios distintos del lugar de ejecución del contrato serán autorizados por el supervisor, el reconocimiento de gastos por desplazamiento se hará de acuerdo con los criterios establecidos por la entidad para tal efecto.</t>
  </si>
  <si>
    <t>H511</t>
  </si>
  <si>
    <t>0540 DE 2026</t>
  </si>
  <si>
    <t>MARIA CRISTINA DE LAS MERCEDES PALACIO VALENCIA</t>
  </si>
  <si>
    <t>1. Análisis de política pública en familia, convivencia social y salud mental y su aplicación en el territorio y propuesta de mejora para interactuar con los actores sociales del territorio. 2. Analizar datos y tendencias sobre convivencia social, bienestar de las familias y la salud mental del territorio. 3. Proponer estrategias de educación y sensibilización para desarrollarlo en la plataforma del observatorio. 4. Proponer mecanismo de monitoreo y evaluación de políticas y programas en el territorio. PARÁGRAFO PRIMERO: Los traslados a sitios distintos del lugar de ejecución del contrato serán autorizados por el supervisor, el reconocimiento de gastos por desplazamiento se hará de acuerdo con los criterios establecidos por la entidad para tal efecto.</t>
  </si>
  <si>
    <t>H512</t>
  </si>
  <si>
    <t>0541 DE 2026</t>
  </si>
  <si>
    <t>DANILO ALBERTO VERA PARRA</t>
  </si>
  <si>
    <t>1. Apoyar la realización de enlaces con los territorios. 2. Contribuir en las visitas de campo requeridas para el cumplimiento de las actividades del cronograma del contrato. 3. Brindar apoyo técnico y científico para la ejecución del contrato de recuperación contingente No 655 de 2022 suscrito con MINCIENCIAS. 4. Prestar apoyo en la elaboración de los informes de gestión técnico y administrativo del contrato de recuperación contingente No. 655 de 2022. 5. Apoyar el cumplimiento de los objetivos específicos 2 y 3 del contrato No 655 de 2022 suscrito con MINCIENCIAS. 6. Apoyar las actividades de cierre y liquidación del contrato de Financiamiento de Recuperación Contingente No.655 de 2022 suscrito con MINCIENCIAS. PARÁGRAFO PRIMERO: Los traslados a sitios distintos del lugar de ejecución del contrato serán autorizados por el supervisor, el reconocimiento de gastos por desplazamiento se hará de acuerdo con los criterios establecidos por la entidad para tal efecto.</t>
  </si>
  <si>
    <t>H513</t>
  </si>
  <si>
    <t>0542 DE 2026</t>
  </si>
  <si>
    <t>1. Apoyar la gestión jurídica durante la ejecución del proyecto. 2. Coadyuvar en la elaboración de documentos e informes, brindando soporte jurídico, acorde a la normatividad institucional y nacional vigente. 3. Apoyar los distintos procesos de contratación y compras del proyecto desde el componente jurídico. 4. Prestar apoyo en el seguimiento y gestión de la alianza interinstitucional con entidades coejecutoras del proyecto, en los cuales se establezcan las condiciones sobre las cuales se reportará y legalizará la ejecución de contrapartidas y entrega de productos comprometidos por cada entidad. 5. Colaborar en los procesos de cierre administrativo y jurídico del contrato de Financiamiento de Recuperación Contingente No.655 de 2022 hasta la suscripción del acta de liquidación del mismo. PARÁGRAFO PRIMERO: Los traslados a sitios distintos del lugar de ejecución del contrato serán autorizados por el supervisor, el reconocimiento de gastos por desplazamiento se hará de acuerdo con los criterios establecidos por la entidad para tal efecto.</t>
  </si>
  <si>
    <t>H514</t>
  </si>
  <si>
    <t>0543 DE 2026</t>
  </si>
  <si>
    <t>INGRY YISETH ROMERO ROBLES</t>
  </si>
  <si>
    <t>PRESTACIÓN DE SERVICIOS PROFESIONALES NECESARIO PARA EL DESARROLLO DEL PROYECTO FICHA BPUNI VIAC 02 0409 2025 “MEJORA CONTINUA Y FORTALECIMIENTO DE LOS PROCESOS DE ASEGURAMIENTO DE LA CALIDAD EN LA UNIVERSIDAD DE LOS LLANOS - ACTUALIZACIÓN”</t>
  </si>
  <si>
    <t>1. Coadyuvar en el manejo de las plataformas del Sistema de Aseguramiento de la Calidad en la Educación Superior SACES-CONACES y SACES-CNA, o las que hagan sus veces. 2. Apoyar las actividades de gestión de las pruebas Saber Pro y Saber TyT, y realizar los informes de seguimiento con los análisis de los resultados. 3. Coadyuvar en la sistematización de información generada en los procesos de aseguramiento de la calidad.</t>
  </si>
  <si>
    <t>H179</t>
  </si>
  <si>
    <t>0544 DE 2026</t>
  </si>
  <si>
    <t>LINA MARIA RESTREPO HOYOS</t>
  </si>
  <si>
    <t>PRESTACIÓN DE SERVICIOS PROFESIONALES NECESARIO PARA EL DESARROLLO DEL PROYECTO FICHA BPUNI VIAC 02 0409 2025 “MEJORA CONTINUA Y FORTALECIMIENTO DE LOS PROCESOS DE ASEGURAMIENTO DE LA CALIDAD EN LA UNIVERSIDAD DE LOS LLANOS -ACTUALIZACIÓN”</t>
  </si>
  <si>
    <t>1. Coadyuvar en la asesoría de los procesos de autorregulación de los programas académicos y de la institución en el marco del cumplimiento del Registro Calificado y la Acreditación en Alta Calidad y de acuerdo a lo establecido en el momento uno del MIAA: a).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b). Apoyar en la sensibilización a las Direcciones de programa, Comités de Programa, Facultades, Consejos de Facultades, Dependencias, y demás integrantes de las unidades académico-administrativas. c). Colaborar en el monitoreo del plan de mejoramiento institucional. d). Coadyuvar en la elaboración del informe de avance de plan de mejoramiento, en el caso de los programas académicos acreditados en alta calidad, radicación o envío en la plataforma SACES-CNA (la que haga sus veces), o directamente al CNA (medio físico) a la mitad de la vigencia de las acreditaciones. e). Brindar apoyo en la realización de los ajustes necesarios en el caso que haya cambios externos que afecten los procesos de aseguramiento de la calidad, (cambios de normas por parte del MEN, del MSPS o de otro ente que regule el quehacer de los programas y de la institución). f). Colaborar en la ejecución, evaluación, monitoreo y seguimiento del MIAA. 2. Coadyuvar en la asesoría de las fases del proceso de autoevaluación definidos para los Programas Académicos y la Institución, así como los trámites para la obtención y renovación de la Acreditación en Alta Calidad y otras actividades generadas en el momento dos del MIAA. 3. Coadyuvar en la asesoría para la construcción y actualización de Documentos de Condiciones de Calidad o el que haga sus veces y en el desarrollo de los trámites asociados a Registro Calificado de Programas académicos y de la Institución y de las actividades que surjan en el marco del momento tres del MIAA. 4. Apoyar en la elaboración de informes requeridos en la dependencia, la institución y entidades externas, así como la participación en actividades de capacitación y sensibilización relacionadas con el Aseguramiento de la Calidad Académica. 5. Coadyuvar en la construcción, implementación institucional y evaluación de los Resultados de Aprendizaje -R.A.de los programas en funcionamiento.</t>
  </si>
  <si>
    <t>H184</t>
  </si>
  <si>
    <t>0545 DE 2026</t>
  </si>
  <si>
    <t>JAIR RICARDO MUÑOZ AVILA</t>
  </si>
  <si>
    <t>PRESTACIÓN DE SERVICIOS DE APOYO A LA GESTIÓN NECESARIO PARA EL DESARROLLO DE LOS DIFERENTES PROCESOS DE INSTRUMENTOS FOLCLORICOS DEL PROYECTO FICHA BU 01 0809 2025 “BIENESTAR PARA TODOS LOS UNILLANISTAS: PORQUE CADA INTEGRANTE IMPORTA”</t>
  </si>
  <si>
    <t>H217</t>
  </si>
  <si>
    <t>0546 DE 2026</t>
  </si>
  <si>
    <t>EDWIN FERNANDO BUITRAGO AGUILAR</t>
  </si>
  <si>
    <t>PRESTACIÓN DE SERVICIOS DE APOYO A LA GESTIÓN NECESARIO PARA EL DESARROLLO DE LOS DIFERENTES PROCESOS EN LA INSTRUCCIÓN DE DANZAS NACIONALES DEL PROYECTO FICHA BU 01 0809 2025 “BIENESTAR PARA TODOS LOS UNILLANISTAS: PORQUE CADA INTEGRANTE IMPORTA”</t>
  </si>
  <si>
    <t>H225</t>
  </si>
  <si>
    <t>0547 DE 2026</t>
  </si>
  <si>
    <t>DAVID ALEXANDER MELO MARQUEZ</t>
  </si>
  <si>
    <t>PRESTACIÓN DE SERVICIOS DE APOYO A LA GESTIÓN NECESARIO PARA EL DESARROLLO DE LOS DIFERENTES PROCESOS EN LA INSTRUCCIÓN DE NARRATIVA ORAL DEL PROYECTO FICHA BU 01 0809 2025 “BIENESTAR PARA TODOS LOS UNILLANISTAS: PORQUE CADA INTEGRANTE IMPORTA”</t>
  </si>
  <si>
    <t>H226</t>
  </si>
  <si>
    <t>0548 DE 2026</t>
  </si>
  <si>
    <t>GEYMAR PABON TREJO</t>
  </si>
  <si>
    <t>PRESTACIÓN DE SERVICIOS DE APOYO A LA GESTIÓN NECESARIO PARA EL DESARROLLO DE LOS DIFERENTES PROCESOS EN LA DISCIPLINA TAEKWONDO DEL PROYECTO FICHA BU 01 0809 2025 “BIENESTAR PARA TODOS LOS UNILLANISTAS: PORQUE CADA INTEGRANTE IMPORTA”</t>
  </si>
  <si>
    <t>H522</t>
  </si>
  <si>
    <t>0549 DE 2026</t>
  </si>
  <si>
    <t>JHON ALEXANDER GABANZO AREVALO</t>
  </si>
  <si>
    <t>PRESTACIÓN DE SERVICIOS DE APOYO A LA GESTIÓN NECESARIO PARA EL DESARROLLO DE LOS DIFERENTES PROCESOS DEL ÁREA DE RECREACIÓN Y DEPORTES DEL PROYECTO FICHA BU 01 0809 2025 “BIENESTAR PARA TODOS LOS UNILLANISTAS: PORQUE CADA INTEGRANTE IMPORTA”</t>
  </si>
  <si>
    <t>H523</t>
  </si>
  <si>
    <t>0550 DE 2026</t>
  </si>
  <si>
    <t>CLAUDIA PATRICIA ROMERO LOPEZ</t>
  </si>
  <si>
    <t>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10. Brindar apoyo a la jefatura de Bienestar en los eventos institucionales que se realicen y sean liderados o apoyados por la Dirección de Bienestar Institucional. PARÁGRAFO PRIMERO: Los traslados a sitios distintos del lugar de ejecución del contrato serán autorizados por el supervisor, el reconocimiento de gastos por desplazamiento se hará de acuerdo con los criterios establecidos por la entidad para tal efecto.</t>
  </si>
  <si>
    <t>H524</t>
  </si>
  <si>
    <t>0551 DE 2026</t>
  </si>
  <si>
    <t>GLADYS ADRIANA POVEDA ROA</t>
  </si>
  <si>
    <t>PRESTACIÓN DE SERVICIOS DE APOYO A LA GESTIÓN COMO AUXILIAR DE INVESTIGACIÓN PARA EL  DESARROLLO DEL PROYECTO DE INVESTIGACIÓN “CARACTERIZACIÓN ECO-EPIDEMIOLÓGICA Y EVALUACIÓN DE FACTORES DE RIESGO ASOCIADOS A LEPTOSPIROSIS CANINA EN LA VEREDA BARCELONA Y LA COCUY” CON CÓDIGO C01-01-2025-006, DE LA FACULTAD DE CIENCIAS AGROPECUARIAS Y RECURSOS NATURALES CONFORME A LA FICHA BPUNI VIAC 03-0309-2025, DENOMINADA “FORTALECIMIENTO DE LA INVESTIGACIÓN, DESARROLLO TECNOLÓGICO E INNOVACIÓN EN LA UNIVERSIDAD DE LOS LLANOS PARA CONTRIBUIR A LOS RETOS TERRITORIALES”.</t>
  </si>
  <si>
    <t>1. Brindar apoyo en la recepción, rotulación y registro de muestras biológicas, asegurando la correcta identificación y trazabilidad de cada muestra de suero. 2. Colaborar para el correcto almacenamiento y conservación de muestras en condiciones adecuadas de temperatura y bioseguridad (uso de crioviales y en ultracongelador congelador). 3. Apoyar la preparación de reactivos, medios y soluciones requeridos para la realización de las pruebas de PCR. 4. Apoyar la extracción de ADN y preparación de muestras para PCR, siguiendo protocolos estandarizados de bioseguridad y control de calidad. 5. Brindar apoyo para el manejo y mantenimiento básico del equipo de laboratorio, como centrífugas, micropipetas, termocicladores, microscopios y cabinas de flujo laminar. 6. Coadyuvar en el registro preciso de los resultados obtenidos y consolidados en la base de datos digital del proyecto, garantizando la integridad de la información.</t>
  </si>
  <si>
    <t>H478</t>
  </si>
  <si>
    <t>0552 DE 2026</t>
  </si>
  <si>
    <t>KAREN ANDREA BERNAL CONTRERAS</t>
  </si>
  <si>
    <t>PRESTACIÓN DE SERVICIOS DE APOYO A LA GESTIÓN COMO AUXILIAR DE INVESTIGACIÓN  PARA EL DESARROLLO DEL PROYECTO DE INVESTIGACIÓN “CONSTRUCCIÓN DE UN BIOBANCO MICROBIANO EN LA UNIVERSIDAD DE LOS LLANOS PARA LA EDUCACIÓN E INNOVACIÓN EN SALUD PÚBLICA” CON CÓDIGO C01-03-2025-009, DE LA FACULTAD DE CIENCIAS DE LA SALUD, CONFORME A LA FICHA BPUNI VIAC 03-0309-2025, DENOMINADA “FORTALECIMIENTO DE LA INVESTIGACIÓN, DESARROLLO TECNOLÓGICO E INNOVACIÓN EN LA UNIVERSIDAD DE LOS LLANOS PARA CONTRIBUIR A LOS RETOS TERRITORIALES”.</t>
  </si>
  <si>
    <t>1. Apoyar las actividades de estandarización de técnicas para el aislamiento, caracterización y crioconservación de cepas microbianas. 2. Coadyuvar en la construcción de bases de datos para análisis bioestadístico de la diversidad microbiana. 3. Prestar apoyo en la construcción de protocolos para la conservación de cepas microbianas. 4. Apoyar en la ejecución de ensayos básicos como el recuento de microorganismos, la identificación de bacterias y hongos, y las pruebas de esterilidad. 5. Contribuir al trabajo con cultivos de microorganismos, cuidando su manipulación y conservación de acuerdo con los protocolos establecidos. 6. Prestar apoyo en diligenciar registros de las actividades realizadas, incluyendo la toma de muestras, los resultados obtenidos y los controles de calidad. 7. Brindar apoyo en las actividades de limpieza y desinfección en las áreas de trabajo, equipos e instrumental del laboratorio para mantener un ambiente estéril y seguro. 8. Desarrollar actividades de inactivación y desecho adecuado de las muestras analizadas y los residuos biológicos peligrosos.</t>
  </si>
  <si>
    <t>320701</t>
  </si>
  <si>
    <t>H480</t>
  </si>
  <si>
    <t>0553 DE 2026</t>
  </si>
  <si>
    <t>TULIA DAYANNA SANCHEZ RODRIGUEZ</t>
  </si>
  <si>
    <t>PRESTACIÓN DE SERVICIOS PROFESIONALES PARA EL FORTALECIMIENTO DE ACCIONES QUE PERMITAN LA REESTRUCTURACIÓN ESTRATÉGICA DEL SISTEMA DE INVESTIGACIONES EN LA UNIVERSIDAD DE LOS LLANOS CON CARGO A LA FICHA BPUNI VIAC 03 0309 2025 DENOMINADO “FORTALECIMIENTO DE LA INVESTIGACIÓN, DESARROLLO TECNOLÓGICO E INNOVACIÓN EN LA UNIVERSIDAD DE LOS LLANOS PARA CONTRIBUIR A LOS RETOS TERRITORIALES.</t>
  </si>
  <si>
    <t>1.  Contribuir en el diseño, formulación y validación de la política de investigación y proyección social de la Universidad de los Llanos. 2. Coadyuvar en la identificación de líneas de investigación o áreas de proyección social orientadas a producir, gestionar y apropiar socialmente el conocimiento en los contextos sociales y culturales de la Orinoquia. 3.      Apoyar acciones, iniciativas y gestiones estratégicas que permitan el fortalecimiento del Sistema de Investigaciones de la Universidad de los Llanos. 4. Elaborar y entrega el documento que contenga el proyecto de Política de Investigación y Proyección Social de la Universidad de los Llanos conforme a los lineamientos para la estructuración de políticas estratégicas en la Universidad de los Llanos (Resolución Rectoral N° 1351 de 2025). Se deben contemplar mínimo 3 revisiones y/o ajustes al documento propuesto. 5. Elaborar y entregar documento que contenga la propuesta de al menos una línea o área de proyección social para la Universidad de los Llanos orientada a producir, gestionar y apropiar socialmente el conocimiento en los contextos sociales y culturales de la Orinoquia.</t>
  </si>
  <si>
    <t>H481</t>
  </si>
  <si>
    <t>0554 DE 2026</t>
  </si>
  <si>
    <t>PAULA JULIANA MORENO CARRILLO</t>
  </si>
  <si>
    <t>PRESTACIÓN DE SERVICIOS PROFESIONALES PARA EL DESARROLLO DEL PROYECTO DE INVESTIGACIÓN: “TRANSMISIÓN DE HEMOPARÁSITOS POR IXODIDAE EN ÁREAS PERIURBANAS Y RURALES DE PRODUCCIÓN ANIMAL DEL MUNICIPIO DE VILLAVICENCIO: ENFOQUE UNA SALUD”, CON CÓDIGO C10-F01-008-2024, DE LA FACULTAD DE CIENCIAS AGROPECUARIAS Y RECURSOS NATURALES CONFORME A LA FICHA BPUNI VIAC 08 1510 2024 DENOMINADO “FORTALECIMIENTO DEL SISTEMA DE INVESTIGACIONES DE LA UNIVERSIDAD DE LOS LLANOS PARA ATENDER LOS RETOS Y DESAFÍOS DEL TERRITORIO”-ACTUALIZACIÓN.</t>
  </si>
  <si>
    <t>Un (01) mes y diez (10) días calendario</t>
  </si>
  <si>
    <t>H483</t>
  </si>
  <si>
    <t>0555 DE 2026</t>
  </si>
  <si>
    <t>SEBASTIAN GOMEZ AGUDELO</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</si>
  <si>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03 0309 2025, DENOMINADA “FORTALECIMIENTO DE LA INVESTIGACIÓN, DESARROLLO TECNOLÓGICO E INNOVACIÓN EN LA UNIVERSIDAD DE LOS LLANOS PARA CONTRIBUIR A LOS RETOS TERRITORIALES</t>
  </si>
  <si>
    <t>Nueve (09) meses calendario</t>
  </si>
  <si>
    <t>SEYDYSS GARAY RODRIGUEZ</t>
  </si>
  <si>
    <t>1. Brindar apoyo en la identificación de variables que complementen el indicador mensual del departamento del Meta con series relacionadas a la tasa de ocupación, tasa de desempleo y, si es posible, informalidad para el Meta con base en ENH/ECH/GEIH y boletines del mercado laboral. 2. Apoyar la elaboración de modelos econométricos que relacione al PIB y al indicador con el empleo del departamento. 3. Coadyuvar en la estimación para cada choque, las variaciones de la tasa de ocupación y desempleo del Meta durante la fase contractiva y la posterior recuperación, comparándolas con el comportamiento nacional. 4. Colaborar en la elaboración de documento informativo para la pagina web del indicador mensual.</t>
  </si>
  <si>
    <t>320602</t>
  </si>
  <si>
    <t>H484</t>
  </si>
  <si>
    <t>0556 DE 2026</t>
  </si>
  <si>
    <t>ANDRES MAURICIO BURBANO HORTA</t>
  </si>
  <si>
    <t>PRESTACIÓN DE SERVICIOS DE APOYO A LA GESTIÓN COMO AUXILIAR DE INVESTIGACIÓN PARA EL DESARROLLO DEL PROYECTO DE INVESTIGACIÓN “EVALUACIÓN DE DIETAS SUPLEMENTADAS CON L-TRYPTOPHAN EN LA ALIMENTACIÓN DE Brycon amazonicus EN ETAPAS TEMPRANAS EN SISTEMAS BIOFLOC Y RAS’’, CON CÓDIGO C01-01-2025-005. DE LA FACULTAD DE CIENCIAS AGROPECUARIAS Y RECURSOS NATURALES, CON CARGO A LA FICHA BPUNI VIAC 03-0309-2025, denominada “FORTALECIMIENTO DE LA INVESTIGACIÓN, DESARROLLO TECNOLÓGICO E INNOVACIÓN EN LA UNIVERSIDAD DE LOS LLANOS PARA CONTRIBUIR A LOS RETOS TERRITORIALES.</t>
  </si>
  <si>
    <t>Diez (10) meses calendario</t>
  </si>
  <si>
    <t>LUIS FELIPE COLLAZOS LASSO</t>
  </si>
  <si>
    <t>1. Contribuir en la toma de los parámetros de calidad de agua. 2. Apoyar en el monitoreo continuo del desarrollo zootécnico. 3. Contribuir y velar por la correcta toma de datos de campo. 4. Prestar apoyo en la gestión y manejo de los datos obtenidos. 5. Colaborar en la redacción del informe parcial del proyecto.</t>
  </si>
  <si>
    <t>320504</t>
  </si>
  <si>
    <t>H519</t>
  </si>
  <si>
    <t>0557 DE 2026</t>
  </si>
  <si>
    <t>LUZ ELENA MALAGON CASTRO</t>
  </si>
  <si>
    <t>PRESTACIÓN DE SERVICIOS PROFESIONALES EN LA IMPLEMENTACIÓN DE ACCIONES QUE FORTALEZCAN LA CIENCIA ABIERTA EN LA UNIVERSIDAD DE LOS LLANOS CON CARGO A LA FICHA BPUNI VIAC 03 0309 2025 DENOMINADO “FORTALECIMIENTO DE LA INVESTIGACIÓN, DESARROLLO TECNOLÓGICO E INNOVACIÓN EN LA UNIVERSIDAD DE LOS LLANOS PARA CONTRIBUIR A LOS RETOS TERRITORIALES.</t>
  </si>
  <si>
    <t>1. Contribuir con el diseño, formulación y validación de la política institucional de ciencia abierta de la Universidad de los Llanos con sus respectivos lineamientos normativos, organizacionales y estratégicos. 2. Coadyuvar en la elaboración del diagnóstico institucional relacionado con el Current Research Information Systems y en el análisis de alternativas para la implementación de este en la Universidad de los Llanos. 3. Elaborar y entregar el Documento que contenga el proyecto de Política Institucional de Ciencia Abierta de la Universidad de los Llanos, con sus respectivos lineamientos normativos, organizacionales y estratégicos, documento que debe ser proyectado atendiendo el contenido de la Resolución Rectoral N° 1351 de 2025, respecto de la estructuración de políticas estratégicas en la Universidad de los Llanos. Dicha proyección documental normativa, debe contemplar mínimo 3 revisiones y/o ajustes. 4. Elaborar y entregar el Documento que contenga el estado de la Universidad de los Llanos en materia de requerimientos necesarios para la implementación del Current Research Information Systems, así como el análisis de alternativas para la implementación de este en la Universidad.</t>
  </si>
  <si>
    <t>H520</t>
  </si>
  <si>
    <t>0558 DE 2026</t>
  </si>
  <si>
    <t>LADYS MAYURY MOLANO BRAVO</t>
  </si>
  <si>
    <t>PRESTACIÓN DE SERVICIOS DE APOYO A LA GESTIÓN COMO AUXILIAR DE INVESTIGACIÓN PARA EL DESARROLLO DEL PROYECTO DE INVESTIGACIÓN “MONITOREO Y ANÁLISIS DE LA ACTIVIDAD ECONÓMICA DEL DEPARTAMENTO DEL META” CON CÓDIGO: C01-05-2025-008, DE LA FACULTAD DE CIENCIAS ECONÓMICAS, CONFORME A LA FICHA BPUNI VIAC 03 0309 2025 “FORTALECIMIENTO DE LA INVESTIGACIÓN, DESARROLLO TECNOLÓGICO E INNOVACIÓN EN LA UNIVERSIDAD DE LOS LLANOS PARA CONTRIBUIR A LOS RETOS TERRITORIALES”</t>
  </si>
  <si>
    <t>Dos (02) meses y veinte (20) días calendario</t>
  </si>
  <si>
    <t>1. Apoyar a la recolección de datos. 2. Colaborar con la organización de los datos. 3. Coadyuvar en la revisión bibliográfica. 4. Contribuir en la elaboración de informes. 5. Apoyar en la preparación de presentaciones para congresos.</t>
  </si>
  <si>
    <t>H526</t>
  </si>
  <si>
    <t>0559 DE 2026</t>
  </si>
  <si>
    <t>DANIEL ARTURO SANCHEZ ORTIZ</t>
  </si>
  <si>
    <t>PRESTACIÓN DE SERVICIOS PROFESIONALES PARA EL DESARROLLO DEL PROYECTO DE INVESTIGACIÓN “MONITOREO Y ANÁLISIS DE LA ACTIVIDAD ECONÓMICA DEL DEPARTAMENTO DEL META” CON CÓDIGO: C01-05-2025-008, DE LA FACULTAD DE CIENCIAS ECONÓMICAS, CONFORME A LA FICHA BPUNI VIAC 03-0309-2025, denominada “FORTALECIMIENTO DE LA INVESTIGACIÓN, DESARROLLO TECNOLÓGICO E INNOVACIÓN EN LA UNIVERSIDAD DE LOS LLANOS PARA CONTRIBUIR A LOS RETOS TERRITORIALES.</t>
  </si>
  <si>
    <t>Decano de la Facultad de Ciencias Económicas</t>
  </si>
  <si>
    <t>1. Colaborar y asesorar en la automatización en código abierto para para la automatización del indicador de la actividad económica y demás estadísticas.</t>
  </si>
  <si>
    <t>H537</t>
  </si>
  <si>
    <t>ORQUIDEAS CONVENIO UNILLANOS</t>
  </si>
  <si>
    <t>0560 DE 2026</t>
  </si>
  <si>
    <t>HENRY ESTEBAN RINCON SUAREZ</t>
  </si>
  <si>
    <t>PRESTACIÓN DE SERVICIOS PROFESIONALES PARA PARA EL DESARROLLO DEL PROYECTO DE INVESTIGACIÓN “RELEVANCIA DE LAS ESPECIES Y/O CULTIVOS DESATENDIDOS Y SUBUTILIZADOS PARA LAS IMPLICACIONES DE CONSERVACIÓN Y ADAPTACIÓN AL CAMBIO CLIMÁTICO EN LOS LLANOS ORIENTALES” CON CENTRO DE COSTOS 320203, PARA LA CONVOCATORIA NO. 948 – 2024 PROGRAMA ORQUÍDEAS, MUJERES EN LA CIENCIA – CONTRATO DE FINANCIAMIENTO DE RECUPERACIÓN CONTINGENTE NO. 112721-148-2024: INVESTIGADORA POSDOCTORAL Y JOVEN INVESTIGADORA.</t>
  </si>
  <si>
    <t>ELVIS MIGUEL PEREZ RODRIGUEZ</t>
  </si>
  <si>
    <t xml:space="preserve">Decano de la Facultad de Ciencias Básicas e Ingeniería </t>
  </si>
  <si>
    <t>1. Contribuir en la creación la línea gráfica y el diseño de la cartilla y/o el folleto, seleccionando tipografías, paletas de color y elementos visuales que faciliten la lectura y comprensión del contenido. 2. Apoyar la creación de infografías, diagramas e ilustraciones que sinteticen los datos científicos y conclusiones de la investigación de manera pedagógica y visualmente atractiva. 3. Apoyar el diseño de la maquetación y formato final de los documentos, garantizando equilibrio visual, jerarquía informativa y accesibilidad comunicativa. 4. Apoyar la revisión de los contenidos gráficos conforme a las observaciones técnicas del equipo investigador o del supervisor, asegurando la coherencia con los objetivos pedagógicos del proyecto. 5. Coadyuvar en la realización de bocetos iniciales de diseño (para validación). 6. Colaborar en el diseño de las artes finales de una (1) cartilla y/o un (1) folleto, con diseño y diagramación completos. 7. Ayudar a la preparación de archivos para impresión, en formatos requeridos por la Universidad y conforme a las especificaciones técnicas acordadas.</t>
  </si>
  <si>
    <t>320203</t>
  </si>
  <si>
    <t>H539</t>
  </si>
  <si>
    <t>0561 DE 2026</t>
  </si>
  <si>
    <t>JAVIER ALEJANDRO CASTRO CALDERON</t>
  </si>
  <si>
    <t>PRESTACIÓN DE SERVICIOS DE APOYO A LA GESTIÓN PARA EL DESARROLLO DEL CONVENIO INTERADMINISTRATIVO No. 445 SUSCRITO ENTRE EN EL INSTITUTO DE TURISMO DEL META Y LA UNIVERSIDAD DE LOS LLANOS.</t>
  </si>
  <si>
    <t>Un (01) mes y dieciséis (16) días calendario</t>
  </si>
  <si>
    <t>1. Brindar apoyo en la aplicación de instrumentos diagnósticos de entrada y de salida establecidos en el Convenio Interadministrativo No. 445. 2. Colaborar en la consolidación del registro fotográfico y evidencias como suministro a los informes de supervisión y administrativos del Convenio. 3. Coadyuvar en la logística del cronograma de actividades establecidas en el desarrollo del Convenio Interadministrativo No. 445. 4. Apoyar en la elaboración de documentos requeridos para la liquidación de los contratos derivados del Convenio Interadministrativo No. 445.</t>
  </si>
  <si>
    <t>280103510</t>
  </si>
  <si>
    <t>H492</t>
  </si>
  <si>
    <t>0562 DE 2026</t>
  </si>
  <si>
    <t>LEILA CONSTANZA CASTRO PEÑA</t>
  </si>
  <si>
    <t>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 8.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</si>
  <si>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H308</t>
  </si>
  <si>
    <t>0563 DE 2026</t>
  </si>
  <si>
    <t>NANCY YOHANA CARRILLO CARRILLO</t>
  </si>
  <si>
    <t>1. Apoyar el diseño conceptual y colaborar en el desarrollo de los contenidos pedagógicos que serán divulgados en comunidades o grupos de interés, en coherencia con el marco científico y educativo del proyecto. 2. Coadyuvar en la realización de los ajustes correspondientes mediante procesos de transposición didáctica, asegurando la pertinencia y comprensión de los contenidos según las características de los diferentes grupos poblacionales. 3. Contribuir con el diseñador gráfico para la definición y adecuación de los formatos finales de los materiales, en caso de que el proceso lo requiera.</t>
  </si>
  <si>
    <t>H540</t>
  </si>
  <si>
    <t>0564 DE 2026</t>
  </si>
  <si>
    <t>MONICA ALEJANDRA GUTIERREZ PEÑA</t>
  </si>
  <si>
    <t>1. Colaborar en el diseño y ejecución de estrategias de promoción para los programas y eventos de educación continuada, en articulación con la Dirección de Proyección Social y el Área de Comunicaciones. 2. Brindar apoyo en la publicación y actualización de la oferta de educación continuada y eventos en las plataformas institucionales y otros medios de difusión autorizados. 3. Colaborar en la gestión de contenidos promocionales (textos, piezas básicas, boletines) y la producción de materiales gráficos con el Área de Comunicaciones. 4. Apoyar el seguimiento a las campañas de promoción, que permitan analizar su alcance, matricula e impacto y proponer acciones de mejora. 5. Apoyar a facultades, centros y laboratorios en la recopilación y validación de información necesaria para la difusión de cursos, talleres y eventos. 6. Apoyar la elaboración de requerimientos administrativos y contractuales, especialmente los asociados a procesos de difusión y ejecución de actividades. 7. Brindar apoyo en el seguimiento a la plataforma SIAU, verificando la trazabilidad y concordancia de la información institucionalizada con la oferta publicada. 8. Contribuir al diseño y mejora de procedimientos y formatos del proceso de educación continuada en el marco del aseguramiento de la calidad. 9. Coadyuvar en la implementación y actualización de la estrategia y el portafolio de venta de bienes y servicios. 10.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</si>
  <si>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H315</t>
  </si>
  <si>
    <t>0565 DE 2026</t>
  </si>
  <si>
    <t>1. Apoyar la coordinación y desarrollo del análisis multidimensional del entorno socioeconómico, académico, tecnológico, ambiental y organizacional, como insumo fundamental para la elaboración del estudio de contexto institucional. 2. Colaborar en la coordinación y definición los enfoques metodológicos, criterios técnicos y alcances del estudio de contexto, garantizando su coherencia con las necesidades estratégicas de la Universidad. 3. Brindar apoyo en la coordinación y realización del análisis de la incidencia normativa y del marco regulatorio aplicable a la Universidad de los Llanos, identificando implicaciones, oportunidades y restricciones para su desarrollo institucional. 4. Colaborar en la coordinación y ejecución del análisis de las realidades territoriales, escenarios de conflicto, dinámicas sociales y retos que influyen en el contexto universitario, con enfoque diferencial y territorial. 5. Apoyar la coordinación y formulación de los lineamientos estratégicos derivados del estudio, orientados al fortalecimiento institucional y a la toma de decisiones en la Universidad. 6. Coadyuvar en la coordinación de la estructuración y consolidación del repositorio digital de bases de datos esenciales utilizadas y generadas en el estudio de contexto, asegurando su disponibilidad y trazabilidad. 7. Apoyar en la coordinación y elaboración del documento final del Estudio de Contexto Institucional de la Universidad de los Llanos, integrando análisis, resultados, lineamientos y recomendaciones estratégicas. PARÁGRAFO PRIMERO:  Los traslados a sitios distintos del lugar de ejecución del contrato serán autorizados por el supervisor, el reconocimiento de gastos por desplazamiento se hará de acuerdo con los criterios establecidos por la entidad para tal efecto.</t>
  </si>
  <si>
    <t>H470</t>
  </si>
  <si>
    <t>0566 DE 2026</t>
  </si>
  <si>
    <t>MAYRA ALEJANDRA MURCIA HIDALGO</t>
  </si>
  <si>
    <t>1. Brindar apoyo técnico y metodológico en la formulación y elaboración de los contenidos del estudio de contexto, conforme a los lineamientos establecidos para su desarrollo. 2. Contribuir a la consolidación y organización de los insumos requeridos para la construcción del estudio de contexto, garantizando su pertinencia y calidad. 3. Apoyar la revisión técnica y metodológica de los contenidos que integran el estudio de contexto, asegurando coherencia, consistencia y alineación con los objetivos institucionales. 4. Contribuir en la estructuración documental del estudio de contexto, incluyendo la organización de capítulos, componentes analíticos y anexos correspondientes. 5.  Apoyar la elaboración de análisis preliminares y procesamiento de datos e información, como soporte para los diferentes apartados del estudio de contexto. PARÁGRAFO PRIMERO:  Los traslados a sitios distintos del lugar de ejecución del contrato serán autorizados por el supervisor, el reconocimiento de gastos por desplazamiento se hará de acuerdo con los criterios establecidos por la entidad para tal efecto.</t>
  </si>
  <si>
    <t>H471</t>
  </si>
  <si>
    <t>0567 DE 2026</t>
  </si>
  <si>
    <t>0568 DE 2026</t>
  </si>
  <si>
    <t>ADRIANA MEJIA MENDEZ</t>
  </si>
  <si>
    <t>1. Apoyar la recopilación, ordenamiento y sistematización de datos provenientes de múltiples fuentes, asegurando su pertinencia para el estudio de contexto. 2. Colaborar en los análisis estadísticos que sirvan como soporte técnico y metodológico para los diferentes componentes del estudio de contexto. 3. Brindar apoyo en el diseño y documentación de las metodologías que orientan los procedimientos estadísticos requeridos, garantizando su rigurosidad y coherencia con los objetivos del estudio. 4. Apoyar la definición, clasificación y aplicabilidad de la tipología de las variables seleccionadas, en función de las necesidades de análisis. 5. Desarrollar el modelo estadístico, así como las herramientas digitales, software de apoyo e instrumentos de captura, almacenamiento y generación de reportes de información, que permitan fortalecer la calidad y trazabilidad de los datos del estudio. PARÁGRAFO PRIMERO:  Los traslados a sitios distintos del lugar de ejecución del contrato serán autorizados por el supervisor, el reconocimiento de gastos por desplazamiento se hará de acuerdo con los criterios establecidos por la entidad para tal efecto.</t>
  </si>
  <si>
    <t>H473</t>
  </si>
  <si>
    <t>0569 DE 2026</t>
  </si>
  <si>
    <t>DARIO ORTEGA HERNANDEZ</t>
  </si>
  <si>
    <t>1. Brindar apoyo en la recopilación y selección de la información, datos e insumos visuales necesarios para la elaboración de los elementos gráficos del estudio de contexto. 2. Colaborar en el diseño y producción de infografías, mapas conceptuales, diagramas, gráficos y demás representaciones visuales, asegurando claridad, coherencia y pertinencia frente al contenido analítico del estudio. 3. Apoyar el desarrollo de ilustraciones, iconografías y recursos visuales que faciliten la comprensión de los hallazgos y componentes del estudio de contexto. 4. Colaborar en el diseño y diagramación de la estructura editorial del documento, incluyendo portada, capítulos, anexos, tablas, figuras y estilos visuales institucionales. 5. Brindar apoyo en la preparación de los archivos finales para la publicación digital e impresa, garantizando estándares de calidad, resolución, usabilidad y compatibilidad con los formatos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</si>
  <si>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H474</t>
  </si>
  <si>
    <t>0570 DE 2026</t>
  </si>
  <si>
    <t>DIANA DARLLERY MURILLO MOSQUERA</t>
  </si>
  <si>
    <t>1. Apoyar la recopilación, organización y depuración de datos provenientes de diversas fuentes, garantizando su pertinencia y confiabilidad para el estudio de contexto. 2. Colaborar en la realización de análisis estadísticos descriptivos e inferenciales, según corresponda, como soporte técnico para la fundamentación cuantitativa del estudio. 3. Apoyar la elaboración de modelos, indicadores y métricas estadísticas, que permitan interpretar tendencias, relaciones y comportamientos relevantes en el contexto institucional. 4. Brindar apoyo en la generación de visualizaciones estadísticas y cuadros de resultados, que faciliten la comprensión de los análisis realizados y respalden las conclusiones del estudio. 5. Apoyar la documentación de los procedimientos estadísticos aplicados, asegurando trazabilidad, transparencia metodológica y rigurosidad técnica en los resultados presentados. PARÁGRAFO PRIMERO:  Los traslados a sitios distintos del lugar de ejecución del contrato serán autorizados por el supervisor, el reconocimiento de gastos por desplazamiento se hará de acuerdo con los criterios establecidos por la entidad para tal efecto.</t>
  </si>
  <si>
    <t>H475</t>
  </si>
  <si>
    <t>0571 DE 2026</t>
  </si>
  <si>
    <t>YURIANA MARITZA MORALES ROMERO</t>
  </si>
  <si>
    <t>1. Colaborar en la recopilación y sistematización de la información cuantitativa y cualitativa relacionada con las funciones sustantivas de docencia, investigación y extensión, proveniente de dependencias académicas, administrativas y bases de datos institucionales. 2. Apoyar los análisis de los indicadores institucionales asociados a docencia, tales como cobertura, matrícula, permanencia, graduación, calidad académica y desempeño estudiantil, identificando tendencias y brechas. 3. Colaborar en la evaluación de la producción científica, los proyectos de investigación, grupos, semilleros y capacidades instaladas, determinando su impacto en el desarrollo académico y regional. 4. Coadyuvar en el análisis de la gestión y resultados de los programas, proyectos y servicios de extensión universitaria, valorando su articulación con el entorno social, productivo y comunitario. 5. Colaborar en la identificación de aportes, buenas prácticas y logros derivados de las funciones sustantivas, así como áreas críticas que requieren fortalecimiento para el desarrollo institucional. 6. Brindar apoyo en la realización de comparativos históricos y análisis de tendencias, que permitan comprender la evolución y proyección de la docencia, investigación y extensión en la Universidad de los Llanos. 7. Apoyar en la elaboración de representaciones gráficas, informes parciales y matrices de análisis, que faciliten la interpretación de resultados y aporten a la toma de decisiones estratégicas. 8. Colaborar en la integración de los hallazgos en un análisis consolidado del impacto de las funciones sustantivas, articulándolo con los objetivos del estudio de contexto y las necesidades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</si>
  <si>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H476</t>
  </si>
  <si>
    <t>0572 DE 2026</t>
  </si>
  <si>
    <t>LIZETH CONSTANZA GUEVARA SILVA</t>
  </si>
  <si>
    <t>1. Colaborar en el diseño y ejecución del plan de recolección de información primaria y secundaria, considerando fuentes regionales, institucionales y sectoriales relevantes para el estudio de mercado. 2. Apoyar en la identificación, selección y caracterización de los actores del entorno (instituciones, sectores productivos, organizaciones sociales, comunidades, entre otros) que serán objeto de análisis en el estudio de mercado. 3. Colaborar en la aplicación de instrumentos de recolección de información como encuestas, entrevistas, grupos focales y revisión documental para captar necesidades, percepciones y expectativas del entorno regional. 4. Brindar apoyo en la sistematización y depuración de la información recolectada, asegurando su confiabilidad, organización y coherencia metodológica para el análisis del estudio de mercado. 5. Colaborar en la realización de análisis cuantitativos y cualitativos de la información, identificando patrones, tendencias, problemáticas, oportunidades y demandas del entorno. 6. Apoyar en la construcción de perfiles, matrices y tipologías de necesidades y expectativas regionales, articuladas con las funciones sustantivas y las prioridades institucionales. 7. Brindar apoyo en la elaboración de representaciones gráficas, tablas, mapas y visualizaciones, que faciliten la interpretación y comunicación de los resultados del estudio de mercado. 8. Coadyuvar en la integración de los hallazgos en un informe analítico del estudio de mercado, consolidando conclusiones, implicaciones estratégicas y recomendaciones para la toma de decisiones institucionales.  PARÁGRAFO PRIMERO:  Los traslados a sitios distintos del lugar de ejecución del contrato serán autorizados por el supervisor, el reconocimiento de gastos por desplazamiento se hará de acuerdo con los criterios establecidos por la entidad para tal efecto.</t>
  </si>
  <si>
    <t>H477</t>
  </si>
  <si>
    <t>DEPARTAMENTO DEL META</t>
  </si>
  <si>
    <t>0573 DE 2026</t>
  </si>
  <si>
    <t>ANA MARIA CASTRO BARRERA</t>
  </si>
  <si>
    <t>PRESTACIÓN DE SERVICIOS PROFESIONALES NECESARIOS PARA EL DESARROLLO DEL CONTRATO INTERADMINISTRATIVO No. 2041 DE 2025 “CONSTRUCCIÓN DEL DIAGNÓSTICO DOCUMENTAL Y PARTICIPATIVO DE LA POLÍTICA PÚBLICA AMBIENTAL INTEGRAL PARA EL DEPARTAMENTO DEL META, CON ENFOQUE DE PAISAJE QUE PROMUEVA EL USO SOSTENIBLE DE LA BIODIVERSIDAD Y DE LOS RECURSOS NATURALES EN EL ESCENARIO DEL CAMBIO CLIMÁTICO, ORIENTADOS AL BIENESTAR HUMANO RESILIENTE – FASE 1” SUSCRITO ENTRE LA UNIVERSIDAD DE LOS LLANOS Y EL DEPARTAMENTO DEL META.</t>
  </si>
  <si>
    <t xml:space="preserve">Decano de la Facultad de Ciencias Básicas e Ingeniería – Supervisor Unillanos, Contrato Interadministrativo 2041 de 2025 </t>
  </si>
  <si>
    <t>1. Brindar apoyo en el diseño de la metodología técnica requerida para la elaboración del diagnóstico ambiental. 2. Apoyar la recolección, sistematización y análisis de la información ambiental disponible, relacionada con biodiversidad, recurso hídrico, clima, ecosistemas, uso del suelo, amenazas y procesos de degradación. 3. Coadyuvar en el diseño metodológico para la participación de actores locales, asegurando su incorporación en las etapas del diagnóstico ambiental. 4. Apoyar la elaboración de insumos para talleres y de instrumentos de recolección de información, tales como encuestas, entrevistas y herramientas de cartografía social. 5. Asistir en la sistematización y análisis de los resultados obtenidos en los procesos participativos, derivados de los talleres desarrollados con los actores locales. 6. Brindar apoyo en el análisis de los instrumentos de planificación desde el enfoque y la normativa ambiental vigente. 7. Apoyar el análisis de los motores de transformación relevantes para la comprensión de la dinámica ambiental del territorio.</t>
  </si>
  <si>
    <t>33020102</t>
  </si>
  <si>
    <t>H507</t>
  </si>
  <si>
    <t>0574 DE 2026</t>
  </si>
  <si>
    <t>LAURA ALEJANDRA MUÑOZ MARTINEZ</t>
  </si>
  <si>
    <t>1. Apoyar la coordinación logística de reuniones, talleres, mesas de trabajo y demás espacios participativos requeridos para el desarrollo del proyecto. 2. Contribuir a la gestión documental del proyecto, incluyendo la organización de archivos, actas, memorias y demás soportes generados durante la ejecución. 3. Brindar apoyo en la construcción del cronograma y en el seguimiento al cumplimiento de actividades, según los requerimientos del proyecto. 4. Gestionar las comunicaciones oficiales, así como la elaboración de convocatorias, listados de asistencia y el relacionamiento con entidades y actores territoriales. 5. Apoyar la elaboración, consolidación y revisión de informes derivados del avance del proyecto. 6. Asistir en el manejo de bases de datos y en la sistematización de información, garantizando su organización y disponibilidad. 7. Brindar apoyo logístico y operativo al equipo técnico durante las actividades de campo y procesos de participación.</t>
  </si>
  <si>
    <t>H508</t>
  </si>
  <si>
    <t>0575 DE 2026</t>
  </si>
  <si>
    <t>RICARDO BOTERO VILLEGAS</t>
  </si>
  <si>
    <t>1. Brindar apoyo en la revisión y análisis del marco normativo nacional, departamental y municipal relacionado con ambiente, cambio climático, ordenamiento territorial, biodiversidad, paisaje y bienestar humano. 2. Coadyuvar en la identificación de vacíos legales, barreras y oportunidades para la implementación de la política pública ambiental integral. 3. Apoyar el análisis de los instrumentos de planificación (POT, POMCA, PND, PDT, entre otros) desde la normativa ambiental aplicable. 4. Apoyar la elaboración del componente jurídico del diagnóstico y brindar soporte en la construcción del documento técnico asociado al proceso participativo. 5. Coadyuvar en la revisión de competencias institucionales para la definición del marco jurídico-administrativo de la gobernanza ambiental del departamento. 6. Brindar acompañamiento jurídico a los espacios de participación, garantizando el cumplimiento de las normas de consulta y participación ciudadana. 7. Apoyar la redacción y revisión de documentos contractuales o técnicos que requieran soporte jurídico dentro del desarrollo del contrato.</t>
  </si>
  <si>
    <t>H509</t>
  </si>
  <si>
    <t>0576 DE 2026</t>
  </si>
  <si>
    <t>DIANA MILENA BARRETO ROJAS</t>
  </si>
  <si>
    <t xml:space="preserve">1. Brindar apoyo en el diseño de la metodología técnica requerida para la elaboración del diagnóstico ambiental. 2. Apoyar la recolección, sistematización y análisis de la información ambiental disponible, relacionada con biodiversidad, recurso hídrico, clima, ecosistemas, uso del suelo, amenazas y procesos de degradación. 3. Coadyuvar en el diseño metodológico para la participación de actores locales, asegurando su incorporación en las etapas del diagnóstico ambiental. 4. Apoyar la elaboración de insumos para talleres y de instrumentos de recolección de información, tales como encuestas, entrevistas y herramientas de cartografía social. 5. Asistir en la sistematización y análisis de los resultados obtenidos en los procesos participativos, derivados de los talleres desarrollados con los actores locales. 6. Brindar apoyo en el análisis de los instrumentos de planificación desde el enfoque y la normativa ambiental vigente. 7. Apoyar el análisis de los motores de transformación relevantes para la comprensión de la dinámica ambiental del territorio. </t>
  </si>
  <si>
    <t>H510</t>
  </si>
  <si>
    <t>ECOPETROL S.A</t>
  </si>
  <si>
    <t>0577 DE 2026</t>
  </si>
  <si>
    <t>ANDRES JOAQUIN SARAVIA MOJICA</t>
  </si>
  <si>
    <t>PRESTACIÓN DE SERVICIOS PROFESIONALES NECESARIO PARA EL DESARROLLO DEL CONVENIO ESPECÍFICO INTERADMINISTRATIVO NO. 3055317 “AUNAR ESFUERZOS TÉCNICOS, ADMINISTRATIVOS Y FINANCIEROS ENTRE LAS PARTES PARA DESARROLLAR ACCIONES ORIENTADAS A PROMOVER LA CREACIÓN, EL FORTALECIMIENTO, LA SOSTENIBILIDAD Y EL CRECIMIENTO DE EMPRENDIMIENTOS Y MIPYMES UBICADOS EN LOS MUNICIPIOS DE VILLAVICENCIO, ACACÍAS, GUAMAL, CASTILLA LA NUEVA, SAN LUIS DE CUBARRAL Y PUERTO GAITÁN, META.” SUSCRITO ENTRE ECOPETROL S.A. Y UNIVERSIDAD DE LOS LLANOS.</t>
  </si>
  <si>
    <t>Diez (10) meses y treinta (30) días calendario</t>
  </si>
  <si>
    <t>SURA</t>
  </si>
  <si>
    <t>Director Técnico de Proyección Social/Interlocutor designado ante ECOPETROL S.A. - Convenio Específico Interadministrativo No. 3055317</t>
  </si>
  <si>
    <t>1. Articular el cumplimiento del equipo, actividades, productos y entregables del proyecto. 2. Coordinar acciones de planeación, sensibilización, organización, ejecución y reporte del proyecto. 3. Revisar y suscribir informes, reportes, peticiones y oficios entre UNILLANOS y Ecopetrol, entidades, órganos de control y peticionarios relacionados con el proyecto. 4. Liderar eventos y actividades del proyecto. 5. Identificar y resolver problemas, riesgos, obstaculos o conflictos que puedan surgir durante la ejecución del proyecto. 6. Realizar acciones en cumplimiento de actividades de la ruta de acompañamiento empresarial y sus diferentes alcances. 7. Coordinar la ejecución contractual derivada del proyecto. 8. Articular con Alcaldías municipales y las comunidades  el desarrollo de las actividades del proyecto para alinear a las necesidades de Ecopetrol.</t>
  </si>
  <si>
    <t>33010105</t>
  </si>
  <si>
    <t>H493</t>
  </si>
  <si>
    <t>0578 DE 2026</t>
  </si>
  <si>
    <t>JHON EDISON GARZON OCHOA</t>
  </si>
  <si>
    <t>H494</t>
  </si>
  <si>
    <t>0579 DE 2026</t>
  </si>
  <si>
    <t>ANGY KATHERINE HERRERA HERNANDEZ</t>
  </si>
  <si>
    <t>1. Proyectar y apoyar proceso de convocatoria, calificación, selección, reclamaciones, continuidad y deserción de beneficiarios. 2. Proyectar jurídicamente documentos necesarios para el cumplimiento de las diferentes actividades, alcances y etapas de la ruta de acompañamiento empresarial. 3. Impartir sesiones de formación y acompañamiento técnico empresarial personalizado para proporcionar instrucción y entrenamiento a los beneficiarios del proyecto. 4. Proyectar y revisar informes, reportes, peticiones y oficios para Ecopetrol, entidades, órganos de control y peticionarios relacionados con el proyecto. 5. Apoyar proceso de entrega entrega de soluciones tecnológicas. 6. Apoyar la realización de encuentros, capacitaciones y eventos en desarrollo del proyecto.</t>
  </si>
  <si>
    <t>H495</t>
  </si>
  <si>
    <t>0580 DE 2026</t>
  </si>
  <si>
    <t>JOHANNA PAOLA RUBIO HERRERA</t>
  </si>
  <si>
    <t>PRESTACIÓN DE SERVICIOS DE APOYO A LA GESTIÓN NECESARIO PARA EL DESARROLLO DEL CONVENIO ESPECÍFICO INTERADMINISTRATIVO NO. 3055317 “AUNAR ESFUERZOS TÉCNICOS, ADMINISTRATIVOS Y FINANCIEROS ENTRE LAS PARTES PARA DESARROLLAR ACCIONES ORIENTADAS A PROMOVER LA CREACIÓN, EL FORTALECIMIENTO, LA SOSTENIBILIDAD Y EL CRECIMIENTO DE EMPRENDIMIENTOS Y MIPYMES UBICADOS EN LOS MUNICIPIOS DE VILLAVICENCIO, ACACÍAS, GUAMAL, CASTILLA LA NUEVA, SAN LUIS DE CUBARRAL Y PUERTO GAITÁN, META.” SUSCRITO ENTRE ECOPETROL S.A. Y UNIVERSIDAD DE LOS LLANOS.</t>
  </si>
  <si>
    <t>1. Acompañar proceso de convocatoria, calificación, selección, reclamaciones y continuidad de beneficiarios en la ruta de acompañamiento empresarial. 2. Apoyar la realización de eventos, sesiones, entrega de soluciones y encuentros en el desarrollo de la ruta de acompañamiento empresarial. 3. Apoyar articulación y seguimiento plan de trabajo para el cumplimiento del proyecto. 4. Apoyar la consolidación de información e insumos para la medición de indicadores de ingreso y salida.</t>
  </si>
  <si>
    <t>H496</t>
  </si>
  <si>
    <t>0581 DE 2026</t>
  </si>
  <si>
    <t>GABRIEL GONZALO DURAN RODRIGUEZ</t>
  </si>
  <si>
    <t>1. Asesorar y acompañar el proceso de convocatoria, calificación, selección, reclamaciones y continuidad de beneficiarios . 2. Impartir sesiones de formación para proporcionar instrucción y entrenamiento a los beneficiarios del proyecto. 3. Brindar acompañamiento técnico personalizado  en la construcción y/o mejoramiento del modelo de negocio a los beneficiarios de la ruta de acompañamiento empresarial. 4. Articular con Alcaldías municipales y las comunidades  el desarrollo de las actividades del proyecto para alinear a las necesidades de Ecopetrol. 5. Apoyar la organización logística y metodológica de eventos, sesiones formativas y actividades del proyecto. 6. Realizar mentorías, asesorías personalizadas y acompañamiento de entrega de soluciones a los beneficiarios del proyecto.</t>
  </si>
  <si>
    <t>H497</t>
  </si>
  <si>
    <t>0582 DE 2026</t>
  </si>
  <si>
    <t>ONEIDE CHISABA GUTIERREZ</t>
  </si>
  <si>
    <t>H498</t>
  </si>
  <si>
    <t>0583 DE 2026</t>
  </si>
  <si>
    <t>SANDRA MILENA PARRA BALLESTEROS</t>
  </si>
  <si>
    <t>H499</t>
  </si>
  <si>
    <t>0584 DE 2026</t>
  </si>
  <si>
    <t>LEIDY LORENA CONTRERAS TOVAR</t>
  </si>
  <si>
    <t>H501</t>
  </si>
  <si>
    <t>0585 DE 2026</t>
  </si>
  <si>
    <t>LUZ FRANCY RODRIGUEZ VELEZ</t>
  </si>
  <si>
    <t>H502</t>
  </si>
  <si>
    <t>0586 DE 2026</t>
  </si>
  <si>
    <t>MARIA ALEJANDRA GUEVARA ARDILA</t>
  </si>
  <si>
    <t>1. Apoyar el diseño e implementación del manual de identidad visual, plan de comunicaciones y documentos similares. 2. Realizar diseño, creación y difusión de los diferentes hitos del proyecto. 3. Apoyar la creación de contenidos en diferentes formatos de los emprendimientos, Mipymes, bienes y servicios.</t>
  </si>
  <si>
    <t>H504</t>
  </si>
  <si>
    <t>0587 DE 2026</t>
  </si>
  <si>
    <t xml:space="preserve">SAIDA NIYIRETH RODRIGUEZ GARZON </t>
  </si>
  <si>
    <t>H505</t>
  </si>
  <si>
    <t>0588 DE 2026</t>
  </si>
  <si>
    <t xml:space="preserve">KELLY YOHANNA CRUZ VARGAS </t>
  </si>
  <si>
    <t>H506</t>
  </si>
  <si>
    <t>0589 DE 2026</t>
  </si>
  <si>
    <t>MONICA VIVIANA OVIEDO RODRIGUEZ</t>
  </si>
  <si>
    <t xml:space="preserve">PRESTACIÓN DE SERVICIOS PROFESIONALES NECESARIO PARA EL DESARROLLO DEL CONVENIO ESPECÍFICO INTERADMINISTRATIVO No.3055306 “AUNAR ESFUERZOS TÉCNICOS, ADMINISTRATIVOS Y FINANCIEROS ENTRE LAS PARTES, CON EL PROPÓSITO DE DESARROLLAR ACCIONES ORIENTADAS AL FORTALECIMIENTO DE COMPETENCIAS Y CAPACIDADES EN EL ÁREA DE ENERGÍAS RENOVABLES, CON ESPECIAL ÉNFASIS EN LA INSTALACIÓN DE TECNOLOGÍAS SOLARES FOTOVOLTAICAS, DIRIGIDAS A JÓVENES RESIDENTES EN LOS MUNICIPIOS DE INTERÉS DE ECOPETROL EN EL DEPARTAMENTO DEL META” SUSCRITO ENTRE ECOPETROL S.A. Y LA UNIVERSIDAD DE LOS LLANOS.  </t>
  </si>
  <si>
    <t>Cinco (05) meses y diecisiete (17) días calendario o hasta la fecha establecida de finalización de ejecución convenio</t>
  </si>
  <si>
    <t>CV-100059179</t>
  </si>
  <si>
    <t>SEGUROS MUNDIAL</t>
  </si>
  <si>
    <t>Director Técnico de Proyección Social / Supervisor designado – Convenio Específico Interadministrativo No. 3055306</t>
  </si>
  <si>
    <t>1. Diseñar y ejecutar el plan estratégico de comunicaciones del proyecto, alineado con los objetivos del diplomado para asegurar una narrativa institucional coherente y efectiva. 2. Elaborar el manual de identidad visual del proyecto (incluyendo logotipos, tipografías, paleta de colores y plantillas institucionales), gestionando directamente la revisión y aprobación técnica por parte del área de comunicaciones de Ecopetrol para garantizar el cumplimiento de sus estándares de marca. 3. Elaborar materiales periodísticos y comunicativos de alta calidad en formatos escritos (boletines de prensa, audiovisuales, fotográficos y gráficos para los diferentes canales de difusión. 4. Coordinar y ejecutar las estrategias de visibilización del proyecto, incluyendo el relacionamiento con medios de comunicación y la participación en eventos públicos o institucionales. 5. Realizar el seguimiento técnico al impacto de las comunicaciones, consolidar el archivo de evidencias en un drive y presentar informes de gestión que sustenten el cumplimiento de las metas contractuales.</t>
  </si>
  <si>
    <t>33020101</t>
  </si>
  <si>
    <t>H530</t>
  </si>
  <si>
    <t>0590 DE 2026</t>
  </si>
  <si>
    <t>CARLOS ARIEL BELTRAN ENCISO</t>
  </si>
  <si>
    <t>1. Elaborar informes técnico-administrativos mensuales con análisis de cumplimiento del proyecto. 2. Gestionar y Mantener documentación y archivo del convenio organizado y accesible. 3. Verificar cumplimiento de indicadores de proyecto mediante seguimiento a ejecución. 4. Coordinar logística de actividades, apoyar procesos de contratación y pago asociados al proyecto, así como gestionar materiales, espacios, horarios de diplomados. 5. Coordinar y Facilitar comunicación con Ecopetrol y supervisores del convenio. 6. Mantener bases de datos actualizadas de beneficiarios. 7. Elaborar certificaciones de cumplimiento de obligaciones.</t>
  </si>
  <si>
    <t>H531</t>
  </si>
  <si>
    <t>0591 DE 2026</t>
  </si>
  <si>
    <t>0592 DE 2026</t>
  </si>
  <si>
    <t>WEYDEN FLOREZ CORTES</t>
  </si>
  <si>
    <t>1. Acompañar el proceso de convocatoria  y continuidad de beneficiarios con enfoque de identidad cultural. 2. Acompañar sesiones de formación con inclusión del enfoque étnico a través de la transmisión de saberes a los beneficiarios del proyecto. 3. Brindar acompañamiento  a través de la transmisión de saberes en la construcción y/o mejoramiento del modelo de negocio, prototipado y marketing  para la consolidación de una propuesta de valor cultural y patrimonial de la ruta de acompañamiento empresarial. 4. Articular con las comunidades espacios de sensibilización, rescate y promoción del patrimonio cultural en  el desarrollo de las actividades del proyecto para alinear a las necesidades de Ecopetrol. 5. Apoyar la realización de mentorías, asesorías personalizadas y acompañamiento de entrega de soluciones a los beneficiarios del proyecto para favorecer el rescate cultural. 6. Apoyar la elaboración del documento técnico del dialógo de saberes y las experiencias en el desarrollo del proyecto.</t>
  </si>
  <si>
    <t>H538</t>
  </si>
  <si>
    <t>0593 DE 2026</t>
  </si>
  <si>
    <t>TANIA PAMELA MENDOZA HERRERA</t>
  </si>
  <si>
    <t>H500</t>
  </si>
  <si>
    <t>0594 DE 2026</t>
  </si>
  <si>
    <t>OSCAR ANDRES CALVO ALVAREZ</t>
  </si>
  <si>
    <t>1. Asesorar y acompañar el proceso de convocatoria, calificación, selección, reclamaciones y continuidad de beneficiarios con enfoque de identidad cultural. 2. Impartir sesiones de formación con inclusión del enfoque étnico para proporcionar instrucción y entrenamiento a los beneficiarios del proyecto. 3. Brindar acompañamiento técnico personalizado  en la construcción y/o mejoramiento del modelo de negocio con una propuesta de valor cultural y patimonial a los beneficiarios de la ruta de acompañamiento empresarial. 4. Articular con Alcaldías municipales y las comunidades espacios de sensibilización, rescate y promoción del patrimonio cultural en  el desarrollo de las actividades del proyecto para alinear a las necesidades de Ecopetrol. 5. Construcción y desarrollo metodológico con enfoque étnico para obtención de alcances del proyecto. 6. Realizar mentorías, asesorías personalizadas y acompañamiento de entrega de soluciones a los beneficiarios del proyecto. 7. Elaboración documento técnico del dialógo de saberes y las experiencias en el desarrollo del proyecto.</t>
  </si>
  <si>
    <t>H503</t>
  </si>
  <si>
    <t>0595 DE 2026</t>
  </si>
  <si>
    <t xml:space="preserve">JULIO HERNANDO VARGAS RIAÑO </t>
  </si>
  <si>
    <t>PRESTACIÓN DE SERVICIOS DE APOYO A LA GESTIÓN COMO AUXILIAR DE INVESTIGACIÓN, NECESARIOS PARA EL DESARROLLO DEL PROYECTO DE INVESTIGACIÓN “SISTEMA DE REALIDAD AUMENTADA E INTELIGENCIA ARTIFICIAL PARA GESTIÓN DE PLAGAS, ENFERMEDADES Y PESTICIDAS EN EL CULTIVO DE ARROZ EN META, COLOMBIA” CON CÓDIGO C01-02-2025-007, DE LA FACULTAD DE CIENCIAS BÁSICAS E INGENIERÍA, CONFORME A LA BPUNI VIAC 03-0309-2025, DENOMINADA “FORTALECIMIENTO DE LA INVESTIGACIÓN, DESARROLLO TECNOLÓGICO E INNOVACIÓN EN LA UNIVERSIDAD DE LOS LLANOS PARA CONTRIBUIR A LOS RETOS TERRITORIALES</t>
  </si>
  <si>
    <t>1. Apoyar la revisión de literatura de los últimos 10 años respecto a los modelos de aprendizaje automático más eficientes para el trabajo offline y móvil. 2. Coadyuvar en la aplicación y evaluación de los modelos seleccionados. 3. Apoyar la elaborar un Fine-tuning del modelo seleccionado junto con el manual técnico. 4. Brindar apoyo para desarrollar el Modelo de ML para reconocimiento de enfermedades por medio de imágenes tomadas desde dron. 5. Apoyar el desarrollar el chatbot de acuerdo a los requerimientos establecidos. 6. Apoyar en la implementación del modelo de IA para la aplicación móvil. 7. Coadyuvar en el desarrollar documentación requerida para garantizar la transferencia de la gestión del conocimiento.</t>
  </si>
  <si>
    <t>H517</t>
  </si>
  <si>
    <t>0596 DE 2026</t>
  </si>
  <si>
    <t>XIOMARA FLOREZ PENAGOS</t>
  </si>
  <si>
    <t>PRESTACIÓN DE SERVICIOS DE APOYO A LA GESTIÓN NECESARIO PARA EL FORTALECIMIENTO DE LOS PROCESOS ACADÉMICOS Y ADMINISTRATIVOS EN LOS PROGRAMAS DE POSGRADOS ESPECIALIZACIÓN EN ENTRENAMIENTO DEPORTIVO, DE LA FACULTAD DE CIENCIAS HUMANAS Y DE LA EDUCACIÓN DE LA UNIVERSIDAD DE LOS LLANOS.</t>
  </si>
  <si>
    <t>280103310</t>
  </si>
  <si>
    <t>H468</t>
  </si>
  <si>
    <t>0597 DE 2026</t>
  </si>
  <si>
    <t>CAMILO ANDRES DIAZ ARIAS</t>
  </si>
  <si>
    <t xml:space="preserve">PRESTACIÓN DE SERVICIOS PROFESIONALES NECESARIOS PARA EL APOYO AL FORTALECIMIENTO DEL PROCESO DE RENOVACIÓN DE LA ACREDITACIÓN INTERNACIONAL DEL PROGRAMA DE MEDICINA VETERINARIA Y ZOOTECNIA, EN EL MARCO DEL ASEGURAMIENTO DE LA CALIDAD ACADÉMICA CONFORME SE ESTABLECE EN EL PROYECTO DE INVERSIÓN FCARN 01 2511 2025, “ASEGURAMIENTO DE LA CALIDAD ACADÉMICA, CON MIRAS A LA RENOVACIÓN DE LA ACREDITACIÓN INTERNACIONAL DEL PROGRAMA DE MEDICINA VETERINARIA Y ZOOTECNIA”.  </t>
  </si>
  <si>
    <t>CRISTÓBAL LUGO LÓPEZ</t>
  </si>
  <si>
    <t>Decano de la Facultad de Ciencias Agropecuarias y Recursos Naturales</t>
  </si>
  <si>
    <t>1. Apoyar el proceso de autoevaluación con fines de renovación de la acreditación internacional en la actualización del documento a presentar a la entidad acreditadora internacional. 2. Apoyar en la recopilación de evidencias, anexos y documentación soporte para la preparación de la visita de pares académicos al programa de Medicina Veterinaria y Zootecnia. 3. Contribuir en las actividades con fines del cumplimiento del proceso de renovación de la acreditación internacional del programa académico de Medicina Veterinaria y Zootecnia, adscrito a la Escuela de Ciencias Animales de la Facultad de Ciencias Agropecuarias y Recursos Naturales.</t>
  </si>
  <si>
    <t>280104509</t>
  </si>
  <si>
    <t>H533</t>
  </si>
  <si>
    <t>0598 DE 2026</t>
  </si>
  <si>
    <t>LINA MARIA MELO BAQUERO</t>
  </si>
  <si>
    <t>1. Organizar, actualizar y custodiar la documentación administrativa, técnica, contractual y financiera asociada a los proyectos de inversión de la Dirección General de Proyección Social, garantizando su trazabilidad y disponibilidad para auditorías y procesos de seguimiento institucional. 2. Realizar el control administrativo y presupuestal de las actividades programadas, verificando la correcta ejecución de los recursos, la coherencia entre gastos y metas, y consolidando soportes que respalden la ejecución financiera del proyecto. 3. Consolidar, depurar y sistematizar la información necesaria para fortalecer los procesos de seguimiento, monitoreo y evaluación de planes, programas y proyectos de inversión, suministrando insumos confiables y oportunos para la toma de decisiones. 4. Apoyar la gestión de trámites administrativos y contractuales, incluyendo solicitudes de avance, pagos, órdenes de servicio y otros requerimientos necesarios para la ejecución eficiente de los programas y proyectos de la dependencia. 5. Elaborar reportes administrativos, financieros y documentales que sirvan como insumo para los informes ejecutivos e institucionales relacionados con la ejecución del proyecto de inversión y con los compromisos de la Dirección General de Proyección Social. 6. Gestionar el archivo físico y digital de los proyectos de inversión conforme a la normatividad de gestión documental, garantizando la organización, clasificación, conservación y control de versiones exigidas por el sistema institucional de calidad. 7. Apoyar la verificación del cumplimiento de lineamientos, procedimientos y estándares de calidad aplicables a los procesos de proyección social, aportando al fortalecimiento, actualización y mejora continua de los procesos institucionales. 8. Preparar, organizar y sistematizar información para procesos de autoevaluación, acreditación, auditorías y rendición de cuentas, asegurando la consistencia y validez de los datos asociados al proyecto de inversión. 9. Brindar apoyo en actividades administrativas en el desarrollo de los Acuerdos, Convenios y Contratos Interadministrativos suscrito con la Universidad de los Llanos. PARÁGRAFO PRIMERO:  Los traslados a sitios distintos del lugar de ejecución del contrato serán autorizados por el supervisor, el reconocimiento de gastos por desplazamiento se hará de acuerdo con los criterios establecidos por la entidad para tal efecto.</t>
  </si>
  <si>
    <t>H312</t>
  </si>
  <si>
    <t xml:space="preserve">Acta de reinicio 17/01/2026 / Acta de suspensión a partir del 20/12/2025 / Embarazada </t>
  </si>
  <si>
    <t>Acta de terminación a partir del 21/01/2026  / Acta de reinicio a partir del 14/01/2026 / Acta de suspensión a partir del 02/11/2025</t>
  </si>
  <si>
    <t xml:space="preserve">Acta de terminación a partir del 29/01/2026 </t>
  </si>
  <si>
    <t>Modificación y adición del contrato</t>
  </si>
  <si>
    <t>1. Redactar y proyectar respuestas a derechos de petición, tutelas, solicitudes de información internas o externas asignadas a la Vicerrectoría de Recursos Universitarios. 2. Colaborar en el seguimiento y revisión jurídica de la documentación generada durante la ejecución del contrato de construcción del edificio María Cristina Cobos. 3. Apoyar en la revisión de minutas contractuales a cargo de la Vicerrectoría de Recursos Universitarios. 4. Apoyar el seguimiento al cumplimiento de las funciones de los supervisores de los contratos suscritos por la Vicerrectoría de Recursos Universitarios. 5. Cooperar en la elaboración de actas de liquidación y cierre contractual, conforme a la normatividad vigente. 6. Cooperar en el cargue, organización y seguimiento de la documentación generada en los procesos contractuales, utilizando plataformas como SECOP, Drive, el micrositio de contratación de la Universidad de los Llanos, entre otros medios oficiales. 7. Coadyuvar en la elaboración, revisión y gestión de informes, conceptos o solicitudes de carácter jurídico que sean requeridos por la Vicerrectoría de Recursos Universitarios. 8. Contribuir en la preparación de informes y documentación técnica relacionada con los procesos contractuales financiados con recursos de Regalías a cargo de la Vicerrectoría de Recursos Universitarios.</t>
  </si>
  <si>
    <t>1. Apoyar el proceso de formulación y monitoreo del Programa de Transparenica y Ética Pública PTEP.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Apoyar la implementación de las buenas practicas del Modelo Integrado de Planeación y Gestión (MIPG) en los componentes definidos por la Universidad.</t>
  </si>
  <si>
    <t>Acta modificatoria</t>
  </si>
  <si>
    <t>LAURA SOFIA GARCIA PISCO</t>
  </si>
  <si>
    <t>H544</t>
  </si>
  <si>
    <t>0294 DE 2026.</t>
  </si>
  <si>
    <t>Minuta de cesión - El Cedente</t>
  </si>
  <si>
    <t xml:space="preserve">Minuta de cesión - El Cesionario </t>
  </si>
  <si>
    <t xml:space="preserve"> 27/02/2026</t>
  </si>
  <si>
    <t>0532 DE 2026.</t>
  </si>
  <si>
    <t>SINDY MARCELA URIBE CASTRO</t>
  </si>
  <si>
    <t>Tres (03) meses y trece (13) días calendario</t>
  </si>
  <si>
    <t>H545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</si>
</sst>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quot;$&quot;\ #,##0"/>
    <numFmt numFmtId="167" formatCode="0.0"/>
    <numFmt numFmtId="168" formatCode="_(&quot;$&quot;\ * #,##0_);_(&quot;$&quot;\ * \(#,##0\);_(&quot;$&quot;\ * &quot;-&quot;??_);_(@_)"/>
    <numFmt numFmtId="169" formatCode="dd/mm/yyyy;@"/>
    <numFmt numFmtId="170" formatCode="[$$-240A]\ #,##0"/>
    <numFmt numFmtId="171" formatCode="General_)"/>
    <numFmt numFmtId="172" formatCode="&quot;$&quot;#,##0"/>
    <numFmt numFmtId="173" formatCode="[$-240A]d&quot; de &quot;mmmm&quot; de &quot;yyyy;@"/>
    <numFmt numFmtId="174" formatCode="_-[$$-240A]\ * #,##0_-;\-[$$-240A]\ * #,##0_-;_-[$$-240A]\ * &quot;-&quot;??_-;_-@_-"/>
    <numFmt numFmtId="175" formatCode="0.0_ "/>
    <numFmt numFmtId="176" formatCode="0000\ &quot;DE 2026&quot;"/>
    <numFmt numFmtId="177" formatCode="&quot;$&quot;#,##0;[Red]\-&quot;$&quot;#,##0"/>
    <numFmt numFmtId="178" formatCode="#,##0.0"/>
  </numFmts>
  <fonts count="67" x14ac:knownFonts="1">
    <font>
      <sz val="11"/>
      <color theme="1"/>
      <name val="Calibri"/>
      <family val="2"/>
      <scheme val="minor"/>
    </font>
    <font>
      <sz val="11"/>
      <color theme="1"/>
      <name val="Calibri"/>
      <family val="2"/>
      <scheme val="minor"/>
    </font>
    <font>
      <b/>
      <sz val="10"/>
      <color theme="1"/>
      <name val="Calibri"/>
      <family val="2"/>
      <scheme val="minor"/>
    </font>
    <font>
      <sz val="10"/>
      <name val="Courier"/>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scheme val="minor"/>
    </font>
    <font>
      <sz val="9"/>
      <color indexed="81"/>
      <name val="Tahoma"/>
      <family val="2"/>
    </font>
    <font>
      <b/>
      <sz val="11"/>
      <name val="Arial"/>
      <family val="2"/>
    </font>
    <font>
      <b/>
      <sz val="10"/>
      <name val="Arial"/>
      <family val="2"/>
    </font>
    <font>
      <i/>
      <sz val="9"/>
      <name val="Arial"/>
      <family val="2"/>
    </font>
    <font>
      <b/>
      <i/>
      <sz val="9"/>
      <name val="Arial"/>
      <family val="2"/>
    </font>
    <font>
      <sz val="10"/>
      <color theme="1"/>
      <name val="Arial"/>
      <family val="2"/>
    </font>
    <font>
      <b/>
      <sz val="10"/>
      <color theme="1"/>
      <name val="Arial"/>
      <family val="2"/>
    </font>
    <font>
      <b/>
      <sz val="11"/>
      <color theme="1"/>
      <name val="Arial"/>
      <family val="2"/>
    </font>
    <font>
      <b/>
      <i/>
      <sz val="9"/>
      <color theme="1"/>
      <name val="Arial"/>
      <family val="2"/>
    </font>
    <font>
      <i/>
      <sz val="9"/>
      <color theme="1"/>
      <name val="Arial"/>
      <family val="2"/>
    </font>
    <font>
      <sz val="11"/>
      <color theme="1"/>
      <name val="Arial"/>
      <family val="2"/>
    </font>
    <font>
      <sz val="9"/>
      <color theme="1"/>
      <name val="Arial"/>
      <family val="2"/>
    </font>
    <font>
      <i/>
      <sz val="9"/>
      <color indexed="8"/>
      <name val="Arial"/>
      <family val="2"/>
    </font>
    <font>
      <b/>
      <i/>
      <sz val="9"/>
      <color indexed="8"/>
      <name val="Arial"/>
      <family val="2"/>
    </font>
    <font>
      <b/>
      <u/>
      <sz val="10"/>
      <color theme="1"/>
      <name val="Arial"/>
      <family val="2"/>
    </font>
    <font>
      <i/>
      <sz val="8"/>
      <color theme="1"/>
      <name val="Arial"/>
      <family val="2"/>
    </font>
    <font>
      <i/>
      <sz val="9"/>
      <color indexed="81"/>
      <name val="Tahoma"/>
      <family val="2"/>
    </font>
    <font>
      <b/>
      <i/>
      <sz val="9"/>
      <color indexed="81"/>
      <name val="Tahoma"/>
      <family val="2"/>
    </font>
    <font>
      <sz val="10"/>
      <color rgb="FF000000"/>
      <name val="Calibri"/>
      <family val="2"/>
      <scheme val="minor"/>
    </font>
    <font>
      <sz val="10"/>
      <color theme="1"/>
      <name val="Calibri"/>
      <family val="2"/>
      <scheme val="minor"/>
    </font>
    <font>
      <sz val="10"/>
      <name val="Calibri"/>
      <family val="2"/>
      <scheme val="minor"/>
    </font>
    <font>
      <b/>
      <sz val="10"/>
      <color rgb="FF000000"/>
      <name val="Calibri"/>
      <family val="2"/>
      <scheme val="minor"/>
    </font>
    <font>
      <b/>
      <sz val="10"/>
      <name val="Calibri"/>
      <family val="2"/>
      <scheme val="minor"/>
    </font>
    <font>
      <sz val="9"/>
      <color rgb="FF000000"/>
      <name val="Calibri"/>
      <family val="2"/>
      <scheme val="minor"/>
    </font>
    <font>
      <sz val="10"/>
      <color rgb="FF000000"/>
      <name val="Calibri"/>
      <family val="2"/>
    </font>
    <font>
      <sz val="10"/>
      <color theme="1"/>
      <name val="Calibri"/>
      <family val="2"/>
    </font>
    <font>
      <b/>
      <sz val="10"/>
      <color rgb="FFFF0000"/>
      <name val="Calibri"/>
      <family val="2"/>
      <scheme val="minor"/>
    </font>
    <font>
      <sz val="10"/>
      <color indexed="8"/>
      <name val="Calibri"/>
      <family val="2"/>
      <scheme val="minor"/>
    </font>
    <font>
      <sz val="10"/>
      <color rgb="FFFF0000"/>
      <name val="Calibri"/>
      <family val="2"/>
      <scheme val="minor"/>
    </font>
    <font>
      <sz val="8"/>
      <color rgb="FF1F1F1F"/>
      <name val="Arial"/>
      <family val="2"/>
    </font>
    <font>
      <sz val="9"/>
      <color theme="1"/>
      <name val="Calibri"/>
      <family val="2"/>
      <scheme val="minor"/>
    </font>
    <font>
      <sz val="11"/>
      <color rgb="FF000000"/>
      <name val="Calibri"/>
      <family val="2"/>
      <scheme val="minor"/>
    </font>
    <font>
      <b/>
      <sz val="10"/>
      <color rgb="FF000000"/>
      <name val="Calibri"/>
      <family val="2"/>
    </font>
    <font>
      <b/>
      <sz val="10"/>
      <color theme="1"/>
      <name val="Calibri"/>
      <family val="2"/>
    </font>
    <font>
      <sz val="10"/>
      <name val="Calibri"/>
      <family val="2"/>
    </font>
    <font>
      <sz val="9"/>
      <color rgb="FF000000"/>
      <name val="Arial"/>
      <family val="2"/>
    </font>
    <font>
      <sz val="9"/>
      <name val="Arial"/>
      <family val="2"/>
    </font>
    <font>
      <b/>
      <sz val="9"/>
      <color theme="1"/>
      <name val="Arial"/>
      <family val="2"/>
    </font>
    <font>
      <b/>
      <sz val="9"/>
      <color rgb="FF000000"/>
      <name val="Arial"/>
      <family val="2"/>
    </font>
    <font>
      <b/>
      <sz val="9"/>
      <color rgb="FFFF0000"/>
      <name val="Arial"/>
      <family val="2"/>
    </font>
    <font>
      <sz val="9"/>
      <color rgb="FFFF0000"/>
      <name val="Arial"/>
      <family val="2"/>
    </font>
    <font>
      <sz val="9"/>
      <color rgb="FF1F1F1F"/>
      <name val="Arial"/>
      <family val="2"/>
    </font>
    <font>
      <b/>
      <sz val="10"/>
      <color theme="0"/>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5"/>
        <bgColor indexed="64"/>
      </patternFill>
    </fill>
    <fill>
      <patternFill patternType="solid">
        <fgColor rgb="FF7E0000"/>
        <bgColor indexed="64"/>
      </patternFill>
    </fill>
    <fill>
      <patternFill patternType="solid">
        <fgColor rgb="FFFFFFCC"/>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n">
        <color theme="1" tint="0.34998626667073579"/>
      </top>
      <bottom/>
      <diagonal/>
    </border>
    <border>
      <left/>
      <right style="thin">
        <color theme="1" tint="0.249977111117893"/>
      </right>
      <top style="thin">
        <color theme="1" tint="0.34998626667073579"/>
      </top>
      <bottom/>
      <diagonal/>
    </border>
    <border>
      <left style="thin">
        <color theme="1" tint="0.249977111117893"/>
      </left>
      <right style="thin">
        <color theme="1" tint="0.249977111117893"/>
      </right>
      <top style="thin">
        <color theme="1" tint="0.34998626667073579"/>
      </top>
      <bottom style="thin">
        <color theme="1" tint="0.249977111117893"/>
      </bottom>
      <diagonal/>
    </border>
    <border>
      <left style="thin">
        <color theme="1" tint="0.34998626667073579"/>
      </left>
      <right/>
      <top style="thin">
        <color theme="1" tint="0.249977111117893"/>
      </top>
      <bottom/>
      <diagonal/>
    </border>
    <border>
      <left style="thin">
        <color theme="1" tint="0.249977111117893"/>
      </left>
      <right style="thin">
        <color theme="1" tint="0.34998626667073579"/>
      </right>
      <top style="thin">
        <color theme="1" tint="0.249977111117893"/>
      </top>
      <bottom style="thin">
        <color theme="1" tint="0.249977111117893"/>
      </bottom>
      <diagonal/>
    </border>
    <border>
      <left style="thin">
        <color theme="1" tint="0.34998626667073579"/>
      </left>
      <right/>
      <top/>
      <bottom/>
      <diagonal/>
    </border>
    <border>
      <left/>
      <right style="thin">
        <color theme="1" tint="0.34998626667073579"/>
      </right>
      <top style="thin">
        <color theme="1" tint="0.249977111117893"/>
      </top>
      <bottom style="thin">
        <color theme="1" tint="0.249977111117893"/>
      </bottom>
      <diagonal/>
    </border>
    <border>
      <left/>
      <right/>
      <top style="thin">
        <color theme="1" tint="0.34998626667073579"/>
      </top>
      <bottom style="thin">
        <color theme="1" tint="0.34998626667073579"/>
      </bottom>
      <diagonal/>
    </border>
    <border>
      <left style="thin">
        <color theme="1" tint="0.249977111117893"/>
      </left>
      <right/>
      <top style="thin">
        <color theme="1" tint="0.34998626667073579"/>
      </top>
      <bottom style="thin">
        <color theme="1" tint="0.249977111117893"/>
      </bottom>
      <diagonal/>
    </border>
    <border>
      <left style="thin">
        <color theme="1" tint="0.249977111117893"/>
      </left>
      <right style="thin">
        <color theme="1" tint="0.34998626667073579"/>
      </right>
      <top style="thin">
        <color theme="1" tint="0.249977111117893"/>
      </top>
      <bottom/>
      <diagonal/>
    </border>
    <border>
      <left/>
      <right/>
      <top style="thin">
        <color theme="1" tint="0.34998626667073579"/>
      </top>
      <bottom style="thin">
        <color theme="1" tint="0.249977111117893"/>
      </bottom>
      <diagonal/>
    </border>
    <border>
      <left/>
      <right style="thin">
        <color theme="1" tint="0.34998626667073579"/>
      </right>
      <top style="thin">
        <color theme="1" tint="0.34998626667073579"/>
      </top>
      <bottom style="thin">
        <color theme="1" tint="0.249977111117893"/>
      </bottom>
      <diagonal/>
    </border>
    <border>
      <left/>
      <right/>
      <top style="thin">
        <color theme="1" tint="0.34998626667073579"/>
      </top>
      <bottom/>
      <diagonal/>
    </border>
    <border>
      <left style="thin">
        <color theme="1" tint="0.249977111117893"/>
      </left>
      <right style="thin">
        <color theme="1" tint="0.249977111117893"/>
      </right>
      <top/>
      <bottom style="thin">
        <color theme="1" tint="0.249977111117893"/>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medium">
        <color indexed="64"/>
      </right>
      <top/>
      <bottom style="medium">
        <color indexed="64"/>
      </bottom>
      <diagonal/>
    </border>
  </borders>
  <cellStyleXfs count="63">
    <xf numFmtId="0" fontId="0" fillId="0" borderId="0"/>
    <xf numFmtId="164" fontId="1" fillId="0" borderId="0" applyFont="0" applyFill="0" applyBorder="0" applyAlignment="0" applyProtection="0"/>
    <xf numFmtId="169" fontId="1" fillId="0" borderId="0" applyFont="0" applyFill="0" applyBorder="0" applyAlignment="0" applyProtection="0"/>
    <xf numFmtId="171" fontId="3" fillId="0" borderId="0"/>
    <xf numFmtId="0" fontId="5" fillId="0" borderId="0" applyNumberFormat="0" applyFill="0" applyBorder="0" applyAlignment="0" applyProtection="0"/>
    <xf numFmtId="0" fontId="6" fillId="0" borderId="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7" applyNumberFormat="0" applyAlignment="0" applyProtection="0"/>
    <xf numFmtId="0" fontId="13" fillId="6" borderId="8" applyNumberFormat="0" applyAlignment="0" applyProtection="0"/>
    <xf numFmtId="0" fontId="14" fillId="6" borderId="7" applyNumberFormat="0" applyAlignment="0" applyProtection="0"/>
    <xf numFmtId="0" fontId="15" fillId="0" borderId="9" applyNumberFormat="0" applyFill="0" applyAlignment="0" applyProtection="0"/>
    <xf numFmtId="0" fontId="16" fillId="7" borderId="10" applyNumberFormat="0" applyAlignment="0" applyProtection="0"/>
    <xf numFmtId="0" fontId="17" fillId="0" borderId="0" applyNumberFormat="0" applyFill="0" applyBorder="0" applyAlignment="0" applyProtection="0"/>
    <xf numFmtId="0" fontId="1" fillId="8"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22" fillId="0" borderId="0"/>
    <xf numFmtId="0" fontId="2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3" fillId="0" borderId="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26">
    <xf numFmtId="0" fontId="0" fillId="0" borderId="0" xfId="0"/>
    <xf numFmtId="0" fontId="4" fillId="33" borderId="1" xfId="0" applyFont="1" applyFill="1" applyBorder="1" applyAlignment="1">
      <alignment horizontal="center" vertical="center" wrapText="1"/>
    </xf>
    <xf numFmtId="0" fontId="19" fillId="0" borderId="0" xfId="0" applyFont="1" applyAlignment="1">
      <alignment horizontal="center" vertical="center" wrapText="1"/>
    </xf>
    <xf numFmtId="14" fontId="0" fillId="0" borderId="0" xfId="0" applyNumberFormat="1"/>
    <xf numFmtId="164" fontId="0" fillId="0" borderId="0" xfId="1" applyFont="1"/>
    <xf numFmtId="0" fontId="0" fillId="33" borderId="1" xfId="0" applyFill="1" applyBorder="1" applyAlignment="1">
      <alignment horizontal="center"/>
    </xf>
    <xf numFmtId="0" fontId="19" fillId="0" borderId="1" xfId="0" applyFont="1" applyBorder="1" applyAlignment="1">
      <alignment horizontal="center" vertical="center" wrapText="1"/>
    </xf>
    <xf numFmtId="164" fontId="19" fillId="0" borderId="1" xfId="1" applyFont="1" applyBorder="1" applyAlignment="1">
      <alignment horizontal="center" vertical="center" wrapText="1"/>
    </xf>
    <xf numFmtId="14" fontId="19" fillId="0" borderId="1" xfId="0" applyNumberFormat="1" applyFont="1" applyBorder="1" applyAlignment="1">
      <alignment horizontal="center" vertical="center" wrapText="1"/>
    </xf>
    <xf numFmtId="167" fontId="0" fillId="0" borderId="0" xfId="0" applyNumberFormat="1"/>
    <xf numFmtId="167" fontId="19" fillId="0" borderId="1" xfId="0" applyNumberFormat="1" applyFont="1" applyBorder="1" applyAlignment="1">
      <alignment horizontal="center" vertical="center" wrapText="1"/>
    </xf>
    <xf numFmtId="0" fontId="0" fillId="0" borderId="1" xfId="0" applyBorder="1" applyAlignment="1">
      <alignment horizontal="center"/>
    </xf>
    <xf numFmtId="0" fontId="19" fillId="33" borderId="1" xfId="0" applyFont="1" applyFill="1" applyBorder="1" applyAlignment="1">
      <alignment horizontal="center"/>
    </xf>
    <xf numFmtId="14" fontId="0" fillId="0" borderId="1" xfId="0" applyNumberFormat="1" applyBorder="1"/>
    <xf numFmtId="0" fontId="0" fillId="0" borderId="1" xfId="0" applyBorder="1"/>
    <xf numFmtId="164" fontId="0" fillId="0" borderId="1" xfId="1" applyFont="1" applyBorder="1"/>
    <xf numFmtId="167" fontId="0" fillId="0" borderId="1" xfId="0" applyNumberFormat="1" applyBorder="1"/>
    <xf numFmtId="164" fontId="2" fillId="0" borderId="1" xfId="1" applyFont="1" applyFill="1" applyBorder="1" applyAlignment="1">
      <alignment horizontal="center" wrapText="1"/>
    </xf>
    <xf numFmtId="0" fontId="19" fillId="0" borderId="0" xfId="0" applyFont="1" applyAlignment="1">
      <alignment horizontal="center"/>
    </xf>
    <xf numFmtId="0" fontId="0" fillId="0" borderId="0" xfId="0" applyAlignment="1">
      <alignment horizontal="center"/>
    </xf>
    <xf numFmtId="0" fontId="0" fillId="0" borderId="1" xfId="0" applyBorder="1" applyAlignment="1">
      <alignment horizontal="right"/>
    </xf>
    <xf numFmtId="0" fontId="19" fillId="0" borderId="1" xfId="0" applyFont="1" applyBorder="1" applyAlignment="1">
      <alignment horizontal="right" vertical="center" wrapText="1"/>
    </xf>
    <xf numFmtId="0" fontId="0" fillId="0" borderId="0" xfId="0" applyAlignment="1">
      <alignment horizontal="right"/>
    </xf>
    <xf numFmtId="49" fontId="0" fillId="0" borderId="1" xfId="0" applyNumberFormat="1" applyBorder="1"/>
    <xf numFmtId="49" fontId="19" fillId="0" borderId="1" xfId="0" applyNumberFormat="1" applyFont="1" applyBorder="1" applyAlignment="1">
      <alignment horizontal="center" vertical="center" wrapText="1"/>
    </xf>
    <xf numFmtId="49" fontId="0" fillId="0" borderId="0" xfId="0" applyNumberFormat="1"/>
    <xf numFmtId="0" fontId="21" fillId="0" borderId="0" xfId="0" applyFont="1" applyAlignment="1">
      <alignment vertical="center"/>
    </xf>
    <xf numFmtId="173" fontId="21" fillId="0" borderId="0" xfId="0" applyNumberFormat="1" applyFont="1" applyAlignment="1">
      <alignment vertical="center"/>
    </xf>
    <xf numFmtId="0" fontId="26" fillId="0" borderId="0" xfId="0" applyFont="1" applyAlignment="1">
      <alignment horizontal="left" vertical="center"/>
    </xf>
    <xf numFmtId="0" fontId="29" fillId="0" borderId="0" xfId="0" applyFont="1" applyAlignment="1">
      <alignment vertical="center"/>
    </xf>
    <xf numFmtId="0" fontId="27" fillId="0" borderId="14" xfId="0" applyFont="1" applyBorder="1" applyAlignment="1">
      <alignment horizontal="left" vertical="center" wrapText="1"/>
    </xf>
    <xf numFmtId="169" fontId="29" fillId="0" borderId="0" xfId="0" applyNumberFormat="1" applyFont="1" applyAlignment="1">
      <alignment vertical="center"/>
    </xf>
    <xf numFmtId="0" fontId="30" fillId="0" borderId="0" xfId="0" applyFont="1" applyAlignment="1">
      <alignment horizontal="left" vertical="center" wrapText="1"/>
    </xf>
    <xf numFmtId="0" fontId="21" fillId="0" borderId="0" xfId="0" applyFont="1" applyAlignment="1">
      <alignment horizontal="center" vertical="center" wrapText="1"/>
    </xf>
    <xf numFmtId="14" fontId="21" fillId="0" borderId="0" xfId="0" applyNumberFormat="1" applyFont="1" applyAlignment="1">
      <alignment horizontal="center" vertical="center" wrapText="1"/>
    </xf>
    <xf numFmtId="173" fontId="29" fillId="0" borderId="0" xfId="0" applyNumberFormat="1" applyFont="1" applyAlignment="1">
      <alignment vertical="center"/>
    </xf>
    <xf numFmtId="0" fontId="21" fillId="0" borderId="0" xfId="0" applyFont="1" applyAlignment="1">
      <alignment vertical="center" wrapText="1"/>
    </xf>
    <xf numFmtId="0" fontId="33" fillId="0" borderId="13" xfId="0" applyFont="1" applyBorder="1" applyAlignment="1">
      <alignment horizontal="left" vertical="center"/>
    </xf>
    <xf numFmtId="0" fontId="0" fillId="0" borderId="0" xfId="0" applyAlignment="1">
      <alignment horizontal="center" vertical="center"/>
    </xf>
    <xf numFmtId="0" fontId="30" fillId="0" borderId="0" xfId="0" applyFont="1" applyAlignment="1">
      <alignment horizontal="center" vertical="center" wrapText="1"/>
    </xf>
    <xf numFmtId="0" fontId="29" fillId="0" borderId="0" xfId="0" applyFont="1" applyAlignment="1">
      <alignment horizontal="left" vertical="center"/>
    </xf>
    <xf numFmtId="1" fontId="29" fillId="0" borderId="0" xfId="0" applyNumberFormat="1" applyFont="1" applyAlignment="1">
      <alignment horizontal="center" vertical="center"/>
    </xf>
    <xf numFmtId="173" fontId="29" fillId="0" borderId="13" xfId="0" applyNumberFormat="1" applyFont="1" applyBorder="1" applyAlignment="1">
      <alignment horizontal="center" vertical="center"/>
    </xf>
    <xf numFmtId="0" fontId="0" fillId="0" borderId="15" xfId="0" applyBorder="1" applyAlignment="1">
      <alignment horizontal="center" vertical="center"/>
    </xf>
    <xf numFmtId="173" fontId="0" fillId="0" borderId="16" xfId="0" applyNumberFormat="1" applyBorder="1" applyAlignment="1">
      <alignment horizontal="center" vertical="center"/>
    </xf>
    <xf numFmtId="0" fontId="0" fillId="0" borderId="17" xfId="0" applyBorder="1" applyAlignment="1">
      <alignment horizontal="center" vertical="center"/>
    </xf>
    <xf numFmtId="173" fontId="0" fillId="0" borderId="18" xfId="0" applyNumberFormat="1" applyBorder="1" applyAlignment="1">
      <alignment horizontal="center" vertical="center"/>
    </xf>
    <xf numFmtId="0" fontId="29" fillId="0" borderId="26" xfId="0" applyFont="1" applyBorder="1" applyAlignment="1">
      <alignment vertical="top"/>
    </xf>
    <xf numFmtId="0" fontId="29" fillId="0" borderId="0" xfId="0" applyFont="1" applyAlignment="1">
      <alignment vertical="top"/>
    </xf>
    <xf numFmtId="0" fontId="29" fillId="0" borderId="22" xfId="0" applyFont="1" applyBorder="1" applyAlignment="1">
      <alignment horizontal="left" vertical="top"/>
    </xf>
    <xf numFmtId="3" fontId="29" fillId="0" borderId="23" xfId="0" applyNumberFormat="1" applyFont="1" applyBorder="1" applyAlignment="1">
      <alignment vertical="top"/>
    </xf>
    <xf numFmtId="0" fontId="29" fillId="0" borderId="0" xfId="0" applyFont="1"/>
    <xf numFmtId="0" fontId="29" fillId="0" borderId="0" xfId="0" applyFont="1" applyAlignment="1">
      <alignment horizontal="center" vertical="center"/>
    </xf>
    <xf numFmtId="1" fontId="29" fillId="0" borderId="13" xfId="0" applyNumberFormat="1" applyFont="1" applyBorder="1" applyAlignment="1" applyProtection="1">
      <alignment horizontal="center" vertical="center"/>
      <protection locked="0"/>
    </xf>
    <xf numFmtId="0" fontId="30" fillId="0" borderId="0" xfId="0" applyFont="1" applyAlignment="1">
      <alignment vertical="center"/>
    </xf>
    <xf numFmtId="166" fontId="29" fillId="0" borderId="0" xfId="0" applyNumberFormat="1" applyFont="1" applyAlignment="1">
      <alignment vertical="center"/>
    </xf>
    <xf numFmtId="0" fontId="37" fillId="0" borderId="14" xfId="0" applyFont="1" applyBorder="1" applyAlignment="1">
      <alignment vertical="center"/>
    </xf>
    <xf numFmtId="0" fontId="30" fillId="0" borderId="0" xfId="0" applyFont="1" applyAlignment="1">
      <alignment vertical="center" wrapText="1"/>
    </xf>
    <xf numFmtId="0" fontId="26" fillId="0" borderId="0" xfId="0" applyFont="1" applyAlignment="1">
      <alignment vertical="center" wrapText="1"/>
    </xf>
    <xf numFmtId="0" fontId="19" fillId="0" borderId="0" xfId="0" applyFont="1"/>
    <xf numFmtId="0" fontId="26" fillId="0" borderId="0" xfId="0" applyFont="1" applyAlignment="1">
      <alignment horizontal="left" vertical="center" wrapText="1"/>
    </xf>
    <xf numFmtId="0" fontId="29" fillId="0" borderId="0" xfId="0" applyFont="1" applyAlignment="1">
      <alignment horizontal="justify" vertical="center" wrapText="1"/>
    </xf>
    <xf numFmtId="0" fontId="21" fillId="0" borderId="0" xfId="0" applyFont="1" applyAlignment="1">
      <alignment horizontal="left" vertical="center"/>
    </xf>
    <xf numFmtId="0" fontId="21" fillId="0" borderId="0" xfId="0" applyFont="1" applyAlignment="1">
      <alignment horizontal="left" vertical="center" wrapText="1"/>
    </xf>
    <xf numFmtId="173" fontId="21" fillId="0" borderId="0" xfId="0" applyNumberFormat="1" applyFont="1" applyAlignment="1">
      <alignment horizontal="left" vertical="center"/>
    </xf>
    <xf numFmtId="0" fontId="27" fillId="0" borderId="13" xfId="0" applyFont="1" applyBorder="1" applyAlignment="1">
      <alignment horizontal="left" vertical="center"/>
    </xf>
    <xf numFmtId="0" fontId="21" fillId="0" borderId="0" xfId="0" applyFont="1" applyAlignment="1">
      <alignment horizontal="center" vertical="center"/>
    </xf>
    <xf numFmtId="0" fontId="32" fillId="0" borderId="13" xfId="0" applyFont="1" applyBorder="1" applyAlignment="1">
      <alignment horizontal="left" vertical="center" wrapText="1"/>
    </xf>
    <xf numFmtId="174" fontId="29" fillId="0" borderId="0" xfId="0" applyNumberFormat="1" applyFont="1" applyAlignment="1">
      <alignment vertical="center"/>
    </xf>
    <xf numFmtId="0" fontId="39" fillId="0" borderId="0" xfId="0" applyFont="1" applyAlignment="1">
      <alignment horizontal="left" vertical="center"/>
    </xf>
    <xf numFmtId="0" fontId="34" fillId="0" borderId="0" xfId="0" applyFont="1" applyAlignment="1">
      <alignment vertical="center"/>
    </xf>
    <xf numFmtId="0" fontId="35" fillId="0" borderId="0" xfId="0" applyFont="1" applyAlignment="1">
      <alignment vertical="center"/>
    </xf>
    <xf numFmtId="174" fontId="29" fillId="0" borderId="0" xfId="53" applyNumberFormat="1" applyFont="1" applyAlignment="1" applyProtection="1">
      <alignment vertical="center"/>
    </xf>
    <xf numFmtId="14" fontId="29" fillId="0" borderId="0" xfId="0" applyNumberFormat="1" applyFont="1" applyAlignment="1">
      <alignment vertical="center"/>
    </xf>
    <xf numFmtId="0" fontId="29" fillId="0" borderId="38" xfId="0" applyFont="1" applyBorder="1" applyAlignment="1">
      <alignment horizontal="left" vertical="center"/>
    </xf>
    <xf numFmtId="14" fontId="29" fillId="0" borderId="38" xfId="0" applyNumberFormat="1" applyFont="1" applyBorder="1" applyAlignment="1">
      <alignment horizontal="left" vertical="center" wrapText="1"/>
    </xf>
    <xf numFmtId="14" fontId="29" fillId="0" borderId="43" xfId="0" applyNumberFormat="1" applyFont="1" applyBorder="1" applyAlignment="1">
      <alignment horizontal="left" vertical="center"/>
    </xf>
    <xf numFmtId="14" fontId="29" fillId="0" borderId="25" xfId="0" applyNumberFormat="1" applyFont="1" applyBorder="1" applyAlignment="1">
      <alignment horizontal="left" vertical="center"/>
    </xf>
    <xf numFmtId="14" fontId="29" fillId="0" borderId="13" xfId="0" applyNumberFormat="1" applyFont="1" applyBorder="1" applyAlignment="1">
      <alignment horizontal="left" vertical="center" wrapText="1"/>
    </xf>
    <xf numFmtId="14" fontId="26" fillId="0" borderId="14" xfId="0" applyNumberFormat="1" applyFont="1" applyBorder="1" applyAlignment="1">
      <alignment horizontal="left" vertical="center"/>
    </xf>
    <xf numFmtId="0" fontId="29" fillId="0" borderId="14" xfId="0" applyFont="1" applyBorder="1" applyAlignment="1">
      <alignment horizontal="left" vertical="center"/>
    </xf>
    <xf numFmtId="14" fontId="30" fillId="0" borderId="14" xfId="0" applyNumberFormat="1" applyFont="1" applyBorder="1" applyAlignment="1">
      <alignment horizontal="left" vertical="center" wrapText="1"/>
    </xf>
    <xf numFmtId="14" fontId="29" fillId="0" borderId="14" xfId="0" applyNumberFormat="1" applyFont="1" applyBorder="1" applyAlignment="1">
      <alignment horizontal="left" vertical="center" wrapText="1"/>
    </xf>
    <xf numFmtId="3" fontId="21" fillId="0" borderId="39" xfId="0" applyNumberFormat="1" applyFont="1" applyBorder="1" applyAlignment="1">
      <alignment vertical="center"/>
    </xf>
    <xf numFmtId="173" fontId="29" fillId="0" borderId="0" xfId="0" applyNumberFormat="1" applyFont="1" applyAlignment="1">
      <alignment horizontal="center" vertical="center"/>
    </xf>
    <xf numFmtId="0" fontId="29" fillId="0" borderId="13" xfId="0" applyFont="1" applyBorder="1" applyAlignment="1">
      <alignment horizontal="left" vertical="center" wrapText="1"/>
    </xf>
    <xf numFmtId="0" fontId="29" fillId="0" borderId="13" xfId="0" applyFont="1" applyBorder="1" applyAlignment="1">
      <alignment horizontal="left" vertical="center"/>
    </xf>
    <xf numFmtId="14" fontId="21" fillId="0" borderId="14" xfId="0" applyNumberFormat="1" applyFont="1" applyBorder="1" applyAlignment="1">
      <alignment horizontal="left" vertical="center"/>
    </xf>
    <xf numFmtId="0" fontId="21" fillId="0" borderId="14" xfId="0" applyFont="1" applyBorder="1" applyAlignment="1">
      <alignment horizontal="left" vertical="center"/>
    </xf>
    <xf numFmtId="170" fontId="21" fillId="0" borderId="14" xfId="0" applyNumberFormat="1" applyFont="1" applyBorder="1" applyAlignment="1">
      <alignment horizontal="left" vertical="center"/>
    </xf>
    <xf numFmtId="0" fontId="21" fillId="0" borderId="0" xfId="0" applyFont="1" applyAlignment="1">
      <alignment vertical="top" wrapText="1"/>
    </xf>
    <xf numFmtId="173" fontId="26" fillId="0" borderId="0" xfId="0" applyNumberFormat="1" applyFont="1" applyAlignment="1">
      <alignment vertical="center"/>
    </xf>
    <xf numFmtId="0" fontId="26" fillId="0" borderId="0" xfId="0" applyFont="1" applyAlignment="1">
      <alignment vertical="center"/>
    </xf>
    <xf numFmtId="173" fontId="21" fillId="0" borderId="0" xfId="0" applyNumberFormat="1" applyFont="1" applyAlignment="1">
      <alignment vertical="top" wrapText="1"/>
    </xf>
    <xf numFmtId="173" fontId="21" fillId="0" borderId="0" xfId="0" applyNumberFormat="1" applyFont="1" applyAlignment="1">
      <alignment vertical="center" wrapText="1"/>
    </xf>
    <xf numFmtId="0" fontId="27" fillId="0" borderId="14" xfId="0" applyFont="1" applyBorder="1" applyAlignment="1">
      <alignment horizontal="left" vertical="center"/>
    </xf>
    <xf numFmtId="2" fontId="0" fillId="0" borderId="1" xfId="0" applyNumberFormat="1" applyBorder="1"/>
    <xf numFmtId="14" fontId="21" fillId="0" borderId="0" xfId="0" applyNumberFormat="1" applyFont="1" applyAlignment="1">
      <alignment vertical="center"/>
    </xf>
    <xf numFmtId="14" fontId="42" fillId="0" borderId="1" xfId="0" applyNumberFormat="1" applyFont="1" applyBorder="1" applyAlignment="1">
      <alignment horizontal="left" vertical="center"/>
    </xf>
    <xf numFmtId="167" fontId="43" fillId="0" borderId="1" xfId="0" applyNumberFormat="1" applyFont="1" applyBorder="1" applyAlignment="1">
      <alignment horizontal="left"/>
    </xf>
    <xf numFmtId="167" fontId="43" fillId="0" borderId="1" xfId="47" applyNumberFormat="1" applyFont="1" applyBorder="1" applyAlignment="1">
      <alignment horizontal="left" vertical="center"/>
    </xf>
    <xf numFmtId="0" fontId="2" fillId="0" borderId="1" xfId="47" applyFont="1" applyBorder="1" applyAlignment="1">
      <alignment horizontal="left" vertical="center" wrapText="1"/>
    </xf>
    <xf numFmtId="169" fontId="44" fillId="0" borderId="1" xfId="47" applyNumberFormat="1" applyFont="1" applyBorder="1" applyAlignment="1">
      <alignment horizontal="left" vertical="center"/>
    </xf>
    <xf numFmtId="6" fontId="43" fillId="0" borderId="1" xfId="0" applyNumberFormat="1" applyFont="1" applyBorder="1" applyAlignment="1">
      <alignment horizontal="left" vertical="center"/>
    </xf>
    <xf numFmtId="0" fontId="43" fillId="0" borderId="0" xfId="0" applyFont="1" applyAlignment="1">
      <alignment horizontal="left" vertical="center"/>
    </xf>
    <xf numFmtId="6" fontId="42" fillId="0" borderId="1" xfId="0" applyNumberFormat="1" applyFont="1" applyBorder="1" applyAlignment="1">
      <alignment horizontal="left" vertical="center"/>
    </xf>
    <xf numFmtId="167" fontId="44" fillId="0" borderId="1" xfId="47" applyNumberFormat="1" applyFont="1" applyBorder="1" applyAlignment="1">
      <alignment horizontal="left"/>
    </xf>
    <xf numFmtId="166" fontId="43" fillId="0" borderId="1" xfId="0" applyNumberFormat="1" applyFont="1" applyBorder="1" applyAlignment="1">
      <alignment horizontal="left"/>
    </xf>
    <xf numFmtId="0" fontId="43" fillId="0" borderId="1" xfId="0" applyFont="1" applyBorder="1" applyAlignment="1">
      <alignment horizontal="left" vertical="center"/>
    </xf>
    <xf numFmtId="168" fontId="43" fillId="0" borderId="1" xfId="1" applyNumberFormat="1" applyFont="1" applyFill="1" applyBorder="1" applyAlignment="1">
      <alignment horizontal="left" vertical="center"/>
    </xf>
    <xf numFmtId="167" fontId="44" fillId="0" borderId="1" xfId="47" applyNumberFormat="1" applyFont="1" applyBorder="1" applyAlignment="1">
      <alignment horizontal="left" vertical="center"/>
    </xf>
    <xf numFmtId="166" fontId="43" fillId="0" borderId="0" xfId="0" applyNumberFormat="1" applyFont="1" applyAlignment="1">
      <alignment horizontal="left" vertical="center"/>
    </xf>
    <xf numFmtId="0" fontId="43" fillId="0" borderId="0" xfId="0" applyFont="1" applyAlignment="1">
      <alignment horizontal="left" vertical="center" wrapText="1"/>
    </xf>
    <xf numFmtId="166" fontId="44" fillId="0" borderId="0" xfId="1" applyNumberFormat="1" applyFont="1" applyFill="1" applyBorder="1" applyAlignment="1">
      <alignment horizontal="left" vertical="center"/>
    </xf>
    <xf numFmtId="0" fontId="44" fillId="0" borderId="0" xfId="0" applyFont="1" applyAlignment="1">
      <alignment horizontal="left" vertical="center"/>
    </xf>
    <xf numFmtId="1" fontId="44" fillId="0" borderId="0" xfId="1" applyNumberFormat="1" applyFont="1" applyFill="1" applyBorder="1" applyAlignment="1">
      <alignment horizontal="left" vertical="center"/>
    </xf>
    <xf numFmtId="14" fontId="44" fillId="0" borderId="0" xfId="1" applyNumberFormat="1" applyFont="1" applyFill="1" applyBorder="1" applyAlignment="1">
      <alignment horizontal="left" vertical="center"/>
    </xf>
    <xf numFmtId="14" fontId="44" fillId="0" borderId="0" xfId="0" applyNumberFormat="1" applyFont="1" applyAlignment="1">
      <alignment horizontal="left" vertical="center"/>
    </xf>
    <xf numFmtId="1" fontId="44" fillId="0" borderId="14" xfId="0" applyNumberFormat="1" applyFont="1" applyBorder="1" applyAlignment="1">
      <alignment horizontal="left" vertical="center"/>
    </xf>
    <xf numFmtId="0" fontId="2" fillId="0" borderId="0" xfId="0" applyFont="1" applyAlignment="1">
      <alignment horizontal="left" vertical="top" wrapText="1"/>
    </xf>
    <xf numFmtId="0" fontId="46" fillId="0" borderId="14" xfId="0" applyFont="1" applyBorder="1" applyAlignment="1">
      <alignment horizontal="left" vertical="top" wrapText="1"/>
    </xf>
    <xf numFmtId="14" fontId="46" fillId="0" borderId="14" xfId="0" applyNumberFormat="1" applyFont="1" applyBorder="1" applyAlignment="1">
      <alignment horizontal="left" vertical="top" wrapText="1"/>
    </xf>
    <xf numFmtId="166" fontId="46" fillId="0" borderId="14" xfId="1" applyNumberFormat="1" applyFont="1" applyFill="1" applyBorder="1" applyAlignment="1">
      <alignment horizontal="left" vertical="top" wrapText="1"/>
    </xf>
    <xf numFmtId="1" fontId="46" fillId="0" borderId="14" xfId="0" applyNumberFormat="1" applyFont="1" applyBorder="1" applyAlignment="1">
      <alignment horizontal="left" vertical="top" wrapText="1"/>
    </xf>
    <xf numFmtId="1" fontId="46" fillId="0" borderId="14" xfId="0" applyNumberFormat="1" applyFont="1" applyBorder="1" applyAlignment="1">
      <alignment horizontal="left" vertical="top"/>
    </xf>
    <xf numFmtId="0" fontId="46" fillId="0" borderId="14" xfId="0" applyFont="1" applyBorder="1" applyAlignment="1">
      <alignment horizontal="left" vertical="top"/>
    </xf>
    <xf numFmtId="14" fontId="46" fillId="0" borderId="14" xfId="0" applyNumberFormat="1" applyFont="1" applyBorder="1" applyAlignment="1">
      <alignment horizontal="left" vertical="top"/>
    </xf>
    <xf numFmtId="166" fontId="46" fillId="0" borderId="14" xfId="0" applyNumberFormat="1" applyFont="1" applyBorder="1" applyAlignment="1">
      <alignment horizontal="left" vertical="top" wrapText="1"/>
    </xf>
    <xf numFmtId="14" fontId="46" fillId="0" borderId="14" xfId="1" applyNumberFormat="1" applyFont="1" applyFill="1" applyBorder="1" applyAlignment="1">
      <alignment horizontal="left" vertical="top" wrapText="1"/>
    </xf>
    <xf numFmtId="168" fontId="46" fillId="0" borderId="14" xfId="1" applyNumberFormat="1" applyFont="1" applyFill="1" applyBorder="1" applyAlignment="1">
      <alignment horizontal="left" vertical="top" wrapText="1"/>
    </xf>
    <xf numFmtId="0" fontId="46" fillId="0" borderId="14" xfId="1" applyNumberFormat="1" applyFont="1" applyFill="1" applyBorder="1" applyAlignment="1">
      <alignment horizontal="left" vertical="top" wrapText="1"/>
    </xf>
    <xf numFmtId="167" fontId="46" fillId="0" borderId="14" xfId="1" applyNumberFormat="1" applyFont="1" applyFill="1" applyBorder="1" applyAlignment="1">
      <alignment horizontal="left" vertical="top" wrapText="1"/>
    </xf>
    <xf numFmtId="0" fontId="2" fillId="0" borderId="14" xfId="0" applyFont="1" applyBorder="1" applyAlignment="1">
      <alignment horizontal="left" vertical="top" wrapText="1"/>
    </xf>
    <xf numFmtId="0" fontId="2" fillId="0" borderId="14" xfId="0" applyFont="1" applyBorder="1" applyAlignment="1">
      <alignment horizontal="left" vertical="top"/>
    </xf>
    <xf numFmtId="0" fontId="2" fillId="0" borderId="1" xfId="0" applyFont="1" applyBorder="1" applyAlignment="1">
      <alignment horizontal="left" vertical="top" wrapText="1"/>
    </xf>
    <xf numFmtId="0" fontId="2" fillId="0" borderId="0" xfId="0" applyFont="1" applyAlignment="1">
      <alignment horizontal="left" vertical="top"/>
    </xf>
    <xf numFmtId="166" fontId="43" fillId="0" borderId="1" xfId="1" applyNumberFormat="1" applyFont="1" applyFill="1" applyBorder="1" applyAlignment="1">
      <alignment horizontal="left" vertical="center"/>
    </xf>
    <xf numFmtId="14" fontId="43" fillId="0" borderId="1" xfId="1" applyNumberFormat="1" applyFont="1" applyFill="1" applyBorder="1" applyAlignment="1">
      <alignment horizontal="left" vertical="center"/>
    </xf>
    <xf numFmtId="0" fontId="43" fillId="0" borderId="1" xfId="47" applyFont="1" applyBorder="1" applyAlignment="1">
      <alignment horizontal="left"/>
    </xf>
    <xf numFmtId="168" fontId="43" fillId="0" borderId="0" xfId="1" applyNumberFormat="1" applyFont="1" applyFill="1" applyBorder="1" applyAlignment="1">
      <alignment horizontal="left" vertical="center"/>
    </xf>
    <xf numFmtId="14" fontId="43" fillId="0" borderId="0" xfId="0" applyNumberFormat="1" applyFont="1" applyAlignment="1">
      <alignment horizontal="left" vertical="center"/>
    </xf>
    <xf numFmtId="14" fontId="43" fillId="0" borderId="0" xfId="1" applyNumberFormat="1" applyFont="1" applyFill="1" applyBorder="1" applyAlignment="1">
      <alignment horizontal="left" vertical="center"/>
    </xf>
    <xf numFmtId="167" fontId="43" fillId="0" borderId="0" xfId="0" applyNumberFormat="1" applyFont="1" applyAlignment="1">
      <alignment horizontal="left" vertical="center"/>
    </xf>
    <xf numFmtId="166" fontId="43" fillId="0" borderId="0" xfId="1" applyNumberFormat="1" applyFont="1" applyFill="1" applyBorder="1" applyAlignment="1">
      <alignment horizontal="left" vertical="center"/>
    </xf>
    <xf numFmtId="1" fontId="43" fillId="0" borderId="0" xfId="0" applyNumberFormat="1" applyFont="1" applyAlignment="1">
      <alignment horizontal="left" vertical="center"/>
    </xf>
    <xf numFmtId="166" fontId="46" fillId="0" borderId="49" xfId="48" applyNumberFormat="1" applyFont="1" applyFill="1" applyBorder="1" applyAlignment="1">
      <alignment horizontal="left" vertical="top" wrapText="1"/>
    </xf>
    <xf numFmtId="14" fontId="46" fillId="0" borderId="49" xfId="48" applyNumberFormat="1" applyFont="1" applyFill="1" applyBorder="1" applyAlignment="1">
      <alignment horizontal="left" vertical="top" wrapText="1"/>
    </xf>
    <xf numFmtId="168" fontId="46" fillId="0" borderId="49" xfId="48" applyNumberFormat="1" applyFont="1" applyFill="1" applyBorder="1" applyAlignment="1">
      <alignment horizontal="left" vertical="top" wrapText="1"/>
    </xf>
    <xf numFmtId="0" fontId="46" fillId="0" borderId="49" xfId="48" applyNumberFormat="1" applyFont="1" applyFill="1" applyBorder="1" applyAlignment="1">
      <alignment horizontal="left" vertical="top" wrapText="1"/>
    </xf>
    <xf numFmtId="0" fontId="46" fillId="0" borderId="14" xfId="48" applyNumberFormat="1" applyFont="1" applyFill="1" applyBorder="1" applyAlignment="1">
      <alignment horizontal="left" vertical="top" wrapText="1"/>
    </xf>
    <xf numFmtId="168" fontId="46" fillId="0" borderId="14" xfId="48" applyNumberFormat="1" applyFont="1" applyFill="1" applyBorder="1" applyAlignment="1">
      <alignment horizontal="left" vertical="top" wrapText="1"/>
    </xf>
    <xf numFmtId="0" fontId="43" fillId="0" borderId="3" xfId="0" applyFont="1" applyBorder="1" applyAlignment="1">
      <alignment horizontal="left"/>
    </xf>
    <xf numFmtId="167" fontId="43" fillId="0" borderId="48" xfId="47" applyNumberFormat="1" applyFont="1" applyBorder="1" applyAlignment="1">
      <alignment horizontal="left"/>
    </xf>
    <xf numFmtId="0" fontId="43" fillId="0" borderId="2" xfId="0" applyFont="1" applyBorder="1" applyAlignment="1">
      <alignment horizontal="left"/>
    </xf>
    <xf numFmtId="1" fontId="44" fillId="0" borderId="28" xfId="0" applyNumberFormat="1" applyFont="1" applyBorder="1" applyAlignment="1">
      <alignment horizontal="left" vertical="center"/>
    </xf>
    <xf numFmtId="172" fontId="43" fillId="0" borderId="2" xfId="47" applyNumberFormat="1" applyFont="1" applyBorder="1" applyAlignment="1">
      <alignment horizontal="left" vertical="center"/>
    </xf>
    <xf numFmtId="0" fontId="0" fillId="0" borderId="0" xfId="0" applyProtection="1">
      <protection locked="0"/>
    </xf>
    <xf numFmtId="0" fontId="44" fillId="0" borderId="1" xfId="47" applyFont="1" applyBorder="1" applyAlignment="1">
      <alignment horizontal="left" vertical="top"/>
    </xf>
    <xf numFmtId="0" fontId="43" fillId="0" borderId="1" xfId="47" applyFont="1" applyBorder="1" applyAlignment="1">
      <alignment horizontal="left" vertical="center"/>
    </xf>
    <xf numFmtId="0" fontId="43" fillId="0" borderId="1" xfId="0" applyFont="1" applyBorder="1" applyAlignment="1">
      <alignment horizontal="left"/>
    </xf>
    <xf numFmtId="14" fontId="43" fillId="0" borderId="1" xfId="47" applyNumberFormat="1" applyFont="1" applyBorder="1" applyAlignment="1">
      <alignment horizontal="left"/>
    </xf>
    <xf numFmtId="14" fontId="43" fillId="0" borderId="1" xfId="0" applyNumberFormat="1" applyFont="1" applyBorder="1" applyAlignment="1">
      <alignment horizontal="left" vertical="center"/>
    </xf>
    <xf numFmtId="0" fontId="42" fillId="0" borderId="1" xfId="47" applyFont="1" applyBorder="1" applyAlignment="1">
      <alignment horizontal="left" vertical="center"/>
    </xf>
    <xf numFmtId="0" fontId="44" fillId="0" borderId="1" xfId="47" applyFont="1" applyBorder="1" applyAlignment="1">
      <alignment horizontal="left" vertical="center"/>
    </xf>
    <xf numFmtId="0" fontId="42" fillId="0" borderId="1" xfId="0" applyFont="1" applyBorder="1" applyAlignment="1">
      <alignment horizontal="left" vertical="center"/>
    </xf>
    <xf numFmtId="1" fontId="44" fillId="0" borderId="1" xfId="47" applyNumberFormat="1" applyFont="1" applyBorder="1" applyAlignment="1">
      <alignment horizontal="left" vertical="center"/>
    </xf>
    <xf numFmtId="0" fontId="43" fillId="0" borderId="3" xfId="47" applyFont="1" applyBorder="1" applyAlignment="1">
      <alignment horizontal="left" vertical="center"/>
    </xf>
    <xf numFmtId="167" fontId="43" fillId="0" borderId="1" xfId="47" applyNumberFormat="1" applyFont="1" applyBorder="1" applyAlignment="1">
      <alignment horizontal="left"/>
    </xf>
    <xf numFmtId="167" fontId="42" fillId="0" borderId="1" xfId="47" applyNumberFormat="1" applyFont="1" applyBorder="1" applyAlignment="1">
      <alignment horizontal="left" vertical="center"/>
    </xf>
    <xf numFmtId="14" fontId="43" fillId="0" borderId="1" xfId="0" applyNumberFormat="1" applyFont="1" applyBorder="1" applyAlignment="1">
      <alignment horizontal="left"/>
    </xf>
    <xf numFmtId="166" fontId="43" fillId="0" borderId="1" xfId="0" applyNumberFormat="1" applyFont="1" applyBorder="1" applyAlignment="1">
      <alignment horizontal="left" vertical="center"/>
    </xf>
    <xf numFmtId="166" fontId="43" fillId="0" borderId="1" xfId="47" applyNumberFormat="1" applyFont="1" applyBorder="1" applyAlignment="1">
      <alignment horizontal="left"/>
    </xf>
    <xf numFmtId="172" fontId="43" fillId="0" borderId="1" xfId="47" applyNumberFormat="1" applyFont="1" applyBorder="1" applyAlignment="1">
      <alignment horizontal="left" vertical="center"/>
    </xf>
    <xf numFmtId="14" fontId="43" fillId="0" borderId="1" xfId="47" applyNumberFormat="1" applyFont="1" applyBorder="1" applyAlignment="1">
      <alignment horizontal="left" vertical="center"/>
    </xf>
    <xf numFmtId="166" fontId="43" fillId="0" borderId="1" xfId="47" applyNumberFormat="1" applyFont="1" applyBorder="1" applyAlignment="1">
      <alignment horizontal="left" vertical="center"/>
    </xf>
    <xf numFmtId="0" fontId="43" fillId="0" borderId="2" xfId="0" applyFont="1" applyBorder="1" applyAlignment="1">
      <alignment horizontal="left" vertical="center"/>
    </xf>
    <xf numFmtId="172" fontId="43" fillId="0" borderId="1" xfId="47" applyNumberFormat="1" applyFont="1" applyBorder="1" applyAlignment="1">
      <alignment horizontal="left"/>
    </xf>
    <xf numFmtId="0" fontId="42" fillId="0" borderId="48" xfId="47" applyFont="1" applyBorder="1" applyAlignment="1">
      <alignment horizontal="left" vertical="center"/>
    </xf>
    <xf numFmtId="0" fontId="43" fillId="0" borderId="48" xfId="47" applyFont="1" applyBorder="1" applyAlignment="1">
      <alignment horizontal="left" vertical="center"/>
    </xf>
    <xf numFmtId="0" fontId="43" fillId="0" borderId="3" xfId="47" applyFont="1" applyBorder="1" applyAlignment="1">
      <alignment horizontal="left"/>
    </xf>
    <xf numFmtId="0" fontId="43" fillId="0" borderId="0" xfId="47" applyFont="1" applyAlignment="1">
      <alignment horizontal="left" vertical="center"/>
    </xf>
    <xf numFmtId="1" fontId="29" fillId="0" borderId="13" xfId="0" applyNumberFormat="1" applyFont="1" applyBorder="1" applyAlignment="1">
      <alignment horizontal="center" vertical="center"/>
    </xf>
    <xf numFmtId="3" fontId="0" fillId="0" borderId="0" xfId="0" applyNumberFormat="1"/>
    <xf numFmtId="14" fontId="43" fillId="0" borderId="3" xfId="47" applyNumberFormat="1" applyFont="1" applyBorder="1" applyAlignment="1">
      <alignment horizontal="left"/>
    </xf>
    <xf numFmtId="6" fontId="43" fillId="0" borderId="52" xfId="0" applyNumberFormat="1" applyFont="1" applyBorder="1" applyAlignment="1">
      <alignment horizontal="left" vertical="center"/>
    </xf>
    <xf numFmtId="0" fontId="43" fillId="0" borderId="0" xfId="0" applyFont="1" applyAlignment="1">
      <alignment horizontal="left"/>
    </xf>
    <xf numFmtId="0" fontId="43" fillId="0" borderId="3" xfId="47" applyFont="1" applyBorder="1" applyAlignment="1" applyProtection="1">
      <alignment horizontal="left"/>
      <protection locked="0"/>
    </xf>
    <xf numFmtId="0" fontId="42" fillId="0" borderId="0" xfId="47" applyFont="1" applyAlignment="1">
      <alignment horizontal="left" vertical="center"/>
    </xf>
    <xf numFmtId="0" fontId="43" fillId="0" borderId="53" xfId="47" applyFont="1" applyBorder="1" applyAlignment="1">
      <alignment horizontal="left" vertical="center"/>
    </xf>
    <xf numFmtId="0" fontId="43" fillId="0" borderId="3" xfId="0" applyFont="1" applyBorder="1" applyAlignment="1" applyProtection="1">
      <alignment horizontal="left"/>
      <protection locked="0"/>
    </xf>
    <xf numFmtId="0" fontId="51" fillId="0" borderId="1" xfId="0" applyFont="1" applyBorder="1" applyAlignment="1">
      <alignment horizontal="left"/>
    </xf>
    <xf numFmtId="0" fontId="44" fillId="0" borderId="48" xfId="47" applyFont="1" applyBorder="1" applyAlignment="1">
      <alignment horizontal="left" vertical="top"/>
    </xf>
    <xf numFmtId="0" fontId="44" fillId="0" borderId="3" xfId="47" applyFont="1" applyBorder="1" applyAlignment="1" applyProtection="1">
      <alignment horizontal="left" vertical="center"/>
      <protection locked="0"/>
    </xf>
    <xf numFmtId="0" fontId="44" fillId="0" borderId="3" xfId="47" applyFont="1" applyBorder="1" applyAlignment="1">
      <alignment horizontal="left" vertical="center"/>
    </xf>
    <xf numFmtId="0" fontId="43" fillId="0" borderId="3" xfId="47" applyFont="1" applyBorder="1" applyAlignment="1" applyProtection="1">
      <alignment horizontal="left" vertical="center"/>
      <protection locked="0"/>
    </xf>
    <xf numFmtId="0" fontId="43" fillId="0" borderId="50" xfId="47" applyFont="1" applyBorder="1" applyAlignment="1">
      <alignment horizontal="left" vertical="center"/>
    </xf>
    <xf numFmtId="167" fontId="44" fillId="0" borderId="1" xfId="0" applyNumberFormat="1" applyFont="1" applyBorder="1" applyAlignment="1">
      <alignment horizontal="left" vertical="center"/>
    </xf>
    <xf numFmtId="0" fontId="44" fillId="0" borderId="3" xfId="47" applyFont="1" applyBorder="1" applyAlignment="1">
      <alignment horizontal="left"/>
    </xf>
    <xf numFmtId="0" fontId="43" fillId="0" borderId="0" xfId="47" applyFont="1" applyAlignment="1">
      <alignment horizontal="left"/>
    </xf>
    <xf numFmtId="0" fontId="44" fillId="0" borderId="1" xfId="0" applyFont="1" applyBorder="1" applyAlignment="1">
      <alignment horizontal="left"/>
    </xf>
    <xf numFmtId="0" fontId="45" fillId="0" borderId="1" xfId="0" applyFont="1" applyBorder="1" applyAlignment="1">
      <alignment horizontal="left" vertical="center"/>
    </xf>
    <xf numFmtId="3" fontId="42" fillId="0" borderId="1" xfId="0" applyNumberFormat="1" applyFont="1" applyBorder="1" applyAlignment="1">
      <alignment horizontal="left" vertical="center"/>
    </xf>
    <xf numFmtId="0" fontId="2" fillId="0" borderId="1" xfId="0" applyFont="1" applyBorder="1" applyAlignment="1">
      <alignment horizontal="left" vertical="center"/>
    </xf>
    <xf numFmtId="3" fontId="43" fillId="0" borderId="1" xfId="0" applyNumberFormat="1" applyFont="1" applyBorder="1" applyAlignment="1">
      <alignment horizontal="left" vertical="center"/>
    </xf>
    <xf numFmtId="0" fontId="47" fillId="0" borderId="1" xfId="0" applyFont="1" applyBorder="1" applyAlignment="1">
      <alignment horizontal="left" vertical="center"/>
    </xf>
    <xf numFmtId="0" fontId="0" fillId="0" borderId="1" xfId="0" applyBorder="1" applyAlignment="1">
      <alignment horizontal="left"/>
    </xf>
    <xf numFmtId="0" fontId="48" fillId="0" borderId="1" xfId="0" applyFont="1" applyBorder="1" applyAlignment="1">
      <alignment horizontal="left" vertical="center"/>
    </xf>
    <xf numFmtId="14" fontId="48" fillId="0" borderId="1" xfId="0" applyNumberFormat="1" applyFont="1" applyBorder="1" applyAlignment="1">
      <alignment horizontal="left" vertical="center"/>
    </xf>
    <xf numFmtId="6" fontId="48" fillId="0" borderId="1" xfId="0" applyNumberFormat="1" applyFont="1" applyBorder="1" applyAlignment="1">
      <alignment horizontal="left" vertical="center"/>
    </xf>
    <xf numFmtId="6" fontId="49" fillId="0" borderId="1" xfId="0" applyNumberFormat="1" applyFont="1" applyBorder="1" applyAlignment="1">
      <alignment horizontal="left" vertical="center"/>
    </xf>
    <xf numFmtId="0" fontId="49" fillId="0" borderId="51" xfId="60" applyFont="1" applyBorder="1" applyAlignment="1">
      <alignment horizontal="left"/>
    </xf>
    <xf numFmtId="0" fontId="43" fillId="0" borderId="2" xfId="47" applyFont="1" applyBorder="1" applyAlignment="1">
      <alignment horizontal="left"/>
    </xf>
    <xf numFmtId="166" fontId="42" fillId="0" borderId="1" xfId="0" applyNumberFormat="1" applyFont="1" applyBorder="1" applyAlignment="1">
      <alignment horizontal="left" vertical="center"/>
    </xf>
    <xf numFmtId="0" fontId="42" fillId="0" borderId="48" xfId="0" applyFont="1" applyBorder="1" applyAlignment="1">
      <alignment horizontal="left" vertical="center"/>
    </xf>
    <xf numFmtId="3" fontId="43" fillId="0" borderId="48" xfId="0" applyNumberFormat="1" applyFont="1" applyBorder="1" applyAlignment="1">
      <alignment horizontal="left" vertical="center"/>
    </xf>
    <xf numFmtId="0" fontId="43" fillId="0" borderId="48" xfId="0" applyFont="1" applyBorder="1" applyAlignment="1">
      <alignment horizontal="left" vertical="center"/>
    </xf>
    <xf numFmtId="14" fontId="42" fillId="0" borderId="48" xfId="0" applyNumberFormat="1" applyFont="1" applyBorder="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left" vertical="center" wrapText="1"/>
    </xf>
    <xf numFmtId="0" fontId="52" fillId="0" borderId="1" xfId="0" applyFont="1" applyBorder="1" applyAlignment="1">
      <alignment horizontal="left" vertical="center"/>
    </xf>
    <xf numFmtId="0" fontId="53" fillId="0" borderId="1" xfId="0" applyFont="1" applyBorder="1" applyAlignment="1">
      <alignment horizontal="left" vertical="center"/>
    </xf>
    <xf numFmtId="167" fontId="43" fillId="0" borderId="1" xfId="48" applyNumberFormat="1" applyFont="1" applyFill="1" applyBorder="1" applyAlignment="1" applyProtection="1">
      <alignment horizontal="left" vertical="center"/>
    </xf>
    <xf numFmtId="0" fontId="43" fillId="0" borderId="48" xfId="0" applyFont="1" applyBorder="1" applyAlignment="1">
      <alignment horizontal="left"/>
    </xf>
    <xf numFmtId="0" fontId="2" fillId="0" borderId="2" xfId="0" applyFont="1" applyBorder="1" applyAlignment="1">
      <alignment horizontal="left" vertical="top" wrapText="1"/>
    </xf>
    <xf numFmtId="0" fontId="49" fillId="0" borderId="54" xfId="59" applyFont="1" applyBorder="1" applyAlignment="1">
      <alignment horizontal="left"/>
    </xf>
    <xf numFmtId="0" fontId="49" fillId="0" borderId="2" xfId="59" applyFont="1" applyBorder="1" applyAlignment="1">
      <alignment horizontal="left"/>
    </xf>
    <xf numFmtId="0" fontId="2" fillId="0" borderId="1" xfId="0" applyFont="1" applyBorder="1" applyAlignment="1">
      <alignment horizontal="left" vertical="top"/>
    </xf>
    <xf numFmtId="166" fontId="44" fillId="0" borderId="14" xfId="0" applyNumberFormat="1" applyFont="1" applyBorder="1" applyAlignment="1">
      <alignment horizontal="left" vertical="center"/>
    </xf>
    <xf numFmtId="166" fontId="42" fillId="0" borderId="48" xfId="0" applyNumberFormat="1" applyFont="1" applyBorder="1" applyAlignment="1">
      <alignment horizontal="left" vertical="center"/>
    </xf>
    <xf numFmtId="0" fontId="43" fillId="0" borderId="0" xfId="1" applyNumberFormat="1" applyFont="1" applyFill="1" applyBorder="1" applyAlignment="1">
      <alignment horizontal="left" vertical="center"/>
    </xf>
    <xf numFmtId="3" fontId="43" fillId="0" borderId="1" xfId="47" applyNumberFormat="1" applyFont="1" applyBorder="1" applyAlignment="1">
      <alignment horizontal="left"/>
    </xf>
    <xf numFmtId="0" fontId="43" fillId="0" borderId="51" xfId="47" applyFont="1" applyBorder="1" applyAlignment="1">
      <alignment horizontal="left"/>
    </xf>
    <xf numFmtId="169" fontId="43" fillId="0" borderId="1" xfId="47" applyNumberFormat="1" applyFont="1" applyBorder="1" applyAlignment="1">
      <alignment horizontal="left" vertical="center"/>
    </xf>
    <xf numFmtId="0" fontId="49" fillId="0" borderId="1" xfId="60" applyFont="1" applyBorder="1" applyAlignment="1">
      <alignment horizontal="left"/>
    </xf>
    <xf numFmtId="0" fontId="49" fillId="0" borderId="51" xfId="59" applyFont="1" applyBorder="1" applyAlignment="1">
      <alignment horizontal="left"/>
    </xf>
    <xf numFmtId="0" fontId="43" fillId="0" borderId="2" xfId="47" applyFont="1" applyBorder="1" applyAlignment="1">
      <alignment horizontal="left" vertical="center"/>
    </xf>
    <xf numFmtId="0" fontId="43" fillId="0" borderId="48" xfId="47" applyFont="1" applyBorder="1" applyAlignment="1">
      <alignment horizontal="left"/>
    </xf>
    <xf numFmtId="0" fontId="43" fillId="0" borderId="50" xfId="0" applyFont="1" applyBorder="1" applyAlignment="1">
      <alignment horizontal="left"/>
    </xf>
    <xf numFmtId="0" fontId="44" fillId="0" borderId="0" xfId="47" applyFont="1" applyAlignment="1">
      <alignment horizontal="left" vertical="center"/>
    </xf>
    <xf numFmtId="0" fontId="49" fillId="0" borderId="1" xfId="59" applyFont="1" applyBorder="1" applyAlignment="1">
      <alignment horizontal="left"/>
    </xf>
    <xf numFmtId="0" fontId="49" fillId="0" borderId="55" xfId="59" applyFont="1" applyBorder="1" applyAlignment="1">
      <alignment horizontal="left"/>
    </xf>
    <xf numFmtId="168" fontId="43" fillId="0" borderId="0" xfId="48" applyNumberFormat="1" applyFont="1" applyFill="1" applyBorder="1" applyAlignment="1">
      <alignment horizontal="left" vertical="center"/>
    </xf>
    <xf numFmtId="0" fontId="54" fillId="0" borderId="1" xfId="0" applyFont="1" applyBorder="1" applyAlignment="1">
      <alignment horizontal="left" vertical="center"/>
    </xf>
    <xf numFmtId="0" fontId="43" fillId="0" borderId="55" xfId="0" applyFont="1" applyBorder="1" applyAlignment="1">
      <alignment horizontal="left"/>
    </xf>
    <xf numFmtId="0" fontId="49" fillId="0" borderId="0" xfId="59" applyFont="1" applyAlignment="1">
      <alignment horizontal="left"/>
    </xf>
    <xf numFmtId="14" fontId="43" fillId="0" borderId="3" xfId="0" applyNumberFormat="1" applyFont="1" applyBorder="1" applyAlignment="1">
      <alignment horizontal="left"/>
    </xf>
    <xf numFmtId="0" fontId="43" fillId="0" borderId="1" xfId="47" applyFont="1" applyBorder="1" applyAlignment="1">
      <alignment horizontal="left" wrapText="1"/>
    </xf>
    <xf numFmtId="167" fontId="42" fillId="0" borderId="48" xfId="47" applyNumberFormat="1" applyFont="1" applyBorder="1" applyAlignment="1">
      <alignment horizontal="left" vertical="center"/>
    </xf>
    <xf numFmtId="166" fontId="43" fillId="0" borderId="0" xfId="48" applyNumberFormat="1" applyFont="1" applyFill="1" applyBorder="1" applyAlignment="1">
      <alignment horizontal="left" vertical="center"/>
    </xf>
    <xf numFmtId="14" fontId="43" fillId="0" borderId="0" xfId="48" applyNumberFormat="1" applyFont="1" applyFill="1" applyBorder="1" applyAlignment="1">
      <alignment horizontal="left" vertical="center"/>
    </xf>
    <xf numFmtId="0" fontId="43" fillId="0" borderId="50" xfId="47" applyFont="1" applyBorder="1" applyAlignment="1">
      <alignment horizontal="left"/>
    </xf>
    <xf numFmtId="0" fontId="43" fillId="0" borderId="51" xfId="0" applyFont="1" applyBorder="1" applyAlignment="1">
      <alignment horizontal="left"/>
    </xf>
    <xf numFmtId="14" fontId="43" fillId="0" borderId="48" xfId="0" applyNumberFormat="1" applyFont="1" applyBorder="1" applyAlignment="1">
      <alignment horizontal="left"/>
    </xf>
    <xf numFmtId="14" fontId="43" fillId="0" borderId="48" xfId="47" applyNumberFormat="1" applyFont="1" applyBorder="1" applyAlignment="1">
      <alignment horizontal="left"/>
    </xf>
    <xf numFmtId="172" fontId="43" fillId="0" borderId="48" xfId="47" applyNumberFormat="1" applyFont="1" applyBorder="1" applyAlignment="1">
      <alignment horizontal="left"/>
    </xf>
    <xf numFmtId="172" fontId="43" fillId="0" borderId="48" xfId="47" applyNumberFormat="1" applyFont="1" applyBorder="1" applyAlignment="1">
      <alignment horizontal="left" vertical="center"/>
    </xf>
    <xf numFmtId="0" fontId="43" fillId="0" borderId="48" xfId="47" applyFont="1" applyBorder="1" applyAlignment="1">
      <alignment horizontal="left" wrapText="1"/>
    </xf>
    <xf numFmtId="0" fontId="55" fillId="0" borderId="1" xfId="0" applyFont="1" applyBorder="1" applyAlignment="1">
      <alignment horizontal="left" vertical="center"/>
    </xf>
    <xf numFmtId="0" fontId="43" fillId="0" borderId="56" xfId="0" applyFont="1" applyBorder="1" applyAlignment="1">
      <alignment horizontal="left"/>
    </xf>
    <xf numFmtId="14" fontId="43" fillId="0" borderId="2" xfId="47" applyNumberFormat="1" applyFont="1" applyBorder="1" applyAlignment="1">
      <alignment horizontal="left" vertical="center"/>
    </xf>
    <xf numFmtId="14" fontId="44" fillId="0" borderId="2" xfId="47" applyNumberFormat="1" applyFont="1" applyBorder="1" applyAlignment="1">
      <alignment horizontal="left" vertical="center"/>
    </xf>
    <xf numFmtId="14" fontId="43" fillId="0" borderId="2" xfId="0" applyNumberFormat="1" applyFont="1" applyBorder="1" applyAlignment="1">
      <alignment horizontal="left" vertical="center"/>
    </xf>
    <xf numFmtId="14" fontId="43" fillId="0" borderId="54" xfId="0" applyNumberFormat="1" applyFont="1" applyBorder="1" applyAlignment="1">
      <alignment horizontal="left" vertical="center"/>
    </xf>
    <xf numFmtId="172" fontId="43" fillId="0" borderId="57" xfId="47" applyNumberFormat="1" applyFont="1" applyBorder="1" applyAlignment="1">
      <alignment horizontal="left" vertical="center"/>
    </xf>
    <xf numFmtId="14" fontId="43" fillId="0" borderId="2" xfId="47" applyNumberFormat="1" applyFont="1" applyBorder="1" applyAlignment="1">
      <alignment horizontal="left"/>
    </xf>
    <xf numFmtId="0" fontId="42" fillId="0" borderId="2" xfId="47" applyFont="1" applyBorder="1" applyAlignment="1">
      <alignment horizontal="left" vertical="center"/>
    </xf>
    <xf numFmtId="1" fontId="44" fillId="0" borderId="0" xfId="0" applyNumberFormat="1" applyFont="1" applyAlignment="1">
      <alignment horizontal="left" vertical="center"/>
    </xf>
    <xf numFmtId="6" fontId="42" fillId="0" borderId="48" xfId="0" applyNumberFormat="1" applyFont="1" applyBorder="1" applyAlignment="1">
      <alignment horizontal="left" vertical="center"/>
    </xf>
    <xf numFmtId="0" fontId="43" fillId="0" borderId="1" xfId="47" applyFont="1" applyBorder="1" applyAlignment="1">
      <alignment horizontal="left" vertical="top"/>
    </xf>
    <xf numFmtId="0" fontId="43" fillId="0" borderId="3" xfId="47" applyFont="1" applyBorder="1" applyAlignment="1">
      <alignment horizontal="left" vertical="center" wrapText="1"/>
    </xf>
    <xf numFmtId="167" fontId="44" fillId="0" borderId="1" xfId="50" applyNumberFormat="1" applyFont="1" applyBorder="1" applyAlignment="1">
      <alignment horizontal="left" vertical="center"/>
    </xf>
    <xf numFmtId="167" fontId="44" fillId="0" borderId="48" xfId="47" applyNumberFormat="1" applyFont="1" applyBorder="1" applyAlignment="1">
      <alignment horizontal="left" vertical="center"/>
    </xf>
    <xf numFmtId="0" fontId="49" fillId="0" borderId="1" xfId="0" applyFont="1" applyBorder="1" applyAlignment="1">
      <alignment horizontal="left" vertical="center"/>
    </xf>
    <xf numFmtId="3" fontId="48" fillId="0" borderId="1" xfId="0" applyNumberFormat="1" applyFont="1" applyBorder="1" applyAlignment="1">
      <alignment horizontal="left" vertical="center"/>
    </xf>
    <xf numFmtId="0" fontId="48" fillId="0" borderId="48" xfId="0" applyFont="1" applyBorder="1" applyAlignment="1">
      <alignment horizontal="left" vertical="center"/>
    </xf>
    <xf numFmtId="3" fontId="54" fillId="0" borderId="1" xfId="0" applyNumberFormat="1" applyFont="1" applyBorder="1" applyAlignment="1">
      <alignment horizontal="left" vertical="center"/>
    </xf>
    <xf numFmtId="0" fontId="42" fillId="0" borderId="1" xfId="0" applyFont="1" applyBorder="1" applyAlignment="1">
      <alignment horizontal="left" vertical="center" wrapText="1"/>
    </xf>
    <xf numFmtId="3" fontId="47" fillId="0" borderId="1" xfId="0" applyNumberFormat="1" applyFont="1" applyBorder="1" applyAlignment="1">
      <alignment horizontal="left" vertical="center"/>
    </xf>
    <xf numFmtId="14" fontId="43" fillId="0" borderId="57" xfId="0" applyNumberFormat="1" applyFont="1" applyBorder="1" applyAlignment="1">
      <alignment horizontal="left" vertical="center"/>
    </xf>
    <xf numFmtId="3" fontId="42" fillId="0" borderId="48" xfId="0" applyNumberFormat="1" applyFont="1" applyBorder="1" applyAlignment="1">
      <alignment horizontal="left" vertical="center"/>
    </xf>
    <xf numFmtId="175" fontId="42" fillId="0" borderId="1" xfId="47" applyNumberFormat="1" applyFont="1" applyBorder="1" applyAlignment="1">
      <alignment horizontal="left" vertical="center"/>
    </xf>
    <xf numFmtId="169" fontId="44" fillId="0" borderId="48" xfId="47" applyNumberFormat="1" applyFont="1" applyBorder="1" applyAlignment="1">
      <alignment horizontal="left" vertical="center"/>
    </xf>
    <xf numFmtId="0" fontId="43" fillId="0" borderId="50" xfId="47" applyFont="1" applyBorder="1" applyAlignment="1">
      <alignment horizontal="left" vertical="center" wrapText="1"/>
    </xf>
    <xf numFmtId="166" fontId="43" fillId="0" borderId="48" xfId="0" applyNumberFormat="1" applyFont="1" applyBorder="1" applyAlignment="1">
      <alignment horizontal="left" vertical="center"/>
    </xf>
    <xf numFmtId="6" fontId="43" fillId="0" borderId="58" xfId="0" applyNumberFormat="1" applyFont="1" applyBorder="1" applyAlignment="1">
      <alignment horizontal="left" vertical="center"/>
    </xf>
    <xf numFmtId="169" fontId="44" fillId="0" borderId="2" xfId="47" applyNumberFormat="1" applyFont="1" applyBorder="1" applyAlignment="1">
      <alignment horizontal="left" vertical="center"/>
    </xf>
    <xf numFmtId="0" fontId="43" fillId="0" borderId="2" xfId="47" applyFont="1" applyBorder="1" applyAlignment="1">
      <alignment horizontal="left" vertical="top"/>
    </xf>
    <xf numFmtId="175" fontId="43" fillId="0" borderId="1" xfId="47" applyNumberFormat="1" applyFont="1" applyBorder="1" applyAlignment="1">
      <alignment horizontal="left"/>
    </xf>
    <xf numFmtId="0" fontId="44" fillId="0" borderId="0" xfId="47" applyFont="1" applyAlignment="1">
      <alignment horizontal="left" vertical="top"/>
    </xf>
    <xf numFmtId="169" fontId="44" fillId="0" borderId="57" xfId="47" applyNumberFormat="1" applyFont="1" applyBorder="1" applyAlignment="1">
      <alignment horizontal="left" vertical="center"/>
    </xf>
    <xf numFmtId="14" fontId="43" fillId="0" borderId="57" xfId="47" applyNumberFormat="1" applyFont="1" applyBorder="1" applyAlignment="1">
      <alignment horizontal="left"/>
    </xf>
    <xf numFmtId="166" fontId="43" fillId="0" borderId="48" xfId="1" applyNumberFormat="1" applyFont="1" applyFill="1" applyBorder="1" applyAlignment="1">
      <alignment horizontal="left" vertical="center"/>
    </xf>
    <xf numFmtId="14" fontId="43" fillId="0" borderId="48" xfId="1" applyNumberFormat="1" applyFont="1" applyFill="1" applyBorder="1" applyAlignment="1">
      <alignment horizontal="left" vertical="center"/>
    </xf>
    <xf numFmtId="14" fontId="43" fillId="0" borderId="48" xfId="0" applyNumberFormat="1" applyFont="1" applyBorder="1" applyAlignment="1">
      <alignment horizontal="left" vertical="center"/>
    </xf>
    <xf numFmtId="168" fontId="43" fillId="0" borderId="48" xfId="1" applyNumberFormat="1" applyFont="1" applyFill="1" applyBorder="1" applyAlignment="1">
      <alignment horizontal="left" vertical="center"/>
    </xf>
    <xf numFmtId="167" fontId="43" fillId="0" borderId="48" xfId="0" applyNumberFormat="1" applyFont="1" applyBorder="1" applyAlignment="1">
      <alignment horizontal="left"/>
    </xf>
    <xf numFmtId="0" fontId="43" fillId="0" borderId="57" xfId="47" applyFont="1" applyBorder="1" applyAlignment="1">
      <alignment horizontal="left" vertical="center"/>
    </xf>
    <xf numFmtId="1" fontId="43" fillId="0" borderId="1" xfId="0" applyNumberFormat="1" applyFont="1" applyBorder="1" applyAlignment="1">
      <alignment horizontal="left" vertical="center"/>
    </xf>
    <xf numFmtId="0" fontId="43" fillId="0" borderId="1" xfId="47" applyFont="1" applyBorder="1" applyAlignment="1">
      <alignment horizontal="left" vertical="center" wrapText="1"/>
    </xf>
    <xf numFmtId="167" fontId="43" fillId="0" borderId="1" xfId="0" applyNumberFormat="1" applyFont="1" applyBorder="1" applyAlignment="1">
      <alignment horizontal="left" vertical="center"/>
    </xf>
    <xf numFmtId="0" fontId="42" fillId="0" borderId="3" xfId="47" applyFont="1" applyBorder="1" applyAlignment="1">
      <alignment horizontal="left" vertical="center"/>
    </xf>
    <xf numFmtId="175" fontId="44" fillId="0" borderId="1" xfId="47" applyNumberFormat="1" applyFont="1" applyBorder="1" applyAlignment="1">
      <alignment horizontal="left"/>
    </xf>
    <xf numFmtId="0" fontId="42" fillId="0" borderId="2" xfId="0" applyFont="1" applyBorder="1" applyAlignment="1">
      <alignment horizontal="left" vertical="center"/>
    </xf>
    <xf numFmtId="0" fontId="42" fillId="0" borderId="0" xfId="0" applyFont="1" applyAlignment="1">
      <alignment horizontal="left" vertical="center"/>
    </xf>
    <xf numFmtId="6" fontId="43" fillId="0" borderId="48" xfId="0" applyNumberFormat="1" applyFont="1" applyBorder="1" applyAlignment="1">
      <alignment horizontal="left" vertical="center"/>
    </xf>
    <xf numFmtId="176" fontId="42" fillId="0" borderId="1" xfId="0" applyNumberFormat="1" applyFont="1" applyBorder="1" applyAlignment="1">
      <alignment horizontal="left" vertical="center"/>
    </xf>
    <xf numFmtId="0" fontId="48" fillId="0" borderId="1" xfId="0" applyFont="1" applyBorder="1" applyAlignment="1">
      <alignment vertical="center"/>
    </xf>
    <xf numFmtId="3" fontId="48" fillId="0" borderId="1" xfId="0" applyNumberFormat="1" applyFont="1" applyBorder="1" applyAlignment="1">
      <alignment vertical="center"/>
    </xf>
    <xf numFmtId="14" fontId="48" fillId="0" borderId="1" xfId="0" applyNumberFormat="1" applyFont="1" applyBorder="1" applyAlignment="1">
      <alignment vertical="center"/>
    </xf>
    <xf numFmtId="177" fontId="48" fillId="0" borderId="1" xfId="0" applyNumberFormat="1" applyFont="1" applyBorder="1" applyAlignment="1">
      <alignment vertical="center"/>
    </xf>
    <xf numFmtId="6" fontId="42" fillId="0" borderId="1" xfId="0" applyNumberFormat="1" applyFont="1" applyBorder="1" applyAlignment="1">
      <alignment vertical="center"/>
    </xf>
    <xf numFmtId="6" fontId="43" fillId="0" borderId="1" xfId="0" applyNumberFormat="1" applyFont="1" applyBorder="1" applyAlignment="1">
      <alignment vertical="center"/>
    </xf>
    <xf numFmtId="0" fontId="43" fillId="0" borderId="1" xfId="59" applyFont="1" applyBorder="1"/>
    <xf numFmtId="3" fontId="49" fillId="0" borderId="1" xfId="0" applyNumberFormat="1" applyFont="1" applyBorder="1" applyAlignment="1">
      <alignment vertical="center"/>
    </xf>
    <xf numFmtId="0" fontId="44" fillId="0" borderId="2" xfId="47" applyFont="1" applyBorder="1" applyAlignment="1">
      <alignment horizontal="left" vertical="top"/>
    </xf>
    <xf numFmtId="0" fontId="49" fillId="0" borderId="1" xfId="0" applyFont="1" applyBorder="1" applyAlignment="1">
      <alignment vertical="center"/>
    </xf>
    <xf numFmtId="0" fontId="56" fillId="0" borderId="1" xfId="0" applyFont="1" applyBorder="1" applyAlignment="1">
      <alignment vertical="center"/>
    </xf>
    <xf numFmtId="0" fontId="57" fillId="0" borderId="1" xfId="0" applyFont="1" applyBorder="1" applyAlignment="1">
      <alignment vertical="center"/>
    </xf>
    <xf numFmtId="0" fontId="44" fillId="0" borderId="48" xfId="47" applyFont="1" applyBorder="1" applyAlignment="1">
      <alignment horizontal="left" vertical="center"/>
    </xf>
    <xf numFmtId="6" fontId="42" fillId="0" borderId="48" xfId="0" applyNumberFormat="1" applyFont="1" applyBorder="1" applyAlignment="1">
      <alignment vertical="center"/>
    </xf>
    <xf numFmtId="6" fontId="43" fillId="0" borderId="48" xfId="0" applyNumberFormat="1" applyFont="1" applyBorder="1" applyAlignment="1">
      <alignment vertical="center"/>
    </xf>
    <xf numFmtId="177" fontId="49" fillId="0" borderId="1" xfId="0" applyNumberFormat="1" applyFont="1" applyBorder="1" applyAlignment="1">
      <alignment vertical="center"/>
    </xf>
    <xf numFmtId="0" fontId="44" fillId="0" borderId="2" xfId="47" applyFont="1" applyBorder="1" applyAlignment="1">
      <alignment horizontal="left"/>
    </xf>
    <xf numFmtId="14" fontId="44" fillId="0" borderId="1" xfId="0" applyNumberFormat="1" applyFont="1" applyBorder="1" applyAlignment="1">
      <alignment horizontal="left" vertical="center"/>
    </xf>
    <xf numFmtId="14" fontId="44" fillId="0" borderId="3" xfId="0" applyNumberFormat="1" applyFont="1" applyBorder="1" applyAlignment="1">
      <alignment horizontal="left" vertical="center"/>
    </xf>
    <xf numFmtId="0" fontId="44" fillId="0" borderId="3" xfId="0" applyFont="1" applyBorder="1" applyAlignment="1">
      <alignment horizontal="left" vertical="top"/>
    </xf>
    <xf numFmtId="178" fontId="44" fillId="0" borderId="1" xfId="0" applyNumberFormat="1" applyFont="1" applyBorder="1" applyAlignment="1">
      <alignment horizontal="left"/>
    </xf>
    <xf numFmtId="178" fontId="44" fillId="0" borderId="1" xfId="47" applyNumberFormat="1" applyFont="1" applyBorder="1" applyAlignment="1">
      <alignment horizontal="left"/>
    </xf>
    <xf numFmtId="0" fontId="44" fillId="0" borderId="1" xfId="0" applyFont="1" applyBorder="1" applyAlignment="1">
      <alignment horizontal="left" vertical="center"/>
    </xf>
    <xf numFmtId="178" fontId="44" fillId="0" borderId="3" xfId="47" applyNumberFormat="1" applyFont="1" applyBorder="1" applyAlignment="1">
      <alignment horizontal="left"/>
    </xf>
    <xf numFmtId="177" fontId="49" fillId="0" borderId="59" xfId="0" applyNumberFormat="1" applyFont="1" applyBorder="1" applyAlignment="1">
      <alignment vertical="center"/>
    </xf>
    <xf numFmtId="166" fontId="44" fillId="0" borderId="1" xfId="0" applyNumberFormat="1" applyFont="1" applyBorder="1" applyAlignment="1">
      <alignment horizontal="left" vertical="center"/>
    </xf>
    <xf numFmtId="6" fontId="43" fillId="0" borderId="52" xfId="0" applyNumberFormat="1" applyFont="1" applyBorder="1" applyAlignment="1">
      <alignment vertical="center"/>
    </xf>
    <xf numFmtId="178" fontId="44" fillId="0" borderId="3" xfId="47" applyNumberFormat="1" applyFont="1" applyBorder="1" applyAlignment="1">
      <alignment horizontal="left" vertical="center"/>
    </xf>
    <xf numFmtId="178" fontId="44" fillId="0" borderId="3" xfId="0" applyNumberFormat="1" applyFont="1" applyBorder="1" applyAlignment="1">
      <alignment horizontal="left"/>
    </xf>
    <xf numFmtId="167" fontId="44" fillId="0" borderId="3" xfId="0" applyNumberFormat="1" applyFont="1" applyBorder="1" applyAlignment="1">
      <alignment horizontal="left"/>
    </xf>
    <xf numFmtId="167" fontId="43" fillId="0" borderId="3" xfId="0" applyNumberFormat="1" applyFont="1" applyBorder="1" applyAlignment="1">
      <alignment horizontal="left"/>
    </xf>
    <xf numFmtId="167" fontId="44" fillId="0" borderId="3" xfId="47" applyNumberFormat="1" applyFont="1" applyBorder="1" applyAlignment="1">
      <alignment horizontal="left"/>
    </xf>
    <xf numFmtId="178" fontId="44" fillId="0" borderId="1" xfId="47" applyNumberFormat="1" applyFont="1" applyBorder="1" applyAlignment="1">
      <alignment horizontal="left" vertical="center"/>
    </xf>
    <xf numFmtId="6" fontId="42" fillId="0" borderId="52" xfId="0" applyNumberFormat="1" applyFont="1" applyBorder="1" applyAlignment="1">
      <alignment vertical="center"/>
    </xf>
    <xf numFmtId="14" fontId="43" fillId="0" borderId="0" xfId="47" applyNumberFormat="1" applyFont="1" applyAlignment="1">
      <alignment horizontal="left" vertical="center"/>
    </xf>
    <xf numFmtId="0" fontId="43" fillId="0" borderId="1" xfId="1" applyNumberFormat="1" applyFont="1" applyFill="1" applyBorder="1" applyAlignment="1">
      <alignment horizontal="left" vertical="center"/>
    </xf>
    <xf numFmtId="0" fontId="48" fillId="38" borderId="1" xfId="0" applyFont="1" applyFill="1" applyBorder="1" applyAlignment="1">
      <alignment vertical="center"/>
    </xf>
    <xf numFmtId="14" fontId="48" fillId="38" borderId="1" xfId="0" applyNumberFormat="1" applyFont="1" applyFill="1" applyBorder="1" applyAlignment="1">
      <alignment vertical="center"/>
    </xf>
    <xf numFmtId="177" fontId="48" fillId="38" borderId="1" xfId="0" applyNumberFormat="1" applyFont="1" applyFill="1" applyBorder="1" applyAlignment="1">
      <alignment vertical="center"/>
    </xf>
    <xf numFmtId="6" fontId="42" fillId="38" borderId="1" xfId="0" applyNumberFormat="1" applyFont="1" applyFill="1" applyBorder="1" applyAlignment="1">
      <alignment vertical="center"/>
    </xf>
    <xf numFmtId="6" fontId="43" fillId="38" borderId="1" xfId="0" applyNumberFormat="1" applyFont="1" applyFill="1" applyBorder="1" applyAlignment="1">
      <alignment vertical="center"/>
    </xf>
    <xf numFmtId="0" fontId="43" fillId="38" borderId="1" xfId="59" applyFont="1" applyFill="1" applyBorder="1"/>
    <xf numFmtId="0" fontId="42" fillId="38" borderId="1" xfId="0" applyFont="1" applyFill="1" applyBorder="1" applyAlignment="1">
      <alignment vertical="center"/>
    </xf>
    <xf numFmtId="3" fontId="43" fillId="38" borderId="3" xfId="47" applyNumberFormat="1" applyFont="1" applyFill="1" applyBorder="1"/>
    <xf numFmtId="0" fontId="43" fillId="38" borderId="1" xfId="47" applyFont="1" applyFill="1" applyBorder="1"/>
    <xf numFmtId="14" fontId="42" fillId="38" borderId="1" xfId="0" applyNumberFormat="1" applyFont="1" applyFill="1" applyBorder="1" applyAlignment="1">
      <alignment vertical="center"/>
    </xf>
    <xf numFmtId="14" fontId="43" fillId="38" borderId="1" xfId="0" applyNumberFormat="1" applyFont="1" applyFill="1" applyBorder="1"/>
    <xf numFmtId="169" fontId="44" fillId="38" borderId="1" xfId="47" applyNumberFormat="1" applyFont="1" applyFill="1" applyBorder="1" applyAlignment="1">
      <alignment vertical="center"/>
    </xf>
    <xf numFmtId="14" fontId="43" fillId="38" borderId="1" xfId="47" applyNumberFormat="1" applyFont="1" applyFill="1" applyBorder="1"/>
    <xf numFmtId="166" fontId="43" fillId="38" borderId="1" xfId="0" applyNumberFormat="1" applyFont="1" applyFill="1" applyBorder="1" applyAlignment="1">
      <alignment vertical="center"/>
    </xf>
    <xf numFmtId="0" fontId="43" fillId="38" borderId="1" xfId="0" applyFont="1" applyFill="1" applyBorder="1" applyAlignment="1">
      <alignment vertical="center"/>
    </xf>
    <xf numFmtId="0" fontId="42" fillId="38" borderId="48" xfId="47" applyFont="1" applyFill="1" applyBorder="1" applyAlignment="1">
      <alignment vertical="center"/>
    </xf>
    <xf numFmtId="0" fontId="43" fillId="38" borderId="48" xfId="47" applyFont="1" applyFill="1" applyBorder="1" applyAlignment="1">
      <alignment vertical="center"/>
    </xf>
    <xf numFmtId="172" fontId="43" fillId="38" borderId="1" xfId="47" applyNumberFormat="1" applyFont="1" applyFill="1" applyBorder="1"/>
    <xf numFmtId="0" fontId="43" fillId="38" borderId="1" xfId="47" applyFont="1" applyFill="1" applyBorder="1" applyAlignment="1">
      <alignment vertical="center"/>
    </xf>
    <xf numFmtId="172" fontId="43" fillId="38" borderId="1" xfId="47" applyNumberFormat="1" applyFont="1" applyFill="1" applyBorder="1" applyAlignment="1">
      <alignment vertical="center"/>
    </xf>
    <xf numFmtId="166" fontId="43" fillId="38" borderId="1" xfId="1" applyNumberFormat="1" applyFont="1" applyFill="1" applyBorder="1" applyAlignment="1">
      <alignment vertical="center"/>
    </xf>
    <xf numFmtId="14" fontId="43" fillId="38" borderId="1" xfId="1" applyNumberFormat="1" applyFont="1" applyFill="1" applyBorder="1" applyAlignment="1">
      <alignment vertical="center"/>
    </xf>
    <xf numFmtId="14" fontId="43" fillId="38" borderId="1" xfId="0" applyNumberFormat="1" applyFont="1" applyFill="1" applyBorder="1" applyAlignment="1">
      <alignment vertical="center"/>
    </xf>
    <xf numFmtId="168" fontId="43" fillId="38" borderId="1" xfId="1" applyNumberFormat="1" applyFont="1" applyFill="1" applyBorder="1" applyAlignment="1">
      <alignment vertical="center"/>
    </xf>
    <xf numFmtId="0" fontId="43" fillId="38" borderId="50" xfId="47" applyFont="1" applyFill="1" applyBorder="1" applyAlignment="1">
      <alignment vertical="center"/>
    </xf>
    <xf numFmtId="167" fontId="43" fillId="38" borderId="1" xfId="47" applyNumberFormat="1" applyFont="1" applyFill="1" applyBorder="1"/>
    <xf numFmtId="0" fontId="42" fillId="38" borderId="1" xfId="47" applyFont="1" applyFill="1" applyBorder="1" applyAlignment="1">
      <alignment vertical="center"/>
    </xf>
    <xf numFmtId="166" fontId="43" fillId="38" borderId="48" xfId="0" applyNumberFormat="1" applyFont="1" applyFill="1" applyBorder="1" applyAlignment="1">
      <alignment vertical="center"/>
    </xf>
    <xf numFmtId="6" fontId="43" fillId="38" borderId="58" xfId="0" applyNumberFormat="1" applyFont="1" applyFill="1" applyBorder="1" applyAlignment="1">
      <alignment vertical="center"/>
    </xf>
    <xf numFmtId="0" fontId="58" fillId="38" borderId="1" xfId="59" applyFont="1" applyFill="1" applyBorder="1"/>
    <xf numFmtId="0" fontId="43" fillId="38" borderId="0" xfId="47" applyFont="1" applyFill="1" applyAlignment="1">
      <alignment vertical="center"/>
    </xf>
    <xf numFmtId="0" fontId="43" fillId="38" borderId="0" xfId="0" applyFont="1" applyFill="1" applyAlignment="1">
      <alignment vertical="center"/>
    </xf>
    <xf numFmtId="3" fontId="43" fillId="38" borderId="3" xfId="49" applyNumberFormat="1" applyFont="1" applyFill="1" applyBorder="1" applyAlignment="1" applyProtection="1"/>
    <xf numFmtId="0" fontId="43" fillId="38" borderId="1" xfId="0" applyFont="1" applyFill="1" applyBorder="1"/>
    <xf numFmtId="3" fontId="43" fillId="38" borderId="1" xfId="47" applyNumberFormat="1" applyFont="1" applyFill="1" applyBorder="1"/>
    <xf numFmtId="169" fontId="43" fillId="38" borderId="1" xfId="47" applyNumberFormat="1" applyFont="1" applyFill="1" applyBorder="1" applyAlignment="1">
      <alignment vertical="center"/>
    </xf>
    <xf numFmtId="166" fontId="43" fillId="38" borderId="0" xfId="0" applyNumberFormat="1" applyFont="1" applyFill="1" applyAlignment="1">
      <alignment vertical="center"/>
    </xf>
    <xf numFmtId="166" fontId="43" fillId="38" borderId="0" xfId="1" applyNumberFormat="1" applyFont="1" applyFill="1" applyBorder="1" applyAlignment="1">
      <alignment vertical="center"/>
    </xf>
    <xf numFmtId="14" fontId="43" fillId="38" borderId="0" xfId="1" applyNumberFormat="1" applyFont="1" applyFill="1" applyBorder="1" applyAlignment="1">
      <alignment vertical="center"/>
    </xf>
    <xf numFmtId="14" fontId="43" fillId="38" borderId="0" xfId="0" applyNumberFormat="1" applyFont="1" applyFill="1" applyAlignment="1">
      <alignment vertical="center"/>
    </xf>
    <xf numFmtId="168" fontId="43" fillId="38" borderId="0" xfId="1" applyNumberFormat="1" applyFont="1" applyFill="1" applyBorder="1" applyAlignment="1">
      <alignment vertical="center"/>
    </xf>
    <xf numFmtId="0" fontId="43" fillId="38" borderId="3" xfId="47" applyFont="1" applyFill="1" applyBorder="1" applyAlignment="1">
      <alignment vertical="center"/>
    </xf>
    <xf numFmtId="167" fontId="42" fillId="38" borderId="1" xfId="47" applyNumberFormat="1" applyFont="1" applyFill="1" applyBorder="1" applyAlignment="1">
      <alignment vertical="center"/>
    </xf>
    <xf numFmtId="0" fontId="43" fillId="0" borderId="48" xfId="0" applyFont="1" applyBorder="1"/>
    <xf numFmtId="0" fontId="42" fillId="0" borderId="48" xfId="0" applyFont="1" applyBorder="1" applyAlignment="1">
      <alignment vertical="center"/>
    </xf>
    <xf numFmtId="166" fontId="42" fillId="0" borderId="48" xfId="0" applyNumberFormat="1" applyFont="1" applyBorder="1" applyAlignment="1">
      <alignment vertical="center"/>
    </xf>
    <xf numFmtId="0" fontId="43" fillId="0" borderId="1" xfId="0" applyFont="1" applyBorder="1"/>
    <xf numFmtId="0" fontId="42" fillId="0" borderId="1" xfId="0" applyFont="1" applyBorder="1" applyAlignment="1">
      <alignment vertical="center"/>
    </xf>
    <xf numFmtId="166" fontId="43" fillId="0" borderId="0" xfId="0" applyNumberFormat="1" applyFont="1" applyAlignment="1">
      <alignment vertical="center"/>
    </xf>
    <xf numFmtId="0" fontId="43" fillId="0" borderId="0" xfId="0" applyFont="1" applyAlignment="1">
      <alignment vertical="center"/>
    </xf>
    <xf numFmtId="166" fontId="43" fillId="0" borderId="0" xfId="1" applyNumberFormat="1" applyFont="1" applyFill="1" applyBorder="1" applyAlignment="1">
      <alignment vertical="center"/>
    </xf>
    <xf numFmtId="14" fontId="43" fillId="0" borderId="0" xfId="1" applyNumberFormat="1" applyFont="1" applyFill="1" applyBorder="1" applyAlignment="1">
      <alignment vertical="center"/>
    </xf>
    <xf numFmtId="14" fontId="43" fillId="0" borderId="0" xfId="0" applyNumberFormat="1" applyFont="1" applyAlignment="1">
      <alignment vertical="center"/>
    </xf>
    <xf numFmtId="168" fontId="43" fillId="0" borderId="0" xfId="1" applyNumberFormat="1" applyFont="1" applyFill="1" applyBorder="1" applyAlignment="1">
      <alignment vertical="center"/>
    </xf>
    <xf numFmtId="0" fontId="43" fillId="0" borderId="3" xfId="0" applyFont="1" applyBorder="1"/>
    <xf numFmtId="166" fontId="43" fillId="0" borderId="1" xfId="0" applyNumberFormat="1" applyFont="1" applyBorder="1" applyAlignment="1">
      <alignment vertical="center"/>
    </xf>
    <xf numFmtId="0" fontId="49" fillId="0" borderId="51" xfId="59" applyFont="1" applyBorder="1"/>
    <xf numFmtId="0" fontId="43" fillId="0" borderId="1" xfId="0" applyFont="1" applyBorder="1" applyAlignment="1">
      <alignment vertical="center"/>
    </xf>
    <xf numFmtId="0" fontId="43" fillId="38" borderId="1" xfId="1" applyNumberFormat="1" applyFont="1" applyFill="1" applyBorder="1" applyAlignment="1">
      <alignment vertical="center"/>
    </xf>
    <xf numFmtId="0" fontId="43" fillId="38" borderId="0" xfId="1" applyNumberFormat="1" applyFont="1" applyFill="1" applyBorder="1" applyAlignment="1">
      <alignment vertical="center"/>
    </xf>
    <xf numFmtId="168" fontId="35" fillId="0" borderId="0" xfId="1" applyNumberFormat="1" applyFont="1" applyFill="1" applyBorder="1" applyAlignment="1">
      <alignment horizontal="left" vertical="center"/>
    </xf>
    <xf numFmtId="0" fontId="35" fillId="0" borderId="0" xfId="0" applyFont="1" applyAlignment="1">
      <alignment horizontal="left" vertical="center" wrapText="1"/>
    </xf>
    <xf numFmtId="1" fontId="60" fillId="0" borderId="0" xfId="0" applyNumberFormat="1" applyFont="1" applyAlignment="1">
      <alignment horizontal="left" vertical="center"/>
    </xf>
    <xf numFmtId="0" fontId="35" fillId="0" borderId="0" xfId="0" applyFont="1" applyAlignment="1">
      <alignment horizontal="left" vertical="center"/>
    </xf>
    <xf numFmtId="0" fontId="59" fillId="0" borderId="0" xfId="0" applyFont="1" applyAlignment="1">
      <alignment horizontal="left" vertical="center"/>
    </xf>
    <xf numFmtId="0" fontId="35" fillId="0" borderId="0" xfId="47" applyFont="1" applyAlignment="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62" fillId="0" borderId="0" xfId="0" applyFont="1" applyAlignment="1">
      <alignment horizontal="left" vertical="center" wrapText="1"/>
    </xf>
    <xf numFmtId="0" fontId="63" fillId="0" borderId="0" xfId="0" applyFont="1" applyAlignment="1">
      <alignment horizontal="left" vertical="center"/>
    </xf>
    <xf numFmtId="0" fontId="64" fillId="0" borderId="0" xfId="0" applyFont="1" applyAlignment="1">
      <alignment horizontal="left" vertical="center"/>
    </xf>
    <xf numFmtId="0" fontId="59" fillId="0" borderId="0" xfId="0" applyFont="1" applyAlignment="1">
      <alignment horizontal="left" vertical="center" wrapText="1"/>
    </xf>
    <xf numFmtId="0" fontId="59" fillId="0" borderId="13" xfId="0" applyFont="1" applyBorder="1" applyAlignment="1">
      <alignment horizontal="left" vertical="center"/>
    </xf>
    <xf numFmtId="3" fontId="59" fillId="0" borderId="13" xfId="0" applyNumberFormat="1" applyFont="1" applyBorder="1" applyAlignment="1">
      <alignment horizontal="left" vertical="center"/>
    </xf>
    <xf numFmtId="0" fontId="35" fillId="0" borderId="13" xfId="47" applyFont="1" applyBorder="1" applyAlignment="1">
      <alignment horizontal="left" vertical="center"/>
    </xf>
    <xf numFmtId="1" fontId="60" fillId="0" borderId="13" xfId="47" applyNumberFormat="1" applyFont="1" applyBorder="1" applyAlignment="1">
      <alignment horizontal="left" vertical="center"/>
    </xf>
    <xf numFmtId="0" fontId="35" fillId="0" borderId="13" xfId="0" applyFont="1" applyBorder="1" applyAlignment="1">
      <alignment horizontal="left"/>
    </xf>
    <xf numFmtId="3" fontId="35" fillId="0" borderId="13" xfId="0" applyNumberFormat="1" applyFont="1" applyBorder="1" applyAlignment="1">
      <alignment horizontal="left" vertical="center"/>
    </xf>
    <xf numFmtId="0" fontId="35" fillId="0" borderId="13" xfId="0" applyFont="1" applyBorder="1" applyAlignment="1">
      <alignment horizontal="left" vertical="center"/>
    </xf>
    <xf numFmtId="0" fontId="60" fillId="0" borderId="13" xfId="47" applyFont="1" applyBorder="1" applyAlignment="1">
      <alignment horizontal="left" vertical="top"/>
    </xf>
    <xf numFmtId="0" fontId="35" fillId="0" borderId="13" xfId="59" applyFont="1" applyBorder="1" applyAlignment="1">
      <alignment horizontal="left"/>
    </xf>
    <xf numFmtId="0" fontId="60" fillId="0" borderId="13" xfId="47" applyFont="1" applyBorder="1" applyAlignment="1">
      <alignment horizontal="left" vertical="center"/>
    </xf>
    <xf numFmtId="0" fontId="60" fillId="0" borderId="13" xfId="0" applyFont="1" applyBorder="1" applyAlignment="1">
      <alignment horizontal="left"/>
    </xf>
    <xf numFmtId="0" fontId="59" fillId="0" borderId="13" xfId="47" applyFont="1" applyBorder="1" applyAlignment="1">
      <alignment horizontal="left" vertical="center"/>
    </xf>
    <xf numFmtId="0" fontId="65" fillId="0" borderId="13" xfId="0" applyFont="1" applyBorder="1" applyAlignment="1">
      <alignment horizontal="left" vertical="center"/>
    </xf>
    <xf numFmtId="3" fontId="35" fillId="0" borderId="13" xfId="47" applyNumberFormat="1" applyFont="1" applyBorder="1" applyAlignment="1">
      <alignment horizontal="left"/>
    </xf>
    <xf numFmtId="0" fontId="35" fillId="0" borderId="13" xfId="47" applyFont="1" applyBorder="1" applyAlignment="1">
      <alignment horizontal="left"/>
    </xf>
    <xf numFmtId="0" fontId="60" fillId="0" borderId="13" xfId="59" applyFont="1" applyBorder="1" applyAlignment="1">
      <alignment horizontal="left"/>
    </xf>
    <xf numFmtId="3" fontId="35" fillId="0" borderId="13" xfId="49" applyNumberFormat="1" applyFont="1" applyFill="1" applyBorder="1" applyAlignment="1" applyProtection="1">
      <alignment horizontal="left"/>
    </xf>
    <xf numFmtId="0" fontId="30" fillId="0" borderId="0" xfId="0" applyFont="1" applyAlignment="1">
      <alignment horizontal="center" vertical="top" wrapText="1"/>
    </xf>
    <xf numFmtId="0" fontId="66" fillId="36" borderId="13" xfId="0" applyFont="1" applyFill="1" applyBorder="1" applyAlignment="1">
      <alignment horizontal="center" vertical="center" wrapText="1"/>
    </xf>
    <xf numFmtId="0" fontId="30" fillId="0" borderId="0" xfId="0" applyFont="1" applyAlignment="1">
      <alignment horizontal="center" vertical="top"/>
    </xf>
    <xf numFmtId="0" fontId="26" fillId="0" borderId="0" xfId="0" applyFont="1" applyAlignment="1">
      <alignment horizontal="left" vertical="center" wrapText="1"/>
    </xf>
    <xf numFmtId="0" fontId="21" fillId="0" borderId="0" xfId="0" applyFont="1" applyAlignment="1">
      <alignment horizontal="left" vertical="top" wrapText="1"/>
    </xf>
    <xf numFmtId="0" fontId="21" fillId="0" borderId="0" xfId="0" applyFont="1" applyAlignment="1">
      <alignment horizontal="center" vertical="center" wrapText="1"/>
    </xf>
    <xf numFmtId="0" fontId="30" fillId="0" borderId="14" xfId="0" applyFont="1" applyBorder="1" applyAlignment="1">
      <alignment horizontal="left" vertical="center" wrapText="1"/>
    </xf>
    <xf numFmtId="0" fontId="21" fillId="0" borderId="14" xfId="0" applyFont="1" applyBorder="1" applyAlignment="1">
      <alignment horizontal="justify" vertical="center" wrapText="1"/>
    </xf>
    <xf numFmtId="169" fontId="29" fillId="0" borderId="14" xfId="0" applyNumberFormat="1" applyFont="1" applyBorder="1" applyAlignment="1">
      <alignment horizontal="justify" vertical="center"/>
    </xf>
    <xf numFmtId="0" fontId="29"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0" fontId="21" fillId="0" borderId="14" xfId="0" applyFont="1" applyBorder="1" applyAlignment="1">
      <alignment horizontal="left" vertical="center" wrapText="1"/>
    </xf>
    <xf numFmtId="14" fontId="26" fillId="0" borderId="14" xfId="0" applyNumberFormat="1" applyFont="1" applyBorder="1" applyAlignment="1">
      <alignment horizontal="center" vertical="center" wrapText="1"/>
    </xf>
    <xf numFmtId="14" fontId="21" fillId="0" borderId="14" xfId="0" applyNumberFormat="1" applyFont="1" applyBorder="1" applyAlignment="1">
      <alignment horizontal="left" vertical="center" wrapText="1"/>
    </xf>
    <xf numFmtId="0" fontId="26" fillId="0" borderId="14" xfId="0" applyFont="1" applyBorder="1" applyAlignment="1">
      <alignment horizontal="center" vertical="center" wrapText="1"/>
    </xf>
    <xf numFmtId="166" fontId="29" fillId="0" borderId="14" xfId="0" applyNumberFormat="1" applyFont="1" applyBorder="1" applyAlignment="1">
      <alignment horizontal="justify" vertical="center"/>
    </xf>
    <xf numFmtId="0" fontId="29" fillId="0" borderId="14" xfId="0" applyFont="1" applyBorder="1" applyAlignment="1">
      <alignment horizontal="justify" vertical="center"/>
    </xf>
    <xf numFmtId="0" fontId="29" fillId="0" borderId="14" xfId="0" applyFont="1" applyBorder="1" applyAlignment="1">
      <alignment horizontal="justify" vertical="center" wrapText="1"/>
    </xf>
    <xf numFmtId="0" fontId="30" fillId="0" borderId="14" xfId="0" applyFont="1" applyBorder="1" applyAlignment="1">
      <alignment horizontal="left" vertical="center"/>
    </xf>
    <xf numFmtId="0" fontId="29" fillId="0" borderId="14" xfId="0" applyFont="1" applyBorder="1" applyAlignment="1" applyProtection="1">
      <alignment horizontal="justify" vertical="center"/>
      <protection locked="0"/>
    </xf>
    <xf numFmtId="0" fontId="21" fillId="0" borderId="14" xfId="0" applyFont="1" applyBorder="1" applyAlignment="1">
      <alignment horizontal="center" vertical="center" wrapText="1"/>
    </xf>
    <xf numFmtId="0" fontId="25" fillId="0" borderId="14" xfId="0" applyFont="1" applyBorder="1" applyAlignment="1">
      <alignment horizontal="center" vertical="center" wrapText="1"/>
    </xf>
    <xf numFmtId="0" fontId="28" fillId="0" borderId="14" xfId="0" applyFont="1" applyBorder="1" applyAlignment="1">
      <alignment horizontal="left" vertical="center" wrapText="1"/>
    </xf>
    <xf numFmtId="0" fontId="29" fillId="0" borderId="0" xfId="0" applyFont="1" applyAlignment="1">
      <alignment horizontal="center" vertical="center"/>
    </xf>
    <xf numFmtId="3" fontId="21" fillId="0" borderId="14" xfId="0" applyNumberFormat="1" applyFont="1" applyBorder="1" applyAlignment="1">
      <alignment horizontal="justify" vertical="center"/>
    </xf>
    <xf numFmtId="173" fontId="21" fillId="0" borderId="0" xfId="0" applyNumberFormat="1"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justify" vertical="center" wrapText="1"/>
    </xf>
    <xf numFmtId="0" fontId="21" fillId="0" borderId="0" xfId="0" applyFont="1" applyAlignment="1">
      <alignment horizontal="justify" vertical="center"/>
    </xf>
    <xf numFmtId="0" fontId="21" fillId="0" borderId="0" xfId="0" applyFont="1" applyAlignment="1">
      <alignment horizontal="left" vertical="center"/>
    </xf>
    <xf numFmtId="173" fontId="26" fillId="0" borderId="0" xfId="0" applyNumberFormat="1" applyFont="1" applyAlignment="1">
      <alignment horizontal="left" vertical="center"/>
    </xf>
    <xf numFmtId="0" fontId="26" fillId="0" borderId="0" xfId="0" applyFont="1" applyAlignment="1">
      <alignment horizontal="left" vertical="center"/>
    </xf>
    <xf numFmtId="173" fontId="21" fillId="0" borderId="0" xfId="0" applyNumberFormat="1" applyFont="1" applyAlignment="1">
      <alignment horizontal="left" vertical="top" wrapText="1"/>
    </xf>
    <xf numFmtId="173" fontId="21" fillId="0" borderId="0" xfId="0" applyNumberFormat="1" applyFont="1" applyAlignment="1">
      <alignment horizontal="left" vertical="center"/>
    </xf>
    <xf numFmtId="0" fontId="26" fillId="0" borderId="13" xfId="0" applyFont="1" applyBorder="1" applyAlignment="1">
      <alignment horizontal="center" vertical="center" wrapText="1"/>
    </xf>
    <xf numFmtId="0" fontId="21" fillId="0" borderId="13" xfId="0" applyFont="1" applyBorder="1" applyAlignment="1">
      <alignment horizontal="center" vertical="center"/>
    </xf>
    <xf numFmtId="0" fontId="21" fillId="0" borderId="13" xfId="0" applyFont="1" applyBorder="1" applyAlignment="1">
      <alignment horizontal="center" vertical="center" wrapText="1"/>
    </xf>
    <xf numFmtId="0" fontId="25" fillId="0" borderId="13" xfId="0" applyFont="1" applyBorder="1" applyAlignment="1">
      <alignment horizontal="center" vertical="center"/>
    </xf>
    <xf numFmtId="0" fontId="26" fillId="0" borderId="13" xfId="0" applyFont="1" applyBorder="1" applyAlignment="1">
      <alignment horizontal="center" vertical="center"/>
    </xf>
    <xf numFmtId="0" fontId="27" fillId="0" borderId="13" xfId="0" applyFont="1" applyBorder="1" applyAlignment="1">
      <alignment horizontal="left" vertical="center"/>
    </xf>
    <xf numFmtId="0" fontId="21" fillId="0" borderId="0" xfId="0" applyFont="1" applyAlignment="1">
      <alignment horizontal="center" vertical="center"/>
    </xf>
    <xf numFmtId="0" fontId="25" fillId="0" borderId="0" xfId="0" applyFont="1" applyAlignment="1">
      <alignment horizontal="center" vertical="center" wrapText="1"/>
    </xf>
    <xf numFmtId="0" fontId="21" fillId="0" borderId="0" xfId="0" applyFont="1" applyAlignment="1">
      <alignment horizontal="justify" vertical="top" wrapText="1"/>
    </xf>
    <xf numFmtId="0" fontId="39" fillId="0" borderId="0" xfId="0" applyFont="1" applyAlignment="1">
      <alignment horizontal="left" vertical="center"/>
    </xf>
    <xf numFmtId="0" fontId="21" fillId="0" borderId="14" xfId="0" applyFont="1" applyBorder="1" applyAlignment="1">
      <alignment horizontal="center" vertical="center"/>
    </xf>
    <xf numFmtId="0" fontId="25" fillId="0" borderId="14" xfId="0" applyFont="1" applyBorder="1" applyAlignment="1">
      <alignment horizontal="center" vertical="center"/>
    </xf>
    <xf numFmtId="0" fontId="26" fillId="0" borderId="14" xfId="0" applyFont="1" applyBorder="1" applyAlignment="1">
      <alignment horizontal="center" vertical="center"/>
    </xf>
    <xf numFmtId="0" fontId="27" fillId="0" borderId="14" xfId="0" applyFont="1" applyBorder="1" applyAlignment="1">
      <alignment horizontal="left" vertical="center"/>
    </xf>
    <xf numFmtId="170" fontId="29" fillId="0" borderId="37" xfId="0" applyNumberFormat="1" applyFont="1" applyBorder="1" applyAlignment="1">
      <alignment horizontal="left" vertical="center"/>
    </xf>
    <xf numFmtId="170" fontId="29" fillId="0" borderId="21" xfId="0" applyNumberFormat="1" applyFont="1" applyBorder="1" applyAlignment="1">
      <alignment horizontal="left" vertical="center"/>
    </xf>
    <xf numFmtId="0" fontId="29" fillId="0" borderId="37" xfId="0" applyFont="1" applyBorder="1" applyAlignment="1">
      <alignment horizontal="left" vertical="center"/>
    </xf>
    <xf numFmtId="0" fontId="29" fillId="0" borderId="21" xfId="0" applyFont="1" applyBorder="1" applyAlignment="1">
      <alignment horizontal="left" vertical="center"/>
    </xf>
    <xf numFmtId="0" fontId="29" fillId="0" borderId="13" xfId="0" applyFont="1" applyBorder="1" applyAlignment="1">
      <alignment horizontal="left" vertical="center"/>
    </xf>
    <xf numFmtId="3" fontId="21" fillId="0" borderId="14" xfId="0" applyNumberFormat="1" applyFont="1" applyBorder="1" applyAlignment="1">
      <alignment horizontal="left" vertical="center"/>
    </xf>
    <xf numFmtId="0" fontId="29" fillId="0" borderId="34" xfId="0" applyFont="1" applyBorder="1" applyAlignment="1">
      <alignment horizontal="left" vertical="center"/>
    </xf>
    <xf numFmtId="0" fontId="29" fillId="0" borderId="35" xfId="0" applyFont="1" applyBorder="1" applyAlignment="1">
      <alignment horizontal="left" vertical="center"/>
    </xf>
    <xf numFmtId="0" fontId="30" fillId="0" borderId="13" xfId="0" applyFont="1" applyBorder="1" applyAlignment="1">
      <alignment horizontal="left" vertical="center" wrapText="1"/>
    </xf>
    <xf numFmtId="14" fontId="30" fillId="0" borderId="25" xfId="0" applyNumberFormat="1" applyFont="1" applyBorder="1" applyAlignment="1">
      <alignment horizontal="left" vertical="center" wrapText="1"/>
    </xf>
    <xf numFmtId="14" fontId="29" fillId="0" borderId="31" xfId="0" applyNumberFormat="1" applyFont="1" applyBorder="1" applyAlignment="1">
      <alignment horizontal="left" vertical="center"/>
    </xf>
    <xf numFmtId="14" fontId="29" fillId="0" borderId="32" xfId="0" applyNumberFormat="1" applyFont="1" applyBorder="1" applyAlignment="1">
      <alignment horizontal="left" vertical="center"/>
    </xf>
    <xf numFmtId="14" fontId="29" fillId="0" borderId="40" xfId="0" applyNumberFormat="1" applyFont="1" applyBorder="1" applyAlignment="1">
      <alignment horizontal="left" vertical="center"/>
    </xf>
    <xf numFmtId="14" fontId="29" fillId="0" borderId="42" xfId="0" applyNumberFormat="1" applyFont="1" applyBorder="1" applyAlignment="1">
      <alignment horizontal="left" vertical="center" wrapText="1"/>
    </xf>
    <xf numFmtId="14" fontId="29" fillId="0" borderId="44" xfId="0" applyNumberFormat="1" applyFont="1" applyBorder="1" applyAlignment="1">
      <alignment horizontal="left" vertical="center" wrapText="1"/>
    </xf>
    <xf numFmtId="14" fontId="29" fillId="0" borderId="45" xfId="0" applyNumberFormat="1" applyFont="1" applyBorder="1" applyAlignment="1">
      <alignment horizontal="left" vertical="center" wrapText="1"/>
    </xf>
    <xf numFmtId="14" fontId="29" fillId="0" borderId="31" xfId="0" applyNumberFormat="1" applyFont="1" applyBorder="1" applyAlignment="1">
      <alignment horizontal="left" vertical="center" wrapText="1"/>
    </xf>
    <xf numFmtId="14" fontId="29" fillId="0" borderId="32" xfId="0" applyNumberFormat="1" applyFont="1" applyBorder="1" applyAlignment="1">
      <alignment horizontal="left" vertical="center" wrapText="1"/>
    </xf>
    <xf numFmtId="14" fontId="29" fillId="0" borderId="40" xfId="0" applyNumberFormat="1" applyFont="1" applyBorder="1" applyAlignment="1">
      <alignment horizontal="left" vertical="center" wrapText="1"/>
    </xf>
    <xf numFmtId="14" fontId="30" fillId="0" borderId="13" xfId="0" applyNumberFormat="1" applyFont="1" applyBorder="1" applyAlignment="1">
      <alignment horizontal="left" vertical="center" wrapText="1"/>
    </xf>
    <xf numFmtId="0" fontId="30" fillId="0" borderId="31" xfId="0" applyFont="1" applyBorder="1" applyAlignment="1">
      <alignment horizontal="left" vertical="center"/>
    </xf>
    <xf numFmtId="0" fontId="30" fillId="0" borderId="32" xfId="0" applyFont="1" applyBorder="1" applyAlignment="1">
      <alignment horizontal="left" vertical="center"/>
    </xf>
    <xf numFmtId="0" fontId="30" fillId="0" borderId="0" xfId="0" applyFont="1" applyAlignment="1">
      <alignment horizontal="left" vertical="center"/>
    </xf>
    <xf numFmtId="0" fontId="29" fillId="0" borderId="0" xfId="0" applyFont="1" applyAlignment="1">
      <alignment horizontal="left" vertical="top" wrapText="1"/>
    </xf>
    <xf numFmtId="0" fontId="21" fillId="0" borderId="13" xfId="0" applyFont="1" applyBorder="1" applyAlignment="1">
      <alignment horizontal="justify" vertical="center" wrapText="1"/>
    </xf>
    <xf numFmtId="0" fontId="29" fillId="0" borderId="0" xfId="0" applyFont="1" applyAlignment="1">
      <alignment horizontal="center" vertical="center" wrapText="1"/>
    </xf>
    <xf numFmtId="173" fontId="29" fillId="0" borderId="23" xfId="0" applyNumberFormat="1" applyFont="1" applyBorder="1" applyAlignment="1" applyProtection="1">
      <alignment horizontal="center" vertical="center"/>
      <protection locked="0"/>
    </xf>
    <xf numFmtId="166" fontId="29" fillId="0" borderId="13" xfId="0" applyNumberFormat="1" applyFont="1" applyBorder="1" applyAlignment="1">
      <alignment horizontal="center" vertical="center"/>
    </xf>
    <xf numFmtId="169" fontId="29" fillId="0" borderId="13" xfId="0" applyNumberFormat="1" applyFont="1" applyBorder="1" applyAlignment="1">
      <alignment horizontal="center" vertical="center"/>
    </xf>
    <xf numFmtId="0" fontId="29" fillId="0" borderId="13" xfId="0" applyFont="1" applyBorder="1" applyAlignment="1">
      <alignment horizontal="center" vertical="center"/>
    </xf>
    <xf numFmtId="0" fontId="30" fillId="0" borderId="13" xfId="0" applyFont="1" applyBorder="1" applyAlignment="1">
      <alignment horizontal="center" vertical="center"/>
    </xf>
    <xf numFmtId="0" fontId="30" fillId="0" borderId="25" xfId="0" applyFont="1" applyBorder="1" applyAlignment="1">
      <alignment horizontal="left" vertical="center" wrapText="1"/>
    </xf>
    <xf numFmtId="0" fontId="30" fillId="0" borderId="19" xfId="0" applyFont="1" applyBorder="1" applyAlignment="1">
      <alignment horizontal="left" vertical="center" wrapText="1"/>
    </xf>
    <xf numFmtId="0" fontId="29" fillId="0" borderId="0" xfId="0" applyFont="1" applyAlignment="1">
      <alignment vertical="center" wrapText="1"/>
    </xf>
    <xf numFmtId="173" fontId="29" fillId="0" borderId="23" xfId="0" applyNumberFormat="1" applyFont="1" applyBorder="1" applyAlignment="1">
      <alignment horizontal="left" vertical="center"/>
    </xf>
    <xf numFmtId="173" fontId="29" fillId="0" borderId="23" xfId="0" applyNumberFormat="1" applyFont="1" applyBorder="1" applyAlignment="1">
      <alignment horizontal="center" vertical="center"/>
    </xf>
    <xf numFmtId="0" fontId="21" fillId="0" borderId="28" xfId="0" applyFont="1" applyBorder="1" applyAlignment="1">
      <alignment horizontal="left" vertical="center"/>
    </xf>
    <xf numFmtId="0" fontId="21" fillId="0" borderId="41" xfId="0" applyFont="1" applyBorder="1" applyAlignment="1">
      <alignment horizontal="left" vertical="center"/>
    </xf>
    <xf numFmtId="0" fontId="21" fillId="0" borderId="29" xfId="0" applyFont="1" applyBorder="1" applyAlignment="1">
      <alignment horizontal="left" vertical="center"/>
    </xf>
    <xf numFmtId="14" fontId="21" fillId="0" borderId="28" xfId="0" applyNumberFormat="1" applyFont="1" applyBorder="1" applyAlignment="1">
      <alignment horizontal="left" vertical="center"/>
    </xf>
    <xf numFmtId="14" fontId="21" fillId="0" borderId="41" xfId="0" applyNumberFormat="1" applyFont="1" applyBorder="1" applyAlignment="1">
      <alignment horizontal="left" vertical="center"/>
    </xf>
    <xf numFmtId="14" fontId="21" fillId="0" borderId="29" xfId="0" applyNumberFormat="1" applyFont="1" applyBorder="1" applyAlignment="1">
      <alignment horizontal="left" vertical="center"/>
    </xf>
    <xf numFmtId="14" fontId="29" fillId="0" borderId="28" xfId="0" applyNumberFormat="1" applyFont="1" applyBorder="1" applyAlignment="1">
      <alignment horizontal="left" vertical="center"/>
    </xf>
    <xf numFmtId="14" fontId="29" fillId="0" borderId="41" xfId="0" applyNumberFormat="1" applyFont="1" applyBorder="1" applyAlignment="1">
      <alignment horizontal="left" vertical="center"/>
    </xf>
    <xf numFmtId="14" fontId="29" fillId="0" borderId="29" xfId="0" applyNumberFormat="1" applyFont="1" applyBorder="1" applyAlignment="1">
      <alignment horizontal="left" vertical="center"/>
    </xf>
    <xf numFmtId="169" fontId="29" fillId="0" borderId="13" xfId="0" applyNumberFormat="1" applyFont="1" applyBorder="1" applyAlignment="1">
      <alignment horizontal="left" vertical="center"/>
    </xf>
    <xf numFmtId="0" fontId="39" fillId="0" borderId="0" xfId="0" applyFont="1" applyAlignment="1" applyProtection="1">
      <alignment horizontal="left" vertical="center"/>
      <protection locked="0"/>
    </xf>
    <xf numFmtId="166" fontId="29" fillId="0" borderId="13" xfId="0" applyNumberFormat="1" applyFont="1" applyBorder="1" applyAlignment="1">
      <alignment horizontal="left" vertical="center"/>
    </xf>
    <xf numFmtId="0" fontId="26" fillId="0" borderId="13" xfId="0" applyFont="1" applyBorder="1" applyAlignment="1">
      <alignment horizontal="left" vertical="center" wrapText="1"/>
    </xf>
    <xf numFmtId="0" fontId="26" fillId="0" borderId="25" xfId="0" applyFont="1" applyBorder="1" applyAlignment="1">
      <alignment horizontal="center" vertical="center" wrapText="1"/>
    </xf>
    <xf numFmtId="0" fontId="30" fillId="0" borderId="36" xfId="0" applyFont="1" applyBorder="1" applyAlignment="1">
      <alignment horizontal="left" vertical="center" wrapText="1"/>
    </xf>
    <xf numFmtId="0" fontId="30" fillId="0" borderId="13" xfId="0" applyFont="1" applyBorder="1" applyAlignment="1">
      <alignment horizontal="left" vertical="center"/>
    </xf>
    <xf numFmtId="0" fontId="29" fillId="0" borderId="13" xfId="0" applyFont="1" applyBorder="1" applyAlignment="1" applyProtection="1">
      <alignment horizontal="left" vertical="center"/>
      <protection locked="0"/>
    </xf>
    <xf numFmtId="0" fontId="31" fillId="0" borderId="13" xfId="0" applyFont="1" applyBorder="1" applyAlignment="1">
      <alignment horizontal="center" vertical="center" wrapText="1"/>
    </xf>
    <xf numFmtId="0" fontId="30" fillId="0" borderId="13" xfId="0" applyFont="1" applyBorder="1" applyAlignment="1">
      <alignment horizontal="center" vertical="center" wrapText="1"/>
    </xf>
    <xf numFmtId="0" fontId="32" fillId="0" borderId="13" xfId="0" applyFont="1" applyBorder="1" applyAlignment="1">
      <alignment horizontal="left" vertical="center" wrapText="1"/>
    </xf>
    <xf numFmtId="0" fontId="30" fillId="0" borderId="31" xfId="0" applyFont="1" applyBorder="1" applyAlignment="1">
      <alignment horizontal="left" vertical="center" wrapText="1"/>
    </xf>
    <xf numFmtId="0" fontId="29" fillId="0" borderId="47" xfId="0" applyFont="1" applyBorder="1" applyAlignment="1">
      <alignment horizontal="left" vertical="center"/>
    </xf>
    <xf numFmtId="0" fontId="29" fillId="0" borderId="13" xfId="0" applyFont="1" applyBorder="1" applyAlignment="1">
      <alignment horizontal="left" vertical="center" wrapText="1"/>
    </xf>
    <xf numFmtId="3" fontId="29" fillId="0" borderId="23" xfId="0" applyNumberFormat="1" applyFont="1" applyBorder="1" applyAlignment="1">
      <alignment horizontal="left" vertical="top"/>
    </xf>
    <xf numFmtId="0" fontId="29" fillId="0" borderId="23" xfId="0" applyFont="1" applyBorder="1" applyAlignment="1">
      <alignment horizontal="left" vertical="top" wrapText="1"/>
    </xf>
    <xf numFmtId="0" fontId="29" fillId="0" borderId="24" xfId="0" applyFont="1" applyBorder="1" applyAlignment="1">
      <alignment horizontal="left" vertical="top" wrapText="1"/>
    </xf>
    <xf numFmtId="0" fontId="29" fillId="0" borderId="26" xfId="0" applyFont="1" applyBorder="1" applyAlignment="1">
      <alignment horizontal="center"/>
    </xf>
    <xf numFmtId="0" fontId="29" fillId="0" borderId="0" xfId="0" applyFont="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7" xfId="0" applyFont="1" applyBorder="1" applyAlignment="1">
      <alignment horizontal="center"/>
    </xf>
    <xf numFmtId="0" fontId="29" fillId="0" borderId="24" xfId="0" applyFont="1" applyBorder="1" applyAlignment="1">
      <alignment horizontal="center"/>
    </xf>
    <xf numFmtId="0" fontId="30" fillId="0" borderId="20" xfId="0" applyFont="1" applyBorder="1" applyAlignment="1">
      <alignment horizontal="left" vertical="center" wrapText="1"/>
    </xf>
    <xf numFmtId="0" fontId="30" fillId="0" borderId="20" xfId="0" applyFont="1" applyBorder="1" applyAlignment="1">
      <alignment horizontal="left" vertical="center"/>
    </xf>
    <xf numFmtId="0" fontId="30" fillId="0" borderId="21" xfId="0" applyFont="1" applyBorder="1" applyAlignment="1">
      <alignment horizontal="left" vertical="center"/>
    </xf>
    <xf numFmtId="3" fontId="29" fillId="0" borderId="0" xfId="0" applyNumberFormat="1" applyFont="1" applyAlignment="1">
      <alignment horizontal="left" vertical="top"/>
    </xf>
    <xf numFmtId="0" fontId="29" fillId="0" borderId="27" xfId="0" applyFont="1" applyBorder="1" applyAlignment="1">
      <alignment horizontal="left" vertical="top" wrapText="1"/>
    </xf>
    <xf numFmtId="0" fontId="29" fillId="0" borderId="25" xfId="0" applyFont="1" applyBorder="1" applyAlignment="1">
      <alignment horizontal="left" vertical="center"/>
    </xf>
    <xf numFmtId="0" fontId="29" fillId="0" borderId="19" xfId="0" applyFont="1" applyBorder="1" applyAlignment="1">
      <alignment horizontal="left" vertical="center"/>
    </xf>
    <xf numFmtId="173" fontId="34" fillId="0" borderId="31" xfId="0" applyNumberFormat="1" applyFont="1" applyBorder="1" applyAlignment="1">
      <alignment horizontal="left" vertical="center"/>
    </xf>
    <xf numFmtId="173" fontId="34" fillId="0" borderId="33" xfId="0" applyNumberFormat="1" applyFont="1" applyBorder="1" applyAlignment="1">
      <alignment horizontal="left" vertical="center"/>
    </xf>
    <xf numFmtId="173" fontId="34" fillId="0" borderId="32" xfId="0" applyNumberFormat="1" applyFont="1" applyBorder="1" applyAlignment="1">
      <alignment horizontal="left" vertical="center"/>
    </xf>
    <xf numFmtId="173" fontId="34" fillId="0" borderId="13" xfId="0" applyNumberFormat="1" applyFont="1" applyBorder="1" applyAlignment="1" applyProtection="1">
      <alignment horizontal="center" vertical="center"/>
      <protection locked="0"/>
    </xf>
    <xf numFmtId="0" fontId="29" fillId="0" borderId="31" xfId="0" applyFont="1" applyBorder="1" applyAlignment="1">
      <alignment horizontal="justify" vertical="top" wrapText="1"/>
    </xf>
    <xf numFmtId="0" fontId="29" fillId="0" borderId="32" xfId="0" applyFont="1" applyBorder="1" applyAlignment="1">
      <alignment horizontal="justify" vertical="top" wrapText="1"/>
    </xf>
    <xf numFmtId="0" fontId="29" fillId="0" borderId="33" xfId="0" applyFont="1" applyBorder="1" applyAlignment="1">
      <alignment horizontal="justify" vertical="top" wrapText="1"/>
    </xf>
    <xf numFmtId="0" fontId="29" fillId="0" borderId="19" xfId="0" applyFont="1" applyBorder="1" applyAlignment="1">
      <alignment horizontal="justify" vertical="top" wrapText="1"/>
    </xf>
    <xf numFmtId="0" fontId="29" fillId="0" borderId="20" xfId="0" applyFont="1" applyBorder="1" applyAlignment="1">
      <alignment horizontal="justify" vertical="top" wrapText="1"/>
    </xf>
    <xf numFmtId="0" fontId="29" fillId="0" borderId="21" xfId="0" applyFont="1" applyBorder="1" applyAlignment="1">
      <alignment horizontal="justify" vertical="top" wrapText="1"/>
    </xf>
    <xf numFmtId="0" fontId="29" fillId="0" borderId="22" xfId="0" applyFont="1" applyBorder="1" applyAlignment="1">
      <alignment horizontal="justify" vertical="top" wrapText="1"/>
    </xf>
    <xf numFmtId="0" fontId="29" fillId="0" borderId="23" xfId="0" applyFont="1" applyBorder="1" applyAlignment="1">
      <alignment horizontal="justify" vertical="top" wrapText="1"/>
    </xf>
    <xf numFmtId="0" fontId="29" fillId="0" borderId="24" xfId="0" applyFont="1" applyBorder="1" applyAlignment="1">
      <alignment horizontal="justify" vertical="top" wrapText="1"/>
    </xf>
    <xf numFmtId="0" fontId="29" fillId="0" borderId="13" xfId="0" applyFont="1" applyBorder="1" applyAlignment="1" applyProtection="1">
      <alignment horizontal="left" vertical="top" wrapText="1"/>
      <protection locked="0"/>
    </xf>
    <xf numFmtId="3" fontId="34" fillId="0" borderId="31" xfId="0" applyNumberFormat="1" applyFont="1" applyBorder="1" applyAlignment="1">
      <alignment horizontal="left" vertical="center"/>
    </xf>
    <xf numFmtId="3" fontId="34" fillId="0" borderId="32" xfId="0" applyNumberFormat="1" applyFont="1" applyBorder="1" applyAlignment="1">
      <alignment horizontal="left" vertical="center"/>
    </xf>
    <xf numFmtId="3" fontId="34" fillId="0" borderId="33" xfId="0" applyNumberFormat="1" applyFont="1" applyBorder="1" applyAlignment="1">
      <alignment horizontal="left" vertical="center"/>
    </xf>
    <xf numFmtId="0" fontId="34" fillId="0" borderId="31" xfId="0" applyFont="1" applyBorder="1" applyAlignment="1">
      <alignment horizontal="left" vertical="center"/>
    </xf>
    <xf numFmtId="0" fontId="34" fillId="0" borderId="32" xfId="0" applyFont="1" applyBorder="1" applyAlignment="1">
      <alignment horizontal="left" vertical="center"/>
    </xf>
    <xf numFmtId="0" fontId="34" fillId="0" borderId="33" xfId="0" applyFont="1" applyBorder="1" applyAlignment="1">
      <alignment horizontal="left" vertical="center"/>
    </xf>
    <xf numFmtId="0" fontId="0" fillId="0" borderId="13" xfId="0" applyBorder="1" applyAlignment="1">
      <alignment horizontal="center" vertical="center"/>
    </xf>
    <xf numFmtId="3" fontId="34" fillId="0" borderId="31" xfId="0" applyNumberFormat="1" applyFont="1" applyBorder="1" applyAlignment="1" applyProtection="1">
      <alignment horizontal="left" vertical="center"/>
      <protection locked="0"/>
    </xf>
    <xf numFmtId="3" fontId="34" fillId="0" borderId="32" xfId="0" applyNumberFormat="1" applyFont="1" applyBorder="1" applyAlignment="1" applyProtection="1">
      <alignment horizontal="left" vertical="center"/>
      <protection locked="0"/>
    </xf>
    <xf numFmtId="3" fontId="34" fillId="0" borderId="33" xfId="0" applyNumberFormat="1" applyFont="1" applyBorder="1" applyAlignment="1" applyProtection="1">
      <alignment horizontal="left" vertical="center"/>
      <protection locked="0"/>
    </xf>
    <xf numFmtId="0" fontId="26" fillId="0" borderId="13" xfId="0" applyFont="1" applyBorder="1" applyAlignment="1">
      <alignment horizontal="left" vertical="center"/>
    </xf>
    <xf numFmtId="0" fontId="29" fillId="0" borderId="19" xfId="0" applyFont="1" applyBorder="1" applyAlignment="1" applyProtection="1">
      <alignment horizontal="center" vertical="top" wrapText="1"/>
      <protection locked="0"/>
    </xf>
    <xf numFmtId="0" fontId="29" fillId="0" borderId="20" xfId="0" applyFont="1" applyBorder="1" applyAlignment="1" applyProtection="1">
      <alignment horizontal="center" vertical="top" wrapText="1"/>
      <protection locked="0"/>
    </xf>
    <xf numFmtId="0" fontId="29" fillId="0" borderId="21" xfId="0" applyFont="1" applyBorder="1" applyAlignment="1" applyProtection="1">
      <alignment horizontal="center" vertical="top" wrapText="1"/>
      <protection locked="0"/>
    </xf>
    <xf numFmtId="0" fontId="29" fillId="0" borderId="26" xfId="0" applyFont="1" applyBorder="1" applyAlignment="1" applyProtection="1">
      <alignment horizontal="center" vertical="top" wrapText="1"/>
      <protection locked="0"/>
    </xf>
    <xf numFmtId="0" fontId="29" fillId="0" borderId="0" xfId="0" applyFont="1" applyAlignment="1" applyProtection="1">
      <alignment horizontal="center" vertical="top" wrapText="1"/>
      <protection locked="0"/>
    </xf>
    <xf numFmtId="0" fontId="29" fillId="0" borderId="27" xfId="0" applyFont="1" applyBorder="1" applyAlignment="1" applyProtection="1">
      <alignment horizontal="center" vertical="top" wrapText="1"/>
      <protection locked="0"/>
    </xf>
    <xf numFmtId="0" fontId="29" fillId="0" borderId="22" xfId="0" applyFont="1" applyBorder="1" applyAlignment="1" applyProtection="1">
      <alignment horizontal="center" vertical="top" wrapText="1"/>
      <protection locked="0"/>
    </xf>
    <xf numFmtId="0" fontId="29" fillId="0" borderId="23" xfId="0" applyFont="1" applyBorder="1" applyAlignment="1" applyProtection="1">
      <alignment horizontal="center" vertical="top" wrapText="1"/>
      <protection locked="0"/>
    </xf>
    <xf numFmtId="0" fontId="29" fillId="0" borderId="24" xfId="0" applyFont="1" applyBorder="1" applyAlignment="1" applyProtection="1">
      <alignment horizontal="center" vertical="top" wrapText="1"/>
      <protection locked="0"/>
    </xf>
    <xf numFmtId="0" fontId="29" fillId="0" borderId="31" xfId="0" applyFont="1" applyBorder="1" applyAlignment="1">
      <alignment horizontal="left" vertical="center" wrapText="1"/>
    </xf>
    <xf numFmtId="0" fontId="29" fillId="0" borderId="33" xfId="0" applyFont="1" applyBorder="1" applyAlignment="1">
      <alignment horizontal="left" vertical="center" wrapText="1"/>
    </xf>
    <xf numFmtId="0" fontId="21" fillId="0" borderId="31" xfId="0" applyFont="1" applyBorder="1" applyAlignment="1">
      <alignment horizontal="justify" vertical="center" wrapText="1"/>
    </xf>
    <xf numFmtId="0" fontId="21" fillId="0" borderId="32" xfId="0" applyFont="1" applyBorder="1" applyAlignment="1">
      <alignment horizontal="justify" vertical="center" wrapText="1"/>
    </xf>
    <xf numFmtId="0" fontId="21" fillId="0" borderId="33" xfId="0" applyFont="1" applyBorder="1" applyAlignment="1">
      <alignment horizontal="justify" vertical="center" wrapText="1"/>
    </xf>
    <xf numFmtId="0" fontId="29" fillId="0" borderId="0" xfId="0" applyFont="1" applyAlignment="1">
      <alignment horizontal="left" vertical="top"/>
    </xf>
    <xf numFmtId="14" fontId="29" fillId="37" borderId="30" xfId="0" applyNumberFormat="1" applyFont="1" applyFill="1" applyBorder="1" applyAlignment="1" applyProtection="1">
      <alignment horizontal="left" vertical="center"/>
      <protection locked="0"/>
    </xf>
    <xf numFmtId="0" fontId="29" fillId="37" borderId="30" xfId="0" applyFont="1" applyFill="1" applyBorder="1" applyAlignment="1" applyProtection="1">
      <alignment horizontal="left" vertical="center"/>
      <protection locked="0"/>
    </xf>
    <xf numFmtId="0" fontId="38" fillId="0" borderId="0" xfId="0" applyFont="1" applyAlignment="1">
      <alignment horizontal="left" vertical="center"/>
    </xf>
    <xf numFmtId="0" fontId="29" fillId="0" borderId="46" xfId="0" applyFont="1" applyBorder="1" applyAlignment="1">
      <alignment horizontal="center" vertical="center"/>
    </xf>
    <xf numFmtId="14" fontId="21" fillId="0" borderId="14" xfId="0" applyNumberFormat="1" applyFont="1" applyBorder="1" applyAlignment="1">
      <alignment horizontal="left" vertical="center"/>
    </xf>
    <xf numFmtId="166" fontId="26" fillId="0" borderId="28" xfId="0" applyNumberFormat="1" applyFont="1" applyBorder="1" applyAlignment="1">
      <alignment horizontal="left" vertical="center"/>
    </xf>
    <xf numFmtId="166" fontId="26" fillId="0" borderId="29" xfId="0" applyNumberFormat="1" applyFont="1" applyBorder="1" applyAlignment="1">
      <alignment horizontal="left" vertical="center"/>
    </xf>
    <xf numFmtId="0" fontId="21" fillId="0" borderId="14" xfId="0" applyFont="1" applyBorder="1" applyAlignment="1">
      <alignment horizontal="left" vertical="center"/>
    </xf>
    <xf numFmtId="0" fontId="30" fillId="0" borderId="28" xfId="0" applyFont="1" applyBorder="1" applyAlignment="1">
      <alignment horizontal="center" vertical="center"/>
    </xf>
    <xf numFmtId="0" fontId="30" fillId="0" borderId="41" xfId="0" applyFont="1" applyBorder="1" applyAlignment="1">
      <alignment horizontal="center" vertical="center"/>
    </xf>
    <xf numFmtId="0" fontId="30" fillId="0" borderId="29" xfId="0" applyFont="1" applyBorder="1" applyAlignment="1">
      <alignment horizontal="center" vertical="center"/>
    </xf>
    <xf numFmtId="0" fontId="30" fillId="0" borderId="41" xfId="0" applyFont="1" applyBorder="1" applyAlignment="1">
      <alignment horizontal="center" vertical="center" wrapText="1"/>
    </xf>
    <xf numFmtId="0" fontId="21" fillId="0" borderId="28" xfId="0" applyFont="1" applyBorder="1" applyAlignment="1">
      <alignment horizontal="justify" vertical="top" wrapText="1"/>
    </xf>
    <xf numFmtId="0" fontId="21" fillId="0" borderId="41" xfId="0" applyFont="1" applyBorder="1" applyAlignment="1">
      <alignment horizontal="justify" vertical="top" wrapText="1"/>
    </xf>
    <xf numFmtId="0" fontId="21" fillId="0" borderId="29" xfId="0" applyFont="1" applyBorder="1" applyAlignment="1">
      <alignment horizontal="justify" vertical="top" wrapText="1"/>
    </xf>
    <xf numFmtId="166" fontId="21" fillId="0" borderId="14" xfId="0" applyNumberFormat="1" applyFont="1" applyBorder="1" applyAlignment="1">
      <alignment horizontal="left" vertical="center"/>
    </xf>
    <xf numFmtId="0" fontId="29" fillId="0" borderId="14" xfId="0" applyFont="1" applyBorder="1" applyAlignment="1" applyProtection="1">
      <alignment horizontal="left" vertical="center"/>
      <protection locked="0"/>
    </xf>
    <xf numFmtId="0" fontId="29" fillId="0" borderId="14" xfId="0" applyFont="1" applyBorder="1" applyAlignment="1">
      <alignment horizontal="center" vertical="center"/>
    </xf>
    <xf numFmtId="0" fontId="31" fillId="0" borderId="14" xfId="0" applyFont="1" applyBorder="1" applyAlignment="1">
      <alignment horizontal="center" vertical="center"/>
    </xf>
    <xf numFmtId="0" fontId="32" fillId="0" borderId="14" xfId="0" applyFont="1" applyBorder="1" applyAlignment="1">
      <alignment vertical="center"/>
    </xf>
    <xf numFmtId="0" fontId="33" fillId="0" borderId="14" xfId="0" applyFont="1" applyBorder="1" applyAlignment="1">
      <alignment vertical="center"/>
    </xf>
    <xf numFmtId="0" fontId="36" fillId="0" borderId="28" xfId="0" applyFont="1" applyBorder="1" applyAlignment="1">
      <alignment horizontal="left" vertical="center"/>
    </xf>
    <xf numFmtId="0" fontId="36" fillId="0" borderId="29" xfId="0" applyFont="1" applyBorder="1" applyAlignment="1">
      <alignment horizontal="left" vertical="center"/>
    </xf>
    <xf numFmtId="0" fontId="37" fillId="0" borderId="14" xfId="0" applyFont="1" applyBorder="1" applyAlignment="1">
      <alignment horizontal="left" vertical="center"/>
    </xf>
    <xf numFmtId="0" fontId="30" fillId="0" borderId="14" xfId="0" applyFont="1" applyBorder="1" applyAlignment="1">
      <alignment horizontal="center" vertical="center"/>
    </xf>
    <xf numFmtId="0" fontId="29" fillId="0" borderId="41" xfId="0" applyFont="1" applyBorder="1" applyAlignment="1">
      <alignment horizontal="center" vertical="center"/>
    </xf>
    <xf numFmtId="167" fontId="46" fillId="0" borderId="0" xfId="0" applyNumberFormat="1" applyFont="1" applyAlignment="1">
      <alignment horizontal="left" vertical="center"/>
    </xf>
    <xf numFmtId="1" fontId="44" fillId="0" borderId="0" xfId="0" applyNumberFormat="1" applyFont="1" applyAlignment="1">
      <alignment horizontal="left" vertical="center"/>
    </xf>
    <xf numFmtId="0" fontId="0" fillId="34" borderId="1" xfId="0" applyFill="1" applyBorder="1" applyAlignment="1">
      <alignment horizontal="center"/>
    </xf>
    <xf numFmtId="14" fontId="0" fillId="35" borderId="2" xfId="0" applyNumberFormat="1" applyFill="1" applyBorder="1" applyAlignment="1">
      <alignment horizontal="center"/>
    </xf>
    <xf numFmtId="14" fontId="0" fillId="35" borderId="3" xfId="0" applyNumberFormat="1" applyFill="1" applyBorder="1" applyAlignment="1">
      <alignment horizontal="center"/>
    </xf>
  </cellXfs>
  <cellStyles count="63">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2" xfId="49" xr:uid="{00000000-0005-0000-0000-000020000000}"/>
    <cellStyle name="Millares 2 2" xfId="54" xr:uid="{00000000-0005-0000-0000-000021000000}"/>
    <cellStyle name="Moneda" xfId="1" builtinId="4"/>
    <cellStyle name="Moneda [0]" xfId="53" builtinId="7"/>
    <cellStyle name="Moneda [0] 2" xfId="55" xr:uid="{00000000-0005-0000-0000-000024000000}"/>
    <cellStyle name="Moneda 2" xfId="2" xr:uid="{00000000-0005-0000-0000-000025000000}"/>
    <cellStyle name="Moneda 2 2" xfId="48" xr:uid="{00000000-0005-0000-0000-000026000000}"/>
    <cellStyle name="Neutral" xfId="11" builtinId="28" customBuiltin="1"/>
    <cellStyle name="Normal" xfId="0" builtinId="0"/>
    <cellStyle name="Normal 13" xfId="60" xr:uid="{00000000-0005-0000-0000-000029000000}"/>
    <cellStyle name="Normal 14" xfId="61" xr:uid="{00000000-0005-0000-0000-00002A000000}"/>
    <cellStyle name="Normal 2" xfId="3" xr:uid="{00000000-0005-0000-0000-00002B000000}"/>
    <cellStyle name="Normal 2 2" xfId="46" xr:uid="{00000000-0005-0000-0000-00002C000000}"/>
    <cellStyle name="Normal 2 2 2" xfId="47" xr:uid="{00000000-0005-0000-0000-00002D000000}"/>
    <cellStyle name="Normal 2 2 6" xfId="58" xr:uid="{00000000-0005-0000-0000-00002E000000}"/>
    <cellStyle name="Normal 3" xfId="45" xr:uid="{00000000-0005-0000-0000-00002F000000}"/>
    <cellStyle name="Normal 3 2" xfId="50" xr:uid="{00000000-0005-0000-0000-000030000000}"/>
    <cellStyle name="Normal 4" xfId="51" xr:uid="{00000000-0005-0000-0000-000031000000}"/>
    <cellStyle name="Normal 5" xfId="52" xr:uid="{00000000-0005-0000-0000-000032000000}"/>
    <cellStyle name="Normal 6" xfId="56" xr:uid="{00000000-0005-0000-0000-000033000000}"/>
    <cellStyle name="Normal 7" xfId="57" xr:uid="{00000000-0005-0000-0000-000034000000}"/>
    <cellStyle name="Normal 8" xfId="59" xr:uid="{00000000-0005-0000-0000-000035000000}"/>
    <cellStyle name="Normal 9" xfId="62" xr:uid="{00000000-0005-0000-0000-000036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2410">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5" tint="0.39994506668294322"/>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theme="8" tint="0.79998168889431442"/>
        </patternFill>
      </fill>
    </dxf>
    <dxf>
      <fill>
        <patternFill>
          <bgColor rgb="FFC00000"/>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rgb="FFC00000"/>
        </patternFill>
      </fill>
    </dxf>
    <dxf>
      <fill>
        <patternFill>
          <bgColor theme="8" tint="0.79998168889431442"/>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39994506668294322"/>
        </patternFill>
      </fill>
    </dxf>
    <dxf>
      <fill>
        <patternFill>
          <bgColor theme="8" tint="0.79998168889431442"/>
        </patternFill>
      </fill>
    </dxf>
    <dxf>
      <fill>
        <patternFill>
          <bgColor theme="8" tint="0.79998168889431442"/>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rgb="FF0070C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theme="7" tint="0.39994506668294322"/>
        </patternFill>
      </fill>
    </dxf>
    <dxf>
      <fill>
        <patternFill>
          <bgColor rgb="FFC00000"/>
        </patternFill>
      </fill>
    </dxf>
    <dxf>
      <fill>
        <patternFill>
          <bgColor theme="7" tint="0.39994506668294322"/>
        </patternFill>
      </fill>
    </dxf>
    <dxf>
      <fill>
        <patternFill patternType="solid">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rgb="FFC00000"/>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theme="8" tint="0.79998168889431442"/>
        </patternFill>
      </fill>
    </dxf>
    <dxf>
      <fill>
        <patternFill>
          <bgColor rgb="FFC00000"/>
        </patternFill>
      </fill>
    </dxf>
    <dxf>
      <fill>
        <patternFill>
          <bgColor rgb="FFC00000"/>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theme="8" tint="0.79998168889431442"/>
        </patternFill>
      </fill>
    </dxf>
    <dxf>
      <fill>
        <patternFill>
          <bgColor theme="8"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8" tint="0.39994506668294322"/>
        </patternFill>
      </fill>
    </dxf>
    <dxf>
      <fill>
        <patternFill>
          <bgColor theme="8"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9"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92D05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00B0F0"/>
        </patternFill>
      </fill>
    </dxf>
    <dxf>
      <fill>
        <patternFill>
          <bgColor theme="7" tint="-0.499984740745262"/>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FFCC"/>
      <color rgb="FF7E0000"/>
      <color rgb="FF990000"/>
      <color rgb="FF00FFFF"/>
      <color rgb="FF99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57150</xdr:rowOff>
    </xdr:from>
    <xdr:to>
      <xdr:col>3</xdr:col>
      <xdr:colOff>685800</xdr:colOff>
      <xdr:row>3</xdr:row>
      <xdr:rowOff>142875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1581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2</xdr:col>
      <xdr:colOff>647700</xdr:colOff>
      <xdr:row>3</xdr:row>
      <xdr:rowOff>152400</xdr:rowOff>
    </xdr:to>
    <xdr:pic>
      <xdr:nvPicPr>
        <xdr:cNvPr id="2" name="Imagen 1">
          <a:extLst>
            <a:ext uri="{FF2B5EF4-FFF2-40B4-BE49-F238E27FC236}">
              <a16:creationId xmlns:a16="http://schemas.microsoft.com/office/drawing/2014/main" id="{6D810A31-625E-4C3E-8DEB-98666E54FB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1485900" cy="476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647325</xdr:colOff>
      <xdr:row>3</xdr:row>
      <xdr:rowOff>138886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61925"/>
          <a:ext cx="1476000" cy="47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3</xdr:row>
      <xdr:rowOff>107209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09551"/>
          <a:ext cx="1764000" cy="564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4</xdr:row>
      <xdr:rowOff>21484</xdr:rowOff>
    </xdr:to>
    <xdr:pic>
      <xdr:nvPicPr>
        <xdr:cNvPr id="2" name="Imagen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2876"/>
          <a:ext cx="1764000" cy="5644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xdr:col>
      <xdr:colOff>657225</xdr:colOff>
      <xdr:row>0</xdr:row>
      <xdr:rowOff>390525</xdr:rowOff>
    </xdr:to>
    <xdr:sp macro="[0]!copiaManual" textlink="">
      <xdr:nvSpPr>
        <xdr:cNvPr id="2" name="1 Rectángulo redondeado">
          <a:extLst>
            <a:ext uri="{FF2B5EF4-FFF2-40B4-BE49-F238E27FC236}">
              <a16:creationId xmlns:a16="http://schemas.microsoft.com/office/drawing/2014/main" id="{00000000-0008-0000-0800-000002000000}"/>
            </a:ext>
          </a:extLst>
        </xdr:cNvPr>
        <xdr:cNvSpPr/>
      </xdr:nvSpPr>
      <xdr:spPr>
        <a:xfrm>
          <a:off x="47625" y="47625"/>
          <a:ext cx="16002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GENERAR PLANO</a:t>
          </a:r>
        </a:p>
      </xdr:txBody>
    </xdr:sp>
    <xdr:clientData/>
  </xdr:twoCellAnchor>
  <xdr:twoCellAnchor>
    <xdr:from>
      <xdr:col>4</xdr:col>
      <xdr:colOff>38100</xdr:colOff>
      <xdr:row>0</xdr:row>
      <xdr:rowOff>28575</xdr:rowOff>
    </xdr:from>
    <xdr:to>
      <xdr:col>5</xdr:col>
      <xdr:colOff>857250</xdr:colOff>
      <xdr:row>0</xdr:row>
      <xdr:rowOff>419100</xdr:rowOff>
    </xdr:to>
    <xdr:sp macro="[0]!limpiarHoja" textlink="">
      <xdr:nvSpPr>
        <xdr:cNvPr id="3" name="2 Rectángulo redondeado">
          <a:extLst>
            <a:ext uri="{FF2B5EF4-FFF2-40B4-BE49-F238E27FC236}">
              <a16:creationId xmlns:a16="http://schemas.microsoft.com/office/drawing/2014/main" id="{00000000-0008-0000-0800-000003000000}"/>
            </a:ext>
          </a:extLst>
        </xdr:cNvPr>
        <xdr:cNvSpPr/>
      </xdr:nvSpPr>
      <xdr:spPr>
        <a:xfrm>
          <a:off x="3781425" y="28575"/>
          <a:ext cx="1809750" cy="3905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s-ES" sz="1100" b="1"/>
            <a:t>LIMPIAR</a:t>
          </a:r>
          <a:r>
            <a:rPr lang="es-ES" sz="1100" b="1" baseline="0"/>
            <a:t> EL ARCHIVO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FORMATOS%20PARA%20PAGO%20-%20CONTRATOS%20DE%20PRESTACION%20DE%20SERVICIOS%202024%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Actaterminación"/>
      <sheetName val="datos"/>
      <sheetName val="generador"/>
      <sheetName val="textos"/>
    </sheetNames>
    <sheetDataSet>
      <sheetData sheetId="0"/>
      <sheetData sheetId="1"/>
      <sheetData sheetId="2"/>
      <sheetData sheetId="3"/>
      <sheetData sheetId="4">
        <row r="6">
          <cell r="E6" t="str">
            <v/>
          </cell>
        </row>
      </sheetData>
      <sheetData sheetId="5"/>
      <sheetData sheetId="6"/>
      <sheetData sheetId="7">
        <row r="1">
          <cell r="P1" t="str">
            <v>PRIMER PAGO</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row>
        <row r="4">
          <cell r="B4" t="str">
            <v>12767 DE 2021</v>
          </cell>
          <cell r="C4">
            <v>1022419159</v>
          </cell>
          <cell r="D4" t="str">
            <v>TANIA LIZETH OLAYA RAMIREZ</v>
          </cell>
          <cell r="E4" t="str">
            <v>Contrato de Prestación de Servicios Profesionales</v>
          </cell>
          <cell r="F4"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4">
            <v>44364</v>
          </cell>
          <cell r="H4">
            <v>3475133</v>
          </cell>
          <cell r="I4" t="str">
            <v>Un (01) mes y tres (03) días calendario</v>
          </cell>
          <cell r="J4">
            <v>44364</v>
          </cell>
          <cell r="K4">
            <v>44396</v>
          </cell>
          <cell r="L4" t="str">
            <v>NO APLICA</v>
          </cell>
          <cell r="M4" t="str">
            <v>NO APLICA</v>
          </cell>
          <cell r="N4" t="str">
            <v>NO APLICA</v>
          </cell>
          <cell r="O4">
            <v>1</v>
          </cell>
          <cell r="P4">
            <v>3475133</v>
          </cell>
          <cell r="Q4">
            <v>44364</v>
          </cell>
          <cell r="R4">
            <v>44396</v>
          </cell>
          <cell r="BI4" t="str">
            <v xml:space="preserve">Dirección General de Investigaciones  </v>
          </cell>
          <cell r="BJ4" t="str">
            <v>ELIZABETH AYA BAQUERO</v>
          </cell>
          <cell r="BK4" t="str">
            <v>Docente de Planta de la Universidad de los Llanos</v>
          </cell>
          <cell r="BL4">
            <v>964</v>
          </cell>
          <cell r="BM4">
            <v>44364.766111111108</v>
          </cell>
          <cell r="BN4">
            <v>18475133</v>
          </cell>
          <cell r="BO4">
            <v>2594</v>
          </cell>
          <cell r="BP4">
            <v>44364</v>
          </cell>
          <cell r="BQ4">
            <v>3475133</v>
          </cell>
          <cell r="CS4" t="str">
            <v>1. Apoyar en la adecuación de la unidad de experimentación para el desarrollo de los experimentos de cultivo de tres especies de peces ornamentales en sistema con tecnología biofloc, a partir de larvas en las instalaciones del Instituto de Acuicultura de los Llanos (IALL). 2. Cooperar en el establecimiento, estabilización y mantenimiento del biofloc tendiente a la producción de organismos planctónico. 3. Apoyar las actividades relacionadas con la obtención del material biológico (larvas de moneda, escalar y betas) tales como: reproducción, incubación y larvicultura. 4. Colaborar en el monitoreo de parámetros físico-químico del agua, registro de parámetros zootécnico y análisis de datos según lo planteado en los experimentos de larvicultura, alevinaje y levante de tres especies ornamentales en la unidad de biofloc del IALL. 5. Apoyar las adiciones y regulaciones necesarias para mantener la relación carbono nitrógeno en cada uno de los tratamientos planteados en la metodología del presente proyecto. 6. Colaborar en la elaboración de informes técnicos.</v>
          </cell>
          <cell r="CT4">
            <v>1022419159</v>
          </cell>
          <cell r="CU4">
            <v>758</v>
          </cell>
          <cell r="CV4" t="str">
            <v>50039</v>
          </cell>
          <cell r="CY4">
            <v>7490</v>
          </cell>
          <cell r="CZ4" t="str">
            <v>M6</v>
          </cell>
        </row>
        <row r="5">
          <cell r="B5" t="str">
            <v>12832 DE 2021</v>
          </cell>
          <cell r="C5">
            <v>1120364752</v>
          </cell>
          <cell r="D5" t="str">
            <v>JESUS DARIO NUÑEZ JIMENEZ</v>
          </cell>
          <cell r="E5" t="str">
            <v>Contrato de Prestación de Servicios Profesionales</v>
          </cell>
          <cell r="F5" t="str">
            <v>EL CONTRATISTA SE COMPROMETE CON LA UNIVERSIDAD DE LOS LLANOS A PRESTAR LOS SERVICIOS COMO PROFESIONAL EN FORMA EFICIENTE Y EFICAZ EN LA GESTIÓN DE ACTIVIDADES OPERATIVAS Y ADMINISTRATIVAS DE LA OFICINA DE ADMISIONES, REGISTRO Y CONTROL ACADÉMICO.</v>
          </cell>
          <cell r="G5">
            <v>44383</v>
          </cell>
          <cell r="H5">
            <v>8763843</v>
          </cell>
          <cell r="I5" t="str">
            <v xml:space="preserve">Cuatro (04) meses </v>
          </cell>
          <cell r="J5">
            <v>44383</v>
          </cell>
          <cell r="K5">
            <v>44505</v>
          </cell>
          <cell r="L5" t="str">
            <v>NO APLICA</v>
          </cell>
          <cell r="M5" t="str">
            <v>NO APLICA</v>
          </cell>
          <cell r="N5" t="str">
            <v>NO APLICA</v>
          </cell>
          <cell r="O5">
            <v>5</v>
          </cell>
          <cell r="P5">
            <v>1825801</v>
          </cell>
          <cell r="Q5">
            <v>44383</v>
          </cell>
          <cell r="R5">
            <v>44408</v>
          </cell>
          <cell r="S5">
            <v>2190961</v>
          </cell>
          <cell r="T5">
            <v>44409</v>
          </cell>
          <cell r="U5">
            <v>44439</v>
          </cell>
          <cell r="V5">
            <v>2190961</v>
          </cell>
          <cell r="W5">
            <v>44440</v>
          </cell>
          <cell r="X5">
            <v>44469</v>
          </cell>
          <cell r="Y5">
            <v>2190961</v>
          </cell>
          <cell r="Z5">
            <v>44470</v>
          </cell>
          <cell r="AA5">
            <v>44500</v>
          </cell>
          <cell r="AB5">
            <v>365159</v>
          </cell>
          <cell r="AC5">
            <v>44501</v>
          </cell>
          <cell r="AD5">
            <v>44505</v>
          </cell>
          <cell r="BI5" t="str">
            <v>Oficina de Admisiones, Registro y Control Académico</v>
          </cell>
          <cell r="BJ5" t="str">
            <v>JEISSON ANTONIO RODRIGUEZ NEIRA</v>
          </cell>
          <cell r="BK5" t="str">
            <v>Jefe de Oficina</v>
          </cell>
          <cell r="BL5">
            <v>1044</v>
          </cell>
          <cell r="BM5">
            <v>44379.393530092595</v>
          </cell>
          <cell r="BN5">
            <v>800949374</v>
          </cell>
          <cell r="BO5">
            <v>3021</v>
          </cell>
          <cell r="BP5">
            <v>44383</v>
          </cell>
          <cell r="BQ5">
            <v>8763843</v>
          </cell>
          <cell r="CS5"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5">
            <v>1120364752</v>
          </cell>
          <cell r="CU5">
            <v>583</v>
          </cell>
          <cell r="CV5" t="str">
            <v>603</v>
          </cell>
          <cell r="CY5">
            <v>8299</v>
          </cell>
          <cell r="CZ5" t="str">
            <v>M6</v>
          </cell>
        </row>
        <row r="6">
          <cell r="B6" t="str">
            <v>12847 DE 2021</v>
          </cell>
          <cell r="C6">
            <v>86060565</v>
          </cell>
          <cell r="D6" t="str">
            <v>FELIPE ANDRES PRIETO TACHA</v>
          </cell>
          <cell r="E6" t="str">
            <v>Contrato de Prestación de Servicios Profesionales</v>
          </cell>
          <cell r="F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6">
            <v>44383</v>
          </cell>
          <cell r="H6">
            <v>14197426</v>
          </cell>
          <cell r="I6" t="str">
            <v>Cinco (05) meses y doce (12) días calendario</v>
          </cell>
          <cell r="J6">
            <v>44383</v>
          </cell>
          <cell r="K6">
            <v>44547</v>
          </cell>
          <cell r="L6" t="str">
            <v>NO APLICA</v>
          </cell>
          <cell r="M6" t="str">
            <v>NO APLICA</v>
          </cell>
          <cell r="N6" t="str">
            <v>NO APLICA</v>
          </cell>
          <cell r="O6">
            <v>6</v>
          </cell>
          <cell r="P6">
            <v>2190961</v>
          </cell>
          <cell r="Q6">
            <v>44383</v>
          </cell>
          <cell r="R6">
            <v>44408</v>
          </cell>
          <cell r="S6">
            <v>2629153</v>
          </cell>
          <cell r="T6">
            <v>44409</v>
          </cell>
          <cell r="U6">
            <v>44439</v>
          </cell>
          <cell r="V6">
            <v>2629153</v>
          </cell>
          <cell r="W6">
            <v>44440</v>
          </cell>
          <cell r="X6">
            <v>44469</v>
          </cell>
          <cell r="Y6">
            <v>2629153</v>
          </cell>
          <cell r="Z6">
            <v>44470</v>
          </cell>
          <cell r="AA6">
            <v>44500</v>
          </cell>
          <cell r="AB6">
            <v>2629153</v>
          </cell>
          <cell r="AC6">
            <v>44501</v>
          </cell>
          <cell r="AD6">
            <v>44530</v>
          </cell>
          <cell r="AE6">
            <v>1489853</v>
          </cell>
          <cell r="AF6">
            <v>44531</v>
          </cell>
          <cell r="AG6">
            <v>44547</v>
          </cell>
          <cell r="BI6" t="str">
            <v>Facultad de Ciencias Humanas y de la Educación</v>
          </cell>
          <cell r="BJ6" t="str">
            <v>ROIMAN ARTURO SASTOQUE GUZMÁN</v>
          </cell>
          <cell r="BK6" t="str">
            <v>Jefe de Oficina</v>
          </cell>
          <cell r="BL6">
            <v>1041</v>
          </cell>
          <cell r="BM6">
            <v>44379.391643518517</v>
          </cell>
          <cell r="BN6">
            <v>195214622</v>
          </cell>
          <cell r="BO6">
            <v>3036</v>
          </cell>
          <cell r="BP6">
            <v>44383</v>
          </cell>
          <cell r="BQ6">
            <v>14197426</v>
          </cell>
          <cell r="CS6" t="str">
            <v>1.  Contribuir con el levantamiento e identificación de los requisitos necesarios para la realización y programación de módulos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3. Coadyuvar en los procesos tecnológicos que permitan garantizar el buen funcionamiento y sostenibilidad constante y tecnológica en los siguientes procesos: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4. Colaborar en el desarrollo de programación e interfaz, manejo de servidor (es), hosting, seguridad, portabilidad y todas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el Área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v>
          </cell>
          <cell r="CT6">
            <v>86060565</v>
          </cell>
          <cell r="CU6">
            <v>743</v>
          </cell>
          <cell r="CV6" t="str">
            <v>56503</v>
          </cell>
          <cell r="CY6">
            <v>6201</v>
          </cell>
          <cell r="CZ6" t="str">
            <v>M6</v>
          </cell>
        </row>
        <row r="7">
          <cell r="B7" t="str">
            <v>12855 DE 2021</v>
          </cell>
          <cell r="C7">
            <v>1122648900</v>
          </cell>
          <cell r="D7" t="str">
            <v>JURGEN KLINSMANN ORJUELA RODRIGUEZ</v>
          </cell>
          <cell r="E7" t="str">
            <v>Contrato de Prestación de Servicios Profesionales</v>
          </cell>
          <cell r="F7" t="str">
            <v>EL CONTRATISTA SE COMPROMETE CON LA UNIVERSIDAD DE LOS LLANOS A PRESTAR LOS SERVICIOS COMO PROFESIONAL EN FORMA EFICIENTE Y EFICAZ APOYANDO EL FORTALECIMIENTO DE LOS DIFERENTES PROCESOS ACADÉMICOS EN EL ÁREA DE SISTEMAS.</v>
          </cell>
          <cell r="G7">
            <v>44385</v>
          </cell>
          <cell r="H7">
            <v>11758157</v>
          </cell>
          <cell r="I7" t="str">
            <v>Cinco (05) meses y once (11) días calendario</v>
          </cell>
          <cell r="J7">
            <v>44385</v>
          </cell>
          <cell r="K7">
            <v>44548</v>
          </cell>
          <cell r="L7" t="str">
            <v>NO APLICA</v>
          </cell>
          <cell r="M7" t="str">
            <v>NO APLICA</v>
          </cell>
          <cell r="N7" t="str">
            <v>NO APLICA</v>
          </cell>
          <cell r="O7">
            <v>6</v>
          </cell>
          <cell r="P7">
            <v>1679737</v>
          </cell>
          <cell r="Q7">
            <v>44385</v>
          </cell>
          <cell r="R7">
            <v>44408</v>
          </cell>
          <cell r="S7">
            <v>2190961</v>
          </cell>
          <cell r="T7">
            <v>44409</v>
          </cell>
          <cell r="U7">
            <v>44439</v>
          </cell>
          <cell r="V7">
            <v>2190961</v>
          </cell>
          <cell r="W7">
            <v>44440</v>
          </cell>
          <cell r="X7">
            <v>44469</v>
          </cell>
          <cell r="Y7">
            <v>2190961</v>
          </cell>
          <cell r="Z7">
            <v>44470</v>
          </cell>
          <cell r="AA7">
            <v>44500</v>
          </cell>
          <cell r="AB7">
            <v>2190961</v>
          </cell>
          <cell r="AC7">
            <v>44501</v>
          </cell>
          <cell r="AD7">
            <v>44507</v>
          </cell>
          <cell r="AE7">
            <v>1314576</v>
          </cell>
          <cell r="AF7">
            <v>44531</v>
          </cell>
          <cell r="AG7">
            <v>44548</v>
          </cell>
          <cell r="BI7" t="str">
            <v>Área de Sistemas</v>
          </cell>
          <cell r="BJ7" t="str">
            <v>ROIMAN ARTURO SASTOQUE GUZMÁN</v>
          </cell>
          <cell r="BK7" t="str">
            <v>Jefe de Oficina</v>
          </cell>
          <cell r="BL7">
            <v>1091</v>
          </cell>
          <cell r="BM7">
            <v>44385.709675925929</v>
          </cell>
          <cell r="BN7">
            <v>11758157</v>
          </cell>
          <cell r="BO7">
            <v>3054</v>
          </cell>
          <cell r="BP7">
            <v>44385</v>
          </cell>
          <cell r="BQ7">
            <v>11758157</v>
          </cell>
          <cell r="CS7" t="str">
            <v>1. Contribuir a fortalecer los sistemas académicos de la Universidad, atendiendo la Ficha BPUNI SIST 10 2411 2020 “Implementación del plan estratégico de tecnologías de la información de la Universidad de los Llanos (Fase II) (Actualización)”, propendiendo por el óptimo funcionamiento del sistema de información SIAU. 2. Cooperar en el levantamiento de requerimientos para estandarizar los procesos de la granja de la Universidad de los Llanos. 3. Coadyuvar en el desarrollo de las funcionalidades de los procesos de la granja de la universidad. 4. Colaborar en la elaboración de pruebas de las funcionalidades desarrolladas para garantizar la calidad del sistema de información. 5. Cooperar en el desarrollo de correcciones de acuerdo con las pruebas realizadas. 6. Coadyuvar en la elaboración de reportes de las funcionalidades. 7. Apoyar en la documentación de las funcionalidades del sistema de información.</v>
          </cell>
          <cell r="CT7">
            <v>1122648900</v>
          </cell>
          <cell r="CU7">
            <v>769</v>
          </cell>
          <cell r="CV7" t="str">
            <v>44713</v>
          </cell>
          <cell r="CY7">
            <v>6201</v>
          </cell>
          <cell r="CZ7" t="str">
            <v>M6</v>
          </cell>
        </row>
        <row r="8">
          <cell r="B8" t="str">
            <v>12969 DE 2021</v>
          </cell>
          <cell r="C8">
            <v>1122648440</v>
          </cell>
          <cell r="D8" t="str">
            <v>OMAR EDGARDO VARGAS ROJAS</v>
          </cell>
          <cell r="E8" t="str">
            <v>Contrato de Prestación de Servicios Profesionales</v>
          </cell>
          <cell r="F8"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8">
            <v>44410</v>
          </cell>
          <cell r="H8">
            <v>8763844</v>
          </cell>
          <cell r="I8" t="str">
            <v>Cuatro (04) meses</v>
          </cell>
          <cell r="J8">
            <v>44410</v>
          </cell>
          <cell r="K8">
            <v>44531</v>
          </cell>
          <cell r="L8" t="str">
            <v>NO APLICA</v>
          </cell>
          <cell r="M8" t="str">
            <v>NO APLICA</v>
          </cell>
          <cell r="N8" t="str">
            <v>NO APLICA</v>
          </cell>
          <cell r="O8">
            <v>4</v>
          </cell>
          <cell r="P8">
            <v>2117929</v>
          </cell>
          <cell r="Q8">
            <v>44410</v>
          </cell>
          <cell r="R8">
            <v>44439</v>
          </cell>
          <cell r="S8">
            <v>2190961</v>
          </cell>
          <cell r="T8">
            <v>44440</v>
          </cell>
          <cell r="U8">
            <v>44469</v>
          </cell>
          <cell r="V8">
            <v>73032</v>
          </cell>
          <cell r="W8">
            <v>44470</v>
          </cell>
          <cell r="X8">
            <v>44470</v>
          </cell>
          <cell r="Z8">
            <v>44501</v>
          </cell>
          <cell r="AA8">
            <v>44531</v>
          </cell>
          <cell r="BI8" t="str">
            <v>Vicerrectoría Académica</v>
          </cell>
          <cell r="BJ8" t="str">
            <v>FERNANDO CAMPOS POLO</v>
          </cell>
          <cell r="BK8" t="str">
            <v>Decano de la Facultad de Ciencias Humanas y de la Educación</v>
          </cell>
          <cell r="BL8">
            <v>1232</v>
          </cell>
          <cell r="BM8">
            <v>44410.89366898148</v>
          </cell>
          <cell r="BN8">
            <v>43819220</v>
          </cell>
          <cell r="BO8">
            <v>3355</v>
          </cell>
          <cell r="BP8">
            <v>44410</v>
          </cell>
          <cell r="BQ8">
            <v>8763844</v>
          </cell>
          <cell r="CS8"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Licenciatura en Matemáticas, adscrito a la Facultad de Ciencias Humanas y de la Educación.</v>
          </cell>
          <cell r="CT8">
            <v>1122648440</v>
          </cell>
          <cell r="CU8">
            <v>772</v>
          </cell>
          <cell r="CV8" t="str">
            <v>50038</v>
          </cell>
          <cell r="CY8">
            <v>9511</v>
          </cell>
          <cell r="CZ8" t="str">
            <v>M4</v>
          </cell>
        </row>
        <row r="9">
          <cell r="B9" t="str">
            <v>12971 DE 2021</v>
          </cell>
          <cell r="C9">
            <v>1121877899</v>
          </cell>
          <cell r="D9" t="str">
            <v>SALLY VANESSA FLOREZ GUZMAN</v>
          </cell>
          <cell r="E9" t="str">
            <v>Contrato de Prestación de Servicios Profesionales</v>
          </cell>
          <cell r="F9"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9">
            <v>44410</v>
          </cell>
          <cell r="H9">
            <v>8763844</v>
          </cell>
          <cell r="I9" t="str">
            <v>Cuatro (04) meses</v>
          </cell>
          <cell r="J9">
            <v>44410</v>
          </cell>
          <cell r="K9">
            <v>44531</v>
          </cell>
          <cell r="L9" t="str">
            <v>NO APLICA</v>
          </cell>
          <cell r="M9" t="str">
            <v>NO APLICA</v>
          </cell>
          <cell r="N9" t="str">
            <v>NO APLICA</v>
          </cell>
          <cell r="O9">
            <v>4</v>
          </cell>
          <cell r="P9">
            <v>2117929</v>
          </cell>
          <cell r="Q9">
            <v>44410</v>
          </cell>
          <cell r="R9">
            <v>44439</v>
          </cell>
          <cell r="S9">
            <v>2190961</v>
          </cell>
          <cell r="T9">
            <v>44440</v>
          </cell>
          <cell r="U9">
            <v>44469</v>
          </cell>
          <cell r="V9">
            <v>2190961</v>
          </cell>
          <cell r="W9">
            <v>44470</v>
          </cell>
          <cell r="X9">
            <v>44500</v>
          </cell>
          <cell r="Y9">
            <v>2263993</v>
          </cell>
          <cell r="Z9">
            <v>44501</v>
          </cell>
          <cell r="AA9">
            <v>44531</v>
          </cell>
          <cell r="BI9" t="str">
            <v>Vicerrectoría Académica</v>
          </cell>
          <cell r="BJ9" t="str">
            <v>CRISTÓBAL LUGO LÓPEZ</v>
          </cell>
          <cell r="BK9" t="str">
            <v>Decano de la Facultad de Ciencias Agropecuarias y Recursos Naturales (E)</v>
          </cell>
          <cell r="BL9">
            <v>1232</v>
          </cell>
          <cell r="BM9">
            <v>44410.89366898148</v>
          </cell>
          <cell r="BN9">
            <v>43819220</v>
          </cell>
          <cell r="BO9">
            <v>3357</v>
          </cell>
          <cell r="BP9">
            <v>44410</v>
          </cell>
          <cell r="BQ9">
            <v>8763844</v>
          </cell>
          <cell r="CS9"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Maestría en Sistemas Sostenibles Salud Producción Animal Tropical, adscrito a la Facultad de Ciencias Agropecuarias y Recursos Naturales.</v>
          </cell>
          <cell r="CT9">
            <v>1121877899</v>
          </cell>
          <cell r="CU9">
            <v>772</v>
          </cell>
          <cell r="CV9" t="str">
            <v>50038</v>
          </cell>
          <cell r="CY9">
            <v>7490</v>
          </cell>
          <cell r="CZ9" t="str">
            <v>M6</v>
          </cell>
        </row>
        <row r="10">
          <cell r="B10" t="str">
            <v>13020 de 2021</v>
          </cell>
          <cell r="C10">
            <v>1039452317</v>
          </cell>
          <cell r="D10" t="str">
            <v>GABRIEL JAIME ARANGO RESTREPO</v>
          </cell>
          <cell r="E10" t="str">
            <v>Contrato de Prestación de Servicios Profesionales</v>
          </cell>
          <cell r="F1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10">
            <v>44453</v>
          </cell>
          <cell r="H10">
            <v>14476667</v>
          </cell>
          <cell r="I10" t="str">
            <v>Tres (03) meses y once (11) días calendario</v>
          </cell>
          <cell r="J10">
            <v>44453</v>
          </cell>
          <cell r="K10">
            <v>44554</v>
          </cell>
          <cell r="L10" t="str">
            <v>NO APLICA</v>
          </cell>
          <cell r="M10" t="str">
            <v>NO APLICA</v>
          </cell>
          <cell r="N10" t="str">
            <v>NO APLICA</v>
          </cell>
          <cell r="O10">
            <v>4</v>
          </cell>
          <cell r="P10">
            <v>2436667</v>
          </cell>
          <cell r="Q10">
            <v>44453</v>
          </cell>
          <cell r="R10">
            <v>44469</v>
          </cell>
          <cell r="S10">
            <v>4300000</v>
          </cell>
          <cell r="T10">
            <v>44470</v>
          </cell>
          <cell r="U10">
            <v>44500</v>
          </cell>
          <cell r="V10">
            <v>4300000</v>
          </cell>
          <cell r="W10">
            <v>44501</v>
          </cell>
          <cell r="X10">
            <v>44530</v>
          </cell>
          <cell r="Y10">
            <v>3440000</v>
          </cell>
          <cell r="Z10">
            <v>44531</v>
          </cell>
          <cell r="AA10">
            <v>44554</v>
          </cell>
          <cell r="BI10" t="str">
            <v>Dirección General de Currículo</v>
          </cell>
          <cell r="BJ10" t="str">
            <v>FERNANDO CAMPOS POLO</v>
          </cell>
          <cell r="BK10" t="str">
            <v>Decano de la Facultad de Ciencias Humanas y de la Educación</v>
          </cell>
          <cell r="BL10">
            <v>1495</v>
          </cell>
          <cell r="BM10">
            <v>44453</v>
          </cell>
          <cell r="BN10">
            <v>14476667</v>
          </cell>
          <cell r="BO10">
            <v>3823</v>
          </cell>
          <cell r="BP10">
            <v>44453</v>
          </cell>
          <cell r="BQ10">
            <v>14476667</v>
          </cell>
          <cell r="CS10" t="str">
            <v>1. Apoyar en la elaboración del documento de condiciones de Calidad del programa (deberá seguir los requerimientos del Decreto 1330 de 2019 del MEN, la Resolución No 021795 del 19 de noviembre de 2020 del Ministerio de Educación Nacional y las directrices de la “Guía para la elaboración del documento de Condiciones de Calidad o Documento Maestro para programas Académicos de la Universidad de los Llanos” suministrado por la Universidad), el cual consta de los siguientes capítulos: Condición 1. Denominación del Programa. Condición 2. Justificación. Condición 3. Aspectos Curriculares. Condición 4. Organización de las Actividades Académicas y Proceso Formativo. Condición 5. Investigación, Innovación y/o Creación Artística y Cultural. Condición 6. Relación con el Sector Externo. 2. Revisar y elaborar los respectivos diseños de cursos del área profesional en su respectivo formato institucional (FO-DOC-81). 3. Elaborar y apoyar la revisión de los documentos del Proyecto Educativo del Programa. 4. Apoyar en gestión, logística y preparación de reuniones para la sustentación de los documentos de las Condiciones de Calidad del programa ante el Consejo de Facultad en las fechas que para tal fin proponga la Universidad.</v>
          </cell>
          <cell r="CT10">
            <v>1039452317</v>
          </cell>
          <cell r="CU10">
            <v>761</v>
          </cell>
          <cell r="CV10">
            <v>50041</v>
          </cell>
          <cell r="CY10">
            <v>8299</v>
          </cell>
          <cell r="CZ10" t="str">
            <v>M6</v>
          </cell>
        </row>
        <row r="11">
          <cell r="B11" t="str">
            <v>0043 DE 2022</v>
          </cell>
          <cell r="C11">
            <v>1121836960</v>
          </cell>
          <cell r="D11" t="str">
            <v>DIEGO EDINSON ROJAS CASTRO</v>
          </cell>
          <cell r="E11" t="str">
            <v>CONTRATO DE PRESTACIÓN DE SERVICIOS PROFESIONALES</v>
          </cell>
          <cell r="F11" t="str">
            <v>EL CONTRATISTA SE COMPROMETE CON LA UNIVERSIDAD A PRESTAR LOS SERVICIOS COMO PROFESIONAL EN FORMA EFICIENTE Y EFICAZ APOYANDO EL FORTALECIMIENTO DE GESTIÓN ADMINISTRATIVA Y CONTABLE EN LA DIVISIÓN DE TESORERÍA DE LA UNIVERSIDAD DE LOS LLANOS.</v>
          </cell>
          <cell r="G11">
            <v>44574</v>
          </cell>
          <cell r="H11">
            <v>16248168</v>
          </cell>
          <cell r="I11" t="str">
            <v>Seis (06) meses calendario</v>
          </cell>
          <cell r="J11">
            <v>44574</v>
          </cell>
          <cell r="K11">
            <v>44754</v>
          </cell>
          <cell r="L11" t="str">
            <v>NO APLICA</v>
          </cell>
          <cell r="M11" t="str">
            <v>NO APLICA</v>
          </cell>
          <cell r="N11" t="str">
            <v>NO APLICA</v>
          </cell>
          <cell r="O11">
            <v>7</v>
          </cell>
          <cell r="P11">
            <v>1624817</v>
          </cell>
          <cell r="Q11">
            <v>44574</v>
          </cell>
          <cell r="R11">
            <v>44592</v>
          </cell>
          <cell r="S11">
            <v>2708028</v>
          </cell>
          <cell r="T11">
            <v>44593</v>
          </cell>
          <cell r="U11">
            <v>44620</v>
          </cell>
          <cell r="V11">
            <v>2708028</v>
          </cell>
          <cell r="W11">
            <v>44621</v>
          </cell>
          <cell r="X11">
            <v>44651</v>
          </cell>
          <cell r="Y11">
            <v>2708028</v>
          </cell>
          <cell r="Z11">
            <v>44652</v>
          </cell>
          <cell r="AA11">
            <v>44681</v>
          </cell>
          <cell r="AB11">
            <v>2708028</v>
          </cell>
          <cell r="AC11">
            <v>44682</v>
          </cell>
          <cell r="AD11">
            <v>44712</v>
          </cell>
          <cell r="AE11">
            <v>2708028</v>
          </cell>
          <cell r="AF11">
            <v>44713</v>
          </cell>
          <cell r="AG11">
            <v>44742</v>
          </cell>
          <cell r="AH11">
            <v>1083211</v>
          </cell>
          <cell r="AI11">
            <v>44743</v>
          </cell>
          <cell r="AJ11">
            <v>44754</v>
          </cell>
          <cell r="BI11" t="str">
            <v>División de Tesorería</v>
          </cell>
          <cell r="BJ11" t="str">
            <v>JAIME RAÚL BARRIOS RAMÍREZ</v>
          </cell>
          <cell r="BK11" t="str">
            <v>Jefe de Oficina</v>
          </cell>
          <cell r="BL11">
            <v>1</v>
          </cell>
          <cell r="BM11">
            <v>44574</v>
          </cell>
          <cell r="BN11">
            <v>2702873904</v>
          </cell>
          <cell r="BO11">
            <v>45</v>
          </cell>
          <cell r="BP11">
            <v>44574</v>
          </cell>
          <cell r="BQ11">
            <v>16248168</v>
          </cell>
          <cell r="CS11" t="str">
            <v>1. Brindar apoyo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en el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la contabilización de ajustes tesórales. 4. Brindar apoyo en la generación y revisión del informe de ingresos posterior al cierre de bancos para su remisión a las dependencias pertinentes de la Universidad. 5. Brindar apoyo en el cargue de los archivos con los ingresos de matrículas, inscripciones y servicios en la plataforma SIAU para la habilitación de los estudiantes en el proceso de matrículas. 6. Brindar apoyo en la contabilización de los pagos rechazados en el proceso de dispersión en bancos. 7. Brindar apoyo en el proceso de facturación electrónica, realizando el descargue del recaudo en bancos y el respectivo cargue de los archivos revisados por la oficina de Sistemas para la elaboración de las facturas por la oficina de Contabilidad. 8. Brindar apoyo en la acusación del crédito ICETEX y el registro del ingreso para los procesos de pagos de devolución ICETEX - créditos y Generación E. 9. Coadyuvar en la revisión y preparación de la información exógena de Industria y Comercio Alcaldía de Villavicencio para su revisión por la Oficina de Contabilidad y posterior cargue en la plataforma de impuestos de la Alcaldía de Villavicencio. 10. Brindar apoyo en la validación de los pagos realizados por los estudiantes para la expedición de Certificados y Constancias de estudio por la Oficina de Admisiones Registro y Control de la Universidad. 11. Brindar apoyo en la elaboración de informes y demás requerimientos emanados por los diferentes entes de control y dependencias de la Universidad.</v>
          </cell>
          <cell r="CT11">
            <v>1121836960</v>
          </cell>
          <cell r="CU11">
            <v>175</v>
          </cell>
          <cell r="CV11" t="str">
            <v>415</v>
          </cell>
          <cell r="CY11">
            <v>6920</v>
          </cell>
          <cell r="CZ11" t="str">
            <v>M5</v>
          </cell>
        </row>
        <row r="12">
          <cell r="B12" t="str">
            <v>0287 de 2022</v>
          </cell>
          <cell r="C12">
            <v>30083872</v>
          </cell>
          <cell r="D12" t="str">
            <v>SHIRLEY BERMUDEZ ZABALA</v>
          </cell>
          <cell r="E12" t="str">
            <v>CONTRATO DE PRESTACIÓN DE SERVICIOS DE APOYO A LA GESTIÓN</v>
          </cell>
          <cell r="F12" t="str">
            <v>EL CONTRATISTA SE COMPROMETE CON LA UNIVERSIDAD DE LOS LLANOS A PRESTAR LOS SERVICIOS EN FORMA EFICIENTE Y EFICAZ APOYANDO EL FORTALECIMIENTO DE LOS DIFERENTES PROCESOS EN LA DIVISIÓN DE BIBLIOTECA.</v>
          </cell>
          <cell r="G12">
            <v>44586</v>
          </cell>
          <cell r="H12">
            <v>7616330</v>
          </cell>
          <cell r="I12" t="str">
            <v>Cinco (05) meses calendario</v>
          </cell>
          <cell r="J12">
            <v>44586</v>
          </cell>
          <cell r="K12">
            <v>44736</v>
          </cell>
          <cell r="L12" t="str">
            <v>NO APLICA</v>
          </cell>
          <cell r="M12" t="str">
            <v>NO APLICA</v>
          </cell>
          <cell r="N12" t="str">
            <v>NO APLICA</v>
          </cell>
          <cell r="O12">
            <v>5</v>
          </cell>
          <cell r="P12">
            <v>1827919</v>
          </cell>
          <cell r="Q12">
            <v>44586</v>
          </cell>
          <cell r="R12">
            <v>44620</v>
          </cell>
          <cell r="S12">
            <v>1269388</v>
          </cell>
          <cell r="T12">
            <v>44621</v>
          </cell>
          <cell r="U12">
            <v>44645</v>
          </cell>
          <cell r="V12">
            <v>1777144</v>
          </cell>
          <cell r="W12">
            <v>44676</v>
          </cell>
          <cell r="X12">
            <v>44712</v>
          </cell>
          <cell r="Y12">
            <v>1523266</v>
          </cell>
          <cell r="Z12">
            <v>44713</v>
          </cell>
          <cell r="AA12">
            <v>44742</v>
          </cell>
          <cell r="AB12">
            <v>1218613</v>
          </cell>
          <cell r="AC12">
            <v>44743</v>
          </cell>
          <cell r="AD12">
            <v>44766</v>
          </cell>
          <cell r="BI12" t="str">
            <v>División de Biblioteca</v>
          </cell>
          <cell r="BJ12" t="str">
            <v>BLANCA HERMINDA NAVARRO ARGUELLO</v>
          </cell>
          <cell r="BK12" t="str">
            <v>Jefe de Oficina</v>
          </cell>
          <cell r="BL12">
            <v>102</v>
          </cell>
          <cell r="BM12">
            <v>44586</v>
          </cell>
          <cell r="BN12">
            <v>100986865</v>
          </cell>
          <cell r="BO12">
            <v>561</v>
          </cell>
          <cell r="BP12">
            <v>44586</v>
          </cell>
          <cell r="BQ12">
            <v>7616330</v>
          </cell>
          <cell r="CK12">
            <v>1</v>
          </cell>
          <cell r="CL12">
            <v>44646</v>
          </cell>
          <cell r="CM12">
            <v>1</v>
          </cell>
          <cell r="CN12">
            <v>44676</v>
          </cell>
          <cell r="CO12">
            <v>44766</v>
          </cell>
          <cell r="CP12">
            <v>44766</v>
          </cell>
          <cell r="CS12"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2">
            <v>30083872</v>
          </cell>
          <cell r="CU12">
            <v>174</v>
          </cell>
          <cell r="CV12" t="str">
            <v>432</v>
          </cell>
          <cell r="CY12">
            <v>8299</v>
          </cell>
          <cell r="CZ12" t="str">
            <v>M6</v>
          </cell>
        </row>
        <row r="13">
          <cell r="B13" t="str">
            <v>0467 de 2022</v>
          </cell>
          <cell r="C13">
            <v>1121946400</v>
          </cell>
          <cell r="D13" t="str">
            <v>ANGELICA MARIA BULLA JEREZ</v>
          </cell>
          <cell r="E13" t="str">
            <v>CONTRATO DE PRESTACIÓN DE SERVICIOS DE APOYO A LA GESTIÓN</v>
          </cell>
          <cell r="F13" t="str">
            <v>EL CONTRATISTA SE COMPROMETE CON LA UNIVERSIDAD DE LOS LLANOS A PRESTAR LOS SERVICIOS EN FORMA EFICIENTE Y EFICAZ APOYANDO EL FORTALECIMIENTO DE LOS DIFERENTES PROCESOS EN LA DIVISIÓN DE BIBLIOTECA.</v>
          </cell>
          <cell r="G13">
            <v>44589</v>
          </cell>
          <cell r="H13">
            <v>7616330</v>
          </cell>
          <cell r="I13" t="str">
            <v>Cinco (05) meses calendario</v>
          </cell>
          <cell r="J13">
            <v>44589</v>
          </cell>
          <cell r="K13">
            <v>44739</v>
          </cell>
          <cell r="L13" t="str">
            <v>NO APLICA</v>
          </cell>
          <cell r="M13" t="str">
            <v>NO APLICA</v>
          </cell>
          <cell r="N13" t="str">
            <v>NO APLICA</v>
          </cell>
          <cell r="O13">
            <v>5</v>
          </cell>
          <cell r="P13">
            <v>1675593</v>
          </cell>
          <cell r="Q13">
            <v>44589</v>
          </cell>
          <cell r="R13">
            <v>44620</v>
          </cell>
          <cell r="S13">
            <v>1269388</v>
          </cell>
          <cell r="T13">
            <v>44621</v>
          </cell>
          <cell r="U13">
            <v>44645</v>
          </cell>
          <cell r="V13">
            <v>1777144</v>
          </cell>
          <cell r="W13">
            <v>44676</v>
          </cell>
          <cell r="X13">
            <v>44712</v>
          </cell>
          <cell r="Y13">
            <v>1523266</v>
          </cell>
          <cell r="Z13">
            <v>44713</v>
          </cell>
          <cell r="AA13">
            <v>44742</v>
          </cell>
          <cell r="AB13">
            <v>1370939</v>
          </cell>
          <cell r="AC13">
            <v>44743</v>
          </cell>
          <cell r="AD13">
            <v>44769</v>
          </cell>
          <cell r="BI13" t="str">
            <v>División de Biblioteca</v>
          </cell>
          <cell r="BJ13" t="str">
            <v>BLANCA HERMINDA NAVARRO ARGUELLO</v>
          </cell>
          <cell r="BK13" t="str">
            <v>Jefe de Oficina</v>
          </cell>
          <cell r="BL13">
            <v>102</v>
          </cell>
          <cell r="BM13">
            <v>44586</v>
          </cell>
          <cell r="BN13">
            <v>100986865</v>
          </cell>
          <cell r="BO13">
            <v>954</v>
          </cell>
          <cell r="BP13">
            <v>44589</v>
          </cell>
          <cell r="BQ13">
            <v>7616330</v>
          </cell>
          <cell r="CK13">
            <v>1</v>
          </cell>
          <cell r="CL13">
            <v>44646</v>
          </cell>
          <cell r="CM13">
            <v>1</v>
          </cell>
          <cell r="CN13">
            <v>44676</v>
          </cell>
          <cell r="CO13">
            <v>44769</v>
          </cell>
          <cell r="CP13">
            <v>44769</v>
          </cell>
          <cell r="CS13"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3">
            <v>1121946400</v>
          </cell>
          <cell r="CU13">
            <v>174</v>
          </cell>
          <cell r="CV13" t="str">
            <v>432</v>
          </cell>
          <cell r="CY13">
            <v>7490</v>
          </cell>
          <cell r="CZ13" t="str">
            <v>M6</v>
          </cell>
        </row>
        <row r="14">
          <cell r="B14" t="str">
            <v>0639 DE 2022</v>
          </cell>
          <cell r="C14">
            <v>1121822371</v>
          </cell>
          <cell r="D14" t="str">
            <v xml:space="preserve">JOAN SEBASTIAN TORRES RIOS </v>
          </cell>
          <cell r="E14" t="str">
            <v>CONTRATO DE PRESTACIÓN DE SERVICIOS DE APOYO A LA GESTIÓN</v>
          </cell>
          <cell r="F14" t="str">
            <v>PRESTACIÓN DE SERVICIOS DE APOYO A LA GESTIÓN NECESARIO PARA EL FORTALECIMIENTO DE LOS PROCESOS OPERATIVOS DE SERVICIOS GENERALES EN LA SEDE SAN ANTONIO DE LA UNIVERSIDAD DE LOS LLANOS.</v>
          </cell>
          <cell r="G14">
            <v>44756</v>
          </cell>
          <cell r="H14">
            <v>10230331</v>
          </cell>
          <cell r="I14" t="str">
            <v>Cinco (05) meses y diez (10) días calendario</v>
          </cell>
          <cell r="J14">
            <v>44756</v>
          </cell>
          <cell r="K14">
            <v>44918</v>
          </cell>
          <cell r="L14" t="str">
            <v>NO APLICA</v>
          </cell>
          <cell r="M14" t="str">
            <v>NO APLICA</v>
          </cell>
          <cell r="N14" t="str">
            <v>NO APLICA</v>
          </cell>
          <cell r="O14">
            <v>6</v>
          </cell>
          <cell r="P14">
            <v>1086973</v>
          </cell>
          <cell r="Q14">
            <v>44756</v>
          </cell>
          <cell r="R14">
            <v>44773</v>
          </cell>
          <cell r="S14">
            <v>1918187</v>
          </cell>
          <cell r="T14">
            <v>44774</v>
          </cell>
          <cell r="U14">
            <v>44804</v>
          </cell>
          <cell r="V14">
            <v>1918187</v>
          </cell>
          <cell r="W14">
            <v>44805</v>
          </cell>
          <cell r="X14">
            <v>44834</v>
          </cell>
          <cell r="Z14">
            <v>44870</v>
          </cell>
          <cell r="AA14">
            <v>44895</v>
          </cell>
          <cell r="AC14">
            <v>44896</v>
          </cell>
          <cell r="AD14">
            <v>44926</v>
          </cell>
          <cell r="AF14">
            <v>44927</v>
          </cell>
          <cell r="AG14">
            <v>44953</v>
          </cell>
          <cell r="BI14" t="str">
            <v>Vicerrectoría de Recursos Universitarios</v>
          </cell>
          <cell r="BJ14" t="str">
            <v>CLAUDIA CONSTANZA GANTIVA ORTEGON</v>
          </cell>
          <cell r="BK14" t="str">
            <v>Técnico Administrativo</v>
          </cell>
          <cell r="BL14">
            <v>1150</v>
          </cell>
          <cell r="BM14">
            <v>44750.420659722222</v>
          </cell>
          <cell r="BN14">
            <v>1034297286</v>
          </cell>
          <cell r="BO14">
            <v>3787</v>
          </cell>
          <cell r="BP14">
            <v>44756</v>
          </cell>
          <cell r="BQ14">
            <v>10230331</v>
          </cell>
          <cell r="CK14">
            <v>1</v>
          </cell>
          <cell r="CL14">
            <v>44835</v>
          </cell>
          <cell r="CM14">
            <v>1</v>
          </cell>
          <cell r="CN14">
            <v>44870</v>
          </cell>
          <cell r="CO14">
            <v>44953</v>
          </cell>
          <cell r="CP14">
            <v>44953</v>
          </cell>
          <cell r="CS14" t="str">
            <v>1. Apoyar la instalación y mantenimiento de redes de baja, media y alta tensión en la Universidad de los Llanos. 2. Prestar Apoyo en las novedades que se presente en las sedes de la Universidad. 3. Prestar apoyo y asesoría de manipulación adecuada de ductos y conductos para uso en instalaciones eléctricas, y respetando las normas de seguridad. 4. Coadyuvar en la instalación de lámparas de todos los tipos requeridos. 5. Colaborar en la conexión de cables de energía a las redes respectivas. 6. Prestar apoyo en el chequeo de las condiciones eléctricas de equipos y artefactos. 7. Apoyar la ubicación del cableado adecuado para la instalación de equipos y/o aparatos eléctricos. 8. Contribuir con el buen manejo y orden de los equipos y sitios de trabajo, reportando cualquier anomalía. 9. Contribuir con el buen manejo y orden de elementos puestos a su disposición e informar sobre cualquier anormalidad o deterioro que ellos presenten y solicitar su reposición o reparación si es del caso. 10. Apoyar el mantenimiento de postes para alumbrado, velar  por las Instalaciones y cuidado del alumbrado público de las calles internas de la sede San Antonio. 11. Coadyuvar en las instalaciones eléctricas de las oficinas de la Universidad cuenten con la iluminación adecuada para el normal funcionamiento.</v>
          </cell>
          <cell r="CT14">
            <v>1121822371.5</v>
          </cell>
          <cell r="CU14">
            <v>175</v>
          </cell>
          <cell r="CV14" t="str">
            <v>423</v>
          </cell>
          <cell r="CY14">
            <v>4321</v>
          </cell>
          <cell r="CZ14" t="str">
            <v>M5</v>
          </cell>
        </row>
        <row r="15">
          <cell r="B15" t="str">
            <v>0108 DE 2023</v>
          </cell>
          <cell r="C15">
            <v>86042424</v>
          </cell>
          <cell r="D15" t="str">
            <v>RODOLFO SALAMANCA SALAMANCA</v>
          </cell>
          <cell r="E15" t="str">
            <v>CONTRATO DE PRESTACIÓN DE SERVICIOS DE APOYO A LA GESTIÓN</v>
          </cell>
          <cell r="F15" t="str">
            <v>PRESTACIÓN DE SERVICIOS DE APOYO A LA GESTIÓN NECESARIO PARA EL FORTALECIMIENTO DE LOS PROCESOS OPERATIVOS DE SERVICIOS GENERALES DE LA UNIVERSIDAD DE LOS LLANOS.</v>
          </cell>
          <cell r="G15">
            <v>44944</v>
          </cell>
          <cell r="H15">
            <v>9459480</v>
          </cell>
          <cell r="I15" t="str">
            <v>Seis (06) meses calendario</v>
          </cell>
          <cell r="J15">
            <v>44944</v>
          </cell>
          <cell r="K15">
            <v>45124</v>
          </cell>
          <cell r="L15" t="str">
            <v>NO APLICA</v>
          </cell>
          <cell r="M15" t="str">
            <v>NO APLICA</v>
          </cell>
          <cell r="N15" t="str">
            <v>NO APLICA</v>
          </cell>
          <cell r="O15">
            <v>7</v>
          </cell>
          <cell r="P15">
            <v>683185</v>
          </cell>
          <cell r="Q15">
            <v>44944</v>
          </cell>
          <cell r="R15">
            <v>44957</v>
          </cell>
          <cell r="S15">
            <v>1576580</v>
          </cell>
          <cell r="T15">
            <v>44958</v>
          </cell>
          <cell r="U15">
            <v>44985</v>
          </cell>
          <cell r="V15">
            <v>1576580</v>
          </cell>
          <cell r="W15">
            <v>44986</v>
          </cell>
          <cell r="X15">
            <v>45016</v>
          </cell>
          <cell r="Y15">
            <v>1576580</v>
          </cell>
          <cell r="Z15">
            <v>45017</v>
          </cell>
          <cell r="AA15">
            <v>45046</v>
          </cell>
          <cell r="AB15">
            <v>1576580</v>
          </cell>
          <cell r="AC15">
            <v>45047</v>
          </cell>
          <cell r="AD15">
            <v>45077</v>
          </cell>
          <cell r="AE15">
            <v>1576580</v>
          </cell>
          <cell r="AF15">
            <v>45078</v>
          </cell>
          <cell r="AG15">
            <v>45107</v>
          </cell>
          <cell r="AH15">
            <v>893395</v>
          </cell>
          <cell r="AI15">
            <v>45108</v>
          </cell>
          <cell r="AJ15">
            <v>45124</v>
          </cell>
          <cell r="BI15" t="str">
            <v>Vicerrectoría de Recursos Universitarios</v>
          </cell>
          <cell r="BJ15" t="str">
            <v>CLAUDIA CONSTANZA GANTIVA ORTEGON</v>
          </cell>
          <cell r="BK15" t="str">
            <v>Técnico Administrativo</v>
          </cell>
          <cell r="BL15">
            <v>12</v>
          </cell>
          <cell r="BM15">
            <v>44944.787187499998</v>
          </cell>
          <cell r="BN15">
            <v>2431266061</v>
          </cell>
          <cell r="BO15">
            <v>106</v>
          </cell>
          <cell r="BP15">
            <v>44944</v>
          </cell>
          <cell r="BQ15">
            <v>9459480</v>
          </cell>
          <cell r="CS15"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15">
            <v>86042424</v>
          </cell>
          <cell r="CU15">
            <v>436</v>
          </cell>
          <cell r="CV15" t="str">
            <v>423</v>
          </cell>
          <cell r="CY15">
            <v>8299</v>
          </cell>
          <cell r="CZ15" t="str">
            <v>M6</v>
          </cell>
        </row>
        <row r="16">
          <cell r="B16" t="str">
            <v>0113 DE 2023</v>
          </cell>
          <cell r="C16">
            <v>86064731</v>
          </cell>
          <cell r="D16" t="str">
            <v>JAIRO GUILLERMO JIMENEZ REINA</v>
          </cell>
          <cell r="E16" t="str">
            <v>CONTRATO DE PRESTACIÓN DE SERVICIOS DE APOYO A LA GESTIÓN</v>
          </cell>
          <cell r="F16" t="str">
            <v>PRESTACIÓN DE SERVICIOS DE APOYO A LA GESTIÓN NECESARIO PARA EL FORTALECIMIENTO DE LOS PROCESOS OPERATIVOS DE SERVICIOS GENERALES DE LA UNIVERSIDAD DE LOS LLANOS.</v>
          </cell>
          <cell r="G16">
            <v>44944</v>
          </cell>
          <cell r="H16">
            <v>9459480</v>
          </cell>
          <cell r="I16" t="str">
            <v>Seis (06) meses calendario</v>
          </cell>
          <cell r="J16">
            <v>44944</v>
          </cell>
          <cell r="K16">
            <v>45124</v>
          </cell>
          <cell r="L16" t="str">
            <v>NO APLICA</v>
          </cell>
          <cell r="M16" t="str">
            <v>NO APLICA</v>
          </cell>
          <cell r="N16" t="str">
            <v>NO APLICA</v>
          </cell>
          <cell r="O16">
            <v>8</v>
          </cell>
          <cell r="P16">
            <v>683185</v>
          </cell>
          <cell r="Q16">
            <v>44944</v>
          </cell>
          <cell r="R16">
            <v>44957</v>
          </cell>
          <cell r="S16">
            <v>1576580</v>
          </cell>
          <cell r="T16">
            <v>44958</v>
          </cell>
          <cell r="U16">
            <v>44985</v>
          </cell>
          <cell r="V16">
            <v>1576580</v>
          </cell>
          <cell r="W16">
            <v>44986</v>
          </cell>
          <cell r="X16">
            <v>45016</v>
          </cell>
          <cell r="Y16">
            <v>525527</v>
          </cell>
          <cell r="Z16">
            <v>45017</v>
          </cell>
          <cell r="AA16">
            <v>45026</v>
          </cell>
          <cell r="AB16">
            <v>1576580</v>
          </cell>
          <cell r="AC16">
            <v>45047</v>
          </cell>
          <cell r="AD16">
            <v>45077</v>
          </cell>
          <cell r="AE16">
            <v>1576580</v>
          </cell>
          <cell r="AF16">
            <v>45078</v>
          </cell>
          <cell r="AG16">
            <v>45107</v>
          </cell>
          <cell r="AH16">
            <v>1576580</v>
          </cell>
          <cell r="AI16">
            <v>45108</v>
          </cell>
          <cell r="AJ16">
            <v>45138</v>
          </cell>
          <cell r="AK16">
            <v>367868</v>
          </cell>
          <cell r="AL16">
            <v>45139</v>
          </cell>
          <cell r="AM16">
            <v>45144</v>
          </cell>
          <cell r="BI16" t="str">
            <v>Vicerrectoría de Recursos Universitarios</v>
          </cell>
          <cell r="BJ16" t="str">
            <v>CLAUDIA CONSTANZA GANTIVA ORTEGON</v>
          </cell>
          <cell r="BK16" t="str">
            <v>Técnico Administrativo</v>
          </cell>
          <cell r="BL16">
            <v>12</v>
          </cell>
          <cell r="BM16">
            <v>44944.787187499998</v>
          </cell>
          <cell r="BN16">
            <v>2431266061</v>
          </cell>
          <cell r="BO16">
            <v>111</v>
          </cell>
          <cell r="BP16">
            <v>44944</v>
          </cell>
          <cell r="BQ16">
            <v>9459480</v>
          </cell>
          <cell r="CK16">
            <v>1</v>
          </cell>
          <cell r="CL16">
            <v>45027</v>
          </cell>
          <cell r="CM16">
            <v>1</v>
          </cell>
          <cell r="CN16">
            <v>45047</v>
          </cell>
          <cell r="CO16">
            <v>45144</v>
          </cell>
          <cell r="CP16">
            <v>45144</v>
          </cell>
          <cell r="CS16"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6">
            <v>86064731</v>
          </cell>
          <cell r="CU16">
            <v>436</v>
          </cell>
          <cell r="CV16" t="str">
            <v>423</v>
          </cell>
          <cell r="CY16">
            <v>8299</v>
          </cell>
          <cell r="CZ16" t="str">
            <v>M6</v>
          </cell>
        </row>
        <row r="17">
          <cell r="B17" t="str">
            <v>0141 DE 2023</v>
          </cell>
          <cell r="C17">
            <v>1119886943</v>
          </cell>
          <cell r="D17" t="str">
            <v>EDWIN ALEXANDER GUEVARA</v>
          </cell>
          <cell r="E17" t="str">
            <v>CONTRATO DE PRESTACIÓN DE SERVICIOS DE APOYO A LA GESTIÓN</v>
          </cell>
          <cell r="F17"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7">
            <v>44944</v>
          </cell>
          <cell r="H17">
            <v>11911944</v>
          </cell>
          <cell r="I17" t="str">
            <v>Seis (06) meses calendario</v>
          </cell>
          <cell r="J17">
            <v>44944</v>
          </cell>
          <cell r="K17">
            <v>45124</v>
          </cell>
          <cell r="L17" t="str">
            <v>NO APLICA</v>
          </cell>
          <cell r="M17" t="str">
            <v>NO APLICA</v>
          </cell>
          <cell r="N17" t="str">
            <v>NO APLICA</v>
          </cell>
          <cell r="O17">
            <v>7</v>
          </cell>
          <cell r="P17">
            <v>860307</v>
          </cell>
          <cell r="Q17">
            <v>44944</v>
          </cell>
          <cell r="R17">
            <v>44957</v>
          </cell>
          <cell r="S17">
            <v>1985324</v>
          </cell>
          <cell r="T17">
            <v>44958</v>
          </cell>
          <cell r="U17">
            <v>44985</v>
          </cell>
          <cell r="V17">
            <v>1985324</v>
          </cell>
          <cell r="W17">
            <v>44986</v>
          </cell>
          <cell r="X17">
            <v>45016</v>
          </cell>
          <cell r="Y17">
            <v>1985324</v>
          </cell>
          <cell r="Z17">
            <v>45017</v>
          </cell>
          <cell r="AA17">
            <v>45046</v>
          </cell>
          <cell r="AB17">
            <v>1985324</v>
          </cell>
          <cell r="AC17">
            <v>45047</v>
          </cell>
          <cell r="AD17">
            <v>45077</v>
          </cell>
          <cell r="AE17">
            <v>1985324</v>
          </cell>
          <cell r="AF17">
            <v>45078</v>
          </cell>
          <cell r="AG17">
            <v>45107</v>
          </cell>
          <cell r="AH17">
            <v>1125017</v>
          </cell>
          <cell r="AI17">
            <v>45108</v>
          </cell>
          <cell r="AJ17">
            <v>45124</v>
          </cell>
          <cell r="BI17" t="str">
            <v>Facultad de Ciencias Agropecuarias y Recursos Naturales</v>
          </cell>
          <cell r="BJ17" t="str">
            <v>CRISTÓBAL LUGO LÓPEZ</v>
          </cell>
          <cell r="BK17" t="str">
            <v>Decano de la Facultad de Ciencias Agropecuarias y Recursos Naturales</v>
          </cell>
          <cell r="BL17">
            <v>11</v>
          </cell>
          <cell r="BM17">
            <v>44944.774837962963</v>
          </cell>
          <cell r="BN17">
            <v>949606500</v>
          </cell>
          <cell r="BO17">
            <v>139</v>
          </cell>
          <cell r="BP17">
            <v>44944</v>
          </cell>
          <cell r="BQ17">
            <v>11911944</v>
          </cell>
          <cell r="CS17"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7">
            <v>1119886943</v>
          </cell>
          <cell r="CU17">
            <v>27</v>
          </cell>
          <cell r="CV17" t="str">
            <v>54406</v>
          </cell>
          <cell r="CY17">
            <v>8299</v>
          </cell>
          <cell r="CZ17" t="str">
            <v>M6</v>
          </cell>
        </row>
        <row r="18">
          <cell r="B18" t="str">
            <v>0288 DE 2023</v>
          </cell>
          <cell r="C18">
            <v>12201507</v>
          </cell>
          <cell r="D18" t="str">
            <v>FELIPE ANDRES MOSQUERA MORERA</v>
          </cell>
          <cell r="E18" t="str">
            <v>CONTRATO DE PRESTACIÓN DE SERVICIOS PROFESIONALES</v>
          </cell>
          <cell r="F18" t="str">
            <v>PRESTACIÓN DE LOS SERVICIOS PROFESIONALES NECESARIO PARA EL DESARROLLO DEL PROYECTO FICHA BPUNI FCHE 02 1011 2022 “MEJORAMIENTO DE LA CALIDAD ACADÉMICA A TRAVÉS DE LA FORMACIÓN Y DESARROLLO DE LENGUAS EXTRANJERAS EN LA UNIVERSIDAD DE LOS LLANOS”</v>
          </cell>
          <cell r="G18">
            <v>44944</v>
          </cell>
          <cell r="H18">
            <v>14014044</v>
          </cell>
          <cell r="I18" t="str">
            <v>Seis (06) meses calendario</v>
          </cell>
          <cell r="J18">
            <v>44944</v>
          </cell>
          <cell r="K18">
            <v>45124</v>
          </cell>
          <cell r="L18" t="str">
            <v>NO APLICA</v>
          </cell>
          <cell r="M18" t="str">
            <v>NO APLICA</v>
          </cell>
          <cell r="N18" t="str">
            <v>NO APLICA</v>
          </cell>
          <cell r="O18">
            <v>7</v>
          </cell>
          <cell r="P18">
            <v>1012125</v>
          </cell>
          <cell r="Q18">
            <v>44944</v>
          </cell>
          <cell r="R18">
            <v>44957</v>
          </cell>
          <cell r="S18">
            <v>2335674</v>
          </cell>
          <cell r="T18">
            <v>44958</v>
          </cell>
          <cell r="U18">
            <v>44985</v>
          </cell>
          <cell r="V18">
            <v>2335674</v>
          </cell>
          <cell r="W18">
            <v>44986</v>
          </cell>
          <cell r="X18">
            <v>45016</v>
          </cell>
          <cell r="Y18">
            <v>2335674</v>
          </cell>
          <cell r="Z18">
            <v>45017</v>
          </cell>
          <cell r="AA18">
            <v>45046</v>
          </cell>
          <cell r="AB18">
            <v>2335674</v>
          </cell>
          <cell r="AC18">
            <v>45047</v>
          </cell>
          <cell r="AD18">
            <v>45077</v>
          </cell>
          <cell r="AE18">
            <v>2335674</v>
          </cell>
          <cell r="AF18">
            <v>45078</v>
          </cell>
          <cell r="AG18">
            <v>45107</v>
          </cell>
          <cell r="AH18">
            <v>1323549</v>
          </cell>
          <cell r="AI18">
            <v>45108</v>
          </cell>
          <cell r="AJ18">
            <v>45124</v>
          </cell>
          <cell r="BI18" t="str">
            <v>Facultad de Ciencias Humanas y de la Educación</v>
          </cell>
          <cell r="BJ18" t="str">
            <v>FERNANDO CAMPOS POLO</v>
          </cell>
          <cell r="BK18" t="str">
            <v>Decano de la Facultad de Ciencias Humanas y de la Educación</v>
          </cell>
          <cell r="BL18">
            <v>16</v>
          </cell>
          <cell r="BM18">
            <v>44944.929143518515</v>
          </cell>
          <cell r="BN18">
            <v>99096906</v>
          </cell>
          <cell r="BO18">
            <v>288</v>
          </cell>
          <cell r="BP18">
            <v>44944</v>
          </cell>
          <cell r="BQ18">
            <v>14014044</v>
          </cell>
          <cell r="CS18"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18">
            <v>12201507</v>
          </cell>
          <cell r="CU18">
            <v>471</v>
          </cell>
          <cell r="CV18" t="str">
            <v>56505</v>
          </cell>
          <cell r="CY18">
            <v>7490</v>
          </cell>
          <cell r="CZ18" t="str">
            <v>M6</v>
          </cell>
        </row>
        <row r="19">
          <cell r="B19" t="str">
            <v>0359 DE 2023</v>
          </cell>
          <cell r="C19">
            <v>1121885815</v>
          </cell>
          <cell r="D19" t="str">
            <v>SANTIAGO RAMOS NARANJO</v>
          </cell>
          <cell r="E19" t="str">
            <v>CONTRATO DE PRESTACIÓN DE SERVICIOS DE APOYO A LA GESTIÓN</v>
          </cell>
          <cell r="F19" t="str">
            <v>PRESTACIÓN DE SERVICIOS DE APOYO A LA GESTIÓN NECESARIO PARA EL FORTALECIMIENTO DE LOS PROCESOS DE LA DIVISIÓN DE BIBLIOTECA DE LA UNIVERSIDAD DE LOS LLANOS.</v>
          </cell>
          <cell r="G19">
            <v>44958</v>
          </cell>
          <cell r="H19">
            <v>1261264</v>
          </cell>
          <cell r="I19" t="str">
            <v>Veinticuatro (24) días calendario</v>
          </cell>
          <cell r="J19">
            <v>44958</v>
          </cell>
          <cell r="K19">
            <v>44981</v>
          </cell>
          <cell r="L19" t="str">
            <v>NO APLICA</v>
          </cell>
          <cell r="M19" t="str">
            <v>NO APLICA</v>
          </cell>
          <cell r="N19" t="str">
            <v>NO APLICA</v>
          </cell>
          <cell r="O19">
            <v>1</v>
          </cell>
          <cell r="P19">
            <v>1261264</v>
          </cell>
          <cell r="Q19">
            <v>44958</v>
          </cell>
          <cell r="R19">
            <v>44981</v>
          </cell>
          <cell r="BI19" t="str">
            <v>División de Biblioteca</v>
          </cell>
          <cell r="BJ19" t="str">
            <v>BLANCA HERMINDA NAVARRO ARGUELLO</v>
          </cell>
          <cell r="BK19" t="str">
            <v>Jefe de Oficina</v>
          </cell>
          <cell r="BL19">
            <v>12</v>
          </cell>
          <cell r="BM19">
            <v>44944.787187499998</v>
          </cell>
          <cell r="BN19">
            <v>2431266061</v>
          </cell>
          <cell r="BO19">
            <v>606</v>
          </cell>
          <cell r="BP19">
            <v>44958</v>
          </cell>
          <cell r="BQ19">
            <v>1261264</v>
          </cell>
          <cell r="CS1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19">
            <v>1121885815</v>
          </cell>
          <cell r="CU19">
            <v>436</v>
          </cell>
          <cell r="CV19" t="str">
            <v>432</v>
          </cell>
          <cell r="CY19">
            <v>7490</v>
          </cell>
          <cell r="CZ19" t="str">
            <v>M6</v>
          </cell>
        </row>
        <row r="20">
          <cell r="B20" t="str">
            <v>0390 DE 2023</v>
          </cell>
          <cell r="C20">
            <v>86073607</v>
          </cell>
          <cell r="D20" t="str">
            <v>ANDRES LISIMACO PRIETO GOMEZ</v>
          </cell>
          <cell r="E20" t="str">
            <v>CONTRATO DE PRESTACIÓN DE SERVICIOS DE APOYO A LA GESTIÓN</v>
          </cell>
          <cell r="F20"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20">
            <v>44958</v>
          </cell>
          <cell r="H20">
            <v>1588259</v>
          </cell>
          <cell r="I20" t="str">
            <v>Veinticuatro (24) días calendario</v>
          </cell>
          <cell r="J20">
            <v>44958</v>
          </cell>
          <cell r="K20">
            <v>44981</v>
          </cell>
          <cell r="L20" t="str">
            <v>NO APLICA</v>
          </cell>
          <cell r="M20" t="str">
            <v>NO APLICA</v>
          </cell>
          <cell r="N20" t="str">
            <v>NO APLICA</v>
          </cell>
          <cell r="O20">
            <v>1</v>
          </cell>
          <cell r="P20">
            <v>1588259</v>
          </cell>
          <cell r="Q20">
            <v>44958</v>
          </cell>
          <cell r="R20">
            <v>44981</v>
          </cell>
          <cell r="BI20" t="str">
            <v>División de Bienestar Universitario</v>
          </cell>
          <cell r="BJ20" t="str">
            <v>JHON FREYD MONROY RODRIGUEZ</v>
          </cell>
          <cell r="BK20" t="str">
            <v>Jefe de Oficina</v>
          </cell>
          <cell r="BL20">
            <v>291</v>
          </cell>
          <cell r="BM20">
            <v>44958</v>
          </cell>
          <cell r="BN20">
            <v>21815205</v>
          </cell>
          <cell r="BO20">
            <v>632</v>
          </cell>
          <cell r="BP20">
            <v>44958</v>
          </cell>
          <cell r="BQ20">
            <v>1588259</v>
          </cell>
          <cell r="CS20"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20">
            <v>86073607</v>
          </cell>
          <cell r="CU20">
            <v>453</v>
          </cell>
          <cell r="CV20" t="str">
            <v>44108</v>
          </cell>
          <cell r="CY20">
            <v>8299</v>
          </cell>
          <cell r="CZ20" t="str">
            <v>M6</v>
          </cell>
        </row>
        <row r="21">
          <cell r="B21" t="str">
            <v>0460 DE 2023</v>
          </cell>
          <cell r="C21">
            <v>1121924363</v>
          </cell>
          <cell r="D21" t="str">
            <v>LAURA YINETH SUAREZ CONTENTO</v>
          </cell>
          <cell r="E21" t="str">
            <v>CONTRATO DE PRESTACIÓN DE SERVICIOS DE APOYO A LA GESTIÓN</v>
          </cell>
          <cell r="F21"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21">
            <v>44986</v>
          </cell>
          <cell r="H21">
            <v>9319338</v>
          </cell>
          <cell r="I21" t="str">
            <v>Cuatro (04) meses y seis (06) días calendario</v>
          </cell>
          <cell r="J21">
            <v>44986</v>
          </cell>
          <cell r="K21">
            <v>45113</v>
          </cell>
          <cell r="L21" t="str">
            <v>NO APLICA</v>
          </cell>
          <cell r="M21" t="str">
            <v>NO APLICA</v>
          </cell>
          <cell r="N21" t="str">
            <v>NO APLICA</v>
          </cell>
          <cell r="O21">
            <v>6</v>
          </cell>
          <cell r="P21">
            <v>2218890</v>
          </cell>
          <cell r="Q21">
            <v>44986</v>
          </cell>
          <cell r="R21">
            <v>45016</v>
          </cell>
          <cell r="S21">
            <v>2218890</v>
          </cell>
          <cell r="T21">
            <v>45017</v>
          </cell>
          <cell r="U21">
            <v>45046</v>
          </cell>
          <cell r="V21">
            <v>2218890</v>
          </cell>
          <cell r="W21">
            <v>45047</v>
          </cell>
          <cell r="X21">
            <v>45077</v>
          </cell>
          <cell r="Y21">
            <v>2218890</v>
          </cell>
          <cell r="Z21">
            <v>45078</v>
          </cell>
          <cell r="AA21">
            <v>45107</v>
          </cell>
          <cell r="AB21">
            <v>443778</v>
          </cell>
          <cell r="AC21">
            <v>45108</v>
          </cell>
          <cell r="AD21">
            <v>45113</v>
          </cell>
          <cell r="AE21">
            <v>1109445</v>
          </cell>
          <cell r="AF21">
            <v>45114</v>
          </cell>
          <cell r="AG21">
            <v>45128</v>
          </cell>
          <cell r="BI21" t="str">
            <v>Facultad de Ciencias Agropecuarias y Recursos Naturales</v>
          </cell>
          <cell r="BJ21" t="str">
            <v>CRISTÓBAL LUGO LÓPEZ</v>
          </cell>
          <cell r="BK21" t="str">
            <v>Decano de la Facultad de Ciencias Agropecuarias y Recursos Naturales</v>
          </cell>
          <cell r="BL21">
            <v>521</v>
          </cell>
          <cell r="BM21">
            <v>44986.661608796298</v>
          </cell>
          <cell r="BN21">
            <v>18662046</v>
          </cell>
          <cell r="BO21">
            <v>989</v>
          </cell>
          <cell r="BP21">
            <v>44986</v>
          </cell>
          <cell r="BQ21">
            <v>9331023</v>
          </cell>
          <cell r="BR21">
            <v>1</v>
          </cell>
          <cell r="BS21">
            <v>45113</v>
          </cell>
          <cell r="BT21">
            <v>45114</v>
          </cell>
          <cell r="BU21">
            <v>45128</v>
          </cell>
          <cell r="BV21" t="str">
            <v>Quince (15) días calendario</v>
          </cell>
          <cell r="BW21" t="str">
            <v>Cuatro (04) meses y veintiún (21) días calendario</v>
          </cell>
          <cell r="BX21">
            <v>1</v>
          </cell>
          <cell r="BY21">
            <v>45113</v>
          </cell>
          <cell r="BZ21">
            <v>1109445</v>
          </cell>
          <cell r="CA21">
            <v>1578</v>
          </cell>
          <cell r="CB21">
            <v>45113</v>
          </cell>
          <cell r="CC21">
            <v>1109445</v>
          </cell>
          <cell r="CD21">
            <v>3251</v>
          </cell>
          <cell r="CE21">
            <v>45113</v>
          </cell>
          <cell r="CF21">
            <v>1109445</v>
          </cell>
          <cell r="CP21">
            <v>45128</v>
          </cell>
          <cell r="CS21"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21">
            <v>1121924363</v>
          </cell>
          <cell r="CU21">
            <v>27</v>
          </cell>
          <cell r="CV21" t="str">
            <v>54614</v>
          </cell>
          <cell r="CW21">
            <v>27</v>
          </cell>
          <cell r="CX21">
            <v>54614</v>
          </cell>
          <cell r="CY21">
            <v>8299</v>
          </cell>
          <cell r="CZ21" t="str">
            <v>M6</v>
          </cell>
        </row>
        <row r="22">
          <cell r="B22" t="str">
            <v>0605 DE 2023</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MIRAS DE LA ACTUALIZACIÓN DEL DOCUMENTO DE CONDICIONES CON FINES DE RENOVACIÓN DE REGISTRO CALIFICADO DEL PROGRAMA DE ESPECIALIZACIÓN EN ACUICULTURA – AGUAS CONTINENTALES, EN EL MARCO DEL ASEGURAMIENTO DE LA CALIDAD ACADÉMICA DE LA UNIVERSIDAD DE LOS LLANOS.</v>
          </cell>
          <cell r="G22">
            <v>45035</v>
          </cell>
          <cell r="H22">
            <v>9342696</v>
          </cell>
          <cell r="I22" t="str">
            <v>Cuatro (04) meses calendario</v>
          </cell>
          <cell r="J22">
            <v>45035</v>
          </cell>
          <cell r="K22">
            <v>45156</v>
          </cell>
          <cell r="L22" t="str">
            <v>NO APLICA</v>
          </cell>
          <cell r="M22" t="str">
            <v>NO APLICA</v>
          </cell>
          <cell r="N22" t="str">
            <v>NO APLICA</v>
          </cell>
          <cell r="O22">
            <v>4</v>
          </cell>
          <cell r="P22">
            <v>3269944</v>
          </cell>
          <cell r="Q22">
            <v>45035</v>
          </cell>
          <cell r="R22">
            <v>45077</v>
          </cell>
          <cell r="S22">
            <v>2335674</v>
          </cell>
          <cell r="T22">
            <v>45078</v>
          </cell>
          <cell r="U22">
            <v>45107</v>
          </cell>
          <cell r="V22">
            <v>2335674</v>
          </cell>
          <cell r="W22">
            <v>45108</v>
          </cell>
          <cell r="X22">
            <v>45138</v>
          </cell>
          <cell r="Y22">
            <v>1401404</v>
          </cell>
          <cell r="Z22">
            <v>45139</v>
          </cell>
          <cell r="AA22">
            <v>45156</v>
          </cell>
          <cell r="BI22" t="str">
            <v>Facultad de Ciencias Agropecuarias y Recursos Naturales</v>
          </cell>
          <cell r="BJ22" t="str">
            <v>CRISTÓBAL LUGO LÓPEZ</v>
          </cell>
          <cell r="BK22" t="str">
            <v>Decano de la Facultad de Ciencias Agropecuarias y Recursos Naturales</v>
          </cell>
          <cell r="BL22">
            <v>888</v>
          </cell>
          <cell r="BM22">
            <v>45033.70045138889</v>
          </cell>
          <cell r="BN22">
            <v>9342696</v>
          </cell>
          <cell r="BO22">
            <v>2055</v>
          </cell>
          <cell r="BP22">
            <v>45035.668425925927</v>
          </cell>
          <cell r="BQ22">
            <v>9342696</v>
          </cell>
          <cell r="CS22" t="str">
            <v>1. Brindar apoyo en el proceso de revisión, ajuste y sistematización requerida en los aspectos faltantes del proceso de autoevaluación como instrumento y fines de Renovación del Registro calificado del programa de Especialización en Acuicultura Aguas Continentales. 2. Apoyar el análisis de la información recolectada para la construcción y actualización de condiciones de calidad (Decreto 1330 de 2019), y sus respectivos anexos para la renovación del Registro Calificado del programa de Especialización En Acuicultura – Aguas Continentales. 3. Contribuir en el cumplimiento de la Condición No. 6 - Relación con el Sector Externo, de acuerdo con la meta de mejora en el estudio de impacto de los egresados del programa de Especialización en Acuicultura – Aguas Continentales, adscrito a la Facultad de Ciencias Agropecuarias y Recursos Naturales. 4. Contribuir en el cumplimiento de la Condición No. 10. Mecanismos de Selección y Evaluación del plan de mejoramiento vigencia 2023-2025, en la creación de propuestas y estrategias para el diseño de campañas de divulgación del programa y actualización de bases de datos del programa de Especialización en Acuicultura Aguas Continentales.</v>
          </cell>
          <cell r="CT22">
            <v>1121894892</v>
          </cell>
          <cell r="CU22">
            <v>241</v>
          </cell>
          <cell r="CV22" t="str">
            <v>54604</v>
          </cell>
          <cell r="CY22">
            <v>7500</v>
          </cell>
          <cell r="CZ22" t="str">
            <v>M6</v>
          </cell>
        </row>
        <row r="23">
          <cell r="B23" t="str">
            <v>0667 DE 2023</v>
          </cell>
          <cell r="C23">
            <v>1121874914</v>
          </cell>
          <cell r="D23" t="str">
            <v>LUIS ALEJANDRO SANCHEZ BARRIOS</v>
          </cell>
          <cell r="E23" t="str">
            <v>CONTRATO DE PRESTACIÓN DE SERVICIOS DE APOYO A LA GESTIÓN</v>
          </cell>
          <cell r="F23" t="str">
            <v>PRESTACIÓN DE SERVICIOS DE APOYO A LA GESTIÓN NECESARIO PARA EL DESARROLLO DEL PROYECTO FICHA BPUNI PLAN 04 0111 2022 “IMPLEMENTACIÓN DEL SISTEMA DE GESTIÓN AMBIENTAL EN LA UNIVERSIDAD DE LOS LLANOS - ACTUALIZACIÓN”</v>
          </cell>
          <cell r="G23">
            <v>45084</v>
          </cell>
          <cell r="H23">
            <v>8933958</v>
          </cell>
          <cell r="I23" t="str">
            <v>Cuatro (04) meses y quince (15) días calendario</v>
          </cell>
          <cell r="J23">
            <v>45084</v>
          </cell>
          <cell r="K23">
            <v>45220</v>
          </cell>
          <cell r="L23" t="str">
            <v>NO APLICA</v>
          </cell>
          <cell r="M23" t="str">
            <v>NO APLICA</v>
          </cell>
          <cell r="N23" t="str">
            <v>NO APLICA</v>
          </cell>
          <cell r="O23">
            <v>5</v>
          </cell>
          <cell r="P23">
            <v>1588259</v>
          </cell>
          <cell r="Q23">
            <v>45084</v>
          </cell>
          <cell r="R23">
            <v>45107</v>
          </cell>
          <cell r="S23">
            <v>1985324</v>
          </cell>
          <cell r="T23">
            <v>45108</v>
          </cell>
          <cell r="U23">
            <v>45138</v>
          </cell>
          <cell r="V23">
            <v>1985324</v>
          </cell>
          <cell r="W23">
            <v>45139</v>
          </cell>
          <cell r="X23">
            <v>45169</v>
          </cell>
          <cell r="Y23">
            <v>1985324</v>
          </cell>
          <cell r="Z23">
            <v>45170</v>
          </cell>
          <cell r="AA23">
            <v>45199</v>
          </cell>
          <cell r="AB23">
            <v>1389727</v>
          </cell>
          <cell r="AC23">
            <v>45200</v>
          </cell>
          <cell r="AD23">
            <v>45220</v>
          </cell>
          <cell r="BI23" t="str">
            <v>Oficina Asesora de Planeación</v>
          </cell>
          <cell r="BJ23" t="str">
            <v xml:space="preserve">MARIA PAULA ESTUPIÑAN TIUSO  </v>
          </cell>
          <cell r="BK23" t="str">
            <v>Asesora de Planeación</v>
          </cell>
          <cell r="BL23">
            <v>1357</v>
          </cell>
          <cell r="BM23">
            <v>45084.635416666664</v>
          </cell>
          <cell r="BN23">
            <v>8933958</v>
          </cell>
          <cell r="BO23">
            <v>2841</v>
          </cell>
          <cell r="BP23">
            <v>45084</v>
          </cell>
          <cell r="BQ23">
            <v>8933958</v>
          </cell>
          <cell r="CS23"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23">
            <v>1121874914</v>
          </cell>
          <cell r="CU23">
            <v>486</v>
          </cell>
          <cell r="CV23" t="str">
            <v>24019</v>
          </cell>
          <cell r="CY23">
            <v>7490</v>
          </cell>
          <cell r="CZ23" t="str">
            <v>M6</v>
          </cell>
        </row>
        <row r="24">
          <cell r="B24" t="str">
            <v>0679 DE 2023</v>
          </cell>
          <cell r="C24">
            <v>1032359067</v>
          </cell>
          <cell r="D24" t="str">
            <v>IVAN ABELARDO PRADA NAGAI</v>
          </cell>
          <cell r="E24" t="str">
            <v>CONTRATO DE PRESTACIÓN DE SERVICIOS PROFESIONALES</v>
          </cell>
          <cell r="F24" t="str">
            <v>PRESTACIÓN DE SERVICIOS PROFESIONALES NECESARIOS PARA LA CONSTRUCCIÓN DEL DOCUMENTO MAESTRO DEL PROGRAMA DE COMUNICACIÓN AUDIOVISUAL DE LA FACULTAD DE CIENCIAS HUMANAS Y DE LA EDUCACIÓN.</v>
          </cell>
          <cell r="G24">
            <v>45092</v>
          </cell>
          <cell r="H24">
            <v>11300000</v>
          </cell>
          <cell r="I24" t="str">
            <v>Cuatro (04) meses calendario</v>
          </cell>
          <cell r="J24">
            <v>45092</v>
          </cell>
          <cell r="K24">
            <v>45213</v>
          </cell>
          <cell r="L24" t="str">
            <v>NO APLICA</v>
          </cell>
          <cell r="M24" t="str">
            <v>NO APLICA</v>
          </cell>
          <cell r="N24" t="str">
            <v>NO APLICA</v>
          </cell>
          <cell r="O24">
            <v>5</v>
          </cell>
          <cell r="P24">
            <v>1506667</v>
          </cell>
          <cell r="Q24">
            <v>45092</v>
          </cell>
          <cell r="R24">
            <v>45107</v>
          </cell>
          <cell r="S24">
            <v>2825000</v>
          </cell>
          <cell r="T24">
            <v>45108</v>
          </cell>
          <cell r="U24">
            <v>45138</v>
          </cell>
          <cell r="V24">
            <v>2825000</v>
          </cell>
          <cell r="W24">
            <v>45139</v>
          </cell>
          <cell r="X24">
            <v>45169</v>
          </cell>
          <cell r="Y24">
            <v>2825000</v>
          </cell>
          <cell r="Z24">
            <v>45170</v>
          </cell>
          <cell r="AA24">
            <v>45199</v>
          </cell>
          <cell r="AB24">
            <v>1318333</v>
          </cell>
          <cell r="AC24">
            <v>45200</v>
          </cell>
          <cell r="AD24">
            <v>45213</v>
          </cell>
          <cell r="BI24" t="str">
            <v>Facultad de Ciencias Humanas y de la Educación</v>
          </cell>
          <cell r="BJ24" t="str">
            <v xml:space="preserve">FERNANDO CAMPOS POLO </v>
          </cell>
          <cell r="BK24" t="str">
            <v>Decano de la Facultad de Ciencias Humanas y de la Educación</v>
          </cell>
          <cell r="BL24">
            <v>1195</v>
          </cell>
          <cell r="BM24">
            <v>45064.691631944443</v>
          </cell>
          <cell r="BN24">
            <v>11300000</v>
          </cell>
          <cell r="BO24">
            <v>3000</v>
          </cell>
          <cell r="BP24">
            <v>45092</v>
          </cell>
          <cell r="BQ24">
            <v>11300000</v>
          </cell>
          <cell r="CS24" t="str">
            <v>1. Contribuir a la elaboración del documento de condiciones de calidad conducente al registro calificado del programa de Comunicación Audiovisual.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de Comunicación Audiovisual.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24">
            <v>1032359067</v>
          </cell>
          <cell r="CU24">
            <v>440</v>
          </cell>
          <cell r="CV24" t="str">
            <v>56503</v>
          </cell>
          <cell r="CY24">
            <v>7220</v>
          </cell>
          <cell r="CZ24" t="str">
            <v>M6</v>
          </cell>
        </row>
        <row r="25">
          <cell r="B25" t="str">
            <v>0704 DE 2023</v>
          </cell>
          <cell r="C25">
            <v>1121924359</v>
          </cell>
          <cell r="D25" t="str">
            <v>JUAN MANUEL ACOSTA ORTIZ</v>
          </cell>
          <cell r="E25" t="str">
            <v>CONTRATO DE PRESTACIÓN DE SERVICIOS DE APOYO A LA GESTIÓN</v>
          </cell>
          <cell r="F25" t="str">
            <v>PRESTACION DE SERVICIOS COMO JOVEN INVESTIGADOR EN FORMA EFICIENTE Y EFICAZ APOYANDO EL FORTALECIMIENTO DEL PROYECTO DE INVESTIGACIÓN “FORTALECIMIENTO DE LOS SISTEMAS DE INFORMACIÓN DE LA CALIDAD Y VALORACIÓN DE LOS SERVICIOS AMBIENTALES DEL AGUA CON EL FIN DE CONTRIBUIR CON EL DESARROLLO SOSTENIBLE DEL SECTOR AGROINDUSTRIAL DEL DEPARTAMENTO DEL CASANARE”, EN VIRTUD A LA CONVOCATORIA INTERNA JÓVENES INVESTIGADORES 2022 PRESENTADO POR LA FACULTAD DE CIENCIAS AGROPECUARIAS Y RECURSOS NATURALES, AVALADO POR EL CONSEJO INSTITUCIONAL DE INVESTIGACIONES.</v>
          </cell>
          <cell r="G25">
            <v>45113</v>
          </cell>
          <cell r="H25">
            <v>9600000</v>
          </cell>
          <cell r="I25" t="str">
            <v>Cinco (05) meses y diez (10) días calendario</v>
          </cell>
          <cell r="J25">
            <v>45113</v>
          </cell>
          <cell r="K25">
            <v>45275</v>
          </cell>
          <cell r="L25" t="str">
            <v>NO APLICA</v>
          </cell>
          <cell r="M25" t="str">
            <v>NO APLICA</v>
          </cell>
          <cell r="N25" t="str">
            <v>NO APLICA</v>
          </cell>
          <cell r="O25">
            <v>6</v>
          </cell>
          <cell r="P25">
            <v>1500000</v>
          </cell>
          <cell r="Q25">
            <v>45113</v>
          </cell>
          <cell r="R25">
            <v>45138</v>
          </cell>
          <cell r="S25">
            <v>1800000</v>
          </cell>
          <cell r="T25">
            <v>45139</v>
          </cell>
          <cell r="U25">
            <v>45169</v>
          </cell>
          <cell r="V25">
            <v>1800000</v>
          </cell>
          <cell r="W25">
            <v>45170</v>
          </cell>
          <cell r="X25">
            <v>45199</v>
          </cell>
          <cell r="Y25">
            <v>1800000</v>
          </cell>
          <cell r="Z25">
            <v>45200</v>
          </cell>
          <cell r="AA25">
            <v>45230</v>
          </cell>
          <cell r="AB25">
            <v>1800000</v>
          </cell>
          <cell r="AC25">
            <v>45231</v>
          </cell>
          <cell r="AD25">
            <v>45260</v>
          </cell>
          <cell r="AE25">
            <v>900000</v>
          </cell>
          <cell r="AF25">
            <v>45261</v>
          </cell>
          <cell r="AG25">
            <v>45275</v>
          </cell>
          <cell r="BI25" t="str">
            <v xml:space="preserve">Dirección General de Investigaciones  </v>
          </cell>
          <cell r="BJ25" t="str">
            <v>YOHANA MARIA VELASCO SANTAMARIA</v>
          </cell>
          <cell r="BK25" t="str">
            <v>Docente de Planta de la Universidad de los Llanos</v>
          </cell>
          <cell r="BL25">
            <v>1265</v>
          </cell>
          <cell r="BM25">
            <v>45072.703402777777</v>
          </cell>
          <cell r="BN25">
            <v>11700000</v>
          </cell>
          <cell r="BO25">
            <v>3245</v>
          </cell>
          <cell r="BP25">
            <v>45113.669548611113</v>
          </cell>
          <cell r="BQ25">
            <v>9600000</v>
          </cell>
          <cell r="CS25" t="str">
            <v>1. Realizar revisión de literatura y elaborar de una base de datos sobre el tema del proyecto de investigación. 2. Elaborar un manuscrito científico o de revisión sobre el tema del proyecto. 3. Realizar muestreo e identificación de anuros en áreas de estudio. 4. Realizar análisis histológicos en tejidos de anuros colectados. 5. Evaluar las proteínas en mucus de anuros. 6. Presentar los resultados del proyecto en un evento académico de carácter regional, nacional o internacional. 7. Redactar los informes de avance y los borradores del manuscrito de investigación.</v>
          </cell>
          <cell r="CT25">
            <v>1121924359</v>
          </cell>
          <cell r="CU25">
            <v>466</v>
          </cell>
          <cell r="CV25" t="str">
            <v>52009</v>
          </cell>
          <cell r="CY25">
            <v>8299</v>
          </cell>
          <cell r="CZ25" t="str">
            <v>M6</v>
          </cell>
        </row>
        <row r="26">
          <cell r="B26" t="str">
            <v>0794 DE 2023</v>
          </cell>
          <cell r="C26">
            <v>40334161</v>
          </cell>
          <cell r="D26" t="str">
            <v>NANCY VIVIANA ROZO CHAVES</v>
          </cell>
          <cell r="E26" t="str">
            <v>CONTRATO DE PRESTACIÓN DE SERVICIOS PROFESIONALES</v>
          </cell>
          <cell r="F26"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6">
            <v>45125</v>
          </cell>
          <cell r="H26">
            <v>11522658</v>
          </cell>
          <cell r="I26" t="str">
            <v>Cuatro (04) meses y veintiocho (28) días calendario</v>
          </cell>
          <cell r="J26">
            <v>45125</v>
          </cell>
          <cell r="K26">
            <v>45275</v>
          </cell>
          <cell r="L26" t="str">
            <v>NO APLICA</v>
          </cell>
          <cell r="M26" t="str">
            <v>NO APLICA</v>
          </cell>
          <cell r="N26" t="str">
            <v>NO APLICA</v>
          </cell>
          <cell r="O26">
            <v>6</v>
          </cell>
          <cell r="P26">
            <v>1012125</v>
          </cell>
          <cell r="Q26">
            <v>45125</v>
          </cell>
          <cell r="R26">
            <v>45138</v>
          </cell>
          <cell r="S26">
            <v>2335674</v>
          </cell>
          <cell r="T26">
            <v>45139</v>
          </cell>
          <cell r="U26">
            <v>45169</v>
          </cell>
          <cell r="V26">
            <v>2335674</v>
          </cell>
          <cell r="W26">
            <v>45170</v>
          </cell>
          <cell r="X26">
            <v>45199</v>
          </cell>
          <cell r="Y26">
            <v>2335674</v>
          </cell>
          <cell r="Z26">
            <v>45200</v>
          </cell>
          <cell r="AA26">
            <v>45230</v>
          </cell>
          <cell r="AB26">
            <v>2335674</v>
          </cell>
          <cell r="AC26">
            <v>45231</v>
          </cell>
          <cell r="AD26">
            <v>45260</v>
          </cell>
          <cell r="AE26">
            <v>1167837</v>
          </cell>
          <cell r="AF26">
            <v>45261</v>
          </cell>
          <cell r="AG26">
            <v>45275</v>
          </cell>
          <cell r="BI26" t="str">
            <v>Facultad de Ciencias Básicas e Ingeniería</v>
          </cell>
          <cell r="BJ26" t="str">
            <v>WILMAR LEONARDO CRUZ ROMERO</v>
          </cell>
          <cell r="BK26" t="str">
            <v>Profesional Especializado</v>
          </cell>
          <cell r="BL26">
            <v>1646</v>
          </cell>
          <cell r="BM26">
            <v>45122</v>
          </cell>
          <cell r="BN26">
            <v>3162464808</v>
          </cell>
          <cell r="BO26">
            <v>3780</v>
          </cell>
          <cell r="BP26">
            <v>45125</v>
          </cell>
          <cell r="BQ26">
            <v>11522658</v>
          </cell>
          <cell r="CS26"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6">
            <v>40334161.700000003</v>
          </cell>
          <cell r="CU26">
            <v>252</v>
          </cell>
          <cell r="CV26" t="str">
            <v>57502</v>
          </cell>
          <cell r="CY26">
            <v>6920</v>
          </cell>
          <cell r="CZ26" t="str">
            <v>M5</v>
          </cell>
        </row>
        <row r="27">
          <cell r="B27" t="str">
            <v>0868 DE 2023</v>
          </cell>
          <cell r="C27">
            <v>17338682</v>
          </cell>
          <cell r="D27" t="str">
            <v>EDILBERTO VELANDIA</v>
          </cell>
          <cell r="E27" t="str">
            <v>CONTRATO DE PRESTACIÓN DE SERVICIOS PROFESIONALES</v>
          </cell>
          <cell r="F27" t="str">
            <v>PRESTACIÓN DE SERVICIOS PROFESIONALES NECESARIO PARA EL DESARROLLO DEL PROYECTO FICHA BPUNI VIAC 07 0610 2022 “ESCENARIOS DE EXTENSIÓN UNIVERSITARIA PARA LA CUALIFICACIÓN ACADÉMICA Y ACCIÓN SOCIAL DE LA UNIVERSIDAD DE LOS LLANOS”</v>
          </cell>
          <cell r="G27">
            <v>45125</v>
          </cell>
          <cell r="H27">
            <v>13827191</v>
          </cell>
          <cell r="I27" t="str">
            <v>Cuatro (04) meses y veintiocho (28) días calendario</v>
          </cell>
          <cell r="J27">
            <v>45125</v>
          </cell>
          <cell r="K27">
            <v>45275</v>
          </cell>
          <cell r="L27" t="str">
            <v>NO APLICA</v>
          </cell>
          <cell r="M27" t="str">
            <v>NO APLICA</v>
          </cell>
          <cell r="N27" t="str">
            <v>NO APLICA</v>
          </cell>
          <cell r="O27">
            <v>6</v>
          </cell>
          <cell r="P27">
            <v>1214551</v>
          </cell>
          <cell r="Q27">
            <v>45125</v>
          </cell>
          <cell r="R27">
            <v>45138</v>
          </cell>
          <cell r="S27">
            <v>2802809</v>
          </cell>
          <cell r="T27">
            <v>45139</v>
          </cell>
          <cell r="U27">
            <v>45169</v>
          </cell>
          <cell r="V27">
            <v>2802809</v>
          </cell>
          <cell r="W27">
            <v>45170</v>
          </cell>
          <cell r="X27">
            <v>45199</v>
          </cell>
          <cell r="Y27">
            <v>2802809</v>
          </cell>
          <cell r="Z27">
            <v>45200</v>
          </cell>
          <cell r="AA27">
            <v>45230</v>
          </cell>
          <cell r="AB27">
            <v>2802809</v>
          </cell>
          <cell r="AC27">
            <v>45231</v>
          </cell>
          <cell r="AD27">
            <v>45260</v>
          </cell>
          <cell r="AE27">
            <v>1401404</v>
          </cell>
          <cell r="AF27">
            <v>45261</v>
          </cell>
          <cell r="AG27">
            <v>45275</v>
          </cell>
          <cell r="BI27" t="str">
            <v>Dirección General de Proyección Social</v>
          </cell>
          <cell r="BJ27" t="str">
            <v>OMAR YESID BELTRÁN GUTIÉRREZ</v>
          </cell>
          <cell r="BK27" t="str">
            <v>Director Técnico de Proyección Social</v>
          </cell>
          <cell r="BL27">
            <v>1621</v>
          </cell>
          <cell r="BM27">
            <v>45121</v>
          </cell>
          <cell r="BN27">
            <v>177137529</v>
          </cell>
          <cell r="BO27">
            <v>3696</v>
          </cell>
          <cell r="BP27">
            <v>45125</v>
          </cell>
          <cell r="BQ27">
            <v>13827191</v>
          </cell>
          <cell r="CS27" t="str">
            <v>1. Contribuir con el diseño e implementación de estrategias de comunicación y promoción que fomenten y fortalezcan las actividades de difusión y oferta de los programas académicos y presencia institucional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7">
            <v>17338682.699999999</v>
          </cell>
          <cell r="CU27">
            <v>469</v>
          </cell>
          <cell r="CV27" t="str">
            <v>53013</v>
          </cell>
          <cell r="CY27">
            <v>7010</v>
          </cell>
          <cell r="CZ27" t="str">
            <v>M6</v>
          </cell>
        </row>
        <row r="28">
          <cell r="B28" t="str">
            <v>0870 DE 2023</v>
          </cell>
          <cell r="C28">
            <v>1144024742</v>
          </cell>
          <cell r="D28" t="str">
            <v>JHONY AUGUSTO LINARES GOMEZ</v>
          </cell>
          <cell r="E28" t="str">
            <v>CONTRATO DE PRESTACIÓN DE SERVICIOS PROFESIONALES</v>
          </cell>
          <cell r="F28" t="str">
            <v>PRESTACIÓN DE SERVICIOS PROFESIONALES NECESARIO PARA EL DESARROLLO DEL PROYECTO FICHA BPUNI VIAC 07 0610 2022 “ESCENARIOS DE EXTENSIÓN UNIVERSITARIA PARA LA CUALIFICACIÓN ACADÉMICA Y ACCIÓN SOCIAL DE LA UNIVERSIDAD DE LOS LLANOS”</v>
          </cell>
          <cell r="G28">
            <v>45125</v>
          </cell>
          <cell r="H28">
            <v>13827191</v>
          </cell>
          <cell r="I28" t="str">
            <v>Cuatro (04) meses y veintiocho (28) días calendario</v>
          </cell>
          <cell r="J28">
            <v>45125</v>
          </cell>
          <cell r="K28">
            <v>45275</v>
          </cell>
          <cell r="L28" t="str">
            <v>NO APLICA</v>
          </cell>
          <cell r="M28" t="str">
            <v>NO APLICA</v>
          </cell>
          <cell r="N28" t="str">
            <v>NO APLICA</v>
          </cell>
          <cell r="O28">
            <v>6</v>
          </cell>
          <cell r="P28">
            <v>1214551</v>
          </cell>
          <cell r="Q28">
            <v>45125</v>
          </cell>
          <cell r="R28">
            <v>45138</v>
          </cell>
          <cell r="S28">
            <v>2802809</v>
          </cell>
          <cell r="T28">
            <v>45139</v>
          </cell>
          <cell r="U28">
            <v>45169</v>
          </cell>
          <cell r="V28">
            <v>2802809</v>
          </cell>
          <cell r="W28">
            <v>45170</v>
          </cell>
          <cell r="X28">
            <v>45199</v>
          </cell>
          <cell r="Y28">
            <v>2802809</v>
          </cell>
          <cell r="Z28">
            <v>45200</v>
          </cell>
          <cell r="AA28">
            <v>45230</v>
          </cell>
          <cell r="AB28">
            <v>2802809</v>
          </cell>
          <cell r="AC28">
            <v>45231</v>
          </cell>
          <cell r="AD28">
            <v>45260</v>
          </cell>
          <cell r="AE28">
            <v>1401404</v>
          </cell>
          <cell r="AF28">
            <v>45261</v>
          </cell>
          <cell r="AG28">
            <v>45275</v>
          </cell>
          <cell r="BI28" t="str">
            <v>Dirección General de Proyección Social</v>
          </cell>
          <cell r="BJ28" t="str">
            <v>OMAR YESID BELTRÁN GUTIÉRREZ</v>
          </cell>
          <cell r="BK28" t="str">
            <v>Director Técnico de Proyección Social</v>
          </cell>
          <cell r="BL28">
            <v>1621</v>
          </cell>
          <cell r="BM28">
            <v>45121</v>
          </cell>
          <cell r="BN28">
            <v>177137529</v>
          </cell>
          <cell r="BO28">
            <v>3703</v>
          </cell>
          <cell r="BP28">
            <v>45125</v>
          </cell>
          <cell r="BQ28">
            <v>13827191</v>
          </cell>
          <cell r="CS28"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8">
            <v>1144024742</v>
          </cell>
          <cell r="CU28">
            <v>469</v>
          </cell>
          <cell r="CV28" t="str">
            <v>53013</v>
          </cell>
          <cell r="CY28">
            <v>7310</v>
          </cell>
          <cell r="CZ28" t="str">
            <v>M6</v>
          </cell>
        </row>
        <row r="29">
          <cell r="B29" t="str">
            <v>0931 DE 2023</v>
          </cell>
          <cell r="C29">
            <v>40446918</v>
          </cell>
          <cell r="D29" t="str">
            <v>NANCY GONGORA GUTIERREZ</v>
          </cell>
          <cell r="E29" t="str">
            <v>CONTRATO DE PRESTACIÓN DE SERVICIOS DE APOYO A LA GESTIÓN</v>
          </cell>
          <cell r="F29" t="str">
            <v>PRESTACIÓN DE SERVICIOS DE APOYO A LA GESTIÓN NECESARIO PARA EL FORTALECIMIENTO DE LOS PROCESOS DE SOPORTE TÉCNICO EN EL ÁREA DE SISTEMAS DE LA UNIVERSIDAD DE LOS LLANOS.</v>
          </cell>
          <cell r="G29">
            <v>45125</v>
          </cell>
          <cell r="H29">
            <v>10946523</v>
          </cell>
          <cell r="I29" t="str">
            <v>Cuatro (04) meses y veintiocho (28) días calendario</v>
          </cell>
          <cell r="J29">
            <v>45125</v>
          </cell>
          <cell r="K29">
            <v>45275</v>
          </cell>
          <cell r="L29" t="str">
            <v>NO APLICA</v>
          </cell>
          <cell r="M29" t="str">
            <v>NO APLICA</v>
          </cell>
          <cell r="N29" t="str">
            <v>NO APLICA</v>
          </cell>
          <cell r="O29">
            <v>6</v>
          </cell>
          <cell r="P29">
            <v>961519</v>
          </cell>
          <cell r="Q29">
            <v>45125</v>
          </cell>
          <cell r="R29">
            <v>45138</v>
          </cell>
          <cell r="S29">
            <v>2218890</v>
          </cell>
          <cell r="T29">
            <v>45139</v>
          </cell>
          <cell r="U29">
            <v>45169</v>
          </cell>
          <cell r="V29">
            <v>2218890</v>
          </cell>
          <cell r="W29">
            <v>45170</v>
          </cell>
          <cell r="X29">
            <v>45199</v>
          </cell>
          <cell r="Y29">
            <v>1849075</v>
          </cell>
          <cell r="Z29">
            <v>45200</v>
          </cell>
          <cell r="AA29">
            <v>45224</v>
          </cell>
          <cell r="AB29">
            <v>1849075</v>
          </cell>
          <cell r="AC29">
            <v>45328</v>
          </cell>
          <cell r="AD29">
            <v>45351</v>
          </cell>
          <cell r="AE29">
            <v>1849074</v>
          </cell>
          <cell r="AF29">
            <v>45352</v>
          </cell>
          <cell r="AG29">
            <v>45376</v>
          </cell>
          <cell r="BI29" t="str">
            <v>Área de Sistemas</v>
          </cell>
          <cell r="BJ29" t="str">
            <v>ROIMAN ARTURO SASTOQUE GUZMÁN</v>
          </cell>
          <cell r="BK29" t="str">
            <v>Jefe de Oficina</v>
          </cell>
          <cell r="BL29">
            <v>1646</v>
          </cell>
          <cell r="BM29">
            <v>45122</v>
          </cell>
          <cell r="BN29">
            <v>3162464808</v>
          </cell>
          <cell r="BO29">
            <v>3799</v>
          </cell>
          <cell r="BP29">
            <v>45125</v>
          </cell>
          <cell r="BQ29">
            <v>10946523</v>
          </cell>
          <cell r="CK29">
            <v>1</v>
          </cell>
          <cell r="CL29">
            <v>45225</v>
          </cell>
          <cell r="CM29">
            <v>1</v>
          </cell>
          <cell r="CN29">
            <v>45328</v>
          </cell>
          <cell r="CO29">
            <v>45376</v>
          </cell>
          <cell r="CP29">
            <v>45376</v>
          </cell>
          <cell r="CS29"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9">
            <v>40446918</v>
          </cell>
          <cell r="CU29">
            <v>504</v>
          </cell>
          <cell r="CV29" t="str">
            <v>447</v>
          </cell>
          <cell r="CY29">
            <v>6209</v>
          </cell>
          <cell r="CZ29" t="str">
            <v>M6</v>
          </cell>
        </row>
        <row r="30">
          <cell r="B30" t="str">
            <v>0963 DE 2023</v>
          </cell>
          <cell r="C30">
            <v>23467228</v>
          </cell>
          <cell r="D30" t="str">
            <v>MARLENY ACEVEDO JIMENEZ</v>
          </cell>
          <cell r="E30" t="str">
            <v>CONTRATO DE PRESTACIÓN DE SERVICIOS DE APOYO A LA GESTIÓN</v>
          </cell>
          <cell r="F30" t="str">
            <v>PRESTACIÓN DE SERVICIOS DE APOYO A LA GESTIÓN NECESARIO PARA EL FORTALECIMIENTO DE LOS PROCESOS DE GESTIÓN DOCUMENTAL DE LA OFICINA DE CORRESPONDENCIA Y ARCHIVO DE LA UNIVERSIDAD DE LOS LLANOS.</v>
          </cell>
          <cell r="G30">
            <v>45139</v>
          </cell>
          <cell r="H30">
            <v>8933958</v>
          </cell>
          <cell r="I30" t="str">
            <v>Cuatro (04) meses y quince (15) días calendario</v>
          </cell>
          <cell r="J30">
            <v>45139</v>
          </cell>
          <cell r="K30">
            <v>45275</v>
          </cell>
          <cell r="L30" t="str">
            <v>NO APLICA</v>
          </cell>
          <cell r="M30" t="str">
            <v>NO APLICA</v>
          </cell>
          <cell r="N30" t="str">
            <v>NO APLICA</v>
          </cell>
          <cell r="O30">
            <v>5</v>
          </cell>
          <cell r="P30">
            <v>1985324</v>
          </cell>
          <cell r="Q30">
            <v>45139</v>
          </cell>
          <cell r="R30">
            <v>45169</v>
          </cell>
          <cell r="S30">
            <v>1985324</v>
          </cell>
          <cell r="T30">
            <v>45170</v>
          </cell>
          <cell r="U30">
            <v>45199</v>
          </cell>
          <cell r="V30">
            <v>1985324</v>
          </cell>
          <cell r="W30">
            <v>45200</v>
          </cell>
          <cell r="X30">
            <v>45230</v>
          </cell>
          <cell r="Y30">
            <v>1985324</v>
          </cell>
          <cell r="Z30">
            <v>45231</v>
          </cell>
          <cell r="AA30">
            <v>45260</v>
          </cell>
          <cell r="AB30">
            <v>992662</v>
          </cell>
          <cell r="AC30">
            <v>45261</v>
          </cell>
          <cell r="AD30">
            <v>45275</v>
          </cell>
          <cell r="BI30" t="str">
            <v>Oficina de Correspondencia y Archivo</v>
          </cell>
          <cell r="BJ30" t="str">
            <v>LUZ SAIDA ARIAS MENA</v>
          </cell>
          <cell r="BK30" t="str">
            <v>Jefe de Oficina</v>
          </cell>
          <cell r="BL30">
            <v>1646</v>
          </cell>
          <cell r="BM30">
            <v>45122</v>
          </cell>
          <cell r="BN30">
            <v>3162464808</v>
          </cell>
          <cell r="BO30">
            <v>4113</v>
          </cell>
          <cell r="BP30">
            <v>45139</v>
          </cell>
          <cell r="BQ30">
            <v>8933958</v>
          </cell>
          <cell r="CS30"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30">
            <v>23467228</v>
          </cell>
          <cell r="CU30">
            <v>504</v>
          </cell>
          <cell r="CV30" t="str">
            <v>320</v>
          </cell>
          <cell r="CY30">
            <v>8211</v>
          </cell>
          <cell r="CZ30" t="str">
            <v>M6</v>
          </cell>
        </row>
        <row r="31">
          <cell r="B31" t="str">
            <v>1011 DE 2023</v>
          </cell>
          <cell r="C31">
            <v>1121942651</v>
          </cell>
          <cell r="D31" t="str">
            <v>HUBER MARCEL ARANGO LOPEZ</v>
          </cell>
          <cell r="E31" t="str">
            <v>CONTRATO DE PRESTACIÓN DE SERVICIOS DE APOYO A LA GESTIÓN</v>
          </cell>
          <cell r="F31" t="str">
            <v>PRESTACIÓN DE SERVICIOS DE APOYO A LA GESTIÓN NECESARIO PARA EL FORTALECIMIENTO DE LOS PROCESOS ACADÉMICOS Y ADMINISTRATIVOS DE LOS PROGRAMAS DE POSGRADOS DE LA FACULTAD DE CIENCIAS ECONÓMICAS DE LA UNIVERSIDAD DE LOS LLANOS.</v>
          </cell>
          <cell r="G31">
            <v>45146</v>
          </cell>
          <cell r="H31">
            <v>8470716</v>
          </cell>
          <cell r="I31" t="str">
            <v>Cuatro (04) meses y ocho (08) días calendario</v>
          </cell>
          <cell r="J31">
            <v>45146</v>
          </cell>
          <cell r="K31">
            <v>45275</v>
          </cell>
          <cell r="L31" t="str">
            <v>NO APLICA</v>
          </cell>
          <cell r="M31" t="str">
            <v>NO APLICA</v>
          </cell>
          <cell r="N31" t="str">
            <v>NO APLICA</v>
          </cell>
          <cell r="O31">
            <v>5</v>
          </cell>
          <cell r="P31">
            <v>1522082</v>
          </cell>
          <cell r="Q31">
            <v>45146</v>
          </cell>
          <cell r="R31">
            <v>45169</v>
          </cell>
          <cell r="S31">
            <v>1985324</v>
          </cell>
          <cell r="T31">
            <v>45170</v>
          </cell>
          <cell r="U31">
            <v>45199</v>
          </cell>
          <cell r="V31">
            <v>1985324</v>
          </cell>
          <cell r="W31">
            <v>45200</v>
          </cell>
          <cell r="X31">
            <v>45230</v>
          </cell>
          <cell r="Y31">
            <v>1985324</v>
          </cell>
          <cell r="Z31">
            <v>45231</v>
          </cell>
          <cell r="AA31">
            <v>45260</v>
          </cell>
          <cell r="AB31">
            <v>992662</v>
          </cell>
          <cell r="AC31">
            <v>45261</v>
          </cell>
          <cell r="AD31">
            <v>45275</v>
          </cell>
          <cell r="BI31" t="str">
            <v>Facultad de Ciencias Económicas</v>
          </cell>
          <cell r="BJ31" t="str">
            <v>JAVIER DIAZ CASTRO</v>
          </cell>
          <cell r="BK31" t="str">
            <v>Decano de la Facultad de Ciencias Económicas</v>
          </cell>
          <cell r="BL31">
            <v>1646</v>
          </cell>
          <cell r="BM31">
            <v>45122</v>
          </cell>
          <cell r="BN31">
            <v>3162464808</v>
          </cell>
          <cell r="BO31">
            <v>4226</v>
          </cell>
          <cell r="BP31">
            <v>45146</v>
          </cell>
          <cell r="BQ31">
            <v>8470716</v>
          </cell>
          <cell r="CS31"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1">
            <v>1121942651.7</v>
          </cell>
          <cell r="CU31">
            <v>249</v>
          </cell>
          <cell r="CV31" t="str">
            <v>58303. 58305</v>
          </cell>
          <cell r="CY31">
            <v>8299</v>
          </cell>
          <cell r="CZ31" t="str">
            <v>M6</v>
          </cell>
        </row>
        <row r="32">
          <cell r="B32" t="str">
            <v>1034 DE 2023</v>
          </cell>
          <cell r="C32">
            <v>1121816409</v>
          </cell>
          <cell r="D32" t="str">
            <v>MARICELA GARCIA CASTAÑO</v>
          </cell>
          <cell r="E32" t="str">
            <v>CONTRATO DE PRESTACIÓN DE SERVICIOS DE APOYO A LA GESTIÓN</v>
          </cell>
          <cell r="F32" t="str">
            <v>PRESTACIÓN DE SERVICIOS DE APOYO A LA GESTIÓN NECESARIO PARA EL FORTALECIMIENTO DE LOS PROCESOS DEL PROGRAMA DE MERCADEO DE LA FACULTAD DE CIENCIAS ECONÓMICAS DE LA UNIVERSIDAD DE LOS LLANOS.</v>
          </cell>
          <cell r="G32">
            <v>45152</v>
          </cell>
          <cell r="H32">
            <v>8073650</v>
          </cell>
          <cell r="I32" t="str">
            <v>Cuatro (04) meses y dos (02) días calendario</v>
          </cell>
          <cell r="J32">
            <v>45152</v>
          </cell>
          <cell r="K32">
            <v>45275</v>
          </cell>
          <cell r="L32" t="str">
            <v>NO APLICA</v>
          </cell>
          <cell r="M32" t="str">
            <v>NO APLICA</v>
          </cell>
          <cell r="N32" t="str">
            <v>NO APLICA</v>
          </cell>
          <cell r="O32">
            <v>5</v>
          </cell>
          <cell r="P32">
            <v>1125017</v>
          </cell>
          <cell r="Q32">
            <v>45152</v>
          </cell>
          <cell r="R32">
            <v>45169</v>
          </cell>
          <cell r="S32">
            <v>1985324</v>
          </cell>
          <cell r="T32">
            <v>45170</v>
          </cell>
          <cell r="U32">
            <v>45199</v>
          </cell>
          <cell r="V32">
            <v>1985324</v>
          </cell>
          <cell r="W32">
            <v>45200</v>
          </cell>
          <cell r="X32">
            <v>45230</v>
          </cell>
          <cell r="Y32">
            <v>1985324</v>
          </cell>
          <cell r="Z32">
            <v>45231</v>
          </cell>
          <cell r="AA32">
            <v>45260</v>
          </cell>
          <cell r="AB32">
            <v>992661</v>
          </cell>
          <cell r="AC32">
            <v>45261</v>
          </cell>
          <cell r="AD32">
            <v>45275</v>
          </cell>
          <cell r="BI32" t="str">
            <v>Facultad de Ciencias Económicas</v>
          </cell>
          <cell r="BJ32" t="str">
            <v>JAVIER DIAZ CASTRO</v>
          </cell>
          <cell r="BK32" t="str">
            <v>Decano de la Facultad de Ciencias Económicas</v>
          </cell>
          <cell r="BL32">
            <v>1646</v>
          </cell>
          <cell r="BM32">
            <v>45122</v>
          </cell>
          <cell r="BN32">
            <v>3162464808</v>
          </cell>
          <cell r="BO32">
            <v>4335</v>
          </cell>
          <cell r="BP32">
            <v>45152</v>
          </cell>
          <cell r="BQ32">
            <v>8073650</v>
          </cell>
          <cell r="CS3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2">
            <v>1121816409.0999999</v>
          </cell>
          <cell r="CU32" t="str">
            <v>109. 249</v>
          </cell>
          <cell r="CV32" t="str">
            <v>58302. 58303</v>
          </cell>
          <cell r="CY32">
            <v>8299</v>
          </cell>
          <cell r="CZ32" t="str">
            <v>M6</v>
          </cell>
        </row>
        <row r="33">
          <cell r="B33" t="str">
            <v>1185 DE 2023</v>
          </cell>
          <cell r="C33">
            <v>52816017</v>
          </cell>
          <cell r="D33" t="str">
            <v>SONIA PATRICIA CARREÑO MORENO</v>
          </cell>
          <cell r="E33" t="str">
            <v>CONTRATO DE PRESTACIÓN DE SERVICIOS PROFESIONALES</v>
          </cell>
          <cell r="F33" t="str">
            <v>PRESTACIÓN DE SERVICIOS PROFESIONALES COMO ASESOR APOYANDO EL FORTALECIMIENTO DEL PROYECTO DE INVESTIGACIÓN “RESILIENCIA, AUTOEFICACIA Y HABILIDAD DE CUIDADO EN CUIDADORES DE NIÑOS, NIÑAS Y ADOLESCENTES CON DISCAPACIDAD INTELECTUAL DE CENTROS DE ATENCIÓN DE VILLAVICENCIO, META COLOMBIA”, PRESENTADO POR LA FACULTAD DE CIENCIAS DE LA SALUD, AVALADO POR EL CONSEJO INSTITUCIONAL DE INVESTIGACIONES.</v>
          </cell>
          <cell r="G33">
            <v>45181</v>
          </cell>
          <cell r="H33">
            <v>3000000</v>
          </cell>
          <cell r="I33" t="str">
            <v>Un (01) mes calendario</v>
          </cell>
          <cell r="J33">
            <v>45181</v>
          </cell>
          <cell r="K33">
            <v>45210</v>
          </cell>
          <cell r="L33" t="str">
            <v>NO APLICA</v>
          </cell>
          <cell r="M33" t="str">
            <v>NO APLICA</v>
          </cell>
          <cell r="N33" t="str">
            <v>NO APLICA</v>
          </cell>
          <cell r="O33">
            <v>2</v>
          </cell>
          <cell r="P33">
            <v>1900000</v>
          </cell>
          <cell r="Q33">
            <v>45181</v>
          </cell>
          <cell r="R33">
            <v>45199</v>
          </cell>
          <cell r="S33">
            <v>1100000</v>
          </cell>
          <cell r="T33">
            <v>45200</v>
          </cell>
          <cell r="U33">
            <v>45210</v>
          </cell>
          <cell r="BI33" t="str">
            <v xml:space="preserve">Dirección General de Investigaciones  </v>
          </cell>
          <cell r="BJ33" t="str">
            <v>CLARA ROCIO GALVIS LOPEZ</v>
          </cell>
          <cell r="BK33" t="str">
            <v>Docente de planta de la Universidad de los Llanos</v>
          </cell>
          <cell r="BL33">
            <v>1075</v>
          </cell>
          <cell r="BM33">
            <v>45051.666562500002</v>
          </cell>
          <cell r="BN33">
            <v>3000000</v>
          </cell>
          <cell r="BO33">
            <v>5322</v>
          </cell>
          <cell r="BP33">
            <v>45181</v>
          </cell>
          <cell r="BQ33">
            <v>3000000</v>
          </cell>
          <cell r="CS33" t="str">
            <v xml:space="preserve">1. Contribuir en el asesoramiento a los aspectos metodológicos relacionados con el diseño del estudio, muestra, muestreo. 2. Apoyar la construcción de bases de datos y control de calidad de datos. 3. Apoyar la ejecución del plan de análisis y manejo estadístico de resultados y discusión de hallazgos. </v>
          </cell>
          <cell r="CT33">
            <v>52816017</v>
          </cell>
          <cell r="CU33">
            <v>465</v>
          </cell>
          <cell r="CV33" t="str">
            <v>52009</v>
          </cell>
          <cell r="CY33">
            <v>8299</v>
          </cell>
          <cell r="CZ33" t="str">
            <v>M6</v>
          </cell>
        </row>
        <row r="34">
          <cell r="B34" t="str">
            <v>1186 DE 2023</v>
          </cell>
          <cell r="C34">
            <v>52217451</v>
          </cell>
          <cell r="D34" t="str">
            <v>NANCY GIOVANNA COCUNUBO COCUNUBO</v>
          </cell>
          <cell r="E34" t="str">
            <v>CONTRATO DE PRESTACIÓN DE SERVICIOS PROFESIONALES</v>
          </cell>
          <cell r="F34" t="str">
            <v>PRESTACIÓN DE SERVICIOS PROFESIONALES NECESARIO PARA EL FORTALECIMIENTO DEL PROCESO DE ASEGURAMIENTO DE LA CALIDAD DE LOS PROGRAMAS DE MAESTRÍA DE SEGURIDAD Y SALUD EN EL TRABAJO Y ESPECIALIZACIÓN EN EPIDEMIOLOGÍA, EN EL MARCO DEL ASEGURAMIENTO DE LA CALIDAD ACADÉMICA DE LA UNIVERSIDAD DE LOS LLANOS.</v>
          </cell>
          <cell r="G34">
            <v>45181</v>
          </cell>
          <cell r="H34">
            <v>14014044</v>
          </cell>
          <cell r="I34" t="str">
            <v>Tres (03) meses calendario</v>
          </cell>
          <cell r="J34">
            <v>45181</v>
          </cell>
          <cell r="K34">
            <v>45271</v>
          </cell>
          <cell r="L34" t="str">
            <v>NO APLICA</v>
          </cell>
          <cell r="M34" t="str">
            <v>NO APLICA</v>
          </cell>
          <cell r="N34" t="str">
            <v>NO APLICA</v>
          </cell>
          <cell r="O34">
            <v>4</v>
          </cell>
          <cell r="P34">
            <v>2958520</v>
          </cell>
          <cell r="Q34">
            <v>45181</v>
          </cell>
          <cell r="R34">
            <v>45199</v>
          </cell>
          <cell r="S34">
            <v>4671348</v>
          </cell>
          <cell r="T34">
            <v>45200</v>
          </cell>
          <cell r="U34">
            <v>45230</v>
          </cell>
          <cell r="W34">
            <v>45231</v>
          </cell>
          <cell r="X34">
            <v>45260</v>
          </cell>
          <cell r="Z34">
            <v>45261</v>
          </cell>
          <cell r="AA34">
            <v>45271</v>
          </cell>
          <cell r="BI34" t="str">
            <v>Facultad de Ciencias de la Salud</v>
          </cell>
          <cell r="BJ34" t="str">
            <v>LUZ MIRYAM TOBÓN BORRERO</v>
          </cell>
          <cell r="BK34" t="str">
            <v>Decana de la Facultad de Ciencias de la Salud</v>
          </cell>
          <cell r="BL34">
            <v>2065</v>
          </cell>
          <cell r="BM34">
            <v>45181.695972222224</v>
          </cell>
          <cell r="BN34">
            <v>22796179</v>
          </cell>
          <cell r="BO34">
            <v>5330</v>
          </cell>
          <cell r="BP34">
            <v>45181</v>
          </cell>
          <cell r="BQ34">
            <v>14014044</v>
          </cell>
          <cell r="CS34" t="str">
            <v>1. Apoyar los procesos de búsqueda, recopilación y sistematización de la información que se requiere dentro de los diez factores del proceso de autoevaluación. 2. Apoyar la valoración y análisis de la información obtenida de los públicos de interés y de los indicadores del programa. 3. Apoyar la construcción de documentos maestros, anexos técnicos y evidencias para procesos de calidad en la educación superior.  4. Apoyar la definición y seguimiento de planes de mejoramiento cuando aplique.</v>
          </cell>
          <cell r="CT34">
            <v>52217451</v>
          </cell>
          <cell r="CU34">
            <v>244</v>
          </cell>
          <cell r="CV34" t="str">
            <v>55200</v>
          </cell>
          <cell r="CY34">
            <v>8560</v>
          </cell>
          <cell r="CZ34" t="str">
            <v>M5</v>
          </cell>
        </row>
        <row r="35">
          <cell r="B35" t="str">
            <v>1219 DE 2023</v>
          </cell>
          <cell r="C35">
            <v>20993446</v>
          </cell>
          <cell r="D35" t="str">
            <v>ELVINIA SANTANA CASTAÑEDA</v>
          </cell>
          <cell r="E35" t="str">
            <v>CONTRATO DE PRESTACIÓN DE SERVICIOS PROFESIONALES</v>
          </cell>
          <cell r="F35" t="str">
            <v xml:space="preserve">PRESTACIÓN DE SERVICIOS PROFESIONALES NECESARIO PARA EL FORTALECIMIENTO DEL PROCESO DE AUTOEVALUACIÓN CON FINES DE RENOVACIÓN DE REGISTRO CALIFICADO Y ACREDITACIÓN DE ALTA CALIDAD EN EL PROGRAMA DE MAESTRÍA EN GESTIÓN AMBIENTAL SOSTENIBLE, EN EL MARCO DEL ASEGURAMIENTO DE LA CALIDAD ACADÉMICA DE LA UNIVERSIDAD DE LOS LLANOS. </v>
          </cell>
          <cell r="G35">
            <v>45202</v>
          </cell>
          <cell r="H35">
            <v>5683473</v>
          </cell>
          <cell r="I35" t="str">
            <v xml:space="preserve">Dos (02) meses y trece (13) días calendario </v>
          </cell>
          <cell r="J35">
            <v>45202</v>
          </cell>
          <cell r="K35">
            <v>45275</v>
          </cell>
          <cell r="L35" t="str">
            <v>NO APLICA</v>
          </cell>
          <cell r="M35" t="str">
            <v>NO APLICA</v>
          </cell>
          <cell r="N35" t="str">
            <v>NO APLICA</v>
          </cell>
          <cell r="O35">
            <v>3</v>
          </cell>
          <cell r="P35">
            <v>2179962</v>
          </cell>
          <cell r="Q35">
            <v>45202</v>
          </cell>
          <cell r="R35">
            <v>45230</v>
          </cell>
          <cell r="S35">
            <v>2335674</v>
          </cell>
          <cell r="T35">
            <v>45231</v>
          </cell>
          <cell r="U35">
            <v>45260</v>
          </cell>
          <cell r="V35">
            <v>1167837</v>
          </cell>
          <cell r="W35">
            <v>45261</v>
          </cell>
          <cell r="X35">
            <v>45275</v>
          </cell>
          <cell r="BI35" t="str">
            <v>Facultad de Ciencias Básicas e Ingeniería</v>
          </cell>
          <cell r="BJ35" t="str">
            <v>CLARA INES CARO CARO</v>
          </cell>
          <cell r="BK35" t="str">
            <v xml:space="preserve">Docente de planta de la Universidad de los Llanos </v>
          </cell>
          <cell r="BL35">
            <v>2194</v>
          </cell>
          <cell r="BM35">
            <v>45195.596585648149</v>
          </cell>
          <cell r="BN35">
            <v>11366947</v>
          </cell>
          <cell r="BO35">
            <v>5755</v>
          </cell>
          <cell r="BP35">
            <v>45202</v>
          </cell>
          <cell r="BQ35">
            <v>5683473</v>
          </cell>
          <cell r="CS35" t="str">
            <v>1. Asesorar la búsqueda, recopilación, sistematización y análisis de la información que se requiere dentro de los primeros cuatro (4) factores del proceso de Autoevaluación – DATA 2019 – 2023. 2. Contribuir con la ejecución de las actividades necesarias para la realización del proceso de autoevaluación de los primeros cuatro (4) factores del programa de Maestría en Gestión Ambiental Sostenible de la Facultad de Ciencias Básicas e Ingeniería, con fines de renovación de la Acreditación en Alta Calidad. 3. Asesorar la construcción del Informe de Autoevaluación y sus respectivos anexos, de los primeros cuatro (4) factores.</v>
          </cell>
          <cell r="CT35">
            <v>20993446</v>
          </cell>
          <cell r="CU35">
            <v>252</v>
          </cell>
          <cell r="CV35" t="str">
            <v>57502</v>
          </cell>
          <cell r="CY35">
            <v>7020</v>
          </cell>
          <cell r="CZ35" t="str">
            <v>M5</v>
          </cell>
        </row>
        <row r="36">
          <cell r="B36" t="str">
            <v>1263 DE 2023</v>
          </cell>
          <cell r="C36">
            <v>1006874611</v>
          </cell>
          <cell r="D36" t="str">
            <v>MARIA CAMILA AVILA RODRIGUEZ</v>
          </cell>
          <cell r="E36" t="str">
            <v>CONTRATO DE PRESTACIÓN DE SERVICIOS DE APOYO A LA GESTIÓN</v>
          </cell>
          <cell r="F36" t="str">
            <v xml:space="preserve">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 </v>
          </cell>
          <cell r="G36">
            <v>45239</v>
          </cell>
          <cell r="H36">
            <v>2400000</v>
          </cell>
          <cell r="I36" t="str">
            <v>Un (01) mes calendario</v>
          </cell>
          <cell r="J36">
            <v>45239</v>
          </cell>
          <cell r="K36">
            <v>45268</v>
          </cell>
          <cell r="L36" t="str">
            <v>NO APLICA</v>
          </cell>
          <cell r="M36" t="str">
            <v>NO APLICA</v>
          </cell>
          <cell r="N36" t="str">
            <v>NO APLICA</v>
          </cell>
          <cell r="O36">
            <v>2</v>
          </cell>
          <cell r="P36">
            <v>1760000</v>
          </cell>
          <cell r="Q36">
            <v>45239</v>
          </cell>
          <cell r="R36">
            <v>45260</v>
          </cell>
          <cell r="S36">
            <v>640000</v>
          </cell>
          <cell r="T36">
            <v>45261</v>
          </cell>
          <cell r="U36">
            <v>45268</v>
          </cell>
          <cell r="BI36" t="str">
            <v xml:space="preserve">Dirección General de Investigaciones  </v>
          </cell>
          <cell r="BJ36" t="str">
            <v>JOSE ARIEL RODRIGUEZ PULIDO</v>
          </cell>
          <cell r="BK36" t="str">
            <v>Docente de Planta de la Universidad de los Llanos</v>
          </cell>
          <cell r="BL36">
            <v>2078</v>
          </cell>
          <cell r="BM36">
            <v>45183.588217592594</v>
          </cell>
          <cell r="BN36">
            <v>4800000</v>
          </cell>
          <cell r="BO36">
            <v>6222</v>
          </cell>
          <cell r="BP36">
            <v>45239.66777777778</v>
          </cell>
          <cell r="BQ36">
            <v>2400000</v>
          </cell>
          <cell r="CS36" t="str">
            <v>1. Colaborar en el diseño de primers, estandarización del protocolo de amplificación.  2. Contribuir en el procesamiento de las muestras. 3. Brindar apoyo en el análisis de datos. 4. Prestar apoyo en la elaboración de ponencias y artículo científico.</v>
          </cell>
          <cell r="CT36">
            <v>1006874611</v>
          </cell>
          <cell r="CU36">
            <v>465</v>
          </cell>
          <cell r="CV36" t="str">
            <v>52009</v>
          </cell>
          <cell r="CY36">
            <v>7490</v>
          </cell>
          <cell r="CZ36" t="str">
            <v>M6</v>
          </cell>
        </row>
        <row r="37">
          <cell r="B37" t="str">
            <v>1264 DE 2023</v>
          </cell>
          <cell r="C37">
            <v>1003688667</v>
          </cell>
          <cell r="D37" t="str">
            <v>DIANA MARCELA LOZANO NARANJO</v>
          </cell>
          <cell r="E37" t="str">
            <v>CONTRATO DE PRESTACIÓN DE SERVICIOS DE APOYO A LA GESTIÓN</v>
          </cell>
          <cell r="F37" t="str">
            <v>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v>
          </cell>
          <cell r="G37">
            <v>45239</v>
          </cell>
          <cell r="H37">
            <v>2400000</v>
          </cell>
          <cell r="I37" t="str">
            <v>Un (01) mes calendario</v>
          </cell>
          <cell r="J37">
            <v>45239</v>
          </cell>
          <cell r="K37">
            <v>45268</v>
          </cell>
          <cell r="L37" t="str">
            <v>NO APLICA</v>
          </cell>
          <cell r="M37" t="str">
            <v>NO APLICA</v>
          </cell>
          <cell r="N37" t="str">
            <v>NO APLICA</v>
          </cell>
          <cell r="O37">
            <v>2</v>
          </cell>
          <cell r="P37">
            <v>1760000</v>
          </cell>
          <cell r="Q37">
            <v>45239</v>
          </cell>
          <cell r="R37">
            <v>45260</v>
          </cell>
          <cell r="S37">
            <v>640000</v>
          </cell>
          <cell r="T37">
            <v>45261</v>
          </cell>
          <cell r="U37">
            <v>45268</v>
          </cell>
          <cell r="BI37" t="str">
            <v xml:space="preserve">Dirección General de Investigaciones  </v>
          </cell>
          <cell r="BJ37" t="str">
            <v>JOSE ARIEL RODRIGUEZ PULIDO</v>
          </cell>
          <cell r="BK37" t="str">
            <v>Docente de Planta de la Universidad de los Llanos</v>
          </cell>
          <cell r="BL37">
            <v>2078</v>
          </cell>
          <cell r="BM37">
            <v>45183.588217592594</v>
          </cell>
          <cell r="BN37">
            <v>4800000</v>
          </cell>
          <cell r="BO37">
            <v>6223</v>
          </cell>
          <cell r="BP37">
            <v>45239.668877314813</v>
          </cell>
          <cell r="BQ37">
            <v>2400000</v>
          </cell>
          <cell r="CS37" t="str">
            <v xml:space="preserve">1. Colaborar en la colecta y procesamiento de las muestras. 2. Brindar apoyo en el análisis de datos. 3. Prestar apoyo en la elaboración de ponencia y artículo científico. </v>
          </cell>
          <cell r="CT37">
            <v>1003688667</v>
          </cell>
          <cell r="CU37">
            <v>465</v>
          </cell>
          <cell r="CV37" t="str">
            <v>52009</v>
          </cell>
          <cell r="CY37">
            <v>7490</v>
          </cell>
          <cell r="CZ37" t="str">
            <v>M6</v>
          </cell>
        </row>
        <row r="38">
          <cell r="B38" t="str">
            <v>1277 DE 2023</v>
          </cell>
          <cell r="C38">
            <v>1006827482</v>
          </cell>
          <cell r="D38" t="str">
            <v>LUISA FERNANDA DUQUE GUTIERREZ</v>
          </cell>
          <cell r="E38" t="str">
            <v>CONTRATO DE PRESTACIÓN DE SERVICIOS DE APOYO A LA GESTIÓN</v>
          </cell>
          <cell r="F38" t="str">
            <v>PRESTACIÓN DE SERVICIOS DE APOYO A LA GESTIÓN NECESARIOS PARA EL FORTALECIMIENTO DEL PROYECTO DE INVESTIGACIÓN “ESTUDIO SOBRE INSPECCIÓN Y DIAGNÓSTICO DE LESIONES COMPATIBLES CON TUBERCULOSIS Y POLISEROSITIS EN BÚFALOS DE AGUA (BUBALUS BUBALIS) EN LA PLANTA DE BENEFICIO ANIMAL FRIOGAN S.A. EN VILLAVICENCIO - META”, DE LA FACULTAD DE CIENCIAS AGROPECUARIAS Y RECURSOS NATURALES, AVALADO POR EL CONSEJO INSTITUCIONAL DE INVESTIGACIONES, CONFORME A LA FICHA BPUNI VIAC 06 1010 2022 “FORTALECIMIENTO DE LAS CAPACIDADES CIENTÍFICAS, TECNOLÓGICAS Y DE INNOVACIÓN PARA LA GENERACIÓN Y USO DEL CONOCIMIENTO EN LA UNIVERSIDAD DE LOS LLANOS ACTUALIZACIÓN II”.</v>
          </cell>
          <cell r="G38">
            <v>45246</v>
          </cell>
          <cell r="H38">
            <v>1200000</v>
          </cell>
          <cell r="I38" t="str">
            <v>Un (01) mes calendario</v>
          </cell>
          <cell r="J38">
            <v>45246</v>
          </cell>
          <cell r="K38">
            <v>45275</v>
          </cell>
          <cell r="L38" t="str">
            <v>NO APLICA</v>
          </cell>
          <cell r="M38" t="str">
            <v>NO APLICA</v>
          </cell>
          <cell r="N38" t="str">
            <v>NO APLICA</v>
          </cell>
          <cell r="O38">
            <v>2</v>
          </cell>
          <cell r="P38">
            <v>600000</v>
          </cell>
          <cell r="Q38">
            <v>45246</v>
          </cell>
          <cell r="R38">
            <v>45260</v>
          </cell>
          <cell r="S38">
            <v>600000</v>
          </cell>
          <cell r="T38">
            <v>45261</v>
          </cell>
          <cell r="U38">
            <v>45275</v>
          </cell>
          <cell r="BI38" t="str">
            <v xml:space="preserve">Dirección General de Investigaciones  </v>
          </cell>
          <cell r="BJ38" t="str">
            <v>PEDRO RENE ESLAVA MOCHA</v>
          </cell>
          <cell r="BK38" t="str">
            <v>Docente de planta de la Universidad de los Llanos</v>
          </cell>
          <cell r="BL38">
            <v>2122</v>
          </cell>
          <cell r="BM38">
            <v>45188.653645833336</v>
          </cell>
          <cell r="BN38">
            <v>2920000</v>
          </cell>
          <cell r="BO38">
            <v>6318</v>
          </cell>
          <cell r="BP38">
            <v>45246.428587962961</v>
          </cell>
          <cell r="BQ38">
            <v>1200000</v>
          </cell>
          <cell r="CS38" t="str">
            <v>1. Brindar acompañamiento en la toma de muestras de tejidos de canales de búfalo en la planta de beneficio. 2. Contribuir en el embalaje de las muestras de tejidos en cavas de icopor. 3. Apoyar en el traslado de las muestras al servicio de transporte hacia Bogotá.</v>
          </cell>
          <cell r="CT38">
            <v>1006827482</v>
          </cell>
          <cell r="CU38">
            <v>465</v>
          </cell>
          <cell r="CV38" t="str">
            <v>52009</v>
          </cell>
          <cell r="CY38">
            <v>8299</v>
          </cell>
          <cell r="CZ38" t="str">
            <v>M6</v>
          </cell>
        </row>
        <row r="39">
          <cell r="B39" t="str">
            <v>0662 DE 2023</v>
          </cell>
          <cell r="C39">
            <v>1234791971</v>
          </cell>
          <cell r="D39" t="str">
            <v>LEIDY TATIANA ALFONSO VILLADA</v>
          </cell>
          <cell r="E39" t="str">
            <v>CONTRATO DE PRESTACIÓN DE SERVICIOS PROFESIONALES</v>
          </cell>
          <cell r="F39" t="str">
            <v>PRESTACIÓN DE SERVICIOS PROFESIONALES NECESARIO PARA EL FORTALECIMIENTO DE LOS PROCESOS DE GESTIÓN JURÍDICA DE LA OFICINA ASESORA JURÍDICA DE LA UNIVERSIDAD DE LOS LLANOS.</v>
          </cell>
          <cell r="G39">
            <v>45078</v>
          </cell>
          <cell r="H39">
            <v>16116151</v>
          </cell>
          <cell r="I39" t="str">
            <v>Seis (06) meses y veintisiete (27) días calendario</v>
          </cell>
          <cell r="J39">
            <v>45078</v>
          </cell>
          <cell r="K39">
            <v>45287</v>
          </cell>
          <cell r="L39" t="str">
            <v>NO APLICA</v>
          </cell>
          <cell r="M39" t="str">
            <v>NO APLICA</v>
          </cell>
          <cell r="N39" t="str">
            <v>NO APLICA</v>
          </cell>
          <cell r="O39">
            <v>8</v>
          </cell>
          <cell r="P39">
            <v>2335674</v>
          </cell>
          <cell r="Q39">
            <v>45078</v>
          </cell>
          <cell r="R39">
            <v>45107</v>
          </cell>
          <cell r="S39">
            <v>2335674</v>
          </cell>
          <cell r="T39">
            <v>45108</v>
          </cell>
          <cell r="U39">
            <v>45138</v>
          </cell>
          <cell r="V39">
            <v>2335674</v>
          </cell>
          <cell r="W39">
            <v>45139</v>
          </cell>
          <cell r="X39">
            <v>45169</v>
          </cell>
          <cell r="Y39">
            <v>2335674</v>
          </cell>
          <cell r="Z39">
            <v>45170</v>
          </cell>
          <cell r="AA39">
            <v>45199</v>
          </cell>
          <cell r="AB39">
            <v>2335674</v>
          </cell>
          <cell r="AC39">
            <v>45200</v>
          </cell>
          <cell r="AD39">
            <v>45230</v>
          </cell>
          <cell r="AE39">
            <v>2335674</v>
          </cell>
          <cell r="AF39">
            <v>45231</v>
          </cell>
          <cell r="AG39">
            <v>45260</v>
          </cell>
          <cell r="AH39">
            <v>2102106.6</v>
          </cell>
          <cell r="AI39">
            <v>45261</v>
          </cell>
          <cell r="AJ39">
            <v>45287</v>
          </cell>
          <cell r="AK39">
            <v>1401404</v>
          </cell>
          <cell r="AL39">
            <v>45288</v>
          </cell>
          <cell r="AM39">
            <v>45305</v>
          </cell>
          <cell r="BI39" t="str">
            <v>Oficina Asesora Jurídica</v>
          </cell>
          <cell r="BJ39" t="str">
            <v>ZULITH ANDREA ROMERO MARTIN</v>
          </cell>
          <cell r="BK39" t="str">
            <v>Asesora Jurídica</v>
          </cell>
          <cell r="BL39">
            <v>1310</v>
          </cell>
          <cell r="BM39">
            <v>45078.627118055556</v>
          </cell>
          <cell r="BN39">
            <v>17867907</v>
          </cell>
          <cell r="BO39">
            <v>2792</v>
          </cell>
          <cell r="BP39">
            <v>45078</v>
          </cell>
          <cell r="BQ39">
            <v>16116151</v>
          </cell>
          <cell r="BR39" t="str">
            <v>1</v>
          </cell>
          <cell r="BS39">
            <v>45259</v>
          </cell>
          <cell r="BT39">
            <v>45288</v>
          </cell>
          <cell r="BU39">
            <v>45305</v>
          </cell>
          <cell r="BV39" t="str">
            <v xml:space="preserve">Dieciocho (18) días calendario </v>
          </cell>
          <cell r="BW39" t="str">
            <v>Siete (07) meses y quince (15) días calendario</v>
          </cell>
          <cell r="BX39">
            <v>1</v>
          </cell>
          <cell r="BY39">
            <v>45259</v>
          </cell>
          <cell r="BZ39">
            <v>1401404</v>
          </cell>
          <cell r="CA39">
            <v>2901</v>
          </cell>
          <cell r="CB39">
            <v>45259</v>
          </cell>
          <cell r="CC39">
            <v>132169843</v>
          </cell>
          <cell r="CD39">
            <v>7066</v>
          </cell>
          <cell r="CE39">
            <v>45259</v>
          </cell>
          <cell r="CF39">
            <v>1401404</v>
          </cell>
          <cell r="CP39">
            <v>45305</v>
          </cell>
          <cell r="CS39"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y viabilizar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Publica SECOP II.  21. Prestar apoyo a los procesos de defensa judicial de la Universidad de los Llanos.</v>
          </cell>
          <cell r="CT39">
            <v>1234791971</v>
          </cell>
          <cell r="CU39">
            <v>436</v>
          </cell>
          <cell r="CV39" t="str">
            <v>210</v>
          </cell>
          <cell r="CW39">
            <v>504</v>
          </cell>
          <cell r="CX39" t="str">
            <v>210</v>
          </cell>
          <cell r="CY39">
            <v>8299</v>
          </cell>
          <cell r="CZ39" t="str">
            <v>M6</v>
          </cell>
        </row>
        <row r="40">
          <cell r="B40" t="str">
            <v>0712 DE 2023</v>
          </cell>
          <cell r="C40">
            <v>35263186</v>
          </cell>
          <cell r="D40" t="str">
            <v xml:space="preserve">NURY CONSUELO ALVAREZ </v>
          </cell>
          <cell r="E40" t="str">
            <v>CONTRATO DE PRESTACIÓN DE SERVICIOS PROFESIONALES</v>
          </cell>
          <cell r="F40" t="str">
            <v>PRESTACIÓN DE SERVICIOS PROFESIONALES NECESARIO PARA EL FORTALECIMIENTO DE LOS PROCESOS ADMINISTRATIVOS DE LA OFICINA DE ADMISIONES, REGISTRO Y CONTROL ACADÉMICO DE LA UNIVERSIDAD DE LOS LLANOS.</v>
          </cell>
          <cell r="G40">
            <v>45125</v>
          </cell>
          <cell r="H40">
            <v>17439701</v>
          </cell>
          <cell r="I40" t="str">
            <v>Cinco (05) meses y diez (10) días calendario</v>
          </cell>
          <cell r="J40">
            <v>45125</v>
          </cell>
          <cell r="K40">
            <v>45287</v>
          </cell>
          <cell r="L40" t="str">
            <v>NO APLICA</v>
          </cell>
          <cell r="M40" t="str">
            <v>NO APLICA</v>
          </cell>
          <cell r="N40" t="str">
            <v>NO APLICA</v>
          </cell>
          <cell r="O40">
            <v>7</v>
          </cell>
          <cell r="P40">
            <v>1416976</v>
          </cell>
          <cell r="Q40">
            <v>45125</v>
          </cell>
          <cell r="R40">
            <v>45138</v>
          </cell>
          <cell r="S40">
            <v>3269944</v>
          </cell>
          <cell r="T40">
            <v>45139</v>
          </cell>
          <cell r="U40">
            <v>45169</v>
          </cell>
          <cell r="V40">
            <v>3269944</v>
          </cell>
          <cell r="W40">
            <v>45170</v>
          </cell>
          <cell r="X40">
            <v>45199</v>
          </cell>
          <cell r="Y40">
            <v>3269944</v>
          </cell>
          <cell r="Z40">
            <v>45200</v>
          </cell>
          <cell r="AA40">
            <v>45230</v>
          </cell>
          <cell r="AB40">
            <v>3269944</v>
          </cell>
          <cell r="AC40">
            <v>45231</v>
          </cell>
          <cell r="AD40">
            <v>45260</v>
          </cell>
          <cell r="AE40">
            <v>2942949</v>
          </cell>
          <cell r="AF40">
            <v>45261</v>
          </cell>
          <cell r="AG40">
            <v>45287</v>
          </cell>
          <cell r="AH40">
            <v>1961966</v>
          </cell>
          <cell r="AI40">
            <v>45288</v>
          </cell>
          <cell r="AJ40">
            <v>45305</v>
          </cell>
          <cell r="BI40" t="str">
            <v>Oficina de Admisiones, Registro y Control Académico</v>
          </cell>
          <cell r="BJ40" t="str">
            <v>JEISSON ANTONIO RODRIGUEZ NEIRA</v>
          </cell>
          <cell r="BK40" t="str">
            <v>Jefe de Oficina</v>
          </cell>
          <cell r="BL40">
            <v>1646</v>
          </cell>
          <cell r="BM40">
            <v>45122</v>
          </cell>
          <cell r="BN40">
            <v>3162464808</v>
          </cell>
          <cell r="BO40">
            <v>3770</v>
          </cell>
          <cell r="BP40">
            <v>45125</v>
          </cell>
          <cell r="BQ40">
            <v>17439701</v>
          </cell>
          <cell r="BR40">
            <v>1</v>
          </cell>
          <cell r="BS40">
            <v>45259</v>
          </cell>
          <cell r="BT40">
            <v>45288</v>
          </cell>
          <cell r="BU40">
            <v>45305</v>
          </cell>
          <cell r="BV40" t="str">
            <v xml:space="preserve">Dieciocho (18) días calendario </v>
          </cell>
          <cell r="BW40" t="str">
            <v>Cinco (05) meses y veintiocho (28) días calendario</v>
          </cell>
          <cell r="BX40">
            <v>1</v>
          </cell>
          <cell r="BY40">
            <v>45259</v>
          </cell>
          <cell r="BZ40">
            <v>1961966</v>
          </cell>
          <cell r="CA40">
            <v>2901</v>
          </cell>
          <cell r="CB40">
            <v>45259</v>
          </cell>
          <cell r="CC40">
            <v>132169843</v>
          </cell>
          <cell r="CD40">
            <v>7005</v>
          </cell>
          <cell r="CE40">
            <v>45259</v>
          </cell>
          <cell r="CF40">
            <v>1961966</v>
          </cell>
          <cell r="CP40">
            <v>45305</v>
          </cell>
          <cell r="CS4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0">
            <v>35263186</v>
          </cell>
          <cell r="CU40">
            <v>504</v>
          </cell>
          <cell r="CV40" t="str">
            <v>603</v>
          </cell>
          <cell r="CW40">
            <v>504</v>
          </cell>
          <cell r="CX40" t="str">
            <v>603</v>
          </cell>
          <cell r="CY40">
            <v>7110</v>
          </cell>
          <cell r="CZ40" t="str">
            <v>M5</v>
          </cell>
        </row>
        <row r="41">
          <cell r="B41" t="str">
            <v>0715 DE 2023</v>
          </cell>
          <cell r="C41">
            <v>1121832460</v>
          </cell>
          <cell r="D41" t="str">
            <v>CARLOS ROBINSON CELIS REINOSO</v>
          </cell>
          <cell r="E41" t="str">
            <v>CONTRATO DE PRESTACIÓN DE SERVICIOS DE APOYO A LA GESTIÓN</v>
          </cell>
          <cell r="F41" t="str">
            <v>PRESTACIÓN DE SERVICIOS DE APOYO A LA GESTIÓN NECESARIO PARA EL FORTALECIMIENTO DE LOS PROCESOS OPERATIVOS Y ADMINISTRATIVOS DE LA OFICINA DE ADMISIONES, REGISTRO Y CONTROL ACADÉMICO DE LA UNIVERSIDAD DE LOS LLANOS.</v>
          </cell>
          <cell r="G41">
            <v>45125</v>
          </cell>
          <cell r="H41">
            <v>10946524</v>
          </cell>
          <cell r="I41" t="str">
            <v>Cuatro (04) meses y veintiocho (28) días calendario</v>
          </cell>
          <cell r="J41">
            <v>45125</v>
          </cell>
          <cell r="K41">
            <v>45275</v>
          </cell>
          <cell r="L41" t="str">
            <v>NO APLICA</v>
          </cell>
          <cell r="M41" t="str">
            <v>NO APLICA</v>
          </cell>
          <cell r="N41" t="str">
            <v>NO APLICA</v>
          </cell>
          <cell r="O41">
            <v>8</v>
          </cell>
          <cell r="P41">
            <v>961519</v>
          </cell>
          <cell r="Q41">
            <v>45125</v>
          </cell>
          <cell r="R41">
            <v>45138</v>
          </cell>
          <cell r="S41">
            <v>2218890</v>
          </cell>
          <cell r="T41">
            <v>45139</v>
          </cell>
          <cell r="U41">
            <v>45169</v>
          </cell>
          <cell r="V41">
            <v>2218890</v>
          </cell>
          <cell r="W41">
            <v>45170</v>
          </cell>
          <cell r="X41">
            <v>45199</v>
          </cell>
          <cell r="Y41">
            <v>2218890</v>
          </cell>
          <cell r="Z41">
            <v>45200</v>
          </cell>
          <cell r="AA41">
            <v>45230</v>
          </cell>
          <cell r="AB41">
            <v>2218890</v>
          </cell>
          <cell r="AC41">
            <v>45231</v>
          </cell>
          <cell r="AD41">
            <v>45260</v>
          </cell>
          <cell r="AE41">
            <v>1109445</v>
          </cell>
          <cell r="AF41">
            <v>45261</v>
          </cell>
          <cell r="AG41">
            <v>45275</v>
          </cell>
          <cell r="AH41">
            <v>887556</v>
          </cell>
          <cell r="AI41">
            <v>45276</v>
          </cell>
          <cell r="AJ41">
            <v>45287</v>
          </cell>
          <cell r="AK41">
            <v>1331334</v>
          </cell>
          <cell r="AL41">
            <v>45288</v>
          </cell>
          <cell r="AM41">
            <v>45305</v>
          </cell>
          <cell r="BI41" t="str">
            <v>Oficina de Admisiones, Registro y Control Académico</v>
          </cell>
          <cell r="BJ41" t="str">
            <v>JEISSON ANTONIO RODRIGUEZ NEIRA</v>
          </cell>
          <cell r="BK41" t="str">
            <v>Jefe de Oficina</v>
          </cell>
          <cell r="BL41">
            <v>1646</v>
          </cell>
          <cell r="BM41">
            <v>45122</v>
          </cell>
          <cell r="BN41">
            <v>3162464808</v>
          </cell>
          <cell r="BO41">
            <v>3849</v>
          </cell>
          <cell r="BP41">
            <v>45125</v>
          </cell>
          <cell r="BQ41">
            <v>10946524</v>
          </cell>
          <cell r="BR41">
            <v>1</v>
          </cell>
          <cell r="BS41">
            <v>45259</v>
          </cell>
          <cell r="BT41">
            <v>45276</v>
          </cell>
          <cell r="BU41">
            <v>45305</v>
          </cell>
          <cell r="BV41" t="str">
            <v>Treinta (30) días calendario</v>
          </cell>
          <cell r="BW41" t="str">
            <v>Cinco (05) meses y veintiocho (28) días calendario</v>
          </cell>
          <cell r="BX41">
            <v>1</v>
          </cell>
          <cell r="BY41">
            <v>45259</v>
          </cell>
          <cell r="BZ41">
            <v>2218890</v>
          </cell>
          <cell r="CA41">
            <v>2901</v>
          </cell>
          <cell r="CB41">
            <v>45259</v>
          </cell>
          <cell r="CC41">
            <v>132169843</v>
          </cell>
          <cell r="CD41">
            <v>7037</v>
          </cell>
          <cell r="CE41">
            <v>45259</v>
          </cell>
          <cell r="CF41">
            <v>2218890</v>
          </cell>
          <cell r="CP41">
            <v>45305</v>
          </cell>
          <cell r="CS41"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41">
            <v>1121832460.5</v>
          </cell>
          <cell r="CU41">
            <v>504</v>
          </cell>
          <cell r="CV41" t="str">
            <v>603</v>
          </cell>
          <cell r="CW41">
            <v>504</v>
          </cell>
          <cell r="CX41" t="str">
            <v>603</v>
          </cell>
          <cell r="CY41">
            <v>8299</v>
          </cell>
          <cell r="CZ41" t="str">
            <v>M6</v>
          </cell>
        </row>
        <row r="42">
          <cell r="B42" t="str">
            <v>0717 DE 2023</v>
          </cell>
          <cell r="C42">
            <v>1121838496</v>
          </cell>
          <cell r="D42" t="str">
            <v xml:space="preserve">DARWIN SCHLEYDEN GUTIERREZ CASALLAS </v>
          </cell>
          <cell r="E42" t="str">
            <v>CONTRATO DE PRESTACIÓN DE SERVICIOS PROFESIONALES</v>
          </cell>
          <cell r="F42" t="str">
            <v>PRESTACIÓN DE SERVICIOS PROFESIONALES NECESARIO PARA EL FORTALECIMIENTO DE LOS PROCESOS DE LA SECCIÓN DE ALMACÉN DE LA UNIVERSIDAD DE LOS LLANOS.</v>
          </cell>
          <cell r="G42">
            <v>45125</v>
          </cell>
          <cell r="H42">
            <v>14948315</v>
          </cell>
          <cell r="I42" t="str">
            <v>Cinco (05) meses y diez (10) días calendario</v>
          </cell>
          <cell r="J42">
            <v>45125</v>
          </cell>
          <cell r="K42">
            <v>45287</v>
          </cell>
          <cell r="L42" t="str">
            <v>NO APLICA</v>
          </cell>
          <cell r="M42" t="str">
            <v>NO APLICA</v>
          </cell>
          <cell r="N42" t="str">
            <v>NO APLICA</v>
          </cell>
          <cell r="O42">
            <v>7</v>
          </cell>
          <cell r="P42">
            <v>1214551</v>
          </cell>
          <cell r="Q42">
            <v>45125</v>
          </cell>
          <cell r="R42">
            <v>45138</v>
          </cell>
          <cell r="S42">
            <v>2802809</v>
          </cell>
          <cell r="T42">
            <v>45139</v>
          </cell>
          <cell r="U42">
            <v>45169</v>
          </cell>
          <cell r="V42">
            <v>2802809</v>
          </cell>
          <cell r="W42">
            <v>45170</v>
          </cell>
          <cell r="X42">
            <v>45199</v>
          </cell>
          <cell r="Y42">
            <v>2802809</v>
          </cell>
          <cell r="Z42">
            <v>45200</v>
          </cell>
          <cell r="AA42">
            <v>45230</v>
          </cell>
          <cell r="AB42">
            <v>2802809</v>
          </cell>
          <cell r="AC42">
            <v>45231</v>
          </cell>
          <cell r="AD42">
            <v>45260</v>
          </cell>
          <cell r="AE42">
            <v>2522528</v>
          </cell>
          <cell r="AF42">
            <v>45261</v>
          </cell>
          <cell r="AG42">
            <v>45287</v>
          </cell>
          <cell r="AH42">
            <v>1681685</v>
          </cell>
          <cell r="AI42">
            <v>45288</v>
          </cell>
          <cell r="AJ42">
            <v>45305</v>
          </cell>
          <cell r="BI42" t="str">
            <v>Sección de Almacén</v>
          </cell>
          <cell r="BJ42" t="str">
            <v>GLORIA INÉS HERRERA SARMIENTO</v>
          </cell>
          <cell r="BK42" t="str">
            <v>Jefe de Oficina</v>
          </cell>
          <cell r="BL42">
            <v>1646</v>
          </cell>
          <cell r="BM42">
            <v>45122</v>
          </cell>
          <cell r="BN42">
            <v>3162464808</v>
          </cell>
          <cell r="BO42">
            <v>3853</v>
          </cell>
          <cell r="BP42">
            <v>45125</v>
          </cell>
          <cell r="BQ42">
            <v>14948315</v>
          </cell>
          <cell r="BR42">
            <v>1</v>
          </cell>
          <cell r="BS42">
            <v>45259</v>
          </cell>
          <cell r="BT42">
            <v>45288</v>
          </cell>
          <cell r="BU42">
            <v>45305</v>
          </cell>
          <cell r="BV42" t="str">
            <v xml:space="preserve">Dieciocho (18) días calendario </v>
          </cell>
          <cell r="BW42" t="str">
            <v>Cinco (05) meses y veintiocho (28) días calendario</v>
          </cell>
          <cell r="BX42">
            <v>1</v>
          </cell>
          <cell r="BY42">
            <v>45259</v>
          </cell>
          <cell r="BZ42">
            <v>1681685</v>
          </cell>
          <cell r="CA42">
            <v>2901</v>
          </cell>
          <cell r="CB42">
            <v>45259</v>
          </cell>
          <cell r="CC42">
            <v>132169843</v>
          </cell>
          <cell r="CD42">
            <v>7038</v>
          </cell>
          <cell r="CE42">
            <v>45259</v>
          </cell>
          <cell r="CF42">
            <v>1681685</v>
          </cell>
          <cell r="CP42">
            <v>45305</v>
          </cell>
          <cell r="CS42"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42">
            <v>1121838496.7</v>
          </cell>
          <cell r="CU42">
            <v>504</v>
          </cell>
          <cell r="CV42" t="str">
            <v>416</v>
          </cell>
          <cell r="CW42">
            <v>504</v>
          </cell>
          <cell r="CX42" t="str">
            <v>416</v>
          </cell>
          <cell r="CY42">
            <v>7490</v>
          </cell>
          <cell r="CZ42" t="str">
            <v>M6</v>
          </cell>
        </row>
        <row r="43">
          <cell r="B43" t="str">
            <v>0719 DE 2023</v>
          </cell>
          <cell r="C43">
            <v>1121918871</v>
          </cell>
          <cell r="D43" t="str">
            <v xml:space="preserve">LISA DANIELA CHIRIVI ROMERO </v>
          </cell>
          <cell r="E43" t="str">
            <v>CONTRATO DE PRESTACIÓN DE SERVICIOS DE APOYO A LA GESTIÓN</v>
          </cell>
          <cell r="F43" t="str">
            <v>PRESTACIÓN DE SERVICIOS DE APOYO A LA GESTIÓN NECESARIO PARA EL FORTALECIMIENTO DE LOS PROCESOS ADMINISTRATIVOS DE LA SECCIÓN DE ALMACÉN DE LA UNIVERSIDAD DE LOS LLANOS.</v>
          </cell>
          <cell r="G43">
            <v>45125</v>
          </cell>
          <cell r="H43">
            <v>9794265</v>
          </cell>
          <cell r="I43" t="str">
            <v>Cuatro (04) meses y veintiocho (28) días calendario</v>
          </cell>
          <cell r="J43">
            <v>45125</v>
          </cell>
          <cell r="K43">
            <v>45275</v>
          </cell>
          <cell r="L43" t="str">
            <v>NO APLICA</v>
          </cell>
          <cell r="M43" t="str">
            <v>NO APLICA</v>
          </cell>
          <cell r="N43" t="str">
            <v>NO APLICA</v>
          </cell>
          <cell r="O43">
            <v>8</v>
          </cell>
          <cell r="P43">
            <v>860307</v>
          </cell>
          <cell r="Q43">
            <v>45125</v>
          </cell>
          <cell r="R43">
            <v>45138</v>
          </cell>
          <cell r="S43">
            <v>1985324</v>
          </cell>
          <cell r="T43">
            <v>45139</v>
          </cell>
          <cell r="U43">
            <v>45169</v>
          </cell>
          <cell r="V43">
            <v>1985324</v>
          </cell>
          <cell r="W43">
            <v>45170</v>
          </cell>
          <cell r="X43">
            <v>45199</v>
          </cell>
          <cell r="Y43">
            <v>1985324</v>
          </cell>
          <cell r="Z43">
            <v>45200</v>
          </cell>
          <cell r="AA43">
            <v>45230</v>
          </cell>
          <cell r="AB43">
            <v>1985324</v>
          </cell>
          <cell r="AC43">
            <v>45231</v>
          </cell>
          <cell r="AD43">
            <v>45260</v>
          </cell>
          <cell r="AE43">
            <v>992662</v>
          </cell>
          <cell r="AF43">
            <v>45261</v>
          </cell>
          <cell r="AG43">
            <v>45275</v>
          </cell>
          <cell r="AH43">
            <v>794130</v>
          </cell>
          <cell r="AI43">
            <v>45276</v>
          </cell>
          <cell r="AJ43">
            <v>45287</v>
          </cell>
          <cell r="AK43">
            <v>1191194</v>
          </cell>
          <cell r="AL43">
            <v>45288</v>
          </cell>
          <cell r="AM43">
            <v>45305</v>
          </cell>
          <cell r="BI43" t="str">
            <v>Sección de Almacén</v>
          </cell>
          <cell r="BJ43" t="str">
            <v>GLORIA INÉS HERRERA SARMIENTO</v>
          </cell>
          <cell r="BK43" t="str">
            <v>Jefe de Oficina</v>
          </cell>
          <cell r="BL43">
            <v>1646</v>
          </cell>
          <cell r="BM43">
            <v>45122</v>
          </cell>
          <cell r="BN43">
            <v>3162464808</v>
          </cell>
          <cell r="BO43">
            <v>3894</v>
          </cell>
          <cell r="BP43">
            <v>45125</v>
          </cell>
          <cell r="BQ43">
            <v>9794265</v>
          </cell>
          <cell r="BR43">
            <v>1</v>
          </cell>
          <cell r="BS43">
            <v>45259</v>
          </cell>
          <cell r="BT43">
            <v>45276</v>
          </cell>
          <cell r="BU43">
            <v>45305</v>
          </cell>
          <cell r="BV43" t="str">
            <v>Treinta (30) días calendario</v>
          </cell>
          <cell r="BW43" t="str">
            <v>Cinco (05) meses y veintiocho (28) días calendario</v>
          </cell>
          <cell r="BX43">
            <v>1</v>
          </cell>
          <cell r="BY43">
            <v>45259</v>
          </cell>
          <cell r="BZ43">
            <v>1985324</v>
          </cell>
          <cell r="CA43">
            <v>2901</v>
          </cell>
          <cell r="CB43">
            <v>45259</v>
          </cell>
          <cell r="CC43">
            <v>132169843</v>
          </cell>
          <cell r="CD43">
            <v>7058</v>
          </cell>
          <cell r="CE43">
            <v>45259</v>
          </cell>
          <cell r="CF43">
            <v>1985324</v>
          </cell>
          <cell r="CP43">
            <v>45305</v>
          </cell>
          <cell r="CS43"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3">
            <v>1121918871</v>
          </cell>
          <cell r="CU43">
            <v>504</v>
          </cell>
          <cell r="CV43" t="str">
            <v>416</v>
          </cell>
          <cell r="CW43">
            <v>504</v>
          </cell>
          <cell r="CX43" t="str">
            <v>416</v>
          </cell>
          <cell r="CY43">
            <v>8299</v>
          </cell>
          <cell r="CZ43" t="str">
            <v>M6</v>
          </cell>
        </row>
        <row r="44">
          <cell r="B44" t="str">
            <v>0722 DE 2023</v>
          </cell>
          <cell r="C44">
            <v>52821671</v>
          </cell>
          <cell r="D44" t="str">
            <v>BREY DIDIANA AMADO</v>
          </cell>
          <cell r="E44" t="str">
            <v>CONTRATO DE PRESTACIÓN DE SERVICIOS DE APOYO A LA GESTIÓN</v>
          </cell>
          <cell r="F44" t="str">
            <v>PRESTACIÓN DE SERVICIOS DE APOYO A LA GESTIÓN NECESARIO PARA EL FORTALECIMIENTO DE LOS PROCESOS ADMINISTRATIVOS DE LA SECCIÓN DE ALMACÉN DE LA UNIVERSIDAD DE LOS LLANOS.</v>
          </cell>
          <cell r="G44">
            <v>45125</v>
          </cell>
          <cell r="H44">
            <v>9794264</v>
          </cell>
          <cell r="I44" t="str">
            <v>Cuatro (04) meses y veintiocho (28) días calendario</v>
          </cell>
          <cell r="J44">
            <v>45125</v>
          </cell>
          <cell r="K44">
            <v>45275</v>
          </cell>
          <cell r="L44" t="str">
            <v>NO APLICA</v>
          </cell>
          <cell r="M44" t="str">
            <v>NO APLICA</v>
          </cell>
          <cell r="N44" t="str">
            <v>NO APLICA</v>
          </cell>
          <cell r="O44">
            <v>8</v>
          </cell>
          <cell r="P44">
            <v>860307</v>
          </cell>
          <cell r="Q44">
            <v>45125</v>
          </cell>
          <cell r="R44">
            <v>45138</v>
          </cell>
          <cell r="S44">
            <v>1985324</v>
          </cell>
          <cell r="T44">
            <v>45139</v>
          </cell>
          <cell r="U44">
            <v>45169</v>
          </cell>
          <cell r="V44">
            <v>1985324</v>
          </cell>
          <cell r="W44">
            <v>45170</v>
          </cell>
          <cell r="X44">
            <v>45199</v>
          </cell>
          <cell r="Y44">
            <v>1985324</v>
          </cell>
          <cell r="Z44">
            <v>45200</v>
          </cell>
          <cell r="AA44">
            <v>45230</v>
          </cell>
          <cell r="AB44">
            <v>1985324</v>
          </cell>
          <cell r="AC44">
            <v>45231</v>
          </cell>
          <cell r="AD44">
            <v>45260</v>
          </cell>
          <cell r="AE44">
            <v>992661</v>
          </cell>
          <cell r="AF44">
            <v>45261</v>
          </cell>
          <cell r="AG44">
            <v>45275</v>
          </cell>
          <cell r="AH44">
            <v>794130</v>
          </cell>
          <cell r="AI44">
            <v>45276</v>
          </cell>
          <cell r="AJ44">
            <v>45287</v>
          </cell>
          <cell r="AK44">
            <v>1191194</v>
          </cell>
          <cell r="AL44">
            <v>45288</v>
          </cell>
          <cell r="AM44">
            <v>45305</v>
          </cell>
          <cell r="BI44" t="str">
            <v>Sección de Almacén</v>
          </cell>
          <cell r="BJ44" t="str">
            <v>GLORIA INÉS HERRERA SARMIENTO</v>
          </cell>
          <cell r="BK44" t="str">
            <v>Jefe de Oficina</v>
          </cell>
          <cell r="BL44">
            <v>1646</v>
          </cell>
          <cell r="BM44">
            <v>45122</v>
          </cell>
          <cell r="BN44">
            <v>3162464808</v>
          </cell>
          <cell r="BO44">
            <v>3803</v>
          </cell>
          <cell r="BP44">
            <v>45125</v>
          </cell>
          <cell r="BQ44">
            <v>9794264</v>
          </cell>
          <cell r="BR44">
            <v>1</v>
          </cell>
          <cell r="BS44">
            <v>45259</v>
          </cell>
          <cell r="BT44">
            <v>45276</v>
          </cell>
          <cell r="BU44">
            <v>45305</v>
          </cell>
          <cell r="BV44" t="str">
            <v>Treinta (30) días calendario</v>
          </cell>
          <cell r="BW44" t="str">
            <v>Cinco (05) meses y veintiocho (28) días calendario</v>
          </cell>
          <cell r="BX44">
            <v>1</v>
          </cell>
          <cell r="BY44">
            <v>45259</v>
          </cell>
          <cell r="BZ44">
            <v>1985324</v>
          </cell>
          <cell r="CA44">
            <v>2901</v>
          </cell>
          <cell r="CB44">
            <v>45259</v>
          </cell>
          <cell r="CC44">
            <v>132169843</v>
          </cell>
          <cell r="CD44">
            <v>7018</v>
          </cell>
          <cell r="CE44">
            <v>45259</v>
          </cell>
          <cell r="CF44">
            <v>1985324</v>
          </cell>
          <cell r="CP44">
            <v>45305</v>
          </cell>
          <cell r="CS44"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4">
            <v>52821671</v>
          </cell>
          <cell r="CU44">
            <v>504</v>
          </cell>
          <cell r="CV44" t="str">
            <v>416</v>
          </cell>
          <cell r="CW44">
            <v>504</v>
          </cell>
          <cell r="CX44" t="str">
            <v>416</v>
          </cell>
          <cell r="CY44">
            <v>8299</v>
          </cell>
          <cell r="CZ44" t="str">
            <v>M6</v>
          </cell>
        </row>
        <row r="45">
          <cell r="B45" t="str">
            <v>0733 DE 2023</v>
          </cell>
          <cell r="C45">
            <v>1122121514</v>
          </cell>
          <cell r="D45" t="str">
            <v>JENNY PAOLA TORRES RIVAS</v>
          </cell>
          <cell r="E45" t="str">
            <v>CONTRATO DE PRESTACIÓN DE SERVICIOS PROFESIONALES</v>
          </cell>
          <cell r="F45" t="str">
            <v>PRESTACIÓN DE SERVICIOS PROFESIONALES NECESARIO PARA EL FORTALECIMIENTO DE LOS PROCESOS DE COORDINACIÓN DEL ÁREA DE PROMOCIÓN SOCIOECONÓMICA DE LA DIVISIÓN DE BIENESTAR UNIVERSITARIO DE LA UNIVERSIDAD DE LOS LLANOS.</v>
          </cell>
          <cell r="G45">
            <v>45125</v>
          </cell>
          <cell r="H45">
            <v>17439701</v>
          </cell>
          <cell r="I45" t="str">
            <v>Cinco (05) meses y diez (10) días calendario</v>
          </cell>
          <cell r="J45">
            <v>45125</v>
          </cell>
          <cell r="K45">
            <v>45287</v>
          </cell>
          <cell r="L45" t="str">
            <v>NO APLICA</v>
          </cell>
          <cell r="M45" t="str">
            <v>NO APLICA</v>
          </cell>
          <cell r="N45" t="str">
            <v>NO APLICA</v>
          </cell>
          <cell r="O45">
            <v>7</v>
          </cell>
          <cell r="P45">
            <v>1416976</v>
          </cell>
          <cell r="Q45">
            <v>45125</v>
          </cell>
          <cell r="R45">
            <v>45138</v>
          </cell>
          <cell r="S45">
            <v>3269944</v>
          </cell>
          <cell r="T45">
            <v>45139</v>
          </cell>
          <cell r="U45">
            <v>45169</v>
          </cell>
          <cell r="V45">
            <v>3269944</v>
          </cell>
          <cell r="W45">
            <v>45170</v>
          </cell>
          <cell r="X45">
            <v>45199</v>
          </cell>
          <cell r="Y45">
            <v>3269944</v>
          </cell>
          <cell r="Z45">
            <v>45200</v>
          </cell>
          <cell r="AA45">
            <v>45230</v>
          </cell>
          <cell r="AB45">
            <v>3269944</v>
          </cell>
          <cell r="AC45">
            <v>45231</v>
          </cell>
          <cell r="AD45">
            <v>45260</v>
          </cell>
          <cell r="AE45">
            <v>2942949</v>
          </cell>
          <cell r="AF45">
            <v>45261</v>
          </cell>
          <cell r="AG45">
            <v>45287</v>
          </cell>
          <cell r="AH45">
            <v>1961966</v>
          </cell>
          <cell r="AI45">
            <v>45288</v>
          </cell>
          <cell r="AJ45">
            <v>45305</v>
          </cell>
          <cell r="BI45" t="str">
            <v>División de Bienestar Universitario</v>
          </cell>
          <cell r="BJ45" t="str">
            <v>JHON FREYD MONROY RODRIGUEZ</v>
          </cell>
          <cell r="BK45" t="str">
            <v>Jefe de Oficina</v>
          </cell>
          <cell r="BL45">
            <v>1646</v>
          </cell>
          <cell r="BM45">
            <v>45122</v>
          </cell>
          <cell r="BN45">
            <v>3162464808</v>
          </cell>
          <cell r="BO45">
            <v>3907</v>
          </cell>
          <cell r="BP45">
            <v>45125</v>
          </cell>
          <cell r="BQ45">
            <v>17439701</v>
          </cell>
          <cell r="BR45">
            <v>1</v>
          </cell>
          <cell r="BS45">
            <v>45259</v>
          </cell>
          <cell r="BT45">
            <v>45288</v>
          </cell>
          <cell r="BU45">
            <v>45305</v>
          </cell>
          <cell r="BV45" t="str">
            <v xml:space="preserve">Dieciocho (18) días calendario </v>
          </cell>
          <cell r="BW45" t="str">
            <v>Cinco (05) meses y veintiocho (28) días calendario</v>
          </cell>
          <cell r="BX45">
            <v>1</v>
          </cell>
          <cell r="BY45">
            <v>45259</v>
          </cell>
          <cell r="BZ45">
            <v>1961966</v>
          </cell>
          <cell r="CA45">
            <v>2901</v>
          </cell>
          <cell r="CB45">
            <v>45259</v>
          </cell>
          <cell r="CC45">
            <v>132169843</v>
          </cell>
          <cell r="CD45">
            <v>7063</v>
          </cell>
          <cell r="CE45">
            <v>45259</v>
          </cell>
          <cell r="CF45">
            <v>1961966</v>
          </cell>
          <cell r="CP45">
            <v>45305</v>
          </cell>
          <cell r="CS4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5">
            <v>1122121514</v>
          </cell>
          <cell r="CU45">
            <v>504</v>
          </cell>
          <cell r="CV45" t="str">
            <v>441</v>
          </cell>
          <cell r="CW45">
            <v>504</v>
          </cell>
          <cell r="CX45" t="str">
            <v>441</v>
          </cell>
          <cell r="CY45">
            <v>7220</v>
          </cell>
          <cell r="CZ45" t="str">
            <v>M6</v>
          </cell>
        </row>
        <row r="46">
          <cell r="B46" t="str">
            <v>0734 DE 2023</v>
          </cell>
          <cell r="C46">
            <v>1121873518</v>
          </cell>
          <cell r="D46" t="str">
            <v>LINA PAOLA ROJAS ROJAS</v>
          </cell>
          <cell r="E46" t="str">
            <v>CONTRATO DE PRESTACIÓN DE SERVICIOS PROFESIONALES</v>
          </cell>
          <cell r="F46" t="str">
            <v>PRESTACIÓN DE SERVICIOS PROFESIONALES NECESARIO PARA EL FORTALECIMIENTO DE LOS PROCESOS DE COORDINACIÓN DEL ÁREA DE LA SALUD DE LA DIVISIÓN DE BIENESTAR UNIVERSITARIO DE LA UNIVERSIDAD DE LOS LLANOS.</v>
          </cell>
          <cell r="G46">
            <v>45125</v>
          </cell>
          <cell r="H46">
            <v>17439701</v>
          </cell>
          <cell r="I46" t="str">
            <v>Cinco (05) meses y diez (10) días calendario</v>
          </cell>
          <cell r="J46">
            <v>45125</v>
          </cell>
          <cell r="K46">
            <v>45287</v>
          </cell>
          <cell r="L46" t="str">
            <v>NO APLICA</v>
          </cell>
          <cell r="M46" t="str">
            <v>NO APLICA</v>
          </cell>
          <cell r="N46" t="str">
            <v>NO APLICA</v>
          </cell>
          <cell r="O46">
            <v>7</v>
          </cell>
          <cell r="P46">
            <v>1416976</v>
          </cell>
          <cell r="Q46">
            <v>45125</v>
          </cell>
          <cell r="R46">
            <v>45138</v>
          </cell>
          <cell r="S46">
            <v>3269944</v>
          </cell>
          <cell r="T46">
            <v>45139</v>
          </cell>
          <cell r="U46">
            <v>45169</v>
          </cell>
          <cell r="V46">
            <v>3269944</v>
          </cell>
          <cell r="W46">
            <v>45170</v>
          </cell>
          <cell r="X46">
            <v>45199</v>
          </cell>
          <cell r="Y46">
            <v>3269944</v>
          </cell>
          <cell r="Z46">
            <v>45200</v>
          </cell>
          <cell r="AA46">
            <v>45230</v>
          </cell>
          <cell r="AB46">
            <v>3269944</v>
          </cell>
          <cell r="AC46">
            <v>45231</v>
          </cell>
          <cell r="AD46">
            <v>45260</v>
          </cell>
          <cell r="AE46">
            <v>2942949</v>
          </cell>
          <cell r="AF46">
            <v>45261</v>
          </cell>
          <cell r="AG46">
            <v>45287</v>
          </cell>
          <cell r="AH46">
            <v>1961966</v>
          </cell>
          <cell r="AI46">
            <v>45288</v>
          </cell>
          <cell r="AJ46">
            <v>45305</v>
          </cell>
          <cell r="BI46" t="str">
            <v>División de Bienestar Universitario</v>
          </cell>
          <cell r="BJ46" t="str">
            <v>JHON FREYD MONROY RODRIGUEZ</v>
          </cell>
          <cell r="BK46" t="str">
            <v>Jefe de Oficina</v>
          </cell>
          <cell r="BL46">
            <v>1646</v>
          </cell>
          <cell r="BM46">
            <v>45122</v>
          </cell>
          <cell r="BN46">
            <v>3162464808</v>
          </cell>
          <cell r="BO46">
            <v>3873</v>
          </cell>
          <cell r="BP46">
            <v>45125</v>
          </cell>
          <cell r="BQ46">
            <v>17439701</v>
          </cell>
          <cell r="BR46">
            <v>1</v>
          </cell>
          <cell r="BS46">
            <v>45259</v>
          </cell>
          <cell r="BT46">
            <v>45288</v>
          </cell>
          <cell r="BU46">
            <v>45305</v>
          </cell>
          <cell r="BV46" t="str">
            <v xml:space="preserve">Dieciocho (18) días calendario </v>
          </cell>
          <cell r="BW46" t="str">
            <v>Cinco (05) meses y veintiocho (28) días calendario</v>
          </cell>
          <cell r="BX46">
            <v>1</v>
          </cell>
          <cell r="BY46">
            <v>45259</v>
          </cell>
          <cell r="BZ46">
            <v>1961966</v>
          </cell>
          <cell r="CA46">
            <v>2901</v>
          </cell>
          <cell r="CB46">
            <v>45259</v>
          </cell>
          <cell r="CC46">
            <v>132169843</v>
          </cell>
          <cell r="CD46">
            <v>7051</v>
          </cell>
          <cell r="CE46">
            <v>45259</v>
          </cell>
          <cell r="CF46">
            <v>1961966</v>
          </cell>
          <cell r="CP46">
            <v>45305</v>
          </cell>
          <cell r="CS46"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6">
            <v>1121873518.9000001</v>
          </cell>
          <cell r="CU46">
            <v>504</v>
          </cell>
          <cell r="CV46" t="str">
            <v>441</v>
          </cell>
          <cell r="CW46">
            <v>504</v>
          </cell>
          <cell r="CX46" t="str">
            <v>441</v>
          </cell>
          <cell r="CY46">
            <v>8692</v>
          </cell>
          <cell r="CZ46" t="str">
            <v>M6</v>
          </cell>
        </row>
        <row r="47">
          <cell r="B47" t="str">
            <v>0738 DE 2023</v>
          </cell>
          <cell r="C47">
            <v>1121830981</v>
          </cell>
          <cell r="D47" t="str">
            <v>LEIDY CAROLINA LEON RUIZ</v>
          </cell>
          <cell r="E47" t="str">
            <v>CONTRATO DE PRESTACIÓN DE SERVICIOS DE APOYO A LA GESTIÓN</v>
          </cell>
          <cell r="F47"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7">
            <v>45125</v>
          </cell>
          <cell r="H47">
            <v>9794265</v>
          </cell>
          <cell r="I47" t="str">
            <v>Cuatro (04) meses y veintiocho (28) días calendario</v>
          </cell>
          <cell r="J47">
            <v>45125</v>
          </cell>
          <cell r="K47">
            <v>45275</v>
          </cell>
          <cell r="L47" t="str">
            <v>NO APLICA</v>
          </cell>
          <cell r="M47" t="str">
            <v>NO APLICA</v>
          </cell>
          <cell r="N47" t="str">
            <v>NO APLICA</v>
          </cell>
          <cell r="O47">
            <v>8</v>
          </cell>
          <cell r="P47">
            <v>860307</v>
          </cell>
          <cell r="Q47">
            <v>45125</v>
          </cell>
          <cell r="R47">
            <v>45138</v>
          </cell>
          <cell r="S47">
            <v>1985324</v>
          </cell>
          <cell r="T47">
            <v>45139</v>
          </cell>
          <cell r="U47">
            <v>45169</v>
          </cell>
          <cell r="V47">
            <v>1985324</v>
          </cell>
          <cell r="W47">
            <v>45170</v>
          </cell>
          <cell r="X47">
            <v>45199</v>
          </cell>
          <cell r="Y47">
            <v>1985324</v>
          </cell>
          <cell r="Z47">
            <v>45200</v>
          </cell>
          <cell r="AA47">
            <v>45230</v>
          </cell>
          <cell r="AB47">
            <v>1985324</v>
          </cell>
          <cell r="AC47">
            <v>45231</v>
          </cell>
          <cell r="AD47">
            <v>45260</v>
          </cell>
          <cell r="AE47">
            <v>992662</v>
          </cell>
          <cell r="AF47">
            <v>45261</v>
          </cell>
          <cell r="AG47">
            <v>45275</v>
          </cell>
          <cell r="AH47">
            <v>794130</v>
          </cell>
          <cell r="AI47">
            <v>45276</v>
          </cell>
          <cell r="AJ47">
            <v>45287</v>
          </cell>
          <cell r="AK47">
            <v>1191194</v>
          </cell>
          <cell r="AL47">
            <v>45288</v>
          </cell>
          <cell r="AM47">
            <v>45305</v>
          </cell>
          <cell r="BI47" t="str">
            <v>División de Bienestar Universitario</v>
          </cell>
          <cell r="BJ47" t="str">
            <v>JHON FREYD MONROY RODRIGUEZ</v>
          </cell>
          <cell r="BK47" t="str">
            <v>Jefe de Oficina</v>
          </cell>
          <cell r="BL47">
            <v>1639</v>
          </cell>
          <cell r="BM47">
            <v>45121</v>
          </cell>
          <cell r="BN47">
            <v>505140258</v>
          </cell>
          <cell r="BO47">
            <v>3686</v>
          </cell>
          <cell r="BP47">
            <v>45125</v>
          </cell>
          <cell r="BQ47">
            <v>9794265</v>
          </cell>
          <cell r="BR47">
            <v>1</v>
          </cell>
          <cell r="BS47">
            <v>45259</v>
          </cell>
          <cell r="BT47">
            <v>45276</v>
          </cell>
          <cell r="BU47">
            <v>45305</v>
          </cell>
          <cell r="BV47" t="str">
            <v>Treinta (30) días calendario</v>
          </cell>
          <cell r="BW47" t="str">
            <v>Cinco (05) meses y veintiocho (28) días calendario</v>
          </cell>
          <cell r="BX47">
            <v>1</v>
          </cell>
          <cell r="BY47">
            <v>45259</v>
          </cell>
          <cell r="BZ47">
            <v>1985324</v>
          </cell>
          <cell r="CA47">
            <v>2901</v>
          </cell>
          <cell r="CB47">
            <v>45259</v>
          </cell>
          <cell r="CC47">
            <v>132169843</v>
          </cell>
          <cell r="CD47">
            <v>7036</v>
          </cell>
          <cell r="CE47">
            <v>45259</v>
          </cell>
          <cell r="CF47">
            <v>1985324</v>
          </cell>
          <cell r="CP47">
            <v>45305</v>
          </cell>
          <cell r="CS47"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7">
            <v>1121830981</v>
          </cell>
          <cell r="CU47">
            <v>453</v>
          </cell>
          <cell r="CV47" t="str">
            <v>44108</v>
          </cell>
          <cell r="CW47">
            <v>504</v>
          </cell>
          <cell r="CX47" t="str">
            <v>441</v>
          </cell>
          <cell r="CY47">
            <v>7490</v>
          </cell>
          <cell r="CZ47" t="str">
            <v>M6</v>
          </cell>
        </row>
        <row r="48">
          <cell r="B48" t="str">
            <v>0739 DE 2023</v>
          </cell>
          <cell r="C48">
            <v>35264344</v>
          </cell>
          <cell r="D48" t="str">
            <v>IRENE PAOLA QUIÑONEZ</v>
          </cell>
          <cell r="E48" t="str">
            <v>CONTRATO DE PRESTACIÓN DE SERVICIOS DE APOYO A LA GESTIÓN</v>
          </cell>
          <cell r="F48"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8">
            <v>45125</v>
          </cell>
          <cell r="H48">
            <v>9794265</v>
          </cell>
          <cell r="I48" t="str">
            <v>Cuatro (04) meses y veintiocho (28) días calendario</v>
          </cell>
          <cell r="J48">
            <v>45125</v>
          </cell>
          <cell r="K48">
            <v>45275</v>
          </cell>
          <cell r="L48" t="str">
            <v>NO APLICA</v>
          </cell>
          <cell r="M48" t="str">
            <v>NO APLICA</v>
          </cell>
          <cell r="N48" t="str">
            <v>NO APLICA</v>
          </cell>
          <cell r="O48">
            <v>8</v>
          </cell>
          <cell r="P48">
            <v>860307</v>
          </cell>
          <cell r="Q48">
            <v>45125</v>
          </cell>
          <cell r="R48">
            <v>45138</v>
          </cell>
          <cell r="S48">
            <v>1985324</v>
          </cell>
          <cell r="T48">
            <v>45139</v>
          </cell>
          <cell r="U48">
            <v>45169</v>
          </cell>
          <cell r="V48">
            <v>1985324</v>
          </cell>
          <cell r="W48">
            <v>45170</v>
          </cell>
          <cell r="X48">
            <v>45199</v>
          </cell>
          <cell r="Y48">
            <v>1985324</v>
          </cell>
          <cell r="Z48">
            <v>45200</v>
          </cell>
          <cell r="AA48">
            <v>45230</v>
          </cell>
          <cell r="AB48">
            <v>1985324</v>
          </cell>
          <cell r="AC48">
            <v>45231</v>
          </cell>
          <cell r="AD48">
            <v>45260</v>
          </cell>
          <cell r="AE48">
            <v>992662</v>
          </cell>
          <cell r="AF48">
            <v>45261</v>
          </cell>
          <cell r="AG48">
            <v>45275</v>
          </cell>
          <cell r="AH48">
            <v>794130</v>
          </cell>
          <cell r="AI48">
            <v>45276</v>
          </cell>
          <cell r="AJ48">
            <v>45287</v>
          </cell>
          <cell r="AK48">
            <v>1191194</v>
          </cell>
          <cell r="AL48">
            <v>45288</v>
          </cell>
          <cell r="AM48">
            <v>45305</v>
          </cell>
          <cell r="BI48" t="str">
            <v>División de Bienestar Universitario</v>
          </cell>
          <cell r="BJ48" t="str">
            <v>JHON FREYD MONROY RODRIGUEZ</v>
          </cell>
          <cell r="BK48" t="str">
            <v>Jefe de Oficina</v>
          </cell>
          <cell r="BL48">
            <v>1639</v>
          </cell>
          <cell r="BM48">
            <v>45121</v>
          </cell>
          <cell r="BN48">
            <v>505140258</v>
          </cell>
          <cell r="BO48">
            <v>3683</v>
          </cell>
          <cell r="BP48">
            <v>45125</v>
          </cell>
          <cell r="BQ48">
            <v>9794265</v>
          </cell>
          <cell r="BR48">
            <v>1</v>
          </cell>
          <cell r="BS48">
            <v>45259</v>
          </cell>
          <cell r="BT48">
            <v>45276</v>
          </cell>
          <cell r="BU48">
            <v>45305</v>
          </cell>
          <cell r="BV48" t="str">
            <v>Treinta (30) días calendario</v>
          </cell>
          <cell r="BW48" t="str">
            <v>Cinco (05) meses y veintiocho (28) días calendario</v>
          </cell>
          <cell r="BX48">
            <v>1</v>
          </cell>
          <cell r="BY48">
            <v>45259</v>
          </cell>
          <cell r="BZ48">
            <v>1985324</v>
          </cell>
          <cell r="CA48">
            <v>2901</v>
          </cell>
          <cell r="CB48">
            <v>45259</v>
          </cell>
          <cell r="CC48">
            <v>132169843</v>
          </cell>
          <cell r="CD48">
            <v>7006</v>
          </cell>
          <cell r="CE48">
            <v>45259</v>
          </cell>
          <cell r="CF48">
            <v>1985324</v>
          </cell>
          <cell r="CP48">
            <v>45305</v>
          </cell>
          <cell r="CS48"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
            <v>35264344</v>
          </cell>
          <cell r="CU48">
            <v>453</v>
          </cell>
          <cell r="CV48" t="str">
            <v>44108</v>
          </cell>
          <cell r="CW48">
            <v>504</v>
          </cell>
          <cell r="CX48" t="str">
            <v>441</v>
          </cell>
          <cell r="CY48">
            <v>7490</v>
          </cell>
          <cell r="CZ48" t="str">
            <v>M6</v>
          </cell>
        </row>
        <row r="49">
          <cell r="B49" t="str">
            <v>0754 DE 2023</v>
          </cell>
          <cell r="C49">
            <v>53122303</v>
          </cell>
          <cell r="D49" t="str">
            <v>MIRTA PATRICIA SAYADO VARGAS</v>
          </cell>
          <cell r="E49" t="str">
            <v>CONTRATO DE PRESTACIÓN DE SERVICIOS PROFESIONALES</v>
          </cell>
          <cell r="F49" t="str">
            <v>PRESTACIÓN DE SERVICIOS PROFESIONALES NECESARIO PARA EL FORTALECIMIENTO DE LOS PROCESOS DE LA SECCIÓN DE PRESUPUESTO Y CONTABILIDAD DE LA UNIVERSIDAD DE LOS LLANOS.</v>
          </cell>
          <cell r="G49">
            <v>45125</v>
          </cell>
          <cell r="H49">
            <v>17439701</v>
          </cell>
          <cell r="I49" t="str">
            <v>Cinco (05) meses y diez (10) días calendario</v>
          </cell>
          <cell r="J49">
            <v>45125</v>
          </cell>
          <cell r="K49">
            <v>45287</v>
          </cell>
          <cell r="L49" t="str">
            <v>NO APLICA</v>
          </cell>
          <cell r="M49" t="str">
            <v>NO APLICA</v>
          </cell>
          <cell r="N49" t="str">
            <v>NO APLICA</v>
          </cell>
          <cell r="O49">
            <v>7</v>
          </cell>
          <cell r="P49">
            <v>1416976</v>
          </cell>
          <cell r="Q49">
            <v>45125</v>
          </cell>
          <cell r="R49">
            <v>45138</v>
          </cell>
          <cell r="S49">
            <v>3269944</v>
          </cell>
          <cell r="T49">
            <v>45139</v>
          </cell>
          <cell r="U49">
            <v>45169</v>
          </cell>
          <cell r="V49">
            <v>3269944</v>
          </cell>
          <cell r="W49">
            <v>45170</v>
          </cell>
          <cell r="X49">
            <v>45199</v>
          </cell>
          <cell r="Y49">
            <v>3269944</v>
          </cell>
          <cell r="Z49">
            <v>45200</v>
          </cell>
          <cell r="AA49">
            <v>45230</v>
          </cell>
          <cell r="AB49">
            <v>3269944</v>
          </cell>
          <cell r="AC49">
            <v>45231</v>
          </cell>
          <cell r="AD49">
            <v>45260</v>
          </cell>
          <cell r="AE49">
            <v>2942949</v>
          </cell>
          <cell r="AF49">
            <v>45261</v>
          </cell>
          <cell r="AG49">
            <v>45287</v>
          </cell>
          <cell r="AH49">
            <v>1961966</v>
          </cell>
          <cell r="AI49">
            <v>45288</v>
          </cell>
          <cell r="AJ49">
            <v>45305</v>
          </cell>
          <cell r="BI49" t="str">
            <v xml:space="preserve">Sección de Presupuesto y Contabilidad </v>
          </cell>
          <cell r="BJ49" t="str">
            <v>CRISTIAN EDUARDO GARCIA GARCIA</v>
          </cell>
          <cell r="BK49" t="str">
            <v>Jefe de Oficina</v>
          </cell>
          <cell r="BL49">
            <v>1646</v>
          </cell>
          <cell r="BM49">
            <v>45122</v>
          </cell>
          <cell r="BN49">
            <v>3162464808</v>
          </cell>
          <cell r="BO49">
            <v>3805</v>
          </cell>
          <cell r="BP49">
            <v>45125</v>
          </cell>
          <cell r="BQ49">
            <v>17439701</v>
          </cell>
          <cell r="BR49">
            <v>1</v>
          </cell>
          <cell r="BS49">
            <v>45259</v>
          </cell>
          <cell r="BT49">
            <v>45288</v>
          </cell>
          <cell r="BU49">
            <v>45305</v>
          </cell>
          <cell r="BV49" t="str">
            <v xml:space="preserve">Dieciocho (18) días calendario </v>
          </cell>
          <cell r="BW49" t="str">
            <v>Cinco (05) meses y veintiocho (28) días calendario</v>
          </cell>
          <cell r="BX49">
            <v>1</v>
          </cell>
          <cell r="BY49">
            <v>45259</v>
          </cell>
          <cell r="BZ49">
            <v>1961966</v>
          </cell>
          <cell r="CA49">
            <v>2901</v>
          </cell>
          <cell r="CB49">
            <v>45259</v>
          </cell>
          <cell r="CC49">
            <v>132169843</v>
          </cell>
          <cell r="CD49">
            <v>7020</v>
          </cell>
          <cell r="CE49">
            <v>45259</v>
          </cell>
          <cell r="CF49">
            <v>1961966</v>
          </cell>
          <cell r="CP49">
            <v>45305</v>
          </cell>
          <cell r="CS49"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49">
            <v>53122303</v>
          </cell>
          <cell r="CU49">
            <v>504</v>
          </cell>
          <cell r="CV49" t="str">
            <v>413</v>
          </cell>
          <cell r="CW49">
            <v>504</v>
          </cell>
          <cell r="CX49" t="str">
            <v>413</v>
          </cell>
          <cell r="CY49">
            <v>6920</v>
          </cell>
          <cell r="CZ49" t="str">
            <v>M5</v>
          </cell>
        </row>
        <row r="50">
          <cell r="B50" t="str">
            <v>0756 DE 2023</v>
          </cell>
          <cell r="C50">
            <v>1121860595</v>
          </cell>
          <cell r="D50" t="str">
            <v>DIANA VANESSA VALENCIA GUERRERO</v>
          </cell>
          <cell r="E50" t="str">
            <v>CONTRATO DE PRESTACIÓN DE SERVICIOS PROFESIONALES</v>
          </cell>
          <cell r="F50" t="str">
            <v>PRESTACIÓN DE SERVICIOS PROFESIONALES NECESARIO PARA EL FORTALECIMIENTO DE LOS PROCESOS DE LA SECCIÓN DE PRESUPUESTO Y CONTABILIDAD DE LA UNIVERSIDAD DE LOS LLANOS.</v>
          </cell>
          <cell r="G50">
            <v>45125</v>
          </cell>
          <cell r="H50">
            <v>14948315</v>
          </cell>
          <cell r="I50" t="str">
            <v>Cinco (05) meses y diez (10) días calendario</v>
          </cell>
          <cell r="J50">
            <v>45125</v>
          </cell>
          <cell r="K50">
            <v>45287</v>
          </cell>
          <cell r="L50" t="str">
            <v>NO APLICA</v>
          </cell>
          <cell r="M50" t="str">
            <v>NO APLICA</v>
          </cell>
          <cell r="N50" t="str">
            <v>NO APLICA</v>
          </cell>
          <cell r="O50">
            <v>7</v>
          </cell>
          <cell r="P50">
            <v>1214551</v>
          </cell>
          <cell r="Q50">
            <v>45125</v>
          </cell>
          <cell r="R50">
            <v>45138</v>
          </cell>
          <cell r="S50">
            <v>2802809</v>
          </cell>
          <cell r="T50">
            <v>45139</v>
          </cell>
          <cell r="U50">
            <v>45169</v>
          </cell>
          <cell r="V50">
            <v>2802809</v>
          </cell>
          <cell r="W50">
            <v>45170</v>
          </cell>
          <cell r="X50">
            <v>45199</v>
          </cell>
          <cell r="Y50">
            <v>2802809</v>
          </cell>
          <cell r="Z50">
            <v>45200</v>
          </cell>
          <cell r="AA50">
            <v>45230</v>
          </cell>
          <cell r="AB50">
            <v>2802809</v>
          </cell>
          <cell r="AC50">
            <v>45231</v>
          </cell>
          <cell r="AD50">
            <v>45260</v>
          </cell>
          <cell r="AE50">
            <v>2522528</v>
          </cell>
          <cell r="AF50">
            <v>45261</v>
          </cell>
          <cell r="AG50">
            <v>45287</v>
          </cell>
          <cell r="AH50">
            <v>1681685</v>
          </cell>
          <cell r="AI50">
            <v>45288</v>
          </cell>
          <cell r="AJ50">
            <v>45305</v>
          </cell>
          <cell r="BI50" t="str">
            <v xml:space="preserve">Sección de Presupuesto y Contabilidad </v>
          </cell>
          <cell r="BJ50" t="str">
            <v>CRISTIAN EDUARDO GARCIA GARCIA</v>
          </cell>
          <cell r="BK50" t="str">
            <v>Jefe de Oficina</v>
          </cell>
          <cell r="BL50">
            <v>1646</v>
          </cell>
          <cell r="BM50">
            <v>45122</v>
          </cell>
          <cell r="BN50">
            <v>3162464808</v>
          </cell>
          <cell r="BO50">
            <v>3870</v>
          </cell>
          <cell r="BP50">
            <v>45125</v>
          </cell>
          <cell r="BQ50">
            <v>14948315</v>
          </cell>
          <cell r="BR50">
            <v>1</v>
          </cell>
          <cell r="BS50">
            <v>45259</v>
          </cell>
          <cell r="BT50">
            <v>45288</v>
          </cell>
          <cell r="BU50">
            <v>45305</v>
          </cell>
          <cell r="BV50" t="str">
            <v xml:space="preserve">Dieciocho (18) días calendario </v>
          </cell>
          <cell r="BW50" t="str">
            <v>Cinco (05) meses y veintiocho (28) días calendario</v>
          </cell>
          <cell r="BX50">
            <v>1</v>
          </cell>
          <cell r="BY50">
            <v>45259</v>
          </cell>
          <cell r="BZ50">
            <v>1681685</v>
          </cell>
          <cell r="CA50">
            <v>2901</v>
          </cell>
          <cell r="CB50">
            <v>45259</v>
          </cell>
          <cell r="CC50">
            <v>132169843</v>
          </cell>
          <cell r="CD50">
            <v>7050</v>
          </cell>
          <cell r="CE50">
            <v>45259</v>
          </cell>
          <cell r="CF50">
            <v>1681685</v>
          </cell>
          <cell r="CP50">
            <v>45305</v>
          </cell>
          <cell r="CS5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v>
          </cell>
          <cell r="CT50">
            <v>1121860595</v>
          </cell>
          <cell r="CU50">
            <v>504</v>
          </cell>
          <cell r="CV50" t="str">
            <v>413</v>
          </cell>
          <cell r="CW50">
            <v>504</v>
          </cell>
          <cell r="CX50" t="str">
            <v>413</v>
          </cell>
          <cell r="CY50">
            <v>6920</v>
          </cell>
          <cell r="CZ50" t="str">
            <v>M5</v>
          </cell>
        </row>
        <row r="51">
          <cell r="B51" t="str">
            <v>0777 DE 2023</v>
          </cell>
          <cell r="C51">
            <v>86067232</v>
          </cell>
          <cell r="D51" t="str">
            <v>ALEXANDER HERNAN TORRES TINTIN</v>
          </cell>
          <cell r="E51" t="str">
            <v>CONTRATO DE PRESTACIÓN DE SERVICIOS DE APOYO A LA GESTIÓN</v>
          </cell>
          <cell r="F51"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51">
            <v>45125</v>
          </cell>
          <cell r="H51">
            <v>10588395</v>
          </cell>
          <cell r="I51" t="str">
            <v>Cinco (05) meses y diez (10) días calendario</v>
          </cell>
          <cell r="J51">
            <v>45125</v>
          </cell>
          <cell r="K51">
            <v>45287</v>
          </cell>
          <cell r="L51" t="str">
            <v>NO APLICA</v>
          </cell>
          <cell r="M51" t="str">
            <v>NO APLICA</v>
          </cell>
          <cell r="N51" t="str">
            <v>NO APLICA</v>
          </cell>
          <cell r="O51">
            <v>7</v>
          </cell>
          <cell r="P51">
            <v>860307</v>
          </cell>
          <cell r="Q51">
            <v>45125</v>
          </cell>
          <cell r="R51">
            <v>45138</v>
          </cell>
          <cell r="S51">
            <v>1985324</v>
          </cell>
          <cell r="T51">
            <v>45139</v>
          </cell>
          <cell r="U51">
            <v>45169</v>
          </cell>
          <cell r="V51">
            <v>1985324</v>
          </cell>
          <cell r="W51">
            <v>45170</v>
          </cell>
          <cell r="X51">
            <v>45199</v>
          </cell>
          <cell r="Y51">
            <v>1985324</v>
          </cell>
          <cell r="Z51">
            <v>45200</v>
          </cell>
          <cell r="AA51">
            <v>45230</v>
          </cell>
          <cell r="AB51">
            <v>1985324</v>
          </cell>
          <cell r="AC51">
            <v>45231</v>
          </cell>
          <cell r="AD51">
            <v>45260</v>
          </cell>
          <cell r="AE51">
            <v>1786792</v>
          </cell>
          <cell r="AF51">
            <v>45261</v>
          </cell>
          <cell r="AG51">
            <v>45287</v>
          </cell>
          <cell r="AH51">
            <v>1191194</v>
          </cell>
          <cell r="AI51">
            <v>45288</v>
          </cell>
          <cell r="AJ51">
            <v>45305</v>
          </cell>
          <cell r="BI51" t="str">
            <v>Facultad de Ciencias Agropecuarias y Recursos Naturales</v>
          </cell>
          <cell r="BJ51" t="str">
            <v>CRISTÓBAL LUGO LÓPEZ</v>
          </cell>
          <cell r="BK51" t="str">
            <v>Decano de la Facultad de Ciencias Agropecuarias y Recursos Naturales</v>
          </cell>
          <cell r="BL51">
            <v>1646</v>
          </cell>
          <cell r="BM51">
            <v>45122</v>
          </cell>
          <cell r="BN51">
            <v>3162464808</v>
          </cell>
          <cell r="BO51">
            <v>3822</v>
          </cell>
          <cell r="BP51">
            <v>45125</v>
          </cell>
          <cell r="BQ51">
            <v>10588395</v>
          </cell>
          <cell r="BR51">
            <v>1</v>
          </cell>
          <cell r="BS51">
            <v>45259</v>
          </cell>
          <cell r="BT51">
            <v>45288</v>
          </cell>
          <cell r="BU51">
            <v>45305</v>
          </cell>
          <cell r="BV51" t="str">
            <v xml:space="preserve">Dieciocho (18) días calendario </v>
          </cell>
          <cell r="BW51" t="str">
            <v>Cinco (05) meses y veintiocho (28) días calendario</v>
          </cell>
          <cell r="BX51">
            <v>1</v>
          </cell>
          <cell r="BY51">
            <v>45259</v>
          </cell>
          <cell r="BZ51">
            <v>1191194</v>
          </cell>
          <cell r="CA51">
            <v>2901</v>
          </cell>
          <cell r="CB51">
            <v>45259</v>
          </cell>
          <cell r="CC51">
            <v>132169843</v>
          </cell>
          <cell r="CD51">
            <v>6997</v>
          </cell>
          <cell r="CE51">
            <v>45259</v>
          </cell>
          <cell r="CF51">
            <v>1191194</v>
          </cell>
          <cell r="CP51">
            <v>45305</v>
          </cell>
          <cell r="CS5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1">
            <v>86067232</v>
          </cell>
          <cell r="CU51">
            <v>27</v>
          </cell>
          <cell r="CV51" t="str">
            <v>54406</v>
          </cell>
          <cell r="CW51">
            <v>27</v>
          </cell>
          <cell r="CX51" t="str">
            <v>54406</v>
          </cell>
          <cell r="CY51">
            <v>4111</v>
          </cell>
          <cell r="CZ51" t="str">
            <v>M5</v>
          </cell>
        </row>
        <row r="52">
          <cell r="B52" t="str">
            <v>0778 DE 2023</v>
          </cell>
          <cell r="C52">
            <v>17267844</v>
          </cell>
          <cell r="D52" t="str">
            <v>JOSE ALEXANDER ZAPATA BELTRAN</v>
          </cell>
          <cell r="E52" t="str">
            <v>CONTRATO DE PRESTACIÓN DE SERVICIOS DE APOYO A LA GESTIÓN</v>
          </cell>
          <cell r="F5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52">
            <v>45125</v>
          </cell>
          <cell r="H52">
            <v>10588395</v>
          </cell>
          <cell r="I52" t="str">
            <v>Cinco (05) meses y diez (10) días calendario</v>
          </cell>
          <cell r="J52">
            <v>45125</v>
          </cell>
          <cell r="K52">
            <v>45287</v>
          </cell>
          <cell r="L52" t="str">
            <v>NO APLICA</v>
          </cell>
          <cell r="M52" t="str">
            <v>NO APLICA</v>
          </cell>
          <cell r="N52" t="str">
            <v>NO APLICA</v>
          </cell>
          <cell r="O52">
            <v>7</v>
          </cell>
          <cell r="P52">
            <v>860307</v>
          </cell>
          <cell r="Q52">
            <v>45125</v>
          </cell>
          <cell r="R52">
            <v>45138</v>
          </cell>
          <cell r="S52">
            <v>1985324</v>
          </cell>
          <cell r="T52">
            <v>45139</v>
          </cell>
          <cell r="U52">
            <v>45169</v>
          </cell>
          <cell r="V52">
            <v>1985324</v>
          </cell>
          <cell r="W52">
            <v>45170</v>
          </cell>
          <cell r="X52">
            <v>45199</v>
          </cell>
          <cell r="Y52">
            <v>1985324</v>
          </cell>
          <cell r="Z52">
            <v>45200</v>
          </cell>
          <cell r="AA52">
            <v>45230</v>
          </cell>
          <cell r="AB52">
            <v>1985324</v>
          </cell>
          <cell r="AC52">
            <v>45231</v>
          </cell>
          <cell r="AD52">
            <v>45260</v>
          </cell>
          <cell r="AE52">
            <v>1786792</v>
          </cell>
          <cell r="AF52">
            <v>45261</v>
          </cell>
          <cell r="AG52">
            <v>45287</v>
          </cell>
          <cell r="AH52">
            <v>1191194</v>
          </cell>
          <cell r="AI52">
            <v>45288</v>
          </cell>
          <cell r="AJ52">
            <v>45305</v>
          </cell>
          <cell r="BI52" t="str">
            <v>Facultad de Ciencias Agropecuarias y Recursos Naturales</v>
          </cell>
          <cell r="BJ52" t="str">
            <v>CRISTÓBAL LUGO LÓPEZ</v>
          </cell>
          <cell r="BK52" t="str">
            <v>Decano de la Facultad de Ciencias Agropecuarias y Recursos Naturales</v>
          </cell>
          <cell r="BL52">
            <v>1646</v>
          </cell>
          <cell r="BM52">
            <v>45122</v>
          </cell>
          <cell r="BN52">
            <v>3162464808</v>
          </cell>
          <cell r="BO52">
            <v>3754</v>
          </cell>
          <cell r="BP52">
            <v>45125</v>
          </cell>
          <cell r="BQ52">
            <v>10588395</v>
          </cell>
          <cell r="BR52">
            <v>1</v>
          </cell>
          <cell r="BS52">
            <v>45259</v>
          </cell>
          <cell r="BT52">
            <v>45288</v>
          </cell>
          <cell r="BU52">
            <v>45305</v>
          </cell>
          <cell r="BV52" t="str">
            <v xml:space="preserve">Dieciocho (18) días calendario </v>
          </cell>
          <cell r="BW52" t="str">
            <v>Cinco (05) meses y veintiocho (28) días calendario</v>
          </cell>
          <cell r="BX52">
            <v>1</v>
          </cell>
          <cell r="BY52">
            <v>45259</v>
          </cell>
          <cell r="BZ52">
            <v>1191194</v>
          </cell>
          <cell r="CA52">
            <v>2901</v>
          </cell>
          <cell r="CB52">
            <v>45259</v>
          </cell>
          <cell r="CC52">
            <v>132169843</v>
          </cell>
          <cell r="CD52">
            <v>6996</v>
          </cell>
          <cell r="CE52">
            <v>45259</v>
          </cell>
          <cell r="CF52">
            <v>1191194</v>
          </cell>
          <cell r="CP52">
            <v>45305</v>
          </cell>
          <cell r="CS52"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52">
            <v>17267844</v>
          </cell>
          <cell r="CU52">
            <v>27</v>
          </cell>
          <cell r="CV52" t="str">
            <v>54406</v>
          </cell>
          <cell r="CW52">
            <v>27</v>
          </cell>
          <cell r="CX52" t="str">
            <v>54406</v>
          </cell>
          <cell r="CY52">
            <v>8299</v>
          </cell>
          <cell r="CZ52" t="str">
            <v>M6</v>
          </cell>
        </row>
        <row r="53">
          <cell r="B53" t="str">
            <v>0782 DE 2023</v>
          </cell>
          <cell r="C53">
            <v>1122651218</v>
          </cell>
          <cell r="D53" t="str">
            <v>REYES ANDRES VEGA BELTRAN</v>
          </cell>
          <cell r="E53" t="str">
            <v>CONTRATO DE PRESTACIÓN DE SERVICIOS DE APOYO A LA GESTIÓN</v>
          </cell>
          <cell r="F5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53">
            <v>45125</v>
          </cell>
          <cell r="H53">
            <v>8408427</v>
          </cell>
          <cell r="I53" t="str">
            <v>Cinco (05) meses y diez (10) días calendario</v>
          </cell>
          <cell r="J53">
            <v>45125</v>
          </cell>
          <cell r="K53">
            <v>45287</v>
          </cell>
          <cell r="L53" t="str">
            <v>NO APLICA</v>
          </cell>
          <cell r="M53" t="str">
            <v>NO APLICA</v>
          </cell>
          <cell r="N53" t="str">
            <v>NO APLICA</v>
          </cell>
          <cell r="O53">
            <v>7</v>
          </cell>
          <cell r="P53">
            <v>683185</v>
          </cell>
          <cell r="Q53">
            <v>45125</v>
          </cell>
          <cell r="R53">
            <v>45138</v>
          </cell>
          <cell r="S53">
            <v>1576580</v>
          </cell>
          <cell r="T53">
            <v>45139</v>
          </cell>
          <cell r="U53">
            <v>45169</v>
          </cell>
          <cell r="V53">
            <v>1576580</v>
          </cell>
          <cell r="W53">
            <v>45170</v>
          </cell>
          <cell r="X53">
            <v>45199</v>
          </cell>
          <cell r="Y53">
            <v>1576580</v>
          </cell>
          <cell r="Z53">
            <v>45200</v>
          </cell>
          <cell r="AA53">
            <v>45230</v>
          </cell>
          <cell r="AB53">
            <v>1576580</v>
          </cell>
          <cell r="AC53">
            <v>45231</v>
          </cell>
          <cell r="AD53">
            <v>45260</v>
          </cell>
          <cell r="AE53">
            <v>1418922</v>
          </cell>
          <cell r="AF53">
            <v>45261</v>
          </cell>
          <cell r="AG53">
            <v>45287</v>
          </cell>
          <cell r="AH53">
            <v>945948</v>
          </cell>
          <cell r="AI53">
            <v>45288</v>
          </cell>
          <cell r="AJ53">
            <v>45305</v>
          </cell>
          <cell r="BI53" t="str">
            <v>Facultad de Ciencias Agropecuarias y Recursos Naturales</v>
          </cell>
          <cell r="BJ53" t="str">
            <v>CRISTÓBAL LUGO LÓPEZ</v>
          </cell>
          <cell r="BK53" t="str">
            <v>Decano de la Facultad de Ciencias Agropecuarias y Recursos Naturales</v>
          </cell>
          <cell r="BL53">
            <v>1646</v>
          </cell>
          <cell r="BM53">
            <v>45122</v>
          </cell>
          <cell r="BN53">
            <v>3162464808</v>
          </cell>
          <cell r="BO53">
            <v>3910</v>
          </cell>
          <cell r="BP53">
            <v>45125</v>
          </cell>
          <cell r="BQ53">
            <v>8408427</v>
          </cell>
          <cell r="BR53">
            <v>1</v>
          </cell>
          <cell r="BS53">
            <v>45259</v>
          </cell>
          <cell r="BT53">
            <v>45288</v>
          </cell>
          <cell r="BU53">
            <v>45305</v>
          </cell>
          <cell r="BV53" t="str">
            <v xml:space="preserve">Dieciocho (18) días calendario </v>
          </cell>
          <cell r="BW53" t="str">
            <v>Cinco (05) meses y veintiocho (28) días calendario</v>
          </cell>
          <cell r="BX53">
            <v>1</v>
          </cell>
          <cell r="BY53">
            <v>45259</v>
          </cell>
          <cell r="BZ53">
            <v>945948</v>
          </cell>
          <cell r="CA53">
            <v>2901</v>
          </cell>
          <cell r="CB53">
            <v>45259</v>
          </cell>
          <cell r="CC53">
            <v>132169843</v>
          </cell>
          <cell r="CD53">
            <v>6999</v>
          </cell>
          <cell r="CE53">
            <v>45259</v>
          </cell>
          <cell r="CF53">
            <v>945948</v>
          </cell>
          <cell r="CP53">
            <v>45305</v>
          </cell>
          <cell r="CS5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53">
            <v>1122651218.5</v>
          </cell>
          <cell r="CU53">
            <v>27</v>
          </cell>
          <cell r="CV53" t="str">
            <v>54406</v>
          </cell>
          <cell r="CW53">
            <v>27</v>
          </cell>
          <cell r="CX53" t="str">
            <v>54406</v>
          </cell>
          <cell r="CY53">
            <v>8299</v>
          </cell>
          <cell r="CZ53" t="str">
            <v>M6</v>
          </cell>
        </row>
        <row r="54">
          <cell r="B54" t="str">
            <v>0787 DE 2023</v>
          </cell>
          <cell r="C54">
            <v>1119888213</v>
          </cell>
          <cell r="D54" t="str">
            <v>WILMER JAVIER VEGA BELTRAN</v>
          </cell>
          <cell r="E54" t="str">
            <v>CONTRATO DE PRESTACIÓN DE SERVICIOS DE APOYO A LA GESTIÓN</v>
          </cell>
          <cell r="F5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54">
            <v>45125</v>
          </cell>
          <cell r="H54">
            <v>9794265</v>
          </cell>
          <cell r="I54" t="str">
            <v>Cuatro (04) meses y veintiocho (28) días calendario</v>
          </cell>
          <cell r="J54">
            <v>45125</v>
          </cell>
          <cell r="K54">
            <v>45275</v>
          </cell>
          <cell r="L54" t="str">
            <v>NO APLICA</v>
          </cell>
          <cell r="M54" t="str">
            <v>NO APLICA</v>
          </cell>
          <cell r="N54" t="str">
            <v>NO APLICA</v>
          </cell>
          <cell r="O54">
            <v>8</v>
          </cell>
          <cell r="P54">
            <v>860307</v>
          </cell>
          <cell r="Q54">
            <v>45125</v>
          </cell>
          <cell r="R54">
            <v>45138</v>
          </cell>
          <cell r="S54">
            <v>1985324</v>
          </cell>
          <cell r="T54">
            <v>45139</v>
          </cell>
          <cell r="U54">
            <v>45169</v>
          </cell>
          <cell r="V54">
            <v>1985324</v>
          </cell>
          <cell r="W54">
            <v>45170</v>
          </cell>
          <cell r="X54">
            <v>45199</v>
          </cell>
          <cell r="Y54">
            <v>1985324</v>
          </cell>
          <cell r="Z54">
            <v>45200</v>
          </cell>
          <cell r="AA54">
            <v>45230</v>
          </cell>
          <cell r="AB54">
            <v>1985324</v>
          </cell>
          <cell r="AC54">
            <v>45231</v>
          </cell>
          <cell r="AD54">
            <v>45260</v>
          </cell>
          <cell r="AE54">
            <v>992662</v>
          </cell>
          <cell r="AF54">
            <v>45261</v>
          </cell>
          <cell r="AG54">
            <v>45275</v>
          </cell>
          <cell r="AH54">
            <v>794130</v>
          </cell>
          <cell r="AI54">
            <v>45276</v>
          </cell>
          <cell r="AJ54">
            <v>45287</v>
          </cell>
          <cell r="AK54">
            <v>1191194</v>
          </cell>
          <cell r="AL54">
            <v>45288</v>
          </cell>
          <cell r="AM54">
            <v>45305</v>
          </cell>
          <cell r="BI54" t="str">
            <v>Facultad de Ciencias Agropecuarias y Recursos Naturales</v>
          </cell>
          <cell r="BJ54" t="str">
            <v>CRISTÓBAL LUGO LÓPEZ</v>
          </cell>
          <cell r="BK54" t="str">
            <v>Decano de la Facultad de Ciencias Agropecuarias y Recursos Naturales</v>
          </cell>
          <cell r="BL54">
            <v>1646</v>
          </cell>
          <cell r="BM54">
            <v>45122</v>
          </cell>
          <cell r="BN54">
            <v>3162464808</v>
          </cell>
          <cell r="BO54">
            <v>3839</v>
          </cell>
          <cell r="BP54">
            <v>45125</v>
          </cell>
          <cell r="BQ54">
            <v>9794265</v>
          </cell>
          <cell r="BR54">
            <v>1</v>
          </cell>
          <cell r="BS54">
            <v>45259</v>
          </cell>
          <cell r="BT54">
            <v>45276</v>
          </cell>
          <cell r="BU54">
            <v>45305</v>
          </cell>
          <cell r="BV54" t="str">
            <v>Treinta (30) días calendario</v>
          </cell>
          <cell r="BW54" t="str">
            <v>Cinco (05) meses y veintiocho (28) días calendario</v>
          </cell>
          <cell r="BX54">
            <v>1</v>
          </cell>
          <cell r="BY54">
            <v>45259</v>
          </cell>
          <cell r="BZ54">
            <v>1985324</v>
          </cell>
          <cell r="CA54">
            <v>2901</v>
          </cell>
          <cell r="CB54">
            <v>45259</v>
          </cell>
          <cell r="CC54">
            <v>132169843</v>
          </cell>
          <cell r="CD54">
            <v>6998</v>
          </cell>
          <cell r="CE54">
            <v>45259</v>
          </cell>
          <cell r="CF54">
            <v>1985324</v>
          </cell>
          <cell r="CP54">
            <v>45305</v>
          </cell>
          <cell r="CS5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54">
            <v>1119888213</v>
          </cell>
          <cell r="CU54">
            <v>27</v>
          </cell>
          <cell r="CV54" t="str">
            <v>54406</v>
          </cell>
          <cell r="CW54">
            <v>27</v>
          </cell>
          <cell r="CX54" t="str">
            <v>54406</v>
          </cell>
          <cell r="CY54">
            <v>8299</v>
          </cell>
          <cell r="CZ54" t="str">
            <v>M6</v>
          </cell>
        </row>
        <row r="55">
          <cell r="B55" t="str">
            <v>0788 DE 2023</v>
          </cell>
          <cell r="C55">
            <v>11518445</v>
          </cell>
          <cell r="D55" t="str">
            <v>MARTIN ENRIQUE RINCON ROMERO</v>
          </cell>
          <cell r="E55" t="str">
            <v>CONTRATO DE PRESTACIÓN DE SERVICIOS DE APOYO A LA GESTIÓN</v>
          </cell>
          <cell r="F55"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55">
            <v>45125</v>
          </cell>
          <cell r="H55">
            <v>10588395</v>
          </cell>
          <cell r="I55" t="str">
            <v>Cinco (05) meses y diez (10) días calendario</v>
          </cell>
          <cell r="J55">
            <v>45125</v>
          </cell>
          <cell r="K55">
            <v>45287</v>
          </cell>
          <cell r="L55" t="str">
            <v>NO APLICA</v>
          </cell>
          <cell r="M55" t="str">
            <v>NO APLICA</v>
          </cell>
          <cell r="N55" t="str">
            <v>NO APLICA</v>
          </cell>
          <cell r="O55">
            <v>7</v>
          </cell>
          <cell r="P55">
            <v>860307</v>
          </cell>
          <cell r="Q55">
            <v>45125</v>
          </cell>
          <cell r="R55">
            <v>45138</v>
          </cell>
          <cell r="S55">
            <v>1985324</v>
          </cell>
          <cell r="T55">
            <v>45139</v>
          </cell>
          <cell r="U55">
            <v>45169</v>
          </cell>
          <cell r="V55">
            <v>1985324</v>
          </cell>
          <cell r="W55">
            <v>45170</v>
          </cell>
          <cell r="X55">
            <v>45199</v>
          </cell>
          <cell r="Y55">
            <v>1985324</v>
          </cell>
          <cell r="Z55">
            <v>45200</v>
          </cell>
          <cell r="AA55">
            <v>45230</v>
          </cell>
          <cell r="AB55">
            <v>1985324</v>
          </cell>
          <cell r="AC55">
            <v>45231</v>
          </cell>
          <cell r="AD55">
            <v>45260</v>
          </cell>
          <cell r="AE55">
            <v>1786792</v>
          </cell>
          <cell r="AF55">
            <v>45261</v>
          </cell>
          <cell r="AG55">
            <v>45287</v>
          </cell>
          <cell r="AH55">
            <v>1191194</v>
          </cell>
          <cell r="AI55">
            <v>45288</v>
          </cell>
          <cell r="AJ55">
            <v>45305</v>
          </cell>
          <cell r="BI55" t="str">
            <v>Facultad de Ciencias Agropecuarias y Recursos Naturales</v>
          </cell>
          <cell r="BJ55" t="str">
            <v>CRISTÓBAL LUGO LÓPEZ</v>
          </cell>
          <cell r="BK55" t="str">
            <v>Decano de la Facultad de Ciencias Agropecuarias y Recursos Naturales</v>
          </cell>
          <cell r="BL55">
            <v>1646</v>
          </cell>
          <cell r="BM55">
            <v>45122</v>
          </cell>
          <cell r="BN55">
            <v>3162464808</v>
          </cell>
          <cell r="BO55">
            <v>3750</v>
          </cell>
          <cell r="BP55">
            <v>45125</v>
          </cell>
          <cell r="BQ55">
            <v>10588395</v>
          </cell>
          <cell r="BR55">
            <v>1</v>
          </cell>
          <cell r="BS55">
            <v>45259</v>
          </cell>
          <cell r="BT55">
            <v>45288</v>
          </cell>
          <cell r="BU55">
            <v>45305</v>
          </cell>
          <cell r="BV55" t="str">
            <v xml:space="preserve">Dieciocho (18) días calendario </v>
          </cell>
          <cell r="BW55" t="str">
            <v>Cinco (05) meses y veintiocho (28) días calendario</v>
          </cell>
          <cell r="BX55">
            <v>1</v>
          </cell>
          <cell r="BY55">
            <v>45259</v>
          </cell>
          <cell r="BZ55">
            <v>1191194</v>
          </cell>
          <cell r="CA55">
            <v>2901</v>
          </cell>
          <cell r="CB55">
            <v>45259</v>
          </cell>
          <cell r="CC55">
            <v>132169843</v>
          </cell>
          <cell r="CD55">
            <v>6995</v>
          </cell>
          <cell r="CE55">
            <v>45259</v>
          </cell>
          <cell r="CF55">
            <v>1191194</v>
          </cell>
          <cell r="CP55">
            <v>45305</v>
          </cell>
          <cell r="CS5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5">
            <v>11518445</v>
          </cell>
          <cell r="CU55">
            <v>27</v>
          </cell>
          <cell r="CV55" t="str">
            <v>54406</v>
          </cell>
          <cell r="CW55">
            <v>27</v>
          </cell>
          <cell r="CX55" t="str">
            <v>54406</v>
          </cell>
          <cell r="CY55">
            <v>7490</v>
          </cell>
          <cell r="CZ55" t="str">
            <v>M6</v>
          </cell>
        </row>
        <row r="56">
          <cell r="B56" t="str">
            <v>0821 DE 2023</v>
          </cell>
          <cell r="C56">
            <v>40442774</v>
          </cell>
          <cell r="D56" t="str">
            <v xml:space="preserve">ADRIANA YOHANA GARZON VEGA  </v>
          </cell>
          <cell r="E56" t="str">
            <v>CONTRATO DE PRESTACIÓN DE SERVICIOS PROFESIONALES</v>
          </cell>
          <cell r="F56" t="str">
            <v>PRESTACIÓN DE SERVICIOS PROFESIONALES NECESARIO PARA EL FORTALECIMIENTO DE LOS PROCESOS DE LA VICERRECTORÍA ACADÉMICA DE LA UNIVERSIDAD DE LOS LLANOS.</v>
          </cell>
          <cell r="G56">
            <v>45125</v>
          </cell>
          <cell r="H56">
            <v>16131724</v>
          </cell>
          <cell r="I56" t="str">
            <v>Cuatro (04) meses y veintiocho (28) días calendario</v>
          </cell>
          <cell r="J56">
            <v>45125</v>
          </cell>
          <cell r="K56">
            <v>45275</v>
          </cell>
          <cell r="L56" t="str">
            <v>NO APLICA</v>
          </cell>
          <cell r="M56" t="str">
            <v>NO APLICA</v>
          </cell>
          <cell r="N56" t="str">
            <v>NO APLICA</v>
          </cell>
          <cell r="O56">
            <v>8</v>
          </cell>
          <cell r="P56">
            <v>1416976</v>
          </cell>
          <cell r="Q56">
            <v>45125</v>
          </cell>
          <cell r="R56">
            <v>45138</v>
          </cell>
          <cell r="S56">
            <v>3269944</v>
          </cell>
          <cell r="T56">
            <v>45139</v>
          </cell>
          <cell r="U56">
            <v>45169</v>
          </cell>
          <cell r="V56">
            <v>3269944</v>
          </cell>
          <cell r="W56">
            <v>45170</v>
          </cell>
          <cell r="X56">
            <v>45199</v>
          </cell>
          <cell r="Y56">
            <v>3269944</v>
          </cell>
          <cell r="Z56">
            <v>45200</v>
          </cell>
          <cell r="AA56">
            <v>45230</v>
          </cell>
          <cell r="AB56">
            <v>3269944</v>
          </cell>
          <cell r="AC56">
            <v>45231</v>
          </cell>
          <cell r="AD56">
            <v>45260</v>
          </cell>
          <cell r="AE56">
            <v>1634972</v>
          </cell>
          <cell r="AF56">
            <v>45261</v>
          </cell>
          <cell r="AG56">
            <v>45275</v>
          </cell>
          <cell r="AH56">
            <v>1307978</v>
          </cell>
          <cell r="AI56">
            <v>45276</v>
          </cell>
          <cell r="AJ56">
            <v>45287</v>
          </cell>
          <cell r="AK56">
            <v>1961966</v>
          </cell>
          <cell r="AL56">
            <v>45288</v>
          </cell>
          <cell r="AM56">
            <v>45305</v>
          </cell>
          <cell r="BI56" t="str">
            <v>Vicerrectoría Académica</v>
          </cell>
          <cell r="BJ56" t="str">
            <v>MONICA SILVA QUICENO</v>
          </cell>
          <cell r="BK56" t="str">
            <v>Vicerrector Universitario</v>
          </cell>
          <cell r="BL56">
            <v>1646</v>
          </cell>
          <cell r="BM56">
            <v>45122</v>
          </cell>
          <cell r="BN56">
            <v>3162464808</v>
          </cell>
          <cell r="BO56">
            <v>3796</v>
          </cell>
          <cell r="BP56">
            <v>45125</v>
          </cell>
          <cell r="BQ56">
            <v>16131724</v>
          </cell>
          <cell r="BR56">
            <v>1</v>
          </cell>
          <cell r="BS56">
            <v>45259</v>
          </cell>
          <cell r="BT56">
            <v>45276</v>
          </cell>
          <cell r="BU56">
            <v>45305</v>
          </cell>
          <cell r="BV56" t="str">
            <v>Treinta (30) días calendario</v>
          </cell>
          <cell r="BW56" t="str">
            <v>Cinco (05) meses y veintiocho (28) días calendario</v>
          </cell>
          <cell r="BX56">
            <v>1</v>
          </cell>
          <cell r="BY56">
            <v>45259</v>
          </cell>
          <cell r="BZ56">
            <v>3269944</v>
          </cell>
          <cell r="CA56">
            <v>2901</v>
          </cell>
          <cell r="CB56">
            <v>45259</v>
          </cell>
          <cell r="CC56">
            <v>132169843</v>
          </cell>
          <cell r="CD56">
            <v>7014</v>
          </cell>
          <cell r="CE56">
            <v>45259</v>
          </cell>
          <cell r="CF56">
            <v>3269944</v>
          </cell>
          <cell r="CP56">
            <v>45305</v>
          </cell>
          <cell r="CS56"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en todo lo relacionado con planes de estudio, calendario académico y planeación académica de los programas de grado. 4. Cooperar en la proyección del acto administrativo por el cual se prueban: cupos y horarios para cada semestre, tiempos de dedicación a labores académicas administrativas, acreditación. 5. Contribuir a la Vicerrectoría en lo que respecta al proceso de convocatorias docentes. 6. Apoyar la elaboración y ajustes de los procedimientos relacionados con la docencia (asignación responsabilidades académicas, convocatorias, vinculación y pago de docentes catedráticos de grado y realizar seguimiento a los mismos. 7. Apoyar y asesorar en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v>
          </cell>
          <cell r="CT56">
            <v>40442774</v>
          </cell>
          <cell r="CU56">
            <v>504</v>
          </cell>
          <cell r="CV56" t="str">
            <v>500</v>
          </cell>
          <cell r="CW56">
            <v>504</v>
          </cell>
          <cell r="CX56" t="str">
            <v>500</v>
          </cell>
          <cell r="CY56">
            <v>6209</v>
          </cell>
          <cell r="CZ56" t="str">
            <v>M6</v>
          </cell>
        </row>
        <row r="57">
          <cell r="B57" t="str">
            <v>0827 DE 2023</v>
          </cell>
          <cell r="C57">
            <v>40441513</v>
          </cell>
          <cell r="D57" t="str">
            <v>NINA LISSETH BALLEN RODRIGUEZ</v>
          </cell>
          <cell r="E57" t="str">
            <v>CONTRATO DE PRESTACIÓN DE SERVICIOS PROFESIONALES</v>
          </cell>
          <cell r="F57" t="str">
            <v>PRESTACIÓN DE SERVICIOS PROFESIONALES NECESARIO PARA EL FORTALECIMIENTO DE LOS PROCESOS ESTRATÉGICOS Y MISIONALES DE LA OFICINA ASESORA DE PLANEACIÓN DE LA UNIVERSIDAD DE LOS LLANOS.</v>
          </cell>
          <cell r="G57">
            <v>45125</v>
          </cell>
          <cell r="H57">
            <v>17439701</v>
          </cell>
          <cell r="I57" t="str">
            <v>Cinco (05) meses y diez (10) días calendario</v>
          </cell>
          <cell r="J57">
            <v>45125</v>
          </cell>
          <cell r="K57">
            <v>45287</v>
          </cell>
          <cell r="L57" t="str">
            <v>NO APLICA</v>
          </cell>
          <cell r="M57" t="str">
            <v>NO APLICA</v>
          </cell>
          <cell r="N57" t="str">
            <v>NO APLICA</v>
          </cell>
          <cell r="O57">
            <v>7</v>
          </cell>
          <cell r="P57">
            <v>1416976</v>
          </cell>
          <cell r="Q57">
            <v>45125</v>
          </cell>
          <cell r="R57">
            <v>45138</v>
          </cell>
          <cell r="S57">
            <v>3269944</v>
          </cell>
          <cell r="T57">
            <v>45139</v>
          </cell>
          <cell r="U57">
            <v>45169</v>
          </cell>
          <cell r="V57">
            <v>3269944</v>
          </cell>
          <cell r="W57">
            <v>45170</v>
          </cell>
          <cell r="X57">
            <v>45199</v>
          </cell>
          <cell r="Y57">
            <v>3269944</v>
          </cell>
          <cell r="Z57">
            <v>45200</v>
          </cell>
          <cell r="AA57">
            <v>45230</v>
          </cell>
          <cell r="AB57">
            <v>3269944</v>
          </cell>
          <cell r="AC57">
            <v>45231</v>
          </cell>
          <cell r="AD57">
            <v>45260</v>
          </cell>
          <cell r="AE57">
            <v>2942949</v>
          </cell>
          <cell r="AF57">
            <v>45261</v>
          </cell>
          <cell r="AG57">
            <v>45287</v>
          </cell>
          <cell r="AH57">
            <v>1961966</v>
          </cell>
          <cell r="AI57">
            <v>45288</v>
          </cell>
          <cell r="AJ57">
            <v>45305</v>
          </cell>
          <cell r="BI57" t="str">
            <v>Oficina Asesora de Planeación</v>
          </cell>
          <cell r="BJ57" t="str">
            <v xml:space="preserve">MARIA PAULA ESTUPIÑAN TIUSO  </v>
          </cell>
          <cell r="BK57" t="str">
            <v>Asesora de Planeación</v>
          </cell>
          <cell r="BL57">
            <v>1646</v>
          </cell>
          <cell r="BM57">
            <v>45122</v>
          </cell>
          <cell r="BN57">
            <v>3162464808</v>
          </cell>
          <cell r="BO57">
            <v>3795</v>
          </cell>
          <cell r="BP57">
            <v>45125</v>
          </cell>
          <cell r="BQ57">
            <v>17439701</v>
          </cell>
          <cell r="BR57">
            <v>1</v>
          </cell>
          <cell r="BS57">
            <v>45259</v>
          </cell>
          <cell r="BT57">
            <v>45288</v>
          </cell>
          <cell r="BU57">
            <v>45305</v>
          </cell>
          <cell r="BV57" t="str">
            <v xml:space="preserve">Dieciocho (18) días calendario </v>
          </cell>
          <cell r="BW57" t="str">
            <v>Cinco (05) meses y veintiocho (28) días calendario</v>
          </cell>
          <cell r="BX57">
            <v>1</v>
          </cell>
          <cell r="BY57">
            <v>45259</v>
          </cell>
          <cell r="BZ57">
            <v>1961966</v>
          </cell>
          <cell r="CA57">
            <v>2901</v>
          </cell>
          <cell r="CB57">
            <v>45259</v>
          </cell>
          <cell r="CC57">
            <v>132169843</v>
          </cell>
          <cell r="CD57">
            <v>7013</v>
          </cell>
          <cell r="CE57">
            <v>45259</v>
          </cell>
          <cell r="CF57">
            <v>1961966</v>
          </cell>
          <cell r="CP57">
            <v>45305</v>
          </cell>
          <cell r="CS57"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v>
          </cell>
          <cell r="CT57">
            <v>40441513</v>
          </cell>
          <cell r="CU57">
            <v>504</v>
          </cell>
          <cell r="CV57" t="str">
            <v>240</v>
          </cell>
          <cell r="CW57">
            <v>504</v>
          </cell>
          <cell r="CX57" t="str">
            <v>240</v>
          </cell>
          <cell r="CY57">
            <v>8299</v>
          </cell>
          <cell r="CZ57" t="str">
            <v>M6</v>
          </cell>
        </row>
        <row r="58">
          <cell r="B58" t="str">
            <v>0829 DE 2023</v>
          </cell>
          <cell r="C58">
            <v>80830452</v>
          </cell>
          <cell r="D58" t="str">
            <v>JUAN PABLO ARANGO MEDINA</v>
          </cell>
          <cell r="E58" t="str">
            <v>CONTRATO DE PRESTACIÓN DE SERVICIOS PROFESIONALES</v>
          </cell>
          <cell r="F58" t="str">
            <v>PRESTACIÓN DE SERVICIOS PROFESIONALES NECESARIO PARA EL FORTALECIMIENTO DE LOS PROCESOS DEL ÁREA DE INFRAESTRUCTURA DE LA OFICINA ASESORA DE PLANEACIÓN DE LA UNIVERSIDAD DE LOS LLANOS.</v>
          </cell>
          <cell r="G58">
            <v>45125</v>
          </cell>
          <cell r="H58">
            <v>19931088</v>
          </cell>
          <cell r="I58" t="str">
            <v>Cinco (05) meses y diez (10) días calendario</v>
          </cell>
          <cell r="J58">
            <v>45125</v>
          </cell>
          <cell r="K58">
            <v>45287</v>
          </cell>
          <cell r="L58" t="str">
            <v>NO APLICA</v>
          </cell>
          <cell r="M58" t="str">
            <v>NO APLICA</v>
          </cell>
          <cell r="N58" t="str">
            <v>NO APLICA</v>
          </cell>
          <cell r="O58">
            <v>7</v>
          </cell>
          <cell r="P58">
            <v>1619401</v>
          </cell>
          <cell r="Q58">
            <v>45125</v>
          </cell>
          <cell r="R58">
            <v>45138</v>
          </cell>
          <cell r="S58">
            <v>3737079</v>
          </cell>
          <cell r="T58">
            <v>45139</v>
          </cell>
          <cell r="U58">
            <v>45169</v>
          </cell>
          <cell r="V58">
            <v>3737079</v>
          </cell>
          <cell r="W58">
            <v>45170</v>
          </cell>
          <cell r="X58">
            <v>45199</v>
          </cell>
          <cell r="Y58">
            <v>3737079</v>
          </cell>
          <cell r="Z58">
            <v>45200</v>
          </cell>
          <cell r="AA58">
            <v>45230</v>
          </cell>
          <cell r="AB58">
            <v>3737079</v>
          </cell>
          <cell r="AC58">
            <v>45231</v>
          </cell>
          <cell r="AD58">
            <v>45260</v>
          </cell>
          <cell r="AE58">
            <v>3363371</v>
          </cell>
          <cell r="AF58">
            <v>45261</v>
          </cell>
          <cell r="AG58">
            <v>45287</v>
          </cell>
          <cell r="AH58">
            <v>2242247</v>
          </cell>
          <cell r="AI58">
            <v>45288</v>
          </cell>
          <cell r="AJ58">
            <v>45305</v>
          </cell>
          <cell r="BI58" t="str">
            <v>Oficina Asesora de Planeación</v>
          </cell>
          <cell r="BJ58" t="str">
            <v xml:space="preserve">MARIA PAULA ESTUPIÑAN TIUSO  </v>
          </cell>
          <cell r="BK58" t="str">
            <v>Asesora de Planeación</v>
          </cell>
          <cell r="BL58">
            <v>1646</v>
          </cell>
          <cell r="BM58">
            <v>45122</v>
          </cell>
          <cell r="BN58">
            <v>3162464808</v>
          </cell>
          <cell r="BO58">
            <v>3809</v>
          </cell>
          <cell r="BP58">
            <v>45125</v>
          </cell>
          <cell r="BQ58">
            <v>19931088</v>
          </cell>
          <cell r="BR58">
            <v>1</v>
          </cell>
          <cell r="BS58">
            <v>45259</v>
          </cell>
          <cell r="BT58">
            <v>45288</v>
          </cell>
          <cell r="BU58">
            <v>45305</v>
          </cell>
          <cell r="BV58" t="str">
            <v xml:space="preserve">Dieciocho (18) días calendario </v>
          </cell>
          <cell r="BW58" t="str">
            <v>Cinco (05) meses y veintiocho (28) días calendario</v>
          </cell>
          <cell r="BX58">
            <v>1</v>
          </cell>
          <cell r="BY58">
            <v>45259</v>
          </cell>
          <cell r="BZ58">
            <v>2242247</v>
          </cell>
          <cell r="CA58">
            <v>2901</v>
          </cell>
          <cell r="CB58">
            <v>45259</v>
          </cell>
          <cell r="CC58">
            <v>132169843</v>
          </cell>
          <cell r="CD58">
            <v>7021</v>
          </cell>
          <cell r="CE58">
            <v>45259</v>
          </cell>
          <cell r="CF58">
            <v>2242247</v>
          </cell>
          <cell r="CP58">
            <v>45305</v>
          </cell>
          <cell r="CS5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58">
            <v>80830452</v>
          </cell>
          <cell r="CU58">
            <v>504</v>
          </cell>
          <cell r="CV58" t="str">
            <v>240</v>
          </cell>
          <cell r="CW58">
            <v>504</v>
          </cell>
          <cell r="CX58" t="str">
            <v>240</v>
          </cell>
          <cell r="CY58">
            <v>4290</v>
          </cell>
          <cell r="CZ58" t="str">
            <v>M5</v>
          </cell>
        </row>
        <row r="59">
          <cell r="B59" t="str">
            <v>0830 DE 2023</v>
          </cell>
          <cell r="C59">
            <v>17342779</v>
          </cell>
          <cell r="D59" t="str">
            <v>HIGINIO CASTRO HERNANDEZ</v>
          </cell>
          <cell r="E59" t="str">
            <v>CONTRATO DE PRESTACIÓN DE SERVICIOS PROFESIONALES</v>
          </cell>
          <cell r="F59" t="str">
            <v>PRESTACIÓN DE SERVICIOS PROFESIONALES NECESARIO PARA EL FORTALECIMIENTO DE LOS PROCESOS DEL ÁREA DE INFRAESTRUCTURA DE LA OFICINA ASESORA DE PLANEACIÓN DE LA UNIVERSIDAD DE LOS LLANOS.</v>
          </cell>
          <cell r="G59">
            <v>45125</v>
          </cell>
          <cell r="H59">
            <v>24913856</v>
          </cell>
          <cell r="I59" t="str">
            <v>Cinco (05) meses y diez (10) días calendario</v>
          </cell>
          <cell r="J59">
            <v>45125</v>
          </cell>
          <cell r="K59">
            <v>45287</v>
          </cell>
          <cell r="L59" t="str">
            <v>NO APLICA</v>
          </cell>
          <cell r="M59" t="str">
            <v>NO APLICA</v>
          </cell>
          <cell r="N59" t="str">
            <v>NO APLICA</v>
          </cell>
          <cell r="O59">
            <v>7</v>
          </cell>
          <cell r="P59">
            <v>2024251</v>
          </cell>
          <cell r="Q59">
            <v>45125</v>
          </cell>
          <cell r="R59">
            <v>45138</v>
          </cell>
          <cell r="S59">
            <v>4671348</v>
          </cell>
          <cell r="T59">
            <v>45139</v>
          </cell>
          <cell r="U59">
            <v>45169</v>
          </cell>
          <cell r="V59">
            <v>4671348</v>
          </cell>
          <cell r="W59">
            <v>45170</v>
          </cell>
          <cell r="X59">
            <v>45199</v>
          </cell>
          <cell r="Y59">
            <v>4671348</v>
          </cell>
          <cell r="Z59">
            <v>45200</v>
          </cell>
          <cell r="AA59">
            <v>45230</v>
          </cell>
          <cell r="AB59">
            <v>4671348</v>
          </cell>
          <cell r="AC59">
            <v>45231</v>
          </cell>
          <cell r="AD59">
            <v>45260</v>
          </cell>
          <cell r="AE59">
            <v>4204213</v>
          </cell>
          <cell r="AF59">
            <v>45261</v>
          </cell>
          <cell r="AG59">
            <v>45287</v>
          </cell>
          <cell r="AH59">
            <v>2802809</v>
          </cell>
          <cell r="AI59">
            <v>45288</v>
          </cell>
          <cell r="AJ59">
            <v>45305</v>
          </cell>
          <cell r="BI59" t="str">
            <v>Oficina Asesora de Planeación</v>
          </cell>
          <cell r="BJ59" t="str">
            <v xml:space="preserve">MARIA PAULA ESTUPIÑAN TIUSO  </v>
          </cell>
          <cell r="BK59" t="str">
            <v>Asesora de Planeación</v>
          </cell>
          <cell r="BL59">
            <v>1646</v>
          </cell>
          <cell r="BM59">
            <v>45122</v>
          </cell>
          <cell r="BN59">
            <v>3162464808</v>
          </cell>
          <cell r="BO59">
            <v>3759</v>
          </cell>
          <cell r="BP59">
            <v>45125</v>
          </cell>
          <cell r="BQ59">
            <v>24913856</v>
          </cell>
          <cell r="BR59">
            <v>1</v>
          </cell>
          <cell r="BS59">
            <v>45259</v>
          </cell>
          <cell r="BT59">
            <v>45288</v>
          </cell>
          <cell r="BU59">
            <v>45305</v>
          </cell>
          <cell r="BV59" t="str">
            <v xml:space="preserve">Dieciocho (18) días calendario </v>
          </cell>
          <cell r="BW59" t="str">
            <v>Cinco (05) meses y veintiocho (28) días calendario</v>
          </cell>
          <cell r="BX59">
            <v>1</v>
          </cell>
          <cell r="BY59">
            <v>45259</v>
          </cell>
          <cell r="BZ59">
            <v>2802809</v>
          </cell>
          <cell r="CA59">
            <v>2901</v>
          </cell>
          <cell r="CB59">
            <v>45259</v>
          </cell>
          <cell r="CC59">
            <v>132169843</v>
          </cell>
          <cell r="CD59">
            <v>7001</v>
          </cell>
          <cell r="CE59">
            <v>45259</v>
          </cell>
          <cell r="CF59">
            <v>2802809</v>
          </cell>
          <cell r="CP59">
            <v>45305</v>
          </cell>
          <cell r="CS5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v>
          </cell>
          <cell r="CT59">
            <v>17342779</v>
          </cell>
          <cell r="CU59">
            <v>504</v>
          </cell>
          <cell r="CV59" t="str">
            <v>240</v>
          </cell>
          <cell r="CW59">
            <v>504</v>
          </cell>
          <cell r="CX59" t="str">
            <v>240</v>
          </cell>
          <cell r="CY59">
            <v>7020</v>
          </cell>
          <cell r="CZ59" t="str">
            <v>M5</v>
          </cell>
        </row>
        <row r="60">
          <cell r="B60" t="str">
            <v>0831 DE 2023</v>
          </cell>
          <cell r="C60">
            <v>1121883647</v>
          </cell>
          <cell r="D60" t="str">
            <v>ESTEFANY ANDREA ZABALA RAMOS</v>
          </cell>
          <cell r="E60" t="str">
            <v>CONTRATO DE PRESTACIÓN DE SERVICIOS PROFESIONALES</v>
          </cell>
          <cell r="F60" t="str">
            <v>PRESTACIÓN DE SERVICIOS PROFESIONALES NECESARIO PARA EL FORTALECIMIENTO DE LOS PROCESOS DEL ÁREA DE INFRAESTRUCTURA DE LA OFICINA ASESORA DE PLANEACIÓN DE LA UNIVERSIDAD DE LOS LLANOS.</v>
          </cell>
          <cell r="G60">
            <v>45125</v>
          </cell>
          <cell r="H60">
            <v>17439701</v>
          </cell>
          <cell r="I60" t="str">
            <v>Cinco (05) meses y diez (10) días calendario</v>
          </cell>
          <cell r="J60">
            <v>45125</v>
          </cell>
          <cell r="K60">
            <v>45287</v>
          </cell>
          <cell r="L60" t="str">
            <v>NO APLICA</v>
          </cell>
          <cell r="M60" t="str">
            <v>NO APLICA</v>
          </cell>
          <cell r="N60" t="str">
            <v>NO APLICA</v>
          </cell>
          <cell r="O60">
            <v>7</v>
          </cell>
          <cell r="P60">
            <v>1416976</v>
          </cell>
          <cell r="Q60">
            <v>45125</v>
          </cell>
          <cell r="R60">
            <v>45138</v>
          </cell>
          <cell r="S60">
            <v>3269944</v>
          </cell>
          <cell r="T60">
            <v>45139</v>
          </cell>
          <cell r="U60">
            <v>45169</v>
          </cell>
          <cell r="V60">
            <v>3269944</v>
          </cell>
          <cell r="W60">
            <v>45170</v>
          </cell>
          <cell r="X60">
            <v>45199</v>
          </cell>
          <cell r="Y60">
            <v>3269944</v>
          </cell>
          <cell r="Z60">
            <v>45200</v>
          </cell>
          <cell r="AA60">
            <v>45230</v>
          </cell>
          <cell r="AB60">
            <v>3269944</v>
          </cell>
          <cell r="AC60">
            <v>45231</v>
          </cell>
          <cell r="AD60">
            <v>45260</v>
          </cell>
          <cell r="AE60">
            <v>2942949</v>
          </cell>
          <cell r="AF60">
            <v>45261</v>
          </cell>
          <cell r="AG60">
            <v>45287</v>
          </cell>
          <cell r="AH60">
            <v>1961966</v>
          </cell>
          <cell r="AI60">
            <v>45288</v>
          </cell>
          <cell r="AJ60">
            <v>45305</v>
          </cell>
          <cell r="BI60" t="str">
            <v>Oficina Asesora de Planeación</v>
          </cell>
          <cell r="BJ60" t="str">
            <v xml:space="preserve">MARIA PAULA ESTUPIÑAN TIUSO  </v>
          </cell>
          <cell r="BK60" t="str">
            <v>Asesora de Planeación</v>
          </cell>
          <cell r="BL60">
            <v>1646</v>
          </cell>
          <cell r="BM60">
            <v>45122</v>
          </cell>
          <cell r="BN60">
            <v>3162464808</v>
          </cell>
          <cell r="BO60">
            <v>3880</v>
          </cell>
          <cell r="BP60">
            <v>45125</v>
          </cell>
          <cell r="BQ60">
            <v>17439701</v>
          </cell>
          <cell r="BR60">
            <v>1</v>
          </cell>
          <cell r="BS60">
            <v>45259</v>
          </cell>
          <cell r="BT60">
            <v>45288</v>
          </cell>
          <cell r="BU60">
            <v>45305</v>
          </cell>
          <cell r="BV60" t="str">
            <v xml:space="preserve">Dieciocho (18) días calendario </v>
          </cell>
          <cell r="BW60" t="str">
            <v>Cinco (05) meses y veintiocho (28) días calendario</v>
          </cell>
          <cell r="BX60">
            <v>1</v>
          </cell>
          <cell r="BY60">
            <v>45259</v>
          </cell>
          <cell r="BZ60">
            <v>1961966</v>
          </cell>
          <cell r="CA60">
            <v>2901</v>
          </cell>
          <cell r="CB60">
            <v>45259</v>
          </cell>
          <cell r="CC60">
            <v>132169843</v>
          </cell>
          <cell r="CD60">
            <v>7052</v>
          </cell>
          <cell r="CE60">
            <v>45259</v>
          </cell>
          <cell r="CF60">
            <v>1961966</v>
          </cell>
          <cell r="CP60">
            <v>45305</v>
          </cell>
          <cell r="CS6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v>
          </cell>
          <cell r="CT60">
            <v>1121883647</v>
          </cell>
          <cell r="CU60">
            <v>504</v>
          </cell>
          <cell r="CV60" t="str">
            <v>240</v>
          </cell>
          <cell r="CW60">
            <v>504</v>
          </cell>
          <cell r="CX60" t="str">
            <v>240</v>
          </cell>
          <cell r="CY60">
            <v>4111</v>
          </cell>
          <cell r="CZ60" t="str">
            <v>M5</v>
          </cell>
        </row>
        <row r="61">
          <cell r="B61" t="str">
            <v>0854 DE 2023</v>
          </cell>
          <cell r="C61">
            <v>86058755</v>
          </cell>
          <cell r="D61" t="str">
            <v>JHON ALEJANDRO LEON RODRIGUEZ</v>
          </cell>
          <cell r="E61" t="str">
            <v>CONTRATO DE PRESTACIÓN DE SERVICIOS PROFESIONALES</v>
          </cell>
          <cell r="F61" t="str">
            <v>PRESTACIÓN DE SERVICIOS PROFESIONALES NECESARIO PARA EL FORTALECIMIENTO DE LOS PROCESOS ADMINISTRATIVOS DE LA SECRETARIA GENERAL Y EL CONSEJO ACADÉMICO DE LA UNIVERSIDAD DE LOS LLANOS.</v>
          </cell>
          <cell r="G61">
            <v>45125</v>
          </cell>
          <cell r="H61">
            <v>14948315</v>
          </cell>
          <cell r="I61" t="str">
            <v>Cinco (05) meses y diez (10) días calendario</v>
          </cell>
          <cell r="J61">
            <v>45125</v>
          </cell>
          <cell r="K61">
            <v>45287</v>
          </cell>
          <cell r="L61" t="str">
            <v>NO APLICA</v>
          </cell>
          <cell r="M61" t="str">
            <v>NO APLICA</v>
          </cell>
          <cell r="N61" t="str">
            <v>NO APLICA</v>
          </cell>
          <cell r="O61">
            <v>7</v>
          </cell>
          <cell r="P61">
            <v>1214551</v>
          </cell>
          <cell r="Q61">
            <v>45125</v>
          </cell>
          <cell r="R61">
            <v>45138</v>
          </cell>
          <cell r="S61">
            <v>2802809</v>
          </cell>
          <cell r="T61">
            <v>45139</v>
          </cell>
          <cell r="U61">
            <v>45169</v>
          </cell>
          <cell r="V61">
            <v>2802809</v>
          </cell>
          <cell r="W61">
            <v>45170</v>
          </cell>
          <cell r="X61">
            <v>45199</v>
          </cell>
          <cell r="Y61">
            <v>2802809</v>
          </cell>
          <cell r="Z61">
            <v>45200</v>
          </cell>
          <cell r="AA61">
            <v>45230</v>
          </cell>
          <cell r="AB61">
            <v>2802809</v>
          </cell>
          <cell r="AC61">
            <v>45231</v>
          </cell>
          <cell r="AD61">
            <v>45260</v>
          </cell>
          <cell r="AE61">
            <v>2522528</v>
          </cell>
          <cell r="AF61">
            <v>45261</v>
          </cell>
          <cell r="AG61">
            <v>45287</v>
          </cell>
          <cell r="AH61">
            <v>1681685</v>
          </cell>
          <cell r="AI61">
            <v>45288</v>
          </cell>
          <cell r="AJ61">
            <v>45305</v>
          </cell>
          <cell r="BI61" t="str">
            <v>Secretaria General</v>
          </cell>
          <cell r="BJ61" t="str">
            <v>DEIVER GIOVANNY QUINTERO REYES</v>
          </cell>
          <cell r="BK61" t="str">
            <v>Secretario General</v>
          </cell>
          <cell r="BL61">
            <v>1646</v>
          </cell>
          <cell r="BM61">
            <v>45122</v>
          </cell>
          <cell r="BN61">
            <v>3162464808</v>
          </cell>
          <cell r="BO61">
            <v>3818</v>
          </cell>
          <cell r="BP61">
            <v>45125</v>
          </cell>
          <cell r="BQ61">
            <v>14948315</v>
          </cell>
          <cell r="BR61">
            <v>1</v>
          </cell>
          <cell r="BS61">
            <v>45259</v>
          </cell>
          <cell r="BT61">
            <v>45288</v>
          </cell>
          <cell r="BU61">
            <v>45305</v>
          </cell>
          <cell r="BV61" t="str">
            <v xml:space="preserve">Dieciocho (18) días calendario </v>
          </cell>
          <cell r="BW61" t="str">
            <v>Cinco (05) meses y veintiocho (28) días calendario</v>
          </cell>
          <cell r="BX61">
            <v>1</v>
          </cell>
          <cell r="BY61">
            <v>45259</v>
          </cell>
          <cell r="BZ61">
            <v>1681685</v>
          </cell>
          <cell r="CA61">
            <v>2901</v>
          </cell>
          <cell r="CB61">
            <v>45259</v>
          </cell>
          <cell r="CC61">
            <v>132169843</v>
          </cell>
          <cell r="CD61">
            <v>7026</v>
          </cell>
          <cell r="CE61">
            <v>45259</v>
          </cell>
          <cell r="CF61">
            <v>1681685</v>
          </cell>
          <cell r="CP61">
            <v>45305</v>
          </cell>
          <cell r="CS61" t="str">
            <v>1. Prestar apoyo en las sesiones del Consejo Académico. 2. Coadyuvar en la transcripción de las grabaciones y digitación de los proyectos de actas que registran el desarrollo de las sesiones del Consejo Académico. 3. Prestar apoyo en la proyección de comunicaciones y respuestas de la correspondencia tratada en las sesiones del Consejo Académico.  4. Prepara  la proyección de  Acuerdos Académicos debidamente tratados en las sesiones del Consejo Académico. 5. Contribuir en la proyección de Resoluciones Académicas debidamente tratadas en las sesiones del Consejo Académico.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Académico.</v>
          </cell>
          <cell r="CT61">
            <v>86058755</v>
          </cell>
          <cell r="CU61">
            <v>504</v>
          </cell>
          <cell r="CV61" t="str">
            <v>310</v>
          </cell>
          <cell r="CW61">
            <v>504</v>
          </cell>
          <cell r="CX61" t="str">
            <v>310</v>
          </cell>
          <cell r="CY61">
            <v>7020</v>
          </cell>
          <cell r="CZ61" t="str">
            <v>M5</v>
          </cell>
        </row>
        <row r="62">
          <cell r="B62" t="str">
            <v>0855 DE 2023</v>
          </cell>
          <cell r="C62">
            <v>1120870734</v>
          </cell>
          <cell r="D62" t="str">
            <v xml:space="preserve">CARLOS ALBERTO PEÑA GODOY </v>
          </cell>
          <cell r="E62" t="str">
            <v>CONTRATO DE PRESTACIÓN DE SERVICIOS DE APOYO A LA GESTIÓN</v>
          </cell>
          <cell r="F62" t="str">
            <v>PRESTACIÓN DE SERVICIOS DE APOYO A LA GESTIÓN NECESARIO PARA EL FORTALECIMIENTO DE LOS PROCESOS ADMINISTRATIVOS DE LA SECRETARIA GENERAL Y EL CONSEJO SUPERIOR DE LA UNIVERSIDAD DE LOS LLANOS.</v>
          </cell>
          <cell r="G62">
            <v>45125</v>
          </cell>
          <cell r="H62">
            <v>11834080</v>
          </cell>
          <cell r="I62" t="str">
            <v>Cinco (05) meses y diez (10) días calendario</v>
          </cell>
          <cell r="J62">
            <v>45125</v>
          </cell>
          <cell r="K62">
            <v>45287</v>
          </cell>
          <cell r="L62" t="str">
            <v>NO APLICA</v>
          </cell>
          <cell r="M62" t="str">
            <v>NO APLICA</v>
          </cell>
          <cell r="N62" t="str">
            <v>NO APLICA</v>
          </cell>
          <cell r="O62">
            <v>7</v>
          </cell>
          <cell r="P62">
            <v>961519</v>
          </cell>
          <cell r="Q62">
            <v>45125</v>
          </cell>
          <cell r="R62">
            <v>45138</v>
          </cell>
          <cell r="S62">
            <v>2218890</v>
          </cell>
          <cell r="T62">
            <v>45139</v>
          </cell>
          <cell r="U62">
            <v>45169</v>
          </cell>
          <cell r="V62">
            <v>2218890</v>
          </cell>
          <cell r="W62">
            <v>45170</v>
          </cell>
          <cell r="X62">
            <v>45199</v>
          </cell>
          <cell r="Y62">
            <v>2218890</v>
          </cell>
          <cell r="Z62">
            <v>45200</v>
          </cell>
          <cell r="AA62">
            <v>45230</v>
          </cell>
          <cell r="AB62">
            <v>2218890</v>
          </cell>
          <cell r="AC62">
            <v>45231</v>
          </cell>
          <cell r="AD62">
            <v>45260</v>
          </cell>
          <cell r="AE62">
            <v>1997001</v>
          </cell>
          <cell r="AF62">
            <v>45261</v>
          </cell>
          <cell r="AG62">
            <v>45287</v>
          </cell>
          <cell r="AH62">
            <v>1331334</v>
          </cell>
          <cell r="AI62">
            <v>45288</v>
          </cell>
          <cell r="AJ62">
            <v>45305</v>
          </cell>
          <cell r="BI62" t="str">
            <v>Secretaria General</v>
          </cell>
          <cell r="BJ62" t="str">
            <v>DEIVER GIOVANNY QUINTERO REYES</v>
          </cell>
          <cell r="BK62" t="str">
            <v>Secretario General</v>
          </cell>
          <cell r="BL62">
            <v>1646</v>
          </cell>
          <cell r="BM62">
            <v>45122</v>
          </cell>
          <cell r="BN62">
            <v>3162464808</v>
          </cell>
          <cell r="BO62">
            <v>3841</v>
          </cell>
          <cell r="BP62">
            <v>45125</v>
          </cell>
          <cell r="BQ62">
            <v>11834080</v>
          </cell>
          <cell r="BR62">
            <v>1</v>
          </cell>
          <cell r="BS62">
            <v>45259</v>
          </cell>
          <cell r="BT62">
            <v>45288</v>
          </cell>
          <cell r="BU62">
            <v>45305</v>
          </cell>
          <cell r="BV62" t="str">
            <v xml:space="preserve">Dieciocho (18) días calendario </v>
          </cell>
          <cell r="BW62" t="str">
            <v>Cinco (05) meses y veintiocho (28) días calendario</v>
          </cell>
          <cell r="BX62">
            <v>1</v>
          </cell>
          <cell r="BY62">
            <v>45259</v>
          </cell>
          <cell r="BZ62">
            <v>1331334</v>
          </cell>
          <cell r="CA62">
            <v>2901</v>
          </cell>
          <cell r="CB62">
            <v>45259</v>
          </cell>
          <cell r="CC62">
            <v>132169843</v>
          </cell>
          <cell r="CD62">
            <v>7032</v>
          </cell>
          <cell r="CE62">
            <v>45259</v>
          </cell>
          <cell r="CF62">
            <v>1331334</v>
          </cell>
          <cell r="CP62">
            <v>45305</v>
          </cell>
          <cell r="CS62" t="str">
            <v>1. Prestar apoyo en las sesiones del Consejo Superior. 2. Coadyuvar en la transcripción de las grabaciones y digitación de los proyectos de actas que registran el desarrollo de las sesiones del Consejo Superior. 3. Contribuir en la proyección de las comunicaciones y respuestas de la correspondencia del Consejo Superior. 4. Contribuir con la proyección de actos administrativos del Consejo Superior. 5. Colaborar con el cumplimiento y diligenciamiento de información en las matrices de seguimiento correspondiente a la secretaria General.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Superior.</v>
          </cell>
          <cell r="CT62">
            <v>1120870734</v>
          </cell>
          <cell r="CU62">
            <v>504</v>
          </cell>
          <cell r="CV62" t="str">
            <v>310</v>
          </cell>
          <cell r="CW62">
            <v>504</v>
          </cell>
          <cell r="CX62" t="str">
            <v>310</v>
          </cell>
          <cell r="CY62">
            <v>8299</v>
          </cell>
          <cell r="CZ62" t="str">
            <v>M6</v>
          </cell>
        </row>
        <row r="63">
          <cell r="B63" t="str">
            <v>0872 DE 2023</v>
          </cell>
          <cell r="C63">
            <v>1026577505</v>
          </cell>
          <cell r="D63" t="str">
            <v>ALEXANDER MEZA AVILA</v>
          </cell>
          <cell r="E63" t="str">
            <v>CONTRATO DE PRESTACIÓN DE SERVICIOS PROFESIONALES</v>
          </cell>
          <cell r="F63" t="str">
            <v>PRESTACIÓN DE SERVICIOS PROFESIONALES NECESARIO PARA EL FORTALECIMIENTO DE LOS PROCESOS DE GESTIÓN JURÍDICA DE LA OFICINA ASESORA JURÍDICA DE LA UNIVERSIDAD DE LOS LLANOS.</v>
          </cell>
          <cell r="G63">
            <v>45125</v>
          </cell>
          <cell r="H63">
            <v>17439701</v>
          </cell>
          <cell r="I63" t="str">
            <v>Cinco (05) meses y diez (10) días calendario</v>
          </cell>
          <cell r="J63">
            <v>45125</v>
          </cell>
          <cell r="K63">
            <v>45287</v>
          </cell>
          <cell r="L63" t="str">
            <v>NO APLICA</v>
          </cell>
          <cell r="M63" t="str">
            <v>NO APLICA</v>
          </cell>
          <cell r="N63" t="str">
            <v>NO APLICA</v>
          </cell>
          <cell r="O63">
            <v>7</v>
          </cell>
          <cell r="P63">
            <v>1416976</v>
          </cell>
          <cell r="Q63">
            <v>45125</v>
          </cell>
          <cell r="R63">
            <v>45138</v>
          </cell>
          <cell r="S63">
            <v>3269944</v>
          </cell>
          <cell r="T63">
            <v>45139</v>
          </cell>
          <cell r="U63">
            <v>45169</v>
          </cell>
          <cell r="V63">
            <v>3269944</v>
          </cell>
          <cell r="W63">
            <v>45170</v>
          </cell>
          <cell r="X63">
            <v>45199</v>
          </cell>
          <cell r="Y63">
            <v>3269944</v>
          </cell>
          <cell r="Z63">
            <v>45200</v>
          </cell>
          <cell r="AA63">
            <v>45230</v>
          </cell>
          <cell r="AB63">
            <v>3269944</v>
          </cell>
          <cell r="AC63">
            <v>45231</v>
          </cell>
          <cell r="AD63">
            <v>45260</v>
          </cell>
          <cell r="AE63">
            <v>2942949</v>
          </cell>
          <cell r="AF63">
            <v>45261</v>
          </cell>
          <cell r="AG63">
            <v>45287</v>
          </cell>
          <cell r="AH63">
            <v>1961966</v>
          </cell>
          <cell r="AI63">
            <v>45288</v>
          </cell>
          <cell r="AJ63">
            <v>45305</v>
          </cell>
          <cell r="BI63" t="str">
            <v>Oficina Asesora Jurídica</v>
          </cell>
          <cell r="BJ63" t="str">
            <v>ZULITH ANDREA ROMERO MARTIN</v>
          </cell>
          <cell r="BK63" t="str">
            <v>Asesora Jurídica</v>
          </cell>
          <cell r="BL63">
            <v>1646</v>
          </cell>
          <cell r="BM63">
            <v>45122</v>
          </cell>
          <cell r="BN63">
            <v>3162464808</v>
          </cell>
          <cell r="BO63">
            <v>3833</v>
          </cell>
          <cell r="BP63">
            <v>45125</v>
          </cell>
          <cell r="BQ63">
            <v>17439701</v>
          </cell>
          <cell r="BR63">
            <v>1</v>
          </cell>
          <cell r="BS63">
            <v>45259</v>
          </cell>
          <cell r="BT63">
            <v>45288</v>
          </cell>
          <cell r="BU63">
            <v>45305</v>
          </cell>
          <cell r="BV63" t="str">
            <v xml:space="preserve">Dieciocho (18) días calendario </v>
          </cell>
          <cell r="BW63" t="str">
            <v>Cinco (05) meses y veintiocho (28) días calendario</v>
          </cell>
          <cell r="BX63">
            <v>1</v>
          </cell>
          <cell r="BY63">
            <v>45259</v>
          </cell>
          <cell r="BZ63">
            <v>1961966</v>
          </cell>
          <cell r="CA63">
            <v>2901</v>
          </cell>
          <cell r="CB63">
            <v>45259</v>
          </cell>
          <cell r="CC63">
            <v>132169843</v>
          </cell>
          <cell r="CD63">
            <v>7028</v>
          </cell>
          <cell r="CE63">
            <v>45259</v>
          </cell>
          <cell r="CF63">
            <v>1961966</v>
          </cell>
          <cell r="CP63">
            <v>45305</v>
          </cell>
          <cell r="CS63" t="str">
            <v>1. Contribuir y prestar apoyo en la proyección de conceptos jurídicos. 2. Prestar apoyo en asesorías jurídicas cuando le sean requeridas por el Asesor Jurídico. 3. Coadyuvar en la proyección de respuestas a las solicitudes de los órganos de control. 4. Contribuir en la proyección de respuestas de las solicitudes realizadas y/o asignadas por las diferentes dependencias de la Universidad. 5. Prestar apoyo en la proyección de respuestas a los derechos de petición.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Contribuir con la proyección de actos administrativos o respuestas a los recursos que sean interpuestos contra los mismos y que se pasen al conocimiento de la oficina. 9. Apoyar la ejecución del programa anual de auditorías internas de gestión y calidad en caso de que la Oficina Asesora de Control Interno así lo requiera. 10. Prestar apoyo a los procesos de defensa judicial de la Universidad de los Llanos. 11. Coadyuvar en la revisión, verificación y cumplimiento de la documentación requerida para la vinculación por contrato de prestación de servicios profesionales o de apoyo a la gestión, perteneciente a los Convenios y/o proyectos suscritos con la Universidad de los Llanos. 12. Revisar las minutas de contrato de prestación de servicios profesionales o de apoyo a la gestión y todos los actos que modifiquen los contratos iniciales. 13. Prestar apoyo en las actividades desarrolladas por el Consejo Electoral.</v>
          </cell>
          <cell r="CT63">
            <v>1026577505</v>
          </cell>
          <cell r="CU63">
            <v>504</v>
          </cell>
          <cell r="CV63" t="str">
            <v>210</v>
          </cell>
          <cell r="CW63">
            <v>504</v>
          </cell>
          <cell r="CX63" t="str">
            <v>210</v>
          </cell>
          <cell r="CY63">
            <v>6920</v>
          </cell>
          <cell r="CZ63" t="str">
            <v>M5</v>
          </cell>
        </row>
        <row r="64">
          <cell r="B64" t="str">
            <v>0873 DE 2023</v>
          </cell>
          <cell r="C64">
            <v>1121845439</v>
          </cell>
          <cell r="D64" t="str">
            <v xml:space="preserve">STEFANNI LOPEZ BUITRAGO </v>
          </cell>
          <cell r="E64" t="str">
            <v>CONTRATO DE PRESTACIÓN DE SERVICIOS PROFESIONALES</v>
          </cell>
          <cell r="F64" t="str">
            <v>PRESTACIÓN DE SERVICIOS PROFESIONALES NECESARIO PARA EL FORTALECIMIENTO DE LOS PROCESOS DE GESTIÓN CONTABLE Y ADMINISTRATIVA DE LA OFICINA ASESORA JURÍDICA DE LA UNIVERSIDAD DE LOS LLANOS.</v>
          </cell>
          <cell r="G64">
            <v>45125</v>
          </cell>
          <cell r="H64">
            <v>17439701</v>
          </cell>
          <cell r="I64" t="str">
            <v>Cinco (05) meses y diez (10) días calendario</v>
          </cell>
          <cell r="J64">
            <v>45125</v>
          </cell>
          <cell r="K64">
            <v>45287</v>
          </cell>
          <cell r="L64" t="str">
            <v>NO APLICA</v>
          </cell>
          <cell r="M64" t="str">
            <v>NO APLICA</v>
          </cell>
          <cell r="N64" t="str">
            <v>NO APLICA</v>
          </cell>
          <cell r="O64">
            <v>7</v>
          </cell>
          <cell r="P64">
            <v>1416976</v>
          </cell>
          <cell r="Q64">
            <v>45125</v>
          </cell>
          <cell r="R64">
            <v>45138</v>
          </cell>
          <cell r="S64">
            <v>3269944</v>
          </cell>
          <cell r="T64">
            <v>45139</v>
          </cell>
          <cell r="U64">
            <v>45169</v>
          </cell>
          <cell r="V64">
            <v>3269944</v>
          </cell>
          <cell r="W64">
            <v>45170</v>
          </cell>
          <cell r="X64">
            <v>45199</v>
          </cell>
          <cell r="Y64">
            <v>3269944</v>
          </cell>
          <cell r="Z64">
            <v>45200</v>
          </cell>
          <cell r="AA64">
            <v>45230</v>
          </cell>
          <cell r="AB64">
            <v>3269944</v>
          </cell>
          <cell r="AC64">
            <v>45231</v>
          </cell>
          <cell r="AD64">
            <v>45260</v>
          </cell>
          <cell r="AE64">
            <v>2942949</v>
          </cell>
          <cell r="AF64">
            <v>45261</v>
          </cell>
          <cell r="AG64">
            <v>45287</v>
          </cell>
          <cell r="AH64">
            <v>1961966</v>
          </cell>
          <cell r="AI64">
            <v>45288</v>
          </cell>
          <cell r="AJ64">
            <v>45305</v>
          </cell>
          <cell r="BI64" t="str">
            <v>Oficina Asesora Jurídica</v>
          </cell>
          <cell r="BJ64" t="str">
            <v>ZULITH ANDREA ROMERO MARTIN</v>
          </cell>
          <cell r="BK64" t="str">
            <v>Asesora Jurídica</v>
          </cell>
          <cell r="BL64">
            <v>1646</v>
          </cell>
          <cell r="BM64">
            <v>45122</v>
          </cell>
          <cell r="BN64">
            <v>3162464808</v>
          </cell>
          <cell r="BO64">
            <v>3859</v>
          </cell>
          <cell r="BP64">
            <v>45125</v>
          </cell>
          <cell r="BQ64">
            <v>17439701</v>
          </cell>
          <cell r="BR64">
            <v>1</v>
          </cell>
          <cell r="BS64">
            <v>45259</v>
          </cell>
          <cell r="BT64">
            <v>45288</v>
          </cell>
          <cell r="BU64">
            <v>45305</v>
          </cell>
          <cell r="BV64" t="str">
            <v xml:space="preserve">Dieciocho (18) días calendario </v>
          </cell>
          <cell r="BW64" t="str">
            <v>Cinco (05) meses y veintiocho (28) días calendario</v>
          </cell>
          <cell r="BX64">
            <v>1</v>
          </cell>
          <cell r="BY64">
            <v>45259</v>
          </cell>
          <cell r="BZ64">
            <v>1961966</v>
          </cell>
          <cell r="CA64">
            <v>2901</v>
          </cell>
          <cell r="CB64">
            <v>45259</v>
          </cell>
          <cell r="CC64">
            <v>132169843</v>
          </cell>
          <cell r="CD64">
            <v>7042</v>
          </cell>
          <cell r="CE64">
            <v>45259</v>
          </cell>
          <cell r="CF64">
            <v>1961966</v>
          </cell>
          <cell r="CP64">
            <v>45305</v>
          </cell>
          <cell r="CS64" t="str">
            <v>1. Prestar apoyo en la creación, actualización y dar de baja a usuarios en el Sistema de Información y Gestión del Empleo Público – SIGEP II- Entidades Públicas. 2. Colaborar en la revisión, verificación y cumplimiento de la documentación requerida para la vinculación por contrato de prestación de servicios. 3. Prestar apoyo en la elaboración de certificaciones de contratos de prestación de servicio suscritos entre la Universidad y terceros. 4. Coadyuvar con la recepción, verificación y cumplimiento de los soportes para pago de cuentas de cobro y/o terminaciones de contratos presentadas por los contratistas. 5. Brindar apoyo en la creación de conceptos - módulo de Tesorería -  en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y la elaboración de órdenes de pago para cuentas de cobro por cargue masivo - módulo de presupuesto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Colaborar en remitir el listado de órdenes de pago de las cuentas de cobro de administrativos, academia, proyectos de investigación y entregar soportes de las cuentas de cobro de proyectos de Regalías a la División de Tesorería. 9. Prestar apoyo atendiendo los requerimientos de la División de Tesorería relacionados con la verificación y/o corrección de las cuentas de cobro o terminación de contratos de proyectos de Regalías .10. Brindar apoyo en la afiliación (cargue de información, validación y radicación) a través del portal web de la Aseguradora de Riesgos Laborales – Positiva Compañía de Seguros de los contratistas vinculados en la Universidad de los Llanos. 11.   Apoyar el proceso de generación para pago (Causación, remisión y orden de pago) de aportes Administradora de Riesgos Laborales – ARL -   de los contratistas afiliados con riesgo IV y V vinculados con la Universidad. 12. Prestar apoyo en la validación de las hojas de vida de los contratistas ante el Sistema de Información y Gestión del Empleo Público –SIGEP II-Entidades Públicas, en caso de que se requiera. 13.  Colaborar con el registro ante el Sistema de Información y Gestión del Empleo Público -SIGEP II-Entidades Públicas de los datos de contratos suscritos por la Universidad en cada uno de los periodos, en caso de que se requiera. 14. Contribuir en la elaboración del reporte de vinculación y contratación de jóvenes entre 18 y 28 años vinculados a la Universidad de los Llanos para ser remitida al Departamento Administrativo de la Función Pública. 15. Prestar apoyo en la elaboración del directorio de contratistas de la Universidad de los Llanos, en caso de que se requiera. 16. Coadyuvar en la verificación y cumplimiento de la documentación requerida para la vinculación por contrato de prestación de servicios pertenecientes a los convenios y/o proyectos suscritos con la Universidad de los Llanos.</v>
          </cell>
          <cell r="CT64">
            <v>1121845439.5999999</v>
          </cell>
          <cell r="CU64">
            <v>504</v>
          </cell>
          <cell r="CV64" t="str">
            <v>210</v>
          </cell>
          <cell r="CW64">
            <v>504</v>
          </cell>
          <cell r="CX64" t="str">
            <v>210</v>
          </cell>
          <cell r="CY64">
            <v>6920</v>
          </cell>
          <cell r="CZ64" t="str">
            <v>M5</v>
          </cell>
        </row>
        <row r="65">
          <cell r="B65" t="str">
            <v>0874 DE 2023</v>
          </cell>
          <cell r="C65">
            <v>1121951648</v>
          </cell>
          <cell r="D65" t="str">
            <v xml:space="preserve">SARA ROCIO MORENO BALMACEDA </v>
          </cell>
          <cell r="E65" t="str">
            <v>CONTRATO DE PRESTACIÓN DE SERVICIOS DE APOYO A LA GESTIÓN</v>
          </cell>
          <cell r="F65" t="str">
            <v>PRESTACIÓN DE SERVICIOS DE APOYO A LA GESTIÓN NECESARIO PARA EL FORTALECIMIENTO DE LOS PROCESOS ADMINISTRATIVOS Y DE GESTIÓN DOCUMENTAL DE LA OFICINA ASESORA JURÍDICA DE LA UNIVERSIDAD DE LOS LLANOS.</v>
          </cell>
          <cell r="G65">
            <v>45125</v>
          </cell>
          <cell r="H65">
            <v>11834080</v>
          </cell>
          <cell r="I65" t="str">
            <v>Cinco (05) meses y diez (10) días calendario</v>
          </cell>
          <cell r="J65">
            <v>45125</v>
          </cell>
          <cell r="K65">
            <v>45287</v>
          </cell>
          <cell r="L65" t="str">
            <v>NO APLICA</v>
          </cell>
          <cell r="M65" t="str">
            <v>NO APLICA</v>
          </cell>
          <cell r="N65" t="str">
            <v>NO APLICA</v>
          </cell>
          <cell r="O65">
            <v>7</v>
          </cell>
          <cell r="P65">
            <v>961519</v>
          </cell>
          <cell r="Q65">
            <v>45125</v>
          </cell>
          <cell r="R65">
            <v>45138</v>
          </cell>
          <cell r="S65">
            <v>2218890</v>
          </cell>
          <cell r="T65">
            <v>45139</v>
          </cell>
          <cell r="U65">
            <v>45169</v>
          </cell>
          <cell r="V65">
            <v>2218890</v>
          </cell>
          <cell r="W65">
            <v>45170</v>
          </cell>
          <cell r="X65">
            <v>45199</v>
          </cell>
          <cell r="Y65">
            <v>2218890</v>
          </cell>
          <cell r="Z65">
            <v>45200</v>
          </cell>
          <cell r="AA65">
            <v>45230</v>
          </cell>
          <cell r="AB65">
            <v>2218890</v>
          </cell>
          <cell r="AC65">
            <v>45231</v>
          </cell>
          <cell r="AD65">
            <v>45260</v>
          </cell>
          <cell r="AE65">
            <v>1997001</v>
          </cell>
          <cell r="AF65">
            <v>45261</v>
          </cell>
          <cell r="AG65">
            <v>45287</v>
          </cell>
          <cell r="AH65">
            <v>1331334</v>
          </cell>
          <cell r="AI65">
            <v>45288</v>
          </cell>
          <cell r="AJ65">
            <v>45305</v>
          </cell>
          <cell r="BI65" t="str">
            <v>Oficina Asesora Jurídica</v>
          </cell>
          <cell r="BJ65" t="str">
            <v>ZULITH ANDREA ROMERO MARTIN</v>
          </cell>
          <cell r="BK65" t="str">
            <v>Asesora Jurídica</v>
          </cell>
          <cell r="BL65">
            <v>1646</v>
          </cell>
          <cell r="BM65">
            <v>45122</v>
          </cell>
          <cell r="BN65">
            <v>3162464808</v>
          </cell>
          <cell r="BO65">
            <v>3903</v>
          </cell>
          <cell r="BP65">
            <v>45125</v>
          </cell>
          <cell r="BQ65">
            <v>11834080</v>
          </cell>
          <cell r="BR65">
            <v>1</v>
          </cell>
          <cell r="BS65">
            <v>45259</v>
          </cell>
          <cell r="BT65">
            <v>45288</v>
          </cell>
          <cell r="BU65">
            <v>45305</v>
          </cell>
          <cell r="BV65" t="str">
            <v xml:space="preserve">Dieciocho (18) días calendario </v>
          </cell>
          <cell r="BW65" t="str">
            <v>Cinco (05) meses y veintiocho (28) días calendario</v>
          </cell>
          <cell r="BX65">
            <v>1</v>
          </cell>
          <cell r="BY65">
            <v>45259</v>
          </cell>
          <cell r="BZ65">
            <v>1331334</v>
          </cell>
          <cell r="CA65">
            <v>2901</v>
          </cell>
          <cell r="CB65">
            <v>45259</v>
          </cell>
          <cell r="CC65">
            <v>132169843</v>
          </cell>
          <cell r="CD65">
            <v>7062</v>
          </cell>
          <cell r="CE65">
            <v>45259</v>
          </cell>
          <cell r="CF65">
            <v>1331334</v>
          </cell>
          <cell r="CP65">
            <v>45305</v>
          </cell>
          <cell r="CS6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verificación y cumplimiento de la documentación requerida para la vinculación por contrato de prestación de servicios pertenecientes a los convenios y/o proyectos suscritos con la Universidad de los Llanos.</v>
          </cell>
          <cell r="CT65">
            <v>1121951648.2</v>
          </cell>
          <cell r="CU65">
            <v>504</v>
          </cell>
          <cell r="CV65" t="str">
            <v>210</v>
          </cell>
          <cell r="CW65">
            <v>504</v>
          </cell>
          <cell r="CX65" t="str">
            <v>210</v>
          </cell>
          <cell r="CY65">
            <v>8299</v>
          </cell>
          <cell r="CZ65" t="str">
            <v>M6</v>
          </cell>
        </row>
        <row r="66">
          <cell r="B66" t="str">
            <v>0875 DE 2023</v>
          </cell>
          <cell r="C66">
            <v>40439797</v>
          </cell>
          <cell r="D66" t="str">
            <v xml:space="preserve">ISLANDA MILENA CASTRO QUEVEDO </v>
          </cell>
          <cell r="E66" t="str">
            <v>CONTRATO DE PRESTACIÓN DE SERVICIOS PROFESIONALES</v>
          </cell>
          <cell r="F66" t="str">
            <v>PRESTACIÓN DE SERVICIOS PROFESIONALES NECESARIO PARA EL FORTALECIMIENTO DE LOS PROCESOS DE GESTIÓN ADMINISTRATIVA Y CONTRATACIÓN DE LA OFICINA ASESORA JURÍDICA DE LA UNIVERSIDAD DE LOS LLANOS.</v>
          </cell>
          <cell r="G66">
            <v>45125</v>
          </cell>
          <cell r="H66">
            <v>23045317</v>
          </cell>
          <cell r="I66" t="str">
            <v>Cinco (05) meses y diez (10) días calendario</v>
          </cell>
          <cell r="J66">
            <v>45125</v>
          </cell>
          <cell r="K66">
            <v>45287</v>
          </cell>
          <cell r="L66" t="str">
            <v>NO APLICA</v>
          </cell>
          <cell r="M66" t="str">
            <v>NO APLICA</v>
          </cell>
          <cell r="N66" t="str">
            <v>NO APLICA</v>
          </cell>
          <cell r="O66">
            <v>7</v>
          </cell>
          <cell r="P66">
            <v>1872432</v>
          </cell>
          <cell r="Q66">
            <v>45125</v>
          </cell>
          <cell r="R66">
            <v>45138</v>
          </cell>
          <cell r="S66">
            <v>4320997</v>
          </cell>
          <cell r="T66">
            <v>45139</v>
          </cell>
          <cell r="U66">
            <v>45169</v>
          </cell>
          <cell r="V66">
            <v>4320997</v>
          </cell>
          <cell r="W66">
            <v>45170</v>
          </cell>
          <cell r="X66">
            <v>45199</v>
          </cell>
          <cell r="Y66">
            <v>4320997</v>
          </cell>
          <cell r="Z66">
            <v>45200</v>
          </cell>
          <cell r="AA66">
            <v>45230</v>
          </cell>
          <cell r="AB66">
            <v>4320997</v>
          </cell>
          <cell r="AC66">
            <v>45231</v>
          </cell>
          <cell r="AD66">
            <v>45260</v>
          </cell>
          <cell r="AE66">
            <v>3888897</v>
          </cell>
          <cell r="AF66">
            <v>45261</v>
          </cell>
          <cell r="AG66">
            <v>45287</v>
          </cell>
          <cell r="AH66">
            <v>2592598</v>
          </cell>
          <cell r="AI66">
            <v>45288</v>
          </cell>
          <cell r="AJ66">
            <v>45305</v>
          </cell>
          <cell r="BI66" t="str">
            <v>Oficina Asesora Jurídica</v>
          </cell>
          <cell r="BJ66" t="str">
            <v>ZULITH ANDREA ROMERO MARTIN</v>
          </cell>
          <cell r="BK66" t="str">
            <v>Asesora Jurídica</v>
          </cell>
          <cell r="BL66">
            <v>1646</v>
          </cell>
          <cell r="BM66">
            <v>45122</v>
          </cell>
          <cell r="BN66">
            <v>3162464808</v>
          </cell>
          <cell r="BO66">
            <v>3792</v>
          </cell>
          <cell r="BP66">
            <v>45125</v>
          </cell>
          <cell r="BQ66">
            <v>23045317</v>
          </cell>
          <cell r="BR66">
            <v>1</v>
          </cell>
          <cell r="BS66">
            <v>45259</v>
          </cell>
          <cell r="BT66">
            <v>45288</v>
          </cell>
          <cell r="BU66">
            <v>45305</v>
          </cell>
          <cell r="BV66" t="str">
            <v xml:space="preserve">Dieciocho (18) días calendario </v>
          </cell>
          <cell r="BW66" t="str">
            <v>Cinco (05) meses y veintiocho (28) días calendario</v>
          </cell>
          <cell r="BX66">
            <v>1</v>
          </cell>
          <cell r="BY66">
            <v>45259</v>
          </cell>
          <cell r="BZ66">
            <v>2592598</v>
          </cell>
          <cell r="CA66">
            <v>2901</v>
          </cell>
          <cell r="CB66">
            <v>45259</v>
          </cell>
          <cell r="CC66">
            <v>132169843</v>
          </cell>
          <cell r="CD66">
            <v>7012</v>
          </cell>
          <cell r="CE66">
            <v>45259</v>
          </cell>
          <cell r="CF66">
            <v>2592598</v>
          </cell>
          <cell r="CP66">
            <v>45305</v>
          </cell>
          <cell r="CS6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66">
            <v>40439797.200000003</v>
          </cell>
          <cell r="CU66">
            <v>504</v>
          </cell>
          <cell r="CV66" t="str">
            <v>210</v>
          </cell>
          <cell r="CW66">
            <v>504</v>
          </cell>
          <cell r="CX66" t="str">
            <v>210</v>
          </cell>
          <cell r="CY66">
            <v>8299</v>
          </cell>
          <cell r="CZ66" t="str">
            <v>M6</v>
          </cell>
        </row>
        <row r="67">
          <cell r="B67" t="str">
            <v>0876 DE 2023</v>
          </cell>
          <cell r="C67">
            <v>1121912878</v>
          </cell>
          <cell r="D67" t="str">
            <v xml:space="preserve">DIANA HASBLEIDY AVILA LARA </v>
          </cell>
          <cell r="E67" t="str">
            <v>CONTRATO DE PRESTACIÓN DE SERVICIOS PROFESIONALES</v>
          </cell>
          <cell r="F67" t="str">
            <v>PRESTACIÓN DE SERVICIOS PROFESIONALES NECESARIO PARA EL FORTALECIMIENTO DEL PROCESO CONTRACTUAL Y DE GESTIÓN ADMINISTRATIVA DE LA OFICINA ASESORA JURÍDICA DE LA UNIVERSIDAD DE LOS LLANOS.</v>
          </cell>
          <cell r="G67">
            <v>45125</v>
          </cell>
          <cell r="H67">
            <v>19653867</v>
          </cell>
          <cell r="I67" t="str">
            <v>Cinco (05) meses y diez (10) días calendario</v>
          </cell>
          <cell r="J67">
            <v>45125</v>
          </cell>
          <cell r="K67">
            <v>45287</v>
          </cell>
          <cell r="L67" t="str">
            <v>NO APLICA</v>
          </cell>
          <cell r="M67" t="str">
            <v>NO APLICA</v>
          </cell>
          <cell r="N67" t="str">
            <v>NO APLICA</v>
          </cell>
          <cell r="O67">
            <v>7</v>
          </cell>
          <cell r="P67">
            <v>1596877</v>
          </cell>
          <cell r="Q67">
            <v>45125</v>
          </cell>
          <cell r="R67">
            <v>45138</v>
          </cell>
          <cell r="S67">
            <v>3685100</v>
          </cell>
          <cell r="T67">
            <v>45139</v>
          </cell>
          <cell r="U67">
            <v>45169</v>
          </cell>
          <cell r="V67">
            <v>3685100</v>
          </cell>
          <cell r="W67">
            <v>45170</v>
          </cell>
          <cell r="X67">
            <v>45199</v>
          </cell>
          <cell r="Y67">
            <v>3685100</v>
          </cell>
          <cell r="Z67">
            <v>45200</v>
          </cell>
          <cell r="AA67">
            <v>45230</v>
          </cell>
          <cell r="AB67">
            <v>3685100</v>
          </cell>
          <cell r="AC67">
            <v>45231</v>
          </cell>
          <cell r="AD67">
            <v>45260</v>
          </cell>
          <cell r="AE67">
            <v>3316590</v>
          </cell>
          <cell r="AF67">
            <v>45261</v>
          </cell>
          <cell r="AG67">
            <v>45287</v>
          </cell>
          <cell r="AH67">
            <v>2211060</v>
          </cell>
          <cell r="AI67">
            <v>45288</v>
          </cell>
          <cell r="AJ67">
            <v>45305</v>
          </cell>
          <cell r="BI67" t="str">
            <v>Oficina Asesora Jurídica</v>
          </cell>
          <cell r="BJ67" t="str">
            <v>ZULITH ANDREA ROMERO MARTIN</v>
          </cell>
          <cell r="BK67" t="str">
            <v>Asesora Jurídica</v>
          </cell>
          <cell r="BL67">
            <v>1646</v>
          </cell>
          <cell r="BM67">
            <v>45122</v>
          </cell>
          <cell r="BN67">
            <v>3162464808</v>
          </cell>
          <cell r="BO67">
            <v>3891</v>
          </cell>
          <cell r="BP67">
            <v>45125</v>
          </cell>
          <cell r="BQ67">
            <v>19653867</v>
          </cell>
          <cell r="BR67">
            <v>1</v>
          </cell>
          <cell r="BS67">
            <v>45259</v>
          </cell>
          <cell r="BT67">
            <v>45288</v>
          </cell>
          <cell r="BU67">
            <v>45305</v>
          </cell>
          <cell r="BV67" t="str">
            <v xml:space="preserve">Dieciocho (18) días calendario </v>
          </cell>
          <cell r="BW67" t="str">
            <v>Cinco (05) meses y veintiocho (28) días calendario</v>
          </cell>
          <cell r="BX67">
            <v>1</v>
          </cell>
          <cell r="BY67">
            <v>45259</v>
          </cell>
          <cell r="BZ67">
            <v>2211060</v>
          </cell>
          <cell r="CA67">
            <v>2901</v>
          </cell>
          <cell r="CB67">
            <v>45259</v>
          </cell>
          <cell r="CC67">
            <v>132169843</v>
          </cell>
          <cell r="CD67">
            <v>7057</v>
          </cell>
          <cell r="CE67">
            <v>45259</v>
          </cell>
          <cell r="CF67">
            <v>2211060</v>
          </cell>
          <cell r="CP67">
            <v>45305</v>
          </cell>
          <cell r="CS67" t="str">
            <v>1. Coadyuvar en la verificación y cumplimiento de los requisitos de la etapa precontractual en modalidad de contratación directa - contratos de prestación de servicios profesionales y de apoyo a la gestión, perteneciente a los convenios y/o proyectos suscritos con la Universidad de los Llanos. 2. Proyectar las minutas de los contratos de prestación de servicios profesionales y de apoyo a la gestión suscritos con la universidad de los Llanos, y demás actos administrativos que se deriven de la etapa contractual. 3. Brindar apoyo en la revisión de los valores de los compromisos presupuestales de los contratos y adiciones de prestación de servicios e informar por correo electrónico si presentan irregularidades. 4. Contribuir en la elaboración de actas de inicio y comunicación de designación de supervisión de los contratos de prestación de servicios profesionales y de apoyo a la gestión. 5. Proyectar las minutas de prórroga y/o adición de los contratos de prestación de servicios profesionales y de apoyo a la gestión suscritos con la universidad de los Llanos. 6.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7. Contribuir en la elaboración de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8. Suministrar la información de los rubros y centros de costos de los contratos y adiciones de prestación de servicios para la creación de conceptos, plantillas contables y solitud de Plan Anualizado de Caja (PAC). 9.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10. Brindar reporte mensual de los contratos y las novedades que surjan dentro del proceso, para la proyección de informes y procedimientos que sean requeridos por los entes de control y diferentes dependencias de la Universidad. 11.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12.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13. Contribuir en la elaboración de los formatos de código de contratación y verificar que se han cargado en la página de la Universidad de los Llanos. 14. Enviar la información correspondiente al área de sistemas, para la actualización de los aplicativo que se llevan a cabo en el área de contratación. 15. Brindar apoyo en el análisis y diseño de formatos que se requieran para el buen funcionamiento del proceso de contratación. 16. Colaborar con la atención y respuesta a solicitudes que realicen los contratistas.</v>
          </cell>
          <cell r="CT67">
            <v>1121912878</v>
          </cell>
          <cell r="CU67">
            <v>504</v>
          </cell>
          <cell r="CV67" t="str">
            <v>210</v>
          </cell>
          <cell r="CW67">
            <v>504</v>
          </cell>
          <cell r="CX67" t="str">
            <v>210</v>
          </cell>
          <cell r="CY67">
            <v>7490</v>
          </cell>
          <cell r="CZ67" t="str">
            <v>M6</v>
          </cell>
        </row>
        <row r="68">
          <cell r="B68" t="str">
            <v>0877 DE 2023</v>
          </cell>
          <cell r="C68">
            <v>1120364712</v>
          </cell>
          <cell r="D68" t="str">
            <v>NARLY LIZETH VALERO SANCHEZ</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45125</v>
          </cell>
          <cell r="H68">
            <v>12456928</v>
          </cell>
          <cell r="I68" t="str">
            <v>Cinco (05) meses y diez (10) días calendario</v>
          </cell>
          <cell r="J68">
            <v>45125</v>
          </cell>
          <cell r="K68">
            <v>45287</v>
          </cell>
          <cell r="L68" t="str">
            <v>NO APLICA</v>
          </cell>
          <cell r="M68" t="str">
            <v>NO APLICA</v>
          </cell>
          <cell r="N68" t="str">
            <v>NO APLICA</v>
          </cell>
          <cell r="O68">
            <v>7</v>
          </cell>
          <cell r="P68">
            <v>1012125</v>
          </cell>
          <cell r="Q68">
            <v>45125</v>
          </cell>
          <cell r="R68">
            <v>45138</v>
          </cell>
          <cell r="S68">
            <v>2335674</v>
          </cell>
          <cell r="T68">
            <v>45139</v>
          </cell>
          <cell r="U68">
            <v>45169</v>
          </cell>
          <cell r="V68">
            <v>2335674</v>
          </cell>
          <cell r="W68">
            <v>45170</v>
          </cell>
          <cell r="X68">
            <v>45199</v>
          </cell>
          <cell r="Y68">
            <v>2335674</v>
          </cell>
          <cell r="Z68">
            <v>45200</v>
          </cell>
          <cell r="AA68">
            <v>45230</v>
          </cell>
          <cell r="AB68">
            <v>2335674</v>
          </cell>
          <cell r="AC68">
            <v>45231</v>
          </cell>
          <cell r="AD68">
            <v>45260</v>
          </cell>
          <cell r="AE68">
            <v>2102107</v>
          </cell>
          <cell r="AF68">
            <v>45261</v>
          </cell>
          <cell r="AG68">
            <v>45287</v>
          </cell>
          <cell r="AH68">
            <v>1401404</v>
          </cell>
          <cell r="AI68">
            <v>45288</v>
          </cell>
          <cell r="AJ68">
            <v>45305</v>
          </cell>
          <cell r="BI68" t="str">
            <v>Oficina Asesora Jurídica</v>
          </cell>
          <cell r="BJ68" t="str">
            <v>ZULITH ANDREA ROMERO MARTIN</v>
          </cell>
          <cell r="BK68" t="str">
            <v>Asesora Jurídica</v>
          </cell>
          <cell r="BL68">
            <v>1646</v>
          </cell>
          <cell r="BM68">
            <v>45122</v>
          </cell>
          <cell r="BN68">
            <v>3162464808</v>
          </cell>
          <cell r="BO68">
            <v>3840</v>
          </cell>
          <cell r="BP68">
            <v>45125</v>
          </cell>
          <cell r="BQ68">
            <v>12456928</v>
          </cell>
          <cell r="BR68">
            <v>1</v>
          </cell>
          <cell r="BS68">
            <v>45259</v>
          </cell>
          <cell r="BT68">
            <v>45288</v>
          </cell>
          <cell r="BU68">
            <v>45305</v>
          </cell>
          <cell r="BV68" t="str">
            <v xml:space="preserve">Dieciocho (18) días calendario </v>
          </cell>
          <cell r="BW68" t="str">
            <v>Cinco (05) meses y veintiocho (28) días calendario</v>
          </cell>
          <cell r="BX68">
            <v>1</v>
          </cell>
          <cell r="BY68">
            <v>45259</v>
          </cell>
          <cell r="BZ68">
            <v>1401404</v>
          </cell>
          <cell r="CA68">
            <v>2901</v>
          </cell>
          <cell r="CB68">
            <v>45259</v>
          </cell>
          <cell r="CC68">
            <v>132169843</v>
          </cell>
          <cell r="CD68">
            <v>7031</v>
          </cell>
          <cell r="CE68">
            <v>45259</v>
          </cell>
          <cell r="CF68">
            <v>1401404</v>
          </cell>
          <cell r="CP68">
            <v>45305</v>
          </cell>
          <cell r="CS68" t="str">
            <v xml:space="preserve">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17. Contribuir en la elaboración de los formatos de código de contratación y verificar que se han cargado en la página de la Universidad de los Llanos.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v>
          </cell>
          <cell r="CT68">
            <v>1120364712</v>
          </cell>
          <cell r="CU68">
            <v>504</v>
          </cell>
          <cell r="CV68" t="str">
            <v>210</v>
          </cell>
          <cell r="CW68">
            <v>504</v>
          </cell>
          <cell r="CX68" t="str">
            <v>210</v>
          </cell>
          <cell r="CY68">
            <v>6910</v>
          </cell>
          <cell r="CZ68" t="str">
            <v>M5</v>
          </cell>
        </row>
        <row r="69">
          <cell r="B69" t="str">
            <v>0882 DE 2023</v>
          </cell>
          <cell r="C69">
            <v>40218615</v>
          </cell>
          <cell r="D69" t="str">
            <v>NORMA CONSTANZA BELTRAN TRIGUEROS</v>
          </cell>
          <cell r="E69" t="str">
            <v>CONTRATO DE PRESTACIÓN DE SERVICIOS PROFESIONALES</v>
          </cell>
          <cell r="F69" t="str">
            <v>PRESTACIÓN DE SERVICIOS PROFESIONALES NECESARIO PARA EL FORTALECIMIENTO DE LOS PROCESOS DE CONTRATACIÓN EN LA DIVISIÓN DE SERVICIOS ADMINISTRATIVOS DE LA UNIVERSIDAD DE LOS LLANOS.</v>
          </cell>
          <cell r="G69">
            <v>45125</v>
          </cell>
          <cell r="H69">
            <v>17439701</v>
          </cell>
          <cell r="I69" t="str">
            <v>Cinco (05) meses y diez (10) días calendario</v>
          </cell>
          <cell r="J69">
            <v>45125</v>
          </cell>
          <cell r="K69">
            <v>45287</v>
          </cell>
          <cell r="L69" t="str">
            <v>NO APLICA</v>
          </cell>
          <cell r="M69" t="str">
            <v>NO APLICA</v>
          </cell>
          <cell r="N69" t="str">
            <v>NO APLICA</v>
          </cell>
          <cell r="O69">
            <v>7</v>
          </cell>
          <cell r="P69">
            <v>1416976</v>
          </cell>
          <cell r="Q69">
            <v>45125</v>
          </cell>
          <cell r="R69">
            <v>45138</v>
          </cell>
          <cell r="S69">
            <v>3269944</v>
          </cell>
          <cell r="T69">
            <v>45139</v>
          </cell>
          <cell r="U69">
            <v>45169</v>
          </cell>
          <cell r="V69">
            <v>3269944</v>
          </cell>
          <cell r="W69">
            <v>45170</v>
          </cell>
          <cell r="X69">
            <v>45199</v>
          </cell>
          <cell r="Y69">
            <v>3269944</v>
          </cell>
          <cell r="Z69">
            <v>45200</v>
          </cell>
          <cell r="AA69">
            <v>45230</v>
          </cell>
          <cell r="AB69">
            <v>3269944</v>
          </cell>
          <cell r="AC69">
            <v>45231</v>
          </cell>
          <cell r="AD69">
            <v>45260</v>
          </cell>
          <cell r="AE69">
            <v>2942949</v>
          </cell>
          <cell r="AF69">
            <v>45261</v>
          </cell>
          <cell r="AG69">
            <v>45287</v>
          </cell>
          <cell r="AH69">
            <v>1961966</v>
          </cell>
          <cell r="AI69">
            <v>45288</v>
          </cell>
          <cell r="AJ69">
            <v>45305</v>
          </cell>
          <cell r="BI69" t="str">
            <v xml:space="preserve">División de Servicios Administrativos </v>
          </cell>
          <cell r="BJ69" t="str">
            <v>VÍCTOR EFREN ORTÍZ ORTÍZ</v>
          </cell>
          <cell r="BK69" t="str">
            <v>Jefe de Oficina</v>
          </cell>
          <cell r="BL69">
            <v>1646</v>
          </cell>
          <cell r="BM69">
            <v>45122</v>
          </cell>
          <cell r="BN69">
            <v>3162464808</v>
          </cell>
          <cell r="BO69">
            <v>3777</v>
          </cell>
          <cell r="BP69">
            <v>45125</v>
          </cell>
          <cell r="BQ69">
            <v>17439701</v>
          </cell>
          <cell r="BR69">
            <v>1</v>
          </cell>
          <cell r="BS69">
            <v>45259</v>
          </cell>
          <cell r="BT69">
            <v>45288</v>
          </cell>
          <cell r="BU69">
            <v>45305</v>
          </cell>
          <cell r="BV69" t="str">
            <v xml:space="preserve">Dieciocho (18) días calendario </v>
          </cell>
          <cell r="BW69" t="str">
            <v>Cinco (05) meses y veintiocho (28) días calendario</v>
          </cell>
          <cell r="BX69">
            <v>1</v>
          </cell>
          <cell r="BY69">
            <v>45259</v>
          </cell>
          <cell r="BZ69">
            <v>1961966</v>
          </cell>
          <cell r="CA69">
            <v>2901</v>
          </cell>
          <cell r="CB69">
            <v>45259</v>
          </cell>
          <cell r="CC69">
            <v>132169843</v>
          </cell>
          <cell r="CD69">
            <v>7008</v>
          </cell>
          <cell r="CE69">
            <v>45259</v>
          </cell>
          <cell r="CF69">
            <v>1961966</v>
          </cell>
          <cell r="CP69">
            <v>45305</v>
          </cell>
          <cell r="CS69"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el proceso de recibir y verificar documentos de Monitores y Auxiliares de Docencia de la Universidad para pago de los mismos. 10. Apoyar la elaboración de solicitudes de Compromisos Presupuestales de Monitores y Auxiliares de Docencia. 11. Apoyar el proceso de recibir y revisar documentos de evaluadores de trabajo de grado, evaluadores de proyectos e investigación y pares académicos.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de cuentas CPS en la División de Servicios Administrativos. 21. Apoyar los procesos del aplicativo SECOP.</v>
          </cell>
          <cell r="CT69">
            <v>40218615</v>
          </cell>
          <cell r="CU69">
            <v>504</v>
          </cell>
          <cell r="CV69" t="str">
            <v>421</v>
          </cell>
          <cell r="CW69">
            <v>504</v>
          </cell>
          <cell r="CX69" t="str">
            <v>421</v>
          </cell>
          <cell r="CY69">
            <v>8299</v>
          </cell>
          <cell r="CZ69" t="str">
            <v>M6</v>
          </cell>
        </row>
        <row r="70">
          <cell r="B70" t="str">
            <v>0883 DE 2023</v>
          </cell>
          <cell r="C70">
            <v>40447397</v>
          </cell>
          <cell r="D70" t="str">
            <v>ERIKA MENDEZ RONDON</v>
          </cell>
          <cell r="E70" t="str">
            <v>CONTRATO DE PRESTACIÓN DE SERVICIOS PROFESIONALES</v>
          </cell>
          <cell r="F70" t="str">
            <v>PRESTACIÓN DE SERVICIOS PROFESIONALES NECESARIO PARA EL FORTALECIMIENTO DE LOS PROCESOS DE CONTRATACIÓN EN LA DIVISIÓN DE SERVICIOS ADMINISTRATIVOS DE LA UNIVERSIDAD DE LOS LLANOS.</v>
          </cell>
          <cell r="G70">
            <v>45125</v>
          </cell>
          <cell r="H70">
            <v>17439701</v>
          </cell>
          <cell r="I70" t="str">
            <v>Cinco (05) meses y diez (10) días calendario</v>
          </cell>
          <cell r="J70">
            <v>45125</v>
          </cell>
          <cell r="K70">
            <v>45287</v>
          </cell>
          <cell r="L70" t="str">
            <v>NO APLICA</v>
          </cell>
          <cell r="M70" t="str">
            <v>NO APLICA</v>
          </cell>
          <cell r="N70" t="str">
            <v>NO APLICA</v>
          </cell>
          <cell r="O70">
            <v>7</v>
          </cell>
          <cell r="P70">
            <v>1416976</v>
          </cell>
          <cell r="Q70">
            <v>45125</v>
          </cell>
          <cell r="R70">
            <v>45138</v>
          </cell>
          <cell r="S70">
            <v>3269944</v>
          </cell>
          <cell r="T70">
            <v>45139</v>
          </cell>
          <cell r="U70">
            <v>45169</v>
          </cell>
          <cell r="V70">
            <v>3269944</v>
          </cell>
          <cell r="W70">
            <v>45170</v>
          </cell>
          <cell r="X70">
            <v>45199</v>
          </cell>
          <cell r="Y70">
            <v>3269944</v>
          </cell>
          <cell r="Z70">
            <v>45200</v>
          </cell>
          <cell r="AA70">
            <v>45230</v>
          </cell>
          <cell r="AB70">
            <v>3269944</v>
          </cell>
          <cell r="AC70">
            <v>45231</v>
          </cell>
          <cell r="AD70">
            <v>45260</v>
          </cell>
          <cell r="AE70">
            <v>2942949</v>
          </cell>
          <cell r="AF70">
            <v>45261</v>
          </cell>
          <cell r="AG70">
            <v>45287</v>
          </cell>
          <cell r="AH70">
            <v>1961966</v>
          </cell>
          <cell r="AI70">
            <v>45288</v>
          </cell>
          <cell r="AJ70">
            <v>45305</v>
          </cell>
          <cell r="BI70" t="str">
            <v xml:space="preserve">División de Servicios Administrativos </v>
          </cell>
          <cell r="BJ70" t="str">
            <v>VÍCTOR EFREN ORTÍZ ORTÍZ</v>
          </cell>
          <cell r="BK70" t="str">
            <v>Jefe de Oficina</v>
          </cell>
          <cell r="BL70">
            <v>1646</v>
          </cell>
          <cell r="BM70">
            <v>45122</v>
          </cell>
          <cell r="BN70">
            <v>3162464808</v>
          </cell>
          <cell r="BO70">
            <v>3800</v>
          </cell>
          <cell r="BP70">
            <v>45125</v>
          </cell>
          <cell r="BQ70">
            <v>17439701</v>
          </cell>
          <cell r="BR70">
            <v>1</v>
          </cell>
          <cell r="BS70">
            <v>45259</v>
          </cell>
          <cell r="BT70">
            <v>45288</v>
          </cell>
          <cell r="BU70">
            <v>45305</v>
          </cell>
          <cell r="BV70" t="str">
            <v xml:space="preserve">Dieciocho (18) días calendario </v>
          </cell>
          <cell r="BW70" t="str">
            <v>Cinco (05) meses y veintiocho (28) días calendario</v>
          </cell>
          <cell r="BX70">
            <v>1</v>
          </cell>
          <cell r="BY70">
            <v>45259</v>
          </cell>
          <cell r="BZ70">
            <v>1961966</v>
          </cell>
          <cell r="CA70">
            <v>2901</v>
          </cell>
          <cell r="CB70">
            <v>45259</v>
          </cell>
          <cell r="CC70">
            <v>132169843</v>
          </cell>
          <cell r="CD70">
            <v>7016</v>
          </cell>
          <cell r="CE70">
            <v>45259</v>
          </cell>
          <cell r="CF70">
            <v>1961966</v>
          </cell>
          <cell r="CP70">
            <v>45305</v>
          </cell>
          <cell r="CS70"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11. Apoyar el proceso de firma de contrato de hora cátedra ante la vicerrectoría de recursos universitarios.  12. Apoyar la elaboración de las solicitudes de Compromisos presupuestales de docentes catedráticos. 13. Apoyar la elaboración de contratos de profesores catedráticos Unillanos.  14. Apoyar la verificación de las notificaciones de la vinculación de docentes catedráticos. 15. Apoyar la elaboración de Resolución Rectorales para la vinculación de docentes ocasionales. 16. Apoyar la recepción de los documentos para liquidar contratos de hora cátedra frente al contrato. 17. Apoyar la recepción de los documentos para pago mensual de los docentes catedráticos. 18. Apoyar la liquidación de los contratos de profesores catedráticos. 19. Apoyo para la entrega de información a nomina correspondiente a las novedades de los docentes ocasionales. 20.  Apoyo a la notificación (vinculación) docentes ocasionales. 21. Apoyar el proceso de pago y liquidación en el SICOF de docentes catedráticos. 22. Apoyar la elaboración de órdenes de pago para Docentes catedráticos. 23.  Apoyar la entrega de documentos de pago de catedráticos ante las áreas de vicerrectoría de recursos universitarios y área de tesorería. 24.  Apoyar la realización de novedades a los contratos de hora cátedra. 25. Apoyar la verificación y ajustes de los procedimientos y formatos de los programas de pregrado de acuerdo a las exigencias establecidas en el marco de la implementación del nuevo sistema de información. 26. Prestar apoyo en la verificación de los exámenes médicos de ingreso y egreso de los docentes de Ocasionales y catedráticos de pregrado como requisito en su hoja de vida. 27. Apoyar los procesos del aplicativo SECOP.</v>
          </cell>
          <cell r="CT70">
            <v>40447397</v>
          </cell>
          <cell r="CU70">
            <v>504</v>
          </cell>
          <cell r="CV70" t="str">
            <v>421</v>
          </cell>
          <cell r="CW70">
            <v>504</v>
          </cell>
          <cell r="CX70" t="str">
            <v>421</v>
          </cell>
          <cell r="CY70">
            <v>8299</v>
          </cell>
          <cell r="CZ70" t="str">
            <v>M6</v>
          </cell>
        </row>
        <row r="71">
          <cell r="B71" t="str">
            <v>0884 DE 2023</v>
          </cell>
          <cell r="C71">
            <v>1121845390</v>
          </cell>
          <cell r="D71" t="str">
            <v>AURA CAROLINA VILLARREAL VILLERA</v>
          </cell>
          <cell r="E71" t="str">
            <v>CONTRATO DE PRESTACIÓN DE SERVICIOS DE APOYO A LA GESTIÓN</v>
          </cell>
          <cell r="F71" t="str">
            <v>PRESTACIÓN DE SERVICIOS DE APOYO A LA GESTIÓN NECESARIO PARA EL FORTALECIMIENTO DE LOS PROCESOS EN GESTIÓN ADMINISTRATIVA EN LA DIVISIÓN DE SERVICIOS ADMINISTRATIVOS DE LA UNIVERSIDAD DE LOS LLANOS.</v>
          </cell>
          <cell r="G71">
            <v>45125</v>
          </cell>
          <cell r="H71">
            <v>11834080</v>
          </cell>
          <cell r="I71" t="str">
            <v>Cinco (05) meses y diez (10) días calendario</v>
          </cell>
          <cell r="J71">
            <v>45125</v>
          </cell>
          <cell r="K71">
            <v>45287</v>
          </cell>
          <cell r="L71" t="str">
            <v>NO APLICA</v>
          </cell>
          <cell r="M71" t="str">
            <v>NO APLICA</v>
          </cell>
          <cell r="N71" t="str">
            <v>NO APLICA</v>
          </cell>
          <cell r="O71">
            <v>7</v>
          </cell>
          <cell r="P71">
            <v>961519</v>
          </cell>
          <cell r="Q71">
            <v>45125</v>
          </cell>
          <cell r="R71">
            <v>45138</v>
          </cell>
          <cell r="S71">
            <v>2218890</v>
          </cell>
          <cell r="T71">
            <v>45139</v>
          </cell>
          <cell r="U71">
            <v>45169</v>
          </cell>
          <cell r="V71">
            <v>2218890</v>
          </cell>
          <cell r="W71">
            <v>45170</v>
          </cell>
          <cell r="X71">
            <v>45199</v>
          </cell>
          <cell r="Y71">
            <v>2218890</v>
          </cell>
          <cell r="Z71">
            <v>45200</v>
          </cell>
          <cell r="AA71">
            <v>45230</v>
          </cell>
          <cell r="AB71">
            <v>2218890</v>
          </cell>
          <cell r="AC71">
            <v>45231</v>
          </cell>
          <cell r="AD71">
            <v>45260</v>
          </cell>
          <cell r="AE71">
            <v>1997001</v>
          </cell>
          <cell r="AF71">
            <v>45261</v>
          </cell>
          <cell r="AG71">
            <v>45287</v>
          </cell>
          <cell r="AH71">
            <v>1331334</v>
          </cell>
          <cell r="AI71">
            <v>45288</v>
          </cell>
          <cell r="AJ71">
            <v>45305</v>
          </cell>
          <cell r="BI71" t="str">
            <v xml:space="preserve">División de Servicios Administrativos </v>
          </cell>
          <cell r="BJ71" t="str">
            <v>VÍCTOR EFREN ORTÍZ ORTÍZ</v>
          </cell>
          <cell r="BK71" t="str">
            <v>Jefe de Oficina</v>
          </cell>
          <cell r="BL71">
            <v>1646</v>
          </cell>
          <cell r="BM71">
            <v>45122</v>
          </cell>
          <cell r="BN71">
            <v>3162464808</v>
          </cell>
          <cell r="BO71">
            <v>3858</v>
          </cell>
          <cell r="BP71">
            <v>45125</v>
          </cell>
          <cell r="BQ71">
            <v>11834080</v>
          </cell>
          <cell r="BR71">
            <v>1</v>
          </cell>
          <cell r="BS71">
            <v>45259</v>
          </cell>
          <cell r="BT71">
            <v>45288</v>
          </cell>
          <cell r="BU71">
            <v>45305</v>
          </cell>
          <cell r="BV71" t="str">
            <v xml:space="preserve">Dieciocho (18) días calendario </v>
          </cell>
          <cell r="BW71" t="str">
            <v>Cinco (05) meses y veintiocho (28) días calendario</v>
          </cell>
          <cell r="BX71">
            <v>1</v>
          </cell>
          <cell r="BY71">
            <v>45259</v>
          </cell>
          <cell r="BZ71">
            <v>1331334</v>
          </cell>
          <cell r="CA71">
            <v>2901</v>
          </cell>
          <cell r="CB71">
            <v>45259</v>
          </cell>
          <cell r="CC71">
            <v>132169843</v>
          </cell>
          <cell r="CD71">
            <v>7041</v>
          </cell>
          <cell r="CE71">
            <v>45259</v>
          </cell>
          <cell r="CF71">
            <v>1331334</v>
          </cell>
          <cell r="CP71">
            <v>45305</v>
          </cell>
          <cell r="CS71"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Apoyar el proceso de rendición de los contratos de los docentes catedráticos al sistema integral de auditoria (SIA OBSERVA). 12. Prestar apoyo a las auditorías internas y externas recibidas y al plan de mejoramiento de acuerdo con las actividades en la División de Servicios Administrativos. 13. Apoyar el proceso de información a docentes y empleados públicos de vacaciones pendientes por disfrutar. 14. Apoyar el proceso de recibir y verificar documentos de monitores y auxiliares de docencia de la Universidad para pago de los mismos.</v>
          </cell>
          <cell r="CT71">
            <v>1121845390.4000001</v>
          </cell>
          <cell r="CU71">
            <v>504</v>
          </cell>
          <cell r="CV71" t="str">
            <v>421</v>
          </cell>
          <cell r="CW71">
            <v>504</v>
          </cell>
          <cell r="CX71" t="str">
            <v>421</v>
          </cell>
          <cell r="CY71">
            <v>9609</v>
          </cell>
          <cell r="CZ71" t="str">
            <v>M6</v>
          </cell>
        </row>
        <row r="72">
          <cell r="B72" t="str">
            <v>0885 DE 2023</v>
          </cell>
          <cell r="C72">
            <v>40445474</v>
          </cell>
          <cell r="D72" t="str">
            <v xml:space="preserve">MABEL PATRICIA CASTILLO INSIGNARES </v>
          </cell>
          <cell r="E72" t="str">
            <v>CONTRATO DE PRESTACIÓN DE SERVICIOS PROFESIONALES</v>
          </cell>
          <cell r="F72" t="str">
            <v>PRESTACIÓN DE SERVICIOS PROFESIONALES NECESARIO PARA EL FORTALECIMIENTO DE LOS PROCESOS DE COORDINACIÓN DEL ÁREA DE SEGURIDAD Y SALUD EN EL TRABAJO EN LA DIVISIÓN DE SERVICIOS ADMINISTRATIVOS DE LA UNIVERSIDAD DE LOS LLANOS.</v>
          </cell>
          <cell r="G72">
            <v>45125</v>
          </cell>
          <cell r="H72">
            <v>21316919</v>
          </cell>
          <cell r="I72" t="str">
            <v>Cuatro (04) meses y veintiocho (28) días calendario</v>
          </cell>
          <cell r="J72">
            <v>45125</v>
          </cell>
          <cell r="K72">
            <v>45275</v>
          </cell>
          <cell r="L72" t="str">
            <v>NO APLICA</v>
          </cell>
          <cell r="M72" t="str">
            <v>NO APLICA</v>
          </cell>
          <cell r="N72" t="str">
            <v>NO APLICA</v>
          </cell>
          <cell r="O72">
            <v>8</v>
          </cell>
          <cell r="P72">
            <v>1872432</v>
          </cell>
          <cell r="Q72">
            <v>45125</v>
          </cell>
          <cell r="R72">
            <v>45138</v>
          </cell>
          <cell r="S72">
            <v>4320997</v>
          </cell>
          <cell r="T72">
            <v>45139</v>
          </cell>
          <cell r="U72">
            <v>45169</v>
          </cell>
          <cell r="V72">
            <v>4320997</v>
          </cell>
          <cell r="W72">
            <v>45170</v>
          </cell>
          <cell r="X72">
            <v>45199</v>
          </cell>
          <cell r="Y72">
            <v>4320997</v>
          </cell>
          <cell r="Z72">
            <v>45200</v>
          </cell>
          <cell r="AA72">
            <v>45230</v>
          </cell>
          <cell r="AB72">
            <v>4320997</v>
          </cell>
          <cell r="AC72">
            <v>45231</v>
          </cell>
          <cell r="AD72">
            <v>45260</v>
          </cell>
          <cell r="AE72">
            <v>2160499</v>
          </cell>
          <cell r="AF72">
            <v>45261</v>
          </cell>
          <cell r="AG72">
            <v>45275</v>
          </cell>
          <cell r="AH72">
            <v>1728399</v>
          </cell>
          <cell r="AI72">
            <v>45276</v>
          </cell>
          <cell r="AJ72">
            <v>45287</v>
          </cell>
          <cell r="AK72">
            <v>2592598</v>
          </cell>
          <cell r="AL72">
            <v>45288</v>
          </cell>
          <cell r="AM72">
            <v>45305</v>
          </cell>
          <cell r="BI72" t="str">
            <v xml:space="preserve">División de Servicios Administrativos </v>
          </cell>
          <cell r="BJ72" t="str">
            <v>VÍCTOR EFREN ORTÍZ ORTÍZ</v>
          </cell>
          <cell r="BK72" t="str">
            <v>Jefe de Oficina</v>
          </cell>
          <cell r="BL72">
            <v>1646</v>
          </cell>
          <cell r="BM72">
            <v>45122</v>
          </cell>
          <cell r="BN72">
            <v>3162464808</v>
          </cell>
          <cell r="BO72">
            <v>3798</v>
          </cell>
          <cell r="BP72">
            <v>45125</v>
          </cell>
          <cell r="BQ72">
            <v>21316919</v>
          </cell>
          <cell r="BR72">
            <v>1</v>
          </cell>
          <cell r="BS72">
            <v>45259</v>
          </cell>
          <cell r="BT72">
            <v>45276</v>
          </cell>
          <cell r="BU72">
            <v>45305</v>
          </cell>
          <cell r="BV72" t="str">
            <v>Treinta (30) días calendario</v>
          </cell>
          <cell r="BW72" t="str">
            <v>Cinco (05) meses y veintiocho (28) días calendario</v>
          </cell>
          <cell r="BX72">
            <v>1</v>
          </cell>
          <cell r="BY72">
            <v>45259</v>
          </cell>
          <cell r="BZ72">
            <v>4320997</v>
          </cell>
          <cell r="CA72">
            <v>2901</v>
          </cell>
          <cell r="CB72">
            <v>45259</v>
          </cell>
          <cell r="CC72">
            <v>132169843</v>
          </cell>
          <cell r="CD72">
            <v>7015</v>
          </cell>
          <cell r="CE72">
            <v>45259</v>
          </cell>
          <cell r="CF72">
            <v>4320997</v>
          </cell>
          <cell r="CP72">
            <v>45305</v>
          </cell>
          <cell r="CS72"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2">
            <v>40445474.299999997</v>
          </cell>
          <cell r="CU72">
            <v>504</v>
          </cell>
          <cell r="CV72" t="str">
            <v>421</v>
          </cell>
          <cell r="CW72">
            <v>504</v>
          </cell>
          <cell r="CX72" t="str">
            <v>421</v>
          </cell>
          <cell r="CY72">
            <v>7110</v>
          </cell>
          <cell r="CZ72" t="str">
            <v>M5</v>
          </cell>
        </row>
        <row r="73">
          <cell r="B73" t="str">
            <v>0887 DE 2023</v>
          </cell>
          <cell r="C73">
            <v>1121827176</v>
          </cell>
          <cell r="D73" t="str">
            <v>ERNESTO JARAMILLO VALENZUELA</v>
          </cell>
          <cell r="E73" t="str">
            <v>CONTRATO DE PRESTACIÓN DE SERVICIOS PROFESIONALES</v>
          </cell>
          <cell r="F73"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73">
            <v>45125</v>
          </cell>
          <cell r="H73">
            <v>16707858</v>
          </cell>
          <cell r="I73" t="str">
            <v>Cuatro (04) meses y veintiocho (28) días calendario</v>
          </cell>
          <cell r="J73">
            <v>45125</v>
          </cell>
          <cell r="K73">
            <v>45275</v>
          </cell>
          <cell r="L73" t="str">
            <v>NO APLICA</v>
          </cell>
          <cell r="M73" t="str">
            <v>NO APLICA</v>
          </cell>
          <cell r="N73" t="str">
            <v>NO APLICA</v>
          </cell>
          <cell r="O73">
            <v>8</v>
          </cell>
          <cell r="P73">
            <v>1467582</v>
          </cell>
          <cell r="Q73">
            <v>45125</v>
          </cell>
          <cell r="R73">
            <v>45138</v>
          </cell>
          <cell r="S73">
            <v>3386728</v>
          </cell>
          <cell r="T73">
            <v>45139</v>
          </cell>
          <cell r="U73">
            <v>45169</v>
          </cell>
          <cell r="V73">
            <v>3386728</v>
          </cell>
          <cell r="W73">
            <v>45170</v>
          </cell>
          <cell r="X73">
            <v>45199</v>
          </cell>
          <cell r="Y73">
            <v>3386728</v>
          </cell>
          <cell r="Z73">
            <v>45200</v>
          </cell>
          <cell r="AA73">
            <v>45230</v>
          </cell>
          <cell r="AB73">
            <v>3386728</v>
          </cell>
          <cell r="AC73">
            <v>45231</v>
          </cell>
          <cell r="AD73">
            <v>45260</v>
          </cell>
          <cell r="AE73">
            <v>1693364</v>
          </cell>
          <cell r="AF73">
            <v>45261</v>
          </cell>
          <cell r="AG73">
            <v>45275</v>
          </cell>
          <cell r="AH73">
            <v>1354691</v>
          </cell>
          <cell r="AI73">
            <v>45276</v>
          </cell>
          <cell r="AJ73">
            <v>45287</v>
          </cell>
          <cell r="AK73">
            <v>2032037</v>
          </cell>
          <cell r="AL73">
            <v>45288</v>
          </cell>
          <cell r="AM73">
            <v>45305</v>
          </cell>
          <cell r="BI73" t="str">
            <v xml:space="preserve">División de Servicios Administrativos </v>
          </cell>
          <cell r="BJ73" t="str">
            <v>VÍCTOR EFREN ORTÍZ ORTÍZ</v>
          </cell>
          <cell r="BK73" t="str">
            <v>Jefe de Oficina</v>
          </cell>
          <cell r="BL73">
            <v>1646</v>
          </cell>
          <cell r="BM73">
            <v>45122</v>
          </cell>
          <cell r="BN73">
            <v>3162464808</v>
          </cell>
          <cell r="BO73">
            <v>3847</v>
          </cell>
          <cell r="BP73">
            <v>45125</v>
          </cell>
          <cell r="BQ73">
            <v>16707858</v>
          </cell>
          <cell r="BR73">
            <v>1</v>
          </cell>
          <cell r="BS73">
            <v>45259</v>
          </cell>
          <cell r="BT73">
            <v>45276</v>
          </cell>
          <cell r="BU73">
            <v>45305</v>
          </cell>
          <cell r="BV73" t="str">
            <v>Treinta (30) días calendario</v>
          </cell>
          <cell r="BW73" t="str">
            <v>Cinco (05) meses y veintiocho (28) días calendario</v>
          </cell>
          <cell r="BX73">
            <v>1</v>
          </cell>
          <cell r="BY73">
            <v>45259</v>
          </cell>
          <cell r="BZ73">
            <v>3386728</v>
          </cell>
          <cell r="CA73">
            <v>2901</v>
          </cell>
          <cell r="CB73">
            <v>45259</v>
          </cell>
          <cell r="CC73">
            <v>132169843</v>
          </cell>
          <cell r="CD73">
            <v>7035</v>
          </cell>
          <cell r="CE73">
            <v>45259</v>
          </cell>
          <cell r="CF73">
            <v>3386728</v>
          </cell>
          <cell r="CP73">
            <v>45305</v>
          </cell>
          <cell r="CS73"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73">
            <v>1121827176</v>
          </cell>
          <cell r="CU73">
            <v>504</v>
          </cell>
          <cell r="CV73" t="str">
            <v>421</v>
          </cell>
          <cell r="CW73">
            <v>504</v>
          </cell>
          <cell r="CX73" t="str">
            <v>421</v>
          </cell>
          <cell r="CY73">
            <v>7490</v>
          </cell>
          <cell r="CZ73" t="str">
            <v>M6</v>
          </cell>
        </row>
        <row r="74">
          <cell r="B74" t="str">
            <v>0897 DE 2023</v>
          </cell>
          <cell r="C74">
            <v>1006729308</v>
          </cell>
          <cell r="D74" t="str">
            <v>LUDDY ANDREA ZAPATA LADINO</v>
          </cell>
          <cell r="E74" t="str">
            <v>CONTRATO DE PRESTACIÓN DE SERVICIOS PROFESIONALES</v>
          </cell>
          <cell r="F74" t="str">
            <v>PRESTACIÓN DE SERVICIOS PROFESIONALES NECESARIO PARA EL FORTALECIMIENTO DE LOS PROCESOS DE LA DIVISIÓN FINANCIERA DE LA UNIVERSIDAD DE LOS LLANOS.</v>
          </cell>
          <cell r="G74">
            <v>45125</v>
          </cell>
          <cell r="H74">
            <v>14948315</v>
          </cell>
          <cell r="I74" t="str">
            <v>Cinco (05) meses y diez (10) días calendario</v>
          </cell>
          <cell r="J74">
            <v>45125</v>
          </cell>
          <cell r="K74">
            <v>45287</v>
          </cell>
          <cell r="L74" t="str">
            <v>NO APLICA</v>
          </cell>
          <cell r="M74" t="str">
            <v>NO APLICA</v>
          </cell>
          <cell r="N74" t="str">
            <v>NO APLICA</v>
          </cell>
          <cell r="O74">
            <v>7</v>
          </cell>
          <cell r="P74">
            <v>1214551</v>
          </cell>
          <cell r="Q74">
            <v>45125</v>
          </cell>
          <cell r="R74">
            <v>45138</v>
          </cell>
          <cell r="S74">
            <v>2802809</v>
          </cell>
          <cell r="T74">
            <v>45139</v>
          </cell>
          <cell r="U74">
            <v>45169</v>
          </cell>
          <cell r="V74">
            <v>2802809</v>
          </cell>
          <cell r="W74">
            <v>45170</v>
          </cell>
          <cell r="X74">
            <v>45199</v>
          </cell>
          <cell r="Y74">
            <v>2802809</v>
          </cell>
          <cell r="Z74">
            <v>45200</v>
          </cell>
          <cell r="AA74">
            <v>45230</v>
          </cell>
          <cell r="AB74">
            <v>2802809</v>
          </cell>
          <cell r="AC74">
            <v>45231</v>
          </cell>
          <cell r="AD74">
            <v>45260</v>
          </cell>
          <cell r="AE74">
            <v>2522528</v>
          </cell>
          <cell r="AF74">
            <v>45261</v>
          </cell>
          <cell r="AG74">
            <v>45287</v>
          </cell>
          <cell r="AH74">
            <v>1681685</v>
          </cell>
          <cell r="AI74">
            <v>45288</v>
          </cell>
          <cell r="AJ74">
            <v>45305</v>
          </cell>
          <cell r="BI74" t="str">
            <v>División Financiera</v>
          </cell>
          <cell r="BJ74" t="str">
            <v>NANCY VELÁSQUEZ CÉSPEDES</v>
          </cell>
          <cell r="BK74" t="str">
            <v>Director Financiero</v>
          </cell>
          <cell r="BL74">
            <v>1646</v>
          </cell>
          <cell r="BM74">
            <v>45122</v>
          </cell>
          <cell r="BN74">
            <v>3162464808</v>
          </cell>
          <cell r="BO74">
            <v>3825</v>
          </cell>
          <cell r="BP74">
            <v>45125</v>
          </cell>
          <cell r="BQ74">
            <v>14948315</v>
          </cell>
          <cell r="BR74">
            <v>1</v>
          </cell>
          <cell r="BS74">
            <v>45259</v>
          </cell>
          <cell r="BT74">
            <v>45288</v>
          </cell>
          <cell r="BU74">
            <v>45305</v>
          </cell>
          <cell r="BV74" t="str">
            <v xml:space="preserve">Dieciocho (18) días calendario </v>
          </cell>
          <cell r="BW74" t="str">
            <v>Cinco (05) meses y veintiocho (28) días calendario</v>
          </cell>
          <cell r="BX74">
            <v>1</v>
          </cell>
          <cell r="BY74">
            <v>45259</v>
          </cell>
          <cell r="BZ74">
            <v>1681685</v>
          </cell>
          <cell r="CA74">
            <v>2901</v>
          </cell>
          <cell r="CB74">
            <v>45259</v>
          </cell>
          <cell r="CC74">
            <v>132169843</v>
          </cell>
          <cell r="CD74">
            <v>7027</v>
          </cell>
          <cell r="CE74">
            <v>45259</v>
          </cell>
          <cell r="CF74">
            <v>1681685</v>
          </cell>
          <cell r="CP74">
            <v>45305</v>
          </cell>
          <cell r="CS74" t="str">
            <v>1. Apoyar elaboración de indicadores financieros, presupuestales, contables y de tesorería, para el proceso de gestión financiera-SIG. 2. Colaborar con la elaboración de informes y presentaciones del presupuesto de la Universidad de los Llanos. 3. Contribuir con la identificación de los ingresos y gastos de los proyectos de investigación desarrollados por la Universidad.  4. Participar en la elaboración de órdenes de pago para avances, comisiones y apoyos económicos de la Universidad de los Llanos. 5. Cooperar con la expedición y seguimiento a solicitud de CDP´s, compromisos presupuestales y orden de pago y su respectiva distribución, cuando sea el caso. 6. Brindar apoyo a la Oficina Asesora de Planeación en todo lo correspondiente al POAI e informes requeridos por diferentes entes externos. 7. Colaborar con la elaboración y seguimiento al mapa de riesgos de la presente vigencia.</v>
          </cell>
          <cell r="CT74">
            <v>1006729308</v>
          </cell>
          <cell r="CU74">
            <v>504</v>
          </cell>
          <cell r="CV74" t="str">
            <v>412</v>
          </cell>
          <cell r="CW74">
            <v>504</v>
          </cell>
          <cell r="CX74" t="str">
            <v>412</v>
          </cell>
          <cell r="CY74">
            <v>7490</v>
          </cell>
          <cell r="CZ74" t="str">
            <v>M6</v>
          </cell>
        </row>
        <row r="75">
          <cell r="B75" t="str">
            <v>0899 DE 2023</v>
          </cell>
          <cell r="C75">
            <v>53016744</v>
          </cell>
          <cell r="D75" t="str">
            <v>DIANA MILENA SALAS LEAL</v>
          </cell>
          <cell r="E75" t="str">
            <v>CONTRATO DE PRESTACIÓN DE SERVICIOS PROFESIONALES</v>
          </cell>
          <cell r="F75" t="str">
            <v>PRESTACIÓN DE SERVICIOS PROFESIONALES NECESARIO PARA EL FORTALECIMIENTO DE LOS PROCESOS DE GESTIÓN JURÍDICA DE LA RECTORÍA DE LA UNIVERSIDAD DE LOS LLANOS.</v>
          </cell>
          <cell r="G75">
            <v>45125</v>
          </cell>
          <cell r="H75">
            <v>24913856</v>
          </cell>
          <cell r="I75" t="str">
            <v>Cinco (05) meses y diez (10) días calendario</v>
          </cell>
          <cell r="J75">
            <v>45125</v>
          </cell>
          <cell r="K75">
            <v>45287</v>
          </cell>
          <cell r="L75" t="str">
            <v>NO APLICA</v>
          </cell>
          <cell r="M75" t="str">
            <v>NO APLICA</v>
          </cell>
          <cell r="N75" t="str">
            <v>NO APLICA</v>
          </cell>
          <cell r="O75">
            <v>7</v>
          </cell>
          <cell r="P75">
            <v>2024251</v>
          </cell>
          <cell r="Q75">
            <v>45125</v>
          </cell>
          <cell r="R75">
            <v>45138</v>
          </cell>
          <cell r="S75">
            <v>4671348</v>
          </cell>
          <cell r="T75">
            <v>45139</v>
          </cell>
          <cell r="U75">
            <v>45169</v>
          </cell>
          <cell r="V75">
            <v>4671348</v>
          </cell>
          <cell r="W75">
            <v>45170</v>
          </cell>
          <cell r="X75">
            <v>45199</v>
          </cell>
          <cell r="Y75">
            <v>4671348</v>
          </cell>
          <cell r="Z75">
            <v>45200</v>
          </cell>
          <cell r="AA75">
            <v>45230</v>
          </cell>
          <cell r="AB75">
            <v>4671348</v>
          </cell>
          <cell r="AC75">
            <v>45231</v>
          </cell>
          <cell r="AD75">
            <v>45260</v>
          </cell>
          <cell r="AE75">
            <v>4204213</v>
          </cell>
          <cell r="AF75">
            <v>45261</v>
          </cell>
          <cell r="AG75">
            <v>45287</v>
          </cell>
          <cell r="AH75">
            <v>2802809</v>
          </cell>
          <cell r="AI75">
            <v>45288</v>
          </cell>
          <cell r="AJ75">
            <v>45305</v>
          </cell>
          <cell r="BI75" t="str">
            <v>Rectoría</v>
          </cell>
          <cell r="BJ75" t="str">
            <v>CHARLES ROBIN AROSA CARRERA</v>
          </cell>
          <cell r="BK75" t="str">
            <v>Rector</v>
          </cell>
          <cell r="BL75">
            <v>1646</v>
          </cell>
          <cell r="BM75">
            <v>45122</v>
          </cell>
          <cell r="BN75">
            <v>3162464808</v>
          </cell>
          <cell r="BO75">
            <v>3804</v>
          </cell>
          <cell r="BP75">
            <v>45125</v>
          </cell>
          <cell r="BQ75">
            <v>24913856</v>
          </cell>
          <cell r="BR75">
            <v>1</v>
          </cell>
          <cell r="BS75">
            <v>45259</v>
          </cell>
          <cell r="BT75">
            <v>45288</v>
          </cell>
          <cell r="BU75">
            <v>45305</v>
          </cell>
          <cell r="BV75" t="str">
            <v xml:space="preserve">Dieciocho (18) días calendario </v>
          </cell>
          <cell r="BW75" t="str">
            <v>Cinco (05) meses y veintiocho (28) días calendario</v>
          </cell>
          <cell r="BX75">
            <v>1</v>
          </cell>
          <cell r="BY75">
            <v>45259</v>
          </cell>
          <cell r="BZ75">
            <v>2802809</v>
          </cell>
          <cell r="CA75">
            <v>2901</v>
          </cell>
          <cell r="CB75">
            <v>45259</v>
          </cell>
          <cell r="CC75">
            <v>132169843</v>
          </cell>
          <cell r="CD75">
            <v>7019</v>
          </cell>
          <cell r="CE75">
            <v>45259</v>
          </cell>
          <cell r="CF75">
            <v>2802809</v>
          </cell>
          <cell r="CP75">
            <v>45305</v>
          </cell>
          <cell r="CS7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75">
            <v>53016744</v>
          </cell>
          <cell r="CU75">
            <v>504</v>
          </cell>
          <cell r="CV75" t="str">
            <v>200</v>
          </cell>
          <cell r="CW75">
            <v>504</v>
          </cell>
          <cell r="CX75" t="str">
            <v>200</v>
          </cell>
          <cell r="CY75">
            <v>6910</v>
          </cell>
          <cell r="CZ75" t="str">
            <v>M5</v>
          </cell>
        </row>
        <row r="76">
          <cell r="B76" t="str">
            <v>0900 DE 2023</v>
          </cell>
          <cell r="C76">
            <v>1121884982</v>
          </cell>
          <cell r="D76" t="str">
            <v>NAISSHA XIOMARA RESTREPO TORO</v>
          </cell>
          <cell r="E76" t="str">
            <v>CONTRATO DE PRESTACIÓN DE SERVICIOS PROFESIONALES</v>
          </cell>
          <cell r="F76" t="str">
            <v>PRESTACIÓN DE SERVICIOS PROFESIONALES NECESARIO PARA EL FORTALECIMIENTO DE LOS PROCESOS DE LA RECTORÍA DE LA UNIVERSIDAD DE LOS LLANOS.</v>
          </cell>
          <cell r="G76">
            <v>45125</v>
          </cell>
          <cell r="H76">
            <v>18062549</v>
          </cell>
          <cell r="I76" t="str">
            <v>Cinco (05) meses y diez (10) días calendario</v>
          </cell>
          <cell r="J76">
            <v>45125</v>
          </cell>
          <cell r="K76">
            <v>45287</v>
          </cell>
          <cell r="L76" t="str">
            <v>NO APLICA</v>
          </cell>
          <cell r="M76" t="str">
            <v>NO APLICA</v>
          </cell>
          <cell r="N76" t="str">
            <v>NO APLICA</v>
          </cell>
          <cell r="O76">
            <v>7</v>
          </cell>
          <cell r="P76">
            <v>1467582</v>
          </cell>
          <cell r="Q76">
            <v>45125</v>
          </cell>
          <cell r="R76">
            <v>45138</v>
          </cell>
          <cell r="S76">
            <v>3386728</v>
          </cell>
          <cell r="T76">
            <v>45139</v>
          </cell>
          <cell r="U76">
            <v>45169</v>
          </cell>
          <cell r="V76">
            <v>3386728</v>
          </cell>
          <cell r="W76">
            <v>45170</v>
          </cell>
          <cell r="X76">
            <v>45199</v>
          </cell>
          <cell r="Y76">
            <v>3386728</v>
          </cell>
          <cell r="Z76">
            <v>45200</v>
          </cell>
          <cell r="AA76">
            <v>45230</v>
          </cell>
          <cell r="AB76">
            <v>3386728</v>
          </cell>
          <cell r="AC76">
            <v>45231</v>
          </cell>
          <cell r="AD76">
            <v>45260</v>
          </cell>
          <cell r="AE76">
            <v>3048055</v>
          </cell>
          <cell r="AF76">
            <v>45261</v>
          </cell>
          <cell r="AG76">
            <v>45287</v>
          </cell>
          <cell r="AH76">
            <v>2032037</v>
          </cell>
          <cell r="AI76">
            <v>45288</v>
          </cell>
          <cell r="AJ76">
            <v>45305</v>
          </cell>
          <cell r="BI76" t="str">
            <v>Rectoría</v>
          </cell>
          <cell r="BJ76" t="str">
            <v>CHARLES ROBIN AROSA CARRERA</v>
          </cell>
          <cell r="BK76" t="str">
            <v>Rector</v>
          </cell>
          <cell r="BL76">
            <v>1646</v>
          </cell>
          <cell r="BM76">
            <v>45122</v>
          </cell>
          <cell r="BN76">
            <v>3162464808</v>
          </cell>
          <cell r="BO76">
            <v>3881</v>
          </cell>
          <cell r="BP76">
            <v>45125</v>
          </cell>
          <cell r="BQ76">
            <v>18062549</v>
          </cell>
          <cell r="BR76">
            <v>1</v>
          </cell>
          <cell r="BS76">
            <v>45259</v>
          </cell>
          <cell r="BT76">
            <v>45288</v>
          </cell>
          <cell r="BU76">
            <v>45305</v>
          </cell>
          <cell r="BV76" t="str">
            <v xml:space="preserve">Dieciocho (18) días calendario </v>
          </cell>
          <cell r="BW76" t="str">
            <v>Cinco (05) meses y veintiocho (28) días calendario</v>
          </cell>
          <cell r="BX76">
            <v>1</v>
          </cell>
          <cell r="BY76">
            <v>45259</v>
          </cell>
          <cell r="BZ76">
            <v>2032037</v>
          </cell>
          <cell r="CA76">
            <v>2901</v>
          </cell>
          <cell r="CB76">
            <v>45259</v>
          </cell>
          <cell r="CC76">
            <v>132169843</v>
          </cell>
          <cell r="CD76">
            <v>7053</v>
          </cell>
          <cell r="CE76">
            <v>45259</v>
          </cell>
          <cell r="CF76">
            <v>2032037</v>
          </cell>
          <cell r="CP76">
            <v>45305</v>
          </cell>
          <cell r="CS7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76">
            <v>1121884982</v>
          </cell>
          <cell r="CU76">
            <v>504</v>
          </cell>
          <cell r="CV76" t="str">
            <v>200</v>
          </cell>
          <cell r="CW76">
            <v>504</v>
          </cell>
          <cell r="CX76" t="str">
            <v>200</v>
          </cell>
          <cell r="CY76">
            <v>7490</v>
          </cell>
          <cell r="CZ76" t="str">
            <v>M6</v>
          </cell>
        </row>
        <row r="77">
          <cell r="B77" t="str">
            <v>0907 DE 2023</v>
          </cell>
          <cell r="C77">
            <v>86048506</v>
          </cell>
          <cell r="D77" t="str">
            <v>OMAR PALACIOS ROZO</v>
          </cell>
          <cell r="E77" t="str">
            <v>CONTRATO DE PRESTACIÓN DE SERVICIOS DE APOYO A LA GESTIÓN</v>
          </cell>
          <cell r="F77" t="str">
            <v>PRESTACIÓN DE SERVICIOS DE APOYO A LA GESTIÓN NECESARIO PARA EL FORTALECIMIENTO DE LOS PROCESOS OPERATIVOS DE SERVICIOS GENERALES DE LA UNIVERSIDAD DE LOS LLANOS.</v>
          </cell>
          <cell r="G77">
            <v>45125</v>
          </cell>
          <cell r="H77">
            <v>7777795</v>
          </cell>
          <cell r="I77" t="str">
            <v>Cuatro (04) meses y veintiocho (28) días calendario</v>
          </cell>
          <cell r="J77">
            <v>45125</v>
          </cell>
          <cell r="K77">
            <v>45275</v>
          </cell>
          <cell r="L77" t="str">
            <v>NO APLICA</v>
          </cell>
          <cell r="M77" t="str">
            <v>NO APLICA</v>
          </cell>
          <cell r="N77" t="str">
            <v>NO APLICA</v>
          </cell>
          <cell r="O77">
            <v>8</v>
          </cell>
          <cell r="P77">
            <v>683185</v>
          </cell>
          <cell r="Q77">
            <v>45125</v>
          </cell>
          <cell r="R77">
            <v>45138</v>
          </cell>
          <cell r="S77">
            <v>1576580</v>
          </cell>
          <cell r="T77">
            <v>45139</v>
          </cell>
          <cell r="U77">
            <v>45169</v>
          </cell>
          <cell r="V77">
            <v>1576580</v>
          </cell>
          <cell r="W77">
            <v>45170</v>
          </cell>
          <cell r="X77">
            <v>45199</v>
          </cell>
          <cell r="Y77">
            <v>1576580</v>
          </cell>
          <cell r="Z77">
            <v>45200</v>
          </cell>
          <cell r="AA77">
            <v>45230</v>
          </cell>
          <cell r="AB77">
            <v>1576580</v>
          </cell>
          <cell r="AC77">
            <v>45231</v>
          </cell>
          <cell r="AD77">
            <v>45260</v>
          </cell>
          <cell r="AE77">
            <v>788290</v>
          </cell>
          <cell r="AF77">
            <v>45261</v>
          </cell>
          <cell r="AG77">
            <v>45275</v>
          </cell>
          <cell r="AH77">
            <v>630632</v>
          </cell>
          <cell r="AI77">
            <v>45276</v>
          </cell>
          <cell r="AJ77">
            <v>45287</v>
          </cell>
          <cell r="AK77">
            <v>945948</v>
          </cell>
          <cell r="AL77">
            <v>45288</v>
          </cell>
          <cell r="AM77">
            <v>45305</v>
          </cell>
          <cell r="BI77" t="str">
            <v>Vicerrectoría de Recursos Universitarios</v>
          </cell>
          <cell r="BJ77" t="str">
            <v>CLAUDIA CONSTANZA GANTIVA ORTEGON</v>
          </cell>
          <cell r="BK77" t="str">
            <v>Técnico Administrativo</v>
          </cell>
          <cell r="BL77">
            <v>1646</v>
          </cell>
          <cell r="BM77">
            <v>45122</v>
          </cell>
          <cell r="BN77">
            <v>3162464808</v>
          </cell>
          <cell r="BO77">
            <v>3812</v>
          </cell>
          <cell r="BP77">
            <v>45125</v>
          </cell>
          <cell r="BQ77">
            <v>7777795</v>
          </cell>
          <cell r="BR77">
            <v>1</v>
          </cell>
          <cell r="BS77">
            <v>45259</v>
          </cell>
          <cell r="BT77">
            <v>45276</v>
          </cell>
          <cell r="BU77">
            <v>45305</v>
          </cell>
          <cell r="BV77" t="str">
            <v>Treinta (30) días calendario</v>
          </cell>
          <cell r="BW77" t="str">
            <v>Cinco (05) meses y veintiocho (28) días calendario</v>
          </cell>
          <cell r="BX77">
            <v>1</v>
          </cell>
          <cell r="BY77">
            <v>45259</v>
          </cell>
          <cell r="BZ77">
            <v>1576580</v>
          </cell>
          <cell r="CA77">
            <v>2901</v>
          </cell>
          <cell r="CB77">
            <v>45259</v>
          </cell>
          <cell r="CC77">
            <v>132169843</v>
          </cell>
          <cell r="CD77">
            <v>7023</v>
          </cell>
          <cell r="CE77">
            <v>45259</v>
          </cell>
          <cell r="CF77">
            <v>1576580</v>
          </cell>
          <cell r="CP77">
            <v>45305</v>
          </cell>
          <cell r="CS77"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7">
            <v>86048506</v>
          </cell>
          <cell r="CU77">
            <v>504</v>
          </cell>
          <cell r="CV77" t="str">
            <v>423</v>
          </cell>
          <cell r="CW77">
            <v>504</v>
          </cell>
          <cell r="CX77" t="str">
            <v>423</v>
          </cell>
          <cell r="CY77">
            <v>8299</v>
          </cell>
          <cell r="CZ77" t="str">
            <v>M6</v>
          </cell>
        </row>
        <row r="78">
          <cell r="B78" t="str">
            <v>0908 DE 2023</v>
          </cell>
          <cell r="C78">
            <v>17335623</v>
          </cell>
          <cell r="D78" t="str">
            <v>JORGE ALBERTO DAZA ROJAS</v>
          </cell>
          <cell r="E78" t="str">
            <v>CONTRATO DE PRESTACIÓN DE SERVICIOS DE APOYO A LA GESTIÓN</v>
          </cell>
          <cell r="F78" t="str">
            <v>PRESTACIÓN DE SERVICIOS DE APOYO A LA GESTIÓN NECESARIO PARA EL FORTALECIMIENTO DE LOS PROCESOS OPERATIVOS DE SERVICIOS GENERALES DE LA UNIVERSIDAD DE LOS LLANOS.</v>
          </cell>
          <cell r="G78">
            <v>45125</v>
          </cell>
          <cell r="H78">
            <v>8408427</v>
          </cell>
          <cell r="I78" t="str">
            <v>Cinco (05) meses y diez (10) días calendario</v>
          </cell>
          <cell r="J78">
            <v>45125</v>
          </cell>
          <cell r="K78">
            <v>45287</v>
          </cell>
          <cell r="L78" t="str">
            <v>NO APLICA</v>
          </cell>
          <cell r="M78" t="str">
            <v>NO APLICA</v>
          </cell>
          <cell r="N78" t="str">
            <v>NO APLICA</v>
          </cell>
          <cell r="O78">
            <v>7</v>
          </cell>
          <cell r="P78">
            <v>683185</v>
          </cell>
          <cell r="Q78">
            <v>45125</v>
          </cell>
          <cell r="R78">
            <v>45138</v>
          </cell>
          <cell r="S78">
            <v>1576580</v>
          </cell>
          <cell r="T78">
            <v>45139</v>
          </cell>
          <cell r="U78">
            <v>45169</v>
          </cell>
          <cell r="V78">
            <v>1576580</v>
          </cell>
          <cell r="W78">
            <v>45170</v>
          </cell>
          <cell r="X78">
            <v>45199</v>
          </cell>
          <cell r="Y78">
            <v>1576580</v>
          </cell>
          <cell r="Z78">
            <v>45200</v>
          </cell>
          <cell r="AA78">
            <v>45230</v>
          </cell>
          <cell r="AB78">
            <v>1576580</v>
          </cell>
          <cell r="AC78">
            <v>45231</v>
          </cell>
          <cell r="AD78">
            <v>45260</v>
          </cell>
          <cell r="AE78">
            <v>1418922</v>
          </cell>
          <cell r="AF78">
            <v>45261</v>
          </cell>
          <cell r="AG78">
            <v>45287</v>
          </cell>
          <cell r="AH78">
            <v>945948</v>
          </cell>
          <cell r="AI78">
            <v>45288</v>
          </cell>
          <cell r="AJ78">
            <v>45305</v>
          </cell>
          <cell r="BI78" t="str">
            <v>Vicerrectoría de Recursos Universitarios</v>
          </cell>
          <cell r="BJ78" t="str">
            <v>CLAUDIA CONSTANZA GANTIVA ORTEGON</v>
          </cell>
          <cell r="BK78" t="str">
            <v>Técnico Administrativo</v>
          </cell>
          <cell r="BL78">
            <v>1646</v>
          </cell>
          <cell r="BM78">
            <v>45122</v>
          </cell>
          <cell r="BN78">
            <v>3162464808</v>
          </cell>
          <cell r="BO78">
            <v>3758</v>
          </cell>
          <cell r="BP78">
            <v>45125</v>
          </cell>
          <cell r="BQ78">
            <v>8408427</v>
          </cell>
          <cell r="BR78">
            <v>1</v>
          </cell>
          <cell r="BS78">
            <v>45259</v>
          </cell>
          <cell r="BT78">
            <v>45288</v>
          </cell>
          <cell r="BU78">
            <v>45305</v>
          </cell>
          <cell r="BV78" t="str">
            <v xml:space="preserve">Dieciocho (18) días calendario </v>
          </cell>
          <cell r="BW78" t="str">
            <v>Cinco (05) meses y veintiocho (28) días calendario</v>
          </cell>
          <cell r="BX78">
            <v>1</v>
          </cell>
          <cell r="BY78">
            <v>45259</v>
          </cell>
          <cell r="BZ78">
            <v>945948</v>
          </cell>
          <cell r="CA78">
            <v>2901</v>
          </cell>
          <cell r="CB78">
            <v>45259</v>
          </cell>
          <cell r="CC78">
            <v>132169843</v>
          </cell>
          <cell r="CD78">
            <v>7000</v>
          </cell>
          <cell r="CE78">
            <v>45259</v>
          </cell>
          <cell r="CF78">
            <v>945948</v>
          </cell>
          <cell r="CP78">
            <v>45305</v>
          </cell>
          <cell r="CS78"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8">
            <v>17335623</v>
          </cell>
          <cell r="CU78">
            <v>504</v>
          </cell>
          <cell r="CV78" t="str">
            <v>423</v>
          </cell>
          <cell r="CW78">
            <v>504</v>
          </cell>
          <cell r="CX78" t="str">
            <v>423</v>
          </cell>
          <cell r="CY78">
            <v>8010</v>
          </cell>
          <cell r="CZ78" t="str">
            <v>M6</v>
          </cell>
        </row>
        <row r="79">
          <cell r="B79" t="str">
            <v>0909 DE 2023</v>
          </cell>
          <cell r="C79">
            <v>86049427</v>
          </cell>
          <cell r="D79" t="str">
            <v xml:space="preserve">GILBERTO ALEJANDRO RAMIREZ CLAVIJO </v>
          </cell>
          <cell r="E79" t="str">
            <v>CONTRATO DE PRESTACIÓN DE SERVICIOS DE APOYO A LA GESTIÓN</v>
          </cell>
          <cell r="F79" t="str">
            <v>PRESTACIÓN DE SERVICIOS DE APOYO A LA GESTIÓN NECESARIO PARA EL FORTALECIMIENTO DE LOS PROCESOS OPERATIVOS DE SERVICIOS GENERALES EN LA SEDE BARCELONA DE LA UNIVERSIDAD DE LOS LLANOS.</v>
          </cell>
          <cell r="G79">
            <v>45125</v>
          </cell>
          <cell r="H79">
            <v>9794265</v>
          </cell>
          <cell r="I79" t="str">
            <v>Cuatro (04) meses y veintiocho (28) días calendario</v>
          </cell>
          <cell r="J79">
            <v>45125</v>
          </cell>
          <cell r="K79">
            <v>45275</v>
          </cell>
          <cell r="L79" t="str">
            <v>NO APLICA</v>
          </cell>
          <cell r="M79" t="str">
            <v>NO APLICA</v>
          </cell>
          <cell r="N79" t="str">
            <v>NO APLICA</v>
          </cell>
          <cell r="O79">
            <v>8</v>
          </cell>
          <cell r="P79">
            <v>860307</v>
          </cell>
          <cell r="Q79">
            <v>45125</v>
          </cell>
          <cell r="R79">
            <v>45138</v>
          </cell>
          <cell r="S79">
            <v>1985324</v>
          </cell>
          <cell r="T79">
            <v>45139</v>
          </cell>
          <cell r="U79">
            <v>45169</v>
          </cell>
          <cell r="V79">
            <v>1985324</v>
          </cell>
          <cell r="W79">
            <v>45170</v>
          </cell>
          <cell r="X79">
            <v>45199</v>
          </cell>
          <cell r="Y79">
            <v>1985324</v>
          </cell>
          <cell r="Z79">
            <v>45200</v>
          </cell>
          <cell r="AA79">
            <v>45230</v>
          </cell>
          <cell r="AB79">
            <v>1985324</v>
          </cell>
          <cell r="AC79">
            <v>45231</v>
          </cell>
          <cell r="AD79">
            <v>45260</v>
          </cell>
          <cell r="AE79">
            <v>992662</v>
          </cell>
          <cell r="AF79">
            <v>45261</v>
          </cell>
          <cell r="AG79">
            <v>45275</v>
          </cell>
          <cell r="AH79">
            <v>794130</v>
          </cell>
          <cell r="AI79">
            <v>45276</v>
          </cell>
          <cell r="AJ79">
            <v>45287</v>
          </cell>
          <cell r="AK79">
            <v>1191194</v>
          </cell>
          <cell r="AL79">
            <v>45288</v>
          </cell>
          <cell r="AM79">
            <v>45305</v>
          </cell>
          <cell r="BI79" t="str">
            <v>Vicerrectoría de Recursos Universitarios</v>
          </cell>
          <cell r="BJ79" t="str">
            <v>CLAUDIA CONSTANZA GANTIVA ORTEGON</v>
          </cell>
          <cell r="BK79" t="str">
            <v>Técnico Administrativo</v>
          </cell>
          <cell r="BL79">
            <v>1646</v>
          </cell>
          <cell r="BM79">
            <v>45122</v>
          </cell>
          <cell r="BN79">
            <v>3162464808</v>
          </cell>
          <cell r="BO79">
            <v>3815</v>
          </cell>
          <cell r="BP79">
            <v>45125</v>
          </cell>
          <cell r="BQ79">
            <v>9794265</v>
          </cell>
          <cell r="BR79">
            <v>1</v>
          </cell>
          <cell r="BS79">
            <v>45259</v>
          </cell>
          <cell r="BT79">
            <v>45276</v>
          </cell>
          <cell r="BU79">
            <v>45305</v>
          </cell>
          <cell r="BV79" t="str">
            <v>Treinta (30) días calendario</v>
          </cell>
          <cell r="BW79" t="str">
            <v>Cinco (05) meses y veintiocho (28) días calendario</v>
          </cell>
          <cell r="BX79">
            <v>1</v>
          </cell>
          <cell r="BY79">
            <v>45259</v>
          </cell>
          <cell r="BZ79">
            <v>1985324</v>
          </cell>
          <cell r="CA79">
            <v>2901</v>
          </cell>
          <cell r="CB79">
            <v>45259</v>
          </cell>
          <cell r="CC79">
            <v>132169843</v>
          </cell>
          <cell r="CD79">
            <v>7024</v>
          </cell>
          <cell r="CE79">
            <v>45259</v>
          </cell>
          <cell r="CF79">
            <v>1985324</v>
          </cell>
          <cell r="CP79">
            <v>45305</v>
          </cell>
          <cell r="CS79"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79">
            <v>86049427</v>
          </cell>
          <cell r="CU79">
            <v>504</v>
          </cell>
          <cell r="CV79" t="str">
            <v>423</v>
          </cell>
          <cell r="CW79">
            <v>504</v>
          </cell>
          <cell r="CX79" t="str">
            <v>423</v>
          </cell>
          <cell r="CY79">
            <v>4321</v>
          </cell>
          <cell r="CZ79" t="str">
            <v>M5</v>
          </cell>
        </row>
        <row r="80">
          <cell r="B80" t="str">
            <v>0910 DE 2023</v>
          </cell>
          <cell r="C80">
            <v>17347467</v>
          </cell>
          <cell r="D80" t="str">
            <v>LUIS EDUARDO DIAZ MELO</v>
          </cell>
          <cell r="E80" t="str">
            <v>CONTRATO DE PRESTACIÓN DE SERVICIOS DE APOYO A LA GESTIÓN</v>
          </cell>
          <cell r="F80" t="str">
            <v>PRESTACIÓN DE SERVICIOS DE APOYO A LA GESTIÓN NECESARIO PARA EL FORTALECIMIENTO DE LOS PROCESOS OPERATIVOS DE SERVICIOS GENERALES DE LA UNIVERSIDAD DE LOS LLANOS.</v>
          </cell>
          <cell r="G80">
            <v>45125</v>
          </cell>
          <cell r="H80">
            <v>9794265</v>
          </cell>
          <cell r="I80" t="str">
            <v>Cuatro (04) meses y veintiocho (28) días calendario</v>
          </cell>
          <cell r="J80">
            <v>45125</v>
          </cell>
          <cell r="K80">
            <v>45275</v>
          </cell>
          <cell r="L80" t="str">
            <v>NO APLICA</v>
          </cell>
          <cell r="M80" t="str">
            <v>NO APLICA</v>
          </cell>
          <cell r="N80" t="str">
            <v>NO APLICA</v>
          </cell>
          <cell r="O80">
            <v>8</v>
          </cell>
          <cell r="P80">
            <v>860307</v>
          </cell>
          <cell r="Q80">
            <v>45125</v>
          </cell>
          <cell r="R80">
            <v>45138</v>
          </cell>
          <cell r="S80">
            <v>1985324</v>
          </cell>
          <cell r="T80">
            <v>45139</v>
          </cell>
          <cell r="U80">
            <v>45169</v>
          </cell>
          <cell r="V80">
            <v>1985324</v>
          </cell>
          <cell r="W80">
            <v>45170</v>
          </cell>
          <cell r="X80">
            <v>45199</v>
          </cell>
          <cell r="Y80">
            <v>1985324</v>
          </cell>
          <cell r="Z80">
            <v>45200</v>
          </cell>
          <cell r="AA80">
            <v>45230</v>
          </cell>
          <cell r="AB80">
            <v>1985324</v>
          </cell>
          <cell r="AC80">
            <v>45231</v>
          </cell>
          <cell r="AD80">
            <v>45260</v>
          </cell>
          <cell r="AE80">
            <v>992662</v>
          </cell>
          <cell r="AF80">
            <v>45261</v>
          </cell>
          <cell r="AG80">
            <v>45275</v>
          </cell>
          <cell r="AH80">
            <v>794130</v>
          </cell>
          <cell r="AI80">
            <v>45276</v>
          </cell>
          <cell r="AJ80">
            <v>45287</v>
          </cell>
          <cell r="AK80">
            <v>1191194</v>
          </cell>
          <cell r="AL80">
            <v>45288</v>
          </cell>
          <cell r="AM80">
            <v>45305</v>
          </cell>
          <cell r="BI80" t="str">
            <v>Vicerrectoría de Recursos Universitarios</v>
          </cell>
          <cell r="BJ80" t="str">
            <v>CLAUDIA CONSTANZA GANTIVA ORTEGON</v>
          </cell>
          <cell r="BK80" t="str">
            <v>Técnico Administrativo</v>
          </cell>
          <cell r="BL80">
            <v>1646</v>
          </cell>
          <cell r="BM80">
            <v>45122</v>
          </cell>
          <cell r="BN80">
            <v>3162464808</v>
          </cell>
          <cell r="BO80">
            <v>3760</v>
          </cell>
          <cell r="BP80">
            <v>45125</v>
          </cell>
          <cell r="BQ80">
            <v>9794265</v>
          </cell>
          <cell r="BR80">
            <v>1</v>
          </cell>
          <cell r="BS80">
            <v>45259</v>
          </cell>
          <cell r="BT80">
            <v>45276</v>
          </cell>
          <cell r="BU80">
            <v>45305</v>
          </cell>
          <cell r="BV80" t="str">
            <v>Treinta (30) días calendario</v>
          </cell>
          <cell r="BW80" t="str">
            <v>Cinco (05) meses y veintiocho (28) días calendario</v>
          </cell>
          <cell r="BX80">
            <v>1</v>
          </cell>
          <cell r="BY80">
            <v>45259</v>
          </cell>
          <cell r="BZ80">
            <v>1985324</v>
          </cell>
          <cell r="CA80">
            <v>2901</v>
          </cell>
          <cell r="CB80">
            <v>45259</v>
          </cell>
          <cell r="CC80">
            <v>132169843</v>
          </cell>
          <cell r="CD80">
            <v>7002</v>
          </cell>
          <cell r="CE80">
            <v>45259</v>
          </cell>
          <cell r="CF80">
            <v>1985324</v>
          </cell>
          <cell r="CP80">
            <v>45305</v>
          </cell>
          <cell r="CS80" t="str">
            <v>1. Contribuir en el mantenimiento preventivo y correctivo del sistema hidrosanitario de acuerdo a los cronogramas estipulados en el Plan de Mantenimiento de infraestructura física de la Universidad de los Llanos. 2. Colaborar en la limpieza y reparación de cubiertas y techos de acuerdo al Plan de Mantenimiento de Infraestructura física de la Universidad de los Llanos. 3. Prestar apoyo en trabajos en Alturas. 4. Coadyuvar en la instalación y sustitución de sanitarios y griferías. 5. Participar en la revisión de las baterías de baños para determinar el estado de sifones, lavamanos, duchas, servicio de descarga de agua de las unidades sanitarias, presión de agua con el fin de evitar fugas. 6. Cooperar en pintar y/o aplicar material de revestimiento a toda clase de superficies, usando brochas, pistolas y cualquier equipo que facilite las actividades. 7. Coadyuvar en la reparación de paredes, pisos, pasillos, techos, aceras y cañerías. 8. Coadyuvar en el lavado de tanques aéreos y subterráneos.</v>
          </cell>
          <cell r="CT80">
            <v>17347467</v>
          </cell>
          <cell r="CU80">
            <v>504</v>
          </cell>
          <cell r="CV80" t="str">
            <v>423</v>
          </cell>
          <cell r="CW80">
            <v>504</v>
          </cell>
          <cell r="CX80" t="str">
            <v>423</v>
          </cell>
          <cell r="CY80">
            <v>8299</v>
          </cell>
          <cell r="CZ80" t="str">
            <v>M6</v>
          </cell>
        </row>
        <row r="81">
          <cell r="B81" t="str">
            <v>0913 DE 2023</v>
          </cell>
          <cell r="C81">
            <v>1121899808</v>
          </cell>
          <cell r="D81" t="str">
            <v>WENDY KATHERINE URREA GONZALEZ</v>
          </cell>
          <cell r="E81" t="str">
            <v>CONTRATO DE PRESTACIÓN DE SERVICIOS PROFESIONALES</v>
          </cell>
          <cell r="F81" t="str">
            <v>PRESTACIÓN DE SERVICIOS PROFESIONALES NECESARIO PARA EL FORTALECIMIENTO DE LOS PROCESOS DE GESTIÓN ADMINISTRATIVA Y DE CALIDAD DE LA VICERRECTORÍA DE RECURSOS UNIVERSITARIOS DE LA UNIVERSIDAD DE LOS LLANOS.</v>
          </cell>
          <cell r="G81">
            <v>45125</v>
          </cell>
          <cell r="H81">
            <v>18062549</v>
          </cell>
          <cell r="I81" t="str">
            <v>Cinco (05) meses y diez (10) días calendario</v>
          </cell>
          <cell r="J81">
            <v>45125</v>
          </cell>
          <cell r="K81">
            <v>45287</v>
          </cell>
          <cell r="L81" t="str">
            <v>NO APLICA</v>
          </cell>
          <cell r="M81" t="str">
            <v>NO APLICA</v>
          </cell>
          <cell r="N81" t="str">
            <v>NO APLICA</v>
          </cell>
          <cell r="O81">
            <v>7</v>
          </cell>
          <cell r="P81">
            <v>1467582</v>
          </cell>
          <cell r="Q81">
            <v>45125</v>
          </cell>
          <cell r="R81">
            <v>45138</v>
          </cell>
          <cell r="S81">
            <v>3386728</v>
          </cell>
          <cell r="T81">
            <v>45139</v>
          </cell>
          <cell r="U81">
            <v>45169</v>
          </cell>
          <cell r="V81">
            <v>3386728</v>
          </cell>
          <cell r="W81">
            <v>45170</v>
          </cell>
          <cell r="X81">
            <v>45199</v>
          </cell>
          <cell r="Y81">
            <v>3386728</v>
          </cell>
          <cell r="Z81">
            <v>45200</v>
          </cell>
          <cell r="AA81">
            <v>45230</v>
          </cell>
          <cell r="AB81">
            <v>3386728</v>
          </cell>
          <cell r="AC81">
            <v>45231</v>
          </cell>
          <cell r="AD81">
            <v>45260</v>
          </cell>
          <cell r="AE81">
            <v>3048055</v>
          </cell>
          <cell r="AF81">
            <v>45261</v>
          </cell>
          <cell r="AG81">
            <v>45287</v>
          </cell>
          <cell r="AH81">
            <v>2032037</v>
          </cell>
          <cell r="AI81">
            <v>45288</v>
          </cell>
          <cell r="AJ81">
            <v>45305</v>
          </cell>
          <cell r="BI81" t="str">
            <v>Vicerrectoría de Recursos Universitarios</v>
          </cell>
          <cell r="BJ81" t="str">
            <v>WILSON FERNANDO SALGADO CIFUENTES</v>
          </cell>
          <cell r="BK81" t="str">
            <v>Vicerrector Universitario</v>
          </cell>
          <cell r="BL81">
            <v>1646</v>
          </cell>
          <cell r="BM81">
            <v>45122</v>
          </cell>
          <cell r="BN81">
            <v>3162464808</v>
          </cell>
          <cell r="BO81">
            <v>3888</v>
          </cell>
          <cell r="BP81">
            <v>45125</v>
          </cell>
          <cell r="BQ81">
            <v>18062549</v>
          </cell>
          <cell r="BR81">
            <v>1</v>
          </cell>
          <cell r="BS81">
            <v>45259</v>
          </cell>
          <cell r="BT81">
            <v>45288</v>
          </cell>
          <cell r="BU81">
            <v>45305</v>
          </cell>
          <cell r="BV81" t="str">
            <v xml:space="preserve">Dieciocho (18) días calendario </v>
          </cell>
          <cell r="BW81" t="str">
            <v>Cinco (05) meses y veintiocho (28) días calendario</v>
          </cell>
          <cell r="BX81">
            <v>1</v>
          </cell>
          <cell r="BY81">
            <v>45259</v>
          </cell>
          <cell r="BZ81">
            <v>2032037</v>
          </cell>
          <cell r="CA81">
            <v>2901</v>
          </cell>
          <cell r="CB81">
            <v>45259</v>
          </cell>
          <cell r="CC81">
            <v>132169843</v>
          </cell>
          <cell r="CD81">
            <v>7055</v>
          </cell>
          <cell r="CE81">
            <v>45259</v>
          </cell>
          <cell r="CF81">
            <v>2032037</v>
          </cell>
          <cell r="CP81">
            <v>45305</v>
          </cell>
          <cell r="CS81" t="str">
            <v>1. Contribuir en el trámite, revisión, proyección y evaluación en las diferentes etapas de los procesos contractuales y administrativos,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SICOF,Drive, micrositio contratación unillanos, entre otros.). 5. Colaborar en la planificación, elaboración, evaluación y seguimiento de los procedimientos y demás formatos del Sistema Integrado de Gestión de Calidad, del proceso de gestión de bienes y servicios.</v>
          </cell>
          <cell r="CT81">
            <v>1121899808</v>
          </cell>
          <cell r="CU81">
            <v>504</v>
          </cell>
          <cell r="CV81" t="str">
            <v>400</v>
          </cell>
          <cell r="CW81">
            <v>504</v>
          </cell>
          <cell r="CX81" t="str">
            <v>400</v>
          </cell>
          <cell r="CY81">
            <v>8299</v>
          </cell>
          <cell r="CZ81" t="str">
            <v>M6</v>
          </cell>
        </row>
        <row r="82">
          <cell r="B82" t="str">
            <v>0919 DE 2023</v>
          </cell>
          <cell r="C82">
            <v>1123115650</v>
          </cell>
          <cell r="D82" t="str">
            <v>BRENDA NATALIA DIAZ MEJIA</v>
          </cell>
          <cell r="E82" t="str">
            <v>CONTRATO DE PRESTACIÓN DE SERVICIOS PROFESIONALES</v>
          </cell>
          <cell r="F82" t="str">
            <v>PRESTACIÓN DE SERVICIOS PROFESIONALES NECESARIO PARA EL FORTALECIMIENTO DE LOS PROCESOS ADMINISTRATIVOS Y JURÍDICOS DE LA VICERRECTORÍA DE RECURSOS UNIVERSITARIOS DE LA UNIVERSIDAD DE LOS LLANOS.</v>
          </cell>
          <cell r="G82">
            <v>45125</v>
          </cell>
          <cell r="H82">
            <v>16131724</v>
          </cell>
          <cell r="I82" t="str">
            <v>Cuatro (04) meses y veintiocho (28) días calendario</v>
          </cell>
          <cell r="J82">
            <v>45125</v>
          </cell>
          <cell r="K82">
            <v>45275</v>
          </cell>
          <cell r="L82" t="str">
            <v>NO APLICA</v>
          </cell>
          <cell r="M82" t="str">
            <v>NO APLICA</v>
          </cell>
          <cell r="N82" t="str">
            <v>NO APLICA</v>
          </cell>
          <cell r="O82">
            <v>8</v>
          </cell>
          <cell r="P82">
            <v>1416976</v>
          </cell>
          <cell r="Q82">
            <v>45125</v>
          </cell>
          <cell r="R82">
            <v>45138</v>
          </cell>
          <cell r="S82">
            <v>3269944</v>
          </cell>
          <cell r="T82">
            <v>45139</v>
          </cell>
          <cell r="U82">
            <v>45169</v>
          </cell>
          <cell r="V82">
            <v>3269944</v>
          </cell>
          <cell r="W82">
            <v>45170</v>
          </cell>
          <cell r="X82">
            <v>45199</v>
          </cell>
          <cell r="Y82">
            <v>3269944</v>
          </cell>
          <cell r="Z82">
            <v>45200</v>
          </cell>
          <cell r="AA82">
            <v>45230</v>
          </cell>
          <cell r="AB82">
            <v>3269944</v>
          </cell>
          <cell r="AC82">
            <v>45231</v>
          </cell>
          <cell r="AD82">
            <v>45260</v>
          </cell>
          <cell r="AE82">
            <v>1634972</v>
          </cell>
          <cell r="AF82">
            <v>45261</v>
          </cell>
          <cell r="AG82">
            <v>45275</v>
          </cell>
          <cell r="AH82">
            <v>1307978</v>
          </cell>
          <cell r="AI82">
            <v>45276</v>
          </cell>
          <cell r="AJ82">
            <v>45287</v>
          </cell>
          <cell r="AK82">
            <v>1961966</v>
          </cell>
          <cell r="AL82">
            <v>45288</v>
          </cell>
          <cell r="AM82">
            <v>45305</v>
          </cell>
          <cell r="BI82" t="str">
            <v>Vicerrectoría de Recursos Universitarios</v>
          </cell>
          <cell r="BJ82" t="str">
            <v>WILSON FERNANDO SALGADO CIFUENTES</v>
          </cell>
          <cell r="BK82" t="str">
            <v>Vicerrector Universitario</v>
          </cell>
          <cell r="BL82">
            <v>1646</v>
          </cell>
          <cell r="BM82">
            <v>45122</v>
          </cell>
          <cell r="BN82">
            <v>3162464808</v>
          </cell>
          <cell r="BO82">
            <v>3911</v>
          </cell>
          <cell r="BP82">
            <v>45125</v>
          </cell>
          <cell r="BQ82">
            <v>16131724</v>
          </cell>
          <cell r="BR82">
            <v>1</v>
          </cell>
          <cell r="BS82">
            <v>45259</v>
          </cell>
          <cell r="BT82">
            <v>45276</v>
          </cell>
          <cell r="BU82">
            <v>45305</v>
          </cell>
          <cell r="BV82" t="str">
            <v>Treinta (30) días calendario</v>
          </cell>
          <cell r="BW82" t="str">
            <v>Cinco (05) meses y veintiocho (28) días calendario</v>
          </cell>
          <cell r="BX82">
            <v>1</v>
          </cell>
          <cell r="BY82">
            <v>45259</v>
          </cell>
          <cell r="BZ82">
            <v>3269944</v>
          </cell>
          <cell r="CA82">
            <v>2901</v>
          </cell>
          <cell r="CB82">
            <v>45259</v>
          </cell>
          <cell r="CC82">
            <v>132169843</v>
          </cell>
          <cell r="CD82">
            <v>7065</v>
          </cell>
          <cell r="CE82">
            <v>45259</v>
          </cell>
          <cell r="CF82">
            <v>3269944</v>
          </cell>
          <cell r="CP82">
            <v>45305</v>
          </cell>
          <cell r="CS82"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v>
          </cell>
          <cell r="CT82">
            <v>1123115650.0999999</v>
          </cell>
          <cell r="CU82">
            <v>504</v>
          </cell>
          <cell r="CV82" t="str">
            <v>400</v>
          </cell>
          <cell r="CW82">
            <v>504</v>
          </cell>
          <cell r="CX82" t="str">
            <v>400</v>
          </cell>
          <cell r="CY82">
            <v>8299</v>
          </cell>
          <cell r="CZ82" t="str">
            <v>M6</v>
          </cell>
        </row>
        <row r="83">
          <cell r="B83" t="str">
            <v>0922 DE 2023</v>
          </cell>
          <cell r="C83">
            <v>18256514</v>
          </cell>
          <cell r="D83" t="str">
            <v>OMAR ALFONSO SANCHEZ BARRIOS</v>
          </cell>
          <cell r="E83" t="str">
            <v>CONTRATO DE PRESTACIÓN DE SERVICIOS DE APOYO A LA GESTIÓN</v>
          </cell>
          <cell r="F83" t="str">
            <v>PRESTACIÓN DE SERVICIOS DE APOYO A LA GESTIÓN NECESARIO PARA EL FORTALECIMIENTO DE LOS PROCESOS OPERATIVOS DE SERVICIOS GENERALES DE LA UNIVERSIDAD DE LOS LLANOS.</v>
          </cell>
          <cell r="G83">
            <v>45125</v>
          </cell>
          <cell r="H83">
            <v>10946524</v>
          </cell>
          <cell r="I83" t="str">
            <v>Cuatro (04) meses y veintiocho (28) días calendario</v>
          </cell>
          <cell r="J83">
            <v>45125</v>
          </cell>
          <cell r="K83">
            <v>45275</v>
          </cell>
          <cell r="L83" t="str">
            <v>NO APLICA</v>
          </cell>
          <cell r="M83" t="str">
            <v>NO APLICA</v>
          </cell>
          <cell r="N83" t="str">
            <v>NO APLICA</v>
          </cell>
          <cell r="O83">
            <v>8</v>
          </cell>
          <cell r="P83">
            <v>961519</v>
          </cell>
          <cell r="Q83">
            <v>45125</v>
          </cell>
          <cell r="R83">
            <v>45138</v>
          </cell>
          <cell r="S83">
            <v>2218890</v>
          </cell>
          <cell r="T83">
            <v>45139</v>
          </cell>
          <cell r="U83">
            <v>45169</v>
          </cell>
          <cell r="V83">
            <v>2218890</v>
          </cell>
          <cell r="W83">
            <v>45170</v>
          </cell>
          <cell r="X83">
            <v>45199</v>
          </cell>
          <cell r="Y83">
            <v>2218890</v>
          </cell>
          <cell r="Z83">
            <v>45200</v>
          </cell>
          <cell r="AA83">
            <v>45230</v>
          </cell>
          <cell r="AB83">
            <v>2218890</v>
          </cell>
          <cell r="AC83">
            <v>45231</v>
          </cell>
          <cell r="AD83">
            <v>45260</v>
          </cell>
          <cell r="AE83">
            <v>1109445</v>
          </cell>
          <cell r="AF83">
            <v>45261</v>
          </cell>
          <cell r="AG83">
            <v>45275</v>
          </cell>
          <cell r="AH83">
            <v>887556</v>
          </cell>
          <cell r="AI83">
            <v>45276</v>
          </cell>
          <cell r="AJ83">
            <v>45287</v>
          </cell>
          <cell r="AK83">
            <v>1331334</v>
          </cell>
          <cell r="AL83">
            <v>45288</v>
          </cell>
          <cell r="AM83">
            <v>45305</v>
          </cell>
          <cell r="BI83" t="str">
            <v>Vicerrectoría de Recursos Universitarios</v>
          </cell>
          <cell r="BJ83" t="str">
            <v>WILSON FERNANDO SALGADO CIFUENTES</v>
          </cell>
          <cell r="BK83" t="str">
            <v>Vicerrector Universitario</v>
          </cell>
          <cell r="BL83">
            <v>1646</v>
          </cell>
          <cell r="BM83">
            <v>45122</v>
          </cell>
          <cell r="BN83">
            <v>3162464808</v>
          </cell>
          <cell r="BO83">
            <v>3762</v>
          </cell>
          <cell r="BP83">
            <v>45125</v>
          </cell>
          <cell r="BQ83">
            <v>10946524</v>
          </cell>
          <cell r="BR83">
            <v>1</v>
          </cell>
          <cell r="BS83">
            <v>45259</v>
          </cell>
          <cell r="BT83">
            <v>45276</v>
          </cell>
          <cell r="BU83">
            <v>45305</v>
          </cell>
          <cell r="BV83" t="str">
            <v>Treinta (30) días calendario</v>
          </cell>
          <cell r="BW83" t="str">
            <v>Cinco (05) meses y veintiocho (28) días calendario</v>
          </cell>
          <cell r="BX83">
            <v>1</v>
          </cell>
          <cell r="BY83">
            <v>45259</v>
          </cell>
          <cell r="BZ83">
            <v>2218890</v>
          </cell>
          <cell r="CA83">
            <v>2901</v>
          </cell>
          <cell r="CB83">
            <v>45259</v>
          </cell>
          <cell r="CC83">
            <v>132169843</v>
          </cell>
          <cell r="CD83">
            <v>7003</v>
          </cell>
          <cell r="CE83">
            <v>45259</v>
          </cell>
          <cell r="CF83">
            <v>2218890</v>
          </cell>
          <cell r="CP83">
            <v>45305</v>
          </cell>
          <cell r="CS83" t="str">
            <v>1.  Apoyar la ejecución y desarrollo de las actividades silviculturales planificadas como siembra, control, poda y mantenimiento de árboles, Jardines y Zonas verdes; en las diferentes sedes de la Universidad de los Llanos. 2. Apoyar en la operación y conducción de la Plataforma Eléctrica Articulada BA20ERT:4X4, utilizada en la ejecución de procedimientos operativos de: control, poda de árboles, mantenimiento de cubiertas, techos y redes. 3.  Apoyar en la coordinación de la producción de material vegetal para la restauración ecológica del vivero, así como la reforestación y paisajismo en las diferentes sedes de la Universidad de los Llanos. 4.  Apoyar el seguimiento de lavado, mantenimiento de tanques de almacenamiento de agua, reporte y seguimiento a la matriz de reparación de fugas de agua. 5.    Colaborar en la capacitación de los asistentes a las campañas de buenas prácticas ambientales planificadas por la Universidad de los Llanos. 6.  Contribuir en el cumplimiento de los protocolos y procedimientos de seguridad y salud en el trabajo para la ejecución de las actividades asignadas.</v>
          </cell>
          <cell r="CT83">
            <v>18256514</v>
          </cell>
          <cell r="CU83">
            <v>504</v>
          </cell>
          <cell r="CV83" t="str">
            <v>400</v>
          </cell>
          <cell r="CW83">
            <v>504</v>
          </cell>
          <cell r="CX83" t="str">
            <v>423</v>
          </cell>
          <cell r="CY83">
            <v>7490</v>
          </cell>
          <cell r="CZ83" t="str">
            <v>M6</v>
          </cell>
        </row>
        <row r="84">
          <cell r="B84" t="str">
            <v>0924 DE 2023</v>
          </cell>
          <cell r="C84">
            <v>1121945142</v>
          </cell>
          <cell r="D84" t="str">
            <v>LAURA CAMILA ORTIZ VALBUENA</v>
          </cell>
          <cell r="E84" t="str">
            <v>CONTRATO DE PRESTACIÓN DE SERVICIOS DE APOYO A LA GESTIÓN</v>
          </cell>
          <cell r="F84" t="str">
            <v>PRESTACIÓN DE SERVICIOS DE APOYO A LA GESTIÓN NECESARIO PARA FORTALECER LOS PROCEDIMIENTOS DE GESTIÓN DE ARCHIVO, PUBLICIDAD Y SEGUIMIENTO DE LA VICERRECTORÍA DE RECURSOS UNIVERSITARIOS DE LA UNIVERSIDAD DE LOS LLANOS.</v>
          </cell>
          <cell r="G84">
            <v>45125</v>
          </cell>
          <cell r="H84">
            <v>10946524</v>
          </cell>
          <cell r="I84" t="str">
            <v>Cuatro (04) meses y veintiocho (28) días calendario</v>
          </cell>
          <cell r="J84">
            <v>45125</v>
          </cell>
          <cell r="K84">
            <v>45275</v>
          </cell>
          <cell r="L84" t="str">
            <v>NO APLICA</v>
          </cell>
          <cell r="M84" t="str">
            <v>NO APLICA</v>
          </cell>
          <cell r="N84" t="str">
            <v>NO APLICA</v>
          </cell>
          <cell r="O84">
            <v>8</v>
          </cell>
          <cell r="P84">
            <v>961519</v>
          </cell>
          <cell r="Q84">
            <v>45125</v>
          </cell>
          <cell r="R84">
            <v>45138</v>
          </cell>
          <cell r="S84">
            <v>2218890</v>
          </cell>
          <cell r="T84">
            <v>45139</v>
          </cell>
          <cell r="U84">
            <v>45169</v>
          </cell>
          <cell r="V84">
            <v>2218890</v>
          </cell>
          <cell r="W84">
            <v>45170</v>
          </cell>
          <cell r="X84">
            <v>45199</v>
          </cell>
          <cell r="Y84">
            <v>2218890</v>
          </cell>
          <cell r="Z84">
            <v>45200</v>
          </cell>
          <cell r="AA84">
            <v>45230</v>
          </cell>
          <cell r="AB84">
            <v>2218890</v>
          </cell>
          <cell r="AC84">
            <v>45231</v>
          </cell>
          <cell r="AD84">
            <v>45260</v>
          </cell>
          <cell r="AE84">
            <v>1109445</v>
          </cell>
          <cell r="AF84">
            <v>45261</v>
          </cell>
          <cell r="AG84">
            <v>45275</v>
          </cell>
          <cell r="AH84">
            <v>887556</v>
          </cell>
          <cell r="AI84">
            <v>45276</v>
          </cell>
          <cell r="AJ84">
            <v>45287</v>
          </cell>
          <cell r="AK84">
            <v>1331334</v>
          </cell>
          <cell r="AL84">
            <v>45288</v>
          </cell>
          <cell r="AM84">
            <v>45305</v>
          </cell>
          <cell r="BI84" t="str">
            <v>Vicerrectoría de Recursos Universitarios</v>
          </cell>
          <cell r="BJ84" t="str">
            <v>WILSON FERNANDO SALGADO CIFUENTES</v>
          </cell>
          <cell r="BK84" t="str">
            <v>Vicerrector Universitario</v>
          </cell>
          <cell r="BL84">
            <v>1646</v>
          </cell>
          <cell r="BM84">
            <v>45122</v>
          </cell>
          <cell r="BN84">
            <v>3162464808</v>
          </cell>
          <cell r="BO84">
            <v>3902</v>
          </cell>
          <cell r="BP84">
            <v>45125</v>
          </cell>
          <cell r="BQ84">
            <v>10946524</v>
          </cell>
          <cell r="BR84">
            <v>1</v>
          </cell>
          <cell r="BS84">
            <v>45259</v>
          </cell>
          <cell r="BT84">
            <v>45276</v>
          </cell>
          <cell r="BU84">
            <v>45305</v>
          </cell>
          <cell r="BV84" t="str">
            <v>Treinta (30) días calendario</v>
          </cell>
          <cell r="BW84" t="str">
            <v>Cinco (05) meses y veintiocho (28) días calendario</v>
          </cell>
          <cell r="BX84">
            <v>1</v>
          </cell>
          <cell r="BY84">
            <v>45259</v>
          </cell>
          <cell r="BZ84">
            <v>2218890</v>
          </cell>
          <cell r="CA84">
            <v>2901</v>
          </cell>
          <cell r="CB84">
            <v>45259</v>
          </cell>
          <cell r="CC84">
            <v>132169843</v>
          </cell>
          <cell r="CD84">
            <v>7061</v>
          </cell>
          <cell r="CE84">
            <v>45259</v>
          </cell>
          <cell r="CF84">
            <v>2218890</v>
          </cell>
          <cell r="CP84">
            <v>45305</v>
          </cell>
          <cell r="CS84"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el trámite, revisión, proyección de los diferentes pagos de contratos a cargo de la Vicerrectoría de Recursos Universitarios.</v>
          </cell>
          <cell r="CT84">
            <v>1121945142</v>
          </cell>
          <cell r="CU84">
            <v>504</v>
          </cell>
          <cell r="CV84" t="str">
            <v>400</v>
          </cell>
          <cell r="CW84">
            <v>504</v>
          </cell>
          <cell r="CX84" t="str">
            <v>400</v>
          </cell>
          <cell r="CY84">
            <v>4290</v>
          </cell>
          <cell r="CZ84" t="str">
            <v>M5</v>
          </cell>
        </row>
        <row r="85">
          <cell r="B85" t="str">
            <v>0925 DE 2023</v>
          </cell>
          <cell r="C85">
            <v>1121845699</v>
          </cell>
          <cell r="D85" t="str">
            <v xml:space="preserve">OSCAR EDUARDO PAEZ BAQUERO  </v>
          </cell>
          <cell r="E85" t="str">
            <v>CONTRATO DE PRESTACIÓN DE SERVICIOS PROFESIONALES</v>
          </cell>
          <cell r="F85"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85">
            <v>45125</v>
          </cell>
          <cell r="H85">
            <v>18062549</v>
          </cell>
          <cell r="I85" t="str">
            <v>Cinco (05) meses y diez (10) días calendario</v>
          </cell>
          <cell r="J85">
            <v>45125</v>
          </cell>
          <cell r="K85">
            <v>45287</v>
          </cell>
          <cell r="L85" t="str">
            <v>NO APLICA</v>
          </cell>
          <cell r="M85" t="str">
            <v>NO APLICA</v>
          </cell>
          <cell r="N85" t="str">
            <v>NO APLICA</v>
          </cell>
          <cell r="O85">
            <v>7</v>
          </cell>
          <cell r="P85">
            <v>1467582</v>
          </cell>
          <cell r="Q85">
            <v>45125</v>
          </cell>
          <cell r="R85">
            <v>45138</v>
          </cell>
          <cell r="S85">
            <v>3386728</v>
          </cell>
          <cell r="T85">
            <v>45139</v>
          </cell>
          <cell r="U85">
            <v>45169</v>
          </cell>
          <cell r="V85">
            <v>3386728</v>
          </cell>
          <cell r="W85">
            <v>45170</v>
          </cell>
          <cell r="X85">
            <v>45199</v>
          </cell>
          <cell r="Y85">
            <v>3386728</v>
          </cell>
          <cell r="Z85">
            <v>45200</v>
          </cell>
          <cell r="AA85">
            <v>45230</v>
          </cell>
          <cell r="AB85">
            <v>3386728</v>
          </cell>
          <cell r="AC85">
            <v>45231</v>
          </cell>
          <cell r="AD85">
            <v>45260</v>
          </cell>
          <cell r="AE85">
            <v>3048055</v>
          </cell>
          <cell r="AF85">
            <v>45261</v>
          </cell>
          <cell r="AG85">
            <v>45287</v>
          </cell>
          <cell r="AH85">
            <v>2032037</v>
          </cell>
          <cell r="AI85">
            <v>45288</v>
          </cell>
          <cell r="AJ85">
            <v>45305</v>
          </cell>
          <cell r="BI85" t="str">
            <v>Área de Sistemas</v>
          </cell>
          <cell r="BJ85" t="str">
            <v>ROIMAN ARTURO SASTOQUE GUZMÁN</v>
          </cell>
          <cell r="BK85" t="str">
            <v>Jefe de Oficina</v>
          </cell>
          <cell r="BL85">
            <v>1646</v>
          </cell>
          <cell r="BM85">
            <v>45122</v>
          </cell>
          <cell r="BN85">
            <v>3162464808</v>
          </cell>
          <cell r="BO85">
            <v>3860</v>
          </cell>
          <cell r="BP85">
            <v>45125</v>
          </cell>
          <cell r="BQ85">
            <v>18062549</v>
          </cell>
          <cell r="BR85">
            <v>1</v>
          </cell>
          <cell r="BS85">
            <v>45259</v>
          </cell>
          <cell r="BT85">
            <v>45288</v>
          </cell>
          <cell r="BU85">
            <v>45305</v>
          </cell>
          <cell r="BV85" t="str">
            <v xml:space="preserve">Dieciocho (18) días calendario </v>
          </cell>
          <cell r="BW85" t="str">
            <v>Cinco (05) meses y veintiocho (28) días calendario</v>
          </cell>
          <cell r="BX85">
            <v>1</v>
          </cell>
          <cell r="BY85">
            <v>45259</v>
          </cell>
          <cell r="BZ85">
            <v>2032037</v>
          </cell>
          <cell r="CA85">
            <v>2901</v>
          </cell>
          <cell r="CB85">
            <v>45259</v>
          </cell>
          <cell r="CC85">
            <v>132169843</v>
          </cell>
          <cell r="CD85">
            <v>7043</v>
          </cell>
          <cell r="CE85">
            <v>45259</v>
          </cell>
          <cell r="CF85">
            <v>2032037</v>
          </cell>
          <cell r="CP85">
            <v>45305</v>
          </cell>
          <cell r="CS85"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85">
            <v>1121845699</v>
          </cell>
          <cell r="CU85">
            <v>504</v>
          </cell>
          <cell r="CV85" t="str">
            <v>447</v>
          </cell>
          <cell r="CW85">
            <v>504</v>
          </cell>
          <cell r="CX85" t="str">
            <v>447</v>
          </cell>
          <cell r="CY85">
            <v>7110</v>
          </cell>
          <cell r="CZ85" t="str">
            <v>M5</v>
          </cell>
        </row>
        <row r="86">
          <cell r="B86" t="str">
            <v>0926 DE 2023</v>
          </cell>
          <cell r="C86">
            <v>1121825157</v>
          </cell>
          <cell r="D86" t="str">
            <v>JAIME ELIECER ROA GARCIA</v>
          </cell>
          <cell r="E86" t="str">
            <v>CONTRATO DE PRESTACIÓN DE SERVICIOS PROFESIONALES</v>
          </cell>
          <cell r="F86" t="str">
            <v>PRESTACIÓN DE SERVICIOS PROFESIONALES NECESARIO PARA EL FORTALECIMIENTO DE LOS PROCESOS ADMINISTRATIVOS Y DE SOPORTE TÉCNICO EN EL ÁREA DE SISTEMAS DE LA UNIVERSIDAD DE LOS LLANOS.</v>
          </cell>
          <cell r="G86">
            <v>45125</v>
          </cell>
          <cell r="H86">
            <v>14948315</v>
          </cell>
          <cell r="I86" t="str">
            <v>Cinco (05) meses y diez (10) días calendario</v>
          </cell>
          <cell r="J86">
            <v>45125</v>
          </cell>
          <cell r="K86">
            <v>45287</v>
          </cell>
          <cell r="L86" t="str">
            <v>NO APLICA</v>
          </cell>
          <cell r="M86" t="str">
            <v>NO APLICA</v>
          </cell>
          <cell r="N86" t="str">
            <v>NO APLICA</v>
          </cell>
          <cell r="O86">
            <v>7</v>
          </cell>
          <cell r="P86">
            <v>1214551</v>
          </cell>
          <cell r="Q86">
            <v>45125</v>
          </cell>
          <cell r="R86">
            <v>45138</v>
          </cell>
          <cell r="S86">
            <v>2802809</v>
          </cell>
          <cell r="T86">
            <v>45139</v>
          </cell>
          <cell r="U86">
            <v>45169</v>
          </cell>
          <cell r="V86">
            <v>2802809</v>
          </cell>
          <cell r="W86">
            <v>45170</v>
          </cell>
          <cell r="X86">
            <v>45199</v>
          </cell>
          <cell r="Y86">
            <v>2802809</v>
          </cell>
          <cell r="Z86">
            <v>45200</v>
          </cell>
          <cell r="AA86">
            <v>45230</v>
          </cell>
          <cell r="AB86">
            <v>2802809</v>
          </cell>
          <cell r="AC86">
            <v>45231</v>
          </cell>
          <cell r="AD86">
            <v>45260</v>
          </cell>
          <cell r="AE86">
            <v>2522528</v>
          </cell>
          <cell r="AF86">
            <v>45261</v>
          </cell>
          <cell r="AG86">
            <v>45287</v>
          </cell>
          <cell r="AH86">
            <v>1681685</v>
          </cell>
          <cell r="AI86">
            <v>45288</v>
          </cell>
          <cell r="AJ86">
            <v>45305</v>
          </cell>
          <cell r="BI86" t="str">
            <v>Área de Sistemas</v>
          </cell>
          <cell r="BJ86" t="str">
            <v>ROIMAN ARTURO SASTOQUE GUZMÁN</v>
          </cell>
          <cell r="BK86" t="str">
            <v>Jefe de Oficina</v>
          </cell>
          <cell r="BL86">
            <v>1646</v>
          </cell>
          <cell r="BM86">
            <v>45122</v>
          </cell>
          <cell r="BN86">
            <v>3162464808</v>
          </cell>
          <cell r="BO86">
            <v>3846</v>
          </cell>
          <cell r="BP86">
            <v>45125</v>
          </cell>
          <cell r="BQ86">
            <v>14948315</v>
          </cell>
          <cell r="BR86">
            <v>1</v>
          </cell>
          <cell r="BS86">
            <v>45259</v>
          </cell>
          <cell r="BT86">
            <v>45288</v>
          </cell>
          <cell r="BU86">
            <v>45305</v>
          </cell>
          <cell r="BV86" t="str">
            <v xml:space="preserve">Dieciocho (18) días calendario </v>
          </cell>
          <cell r="BW86" t="str">
            <v>Cinco (05) meses y veintiocho (28) días calendario</v>
          </cell>
          <cell r="BX86">
            <v>1</v>
          </cell>
          <cell r="BY86">
            <v>45259</v>
          </cell>
          <cell r="BZ86">
            <v>1681685</v>
          </cell>
          <cell r="CA86">
            <v>2901</v>
          </cell>
          <cell r="CB86">
            <v>45259</v>
          </cell>
          <cell r="CC86">
            <v>132169843</v>
          </cell>
          <cell r="CD86">
            <v>7034</v>
          </cell>
          <cell r="CE86">
            <v>45259</v>
          </cell>
          <cell r="CF86">
            <v>1681685</v>
          </cell>
          <cell r="CP86">
            <v>45305</v>
          </cell>
          <cell r="CS86"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86">
            <v>1121825157</v>
          </cell>
          <cell r="CU86">
            <v>504</v>
          </cell>
          <cell r="CV86" t="str">
            <v>447</v>
          </cell>
          <cell r="CW86">
            <v>504</v>
          </cell>
          <cell r="CX86" t="str">
            <v>447</v>
          </cell>
          <cell r="CY86">
            <v>6209</v>
          </cell>
          <cell r="CZ86" t="str">
            <v>M6</v>
          </cell>
        </row>
        <row r="87">
          <cell r="B87" t="str">
            <v>0927 DE 2023</v>
          </cell>
          <cell r="C87">
            <v>1121855170</v>
          </cell>
          <cell r="D87" t="str">
            <v>GLORIA PATRICIA RAMIREZ NARVAEZ</v>
          </cell>
          <cell r="E87" t="str">
            <v>CONTRATO DE PRESTACIÓN DE SERVICIOS PROFESIONALES</v>
          </cell>
          <cell r="F87" t="str">
            <v>PRESTACIÓN DE SERVICIOS PROFESIONALES NECESARIO PARA EL FORTALECIMIENTO DE LOS PROCESOS DEL ÁREA DE SISTEMAS DE LA UNIVERSIDAD DE LOS LLANOS.</v>
          </cell>
          <cell r="G87">
            <v>45125</v>
          </cell>
          <cell r="H87">
            <v>14948315</v>
          </cell>
          <cell r="I87" t="str">
            <v>Cinco (05) meses y diez (10) días calendario</v>
          </cell>
          <cell r="J87">
            <v>45125</v>
          </cell>
          <cell r="K87">
            <v>45287</v>
          </cell>
          <cell r="L87" t="str">
            <v>NO APLICA</v>
          </cell>
          <cell r="M87" t="str">
            <v>NO APLICA</v>
          </cell>
          <cell r="N87" t="str">
            <v>NO APLICA</v>
          </cell>
          <cell r="O87">
            <v>7</v>
          </cell>
          <cell r="P87">
            <v>1214551</v>
          </cell>
          <cell r="Q87">
            <v>45125</v>
          </cell>
          <cell r="R87">
            <v>45138</v>
          </cell>
          <cell r="S87">
            <v>2802809</v>
          </cell>
          <cell r="T87">
            <v>45139</v>
          </cell>
          <cell r="U87">
            <v>45169</v>
          </cell>
          <cell r="V87">
            <v>2802809</v>
          </cell>
          <cell r="W87">
            <v>45170</v>
          </cell>
          <cell r="X87">
            <v>45199</v>
          </cell>
          <cell r="Y87">
            <v>2802809</v>
          </cell>
          <cell r="Z87">
            <v>45200</v>
          </cell>
          <cell r="AA87">
            <v>45230</v>
          </cell>
          <cell r="AB87">
            <v>2802809</v>
          </cell>
          <cell r="AC87">
            <v>45231</v>
          </cell>
          <cell r="AD87">
            <v>45260</v>
          </cell>
          <cell r="AE87">
            <v>2522528</v>
          </cell>
          <cell r="AF87">
            <v>45261</v>
          </cell>
          <cell r="AG87">
            <v>45287</v>
          </cell>
          <cell r="AH87">
            <v>1681685</v>
          </cell>
          <cell r="AI87">
            <v>45288</v>
          </cell>
          <cell r="AJ87">
            <v>45305</v>
          </cell>
          <cell r="BI87" t="str">
            <v>Área de Sistemas</v>
          </cell>
          <cell r="BJ87" t="str">
            <v>ROIMAN ARTURO SASTOQUE GUZMÁN</v>
          </cell>
          <cell r="BK87" t="str">
            <v>Jefe de Oficina</v>
          </cell>
          <cell r="BL87">
            <v>1646</v>
          </cell>
          <cell r="BM87">
            <v>45122</v>
          </cell>
          <cell r="BN87">
            <v>3162464808</v>
          </cell>
          <cell r="BO87">
            <v>3866</v>
          </cell>
          <cell r="BP87">
            <v>45125</v>
          </cell>
          <cell r="BQ87">
            <v>14948315</v>
          </cell>
          <cell r="BR87">
            <v>1</v>
          </cell>
          <cell r="BS87">
            <v>45259</v>
          </cell>
          <cell r="BT87">
            <v>45288</v>
          </cell>
          <cell r="BU87">
            <v>45305</v>
          </cell>
          <cell r="BV87" t="str">
            <v xml:space="preserve">Dieciocho (18) días calendario </v>
          </cell>
          <cell r="BW87" t="str">
            <v>Cinco (05) meses y veintiocho (28) días calendario</v>
          </cell>
          <cell r="BX87">
            <v>1</v>
          </cell>
          <cell r="BY87">
            <v>45259</v>
          </cell>
          <cell r="BZ87">
            <v>1681685</v>
          </cell>
          <cell r="CA87">
            <v>2901</v>
          </cell>
          <cell r="CB87">
            <v>45259</v>
          </cell>
          <cell r="CC87">
            <v>132169843</v>
          </cell>
          <cell r="CD87">
            <v>7045</v>
          </cell>
          <cell r="CE87">
            <v>45259</v>
          </cell>
          <cell r="CF87">
            <v>1681685</v>
          </cell>
          <cell r="CP87">
            <v>45305</v>
          </cell>
          <cell r="CS87"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87">
            <v>1121855170</v>
          </cell>
          <cell r="CU87">
            <v>504</v>
          </cell>
          <cell r="CV87" t="str">
            <v>447</v>
          </cell>
          <cell r="CW87">
            <v>504</v>
          </cell>
          <cell r="CX87" t="str">
            <v>447</v>
          </cell>
          <cell r="CY87">
            <v>8299</v>
          </cell>
          <cell r="CZ87" t="str">
            <v>M6</v>
          </cell>
        </row>
        <row r="88">
          <cell r="B88" t="str">
            <v>0929 DE 2023</v>
          </cell>
          <cell r="C88">
            <v>1121859904</v>
          </cell>
          <cell r="D88" t="str">
            <v xml:space="preserve">CRISTIAN ADRIAN DOMINGUEZ MANTILLA </v>
          </cell>
          <cell r="E88" t="str">
            <v>CONTRATO DE PRESTACIÓN DE SERVICIOS PROFESIONALES</v>
          </cell>
          <cell r="F88" t="str">
            <v>PRESTACIÓN DE SERVICIOS PROFESIONALES NECESARIO PARA EL FORTALECIMIENTO DE LOS PROCESOS DEL ÁREA DE SISTEMAS DE LA UNIVERSIDAD DE LOS LLANOS.</v>
          </cell>
          <cell r="G88">
            <v>45125</v>
          </cell>
          <cell r="H88">
            <v>14948315</v>
          </cell>
          <cell r="I88" t="str">
            <v>Cinco (05) meses y diez (10) días calendario</v>
          </cell>
          <cell r="J88">
            <v>45125</v>
          </cell>
          <cell r="K88">
            <v>45287</v>
          </cell>
          <cell r="L88" t="str">
            <v>NO APLICA</v>
          </cell>
          <cell r="M88" t="str">
            <v>NO APLICA</v>
          </cell>
          <cell r="N88" t="str">
            <v>NO APLICA</v>
          </cell>
          <cell r="O88">
            <v>7</v>
          </cell>
          <cell r="P88">
            <v>1214551</v>
          </cell>
          <cell r="Q88">
            <v>45125</v>
          </cell>
          <cell r="R88">
            <v>45138</v>
          </cell>
          <cell r="S88">
            <v>2802809</v>
          </cell>
          <cell r="T88">
            <v>45139</v>
          </cell>
          <cell r="U88">
            <v>45169</v>
          </cell>
          <cell r="V88">
            <v>2802809</v>
          </cell>
          <cell r="W88">
            <v>45170</v>
          </cell>
          <cell r="X88">
            <v>45199</v>
          </cell>
          <cell r="Y88">
            <v>2802809</v>
          </cell>
          <cell r="Z88">
            <v>45200</v>
          </cell>
          <cell r="AA88">
            <v>45230</v>
          </cell>
          <cell r="AB88">
            <v>2802809</v>
          </cell>
          <cell r="AC88">
            <v>45231</v>
          </cell>
          <cell r="AD88">
            <v>45260</v>
          </cell>
          <cell r="AE88">
            <v>2522528</v>
          </cell>
          <cell r="AF88">
            <v>45261</v>
          </cell>
          <cell r="AG88">
            <v>45287</v>
          </cell>
          <cell r="AH88">
            <v>1681685</v>
          </cell>
          <cell r="AI88">
            <v>45288</v>
          </cell>
          <cell r="AJ88">
            <v>45305</v>
          </cell>
          <cell r="BI88" t="str">
            <v>Área de Sistemas</v>
          </cell>
          <cell r="BJ88" t="str">
            <v>ROIMAN ARTURO SASTOQUE GUZMÁN</v>
          </cell>
          <cell r="BK88" t="str">
            <v>Jefe de Oficina</v>
          </cell>
          <cell r="BL88">
            <v>1646</v>
          </cell>
          <cell r="BM88">
            <v>45122</v>
          </cell>
          <cell r="BN88">
            <v>3162464808</v>
          </cell>
          <cell r="BO88">
            <v>3869</v>
          </cell>
          <cell r="BP88">
            <v>45125</v>
          </cell>
          <cell r="BQ88">
            <v>14948315</v>
          </cell>
          <cell r="BR88">
            <v>1</v>
          </cell>
          <cell r="BS88">
            <v>45259</v>
          </cell>
          <cell r="BT88">
            <v>45288</v>
          </cell>
          <cell r="BU88">
            <v>45305</v>
          </cell>
          <cell r="BV88" t="str">
            <v xml:space="preserve">Dieciocho (18) días calendario </v>
          </cell>
          <cell r="BW88" t="str">
            <v>Cinco (05) meses y veintiocho (28) días calendario</v>
          </cell>
          <cell r="BX88">
            <v>1</v>
          </cell>
          <cell r="BY88">
            <v>45259</v>
          </cell>
          <cell r="BZ88">
            <v>1681685</v>
          </cell>
          <cell r="CA88">
            <v>2901</v>
          </cell>
          <cell r="CB88">
            <v>45259</v>
          </cell>
          <cell r="CC88">
            <v>132169843</v>
          </cell>
          <cell r="CD88">
            <v>7048</v>
          </cell>
          <cell r="CE88">
            <v>45259</v>
          </cell>
          <cell r="CF88">
            <v>1681685</v>
          </cell>
          <cell r="CP88">
            <v>45305</v>
          </cell>
          <cell r="CS88"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8">
            <v>1121859904</v>
          </cell>
          <cell r="CU88">
            <v>504</v>
          </cell>
          <cell r="CV88" t="str">
            <v>447</v>
          </cell>
          <cell r="CW88">
            <v>504</v>
          </cell>
          <cell r="CX88" t="str">
            <v>447</v>
          </cell>
          <cell r="CY88">
            <v>8299</v>
          </cell>
          <cell r="CZ88" t="str">
            <v>M6</v>
          </cell>
        </row>
        <row r="89">
          <cell r="B89" t="str">
            <v>0934 DE 2023</v>
          </cell>
          <cell r="C89">
            <v>1121902199</v>
          </cell>
          <cell r="D89" t="str">
            <v>RAFAEL ANTONIO HUERTAS CASTRO</v>
          </cell>
          <cell r="E89" t="str">
            <v>CONTRATO DE PRESTACIÓN DE SERVICIOS PROFESIONALES</v>
          </cell>
          <cell r="F89" t="str">
            <v>PRESTACIÓN DE SERVICIOS PROFESIONALES NECESARIO PARA EL DESARROLLO DEL PROYECTO FICHA BPUNI SIST 02 0610 2022 “ADQUISICIÓN DE INFRAESTRUCTURA TIC PARA EL FORTALECIMIENTO DE LAS FUNCIONES MISIONALES Y ADMINISTRATIVAS DE LA UNIVERSIDAD DE LOS LLANOS”</v>
          </cell>
          <cell r="G89">
            <v>45125</v>
          </cell>
          <cell r="H89">
            <v>21316919</v>
          </cell>
          <cell r="I89" t="str">
            <v>Cuatro (04) meses y veintiocho (28) días calendario</v>
          </cell>
          <cell r="J89">
            <v>45125</v>
          </cell>
          <cell r="K89">
            <v>45275</v>
          </cell>
          <cell r="L89" t="str">
            <v>NO APLICA</v>
          </cell>
          <cell r="M89" t="str">
            <v>NO APLICA</v>
          </cell>
          <cell r="N89" t="str">
            <v>NO APLICA</v>
          </cell>
          <cell r="O89">
            <v>8</v>
          </cell>
          <cell r="P89">
            <v>1872432</v>
          </cell>
          <cell r="Q89">
            <v>45125</v>
          </cell>
          <cell r="R89">
            <v>45138</v>
          </cell>
          <cell r="S89">
            <v>4320997</v>
          </cell>
          <cell r="T89">
            <v>45139</v>
          </cell>
          <cell r="U89">
            <v>45169</v>
          </cell>
          <cell r="V89">
            <v>4320997</v>
          </cell>
          <cell r="W89">
            <v>45170</v>
          </cell>
          <cell r="X89">
            <v>45199</v>
          </cell>
          <cell r="Y89">
            <v>4320997</v>
          </cell>
          <cell r="Z89">
            <v>45200</v>
          </cell>
          <cell r="AA89">
            <v>45230</v>
          </cell>
          <cell r="AB89">
            <v>4320997</v>
          </cell>
          <cell r="AC89">
            <v>45231</v>
          </cell>
          <cell r="AD89">
            <v>45260</v>
          </cell>
          <cell r="AE89">
            <v>2160499</v>
          </cell>
          <cell r="AF89">
            <v>45261</v>
          </cell>
          <cell r="AG89">
            <v>45275</v>
          </cell>
          <cell r="AH89">
            <v>1728399</v>
          </cell>
          <cell r="AI89">
            <v>45276</v>
          </cell>
          <cell r="AJ89">
            <v>45287</v>
          </cell>
          <cell r="AK89">
            <v>2592598</v>
          </cell>
          <cell r="AL89">
            <v>45288</v>
          </cell>
          <cell r="AM89">
            <v>45305</v>
          </cell>
          <cell r="BI89" t="str">
            <v>Área de Sistemas</v>
          </cell>
          <cell r="BJ89" t="str">
            <v>ROIMAN ARTURO SASTOQUE GUZMÁN</v>
          </cell>
          <cell r="BK89" t="str">
            <v>Jefe de Oficina</v>
          </cell>
          <cell r="BL89">
            <v>1622</v>
          </cell>
          <cell r="BM89">
            <v>45121</v>
          </cell>
          <cell r="BN89">
            <v>250617833</v>
          </cell>
          <cell r="BO89">
            <v>3720</v>
          </cell>
          <cell r="BP89">
            <v>45125</v>
          </cell>
          <cell r="BQ89">
            <v>21316919</v>
          </cell>
          <cell r="BR89">
            <v>1</v>
          </cell>
          <cell r="BS89">
            <v>45259</v>
          </cell>
          <cell r="BT89">
            <v>45276</v>
          </cell>
          <cell r="BU89">
            <v>45305</v>
          </cell>
          <cell r="BV89" t="str">
            <v>Treinta (30) días calendario</v>
          </cell>
          <cell r="BW89" t="str">
            <v>Cinco (05) meses y veintiocho (28) días calendario</v>
          </cell>
          <cell r="BX89">
            <v>1</v>
          </cell>
          <cell r="BY89">
            <v>45259</v>
          </cell>
          <cell r="BZ89">
            <v>4320997</v>
          </cell>
          <cell r="CA89">
            <v>2901</v>
          </cell>
          <cell r="CB89">
            <v>45259</v>
          </cell>
          <cell r="CC89">
            <v>132169843</v>
          </cell>
          <cell r="CD89">
            <v>7056</v>
          </cell>
          <cell r="CE89">
            <v>45259</v>
          </cell>
          <cell r="CF89">
            <v>4320997</v>
          </cell>
          <cell r="CP89">
            <v>45305</v>
          </cell>
          <cell r="CS89"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Sistema de Información Académico de la Universidad de los Llanos (SIAU). 4. Constribuir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89">
            <v>1121902199.8</v>
          </cell>
          <cell r="CU89">
            <v>490</v>
          </cell>
          <cell r="CV89" t="str">
            <v>40062</v>
          </cell>
          <cell r="CW89">
            <v>504</v>
          </cell>
          <cell r="CX89" t="str">
            <v>447</v>
          </cell>
          <cell r="CY89">
            <v>8299</v>
          </cell>
          <cell r="CZ89" t="str">
            <v>M6</v>
          </cell>
        </row>
        <row r="90">
          <cell r="B90" t="str">
            <v>0935 DE 2023</v>
          </cell>
          <cell r="C90">
            <v>1121919590</v>
          </cell>
          <cell r="D90" t="str">
            <v xml:space="preserve">CARLOS DANIEL GONZALEZ TORRES </v>
          </cell>
          <cell r="E90" t="str">
            <v>CONTRATO DE PRESTACIÓN DE SERVICIOS PROFESIONALES</v>
          </cell>
          <cell r="F90" t="str">
            <v>PRESTACIÓN DE SERVICIOS PROFESIONALES NECESARIO PARA EL DESARROLLO DEL PROYECTO FICHA BPUNI SIST 02 0610 2022 “ADQUISICIÓN DE INFRAESTRUCTURA TIC PARA EL FORTALECIMIENTO DE LAS FUNCIONES MISIONALES Y ADMINISTRATIVAS DE LA UNIVERSIDAD DE LOS LLANOS”</v>
          </cell>
          <cell r="G90">
            <v>45125</v>
          </cell>
          <cell r="H90">
            <v>18436256</v>
          </cell>
          <cell r="I90" t="str">
            <v>Cuatro (04) meses y veintiocho (28) días calendario</v>
          </cell>
          <cell r="J90">
            <v>45125</v>
          </cell>
          <cell r="K90">
            <v>45275</v>
          </cell>
          <cell r="L90" t="str">
            <v>NO APLICA</v>
          </cell>
          <cell r="M90" t="str">
            <v>NO APLICA</v>
          </cell>
          <cell r="N90" t="str">
            <v>NO APLICA</v>
          </cell>
          <cell r="O90">
            <v>8</v>
          </cell>
          <cell r="P90">
            <v>1619401</v>
          </cell>
          <cell r="Q90">
            <v>45125</v>
          </cell>
          <cell r="R90">
            <v>45138</v>
          </cell>
          <cell r="S90">
            <v>3737079</v>
          </cell>
          <cell r="T90">
            <v>45139</v>
          </cell>
          <cell r="U90">
            <v>45169</v>
          </cell>
          <cell r="V90">
            <v>3737079</v>
          </cell>
          <cell r="W90">
            <v>45170</v>
          </cell>
          <cell r="X90">
            <v>45199</v>
          </cell>
          <cell r="Y90">
            <v>3737079</v>
          </cell>
          <cell r="Z90">
            <v>45200</v>
          </cell>
          <cell r="AA90">
            <v>45230</v>
          </cell>
          <cell r="AB90">
            <v>3737079</v>
          </cell>
          <cell r="AC90">
            <v>45231</v>
          </cell>
          <cell r="AD90">
            <v>45260</v>
          </cell>
          <cell r="AE90">
            <v>1868539</v>
          </cell>
          <cell r="AF90">
            <v>45261</v>
          </cell>
          <cell r="AG90">
            <v>45275</v>
          </cell>
          <cell r="AH90">
            <v>1494832</v>
          </cell>
          <cell r="AI90">
            <v>45276</v>
          </cell>
          <cell r="AJ90">
            <v>45287</v>
          </cell>
          <cell r="AK90">
            <v>2242247</v>
          </cell>
          <cell r="AL90">
            <v>45288</v>
          </cell>
          <cell r="AM90">
            <v>45305</v>
          </cell>
          <cell r="BI90" t="str">
            <v>Área de Sistemas</v>
          </cell>
          <cell r="BJ90" t="str">
            <v>ROIMAN ARTURO SASTOQUE GUZMÁN</v>
          </cell>
          <cell r="BK90" t="str">
            <v>Jefe de Oficina</v>
          </cell>
          <cell r="BL90">
            <v>1622</v>
          </cell>
          <cell r="BM90">
            <v>45121</v>
          </cell>
          <cell r="BN90">
            <v>250617833</v>
          </cell>
          <cell r="BO90">
            <v>3723</v>
          </cell>
          <cell r="BP90">
            <v>45125</v>
          </cell>
          <cell r="BQ90">
            <v>18436256</v>
          </cell>
          <cell r="BR90">
            <v>1</v>
          </cell>
          <cell r="BS90">
            <v>45259</v>
          </cell>
          <cell r="BT90">
            <v>45276</v>
          </cell>
          <cell r="BU90">
            <v>45305</v>
          </cell>
          <cell r="BV90" t="str">
            <v>Treinta (30) días calendario</v>
          </cell>
          <cell r="BW90" t="str">
            <v>Cinco (05) meses y veintiocho (28) días calendario</v>
          </cell>
          <cell r="BX90">
            <v>1</v>
          </cell>
          <cell r="BY90">
            <v>45259</v>
          </cell>
          <cell r="BZ90">
            <v>3737079</v>
          </cell>
          <cell r="CA90">
            <v>2901</v>
          </cell>
          <cell r="CB90">
            <v>45259</v>
          </cell>
          <cell r="CC90">
            <v>132169843</v>
          </cell>
          <cell r="CD90">
            <v>7059</v>
          </cell>
          <cell r="CE90">
            <v>45259</v>
          </cell>
          <cell r="CF90">
            <v>3737079</v>
          </cell>
          <cell r="CP90">
            <v>45305</v>
          </cell>
          <cell r="CS90"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el Sistema de Información Académico de la Universidad de los Llanos (SIAU). 4. Coadyuvar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90">
            <v>1121919590.0999999</v>
          </cell>
          <cell r="CU90">
            <v>490</v>
          </cell>
          <cell r="CV90" t="str">
            <v>40062</v>
          </cell>
          <cell r="CW90">
            <v>504</v>
          </cell>
          <cell r="CX90" t="str">
            <v>447</v>
          </cell>
          <cell r="CY90">
            <v>6201</v>
          </cell>
          <cell r="CZ90" t="str">
            <v>M6</v>
          </cell>
        </row>
        <row r="91">
          <cell r="B91" t="str">
            <v>0946 DE 2023</v>
          </cell>
          <cell r="C91">
            <v>38239974</v>
          </cell>
          <cell r="D91" t="str">
            <v xml:space="preserve">MARTA INES VARON RANGEL </v>
          </cell>
          <cell r="E91" t="str">
            <v>CONTRATO DE PRESTACIÓN DE SERVICIOS PROFESIONALES</v>
          </cell>
          <cell r="F91" t="str">
            <v>PRESTACIÓN DE SERVICIOS PROFESIONALES NECESARIO PARA EL FORTALECIMIENTO DE LOS PROCESOS DE GESTIÓN ADMINISTRATIVA Y CONTABLE DE LA DIVISIÓN DE TESORERÍA DE LA UNIVERSIDAD DE LOS LLANOS.</v>
          </cell>
          <cell r="G91">
            <v>45125</v>
          </cell>
          <cell r="H91">
            <v>14948315</v>
          </cell>
          <cell r="I91" t="str">
            <v>Cinco (05) meses y diez (10) días calendario</v>
          </cell>
          <cell r="J91">
            <v>45125</v>
          </cell>
          <cell r="K91">
            <v>45287</v>
          </cell>
          <cell r="L91" t="str">
            <v>NO APLICA</v>
          </cell>
          <cell r="M91" t="str">
            <v>NO APLICA</v>
          </cell>
          <cell r="N91" t="str">
            <v>NO APLICA</v>
          </cell>
          <cell r="O91">
            <v>7</v>
          </cell>
          <cell r="P91">
            <v>1214551</v>
          </cell>
          <cell r="Q91">
            <v>45125</v>
          </cell>
          <cell r="R91">
            <v>45138</v>
          </cell>
          <cell r="S91">
            <v>2802809</v>
          </cell>
          <cell r="T91">
            <v>45139</v>
          </cell>
          <cell r="U91">
            <v>45169</v>
          </cell>
          <cell r="V91">
            <v>2802809</v>
          </cell>
          <cell r="W91">
            <v>45170</v>
          </cell>
          <cell r="X91">
            <v>45199</v>
          </cell>
          <cell r="Y91">
            <v>2802809</v>
          </cell>
          <cell r="Z91">
            <v>45200</v>
          </cell>
          <cell r="AA91">
            <v>45230</v>
          </cell>
          <cell r="AB91">
            <v>2802809</v>
          </cell>
          <cell r="AC91">
            <v>45231</v>
          </cell>
          <cell r="AD91">
            <v>45260</v>
          </cell>
          <cell r="AE91">
            <v>2522528</v>
          </cell>
          <cell r="AF91">
            <v>45261</v>
          </cell>
          <cell r="AG91">
            <v>45287</v>
          </cell>
          <cell r="AH91">
            <v>1681685</v>
          </cell>
          <cell r="AI91">
            <v>45288</v>
          </cell>
          <cell r="AJ91">
            <v>45305</v>
          </cell>
          <cell r="BI91" t="str">
            <v>División de Tesorería</v>
          </cell>
          <cell r="BJ91" t="str">
            <v>JAIME RAÚL BARRIOS RAMÍREZ</v>
          </cell>
          <cell r="BK91" t="str">
            <v>Jefe de Oficina</v>
          </cell>
          <cell r="BL91">
            <v>1646</v>
          </cell>
          <cell r="BM91">
            <v>45122</v>
          </cell>
          <cell r="BN91">
            <v>3162464808</v>
          </cell>
          <cell r="BO91">
            <v>3773</v>
          </cell>
          <cell r="BP91">
            <v>45125</v>
          </cell>
          <cell r="BQ91">
            <v>14948315</v>
          </cell>
          <cell r="BR91">
            <v>1</v>
          </cell>
          <cell r="BS91">
            <v>45259</v>
          </cell>
          <cell r="BT91">
            <v>45288</v>
          </cell>
          <cell r="BU91">
            <v>45305</v>
          </cell>
          <cell r="BV91" t="str">
            <v xml:space="preserve">Dieciocho (18) días calendario </v>
          </cell>
          <cell r="BW91" t="str">
            <v>Cinco (05) meses y veintiocho (28) días calendario</v>
          </cell>
          <cell r="BX91">
            <v>1</v>
          </cell>
          <cell r="BY91">
            <v>45259</v>
          </cell>
          <cell r="BZ91">
            <v>1681685</v>
          </cell>
          <cell r="CA91">
            <v>2901</v>
          </cell>
          <cell r="CB91">
            <v>45259</v>
          </cell>
          <cell r="CC91">
            <v>132169843</v>
          </cell>
          <cell r="CD91">
            <v>7007</v>
          </cell>
          <cell r="CE91">
            <v>45259</v>
          </cell>
          <cell r="CF91">
            <v>1681685</v>
          </cell>
          <cell r="CP91">
            <v>45305</v>
          </cell>
          <cell r="CS91" t="str">
            <v>1.	Contribuir en la redacción de comunicaciones escritas y control de agenda a reuniones y asistencia por delegación a las mismas. 2. Apoyar en el seguimiento a Planes de Mejoramiento, Mapa de Riesgos y demás informes requeridos a la Tesorería (FO-FIN-05, FO-FIN-16, FO-FIN-20, FO-FIN-21). 3. Brindar apoyo en el seguimiento de las cuentas bancaria de convenios (Activas e Inactivas) y su estado actual en la oficina Jurídica de la Universidad (proceso de liquidación- acta de liquidación) para el traslado de saldos y/o cancelación de las mismas cuentas bancarias. 4. Apoyo al seguimiento de transferencias Nación, Generación E y/o Fondo Solidario para la Educación – FSE, resoluciones de giro y extractos bancarios Universidad. 5. Coadyuvar en la consolidación de los reportes en SICOF para la verificación de la correcta ejecución presupuestal en los pagos realizados por Tesorería mensualmente. 6. Apoyar a la consolidación de los reportes en SICOF, para la construcción y validación de la información de los reportes a la Contraloría General de la Nación: Vista 2 y Vista 7. 7. Contribuir en el apoyo en la recepción y verificación de lista de chequeo de la documentación que contiene las diferentes órdenes de pago a los proyectos con recursos del SPGR, para el proceso de giros al Ministerio de Hacienda. 8. Apoyo en la revisión y respuesta del correo institucional tesoreria@unillanos.edu.co y el reenvió según requerimientos a los correos institucionales del equipo de trabajo de la oficina de Tesorería y a los correo de procesos: extractostesoreria@unillanos.edu.co,  certificados_retenciones@unillanos.edu.co, pactesoreria@unillanos.edu.co, cajasmenoresextractos@unillanos.edu.co y su seguimiento oportuno a la contestación de los mismos. 9. Apoyo a la elaboración de informes y demás requerimientos emanados por los diferentes entes de control y dependencias de la Universidad.</v>
          </cell>
          <cell r="CT91">
            <v>38239974</v>
          </cell>
          <cell r="CU91">
            <v>504</v>
          </cell>
          <cell r="CV91" t="str">
            <v>415</v>
          </cell>
          <cell r="CW91">
            <v>504</v>
          </cell>
          <cell r="CX91" t="str">
            <v>415</v>
          </cell>
          <cell r="CY91">
            <v>9609</v>
          </cell>
          <cell r="CZ91" t="str">
            <v>M6</v>
          </cell>
        </row>
        <row r="92">
          <cell r="B92" t="str">
            <v>0947 DE 2023</v>
          </cell>
          <cell r="C92">
            <v>40340708</v>
          </cell>
          <cell r="D92" t="str">
            <v>KARINA GISELL GONZALEZ SANCHEZ</v>
          </cell>
          <cell r="E92" t="str">
            <v>CONTRATO DE PRESTACIÓN DE SERVICIOS PROFESIONALES</v>
          </cell>
          <cell r="F92" t="str">
            <v>PRESTACIÓN DE SERVICIOS PROFESIONALES NECESARIO PARA EL FORTALECIMIENTO DE LOS PROCESOS DE GESTIÓN ADMINISTRATIVA Y CONTABLE DE LA DIVISIÓN DE TESORERÍA DE LA UNIVERSIDAD DE LOS LLANOS.</v>
          </cell>
          <cell r="G92">
            <v>45125</v>
          </cell>
          <cell r="H92">
            <v>14948315</v>
          </cell>
          <cell r="I92" t="str">
            <v>Cinco (05) meses y diez (10) días calendario</v>
          </cell>
          <cell r="J92">
            <v>45125</v>
          </cell>
          <cell r="K92">
            <v>45287</v>
          </cell>
          <cell r="L92" t="str">
            <v>NO APLICA</v>
          </cell>
          <cell r="M92" t="str">
            <v>NO APLICA</v>
          </cell>
          <cell r="N92" t="str">
            <v>NO APLICA</v>
          </cell>
          <cell r="O92">
            <v>7</v>
          </cell>
          <cell r="P92">
            <v>1214551</v>
          </cell>
          <cell r="Q92">
            <v>45125</v>
          </cell>
          <cell r="R92">
            <v>45138</v>
          </cell>
          <cell r="S92">
            <v>2802809</v>
          </cell>
          <cell r="T92">
            <v>45139</v>
          </cell>
          <cell r="U92">
            <v>45169</v>
          </cell>
          <cell r="V92">
            <v>2802809</v>
          </cell>
          <cell r="W92">
            <v>45170</v>
          </cell>
          <cell r="X92">
            <v>45199</v>
          </cell>
          <cell r="Y92">
            <v>2802809</v>
          </cell>
          <cell r="Z92">
            <v>45200</v>
          </cell>
          <cell r="AA92">
            <v>45230</v>
          </cell>
          <cell r="AB92">
            <v>2802809</v>
          </cell>
          <cell r="AC92">
            <v>45231</v>
          </cell>
          <cell r="AD92">
            <v>45260</v>
          </cell>
          <cell r="AE92">
            <v>2522528</v>
          </cell>
          <cell r="AF92">
            <v>45261</v>
          </cell>
          <cell r="AG92">
            <v>45287</v>
          </cell>
          <cell r="AH92">
            <v>1681685</v>
          </cell>
          <cell r="AI92">
            <v>45288</v>
          </cell>
          <cell r="AJ92">
            <v>45305</v>
          </cell>
          <cell r="BI92" t="str">
            <v>División de Tesorería</v>
          </cell>
          <cell r="BJ92" t="str">
            <v>JAIME RAÚL BARRIOS RAMÍREZ</v>
          </cell>
          <cell r="BK92" t="str">
            <v>Jefe de Oficina</v>
          </cell>
          <cell r="BL92">
            <v>1646</v>
          </cell>
          <cell r="BM92">
            <v>45122</v>
          </cell>
          <cell r="BN92">
            <v>3162464808</v>
          </cell>
          <cell r="BO92">
            <v>3781</v>
          </cell>
          <cell r="BP92">
            <v>45125</v>
          </cell>
          <cell r="BQ92">
            <v>14948315</v>
          </cell>
          <cell r="BR92">
            <v>1</v>
          </cell>
          <cell r="BS92">
            <v>45259</v>
          </cell>
          <cell r="BT92">
            <v>45288</v>
          </cell>
          <cell r="BU92">
            <v>45305</v>
          </cell>
          <cell r="BV92" t="str">
            <v xml:space="preserve">Dieciocho (18) días calendario </v>
          </cell>
          <cell r="BW92" t="str">
            <v>Cinco (05) meses y veintiocho (28) días calendario</v>
          </cell>
          <cell r="BX92">
            <v>1</v>
          </cell>
          <cell r="BY92">
            <v>45259</v>
          </cell>
          <cell r="BZ92">
            <v>1681685</v>
          </cell>
          <cell r="CA92">
            <v>2901</v>
          </cell>
          <cell r="CB92">
            <v>45259</v>
          </cell>
          <cell r="CC92">
            <v>132169843</v>
          </cell>
          <cell r="CD92">
            <v>7010</v>
          </cell>
          <cell r="CE92">
            <v>45259</v>
          </cell>
          <cell r="CF92">
            <v>1681685</v>
          </cell>
          <cell r="CP92">
            <v>45305</v>
          </cell>
          <cell r="CS92"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mensuales) al proceso de conciliaciones bancarias, contabilización de ajustes tesórales, e identificación y depuración de las partidas conciliatorias. 4. Apoyo en la generación y revisión del informe de ingresos posterior al cierre de bancos para su remisión a las dependencias pertinentes de la Universidad. 5. Coadyuvar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la oficina de Sistemas para la elaboración de las facturas por la oficina de Contabilidad. 7. Brindar apoyo en la causación del crédito ICETEX y el registro del ingreso para los procesos de pagos de devolución ICETEX - créditos y Generación E. 8. Contribuir en la validación de los pagos realizados por los estudiantes para la expedición de Certificados y Constancias de estudio por la Oficina de Admisiones Registro y Control de la Universidad. 9. Apoyar en la revisión y preparación de la información exógena de Industria y Comercio Alcaldía de Villavicencio para su revisión por la Oficina de Contabilidad y posterior cargue en la plataforma de impuestos de la Alcaldía de Villavicencio. 10. Apoyo a la consolidación de los reportes en SICOF, para la construcción y validación de la información de los reportes a la Contraloría General de la Nación: Vista 2 y Vista 7. 11. Apoyar la elaboración de informes y demás requerimientos emanados por los diferentes entes de control y dependencias de la Universidad.</v>
          </cell>
          <cell r="CT92">
            <v>40340708</v>
          </cell>
          <cell r="CU92">
            <v>504</v>
          </cell>
          <cell r="CV92" t="str">
            <v>415</v>
          </cell>
          <cell r="CW92">
            <v>504</v>
          </cell>
          <cell r="CX92" t="str">
            <v>415</v>
          </cell>
          <cell r="CY92">
            <v>6920</v>
          </cell>
          <cell r="CZ92" t="str">
            <v>M5</v>
          </cell>
        </row>
        <row r="93">
          <cell r="B93" t="str">
            <v>0948 DE 2023</v>
          </cell>
          <cell r="C93">
            <v>1121396500</v>
          </cell>
          <cell r="D93" t="str">
            <v>JUAN DAVID VARGAS GARCIA</v>
          </cell>
          <cell r="E93" t="str">
            <v>CONTRATO DE PRESTACIÓN DE SERVICIOS PROFESIONALES</v>
          </cell>
          <cell r="F93" t="str">
            <v>PRESTACIÓN DE SERVICIOS PROFESIONALES NECESARIO PARA EL FORTALECIMIENTO DE LOS PROCESOS DE GESTIÓN ADMINISTRATIVA Y CONTABLE DE LA DIVISIÓN DE TESORERÍA DE LA UNIVERSIDAD DE LOS LLANOS.</v>
          </cell>
          <cell r="G93">
            <v>45125</v>
          </cell>
          <cell r="H93">
            <v>12456928</v>
          </cell>
          <cell r="I93" t="str">
            <v>Cinco (05) meses y diez (10) días calendario</v>
          </cell>
          <cell r="J93">
            <v>45125</v>
          </cell>
          <cell r="K93">
            <v>45287</v>
          </cell>
          <cell r="L93" t="str">
            <v>NO APLICA</v>
          </cell>
          <cell r="M93" t="str">
            <v>NO APLICA</v>
          </cell>
          <cell r="N93" t="str">
            <v>NO APLICA</v>
          </cell>
          <cell r="O93">
            <v>7</v>
          </cell>
          <cell r="P93">
            <v>1012125</v>
          </cell>
          <cell r="Q93">
            <v>45125</v>
          </cell>
          <cell r="R93">
            <v>45138</v>
          </cell>
          <cell r="S93">
            <v>2335674</v>
          </cell>
          <cell r="T93">
            <v>45139</v>
          </cell>
          <cell r="U93">
            <v>45169</v>
          </cell>
          <cell r="V93">
            <v>2335674</v>
          </cell>
          <cell r="W93">
            <v>45170</v>
          </cell>
          <cell r="X93">
            <v>45199</v>
          </cell>
          <cell r="Y93">
            <v>2335674</v>
          </cell>
          <cell r="Z93">
            <v>45200</v>
          </cell>
          <cell r="AA93">
            <v>45230</v>
          </cell>
          <cell r="AB93">
            <v>2335674</v>
          </cell>
          <cell r="AC93">
            <v>45231</v>
          </cell>
          <cell r="AD93">
            <v>45260</v>
          </cell>
          <cell r="AE93">
            <v>2102107</v>
          </cell>
          <cell r="AF93">
            <v>45261</v>
          </cell>
          <cell r="AG93">
            <v>45287</v>
          </cell>
          <cell r="AH93">
            <v>1401404</v>
          </cell>
          <cell r="AI93">
            <v>45288</v>
          </cell>
          <cell r="AJ93">
            <v>45305</v>
          </cell>
          <cell r="BI93" t="str">
            <v>División de Tesorería</v>
          </cell>
          <cell r="BJ93" t="str">
            <v>JAIME RAÚL BARRIOS RAMÍREZ</v>
          </cell>
          <cell r="BK93" t="str">
            <v>Jefe de Oficina</v>
          </cell>
          <cell r="BL93">
            <v>1646</v>
          </cell>
          <cell r="BM93">
            <v>45122</v>
          </cell>
          <cell r="BN93">
            <v>3162464808</v>
          </cell>
          <cell r="BO93">
            <v>3842</v>
          </cell>
          <cell r="BP93">
            <v>45125</v>
          </cell>
          <cell r="BQ93">
            <v>12456928</v>
          </cell>
          <cell r="BR93">
            <v>1</v>
          </cell>
          <cell r="BS93">
            <v>45259</v>
          </cell>
          <cell r="BT93">
            <v>45288</v>
          </cell>
          <cell r="BU93">
            <v>45305</v>
          </cell>
          <cell r="BV93" t="str">
            <v xml:space="preserve">Dieciocho (18) días calendario </v>
          </cell>
          <cell r="BW93" t="str">
            <v>Cinco (05) meses y veintiocho (28) días calendario</v>
          </cell>
          <cell r="BX93">
            <v>1</v>
          </cell>
          <cell r="BY93">
            <v>45259</v>
          </cell>
          <cell r="BZ93">
            <v>1401404</v>
          </cell>
          <cell r="CA93">
            <v>2901</v>
          </cell>
          <cell r="CB93">
            <v>45259</v>
          </cell>
          <cell r="CC93">
            <v>132169843</v>
          </cell>
          <cell r="CD93">
            <v>7033</v>
          </cell>
          <cell r="CE93">
            <v>45259</v>
          </cell>
          <cell r="CF93">
            <v>1401404</v>
          </cell>
          <cell r="CP93">
            <v>45305</v>
          </cell>
          <cell r="CS93" t="str">
            <v>1. Apoyar en el procedimiento de corrección de los Certificados de Ingresos y Retenciones. 2. Contribuir en el proceso de parametrización y preparación de la información exógena (Formato-22-73- DIAN) de la Universidad de los Llanos. 3. Brindar apoyo al proceso de parametrización y preparación de la información exógena de Industria y Comercio Alcaldía de Villavicencio. 4. Colaborar en el proceso mensual de cierre de bancos y sus ajustes tesorales. 5. Brindar apoyo en la identificación y revisión de ingresos y sus terceros para proceso de depuración, extraídos de los archivos planos de los portales bancarios para el en plataforma SIAU y posterior Facturación Electrónica. 6. Identificar los ingresos que se encuentran facturados en SICOF, teniendo como referencia el reporte QUERY de cuentas por cobrar, para la construcción de los archivos planos y cargue en INTERFACE en SICOF y su respectiva contabilización. 7. Contribuir en la depuración de todas las facturas que están pendientes por cruzar en SICOF, para su contabilización y respectivo cargue en INTERFACE. 8. Contribuir en revisar la contabilización de los pagos de los derechos académicos y verificar su registro en las plataformas de SICOF y SIAU, como apoyo al proceso de autorización para los grados de estudiantes de la Universidad. 9. Apoyar el registro total de los ajustes contables, mediante el cargue masivo (matriculas pregrado y posgrados) por la opción INTERFACE – SICOF, a través del módulo de Tesorería. 10. Brindar apoyo en revisar, identificar, depurar y contabilizar en SICOF, de forma manual de todos los ingresos de posgrados de la Universidad. 11. Apoyar en la elaboración de informes y demás requerimientos emanados por los diferentes entes de control y dependencias de la Universidad.</v>
          </cell>
          <cell r="CT93">
            <v>1121396500</v>
          </cell>
          <cell r="CU93">
            <v>504</v>
          </cell>
          <cell r="CV93" t="str">
            <v>415</v>
          </cell>
          <cell r="CW93">
            <v>504</v>
          </cell>
          <cell r="CX93" t="str">
            <v>415</v>
          </cell>
          <cell r="CY93">
            <v>8299</v>
          </cell>
          <cell r="CZ93" t="str">
            <v>M6</v>
          </cell>
        </row>
        <row r="94">
          <cell r="B94" t="str">
            <v>0949 DE 2023</v>
          </cell>
          <cell r="C94">
            <v>1121853400</v>
          </cell>
          <cell r="D94" t="str">
            <v>JULIE PAOLA TIJARO MOJICA</v>
          </cell>
          <cell r="E94" t="str">
            <v>CONTRATO DE PRESTACIÓN DE SERVICIOS PROFESIONALES</v>
          </cell>
          <cell r="F94" t="str">
            <v>PRESTACIÓN DE SERVICIOS PROFESIONALES NECESARIO PARA EL FORTALECIMIENTO DE LOS PROCESOS DE GESTIÓN ADMINISTRATIVA Y CONTABLE DE LA DIVISIÓN DE TESORERÍA DE LA UNIVERSIDAD DE LOS LLANOS.</v>
          </cell>
          <cell r="G94">
            <v>45125</v>
          </cell>
          <cell r="H94">
            <v>14948314</v>
          </cell>
          <cell r="I94" t="str">
            <v>Cinco (05) meses y diez (10) días calendario</v>
          </cell>
          <cell r="J94">
            <v>45125</v>
          </cell>
          <cell r="K94">
            <v>45287</v>
          </cell>
          <cell r="L94" t="str">
            <v>NO APLICA</v>
          </cell>
          <cell r="M94" t="str">
            <v>NO APLICA</v>
          </cell>
          <cell r="N94" t="str">
            <v>NO APLICA</v>
          </cell>
          <cell r="O94">
            <v>7</v>
          </cell>
          <cell r="P94">
            <v>1214551</v>
          </cell>
          <cell r="Q94">
            <v>45125</v>
          </cell>
          <cell r="R94">
            <v>45138</v>
          </cell>
          <cell r="S94">
            <v>2802809</v>
          </cell>
          <cell r="T94">
            <v>45139</v>
          </cell>
          <cell r="U94">
            <v>45169</v>
          </cell>
          <cell r="V94">
            <v>2802809</v>
          </cell>
          <cell r="W94">
            <v>45170</v>
          </cell>
          <cell r="X94">
            <v>45199</v>
          </cell>
          <cell r="Y94">
            <v>2802809</v>
          </cell>
          <cell r="Z94">
            <v>45200</v>
          </cell>
          <cell r="AA94">
            <v>45230</v>
          </cell>
          <cell r="AB94">
            <v>2802809</v>
          </cell>
          <cell r="AC94">
            <v>45231</v>
          </cell>
          <cell r="AD94">
            <v>45260</v>
          </cell>
          <cell r="AE94">
            <v>2522527</v>
          </cell>
          <cell r="AF94">
            <v>45261</v>
          </cell>
          <cell r="AG94">
            <v>45287</v>
          </cell>
          <cell r="AH94">
            <v>1681685</v>
          </cell>
          <cell r="AI94">
            <v>45288</v>
          </cell>
          <cell r="AJ94">
            <v>45305</v>
          </cell>
          <cell r="BI94" t="str">
            <v>División de Tesorería</v>
          </cell>
          <cell r="BJ94" t="str">
            <v>JAIME RAÚL BARRIOS RAMÍREZ</v>
          </cell>
          <cell r="BK94" t="str">
            <v>Jefe de Oficina</v>
          </cell>
          <cell r="BL94">
            <v>1646</v>
          </cell>
          <cell r="BM94">
            <v>45122</v>
          </cell>
          <cell r="BN94">
            <v>3162464808</v>
          </cell>
          <cell r="BO94">
            <v>3865</v>
          </cell>
          <cell r="BP94">
            <v>45125</v>
          </cell>
          <cell r="BQ94">
            <v>14948314</v>
          </cell>
          <cell r="BR94">
            <v>1</v>
          </cell>
          <cell r="BS94">
            <v>45259</v>
          </cell>
          <cell r="BT94">
            <v>45288</v>
          </cell>
          <cell r="BU94">
            <v>45305</v>
          </cell>
          <cell r="BV94" t="str">
            <v xml:space="preserve">Dieciocho (18) días calendario </v>
          </cell>
          <cell r="BW94" t="str">
            <v>Cinco (05) meses y veintiocho (28) días calendario</v>
          </cell>
          <cell r="BX94">
            <v>1</v>
          </cell>
          <cell r="BY94">
            <v>45259</v>
          </cell>
          <cell r="BZ94">
            <v>1681685</v>
          </cell>
          <cell r="CA94">
            <v>2901</v>
          </cell>
          <cell r="CB94">
            <v>45259</v>
          </cell>
          <cell r="CC94">
            <v>132169843</v>
          </cell>
          <cell r="CD94">
            <v>7044</v>
          </cell>
          <cell r="CE94">
            <v>45259</v>
          </cell>
          <cell r="CF94">
            <v>1681685</v>
          </cell>
          <cell r="CP94">
            <v>45305</v>
          </cell>
          <cell r="CS94" t="str">
            <v>1. Apoyar en la recepción de las diferentes órdenes de pago por concepto de compra, trabajo, obra, CPS. 2. Contribuir en la revisión de los soportes legales que deben acompañar las diferentes órdenes de pago, al igual, que su imputación contable y correcta liquidación de impuestos y retenciones practicadas a las mismas. 3.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4. Coordinar con la oficina de Contabilidad, la revisión y aprobación de los documentos que acompañan las legalizaciones de los avances en proceso. 5. Coordinar con Caja de Tesorería la devolución de dineros por concepto de avances, y sus retenciones. 6. Apoyo en la preparación y presentación a la oficina de control Interno de Gestión del informe mensual de avances pendientes por legalizar. 7. Apoyo en la revisión SICOF y entrega de (solicitud de certificados de Retención en la Fuente, IVA e ICA, solicitud de Certificados de Ingresos y Retenciones, entre otras). 8. Apoyo en la preparación mensual y cargue del informe de Contribución Democrática FONSECON – MEN. 9. Brindar apoyo en la preparación semestral y cargue del informe de ESTAMPILLA – MEN. 10. Contribuir en el proceso de revisión y preparación de la información exógena de la Universidad Formato-22-73- DIAN. Medios magnéticos año fiscal. 11. Apoyo a la elaboración de informes y demás requerimientos emanados por los diferentes entes de control y dependencias de Universidad.</v>
          </cell>
          <cell r="CT94">
            <v>1121853400</v>
          </cell>
          <cell r="CU94">
            <v>504</v>
          </cell>
          <cell r="CV94" t="str">
            <v>415</v>
          </cell>
          <cell r="CW94">
            <v>504</v>
          </cell>
          <cell r="CX94" t="str">
            <v>415</v>
          </cell>
          <cell r="CY94">
            <v>6920</v>
          </cell>
          <cell r="CZ94" t="str">
            <v>M5</v>
          </cell>
        </row>
        <row r="95">
          <cell r="B95" t="str">
            <v>0969 DE 2023</v>
          </cell>
          <cell r="C95">
            <v>1121894142</v>
          </cell>
          <cell r="D95" t="str">
            <v>LEIDY ALEJANDRA SARMIENTO FULA</v>
          </cell>
          <cell r="E95" t="str">
            <v>CONTRATO DE PRESTACIÓN DE SERVICIOS PROFESIONALES</v>
          </cell>
          <cell r="F95" t="str">
            <v>PRESTACIÓN DE SERVICIOS PROFESIONALES NECESARIO PARA EL FORTALECIMIENTO DE LOS PROCESOS CONTRACTUALES Y JURÍDICOS DE LA VICERRECTORÍA DE RECURSOS UNIVERSITARIOS DE LA UNIVERSIDAD DE LOS LLANOS.</v>
          </cell>
          <cell r="G95">
            <v>45139</v>
          </cell>
          <cell r="H95">
            <v>12612641</v>
          </cell>
          <cell r="I95" t="str">
            <v>Cuatro (04) meses y quince (15) días calendario</v>
          </cell>
          <cell r="J95">
            <v>45139</v>
          </cell>
          <cell r="K95">
            <v>45275</v>
          </cell>
          <cell r="L95" t="str">
            <v>NO APLICA</v>
          </cell>
          <cell r="M95" t="str">
            <v>NO APLICA</v>
          </cell>
          <cell r="N95" t="str">
            <v>NO APLICA</v>
          </cell>
          <cell r="O95">
            <v>7</v>
          </cell>
          <cell r="P95">
            <v>2802809</v>
          </cell>
          <cell r="Q95">
            <v>45139</v>
          </cell>
          <cell r="R95">
            <v>45169</v>
          </cell>
          <cell r="S95">
            <v>2802809</v>
          </cell>
          <cell r="T95">
            <v>45170</v>
          </cell>
          <cell r="U95">
            <v>45199</v>
          </cell>
          <cell r="V95">
            <v>2802809</v>
          </cell>
          <cell r="W95">
            <v>45200</v>
          </cell>
          <cell r="X95">
            <v>45230</v>
          </cell>
          <cell r="Y95">
            <v>2802809</v>
          </cell>
          <cell r="Z95">
            <v>45231</v>
          </cell>
          <cell r="AA95">
            <v>45260</v>
          </cell>
          <cell r="AB95">
            <v>1401405</v>
          </cell>
          <cell r="AC95">
            <v>45261</v>
          </cell>
          <cell r="AD95">
            <v>45275</v>
          </cell>
          <cell r="AE95">
            <v>1121124</v>
          </cell>
          <cell r="AF95">
            <v>45276</v>
          </cell>
          <cell r="AG95">
            <v>45287</v>
          </cell>
          <cell r="AH95">
            <v>1681684</v>
          </cell>
          <cell r="AI95">
            <v>45288</v>
          </cell>
          <cell r="AJ95">
            <v>45305</v>
          </cell>
          <cell r="BI95" t="str">
            <v>Vicerrectoría de Recursos Universitarios</v>
          </cell>
          <cell r="BJ95" t="str">
            <v>WILSON FERNANDO SALGADO CIFUENTES</v>
          </cell>
          <cell r="BK95" t="str">
            <v>Vicerrector Universitario</v>
          </cell>
          <cell r="BL95">
            <v>1646</v>
          </cell>
          <cell r="BM95">
            <v>45122</v>
          </cell>
          <cell r="BN95">
            <v>3162464808</v>
          </cell>
          <cell r="BO95">
            <v>4121</v>
          </cell>
          <cell r="BP95">
            <v>45139</v>
          </cell>
          <cell r="BQ95">
            <v>12612641</v>
          </cell>
          <cell r="BR95">
            <v>1</v>
          </cell>
          <cell r="BS95">
            <v>45259</v>
          </cell>
          <cell r="BT95">
            <v>45276</v>
          </cell>
          <cell r="BU95">
            <v>45305</v>
          </cell>
          <cell r="BV95" t="str">
            <v>Treinta (30) días calendario</v>
          </cell>
          <cell r="BW95" t="str">
            <v>Cinco (05) meses y quince (15) días calendario</v>
          </cell>
          <cell r="BX95">
            <v>1</v>
          </cell>
          <cell r="BY95">
            <v>45259</v>
          </cell>
          <cell r="BZ95">
            <v>2802808</v>
          </cell>
          <cell r="CA95">
            <v>2901</v>
          </cell>
          <cell r="CB95">
            <v>45259</v>
          </cell>
          <cell r="CC95">
            <v>132169843</v>
          </cell>
          <cell r="CD95">
            <v>7054</v>
          </cell>
          <cell r="CE95">
            <v>45259</v>
          </cell>
          <cell r="CF95">
            <v>2802808</v>
          </cell>
          <cell r="CP95">
            <v>45305</v>
          </cell>
          <cell r="CS95"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95">
            <v>1121894142</v>
          </cell>
          <cell r="CU95">
            <v>504</v>
          </cell>
          <cell r="CV95" t="str">
            <v>400</v>
          </cell>
          <cell r="CW95">
            <v>504</v>
          </cell>
          <cell r="CX95" t="str">
            <v>400</v>
          </cell>
          <cell r="CY95">
            <v>8299</v>
          </cell>
          <cell r="CZ95" t="str">
            <v>M6</v>
          </cell>
        </row>
        <row r="96">
          <cell r="B96" t="str">
            <v>0994 DE 2023</v>
          </cell>
          <cell r="C96">
            <v>340934</v>
          </cell>
          <cell r="D96" t="str">
            <v>ERAMIS OLIVERO CORRALES</v>
          </cell>
          <cell r="E96" t="str">
            <v>CONTRATO DE PRESTACIÓN DE SERVICIOS PROFESIONALES</v>
          </cell>
          <cell r="F96" t="str">
            <v>PRESTACIÓN DE SERVICIOS PROFESIONALES NECESARIO PARA EL DESARROLLO DEL PROYECTO FICHA BPUNI VIARE 01 2505 2023 “IMPLEMENTACIÓN DE UN SISTEMA DE COSTEO ACADÉMICO EN LA UNIVERSIDAD DE LOS LLANOS (FASE II)”</v>
          </cell>
          <cell r="G96">
            <v>45139</v>
          </cell>
          <cell r="H96">
            <v>39200000</v>
          </cell>
          <cell r="I96" t="str">
            <v>Cuatro (04) meses y veintisiete (27) días calendario</v>
          </cell>
          <cell r="J96">
            <v>45139</v>
          </cell>
          <cell r="K96">
            <v>45287</v>
          </cell>
          <cell r="L96" t="str">
            <v>NO APLICA</v>
          </cell>
          <cell r="M96" t="str">
            <v>NO APLICA</v>
          </cell>
          <cell r="N96" t="str">
            <v>NO APLICA</v>
          </cell>
          <cell r="O96">
            <v>7</v>
          </cell>
          <cell r="P96">
            <v>8000000</v>
          </cell>
          <cell r="Q96">
            <v>45139</v>
          </cell>
          <cell r="R96">
            <v>45169</v>
          </cell>
          <cell r="S96">
            <v>8000000</v>
          </cell>
          <cell r="T96">
            <v>45170</v>
          </cell>
          <cell r="U96">
            <v>45199</v>
          </cell>
          <cell r="V96">
            <v>8000000</v>
          </cell>
          <cell r="W96">
            <v>45200</v>
          </cell>
          <cell r="X96">
            <v>45230</v>
          </cell>
          <cell r="Y96">
            <v>8000000</v>
          </cell>
          <cell r="Z96">
            <v>45231</v>
          </cell>
          <cell r="AA96">
            <v>45260</v>
          </cell>
          <cell r="AB96">
            <v>7200000</v>
          </cell>
          <cell r="AC96">
            <v>45261</v>
          </cell>
          <cell r="AD96">
            <v>45287</v>
          </cell>
          <cell r="AE96">
            <v>8800000</v>
          </cell>
          <cell r="AF96">
            <v>45288</v>
          </cell>
          <cell r="AG96">
            <v>45322</v>
          </cell>
          <cell r="AH96">
            <v>7200000</v>
          </cell>
          <cell r="AI96">
            <v>45323</v>
          </cell>
          <cell r="AJ96">
            <v>45349</v>
          </cell>
          <cell r="BI96" t="str">
            <v>División Financiera</v>
          </cell>
          <cell r="BJ96" t="str">
            <v>NANCY VELÁSQUEZ CÉSPEDES</v>
          </cell>
          <cell r="BK96" t="str">
            <v>Director Financiero</v>
          </cell>
          <cell r="BL96">
            <v>1713</v>
          </cell>
          <cell r="BM96">
            <v>45138.49391203704</v>
          </cell>
          <cell r="BN96">
            <v>39200000</v>
          </cell>
          <cell r="BO96">
            <v>4105</v>
          </cell>
          <cell r="BP96">
            <v>45139</v>
          </cell>
          <cell r="BQ96">
            <v>39200000</v>
          </cell>
          <cell r="BR96">
            <v>1</v>
          </cell>
          <cell r="BS96">
            <v>45259</v>
          </cell>
          <cell r="BT96">
            <v>45288</v>
          </cell>
          <cell r="BU96">
            <v>45349</v>
          </cell>
          <cell r="BV96" t="str">
            <v>Dos (02) meses calendario</v>
          </cell>
          <cell r="BW96" t="str">
            <v>Seis (06) meses y veintisiete (27) días calendario</v>
          </cell>
          <cell r="BX96">
            <v>1</v>
          </cell>
          <cell r="BY96">
            <v>45259</v>
          </cell>
          <cell r="BZ96">
            <v>16000000</v>
          </cell>
          <cell r="CA96">
            <v>2871</v>
          </cell>
          <cell r="CB96">
            <v>45259.361840277779</v>
          </cell>
          <cell r="CC96">
            <v>19612510</v>
          </cell>
          <cell r="CD96">
            <v>6960</v>
          </cell>
          <cell r="CE96">
            <v>45259.361840277779</v>
          </cell>
          <cell r="CF96">
            <v>16000000</v>
          </cell>
          <cell r="CP96">
            <v>45349</v>
          </cell>
          <cell r="CS96" t="str">
            <v>1. Contribuir en la identificación de las tablas y campos de la base de datos del ERP Financiero del cual se extrae la información para el sistema de costos. Estos deben ser relacionados con el apoyo, asistencia y colaboración institucional). 2. Colaborar en la documentación técnica que sirva de base para el desarrollo del Web Services entre la herramienta BI y el ERP financiero. 3. Apoyar en el levantamiento de necesidades de las áreas para realizar el diseño de los reportes a generar en la herramienta BI. 4. Coadyuvar en el análisis de los diferentes procesos y procedimiento de las áreas que impactan en la implementación del sistema de costos, así como en la definición y socialización de nuevos procesos.</v>
          </cell>
          <cell r="CT96">
            <v>340934</v>
          </cell>
          <cell r="CU96">
            <v>513</v>
          </cell>
          <cell r="CV96" t="str">
            <v>40058</v>
          </cell>
          <cell r="CW96">
            <v>513</v>
          </cell>
          <cell r="CX96" t="str">
            <v>40058</v>
          </cell>
          <cell r="CY96">
            <v>6920</v>
          </cell>
          <cell r="CZ96" t="str">
            <v>M5</v>
          </cell>
        </row>
        <row r="97">
          <cell r="B97" t="str">
            <v>1004 DE 2023</v>
          </cell>
          <cell r="C97">
            <v>1121860221</v>
          </cell>
          <cell r="D97" t="str">
            <v>SURIAN SURILLY CASTRO JARAMILLO</v>
          </cell>
          <cell r="E97" t="str">
            <v>CONTRATO DE PRESTACIÓN DE SERVICIOS DE APOYO A LA GESTIÓN</v>
          </cell>
          <cell r="F97" t="str">
            <v>PRESTACIÓN DE SERVICIOS DE APOYO A LA GESTIÓN NECESARIO PARA EL FORTALECIMIENTO DE LOS PROCESOS EN LA ESCUELA DE ADMINISTRACIÓN Y NEGOCIOS DE LA FACULTAD DE CIENCIAS ECONÓMICAS DE LA UNIVERSIDAD DE LOS LLANOS.</v>
          </cell>
          <cell r="G97">
            <v>45146</v>
          </cell>
          <cell r="H97">
            <v>8470716</v>
          </cell>
          <cell r="I97" t="str">
            <v>Cuatro (04) meses y ocho (08) días calendario</v>
          </cell>
          <cell r="J97">
            <v>45146</v>
          </cell>
          <cell r="K97">
            <v>45275</v>
          </cell>
          <cell r="L97" t="str">
            <v>NO APLICA</v>
          </cell>
          <cell r="M97" t="str">
            <v>NO APLICA</v>
          </cell>
          <cell r="N97" t="str">
            <v>NO APLICA</v>
          </cell>
          <cell r="O97">
            <v>7</v>
          </cell>
          <cell r="P97">
            <v>1522082</v>
          </cell>
          <cell r="Q97">
            <v>45146</v>
          </cell>
          <cell r="R97">
            <v>45169</v>
          </cell>
          <cell r="S97">
            <v>1985324</v>
          </cell>
          <cell r="T97">
            <v>45170</v>
          </cell>
          <cell r="U97">
            <v>45199</v>
          </cell>
          <cell r="V97">
            <v>1985324</v>
          </cell>
          <cell r="W97">
            <v>45200</v>
          </cell>
          <cell r="X97">
            <v>45230</v>
          </cell>
          <cell r="Y97">
            <v>1985324</v>
          </cell>
          <cell r="Z97">
            <v>45231</v>
          </cell>
          <cell r="AA97">
            <v>45260</v>
          </cell>
          <cell r="AB97">
            <v>992662</v>
          </cell>
          <cell r="AC97">
            <v>45261</v>
          </cell>
          <cell r="AD97">
            <v>45275</v>
          </cell>
          <cell r="AE97">
            <v>794130</v>
          </cell>
          <cell r="AF97">
            <v>45276</v>
          </cell>
          <cell r="AG97">
            <v>45287</v>
          </cell>
          <cell r="AH97">
            <v>1191194</v>
          </cell>
          <cell r="AI97">
            <v>45288</v>
          </cell>
          <cell r="AJ97">
            <v>45305</v>
          </cell>
          <cell r="BI97" t="str">
            <v>Facultad de Ciencias Económicas</v>
          </cell>
          <cell r="BJ97" t="str">
            <v>JAVIER DIAZ CASTRO</v>
          </cell>
          <cell r="BK97" t="str">
            <v>Decano de la Facultad de Ciencias Económicas</v>
          </cell>
          <cell r="BL97">
            <v>1646</v>
          </cell>
          <cell r="BM97">
            <v>45122</v>
          </cell>
          <cell r="BN97">
            <v>3162464808</v>
          </cell>
          <cell r="BO97">
            <v>4219</v>
          </cell>
          <cell r="BP97">
            <v>45146</v>
          </cell>
          <cell r="BQ97">
            <v>8470716</v>
          </cell>
          <cell r="BR97">
            <v>1</v>
          </cell>
          <cell r="BS97">
            <v>45259</v>
          </cell>
          <cell r="BT97">
            <v>45276</v>
          </cell>
          <cell r="BU97">
            <v>45305</v>
          </cell>
          <cell r="BV97" t="str">
            <v>Treinta (30) días calendario</v>
          </cell>
          <cell r="BW97" t="str">
            <v>Cinco (05) meses y ocho (08) días calendario</v>
          </cell>
          <cell r="BX97">
            <v>1</v>
          </cell>
          <cell r="BY97">
            <v>45259</v>
          </cell>
          <cell r="BZ97">
            <v>1985324</v>
          </cell>
          <cell r="CA97">
            <v>2901</v>
          </cell>
          <cell r="CB97">
            <v>45259</v>
          </cell>
          <cell r="CC97">
            <v>132169843</v>
          </cell>
          <cell r="CD97">
            <v>7049</v>
          </cell>
          <cell r="CE97">
            <v>45259</v>
          </cell>
          <cell r="CF97">
            <v>1985324</v>
          </cell>
          <cell r="CP97">
            <v>45305</v>
          </cell>
          <cell r="CS97"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97">
            <v>1121860221</v>
          </cell>
          <cell r="CU97">
            <v>109</v>
          </cell>
          <cell r="CV97" t="str">
            <v>58300</v>
          </cell>
          <cell r="CW97">
            <v>504</v>
          </cell>
          <cell r="CX97" t="str">
            <v>58300</v>
          </cell>
          <cell r="CY97">
            <v>8299</v>
          </cell>
          <cell r="CZ97" t="str">
            <v>M6</v>
          </cell>
        </row>
        <row r="98">
          <cell r="B98" t="str">
            <v>1090 DE 2023</v>
          </cell>
          <cell r="C98">
            <v>86047982</v>
          </cell>
          <cell r="D98" t="str">
            <v>VLADIMIR MANCIPE DEL RIO</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45160</v>
          </cell>
          <cell r="H98">
            <v>5991004</v>
          </cell>
          <cell r="I98" t="str">
            <v>Tres (03) meses y veinticuatro (24) días calendario</v>
          </cell>
          <cell r="J98">
            <v>45160</v>
          </cell>
          <cell r="K98">
            <v>45275</v>
          </cell>
          <cell r="L98" t="str">
            <v>NO APLICA</v>
          </cell>
          <cell r="M98" t="str">
            <v>NO APLICA</v>
          </cell>
          <cell r="N98" t="str">
            <v>NO APLICA</v>
          </cell>
          <cell r="O98">
            <v>6</v>
          </cell>
          <cell r="P98">
            <v>2049554</v>
          </cell>
          <cell r="Q98">
            <v>45160</v>
          </cell>
          <cell r="R98">
            <v>45199</v>
          </cell>
          <cell r="S98">
            <v>1576580</v>
          </cell>
          <cell r="T98">
            <v>45200</v>
          </cell>
          <cell r="U98">
            <v>45230</v>
          </cell>
          <cell r="V98">
            <v>1576580</v>
          </cell>
          <cell r="W98">
            <v>45231</v>
          </cell>
          <cell r="X98">
            <v>45260</v>
          </cell>
          <cell r="Y98">
            <v>788290</v>
          </cell>
          <cell r="Z98">
            <v>45261</v>
          </cell>
          <cell r="AA98">
            <v>45275</v>
          </cell>
          <cell r="AB98">
            <v>630632</v>
          </cell>
          <cell r="AC98">
            <v>45276</v>
          </cell>
          <cell r="AD98">
            <v>45287</v>
          </cell>
          <cell r="AE98">
            <v>945948</v>
          </cell>
          <cell r="AF98">
            <v>45288</v>
          </cell>
          <cell r="AG98">
            <v>45305</v>
          </cell>
          <cell r="BI98" t="str">
            <v>Vicerrectoría de Recursos Universitarios</v>
          </cell>
          <cell r="BJ98" t="str">
            <v>CLAUDIA CONSTANZA GANTIVA ORTEGON</v>
          </cell>
          <cell r="BK98" t="str">
            <v>Técnico Administrativo</v>
          </cell>
          <cell r="BL98">
            <v>1646</v>
          </cell>
          <cell r="BM98">
            <v>45122</v>
          </cell>
          <cell r="BN98">
            <v>3162464808</v>
          </cell>
          <cell r="BO98">
            <v>4729</v>
          </cell>
          <cell r="BP98">
            <v>45160</v>
          </cell>
          <cell r="BQ98">
            <v>5991004</v>
          </cell>
          <cell r="BR98">
            <v>1</v>
          </cell>
          <cell r="BS98">
            <v>45259</v>
          </cell>
          <cell r="BT98">
            <v>45276</v>
          </cell>
          <cell r="BU98">
            <v>45305</v>
          </cell>
          <cell r="BV98" t="str">
            <v>Treinta (30) días calendario</v>
          </cell>
          <cell r="BW98" t="str">
            <v>Cuatro (04) meses y veinticuatro (24) días calendario</v>
          </cell>
          <cell r="BX98">
            <v>1</v>
          </cell>
          <cell r="BY98">
            <v>45259</v>
          </cell>
          <cell r="BZ98">
            <v>1576580</v>
          </cell>
          <cell r="CA98">
            <v>2901</v>
          </cell>
          <cell r="CB98">
            <v>45259</v>
          </cell>
          <cell r="CC98">
            <v>132169843</v>
          </cell>
          <cell r="CD98">
            <v>7022</v>
          </cell>
          <cell r="CE98">
            <v>45259</v>
          </cell>
          <cell r="CF98">
            <v>1576580</v>
          </cell>
          <cell r="CP98">
            <v>45305</v>
          </cell>
          <cell r="CS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98">
            <v>86047982</v>
          </cell>
          <cell r="CU98">
            <v>504</v>
          </cell>
          <cell r="CV98" t="str">
            <v>423</v>
          </cell>
          <cell r="CW98">
            <v>504</v>
          </cell>
          <cell r="CX98" t="str">
            <v>423</v>
          </cell>
          <cell r="CY98">
            <v>8299</v>
          </cell>
          <cell r="CZ98" t="str">
            <v>M6</v>
          </cell>
        </row>
        <row r="99">
          <cell r="B99" t="str">
            <v>1239 DE 2023</v>
          </cell>
          <cell r="C99">
            <v>1121944791</v>
          </cell>
          <cell r="D99" t="str">
            <v>ELKIN MARTINEZ RUIZ</v>
          </cell>
          <cell r="E99" t="str">
            <v>CONTRATO DE PRESTACIÓN DE SERVICIOS PROFESIONALES</v>
          </cell>
          <cell r="F99" t="str">
            <v>PRESTACIÓN DE SERVICIOS PROFESIONALES NECESARIO PARA EL DESARROLLO DEL PROYECTO FICHA BPUNI VIARE 01 2505 2023 “IMPLEMENTACIÓN DE UN SISTEMA DE COSTEO ACADÉMICO EN LA UNIVERSIDAD DE LOS LLANOS (FASE II)”</v>
          </cell>
          <cell r="G99">
            <v>45216</v>
          </cell>
          <cell r="H99">
            <v>7349589</v>
          </cell>
          <cell r="I99" t="str">
            <v>Un (01) mes y veintinueve (29) días calendario</v>
          </cell>
          <cell r="J99">
            <v>45216</v>
          </cell>
          <cell r="K99">
            <v>45275</v>
          </cell>
          <cell r="L99" t="str">
            <v>NO APLICA</v>
          </cell>
          <cell r="M99" t="str">
            <v>NO APLICA</v>
          </cell>
          <cell r="N99" t="str">
            <v>NO APLICA</v>
          </cell>
          <cell r="O99">
            <v>5</v>
          </cell>
          <cell r="P99">
            <v>1743970</v>
          </cell>
          <cell r="Q99">
            <v>45216</v>
          </cell>
          <cell r="R99">
            <v>45230</v>
          </cell>
          <cell r="S99">
            <v>3737079</v>
          </cell>
          <cell r="T99">
            <v>45231</v>
          </cell>
          <cell r="U99">
            <v>45260</v>
          </cell>
          <cell r="V99">
            <v>1868540</v>
          </cell>
          <cell r="W99">
            <v>45261</v>
          </cell>
          <cell r="X99">
            <v>45275</v>
          </cell>
          <cell r="Y99">
            <v>1494832</v>
          </cell>
          <cell r="Z99">
            <v>45276</v>
          </cell>
          <cell r="AA99">
            <v>45287</v>
          </cell>
          <cell r="AB99">
            <v>2117678</v>
          </cell>
          <cell r="AC99">
            <v>45288</v>
          </cell>
          <cell r="AD99">
            <v>45304</v>
          </cell>
          <cell r="BI99" t="str">
            <v>División Financiera</v>
          </cell>
          <cell r="BJ99" t="str">
            <v>NANCY VELÁSQUEZ CÉSPEDES / ROIMAN ARTURO SASTOQUE GUZMÁN</v>
          </cell>
          <cell r="BK99" t="str">
            <v>Director Financiero - División Financiera / Jefe de Oficina - Área de Sistemas</v>
          </cell>
          <cell r="BL99">
            <v>2424</v>
          </cell>
          <cell r="BM99">
            <v>45216.659305555557</v>
          </cell>
          <cell r="BN99">
            <v>7349589</v>
          </cell>
          <cell r="BO99">
            <v>5924</v>
          </cell>
          <cell r="BP99">
            <v>45216</v>
          </cell>
          <cell r="BQ99">
            <v>7349589</v>
          </cell>
          <cell r="BR99">
            <v>1</v>
          </cell>
          <cell r="BS99">
            <v>45259</v>
          </cell>
          <cell r="BT99">
            <v>45276</v>
          </cell>
          <cell r="BU99">
            <v>45304</v>
          </cell>
          <cell r="BV99" t="str">
            <v>Treinta (30) días calendario</v>
          </cell>
          <cell r="BW99" t="str">
            <v>Dos (02) meses y veintinueve (29) días calendario</v>
          </cell>
          <cell r="BX99">
            <v>1</v>
          </cell>
          <cell r="BY99">
            <v>45259</v>
          </cell>
          <cell r="BZ99">
            <v>3612510</v>
          </cell>
          <cell r="CA99">
            <v>2871</v>
          </cell>
          <cell r="CB99">
            <v>45259.361840277779</v>
          </cell>
          <cell r="CC99">
            <v>19612510</v>
          </cell>
          <cell r="CD99">
            <v>6959</v>
          </cell>
          <cell r="CE99">
            <v>45259.361840277779</v>
          </cell>
          <cell r="CF99">
            <v>3612510</v>
          </cell>
          <cell r="CP99">
            <v>45304</v>
          </cell>
          <cell r="CS99" t="str">
            <v>1. Apoyar administrativa y técnicamente el desarrollo del proyecto de inversión en lo concerniente a realización de reuniones, elaboración de actas, informes y demás documentación que deba elaborarse, entre otros. 2. Apoyar las actividades que a la Oficina de Sistemas le correspondan para el desarrollo y puesta en funcionamiento del web services requeridos para el DISEÑO Y DESARROLLO DE TABLEROS DE REPORTES A TRAVÉS DE LA IMPLEMENTACIÓN DE UNA PLATAFORMA BI (BUSINESS INTELLIGENCE) SOBRE UNA NUBE HÍBRIDA PARA SU APLICACIÓN AL MODELO DE COSTOS DE LA UNIVERSIDAD DE LOS LLANOS. 3. Contribuir en la elaboración de pruebas de usuario final para la implementación de la plataforma BI (Business Inteligence) e informar a la supervisión y a la empresa consultora sobre las observaciones y oportunidades de mejora de la herramienta. 4. Apoyar las capacitaciones que deban realizarse con los usuarios para el uso de la plataforma BI (Business Inteligence). 5. Realizar el soporte técnico que se requiera cuando la herramienta plataforma BI (Business Inteligence) ya se encuentre en operación. 6. Contribuir con los lineamientos de la oficina en materia de uso de formatos y procedimientos establecidos en el SIG.</v>
          </cell>
          <cell r="CT99">
            <v>1121944791</v>
          </cell>
          <cell r="CU99">
            <v>513</v>
          </cell>
          <cell r="CV99" t="str">
            <v>40058</v>
          </cell>
          <cell r="CW99">
            <v>513</v>
          </cell>
          <cell r="CX99" t="str">
            <v>40058</v>
          </cell>
          <cell r="CY99">
            <v>8299</v>
          </cell>
          <cell r="CZ99" t="str">
            <v>M6</v>
          </cell>
        </row>
        <row r="100">
          <cell r="B100" t="str">
            <v>0001 DE 2024</v>
          </cell>
          <cell r="C100">
            <v>35263186</v>
          </cell>
          <cell r="D100" t="str">
            <v xml:space="preserve">NURY CONSUELO ALVAREZ </v>
          </cell>
          <cell r="E100" t="str">
            <v>CONTRATO DE PRESTACIÓN DE SERVICIOS PROFESIONALES</v>
          </cell>
          <cell r="F100" t="str">
            <v>PRESTACIÓN DE SERVICIOS PROFESIONALES NECESARIO PARA EL FORTALECIMIENTO DE LOS PROCESOS ADMINISTRATIVOS DE LA OFICINA DE ADMISIONES, REGISTRO Y CONTROL ACADÉMICO DE LA UNIVERSIDAD DE LOS LLANOS.</v>
          </cell>
          <cell r="G100">
            <v>45306</v>
          </cell>
          <cell r="H100">
            <v>22193904</v>
          </cell>
          <cell r="I100" t="str">
            <v>Seis (06) meses calendario</v>
          </cell>
          <cell r="J100">
            <v>45306</v>
          </cell>
          <cell r="K100">
            <v>45487</v>
          </cell>
          <cell r="L100" t="str">
            <v>NO APLICA</v>
          </cell>
          <cell r="M100" t="str">
            <v>NO APLICA</v>
          </cell>
          <cell r="N100" t="str">
            <v>NO APLICA</v>
          </cell>
          <cell r="O100">
            <v>7</v>
          </cell>
          <cell r="P100">
            <v>1972791</v>
          </cell>
          <cell r="Q100">
            <v>45306</v>
          </cell>
          <cell r="R100">
            <v>45322</v>
          </cell>
          <cell r="S100">
            <v>3698984</v>
          </cell>
          <cell r="T100">
            <v>45323</v>
          </cell>
          <cell r="U100">
            <v>45351</v>
          </cell>
          <cell r="V100">
            <v>3698984</v>
          </cell>
          <cell r="W100">
            <v>45352</v>
          </cell>
          <cell r="X100">
            <v>45382</v>
          </cell>
          <cell r="Y100">
            <v>3698984</v>
          </cell>
          <cell r="Z100">
            <v>45383</v>
          </cell>
          <cell r="AA100">
            <v>45412</v>
          </cell>
          <cell r="AB100">
            <v>3698984</v>
          </cell>
          <cell r="AC100">
            <v>45413</v>
          </cell>
          <cell r="AD100">
            <v>45443</v>
          </cell>
          <cell r="AE100">
            <v>3698984</v>
          </cell>
          <cell r="AF100">
            <v>45444</v>
          </cell>
          <cell r="AG100">
            <v>45473</v>
          </cell>
          <cell r="AH100">
            <v>1726193</v>
          </cell>
          <cell r="AI100">
            <v>45474</v>
          </cell>
          <cell r="AJ100">
            <v>45487</v>
          </cell>
          <cell r="BI100" t="str">
            <v>Oficina de Admisiones, Registro y Control Académico</v>
          </cell>
          <cell r="BJ100" t="str">
            <v>JEISSON ANTONIO RODRIGUEZ NEIRA</v>
          </cell>
          <cell r="BK100" t="str">
            <v>Jefe de Oficina</v>
          </cell>
          <cell r="BL100">
            <v>20</v>
          </cell>
          <cell r="BM100">
            <v>45306</v>
          </cell>
          <cell r="BN100">
            <v>2599259317</v>
          </cell>
          <cell r="BO100">
            <v>14</v>
          </cell>
          <cell r="BP100">
            <v>45306</v>
          </cell>
          <cell r="BQ100">
            <v>22193904</v>
          </cell>
          <cell r="CS10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100">
            <v>35263186</v>
          </cell>
          <cell r="CU100">
            <v>436</v>
          </cell>
          <cell r="CV100">
            <v>603</v>
          </cell>
          <cell r="CY100">
            <v>7110</v>
          </cell>
          <cell r="CZ100" t="str">
            <v>M5</v>
          </cell>
        </row>
        <row r="101">
          <cell r="B101" t="str">
            <v>0002 DE 2024</v>
          </cell>
          <cell r="C101">
            <v>1113684856</v>
          </cell>
          <cell r="D101" t="str">
            <v>LINA MARCELA DIAZ TIBAQUIRA</v>
          </cell>
          <cell r="E101" t="str">
            <v>CONTRATO DE PRESTACIÓN DE SERVICIOS DE APOYO A LA GESTIÓN</v>
          </cell>
          <cell r="F101" t="str">
            <v>PRESTACIÓN DE SERVICIOS DE APOYO A LA GESTIÓN NECESARIO PARA EL FORTALECIMIENTO DE LOS PROCESOS OPERATIVOS Y ADMINISTRATIVOS DE LA OFICINA DE ADMISIONES, REGISTRO Y CONTROL ACADÉMICO DE LA UNIVERSIDAD DE LOS LLANOS.</v>
          </cell>
          <cell r="G101">
            <v>45306</v>
          </cell>
          <cell r="H101">
            <v>13010226</v>
          </cell>
          <cell r="I101" t="str">
            <v>Seis (06) meses calendario</v>
          </cell>
          <cell r="J101">
            <v>45306</v>
          </cell>
          <cell r="K101">
            <v>45487</v>
          </cell>
          <cell r="L101" t="str">
            <v>NO APLICA</v>
          </cell>
          <cell r="M101" t="str">
            <v>NO APLICA</v>
          </cell>
          <cell r="N101" t="str">
            <v>NO APLICA</v>
          </cell>
          <cell r="O101">
            <v>7</v>
          </cell>
          <cell r="P101">
            <v>1156465</v>
          </cell>
          <cell r="Q101">
            <v>45306</v>
          </cell>
          <cell r="R101">
            <v>45322</v>
          </cell>
          <cell r="S101">
            <v>2168371</v>
          </cell>
          <cell r="T101">
            <v>45323</v>
          </cell>
          <cell r="U101">
            <v>45351</v>
          </cell>
          <cell r="V101">
            <v>2168371</v>
          </cell>
          <cell r="W101">
            <v>45352</v>
          </cell>
          <cell r="X101">
            <v>45382</v>
          </cell>
          <cell r="Y101">
            <v>2168371</v>
          </cell>
          <cell r="Z101">
            <v>45383</v>
          </cell>
          <cell r="AA101">
            <v>45412</v>
          </cell>
          <cell r="AB101">
            <v>2168371</v>
          </cell>
          <cell r="AC101">
            <v>45413</v>
          </cell>
          <cell r="AD101">
            <v>45443</v>
          </cell>
          <cell r="AE101">
            <v>2168371</v>
          </cell>
          <cell r="AF101">
            <v>45444</v>
          </cell>
          <cell r="AG101">
            <v>45473</v>
          </cell>
          <cell r="AH101">
            <v>1011906</v>
          </cell>
          <cell r="AI101">
            <v>45474</v>
          </cell>
          <cell r="AJ101">
            <v>45487</v>
          </cell>
          <cell r="BI101" t="str">
            <v>Oficina de Admisiones, Registro y Control Académico</v>
          </cell>
          <cell r="BJ101" t="str">
            <v>JEISSON ANTONIO RODRIGUEZ NEIRA</v>
          </cell>
          <cell r="BK101" t="str">
            <v>Jefe de Oficina</v>
          </cell>
          <cell r="BL101">
            <v>20</v>
          </cell>
          <cell r="BM101">
            <v>45306</v>
          </cell>
          <cell r="BN101">
            <v>2599259317</v>
          </cell>
          <cell r="BO101">
            <v>15</v>
          </cell>
          <cell r="BP101">
            <v>45306</v>
          </cell>
          <cell r="BQ101">
            <v>13010226</v>
          </cell>
          <cell r="CS101"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1">
            <v>1113684856</v>
          </cell>
          <cell r="CU101">
            <v>436</v>
          </cell>
          <cell r="CV101">
            <v>603</v>
          </cell>
          <cell r="CY101">
            <v>7490</v>
          </cell>
          <cell r="CZ101" t="str">
            <v>M6</v>
          </cell>
        </row>
        <row r="102">
          <cell r="B102" t="str">
            <v>0003 DE 2024</v>
          </cell>
          <cell r="C102">
            <v>30083064</v>
          </cell>
          <cell r="D102" t="str">
            <v>MARIA TERESA ALVAREZ CORTES</v>
          </cell>
          <cell r="E102" t="str">
            <v>CONTRATO DE PRESTACIÓN DE SERVICIOS DE APOYO A LA GESTIÓN</v>
          </cell>
          <cell r="F102" t="str">
            <v>PRESTACIÓN DE SERVICIOS DE APOYO A LA GESTIÓN NECESARIO PARA EL FORTALECIMIENTO DE LOS PROCESOS OPERATIVOS Y ADMINISTRATIVOS DE LA OFICINA DE ADMISIONES, REGISTRO Y CONTROL ACADÉMICO DE LA UNIVERSIDAD DE LOS LLANOS.</v>
          </cell>
          <cell r="G102">
            <v>45306</v>
          </cell>
          <cell r="H102">
            <v>14540832</v>
          </cell>
          <cell r="I102" t="str">
            <v>Seis (06) meses calendario</v>
          </cell>
          <cell r="J102">
            <v>45306</v>
          </cell>
          <cell r="K102">
            <v>45487</v>
          </cell>
          <cell r="L102" t="str">
            <v>NO APLICA</v>
          </cell>
          <cell r="M102" t="str">
            <v>NO APLICA</v>
          </cell>
          <cell r="N102" t="str">
            <v>NO APLICA</v>
          </cell>
          <cell r="O102">
            <v>7</v>
          </cell>
          <cell r="P102">
            <v>1292518</v>
          </cell>
          <cell r="Q102">
            <v>45306</v>
          </cell>
          <cell r="R102">
            <v>45322</v>
          </cell>
          <cell r="S102">
            <v>2423472</v>
          </cell>
          <cell r="T102">
            <v>45323</v>
          </cell>
          <cell r="U102">
            <v>45351</v>
          </cell>
          <cell r="V102">
            <v>2423472</v>
          </cell>
          <cell r="W102">
            <v>45352</v>
          </cell>
          <cell r="X102">
            <v>45382</v>
          </cell>
          <cell r="Y102">
            <v>2423472</v>
          </cell>
          <cell r="Z102">
            <v>45383</v>
          </cell>
          <cell r="AA102">
            <v>45412</v>
          </cell>
          <cell r="AB102">
            <v>2423472</v>
          </cell>
          <cell r="AC102">
            <v>45413</v>
          </cell>
          <cell r="AD102">
            <v>45443</v>
          </cell>
          <cell r="AE102">
            <v>2423472</v>
          </cell>
          <cell r="AF102">
            <v>45444</v>
          </cell>
          <cell r="AG102">
            <v>45473</v>
          </cell>
          <cell r="AH102">
            <v>1130954</v>
          </cell>
          <cell r="AI102">
            <v>45474</v>
          </cell>
          <cell r="AJ102">
            <v>45487</v>
          </cell>
          <cell r="BI102" t="str">
            <v>Oficina de Admisiones, Registro y Control Académico</v>
          </cell>
          <cell r="BJ102" t="str">
            <v>JEISSON ANTONIO RODRIGUEZ NEIRA</v>
          </cell>
          <cell r="BK102" t="str">
            <v>Jefe de Oficina</v>
          </cell>
          <cell r="BL102">
            <v>20</v>
          </cell>
          <cell r="BM102">
            <v>45306</v>
          </cell>
          <cell r="BN102">
            <v>2599259317</v>
          </cell>
          <cell r="BO102">
            <v>13</v>
          </cell>
          <cell r="BP102">
            <v>45306</v>
          </cell>
          <cell r="BQ102">
            <v>14540832</v>
          </cell>
          <cell r="CS102"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v>
          </cell>
          <cell r="CT102">
            <v>30083064.600000001</v>
          </cell>
          <cell r="CU102">
            <v>436</v>
          </cell>
          <cell r="CV102">
            <v>603</v>
          </cell>
          <cell r="CY102">
            <v>8299</v>
          </cell>
          <cell r="CZ102" t="str">
            <v>M6</v>
          </cell>
        </row>
        <row r="103">
          <cell r="B103" t="str">
            <v>0004 DE 2024</v>
          </cell>
          <cell r="C103">
            <v>1121832460</v>
          </cell>
          <cell r="D103" t="str">
            <v>CARLOS ROBINSON CELIS REINOSO</v>
          </cell>
          <cell r="E103" t="str">
            <v>CONTRATO DE PRESTACIÓN DE SERVICIOS DE APOYO A LA GESTIÓN</v>
          </cell>
          <cell r="F103" t="str">
            <v>PRESTACIÓN DE SERVICIOS DE APOYO A LA GESTIÓN NECESARIO PARA EL FORTALECIMIENTO DE LOS PROCESOS OPERATIVOS Y ADMINISTRATIVOS DE LA OFICINA DE ADMISIONES, REGISTRO Y CONTROL ACADÉMICO DE LA UNIVERSIDAD DE LOS LLANOS.</v>
          </cell>
          <cell r="G103">
            <v>45306</v>
          </cell>
          <cell r="H103">
            <v>14540832</v>
          </cell>
          <cell r="I103" t="str">
            <v>Seis (06) meses calendario</v>
          </cell>
          <cell r="J103">
            <v>45306</v>
          </cell>
          <cell r="K103">
            <v>45487</v>
          </cell>
          <cell r="L103" t="str">
            <v>NO APLICA</v>
          </cell>
          <cell r="M103" t="str">
            <v>NO APLICA</v>
          </cell>
          <cell r="N103" t="str">
            <v>NO APLICA</v>
          </cell>
          <cell r="O103">
            <v>7</v>
          </cell>
          <cell r="P103">
            <v>1292518</v>
          </cell>
          <cell r="Q103">
            <v>45306</v>
          </cell>
          <cell r="R103">
            <v>45322</v>
          </cell>
          <cell r="S103">
            <v>2423472</v>
          </cell>
          <cell r="T103">
            <v>45323</v>
          </cell>
          <cell r="U103">
            <v>45351</v>
          </cell>
          <cell r="V103">
            <v>2423472</v>
          </cell>
          <cell r="W103">
            <v>45352</v>
          </cell>
          <cell r="X103">
            <v>45382</v>
          </cell>
          <cell r="Y103">
            <v>2423472</v>
          </cell>
          <cell r="Z103">
            <v>45383</v>
          </cell>
          <cell r="AA103">
            <v>45412</v>
          </cell>
          <cell r="AB103">
            <v>2423472</v>
          </cell>
          <cell r="AC103">
            <v>45413</v>
          </cell>
          <cell r="AD103">
            <v>45443</v>
          </cell>
          <cell r="AE103">
            <v>2423472</v>
          </cell>
          <cell r="AF103">
            <v>45444</v>
          </cell>
          <cell r="AG103">
            <v>45473</v>
          </cell>
          <cell r="AH103">
            <v>1130954</v>
          </cell>
          <cell r="AI103">
            <v>45474</v>
          </cell>
          <cell r="AJ103">
            <v>45487</v>
          </cell>
          <cell r="BI103" t="str">
            <v>Oficina de Admisiones, Registro y Control Académico</v>
          </cell>
          <cell r="BJ103" t="str">
            <v>JEISSON ANTONIO RODRIGUEZ NEIRA</v>
          </cell>
          <cell r="BK103" t="str">
            <v>Jefe de Oficina</v>
          </cell>
          <cell r="BL103">
            <v>20</v>
          </cell>
          <cell r="BM103">
            <v>45306</v>
          </cell>
          <cell r="BN103">
            <v>2599259317</v>
          </cell>
          <cell r="BO103">
            <v>16</v>
          </cell>
          <cell r="BP103">
            <v>45306</v>
          </cell>
          <cell r="BQ103">
            <v>14540832</v>
          </cell>
          <cell r="CS103"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103">
            <v>1121832460.5</v>
          </cell>
          <cell r="CU103">
            <v>436</v>
          </cell>
          <cell r="CV103">
            <v>603</v>
          </cell>
          <cell r="CY103">
            <v>8299</v>
          </cell>
          <cell r="CZ103" t="str">
            <v>M6</v>
          </cell>
        </row>
        <row r="104">
          <cell r="B104" t="str">
            <v>0005 DE 2024</v>
          </cell>
          <cell r="C104">
            <v>1121838496</v>
          </cell>
          <cell r="D104" t="str">
            <v xml:space="preserve">DARWIN SCHLEYDEN GUTIERREZ CASALLAS </v>
          </cell>
          <cell r="E104" t="str">
            <v>CONTRATO DE PRESTACIÓN DE SERVICIOS PROFESIONALES</v>
          </cell>
          <cell r="F104" t="str">
            <v>PRESTACIÓN DE SERVICIOS PROFESIONALES NECESARIO PARA EL FORTALECIMIENTO DE LOS PROCESOS DE LA SECCIÓN DE ALMACÉN DE LA UNIVERSIDAD DE LOS LLANOS.</v>
          </cell>
          <cell r="G104">
            <v>45306</v>
          </cell>
          <cell r="H104">
            <v>18367368</v>
          </cell>
          <cell r="I104" t="str">
            <v>Seis (06) meses calendario</v>
          </cell>
          <cell r="J104">
            <v>45306</v>
          </cell>
          <cell r="K104">
            <v>45487</v>
          </cell>
          <cell r="L104" t="str">
            <v>NO APLICA</v>
          </cell>
          <cell r="M104" t="str">
            <v>NO APLICA</v>
          </cell>
          <cell r="N104" t="str">
            <v>NO APLICA</v>
          </cell>
          <cell r="O104">
            <v>7</v>
          </cell>
          <cell r="P104">
            <v>1632655</v>
          </cell>
          <cell r="Q104">
            <v>45306</v>
          </cell>
          <cell r="R104">
            <v>45322</v>
          </cell>
          <cell r="S104">
            <v>3061228</v>
          </cell>
          <cell r="T104">
            <v>45323</v>
          </cell>
          <cell r="U104">
            <v>45351</v>
          </cell>
          <cell r="V104">
            <v>3061228</v>
          </cell>
          <cell r="W104">
            <v>45352</v>
          </cell>
          <cell r="X104">
            <v>45382</v>
          </cell>
          <cell r="Y104">
            <v>3061228</v>
          </cell>
          <cell r="Z104">
            <v>45383</v>
          </cell>
          <cell r="AA104">
            <v>45412</v>
          </cell>
          <cell r="AB104">
            <v>3061228</v>
          </cell>
          <cell r="AC104">
            <v>45413</v>
          </cell>
          <cell r="AD104">
            <v>45443</v>
          </cell>
          <cell r="AE104">
            <v>3061228</v>
          </cell>
          <cell r="AF104">
            <v>45444</v>
          </cell>
          <cell r="AG104">
            <v>45473</v>
          </cell>
          <cell r="AH104">
            <v>1428573</v>
          </cell>
          <cell r="AI104">
            <v>45474</v>
          </cell>
          <cell r="AJ104">
            <v>45487</v>
          </cell>
          <cell r="BI104" t="str">
            <v>Sección de Almacén</v>
          </cell>
          <cell r="BJ104" t="str">
            <v>GLORIA INÉS HERRERA SARMIENTO</v>
          </cell>
          <cell r="BK104" t="str">
            <v>Jefe de Oficina</v>
          </cell>
          <cell r="BL104">
            <v>20</v>
          </cell>
          <cell r="BM104">
            <v>45306</v>
          </cell>
          <cell r="BN104">
            <v>2599259317</v>
          </cell>
          <cell r="BO104">
            <v>18</v>
          </cell>
          <cell r="BP104">
            <v>45306</v>
          </cell>
          <cell r="BQ104">
            <v>18367368</v>
          </cell>
          <cell r="CS104"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104">
            <v>1121838496.7</v>
          </cell>
          <cell r="CU104">
            <v>436</v>
          </cell>
          <cell r="CV104">
            <v>416</v>
          </cell>
          <cell r="CY104">
            <v>7490</v>
          </cell>
          <cell r="CZ104" t="str">
            <v>M6</v>
          </cell>
        </row>
        <row r="105">
          <cell r="B105" t="str">
            <v>0006 DE 2024</v>
          </cell>
          <cell r="C105">
            <v>1121917785</v>
          </cell>
          <cell r="D105" t="str">
            <v>DANIEL MAURICIO OROZCO TOVAR</v>
          </cell>
          <cell r="E105" t="str">
            <v>CONTRATO DE PRESTACIÓN DE SERVICIOS DE APOYO A LA GESTIÓN</v>
          </cell>
          <cell r="F105" t="str">
            <v>PRESTACIÓN DE SERVICIOS DE APOYO A LA GESTIÓN NECESARIO PARA EL FORTALECIMIENTO DE LOS PROCESOS ADMINISTRATIVOS DE LA SECCIÓN DE ALMACÉN DE LA UNIVERSIDAD DE LOS LLANOS.</v>
          </cell>
          <cell r="G105">
            <v>45306</v>
          </cell>
          <cell r="H105">
            <v>13010226</v>
          </cell>
          <cell r="I105" t="str">
            <v>Seis (06) meses calendario</v>
          </cell>
          <cell r="J105">
            <v>45306</v>
          </cell>
          <cell r="K105">
            <v>45487</v>
          </cell>
          <cell r="L105" t="str">
            <v>NO APLICA</v>
          </cell>
          <cell r="M105" t="str">
            <v>NO APLICA</v>
          </cell>
          <cell r="N105" t="str">
            <v>NO APLICA</v>
          </cell>
          <cell r="O105">
            <v>7</v>
          </cell>
          <cell r="P105">
            <v>1156465</v>
          </cell>
          <cell r="Q105">
            <v>45306</v>
          </cell>
          <cell r="R105">
            <v>45322</v>
          </cell>
          <cell r="S105">
            <v>2168371</v>
          </cell>
          <cell r="T105">
            <v>45323</v>
          </cell>
          <cell r="U105">
            <v>45351</v>
          </cell>
          <cell r="V105">
            <v>2168371</v>
          </cell>
          <cell r="W105">
            <v>45352</v>
          </cell>
          <cell r="X105">
            <v>45382</v>
          </cell>
          <cell r="Y105">
            <v>2168371</v>
          </cell>
          <cell r="Z105">
            <v>45383</v>
          </cell>
          <cell r="AA105">
            <v>45412</v>
          </cell>
          <cell r="AB105">
            <v>2168371</v>
          </cell>
          <cell r="AC105">
            <v>45413</v>
          </cell>
          <cell r="AD105">
            <v>45443</v>
          </cell>
          <cell r="AE105">
            <v>2168371</v>
          </cell>
          <cell r="AF105">
            <v>45444</v>
          </cell>
          <cell r="AG105">
            <v>45473</v>
          </cell>
          <cell r="AH105">
            <v>1011906</v>
          </cell>
          <cell r="AI105">
            <v>45474</v>
          </cell>
          <cell r="AJ105">
            <v>45487</v>
          </cell>
          <cell r="BI105" t="str">
            <v>Sección de Almacén</v>
          </cell>
          <cell r="BJ105" t="str">
            <v>GLORIA INÉS HERRERA SARMIENTO</v>
          </cell>
          <cell r="BK105" t="str">
            <v>Jefe de Oficina</v>
          </cell>
          <cell r="BL105">
            <v>20</v>
          </cell>
          <cell r="BM105">
            <v>45306</v>
          </cell>
          <cell r="BN105">
            <v>2599259317</v>
          </cell>
          <cell r="BO105">
            <v>20</v>
          </cell>
          <cell r="BP105">
            <v>45306</v>
          </cell>
          <cell r="BQ105">
            <v>13010226</v>
          </cell>
          <cell r="CS105"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entrega de elementos solicitados por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Colaborar con el levantamiento de las necesidades o requerimientos para el año siguiente, diligenciando la matriz en drive destinada para tal fin. 10. Apoyar por el buen uso, seguridad e integridad de los elementos en bodega de inactivos. 11. Colaborar con la atención al público en forma personal o a través de otros medios y brindar orientación e información veraz y oportuna.</v>
          </cell>
          <cell r="CT105">
            <v>1121917785.0999999</v>
          </cell>
          <cell r="CU105">
            <v>436</v>
          </cell>
          <cell r="CV105">
            <v>416</v>
          </cell>
          <cell r="CY105">
            <v>7490</v>
          </cell>
          <cell r="CZ105" t="str">
            <v>M6</v>
          </cell>
        </row>
        <row r="106">
          <cell r="B106" t="str">
            <v>0007 DE 2024</v>
          </cell>
          <cell r="C106">
            <v>1121918871</v>
          </cell>
          <cell r="D106" t="str">
            <v xml:space="preserve">LISA DANIELA CHIRIVI ROMERO </v>
          </cell>
          <cell r="E106" t="str">
            <v>CONTRATO DE PRESTACIÓN DE SERVICIOS DE APOYO A LA GESTIÓN</v>
          </cell>
          <cell r="F106" t="str">
            <v>PRESTACIÓN DE SERVICIOS DE APOYO A LA GESTIÓN NECESARIO PARA EL FORTALECIMIENTO DE LOS PROCESOS ADMINISTRATIVOS DE LA SECCIÓN DE ALMACÉN DE LA UNIVERSIDAD DE LOS LLANOS.</v>
          </cell>
          <cell r="G106">
            <v>45306</v>
          </cell>
          <cell r="H106">
            <v>13010226</v>
          </cell>
          <cell r="I106" t="str">
            <v>Seis (06) meses calendario</v>
          </cell>
          <cell r="J106">
            <v>45306</v>
          </cell>
          <cell r="K106">
            <v>45487</v>
          </cell>
          <cell r="L106" t="str">
            <v>NO APLICA</v>
          </cell>
          <cell r="M106" t="str">
            <v>NO APLICA</v>
          </cell>
          <cell r="N106" t="str">
            <v>NO APLICA</v>
          </cell>
          <cell r="O106">
            <v>7</v>
          </cell>
          <cell r="P106">
            <v>1156465</v>
          </cell>
          <cell r="Q106">
            <v>45306</v>
          </cell>
          <cell r="R106">
            <v>45322</v>
          </cell>
          <cell r="S106">
            <v>2168371</v>
          </cell>
          <cell r="T106">
            <v>45323</v>
          </cell>
          <cell r="U106">
            <v>45351</v>
          </cell>
          <cell r="V106">
            <v>2168371</v>
          </cell>
          <cell r="W106">
            <v>45352</v>
          </cell>
          <cell r="X106">
            <v>45382</v>
          </cell>
          <cell r="Y106">
            <v>2168371</v>
          </cell>
          <cell r="Z106">
            <v>45383</v>
          </cell>
          <cell r="AA106">
            <v>45412</v>
          </cell>
          <cell r="AB106">
            <v>2168371</v>
          </cell>
          <cell r="AC106">
            <v>45413</v>
          </cell>
          <cell r="AD106">
            <v>45443</v>
          </cell>
          <cell r="AE106">
            <v>2168371</v>
          </cell>
          <cell r="AF106">
            <v>45444</v>
          </cell>
          <cell r="AG106">
            <v>45473</v>
          </cell>
          <cell r="AH106">
            <v>1011906</v>
          </cell>
          <cell r="AI106">
            <v>45474</v>
          </cell>
          <cell r="AJ106">
            <v>45487</v>
          </cell>
          <cell r="BI106" t="str">
            <v>Sección de Almacén</v>
          </cell>
          <cell r="BJ106" t="str">
            <v>GLORIA INÉS HERRERA SARMIENTO</v>
          </cell>
          <cell r="BK106" t="str">
            <v>Jefe de Oficina</v>
          </cell>
          <cell r="BL106">
            <v>20</v>
          </cell>
          <cell r="BM106">
            <v>45306</v>
          </cell>
          <cell r="BN106">
            <v>2599259317</v>
          </cell>
          <cell r="BO106">
            <v>21</v>
          </cell>
          <cell r="BP106">
            <v>45306</v>
          </cell>
          <cell r="BQ106">
            <v>13010226</v>
          </cell>
          <cell r="CS106"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6">
            <v>1121918871</v>
          </cell>
          <cell r="CU106">
            <v>436</v>
          </cell>
          <cell r="CV106">
            <v>416</v>
          </cell>
          <cell r="CY106">
            <v>8299</v>
          </cell>
          <cell r="CZ106" t="str">
            <v>M6</v>
          </cell>
        </row>
        <row r="107">
          <cell r="B107" t="str">
            <v>0008 DE 2024</v>
          </cell>
          <cell r="C107">
            <v>1121875719</v>
          </cell>
          <cell r="D107" t="str">
            <v>GINNA JAEL CORTES HERNANDEZ</v>
          </cell>
          <cell r="E107" t="str">
            <v>CONTRATO DE PRESTACIÓN DE SERVICIOS DE APOYO A LA GESTIÓN</v>
          </cell>
          <cell r="F107" t="str">
            <v>PRESTACIÓN DE SERVICIOS DE APOYO A LA GESTIÓN NECESARIO PARA EL FORTALECIMIENTO DE LOS PROCESOS ADMINISTRATIVOS DE LA SECCIÓN DE ALMACÉN DE LA UNIVERSIDAD DE LOS LLANOS.</v>
          </cell>
          <cell r="G107">
            <v>45306</v>
          </cell>
          <cell r="H107">
            <v>13010226</v>
          </cell>
          <cell r="I107" t="str">
            <v>Seis (06) meses calendario</v>
          </cell>
          <cell r="J107">
            <v>45306</v>
          </cell>
          <cell r="K107">
            <v>45487</v>
          </cell>
          <cell r="L107" t="str">
            <v>NO APLICA</v>
          </cell>
          <cell r="M107" t="str">
            <v>NO APLICA</v>
          </cell>
          <cell r="N107" t="str">
            <v>NO APLICA</v>
          </cell>
          <cell r="O107">
            <v>7</v>
          </cell>
          <cell r="P107">
            <v>1156465</v>
          </cell>
          <cell r="Q107">
            <v>45306</v>
          </cell>
          <cell r="R107">
            <v>45322</v>
          </cell>
          <cell r="S107">
            <v>2168371</v>
          </cell>
          <cell r="T107">
            <v>45323</v>
          </cell>
          <cell r="U107">
            <v>45351</v>
          </cell>
          <cell r="V107">
            <v>2168371</v>
          </cell>
          <cell r="W107">
            <v>45352</v>
          </cell>
          <cell r="X107">
            <v>45382</v>
          </cell>
          <cell r="Y107">
            <v>2168371</v>
          </cell>
          <cell r="Z107">
            <v>45383</v>
          </cell>
          <cell r="AA107">
            <v>45412</v>
          </cell>
          <cell r="AB107">
            <v>2168371</v>
          </cell>
          <cell r="AC107">
            <v>45413</v>
          </cell>
          <cell r="AD107">
            <v>45443</v>
          </cell>
          <cell r="AE107">
            <v>2168371</v>
          </cell>
          <cell r="AF107">
            <v>45444</v>
          </cell>
          <cell r="AG107">
            <v>45473</v>
          </cell>
          <cell r="AH107">
            <v>1011906</v>
          </cell>
          <cell r="AI107">
            <v>45474</v>
          </cell>
          <cell r="AJ107">
            <v>45487</v>
          </cell>
          <cell r="BI107" t="str">
            <v>Sección de Almacén</v>
          </cell>
          <cell r="BJ107" t="str">
            <v>GLORIA INÉS HERRERA SARMIENTO</v>
          </cell>
          <cell r="BK107" t="str">
            <v>Jefe de Oficina</v>
          </cell>
          <cell r="BL107">
            <v>20</v>
          </cell>
          <cell r="BM107">
            <v>45306</v>
          </cell>
          <cell r="BN107">
            <v>2599259317</v>
          </cell>
          <cell r="BO107">
            <v>19</v>
          </cell>
          <cell r="BP107">
            <v>45306</v>
          </cell>
          <cell r="BQ107">
            <v>13010226</v>
          </cell>
          <cell r="CS107"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7">
            <v>1121875719</v>
          </cell>
          <cell r="CU107">
            <v>436</v>
          </cell>
          <cell r="CV107">
            <v>416</v>
          </cell>
          <cell r="CY107">
            <v>8299</v>
          </cell>
          <cell r="CZ107" t="str">
            <v>M6</v>
          </cell>
        </row>
        <row r="108">
          <cell r="B108" t="str">
            <v>0009 DE 2024</v>
          </cell>
          <cell r="C108">
            <v>1193218812</v>
          </cell>
          <cell r="D108" t="str">
            <v>ESTEFANI YULIETH BERNAL BUSTOS</v>
          </cell>
          <cell r="E108" t="str">
            <v>CONTRATO DE PRESTACIÓN DE SERVICIOS DE APOYO A LA GESTIÓN</v>
          </cell>
          <cell r="F108" t="str">
            <v>PRESTACIÓN DE SERVICIOS DE APOYO A LA GESTIÓN NECESARIO PARA EL FORTALECIMIENTO DE LOS PROCESOS ADMINISTRATIVOS DE LA SECCIÓN DE ALMACÉN DE LA UNIVERSIDAD DE LOS LLANOS.</v>
          </cell>
          <cell r="G108">
            <v>45306</v>
          </cell>
          <cell r="H108">
            <v>13010226</v>
          </cell>
          <cell r="I108" t="str">
            <v>Seis (06) meses calendario</v>
          </cell>
          <cell r="J108">
            <v>45306</v>
          </cell>
          <cell r="K108">
            <v>45487</v>
          </cell>
          <cell r="L108" t="str">
            <v>NO APLICA</v>
          </cell>
          <cell r="M108" t="str">
            <v>NO APLICA</v>
          </cell>
          <cell r="N108" t="str">
            <v>NO APLICA</v>
          </cell>
          <cell r="O108">
            <v>7</v>
          </cell>
          <cell r="P108">
            <v>1156465</v>
          </cell>
          <cell r="Q108">
            <v>45306</v>
          </cell>
          <cell r="R108">
            <v>45322</v>
          </cell>
          <cell r="S108">
            <v>2168371</v>
          </cell>
          <cell r="T108">
            <v>45323</v>
          </cell>
          <cell r="U108">
            <v>45351</v>
          </cell>
          <cell r="V108">
            <v>2168371</v>
          </cell>
          <cell r="W108">
            <v>45352</v>
          </cell>
          <cell r="X108">
            <v>45382</v>
          </cell>
          <cell r="Y108">
            <v>2168371</v>
          </cell>
          <cell r="Z108">
            <v>45383</v>
          </cell>
          <cell r="AA108">
            <v>45412</v>
          </cell>
          <cell r="AB108">
            <v>2168371</v>
          </cell>
          <cell r="AC108">
            <v>45413</v>
          </cell>
          <cell r="AD108">
            <v>45443</v>
          </cell>
          <cell r="AE108">
            <v>2168371</v>
          </cell>
          <cell r="AF108">
            <v>45444</v>
          </cell>
          <cell r="AG108">
            <v>45473</v>
          </cell>
          <cell r="AH108">
            <v>1011906</v>
          </cell>
          <cell r="AI108">
            <v>45474</v>
          </cell>
          <cell r="AJ108">
            <v>45487</v>
          </cell>
          <cell r="BI108" t="str">
            <v>Sección de Almacén</v>
          </cell>
          <cell r="BJ108" t="str">
            <v>GLORIA INÉS HERRERA SARMIENTO</v>
          </cell>
          <cell r="BK108" t="str">
            <v>Jefe de Oficina</v>
          </cell>
          <cell r="BL108">
            <v>20</v>
          </cell>
          <cell r="BM108">
            <v>45306</v>
          </cell>
          <cell r="BN108">
            <v>2599259317</v>
          </cell>
          <cell r="BO108">
            <v>22</v>
          </cell>
          <cell r="BP108">
            <v>45306</v>
          </cell>
          <cell r="BQ108">
            <v>13010226</v>
          </cell>
          <cell r="CS10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8">
            <v>1193218812</v>
          </cell>
          <cell r="CU108">
            <v>436</v>
          </cell>
          <cell r="CV108">
            <v>416</v>
          </cell>
          <cell r="CY108">
            <v>8211</v>
          </cell>
          <cell r="CZ108" t="str">
            <v>M6</v>
          </cell>
        </row>
        <row r="109">
          <cell r="B109" t="str">
            <v>0010 DE 2024</v>
          </cell>
          <cell r="C109">
            <v>52821671</v>
          </cell>
          <cell r="D109" t="str">
            <v>BREY DIDIANA AMADO</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45306</v>
          </cell>
          <cell r="H109">
            <v>13010226</v>
          </cell>
          <cell r="I109" t="str">
            <v>Seis (06) meses calendario</v>
          </cell>
          <cell r="J109">
            <v>45306</v>
          </cell>
          <cell r="K109">
            <v>45487</v>
          </cell>
          <cell r="L109" t="str">
            <v>NO APLICA</v>
          </cell>
          <cell r="M109" t="str">
            <v>NO APLICA</v>
          </cell>
          <cell r="N109" t="str">
            <v>NO APLICA</v>
          </cell>
          <cell r="O109">
            <v>7</v>
          </cell>
          <cell r="P109">
            <v>1156465</v>
          </cell>
          <cell r="Q109">
            <v>45306</v>
          </cell>
          <cell r="R109">
            <v>45322</v>
          </cell>
          <cell r="S109">
            <v>2168371</v>
          </cell>
          <cell r="T109">
            <v>45323</v>
          </cell>
          <cell r="U109">
            <v>45351</v>
          </cell>
          <cell r="V109">
            <v>2168371</v>
          </cell>
          <cell r="W109">
            <v>45352</v>
          </cell>
          <cell r="X109">
            <v>45382</v>
          </cell>
          <cell r="Y109">
            <v>2168371</v>
          </cell>
          <cell r="Z109">
            <v>45383</v>
          </cell>
          <cell r="AA109">
            <v>45412</v>
          </cell>
          <cell r="AB109">
            <v>2168371</v>
          </cell>
          <cell r="AC109">
            <v>45413</v>
          </cell>
          <cell r="AD109">
            <v>45443</v>
          </cell>
          <cell r="AE109">
            <v>2168371</v>
          </cell>
          <cell r="AF109">
            <v>45444</v>
          </cell>
          <cell r="AG109">
            <v>45473</v>
          </cell>
          <cell r="AH109">
            <v>1011906</v>
          </cell>
          <cell r="AI109">
            <v>45474</v>
          </cell>
          <cell r="AJ109">
            <v>45487</v>
          </cell>
          <cell r="BI109" t="str">
            <v>Sección de Almacén</v>
          </cell>
          <cell r="BJ109" t="str">
            <v>GLORIA INÉS HERRERA SARMIENTO</v>
          </cell>
          <cell r="BK109" t="str">
            <v>Jefe de Oficina</v>
          </cell>
          <cell r="BL109">
            <v>20</v>
          </cell>
          <cell r="BM109">
            <v>45306</v>
          </cell>
          <cell r="BN109">
            <v>2599259317</v>
          </cell>
          <cell r="BO109">
            <v>17</v>
          </cell>
          <cell r="BP109">
            <v>45306</v>
          </cell>
          <cell r="BQ109">
            <v>13010226</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9">
            <v>52821671</v>
          </cell>
          <cell r="CU109">
            <v>436</v>
          </cell>
          <cell r="CV109">
            <v>416</v>
          </cell>
          <cell r="CY109">
            <v>8299</v>
          </cell>
          <cell r="CZ109" t="str">
            <v>M6</v>
          </cell>
        </row>
        <row r="110">
          <cell r="B110" t="str">
            <v>0011 DE 2024</v>
          </cell>
          <cell r="C110">
            <v>1121839035</v>
          </cell>
          <cell r="D110" t="str">
            <v>CAMILO ALEJANDRO HURTADO BOTERO</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BARCELONA.</v>
          </cell>
          <cell r="G110">
            <v>45306</v>
          </cell>
          <cell r="H110">
            <v>17443383</v>
          </cell>
          <cell r="I110" t="str">
            <v>Cinco (05) meses y veintinueve (29) días calendario</v>
          </cell>
          <cell r="J110">
            <v>45306</v>
          </cell>
          <cell r="K110">
            <v>45486</v>
          </cell>
          <cell r="L110" t="str">
            <v>NO APLICA</v>
          </cell>
          <cell r="M110" t="str">
            <v>NO APLICA</v>
          </cell>
          <cell r="N110" t="str">
            <v>NO APLICA</v>
          </cell>
          <cell r="O110">
            <v>7</v>
          </cell>
          <cell r="P110">
            <v>1559185</v>
          </cell>
          <cell r="Q110">
            <v>45306</v>
          </cell>
          <cell r="R110">
            <v>45322</v>
          </cell>
          <cell r="S110">
            <v>2923472</v>
          </cell>
          <cell r="T110">
            <v>45323</v>
          </cell>
          <cell r="U110">
            <v>45351</v>
          </cell>
          <cell r="V110">
            <v>2923472</v>
          </cell>
          <cell r="W110">
            <v>45352</v>
          </cell>
          <cell r="X110">
            <v>45382</v>
          </cell>
          <cell r="Y110">
            <v>2923472</v>
          </cell>
          <cell r="Z110">
            <v>45383</v>
          </cell>
          <cell r="AA110">
            <v>45412</v>
          </cell>
          <cell r="AB110">
            <v>2923472</v>
          </cell>
          <cell r="AC110">
            <v>45413</v>
          </cell>
          <cell r="AD110">
            <v>45443</v>
          </cell>
          <cell r="AE110">
            <v>2923472</v>
          </cell>
          <cell r="AF110">
            <v>45444</v>
          </cell>
          <cell r="AG110">
            <v>45473</v>
          </cell>
          <cell r="AH110">
            <v>1266838</v>
          </cell>
          <cell r="AI110">
            <v>45474</v>
          </cell>
          <cell r="AJ110">
            <v>45486</v>
          </cell>
          <cell r="BI110" t="str">
            <v>Oficina de Correspondencia y Archivo</v>
          </cell>
          <cell r="BJ110" t="str">
            <v>LUZ SAIDA ARIAS MENA</v>
          </cell>
          <cell r="BK110" t="str">
            <v>Jefe de Oficina</v>
          </cell>
          <cell r="BL110">
            <v>20</v>
          </cell>
          <cell r="BM110">
            <v>45306</v>
          </cell>
          <cell r="BN110">
            <v>2599259317</v>
          </cell>
          <cell r="BO110">
            <v>25</v>
          </cell>
          <cell r="BP110">
            <v>45306</v>
          </cell>
          <cell r="BQ110">
            <v>17538168</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110">
            <v>1121839035.0999999</v>
          </cell>
          <cell r="CU110">
            <v>436</v>
          </cell>
          <cell r="CV110">
            <v>320</v>
          </cell>
          <cell r="CY110">
            <v>9007</v>
          </cell>
          <cell r="CZ110" t="str">
            <v>M6</v>
          </cell>
        </row>
        <row r="111">
          <cell r="B111" t="str">
            <v>0012 DE 2024</v>
          </cell>
          <cell r="C111">
            <v>40391742</v>
          </cell>
          <cell r="D111" t="str">
            <v>MARTHA LUCIA ORJUELA VERGARA</v>
          </cell>
          <cell r="E111" t="str">
            <v>CONTRATO DE PRESTACIÓN DE SERVICIOS DE APOYO A LA GESTIÓN</v>
          </cell>
          <cell r="F111" t="str">
            <v>PRESTACIÓN DE SERVICIOS DE APOYO A LA GESTIÓN NECESARIO PARA EL FORTALECIMIENTO DE LOS PROCESOS DE INFORMACIÓN Y ATENCIÓN AL CIUDADANO EN LA UNIVERSIDAD DE LOS LLANOS - SEDE SAN ANTONIO.</v>
          </cell>
          <cell r="G111">
            <v>45306</v>
          </cell>
          <cell r="H111">
            <v>13010226</v>
          </cell>
          <cell r="I111" t="str">
            <v>Seis (06) meses calendario</v>
          </cell>
          <cell r="J111">
            <v>45306</v>
          </cell>
          <cell r="K111">
            <v>45487</v>
          </cell>
          <cell r="L111" t="str">
            <v>NO APLICA</v>
          </cell>
          <cell r="M111" t="str">
            <v>NO APLICA</v>
          </cell>
          <cell r="N111" t="str">
            <v>NO APLICA</v>
          </cell>
          <cell r="O111">
            <v>7</v>
          </cell>
          <cell r="P111">
            <v>1156465</v>
          </cell>
          <cell r="Q111">
            <v>45306</v>
          </cell>
          <cell r="R111">
            <v>45322</v>
          </cell>
          <cell r="S111">
            <v>2168371</v>
          </cell>
          <cell r="T111">
            <v>45323</v>
          </cell>
          <cell r="U111">
            <v>45351</v>
          </cell>
          <cell r="V111">
            <v>2168371</v>
          </cell>
          <cell r="W111">
            <v>45352</v>
          </cell>
          <cell r="X111">
            <v>45382</v>
          </cell>
          <cell r="Y111">
            <v>2168371</v>
          </cell>
          <cell r="Z111">
            <v>45383</v>
          </cell>
          <cell r="AA111">
            <v>45412</v>
          </cell>
          <cell r="AB111">
            <v>2168371</v>
          </cell>
          <cell r="AC111">
            <v>45413</v>
          </cell>
          <cell r="AD111">
            <v>45443</v>
          </cell>
          <cell r="AE111">
            <v>2168371</v>
          </cell>
          <cell r="AF111">
            <v>45444</v>
          </cell>
          <cell r="AG111">
            <v>45473</v>
          </cell>
          <cell r="AH111">
            <v>1011906</v>
          </cell>
          <cell r="AI111">
            <v>45474</v>
          </cell>
          <cell r="AJ111">
            <v>45487</v>
          </cell>
          <cell r="BI111" t="str">
            <v>Oficina de Correspondencia y Archivo</v>
          </cell>
          <cell r="BJ111" t="str">
            <v>LUZ SAIDA ARIAS MENA</v>
          </cell>
          <cell r="BK111" t="str">
            <v>Jefe de Oficina</v>
          </cell>
          <cell r="BL111">
            <v>20</v>
          </cell>
          <cell r="BM111">
            <v>45306</v>
          </cell>
          <cell r="BN111">
            <v>2599259317</v>
          </cell>
          <cell r="BO111">
            <v>24</v>
          </cell>
          <cell r="BP111">
            <v>45306</v>
          </cell>
          <cell r="BQ111">
            <v>13010226</v>
          </cell>
          <cell r="CS111"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1">
            <v>40391742</v>
          </cell>
          <cell r="CU111">
            <v>436</v>
          </cell>
          <cell r="CV111">
            <v>320</v>
          </cell>
          <cell r="CY111">
            <v>7490</v>
          </cell>
          <cell r="CZ111" t="str">
            <v>M6</v>
          </cell>
        </row>
        <row r="112">
          <cell r="B112" t="str">
            <v>0013 DE 2024</v>
          </cell>
          <cell r="C112">
            <v>35261474</v>
          </cell>
          <cell r="D112" t="str">
            <v>ILSE YESENIA SANABRIA ROMERO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45306</v>
          </cell>
          <cell r="H112">
            <v>13010226</v>
          </cell>
          <cell r="I112" t="str">
            <v>Seis (06) meses calendario</v>
          </cell>
          <cell r="J112">
            <v>45306</v>
          </cell>
          <cell r="K112">
            <v>45487</v>
          </cell>
          <cell r="L112" t="str">
            <v>NO APLICA</v>
          </cell>
          <cell r="M112" t="str">
            <v>NO APLICA</v>
          </cell>
          <cell r="N112" t="str">
            <v>NO APLICA</v>
          </cell>
          <cell r="O112">
            <v>7</v>
          </cell>
          <cell r="P112">
            <v>1156465</v>
          </cell>
          <cell r="Q112">
            <v>45306</v>
          </cell>
          <cell r="R112">
            <v>45322</v>
          </cell>
          <cell r="S112">
            <v>2168371</v>
          </cell>
          <cell r="T112">
            <v>45323</v>
          </cell>
          <cell r="U112">
            <v>45351</v>
          </cell>
          <cell r="V112">
            <v>2168371</v>
          </cell>
          <cell r="W112">
            <v>45352</v>
          </cell>
          <cell r="X112">
            <v>45382</v>
          </cell>
          <cell r="Y112">
            <v>2168371</v>
          </cell>
          <cell r="Z112">
            <v>45383</v>
          </cell>
          <cell r="AA112">
            <v>45412</v>
          </cell>
          <cell r="AB112">
            <v>2168371</v>
          </cell>
          <cell r="AC112">
            <v>45413</v>
          </cell>
          <cell r="AD112">
            <v>45443</v>
          </cell>
          <cell r="AE112">
            <v>2168371</v>
          </cell>
          <cell r="AF112">
            <v>45444</v>
          </cell>
          <cell r="AG112">
            <v>45473</v>
          </cell>
          <cell r="AH112">
            <v>1011906</v>
          </cell>
          <cell r="AI112">
            <v>45474</v>
          </cell>
          <cell r="AJ112">
            <v>45487</v>
          </cell>
          <cell r="BI112" t="str">
            <v>Oficina de Correspondencia y Archivo</v>
          </cell>
          <cell r="BJ112" t="str">
            <v>LUZ SAIDA ARIAS MENA</v>
          </cell>
          <cell r="BK112" t="str">
            <v>Jefe de Oficina</v>
          </cell>
          <cell r="BL112">
            <v>20</v>
          </cell>
          <cell r="BM112">
            <v>45306</v>
          </cell>
          <cell r="BN112">
            <v>2599259317</v>
          </cell>
          <cell r="BO112">
            <v>23</v>
          </cell>
          <cell r="BP112">
            <v>45306</v>
          </cell>
          <cell r="BQ112">
            <v>13010226</v>
          </cell>
          <cell r="CS112"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2">
            <v>35261474</v>
          </cell>
          <cell r="CU112">
            <v>436</v>
          </cell>
          <cell r="CV112">
            <v>320</v>
          </cell>
          <cell r="CY112">
            <v>8299</v>
          </cell>
          <cell r="CZ112" t="str">
            <v>M6</v>
          </cell>
        </row>
        <row r="113">
          <cell r="B113" t="str">
            <v>0014 DE 2024</v>
          </cell>
          <cell r="C113">
            <v>1121936076</v>
          </cell>
          <cell r="D113" t="str">
            <v>DIEGO LUIS SOTO MENDOZA</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45306</v>
          </cell>
          <cell r="H113">
            <v>18367368</v>
          </cell>
          <cell r="I113" t="str">
            <v>Seis (06) meses calendario</v>
          </cell>
          <cell r="J113">
            <v>45306</v>
          </cell>
          <cell r="K113">
            <v>45487</v>
          </cell>
          <cell r="L113" t="str">
            <v>NO APLICA</v>
          </cell>
          <cell r="M113" t="str">
            <v>NO APLICA</v>
          </cell>
          <cell r="N113" t="str">
            <v>NO APLICA</v>
          </cell>
          <cell r="O113">
            <v>7</v>
          </cell>
          <cell r="P113">
            <v>1632655</v>
          </cell>
          <cell r="Q113">
            <v>45306</v>
          </cell>
          <cell r="R113">
            <v>45322</v>
          </cell>
          <cell r="S113">
            <v>3061228</v>
          </cell>
          <cell r="T113">
            <v>45323</v>
          </cell>
          <cell r="U113">
            <v>45351</v>
          </cell>
          <cell r="V113">
            <v>3061228</v>
          </cell>
          <cell r="W113">
            <v>45352</v>
          </cell>
          <cell r="X113">
            <v>45382</v>
          </cell>
          <cell r="Y113">
            <v>3061228</v>
          </cell>
          <cell r="Z113">
            <v>45383</v>
          </cell>
          <cell r="AA113">
            <v>45412</v>
          </cell>
          <cell r="AB113">
            <v>3061228</v>
          </cell>
          <cell r="AC113">
            <v>45413</v>
          </cell>
          <cell r="AD113">
            <v>45443</v>
          </cell>
          <cell r="AE113">
            <v>3061228</v>
          </cell>
          <cell r="AF113">
            <v>45444</v>
          </cell>
          <cell r="AG113">
            <v>45473</v>
          </cell>
          <cell r="AH113">
            <v>1428573</v>
          </cell>
          <cell r="AI113">
            <v>45474</v>
          </cell>
          <cell r="AJ113">
            <v>45487</v>
          </cell>
          <cell r="BI113" t="str">
            <v>Oficina de Asuntos Docentes</v>
          </cell>
          <cell r="BJ113" t="str">
            <v>MIGUEL ANTONIO PARDO LÓPEZ</v>
          </cell>
          <cell r="BK113" t="str">
            <v>Jefe de Oficina</v>
          </cell>
          <cell r="BL113">
            <v>20</v>
          </cell>
          <cell r="BM113">
            <v>45306</v>
          </cell>
          <cell r="BN113">
            <v>2599259317</v>
          </cell>
          <cell r="BO113">
            <v>28</v>
          </cell>
          <cell r="BP113">
            <v>45306</v>
          </cell>
          <cell r="BQ113">
            <v>18367368</v>
          </cell>
          <cell r="CS113"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113">
            <v>1121936076</v>
          </cell>
          <cell r="CU113">
            <v>436</v>
          </cell>
          <cell r="CV113">
            <v>608</v>
          </cell>
          <cell r="CY113">
            <v>8299</v>
          </cell>
          <cell r="CZ113" t="str">
            <v>M6</v>
          </cell>
        </row>
        <row r="114">
          <cell r="B114" t="str">
            <v>0015 DE 2024</v>
          </cell>
          <cell r="C114">
            <v>21181039</v>
          </cell>
          <cell r="D114" t="str">
            <v>DELFINA ACOSTA LOPEZ</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45306</v>
          </cell>
          <cell r="H114">
            <v>18367368</v>
          </cell>
          <cell r="I114" t="str">
            <v>Seis (06) meses calendario</v>
          </cell>
          <cell r="J114">
            <v>45306</v>
          </cell>
          <cell r="K114">
            <v>45487</v>
          </cell>
          <cell r="L114" t="str">
            <v>NO APLICA</v>
          </cell>
          <cell r="M114" t="str">
            <v>NO APLICA</v>
          </cell>
          <cell r="N114" t="str">
            <v>NO APLICA</v>
          </cell>
          <cell r="O114">
            <v>7</v>
          </cell>
          <cell r="P114">
            <v>1632655</v>
          </cell>
          <cell r="Q114">
            <v>45306</v>
          </cell>
          <cell r="R114">
            <v>45322</v>
          </cell>
          <cell r="S114">
            <v>3061228</v>
          </cell>
          <cell r="T114">
            <v>45323</v>
          </cell>
          <cell r="U114">
            <v>45351</v>
          </cell>
          <cell r="V114">
            <v>3061228</v>
          </cell>
          <cell r="W114">
            <v>45352</v>
          </cell>
          <cell r="X114">
            <v>45382</v>
          </cell>
          <cell r="Y114">
            <v>3061228</v>
          </cell>
          <cell r="Z114">
            <v>45383</v>
          </cell>
          <cell r="AA114">
            <v>45412</v>
          </cell>
          <cell r="AB114">
            <v>3061228</v>
          </cell>
          <cell r="AC114">
            <v>45413</v>
          </cell>
          <cell r="AD114">
            <v>45443</v>
          </cell>
          <cell r="AE114">
            <v>3061228</v>
          </cell>
          <cell r="AF114">
            <v>45444</v>
          </cell>
          <cell r="AG114">
            <v>45473</v>
          </cell>
          <cell r="AH114">
            <v>1428573</v>
          </cell>
          <cell r="AI114">
            <v>45474</v>
          </cell>
          <cell r="AJ114">
            <v>45487</v>
          </cell>
          <cell r="BI114" t="str">
            <v>Oficina de Asuntos Docentes</v>
          </cell>
          <cell r="BJ114" t="str">
            <v>MIGUEL ANTONIO PARDO LÓPEZ</v>
          </cell>
          <cell r="BK114" t="str">
            <v>Jefe de Oficina</v>
          </cell>
          <cell r="BL114">
            <v>20</v>
          </cell>
          <cell r="BM114">
            <v>45306</v>
          </cell>
          <cell r="BN114">
            <v>2599259317</v>
          </cell>
          <cell r="BO114">
            <v>26</v>
          </cell>
          <cell r="BP114">
            <v>45306</v>
          </cell>
          <cell r="BQ114">
            <v>18367368</v>
          </cell>
          <cell r="CS114"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4">
            <v>21181039</v>
          </cell>
          <cell r="CU114">
            <v>436</v>
          </cell>
          <cell r="CV114">
            <v>608</v>
          </cell>
          <cell r="CY114">
            <v>8299</v>
          </cell>
          <cell r="CZ114" t="str">
            <v>M6</v>
          </cell>
        </row>
        <row r="115">
          <cell r="B115" t="str">
            <v>0016 DE 2024</v>
          </cell>
          <cell r="C115">
            <v>40443276</v>
          </cell>
          <cell r="D115" t="str">
            <v>CAROL JINET PUENTES BAQUERO</v>
          </cell>
          <cell r="E115" t="str">
            <v>CONTRATO DE PRESTACIÓN DE SERVICIOS PROFESIONALES</v>
          </cell>
          <cell r="F115" t="str">
            <v>PRESTACIÓN DE SERVICIOS PROFESIONALES NECESARIO PARA EL FORTALECIMIENTO DE LOS PROCESOS ADMINISTRATIVOS DE LA OFICINA DE ASUNTOS DOCENTES DE LA UNIVERSIDAD DE LOS LLANOS.</v>
          </cell>
          <cell r="G115">
            <v>45306</v>
          </cell>
          <cell r="H115">
            <v>18367368</v>
          </cell>
          <cell r="I115" t="str">
            <v>Seis (06) meses calendario</v>
          </cell>
          <cell r="J115">
            <v>45306</v>
          </cell>
          <cell r="K115">
            <v>45487</v>
          </cell>
          <cell r="L115" t="str">
            <v>NO APLICA</v>
          </cell>
          <cell r="M115" t="str">
            <v>NO APLICA</v>
          </cell>
          <cell r="N115" t="str">
            <v>NO APLICA</v>
          </cell>
          <cell r="O115">
            <v>7</v>
          </cell>
          <cell r="P115">
            <v>1632655</v>
          </cell>
          <cell r="Q115">
            <v>45306</v>
          </cell>
          <cell r="R115">
            <v>45322</v>
          </cell>
          <cell r="S115">
            <v>3061228</v>
          </cell>
          <cell r="T115">
            <v>45323</v>
          </cell>
          <cell r="U115">
            <v>45351</v>
          </cell>
          <cell r="V115">
            <v>3061228</v>
          </cell>
          <cell r="W115">
            <v>45352</v>
          </cell>
          <cell r="X115">
            <v>45382</v>
          </cell>
          <cell r="Y115">
            <v>3061228</v>
          </cell>
          <cell r="Z115">
            <v>45383</v>
          </cell>
          <cell r="AA115">
            <v>45412</v>
          </cell>
          <cell r="AB115">
            <v>3061228</v>
          </cell>
          <cell r="AC115">
            <v>45413</v>
          </cell>
          <cell r="AD115">
            <v>45443</v>
          </cell>
          <cell r="AE115">
            <v>3061228</v>
          </cell>
          <cell r="AF115">
            <v>45444</v>
          </cell>
          <cell r="AG115">
            <v>45473</v>
          </cell>
          <cell r="AH115">
            <v>1428573</v>
          </cell>
          <cell r="AI115">
            <v>45474</v>
          </cell>
          <cell r="AJ115">
            <v>45487</v>
          </cell>
          <cell r="BI115" t="str">
            <v>Oficina de Asuntos Docentes</v>
          </cell>
          <cell r="BJ115" t="str">
            <v>MIGUEL ANTONIO PARDO LÓPEZ</v>
          </cell>
          <cell r="BK115" t="str">
            <v>Jefe de Oficina</v>
          </cell>
          <cell r="BL115">
            <v>20</v>
          </cell>
          <cell r="BM115">
            <v>45306</v>
          </cell>
          <cell r="BN115">
            <v>2599259317</v>
          </cell>
          <cell r="BO115">
            <v>27</v>
          </cell>
          <cell r="BP115">
            <v>45306</v>
          </cell>
          <cell r="BQ115">
            <v>18367368</v>
          </cell>
          <cell r="CS115"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5">
            <v>40443276</v>
          </cell>
          <cell r="CU115">
            <v>436</v>
          </cell>
          <cell r="CV115">
            <v>608</v>
          </cell>
          <cell r="CY115">
            <v>8299</v>
          </cell>
          <cell r="CZ115" t="str">
            <v>M6</v>
          </cell>
        </row>
        <row r="116">
          <cell r="B116" t="str">
            <v>0017 DE 2024</v>
          </cell>
          <cell r="C116">
            <v>1121955517</v>
          </cell>
          <cell r="D116" t="str">
            <v>DANIELA GONZALEZ CARDONA</v>
          </cell>
          <cell r="E116" t="str">
            <v>CONTRATO DE PRESTACIÓN DE SERVICIOS PROFESIONALES</v>
          </cell>
          <cell r="F116" t="str">
            <v>PRESTACIÓN DE SERVICIOS PROFESIONALES NECESARIO PARA EL FORTALECIMIENTO DE LOS PROCESOS ADMINISTRATIVOS DE LA SECRETARIA TÉCNICA DE EVALUACIÓN Y PROMOCIÓN DOCENTE DE LA UNIVERSIDAD DE LOS LLANOS.</v>
          </cell>
          <cell r="G116">
            <v>45306</v>
          </cell>
          <cell r="H116">
            <v>16383000</v>
          </cell>
          <cell r="I116" t="str">
            <v>Seis (06) meses calendario</v>
          </cell>
          <cell r="J116">
            <v>45306</v>
          </cell>
          <cell r="K116">
            <v>45487</v>
          </cell>
          <cell r="L116" t="str">
            <v>NO APLICA</v>
          </cell>
          <cell r="M116" t="str">
            <v>NO APLICA</v>
          </cell>
          <cell r="N116" t="str">
            <v>NO APLICA</v>
          </cell>
          <cell r="O116">
            <v>7</v>
          </cell>
          <cell r="P116">
            <v>1456267</v>
          </cell>
          <cell r="Q116">
            <v>45306</v>
          </cell>
          <cell r="R116">
            <v>45322</v>
          </cell>
          <cell r="S116">
            <v>2730500</v>
          </cell>
          <cell r="T116">
            <v>45323</v>
          </cell>
          <cell r="U116">
            <v>45351</v>
          </cell>
          <cell r="V116">
            <v>2730500</v>
          </cell>
          <cell r="W116">
            <v>45352</v>
          </cell>
          <cell r="X116">
            <v>45382</v>
          </cell>
          <cell r="Y116">
            <v>2730500</v>
          </cell>
          <cell r="Z116">
            <v>45383</v>
          </cell>
          <cell r="AA116">
            <v>45412</v>
          </cell>
          <cell r="AB116">
            <v>2730500</v>
          </cell>
          <cell r="AC116">
            <v>45413</v>
          </cell>
          <cell r="AD116">
            <v>45443</v>
          </cell>
          <cell r="AE116">
            <v>2730500</v>
          </cell>
          <cell r="AF116">
            <v>45444</v>
          </cell>
          <cell r="AG116">
            <v>45473</v>
          </cell>
          <cell r="AH116">
            <v>1274233</v>
          </cell>
          <cell r="AI116">
            <v>45474</v>
          </cell>
          <cell r="AJ116">
            <v>45487</v>
          </cell>
          <cell r="BI116" t="str">
            <v>Vicerrectoría Académica</v>
          </cell>
          <cell r="BJ116" t="str">
            <v>MIGUEL ANTONIO PARDO LÓPEZ</v>
          </cell>
          <cell r="BK116" t="str">
            <v xml:space="preserve">Docente de planta de la Universidad de los Llanos </v>
          </cell>
          <cell r="BL116">
            <v>20</v>
          </cell>
          <cell r="BM116">
            <v>45306</v>
          </cell>
          <cell r="BN116">
            <v>2599259317</v>
          </cell>
          <cell r="BO116">
            <v>29</v>
          </cell>
          <cell r="BP116">
            <v>45306</v>
          </cell>
          <cell r="BQ116">
            <v>16383000</v>
          </cell>
          <cell r="CS116"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6">
            <v>1121955517</v>
          </cell>
          <cell r="CU116">
            <v>436</v>
          </cell>
          <cell r="CV116">
            <v>608</v>
          </cell>
          <cell r="CY116">
            <v>8299</v>
          </cell>
          <cell r="CZ116" t="str">
            <v>M6</v>
          </cell>
        </row>
        <row r="117">
          <cell r="B117" t="str">
            <v>0018 DE 2024</v>
          </cell>
          <cell r="C117">
            <v>1121817216</v>
          </cell>
          <cell r="D117" t="str">
            <v xml:space="preserve">JORGE ISRAEL LINARES GIRALDO </v>
          </cell>
          <cell r="E117" t="str">
            <v>CONTRATO DE PRESTACIÓN DE SERVICIOS DE APOYO A LA GESTIÓN</v>
          </cell>
          <cell r="F117" t="str">
            <v>PRESTACIÓN DE SERVICIOS DE APOYO A LA GESTIÓN NECESARIO PARA EL FORTALECIMIENTO DE LOS PROCESOS DE SOPORTE TÉCNICO EN LA DIVISIÓN DE BIBLIOTECA DE LA UNIVERSIDAD DE LOS LLANOS.</v>
          </cell>
          <cell r="G117">
            <v>45306</v>
          </cell>
          <cell r="H117">
            <v>14540832</v>
          </cell>
          <cell r="I117" t="str">
            <v>Seis (06) meses calendario</v>
          </cell>
          <cell r="J117">
            <v>45306</v>
          </cell>
          <cell r="K117">
            <v>45487</v>
          </cell>
          <cell r="L117" t="str">
            <v>NO APLICA</v>
          </cell>
          <cell r="M117" t="str">
            <v>NO APLICA</v>
          </cell>
          <cell r="N117" t="str">
            <v>NO APLICA</v>
          </cell>
          <cell r="O117">
            <v>7</v>
          </cell>
          <cell r="P117">
            <v>1292518</v>
          </cell>
          <cell r="Q117">
            <v>45306</v>
          </cell>
          <cell r="R117">
            <v>45322</v>
          </cell>
          <cell r="S117">
            <v>2423472</v>
          </cell>
          <cell r="T117">
            <v>45323</v>
          </cell>
          <cell r="U117">
            <v>45351</v>
          </cell>
          <cell r="V117">
            <v>2423472</v>
          </cell>
          <cell r="W117">
            <v>45352</v>
          </cell>
          <cell r="X117">
            <v>45382</v>
          </cell>
          <cell r="Y117">
            <v>2423472</v>
          </cell>
          <cell r="Z117">
            <v>45383</v>
          </cell>
          <cell r="AA117">
            <v>45412</v>
          </cell>
          <cell r="AB117">
            <v>2423472</v>
          </cell>
          <cell r="AC117">
            <v>45413</v>
          </cell>
          <cell r="AD117">
            <v>45443</v>
          </cell>
          <cell r="AE117">
            <v>2423472</v>
          </cell>
          <cell r="AF117">
            <v>45444</v>
          </cell>
          <cell r="AG117">
            <v>45473</v>
          </cell>
          <cell r="AH117">
            <v>1130954</v>
          </cell>
          <cell r="AI117">
            <v>45474</v>
          </cell>
          <cell r="AJ117">
            <v>45487</v>
          </cell>
          <cell r="BI117" t="str">
            <v>División de Biblioteca</v>
          </cell>
          <cell r="BJ117" t="str">
            <v>BLANCA HERMINDA NAVARRO ARGUELLO</v>
          </cell>
          <cell r="BK117" t="str">
            <v>Jefe de Oficina</v>
          </cell>
          <cell r="BL117">
            <v>20</v>
          </cell>
          <cell r="BM117">
            <v>45306</v>
          </cell>
          <cell r="BN117">
            <v>2599259317</v>
          </cell>
          <cell r="BO117">
            <v>80</v>
          </cell>
          <cell r="BP117">
            <v>45306</v>
          </cell>
          <cell r="BQ117">
            <v>14540832</v>
          </cell>
          <cell r="CS117" t="str">
            <v>1. Apoyar en la capacitación e inducción en el uso y manejo de las plataformas y bases de datos de la División de Biblioteca. 2. Colaborar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Contribuir con el registro y control de usuarios en las plataformas de la División de biblioteca. 6. Apoyar los procesos de inventario bibliográfico, de muebles y equipos del Sistema de Bibliotecas. 7. Brindar apoyo en la realización de reporte de multas de préstamo en el sistema y reportarla en la plataforma SIAU.</v>
          </cell>
          <cell r="CT117">
            <v>1121817216.0999999</v>
          </cell>
          <cell r="CU117">
            <v>436</v>
          </cell>
          <cell r="CV117">
            <v>432</v>
          </cell>
          <cell r="CY117">
            <v>6202</v>
          </cell>
          <cell r="CZ117" t="str">
            <v>M6</v>
          </cell>
        </row>
        <row r="118">
          <cell r="B118" t="str">
            <v>0019 DE 2024</v>
          </cell>
          <cell r="C118">
            <v>1122121514</v>
          </cell>
          <cell r="D118" t="str">
            <v>JENNY PAOLA TORRES RIVAS</v>
          </cell>
          <cell r="E118" t="str">
            <v>CONTRATO DE PRESTACIÓN DE SERVICIOS PROFESIONALES</v>
          </cell>
          <cell r="F118" t="str">
            <v>PRESTACIÓN DE SERVICIOS PROFESIONALES NECESARIO PARA EL FORTALECIMIENTO DE LOS PROCESOS DE COORDINACIÓN DEL ÁREA DE PROMOCIÓN SOCIOECONÓMICA DE LA DIVISIÓN DE BIENESTAR UNIVERSITARIO DE LA UNIVERSIDAD DE LOS LLANOS.</v>
          </cell>
          <cell r="G118">
            <v>45306</v>
          </cell>
          <cell r="H118">
            <v>22193904</v>
          </cell>
          <cell r="I118" t="str">
            <v>Seis (06) meses calendario</v>
          </cell>
          <cell r="J118">
            <v>45306</v>
          </cell>
          <cell r="K118">
            <v>45487</v>
          </cell>
          <cell r="L118" t="str">
            <v>NO APLICA</v>
          </cell>
          <cell r="M118" t="str">
            <v>NO APLICA</v>
          </cell>
          <cell r="N118" t="str">
            <v>NO APLICA</v>
          </cell>
          <cell r="O118">
            <v>7</v>
          </cell>
          <cell r="P118">
            <v>1972791</v>
          </cell>
          <cell r="Q118">
            <v>45306</v>
          </cell>
          <cell r="R118">
            <v>45322</v>
          </cell>
          <cell r="S118">
            <v>3698984</v>
          </cell>
          <cell r="T118">
            <v>45323</v>
          </cell>
          <cell r="U118">
            <v>45351</v>
          </cell>
          <cell r="V118">
            <v>3698984</v>
          </cell>
          <cell r="W118">
            <v>45352</v>
          </cell>
          <cell r="X118">
            <v>45382</v>
          </cell>
          <cell r="Y118">
            <v>3698984</v>
          </cell>
          <cell r="Z118">
            <v>45383</v>
          </cell>
          <cell r="AA118">
            <v>45412</v>
          </cell>
          <cell r="AB118">
            <v>3698984</v>
          </cell>
          <cell r="AC118">
            <v>45413</v>
          </cell>
          <cell r="AD118">
            <v>45443</v>
          </cell>
          <cell r="AE118">
            <v>3698984</v>
          </cell>
          <cell r="AF118">
            <v>45444</v>
          </cell>
          <cell r="AG118">
            <v>45473</v>
          </cell>
          <cell r="AH118">
            <v>1726193</v>
          </cell>
          <cell r="AI118">
            <v>45474</v>
          </cell>
          <cell r="AJ118">
            <v>45487</v>
          </cell>
          <cell r="BI118" t="str">
            <v>División de Bienestar Universitario</v>
          </cell>
          <cell r="BJ118" t="str">
            <v>JHON FREYD MONROY RODRIGUEZ</v>
          </cell>
          <cell r="BK118" t="str">
            <v>Jefe de Oficina</v>
          </cell>
          <cell r="BL118">
            <v>20</v>
          </cell>
          <cell r="BM118">
            <v>45306</v>
          </cell>
          <cell r="BN118">
            <v>2599259317</v>
          </cell>
          <cell r="BO118">
            <v>122</v>
          </cell>
          <cell r="BP118">
            <v>45306</v>
          </cell>
          <cell r="BQ118">
            <v>22193904</v>
          </cell>
          <cell r="CS11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8">
            <v>1122121514</v>
          </cell>
          <cell r="CU118">
            <v>436</v>
          </cell>
          <cell r="CV118">
            <v>441</v>
          </cell>
          <cell r="CY118">
            <v>7220</v>
          </cell>
          <cell r="CZ118" t="str">
            <v>M6</v>
          </cell>
        </row>
        <row r="119">
          <cell r="B119" t="str">
            <v>0020 DE 2024</v>
          </cell>
          <cell r="C119">
            <v>1121873518</v>
          </cell>
          <cell r="D119" t="str">
            <v>LINA PAOLA ROJAS ROJAS</v>
          </cell>
          <cell r="E119" t="str">
            <v>CONTRATO DE PRESTACIÓN DE SERVICIOS PROFESIONALES</v>
          </cell>
          <cell r="F119" t="str">
            <v>PRESTACIÓN DE SERVICIOS PROFESIONALES NECESARIO PARA EL FORTALECIMIENTO DE LOS PROCESOS DE COORDINACIÓN DEL ÁREA DE LA SALUD DE LA DIVISIÓN DE BIENESTAR UNIVERSITARIO DE LA UNIVERSIDAD DE LOS LLANOS.</v>
          </cell>
          <cell r="G119">
            <v>45306</v>
          </cell>
          <cell r="H119">
            <v>22193904</v>
          </cell>
          <cell r="I119" t="str">
            <v>Seis (06) meses calendario</v>
          </cell>
          <cell r="J119">
            <v>45306</v>
          </cell>
          <cell r="K119">
            <v>45487</v>
          </cell>
          <cell r="L119" t="str">
            <v>NO APLICA</v>
          </cell>
          <cell r="M119" t="str">
            <v>NO APLICA</v>
          </cell>
          <cell r="N119" t="str">
            <v>NO APLICA</v>
          </cell>
          <cell r="O119">
            <v>7</v>
          </cell>
          <cell r="P119">
            <v>1972791</v>
          </cell>
          <cell r="Q119">
            <v>45306</v>
          </cell>
          <cell r="R119">
            <v>45322</v>
          </cell>
          <cell r="S119">
            <v>3698984</v>
          </cell>
          <cell r="T119">
            <v>45323</v>
          </cell>
          <cell r="U119">
            <v>45351</v>
          </cell>
          <cell r="V119">
            <v>3698984</v>
          </cell>
          <cell r="W119">
            <v>45352</v>
          </cell>
          <cell r="X119">
            <v>45382</v>
          </cell>
          <cell r="Y119">
            <v>3698984</v>
          </cell>
          <cell r="Z119">
            <v>45383</v>
          </cell>
          <cell r="AA119">
            <v>45412</v>
          </cell>
          <cell r="AB119">
            <v>3698984</v>
          </cell>
          <cell r="AC119">
            <v>45413</v>
          </cell>
          <cell r="AD119">
            <v>45443</v>
          </cell>
          <cell r="AE119">
            <v>3698984</v>
          </cell>
          <cell r="AF119">
            <v>45444</v>
          </cell>
          <cell r="AG119">
            <v>45473</v>
          </cell>
          <cell r="AH119">
            <v>1726193</v>
          </cell>
          <cell r="AI119">
            <v>45474</v>
          </cell>
          <cell r="AJ119">
            <v>45487</v>
          </cell>
          <cell r="BI119" t="str">
            <v>División de Bienestar Universitario</v>
          </cell>
          <cell r="BJ119" t="str">
            <v>JHON FREYD MONROY RODRIGUEZ</v>
          </cell>
          <cell r="BK119" t="str">
            <v>Jefe de Oficina</v>
          </cell>
          <cell r="BL119">
            <v>20</v>
          </cell>
          <cell r="BM119">
            <v>45306</v>
          </cell>
          <cell r="BN119">
            <v>2599259317</v>
          </cell>
          <cell r="BO119">
            <v>98</v>
          </cell>
          <cell r="BP119">
            <v>45306</v>
          </cell>
          <cell r="BQ119">
            <v>22193904</v>
          </cell>
          <cell r="CS11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9">
            <v>1121873518.9000001</v>
          </cell>
          <cell r="CU119">
            <v>436</v>
          </cell>
          <cell r="CV119">
            <v>441</v>
          </cell>
          <cell r="CY119">
            <v>8692</v>
          </cell>
        </row>
        <row r="120">
          <cell r="B120" t="str">
            <v>0021 DE 2024</v>
          </cell>
          <cell r="C120">
            <v>1121900999</v>
          </cell>
          <cell r="D120" t="str">
            <v>JOSE DAVID PARDO CARRILLO</v>
          </cell>
          <cell r="E120" t="str">
            <v>CONTRATO DE PRESTACIÓN DE SERVICIOS PROFESIONALES</v>
          </cell>
          <cell r="F120" t="str">
            <v>PRESTACIÓN DE SERVICIOS PROFESIONALES NECESARIO PARA EL FORTALECIMIENTO DE LOS PROCESOS DE LA OFICINA ASESORA DE CONTROL INTERNO DISCIPLINARIO DE LA UNIVERSIDAD DE LOS LLANOS.</v>
          </cell>
          <cell r="G120">
            <v>45306</v>
          </cell>
          <cell r="H120">
            <v>22193904</v>
          </cell>
          <cell r="I120" t="str">
            <v>Seis (06) meses calendario</v>
          </cell>
          <cell r="J120">
            <v>45306</v>
          </cell>
          <cell r="K120">
            <v>45487</v>
          </cell>
          <cell r="L120" t="str">
            <v>NO APLICA</v>
          </cell>
          <cell r="M120" t="str">
            <v>NO APLICA</v>
          </cell>
          <cell r="N120" t="str">
            <v>NO APLICA</v>
          </cell>
          <cell r="O120">
            <v>7</v>
          </cell>
          <cell r="P120">
            <v>1972791</v>
          </cell>
          <cell r="Q120">
            <v>45306</v>
          </cell>
          <cell r="R120">
            <v>45322</v>
          </cell>
          <cell r="S120">
            <v>3698984</v>
          </cell>
          <cell r="T120">
            <v>45323</v>
          </cell>
          <cell r="U120">
            <v>45351</v>
          </cell>
          <cell r="V120">
            <v>3698984</v>
          </cell>
          <cell r="W120">
            <v>45352</v>
          </cell>
          <cell r="X120">
            <v>45382</v>
          </cell>
          <cell r="Y120">
            <v>3698984</v>
          </cell>
          <cell r="Z120">
            <v>45383</v>
          </cell>
          <cell r="AA120">
            <v>45412</v>
          </cell>
          <cell r="AB120">
            <v>3698984</v>
          </cell>
          <cell r="AC120">
            <v>45413</v>
          </cell>
          <cell r="AD120">
            <v>45443</v>
          </cell>
          <cell r="AE120">
            <v>3698984</v>
          </cell>
          <cell r="AF120">
            <v>45444</v>
          </cell>
          <cell r="AG120">
            <v>45473</v>
          </cell>
          <cell r="AH120">
            <v>1726193</v>
          </cell>
          <cell r="AI120">
            <v>45474</v>
          </cell>
          <cell r="AJ120">
            <v>45487</v>
          </cell>
          <cell r="BI120" t="str">
            <v xml:space="preserve">Oficina Asesora de Control Interno Disciplinario </v>
          </cell>
          <cell r="BJ120" t="str">
            <v>LINDA NATALIE ROJAS GONZALEZ</v>
          </cell>
          <cell r="BK120" t="str">
            <v>Asesora de Control Interno Disciplinario</v>
          </cell>
          <cell r="BL120">
            <v>20</v>
          </cell>
          <cell r="BM120">
            <v>45306</v>
          </cell>
          <cell r="BN120">
            <v>2599259317</v>
          </cell>
          <cell r="BO120">
            <v>111</v>
          </cell>
          <cell r="BP120">
            <v>45306</v>
          </cell>
          <cell r="BQ120">
            <v>22193904</v>
          </cell>
          <cell r="CS120"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0">
            <v>1121900999</v>
          </cell>
          <cell r="CU120">
            <v>436</v>
          </cell>
          <cell r="CV120">
            <v>230</v>
          </cell>
          <cell r="CY120">
            <v>8299</v>
          </cell>
          <cell r="CZ120" t="str">
            <v>M6</v>
          </cell>
        </row>
        <row r="121">
          <cell r="B121" t="str">
            <v>0022 DE 2024</v>
          </cell>
          <cell r="C121">
            <v>1121963548</v>
          </cell>
          <cell r="D121" t="str">
            <v>JULIETH ESPERANZA TORRES ARANDA</v>
          </cell>
          <cell r="E121" t="str">
            <v>CONTRATO DE PRESTACIÓN DE SERVICIOS PROFESIONALES</v>
          </cell>
          <cell r="F121" t="str">
            <v>PRESTACIÓN DE SERVICIOS PROFESIONALES NECESARIO PARA EL FORTALECIMIENTO DE LOS PROCESOS DE LA OFICINA ASESORA DE CONTROL INTERNO DISCIPLINARIO DE LA UNIVERSIDAD DE LOS LLANOS.</v>
          </cell>
          <cell r="G121">
            <v>45306</v>
          </cell>
          <cell r="H121">
            <v>16383000</v>
          </cell>
          <cell r="I121" t="str">
            <v>Seis (06) meses calendario</v>
          </cell>
          <cell r="J121">
            <v>45306</v>
          </cell>
          <cell r="K121">
            <v>45487</v>
          </cell>
          <cell r="L121" t="str">
            <v>NO APLICA</v>
          </cell>
          <cell r="M121" t="str">
            <v>NO APLICA</v>
          </cell>
          <cell r="N121" t="str">
            <v>NO APLICA</v>
          </cell>
          <cell r="O121">
            <v>7</v>
          </cell>
          <cell r="P121">
            <v>1456267</v>
          </cell>
          <cell r="Q121">
            <v>45306</v>
          </cell>
          <cell r="R121">
            <v>45322</v>
          </cell>
          <cell r="S121">
            <v>2730500</v>
          </cell>
          <cell r="T121">
            <v>45323</v>
          </cell>
          <cell r="U121">
            <v>45351</v>
          </cell>
          <cell r="V121">
            <v>2730500</v>
          </cell>
          <cell r="W121">
            <v>45352</v>
          </cell>
          <cell r="X121">
            <v>45382</v>
          </cell>
          <cell r="Y121">
            <v>2730500</v>
          </cell>
          <cell r="Z121">
            <v>45383</v>
          </cell>
          <cell r="AA121">
            <v>45412</v>
          </cell>
          <cell r="AB121">
            <v>2730500</v>
          </cell>
          <cell r="AC121">
            <v>45413</v>
          </cell>
          <cell r="AD121">
            <v>45443</v>
          </cell>
          <cell r="AE121">
            <v>2730500</v>
          </cell>
          <cell r="AF121">
            <v>45444</v>
          </cell>
          <cell r="AG121">
            <v>45473</v>
          </cell>
          <cell r="AH121">
            <v>1274233</v>
          </cell>
          <cell r="AI121">
            <v>45474</v>
          </cell>
          <cell r="AJ121">
            <v>45487</v>
          </cell>
          <cell r="BI121" t="str">
            <v xml:space="preserve">Oficina Asesora de Control Interno Disciplinario </v>
          </cell>
          <cell r="BJ121" t="str">
            <v>LINDA NATALIE ROJAS GONZALEZ</v>
          </cell>
          <cell r="BK121" t="str">
            <v>Asesora de Control Interno Disciplinario</v>
          </cell>
          <cell r="BL121">
            <v>20</v>
          </cell>
          <cell r="BM121">
            <v>45306</v>
          </cell>
          <cell r="BN121">
            <v>2599259317</v>
          </cell>
          <cell r="BO121">
            <v>119</v>
          </cell>
          <cell r="BP121">
            <v>45306</v>
          </cell>
          <cell r="BQ121">
            <v>16383000</v>
          </cell>
          <cell r="CS12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Coadyuvar en la elaboración de los formatos para las diferentes actuaciones disciplinarias teniendo en cuenta las nuevas normas. 16. Participar en la socialización de la actualización en el régimen disciplinario y sus modificaciones. 17. Coadyuvar en tener debidamente sustanciado, organizado y digitalizado el expediente. Así mismo, entregar el expediente organizado al momento de dar por finalizado el contrato.</v>
          </cell>
          <cell r="CT121">
            <v>1121963548</v>
          </cell>
          <cell r="CU121">
            <v>436</v>
          </cell>
          <cell r="CV121">
            <v>230</v>
          </cell>
          <cell r="CY121">
            <v>8299</v>
          </cell>
          <cell r="CZ121" t="str">
            <v>M6</v>
          </cell>
        </row>
        <row r="122">
          <cell r="B122" t="str">
            <v>0023 DE 2024</v>
          </cell>
          <cell r="C122">
            <v>1013599680</v>
          </cell>
          <cell r="D122" t="str">
            <v>WILLINGTON CARRILLO CARRILLO</v>
          </cell>
          <cell r="E122" t="str">
            <v>CONTRATO DE PRESTACIÓN DE SERVICIOS PROFESIONALES</v>
          </cell>
          <cell r="F122" t="str">
            <v>PRESTACIÓN DE SERVICIOS PROFESIONALES NECESARIO PARA EL FORTALECIMIENTO DE LOS PROCESOS DE LA OFICINA ASESORA DE CONTROL INTERNO DISCIPLINARIO DE LA UNIVERSIDAD DE LOS LLANOS.</v>
          </cell>
          <cell r="G122">
            <v>45306</v>
          </cell>
          <cell r="H122">
            <v>16383000</v>
          </cell>
          <cell r="I122" t="str">
            <v>Seis (06) meses calendario</v>
          </cell>
          <cell r="J122">
            <v>45306</v>
          </cell>
          <cell r="K122">
            <v>45487</v>
          </cell>
          <cell r="L122" t="str">
            <v>NO APLICA</v>
          </cell>
          <cell r="M122" t="str">
            <v>NO APLICA</v>
          </cell>
          <cell r="N122" t="str">
            <v>NO APLICA</v>
          </cell>
          <cell r="O122">
            <v>7</v>
          </cell>
          <cell r="P122">
            <v>1456267</v>
          </cell>
          <cell r="Q122">
            <v>45306</v>
          </cell>
          <cell r="R122">
            <v>45322</v>
          </cell>
          <cell r="S122">
            <v>2730500</v>
          </cell>
          <cell r="T122">
            <v>45323</v>
          </cell>
          <cell r="U122">
            <v>45351</v>
          </cell>
          <cell r="V122">
            <v>2730500</v>
          </cell>
          <cell r="W122">
            <v>45352</v>
          </cell>
          <cell r="X122">
            <v>45382</v>
          </cell>
          <cell r="Y122">
            <v>2730500</v>
          </cell>
          <cell r="Z122">
            <v>45383</v>
          </cell>
          <cell r="AA122">
            <v>45412</v>
          </cell>
          <cell r="AB122">
            <v>2730500</v>
          </cell>
          <cell r="AC122">
            <v>45413</v>
          </cell>
          <cell r="AD122">
            <v>45443</v>
          </cell>
          <cell r="AE122">
            <v>2730500</v>
          </cell>
          <cell r="AF122">
            <v>45444</v>
          </cell>
          <cell r="AG122">
            <v>45473</v>
          </cell>
          <cell r="AH122">
            <v>1274233</v>
          </cell>
          <cell r="AI122">
            <v>45474</v>
          </cell>
          <cell r="AJ122">
            <v>45487</v>
          </cell>
          <cell r="BI122" t="str">
            <v xml:space="preserve">Oficina Asesora de Control Interno Disciplinario </v>
          </cell>
          <cell r="BJ122" t="str">
            <v>LINDA NATALIE ROJAS GONZALEZ</v>
          </cell>
          <cell r="BK122" t="str">
            <v>Asesora de Control Interno Disciplinario</v>
          </cell>
          <cell r="BL122">
            <v>20</v>
          </cell>
          <cell r="BM122">
            <v>45306</v>
          </cell>
          <cell r="BN122">
            <v>2599259317</v>
          </cell>
          <cell r="BO122">
            <v>71</v>
          </cell>
          <cell r="BP122">
            <v>45306</v>
          </cell>
          <cell r="BQ122">
            <v>16383000</v>
          </cell>
          <cell r="CS122" t="str">
            <v>1. Coadyuvar jurídicamente las instancias de las actuaciones disciplinarias-jurídicas contenidas en el código único disciplinario. 2. Apoyar en la sustanciación de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 para las actuaciones disciplinarias previa designación del Supervisor. 13. Prestar apoyo en el cumplimiento del plan de acción de la Oficina Asesora de Control Interno Disciplinario. 14. Coadyuvar en el diligenciamiento de la matriz de procesos. 15. Apoyar el manejo del correo electrónico de la oficina asesora de Control Interno Disciplinario. 16. Colaborar con la elaboración de informes e inventarios de la Oficina de Control Interno Disciplinario. 17. Prestar apoyo en el envío de información requerida a través de medios electrónicos. 18. Coadyuvar en tener debidamente sustanciado, organizado y digitalizado el expediente. Así mismo, entregar el expediente organizado al momento de dar por finalizado el contrato.</v>
          </cell>
          <cell r="CT122">
            <v>1013599680</v>
          </cell>
          <cell r="CU122">
            <v>436</v>
          </cell>
          <cell r="CV122">
            <v>230</v>
          </cell>
          <cell r="CY122">
            <v>8299</v>
          </cell>
          <cell r="CZ122" t="str">
            <v>M6</v>
          </cell>
        </row>
        <row r="123">
          <cell r="B123" t="str">
            <v>0024 DE 2024</v>
          </cell>
          <cell r="C123">
            <v>40326102</v>
          </cell>
          <cell r="D123" t="str">
            <v>SONIA PATRICIA CLAVIJO BAQUERO</v>
          </cell>
          <cell r="E123" t="str">
            <v>CONTRATO DE PRESTACIÓN DE SERVICIOS PROFESIONALES</v>
          </cell>
          <cell r="F123" t="str">
            <v>PRESTACIÓN DE SERVICIOS PROFESIONALES NECESARIO PARA EL FORTALECIMIENTO DE LOS PROCESOS DE AUDITORÍA EN LA OFICINA ASESORA DE CONTROL INTERNO DE LA UNIVERSIDAD DE LOS LLANOS.</v>
          </cell>
          <cell r="G123">
            <v>45306</v>
          </cell>
          <cell r="H123">
            <v>18367368</v>
          </cell>
          <cell r="I123" t="str">
            <v>Seis (06) meses calendario</v>
          </cell>
          <cell r="J123">
            <v>45306</v>
          </cell>
          <cell r="K123">
            <v>45487</v>
          </cell>
          <cell r="L123" t="str">
            <v>NO APLICA</v>
          </cell>
          <cell r="M123" t="str">
            <v>NO APLICA</v>
          </cell>
          <cell r="N123" t="str">
            <v>NO APLICA</v>
          </cell>
          <cell r="O123">
            <v>7</v>
          </cell>
          <cell r="P123">
            <v>1632655</v>
          </cell>
          <cell r="Q123">
            <v>45306</v>
          </cell>
          <cell r="R123">
            <v>45322</v>
          </cell>
          <cell r="S123">
            <v>3061228</v>
          </cell>
          <cell r="T123">
            <v>45323</v>
          </cell>
          <cell r="U123">
            <v>45351</v>
          </cell>
          <cell r="V123">
            <v>3061228</v>
          </cell>
          <cell r="W123">
            <v>45352</v>
          </cell>
          <cell r="X123">
            <v>45382</v>
          </cell>
          <cell r="Y123">
            <v>3061228</v>
          </cell>
          <cell r="Z123">
            <v>45383</v>
          </cell>
          <cell r="AA123">
            <v>45412</v>
          </cell>
          <cell r="AB123">
            <v>3061228</v>
          </cell>
          <cell r="AC123">
            <v>45413</v>
          </cell>
          <cell r="AD123">
            <v>45443</v>
          </cell>
          <cell r="AE123">
            <v>3061228</v>
          </cell>
          <cell r="AF123">
            <v>45444</v>
          </cell>
          <cell r="AG123">
            <v>45473</v>
          </cell>
          <cell r="AH123">
            <v>1428573</v>
          </cell>
          <cell r="AI123">
            <v>45474</v>
          </cell>
          <cell r="AJ123">
            <v>45487</v>
          </cell>
          <cell r="BI123" t="str">
            <v xml:space="preserve">Oficina Asesora de Control Interno </v>
          </cell>
          <cell r="BJ123" t="str">
            <v xml:space="preserve">DIANA ZULAY REZA MONDRAGÓN </v>
          </cell>
          <cell r="BK123" t="str">
            <v>Asesora de Control Interno de Gestión</v>
          </cell>
          <cell r="BL123">
            <v>20</v>
          </cell>
          <cell r="BM123">
            <v>45306</v>
          </cell>
          <cell r="BN123">
            <v>2599259317</v>
          </cell>
          <cell r="BO123">
            <v>45</v>
          </cell>
          <cell r="BP123">
            <v>45306</v>
          </cell>
          <cell r="BQ123">
            <v>18367368</v>
          </cell>
          <cell r="CS123"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v>
          </cell>
          <cell r="CT123">
            <v>40326102</v>
          </cell>
          <cell r="CU123">
            <v>436</v>
          </cell>
          <cell r="CV123">
            <v>220</v>
          </cell>
          <cell r="CY123">
            <v>8211</v>
          </cell>
          <cell r="CZ123" t="str">
            <v>M6</v>
          </cell>
        </row>
        <row r="124">
          <cell r="B124" t="str">
            <v>0025 DE 2024</v>
          </cell>
          <cell r="C124">
            <v>86056712</v>
          </cell>
          <cell r="D124" t="str">
            <v xml:space="preserve">ARLEX RODRIGUEZ QUEVEDO </v>
          </cell>
          <cell r="E124" t="str">
            <v>CONTRATO DE PRESTACIÓN DE SERVICIOS PROFESIONALES</v>
          </cell>
          <cell r="F124" t="str">
            <v>PRESTACIÓN DE SERVICIOS PROFESIONALES NECESARIO PARA EL FORTALECIMIENTO DE LOS PROCESOS DE AUDITORÍA EN LA OFICINA ASESORA DE CONTROL INTERNO DE LA UNIVERSIDAD DE LOS LLANOS.</v>
          </cell>
          <cell r="G124">
            <v>45306</v>
          </cell>
          <cell r="H124">
            <v>18367368</v>
          </cell>
          <cell r="I124" t="str">
            <v>Seis (06) meses calendario</v>
          </cell>
          <cell r="J124">
            <v>45306</v>
          </cell>
          <cell r="K124">
            <v>45487</v>
          </cell>
          <cell r="L124" t="str">
            <v>NO APLICA</v>
          </cell>
          <cell r="M124" t="str">
            <v>NO APLICA</v>
          </cell>
          <cell r="N124" t="str">
            <v>NO APLICA</v>
          </cell>
          <cell r="O124">
            <v>7</v>
          </cell>
          <cell r="P124">
            <v>1632655</v>
          </cell>
          <cell r="Q124">
            <v>45306</v>
          </cell>
          <cell r="R124">
            <v>45322</v>
          </cell>
          <cell r="S124">
            <v>3061228</v>
          </cell>
          <cell r="T124">
            <v>45323</v>
          </cell>
          <cell r="U124">
            <v>45351</v>
          </cell>
          <cell r="V124">
            <v>3061228</v>
          </cell>
          <cell r="W124">
            <v>45352</v>
          </cell>
          <cell r="X124">
            <v>45382</v>
          </cell>
          <cell r="Y124">
            <v>3061228</v>
          </cell>
          <cell r="Z124">
            <v>45383</v>
          </cell>
          <cell r="AA124">
            <v>45412</v>
          </cell>
          <cell r="AB124">
            <v>3061228</v>
          </cell>
          <cell r="AC124">
            <v>45413</v>
          </cell>
          <cell r="AD124">
            <v>45443</v>
          </cell>
          <cell r="AE124">
            <v>3061228</v>
          </cell>
          <cell r="AF124">
            <v>45444</v>
          </cell>
          <cell r="AG124">
            <v>45473</v>
          </cell>
          <cell r="AH124">
            <v>1428573</v>
          </cell>
          <cell r="AI124">
            <v>45474</v>
          </cell>
          <cell r="AJ124">
            <v>45487</v>
          </cell>
          <cell r="BI124" t="str">
            <v xml:space="preserve">Oficina Asesora de Control Interno </v>
          </cell>
          <cell r="BJ124" t="str">
            <v xml:space="preserve">DIANA ZULAY REZA MONDRAGÓN </v>
          </cell>
          <cell r="BK124" t="str">
            <v>Asesora de Control Interno de Gestión</v>
          </cell>
          <cell r="BL124">
            <v>20</v>
          </cell>
          <cell r="BM124">
            <v>45306</v>
          </cell>
          <cell r="BN124">
            <v>2599259317</v>
          </cell>
          <cell r="BO124">
            <v>65</v>
          </cell>
          <cell r="BP124">
            <v>45306</v>
          </cell>
          <cell r="BQ124">
            <v>18367368</v>
          </cell>
          <cell r="CS124"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el seguimiento al Plan Anual de Auditorías de la vigencia y la publicación de la información en el micro sitio de la Oficina de control Interno de Gestión.</v>
          </cell>
          <cell r="CT124">
            <v>86056712.099999994</v>
          </cell>
          <cell r="CU124">
            <v>436</v>
          </cell>
          <cell r="CV124">
            <v>220</v>
          </cell>
          <cell r="CY124">
            <v>7490</v>
          </cell>
          <cell r="CZ124" t="str">
            <v>M6</v>
          </cell>
        </row>
        <row r="125">
          <cell r="B125" t="str">
            <v>0026 DE 2024</v>
          </cell>
          <cell r="C125">
            <v>1122647640</v>
          </cell>
          <cell r="D125" t="str">
            <v>CLARA NATALIA ROZO FORERO</v>
          </cell>
          <cell r="E125" t="str">
            <v>CONTRATO DE PRESTACIÓN DE SERVICIOS PROFESIONALES</v>
          </cell>
          <cell r="F125" t="str">
            <v>PRESTACIÓN DE SERVICIOS PROFESIONALES NECESARIO PARA EL FORTALECIMIENTO DE LOS PROCESOS DE AUDITORÍA EN LA OFICINA ASESORA DE CONTROL INTERNO DE LA UNIVERSIDAD DE LOS LLANOS.</v>
          </cell>
          <cell r="G125">
            <v>45306</v>
          </cell>
          <cell r="H125">
            <v>18367368</v>
          </cell>
          <cell r="I125" t="str">
            <v>Seis (06) meses calendario</v>
          </cell>
          <cell r="J125">
            <v>45306</v>
          </cell>
          <cell r="K125">
            <v>45487</v>
          </cell>
          <cell r="L125" t="str">
            <v>NO APLICA</v>
          </cell>
          <cell r="M125" t="str">
            <v>NO APLICA</v>
          </cell>
          <cell r="N125" t="str">
            <v>NO APLICA</v>
          </cell>
          <cell r="O125">
            <v>7</v>
          </cell>
          <cell r="P125">
            <v>1632655</v>
          </cell>
          <cell r="Q125">
            <v>45306</v>
          </cell>
          <cell r="R125">
            <v>45322</v>
          </cell>
          <cell r="S125">
            <v>3061228</v>
          </cell>
          <cell r="T125">
            <v>45323</v>
          </cell>
          <cell r="U125">
            <v>45351</v>
          </cell>
          <cell r="V125">
            <v>3061228</v>
          </cell>
          <cell r="W125">
            <v>45352</v>
          </cell>
          <cell r="X125">
            <v>45382</v>
          </cell>
          <cell r="Y125">
            <v>3061228</v>
          </cell>
          <cell r="Z125">
            <v>45383</v>
          </cell>
          <cell r="AA125">
            <v>45412</v>
          </cell>
          <cell r="AB125">
            <v>3061228</v>
          </cell>
          <cell r="AC125">
            <v>45413</v>
          </cell>
          <cell r="AD125">
            <v>45443</v>
          </cell>
          <cell r="AE125">
            <v>3061228</v>
          </cell>
          <cell r="AF125">
            <v>45444</v>
          </cell>
          <cell r="AG125">
            <v>45473</v>
          </cell>
          <cell r="AH125">
            <v>1428573</v>
          </cell>
          <cell r="AI125">
            <v>45474</v>
          </cell>
          <cell r="AJ125">
            <v>45487</v>
          </cell>
          <cell r="BI125" t="str">
            <v xml:space="preserve">Oficina Asesora de Control Interno </v>
          </cell>
          <cell r="BJ125" t="str">
            <v xml:space="preserve">DIANA ZULAY REZA MONDRAGÓN </v>
          </cell>
          <cell r="BK125" t="str">
            <v>Asesora de Control Interno de Gestión</v>
          </cell>
          <cell r="BL125">
            <v>20</v>
          </cell>
          <cell r="BM125">
            <v>45306</v>
          </cell>
          <cell r="BN125">
            <v>2599259317</v>
          </cell>
          <cell r="BO125">
            <v>124</v>
          </cell>
          <cell r="BP125">
            <v>45306</v>
          </cell>
          <cell r="BQ125">
            <v>18367368</v>
          </cell>
          <cell r="CS125"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en la consolidación de información, proyección de actas y seguimiento a compromisos asociados al comité Institucional de Coordinación de Control Interno. 4. Apoyar la ejecución de auditorías internas de calidad de acuerdo al plan anual de auditorías.</v>
          </cell>
          <cell r="CT125">
            <v>1122647640.5</v>
          </cell>
          <cell r="CU125">
            <v>436</v>
          </cell>
          <cell r="CV125">
            <v>220</v>
          </cell>
          <cell r="CY125">
            <v>7490</v>
          </cell>
          <cell r="CZ125" t="str">
            <v>M6</v>
          </cell>
        </row>
        <row r="126">
          <cell r="B126" t="str">
            <v>0027 DE 2024</v>
          </cell>
          <cell r="C126">
            <v>1121899585</v>
          </cell>
          <cell r="D126" t="str">
            <v>PAULA NICOLL MORALES ROBAYO</v>
          </cell>
          <cell r="E126" t="str">
            <v>CONTRATO DE PRESTACIÓN DE SERVICIOS PROFESIONALES</v>
          </cell>
          <cell r="F126" t="str">
            <v>PRESTACIÓN DE SERVICIOS PROFESIONALES NECESARIO PARA EL FORTALECIMIENTO DE LOS PROCESOS DE AUDITORÍA EN LA OFICINA ASESORA DE CONTROL INTERNO DE LA UNIVERSIDAD DE LOS LLANOS.</v>
          </cell>
          <cell r="G126">
            <v>45306</v>
          </cell>
          <cell r="H126">
            <v>18367368</v>
          </cell>
          <cell r="I126" t="str">
            <v>Seis (06) meses calendario</v>
          </cell>
          <cell r="J126">
            <v>45306</v>
          </cell>
          <cell r="K126">
            <v>45487</v>
          </cell>
          <cell r="L126" t="str">
            <v>NO APLICA</v>
          </cell>
          <cell r="M126" t="str">
            <v>NO APLICA</v>
          </cell>
          <cell r="N126" t="str">
            <v>NO APLICA</v>
          </cell>
          <cell r="O126">
            <v>7</v>
          </cell>
          <cell r="P126">
            <v>1632655</v>
          </cell>
          <cell r="Q126">
            <v>45306</v>
          </cell>
          <cell r="R126">
            <v>45322</v>
          </cell>
          <cell r="S126">
            <v>3061228</v>
          </cell>
          <cell r="T126">
            <v>45323</v>
          </cell>
          <cell r="U126">
            <v>45351</v>
          </cell>
          <cell r="V126">
            <v>3061228</v>
          </cell>
          <cell r="W126">
            <v>45352</v>
          </cell>
          <cell r="X126">
            <v>45382</v>
          </cell>
          <cell r="Y126">
            <v>3061228</v>
          </cell>
          <cell r="Z126">
            <v>45383</v>
          </cell>
          <cell r="AA126">
            <v>45412</v>
          </cell>
          <cell r="AB126">
            <v>3061228</v>
          </cell>
          <cell r="AC126">
            <v>45413</v>
          </cell>
          <cell r="AD126">
            <v>45443</v>
          </cell>
          <cell r="AE126">
            <v>3061228</v>
          </cell>
          <cell r="AF126">
            <v>45444</v>
          </cell>
          <cell r="AG126">
            <v>45473</v>
          </cell>
          <cell r="AH126">
            <v>1428573</v>
          </cell>
          <cell r="AI126">
            <v>45474</v>
          </cell>
          <cell r="AJ126">
            <v>45487</v>
          </cell>
          <cell r="BI126" t="str">
            <v xml:space="preserve">Oficina Asesora de Control Interno </v>
          </cell>
          <cell r="BJ126" t="str">
            <v xml:space="preserve">DIANA ZULAY REZA MONDRAGÓN </v>
          </cell>
          <cell r="BK126" t="str">
            <v>Asesora de Control Interno de Gestión</v>
          </cell>
          <cell r="BL126">
            <v>20</v>
          </cell>
          <cell r="BM126">
            <v>45306</v>
          </cell>
          <cell r="BN126">
            <v>2599259317</v>
          </cell>
          <cell r="BO126">
            <v>110</v>
          </cell>
          <cell r="BP126">
            <v>45306</v>
          </cell>
          <cell r="BQ126">
            <v>18367368</v>
          </cell>
          <cell r="CS126"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la consolidación de la información y el diligenciamiento de indicadores de gestión relacionados con el proceso de evaluación, control y seguimiento institucional. 4. Apoyar en la revisión y actualización de los procedimientos adscritos al proceso de evaluación, control y seguimiento institucional, cuando se requiera. 5. Apoyar la ejecución de auditorías internas de calidad de acuerdo al plan anual de auditorías. 6. Apoyar la ejecución de actividades de fomento de cultura de autocontrol planeadas para la vigencia.</v>
          </cell>
          <cell r="CT126">
            <v>1121899585</v>
          </cell>
          <cell r="CU126">
            <v>436</v>
          </cell>
          <cell r="CV126">
            <v>220</v>
          </cell>
          <cell r="CY126">
            <v>8299</v>
          </cell>
          <cell r="CZ126" t="str">
            <v>M6</v>
          </cell>
        </row>
        <row r="127">
          <cell r="B127" t="str">
            <v>0028 DE 2024</v>
          </cell>
          <cell r="C127">
            <v>12636578</v>
          </cell>
          <cell r="D127" t="str">
            <v>EDGARD ANTONIO CASTRO BOLAÑO</v>
          </cell>
          <cell r="E127" t="str">
            <v>CONTRATO DE PRESTACIÓN DE SERVICIOS PROFESIONALES</v>
          </cell>
          <cell r="F127" t="str">
            <v>PRESTACIÓN DE SERVICIOS PROFESIONALES NECESARIO PARA EL FORTALECIMIENTO DE LOS PROCESOS DE LA SECCIÓN DE PRESUPUESTO Y CONTABILIDAD DE LA UNIVERSIDAD DE LOS LLANOS.</v>
          </cell>
          <cell r="G127">
            <v>45306</v>
          </cell>
          <cell r="H127">
            <v>18367368</v>
          </cell>
          <cell r="I127" t="str">
            <v>Seis (06) meses calendario</v>
          </cell>
          <cell r="J127">
            <v>45306</v>
          </cell>
          <cell r="K127">
            <v>45487</v>
          </cell>
          <cell r="L127" t="str">
            <v>NO APLICA</v>
          </cell>
          <cell r="M127" t="str">
            <v>NO APLICA</v>
          </cell>
          <cell r="N127" t="str">
            <v>NO APLICA</v>
          </cell>
          <cell r="O127">
            <v>7</v>
          </cell>
          <cell r="P127">
            <v>1632655</v>
          </cell>
          <cell r="Q127">
            <v>45306</v>
          </cell>
          <cell r="R127">
            <v>45322</v>
          </cell>
          <cell r="S127">
            <v>3061228</v>
          </cell>
          <cell r="T127">
            <v>45323</v>
          </cell>
          <cell r="U127">
            <v>45351</v>
          </cell>
          <cell r="V127">
            <v>3061228</v>
          </cell>
          <cell r="W127">
            <v>45352</v>
          </cell>
          <cell r="X127">
            <v>45382</v>
          </cell>
          <cell r="Y127">
            <v>3061228</v>
          </cell>
          <cell r="Z127">
            <v>45383</v>
          </cell>
          <cell r="AA127">
            <v>45412</v>
          </cell>
          <cell r="AB127">
            <v>3061228</v>
          </cell>
          <cell r="AC127">
            <v>45413</v>
          </cell>
          <cell r="AD127">
            <v>45443</v>
          </cell>
          <cell r="AE127">
            <v>3061228</v>
          </cell>
          <cell r="AF127">
            <v>45444</v>
          </cell>
          <cell r="AG127">
            <v>45473</v>
          </cell>
          <cell r="AH127">
            <v>1428573</v>
          </cell>
          <cell r="AI127">
            <v>45474</v>
          </cell>
          <cell r="AJ127">
            <v>45487</v>
          </cell>
          <cell r="BI127" t="str">
            <v xml:space="preserve">Sección de Presupuesto y Contabilidad </v>
          </cell>
          <cell r="BJ127" t="str">
            <v>CRISTIAN EDUARDO GARCIA GARCIA</v>
          </cell>
          <cell r="BK127" t="str">
            <v>Jefe de Oficina</v>
          </cell>
          <cell r="BL127">
            <v>20</v>
          </cell>
          <cell r="BM127">
            <v>45306</v>
          </cell>
          <cell r="BN127">
            <v>2599259317</v>
          </cell>
          <cell r="BO127">
            <v>31</v>
          </cell>
          <cell r="BP127">
            <v>45306</v>
          </cell>
          <cell r="BQ127">
            <v>18367368</v>
          </cell>
          <cell r="CS127"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v>
          </cell>
          <cell r="CT127">
            <v>12636578</v>
          </cell>
          <cell r="CU127">
            <v>436</v>
          </cell>
          <cell r="CV127">
            <v>413</v>
          </cell>
          <cell r="CY127">
            <v>7490</v>
          </cell>
          <cell r="CZ127" t="str">
            <v>M6</v>
          </cell>
        </row>
        <row r="128">
          <cell r="B128" t="str">
            <v>0029 DE 2024</v>
          </cell>
          <cell r="C128">
            <v>53122303</v>
          </cell>
          <cell r="D128" t="str">
            <v>MIRTA PATRICIA SAYADO VARGAS</v>
          </cell>
          <cell r="E128" t="str">
            <v>CONTRATO DE PRESTACIÓN DE SERVICIOS PROFESIONALES</v>
          </cell>
          <cell r="F128" t="str">
            <v>PRESTACIÓN DE SERVICIOS PROFESIONALES NECESARIO PARA EL FORTALECIMIENTO DE LOS PROCESOS DE LA SECCIÓN DE PRESUPUESTO Y CONTABILIDAD DE LA UNIVERSIDAD DE LOS LLANOS.</v>
          </cell>
          <cell r="G128">
            <v>45306</v>
          </cell>
          <cell r="H128">
            <v>22193904</v>
          </cell>
          <cell r="I128" t="str">
            <v>Seis (06) meses calendario</v>
          </cell>
          <cell r="J128">
            <v>45306</v>
          </cell>
          <cell r="K128">
            <v>45487</v>
          </cell>
          <cell r="L128" t="str">
            <v>NO APLICA</v>
          </cell>
          <cell r="M128" t="str">
            <v>NO APLICA</v>
          </cell>
          <cell r="N128" t="str">
            <v>NO APLICA</v>
          </cell>
          <cell r="O128">
            <v>7</v>
          </cell>
          <cell r="P128">
            <v>1972791</v>
          </cell>
          <cell r="Q128">
            <v>45306</v>
          </cell>
          <cell r="R128">
            <v>45322</v>
          </cell>
          <cell r="S128">
            <v>3698984</v>
          </cell>
          <cell r="T128">
            <v>45323</v>
          </cell>
          <cell r="U128">
            <v>45351</v>
          </cell>
          <cell r="V128">
            <v>3698984</v>
          </cell>
          <cell r="W128">
            <v>45352</v>
          </cell>
          <cell r="X128">
            <v>45382</v>
          </cell>
          <cell r="Y128">
            <v>3698984</v>
          </cell>
          <cell r="Z128">
            <v>45383</v>
          </cell>
          <cell r="AA128">
            <v>45412</v>
          </cell>
          <cell r="AB128">
            <v>3698984</v>
          </cell>
          <cell r="AC128">
            <v>45413</v>
          </cell>
          <cell r="AD128">
            <v>45443</v>
          </cell>
          <cell r="AE128">
            <v>3698984</v>
          </cell>
          <cell r="AF128">
            <v>45444</v>
          </cell>
          <cell r="AG128">
            <v>45473</v>
          </cell>
          <cell r="AH128">
            <v>1726193</v>
          </cell>
          <cell r="AI128">
            <v>45474</v>
          </cell>
          <cell r="AJ128">
            <v>45487</v>
          </cell>
          <cell r="BI128" t="str">
            <v xml:space="preserve">Sección de Presupuesto y Contabilidad </v>
          </cell>
          <cell r="BJ128" t="str">
            <v>CRISTIAN EDUARDO GARCIA GARCIA</v>
          </cell>
          <cell r="BK128" t="str">
            <v>Jefe de Oficina</v>
          </cell>
          <cell r="BL128">
            <v>20</v>
          </cell>
          <cell r="BM128">
            <v>45306</v>
          </cell>
          <cell r="BN128">
            <v>2599259317</v>
          </cell>
          <cell r="BO128">
            <v>57</v>
          </cell>
          <cell r="BP128">
            <v>45306</v>
          </cell>
          <cell r="BQ128">
            <v>22193904</v>
          </cell>
          <cell r="CS128"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128">
            <v>53122303</v>
          </cell>
          <cell r="CU128">
            <v>436</v>
          </cell>
          <cell r="CV128">
            <v>413</v>
          </cell>
          <cell r="CY128">
            <v>6920</v>
          </cell>
          <cell r="CZ128" t="str">
            <v>M5</v>
          </cell>
        </row>
        <row r="129">
          <cell r="B129" t="str">
            <v>0030 DE 2024</v>
          </cell>
          <cell r="C129">
            <v>17266494</v>
          </cell>
          <cell r="D129" t="str">
            <v xml:space="preserve">MARCO ANIBAL MOLINA MONTAÑEZ  </v>
          </cell>
          <cell r="E129" t="str">
            <v>CONTRATO DE PRESTACIÓN DE SERVICIOS PROFESIONALES</v>
          </cell>
          <cell r="F129" t="str">
            <v>PRESTACIÓN DE SERVICIOS PROFESIONALES NECESARIO PARA EL FORTALECIMIENTO DE LOS PROCESOS DE LA SECCIÓN DE PRESUPUESTO Y CONTABILIDAD DE LA UNIVERSIDAD DE LOS LLANOS.</v>
          </cell>
          <cell r="G129">
            <v>45306</v>
          </cell>
          <cell r="H129">
            <v>22193904</v>
          </cell>
          <cell r="I129" t="str">
            <v>Seis (06) meses calendario</v>
          </cell>
          <cell r="J129">
            <v>45306</v>
          </cell>
          <cell r="K129">
            <v>45487</v>
          </cell>
          <cell r="L129" t="str">
            <v>NO APLICA</v>
          </cell>
          <cell r="M129" t="str">
            <v>NO APLICA</v>
          </cell>
          <cell r="N129" t="str">
            <v>NO APLICA</v>
          </cell>
          <cell r="O129">
            <v>7</v>
          </cell>
          <cell r="P129">
            <v>1972791</v>
          </cell>
          <cell r="Q129">
            <v>45306</v>
          </cell>
          <cell r="R129">
            <v>45322</v>
          </cell>
          <cell r="S129">
            <v>3698984</v>
          </cell>
          <cell r="T129">
            <v>45323</v>
          </cell>
          <cell r="U129">
            <v>45351</v>
          </cell>
          <cell r="V129">
            <v>3698984</v>
          </cell>
          <cell r="W129">
            <v>45352</v>
          </cell>
          <cell r="X129">
            <v>45382</v>
          </cell>
          <cell r="Y129">
            <v>3698984</v>
          </cell>
          <cell r="Z129">
            <v>45383</v>
          </cell>
          <cell r="AA129">
            <v>45412</v>
          </cell>
          <cell r="AB129">
            <v>3698984</v>
          </cell>
          <cell r="AC129">
            <v>45413</v>
          </cell>
          <cell r="AD129">
            <v>45443</v>
          </cell>
          <cell r="AE129">
            <v>3698984</v>
          </cell>
          <cell r="AF129">
            <v>45444</v>
          </cell>
          <cell r="AG129">
            <v>45473</v>
          </cell>
          <cell r="AH129">
            <v>1726193</v>
          </cell>
          <cell r="AI129">
            <v>45474</v>
          </cell>
          <cell r="AJ129">
            <v>45487</v>
          </cell>
          <cell r="BI129" t="str">
            <v xml:space="preserve">Sección de Presupuesto y Contabilidad </v>
          </cell>
          <cell r="BJ129" t="str">
            <v>CRISTIAN EDUARDO GARCIA GARCIA</v>
          </cell>
          <cell r="BK129" t="str">
            <v>Jefe de Oficina</v>
          </cell>
          <cell r="BL129">
            <v>20</v>
          </cell>
          <cell r="BM129">
            <v>45306</v>
          </cell>
          <cell r="BN129">
            <v>2599259317</v>
          </cell>
          <cell r="BO129">
            <v>32</v>
          </cell>
          <cell r="BP129">
            <v>45306</v>
          </cell>
          <cell r="BQ129">
            <v>22193904</v>
          </cell>
          <cell r="CS129"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129">
            <v>17266494</v>
          </cell>
          <cell r="CU129">
            <v>436</v>
          </cell>
          <cell r="CV129">
            <v>413</v>
          </cell>
          <cell r="CY129">
            <v>6920</v>
          </cell>
          <cell r="CZ129" t="str">
            <v>M5</v>
          </cell>
        </row>
        <row r="130">
          <cell r="B130" t="str">
            <v>0031 DE 2024</v>
          </cell>
          <cell r="C130">
            <v>1121860595</v>
          </cell>
          <cell r="D130" t="str">
            <v>DIANA VANESSA VALENCIA GUERRERO</v>
          </cell>
          <cell r="E130" t="str">
            <v>CONTRATO DE PRESTACIÓN DE SERVICIOS PROFESIONALES</v>
          </cell>
          <cell r="F130" t="str">
            <v>PRESTACIÓN DE SERVICIOS PROFESIONALES NECESARIO PARA EL FORTALECIMIENTO DE LOS PROCESOS DE LA SECCIÓN DE PRESUPUESTO Y CONTABILIDAD DE LA UNIVERSIDAD DE LOS LLANOS.</v>
          </cell>
          <cell r="G130">
            <v>45306</v>
          </cell>
          <cell r="H130">
            <v>18367368</v>
          </cell>
          <cell r="I130" t="str">
            <v>Seis (06) meses calendario</v>
          </cell>
          <cell r="J130">
            <v>45306</v>
          </cell>
          <cell r="K130">
            <v>45487</v>
          </cell>
          <cell r="L130" t="str">
            <v>NO APLICA</v>
          </cell>
          <cell r="M130" t="str">
            <v>NO APLICA</v>
          </cell>
          <cell r="N130" t="str">
            <v>NO APLICA</v>
          </cell>
          <cell r="O130">
            <v>7</v>
          </cell>
          <cell r="P130">
            <v>1632655</v>
          </cell>
          <cell r="Q130">
            <v>45306</v>
          </cell>
          <cell r="R130">
            <v>45322</v>
          </cell>
          <cell r="S130">
            <v>3061228</v>
          </cell>
          <cell r="T130">
            <v>45323</v>
          </cell>
          <cell r="U130">
            <v>45351</v>
          </cell>
          <cell r="V130">
            <v>3061228</v>
          </cell>
          <cell r="W130">
            <v>45352</v>
          </cell>
          <cell r="X130">
            <v>45382</v>
          </cell>
          <cell r="Y130">
            <v>3061228</v>
          </cell>
          <cell r="Z130">
            <v>45383</v>
          </cell>
          <cell r="AA130">
            <v>45412</v>
          </cell>
          <cell r="AB130">
            <v>3061228</v>
          </cell>
          <cell r="AC130">
            <v>45413</v>
          </cell>
          <cell r="AD130">
            <v>45443</v>
          </cell>
          <cell r="AE130">
            <v>3061228</v>
          </cell>
          <cell r="AF130">
            <v>45444</v>
          </cell>
          <cell r="AG130">
            <v>45473</v>
          </cell>
          <cell r="AH130">
            <v>1428573</v>
          </cell>
          <cell r="AI130">
            <v>45474</v>
          </cell>
          <cell r="AJ130">
            <v>45487</v>
          </cell>
          <cell r="BI130" t="str">
            <v xml:space="preserve">Sección de Presupuesto y Contabilidad </v>
          </cell>
          <cell r="BJ130" t="str">
            <v>CRISTIAN EDUARDO GARCIA GARCIA</v>
          </cell>
          <cell r="BK130" t="str">
            <v>Jefe de Oficina</v>
          </cell>
          <cell r="BL130">
            <v>20</v>
          </cell>
          <cell r="BM130">
            <v>45306</v>
          </cell>
          <cell r="BN130">
            <v>2599259317</v>
          </cell>
          <cell r="BO130">
            <v>96</v>
          </cell>
          <cell r="BP130">
            <v>45306</v>
          </cell>
          <cell r="BQ130">
            <v>18367368</v>
          </cell>
          <cell r="CS13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130">
            <v>1121860595</v>
          </cell>
          <cell r="CU130">
            <v>436</v>
          </cell>
          <cell r="CV130">
            <v>413</v>
          </cell>
          <cell r="CY130">
            <v>6920</v>
          </cell>
          <cell r="CZ130" t="str">
            <v>M5</v>
          </cell>
        </row>
        <row r="131">
          <cell r="B131" t="str">
            <v>0032 DE 2024</v>
          </cell>
          <cell r="C131">
            <v>40219315</v>
          </cell>
          <cell r="D131" t="str">
            <v>DIANA LUCEDY RIVEROS CASTAÑEDA</v>
          </cell>
          <cell r="E131" t="str">
            <v>CONTRATO DE PRESTACIÓN DE SERVICIOS PROFESIONALES</v>
          </cell>
          <cell r="F131" t="str">
            <v>PRESTACIÓN DE SERVICIOS PROFESIONALES NECESARIO PARA EL FORTALECIMIENTO DE LOS PROCESOS DE LA DIRECCIÓN GENERAL DE CURRÍCULO DE LA UNIVERSIDAD DE LOS LLANOS.</v>
          </cell>
          <cell r="G131">
            <v>45306</v>
          </cell>
          <cell r="H131">
            <v>18367368</v>
          </cell>
          <cell r="I131" t="str">
            <v>Seis (06) meses calendario</v>
          </cell>
          <cell r="J131">
            <v>45306</v>
          </cell>
          <cell r="K131">
            <v>45487</v>
          </cell>
          <cell r="L131" t="str">
            <v>NO APLICA</v>
          </cell>
          <cell r="M131" t="str">
            <v>NO APLICA</v>
          </cell>
          <cell r="N131" t="str">
            <v>NO APLICA</v>
          </cell>
          <cell r="O131">
            <v>7</v>
          </cell>
          <cell r="P131">
            <v>1632655</v>
          </cell>
          <cell r="Q131">
            <v>45306</v>
          </cell>
          <cell r="R131">
            <v>45322</v>
          </cell>
          <cell r="S131">
            <v>3061228</v>
          </cell>
          <cell r="T131">
            <v>45323</v>
          </cell>
          <cell r="U131">
            <v>45351</v>
          </cell>
          <cell r="V131">
            <v>3061228</v>
          </cell>
          <cell r="W131">
            <v>45352</v>
          </cell>
          <cell r="X131">
            <v>45382</v>
          </cell>
          <cell r="Y131">
            <v>3061228</v>
          </cell>
          <cell r="Z131">
            <v>45383</v>
          </cell>
          <cell r="AA131">
            <v>45412</v>
          </cell>
          <cell r="AB131">
            <v>3061228</v>
          </cell>
          <cell r="AC131">
            <v>45413</v>
          </cell>
          <cell r="AD131">
            <v>45443</v>
          </cell>
          <cell r="AE131">
            <v>3061228</v>
          </cell>
          <cell r="AF131">
            <v>45444</v>
          </cell>
          <cell r="AG131">
            <v>45473</v>
          </cell>
          <cell r="AH131">
            <v>1428573</v>
          </cell>
          <cell r="AI131">
            <v>45474</v>
          </cell>
          <cell r="AJ131">
            <v>45487</v>
          </cell>
          <cell r="BI131" t="str">
            <v>Dirección General de Currículo</v>
          </cell>
          <cell r="BJ131" t="str">
            <v>OMAIRA ELIZABETH GONZÁLEZ GIRALDO</v>
          </cell>
          <cell r="BK131" t="str">
            <v>Director Técnico de Currículo</v>
          </cell>
          <cell r="BL131">
            <v>20</v>
          </cell>
          <cell r="BM131">
            <v>45306</v>
          </cell>
          <cell r="BN131">
            <v>2599259317</v>
          </cell>
          <cell r="BO131">
            <v>44</v>
          </cell>
          <cell r="BP131">
            <v>45306</v>
          </cell>
          <cell r="BQ131">
            <v>18367368</v>
          </cell>
          <cell r="CS131"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1">
            <v>40219315</v>
          </cell>
          <cell r="CU131">
            <v>436</v>
          </cell>
          <cell r="CV131">
            <v>510</v>
          </cell>
          <cell r="CY131">
            <v>7020</v>
          </cell>
          <cell r="CZ131" t="str">
            <v>M5</v>
          </cell>
        </row>
        <row r="132">
          <cell r="B132" t="str">
            <v>0033 DE 2024</v>
          </cell>
          <cell r="C132">
            <v>1121876671</v>
          </cell>
          <cell r="D132" t="str">
            <v>MARIA ANGELICA CAMELO URREA</v>
          </cell>
          <cell r="E132" t="str">
            <v>CONTRATO DE PRESTACIÓN DE SERVICIOS DE APOYO A LA GESTIÓN</v>
          </cell>
          <cell r="F132" t="str">
            <v>PRESTACIÓN DE SERVICIOS DE APOYO A LA GESTIÓN NECESARIO PARA EL FORTALECIMIENTO DE LOS PROCESOS ADMINISTRATIVOS DE LA DIRECCIÓN GENERAL DE CURRÍCULO DE LA UNIVERSIDAD DE LOS LLANOS.</v>
          </cell>
          <cell r="G132">
            <v>45306</v>
          </cell>
          <cell r="H132">
            <v>14540832</v>
          </cell>
          <cell r="I132" t="str">
            <v>Seis (06) meses calendario</v>
          </cell>
          <cell r="J132">
            <v>45306</v>
          </cell>
          <cell r="K132">
            <v>45487</v>
          </cell>
          <cell r="L132" t="str">
            <v>NO APLICA</v>
          </cell>
          <cell r="M132" t="str">
            <v>NO APLICA</v>
          </cell>
          <cell r="N132" t="str">
            <v>NO APLICA</v>
          </cell>
          <cell r="O132">
            <v>7</v>
          </cell>
          <cell r="P132">
            <v>1292518</v>
          </cell>
          <cell r="Q132">
            <v>45306</v>
          </cell>
          <cell r="R132">
            <v>45322</v>
          </cell>
          <cell r="S132">
            <v>2423472</v>
          </cell>
          <cell r="T132">
            <v>45323</v>
          </cell>
          <cell r="U132">
            <v>45351</v>
          </cell>
          <cell r="V132">
            <v>2423472</v>
          </cell>
          <cell r="W132">
            <v>45352</v>
          </cell>
          <cell r="X132">
            <v>45382</v>
          </cell>
          <cell r="Y132">
            <v>2423472</v>
          </cell>
          <cell r="Z132">
            <v>45383</v>
          </cell>
          <cell r="AA132">
            <v>45412</v>
          </cell>
          <cell r="AB132">
            <v>2423472</v>
          </cell>
          <cell r="AC132">
            <v>45413</v>
          </cell>
          <cell r="AD132">
            <v>45443</v>
          </cell>
          <cell r="AE132">
            <v>2423472</v>
          </cell>
          <cell r="AF132">
            <v>45444</v>
          </cell>
          <cell r="AG132">
            <v>45473</v>
          </cell>
          <cell r="AH132">
            <v>1130954</v>
          </cell>
          <cell r="AI132">
            <v>45474</v>
          </cell>
          <cell r="AJ132">
            <v>45487</v>
          </cell>
          <cell r="BI132" t="str">
            <v>Dirección General de Currículo</v>
          </cell>
          <cell r="BJ132" t="str">
            <v>OMAIRA ELIZABETH GONZÁLEZ GIRALDO</v>
          </cell>
          <cell r="BK132" t="str">
            <v>Director Técnico de Currículo</v>
          </cell>
          <cell r="BL132">
            <v>20</v>
          </cell>
          <cell r="BM132">
            <v>45306</v>
          </cell>
          <cell r="BN132">
            <v>2599259317</v>
          </cell>
          <cell r="BO132">
            <v>99</v>
          </cell>
          <cell r="BP132">
            <v>45306</v>
          </cell>
          <cell r="BQ132">
            <v>14540832</v>
          </cell>
          <cell r="CS132" t="str">
            <v>1. Apoyar en la revisión y actualización de las actividades de seguimiento de la DGC. 2. Contribuir en la elaboración de informes sobre la ejecución y procesos de las mismas. 3. Prestar apoyo en la atención del personal administrativo, docentes y estudiantes, así como el trámite de los correos electrónicos de la manera oportuna. 4. Contribuir en la elaboración de oficios, memorandos y correspondencia interna o externa. 5. Coadyuvar en la organización y archivo de los documentos que ingresan o salen de la dirección general de currículo en carpetas teniendo en cuenta las tablas de retención documental. 6. Apoyar en los trámites para la contestación de los derechos de petición solicitados a la dependencia. 7. Colaborar con el envío de información, oficios, memorandos, allegados a la Dirección general de currículo. 8. Apoyar en toda la información que se requiera entregar, para apoyar el proceso de acreditación Institucional. 9. Apoyar la elaboración de plan de prácticas y visitas extramuros: Cronograma, proyectar presupuesto, elaborar resoluciones de desplazamiento, elaborar solicitud de CDP, articulación con servicios generales. 10. Brindar apoyo para el desarrollo y la trazabilidad de los convenios bajo supervisión de la Dirección General de Currículo. 11. Brindar apoyo en la elaboración, consolidación y presentación de los informes de gestión solicitados a la Dirección General de Currículo. 12. Apoyar en las actividades propias en el desarrollo de las funciones de la Dirección General de Currículo para el cumplimiento de metas y objetivos.</v>
          </cell>
          <cell r="CT132">
            <v>1121876671</v>
          </cell>
          <cell r="CU132">
            <v>436</v>
          </cell>
          <cell r="CV132">
            <v>510</v>
          </cell>
          <cell r="CY132">
            <v>8299</v>
          </cell>
          <cell r="CZ132" t="str">
            <v>M6</v>
          </cell>
        </row>
        <row r="133">
          <cell r="B133" t="str">
            <v>0034 DE 2024</v>
          </cell>
          <cell r="C133">
            <v>86067232</v>
          </cell>
          <cell r="D133" t="str">
            <v>ALEXANDER HERNAN TORRES TINTIN</v>
          </cell>
          <cell r="E133" t="str">
            <v>CONTRATO DE PRESTACIÓN DE SERVICIOS DE APOYO A LA GESTIÓN</v>
          </cell>
          <cell r="F13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
            <v>45306</v>
          </cell>
          <cell r="H133">
            <v>13010226</v>
          </cell>
          <cell r="I133" t="str">
            <v>Seis (06) meses calendario</v>
          </cell>
          <cell r="J133">
            <v>45306</v>
          </cell>
          <cell r="K133">
            <v>45487</v>
          </cell>
          <cell r="L133" t="str">
            <v>NO APLICA</v>
          </cell>
          <cell r="M133" t="str">
            <v>NO APLICA</v>
          </cell>
          <cell r="N133" t="str">
            <v>NO APLICA</v>
          </cell>
          <cell r="O133">
            <v>7</v>
          </cell>
          <cell r="P133">
            <v>1156465</v>
          </cell>
          <cell r="Q133">
            <v>45306</v>
          </cell>
          <cell r="R133">
            <v>45322</v>
          </cell>
          <cell r="S133">
            <v>2168371</v>
          </cell>
          <cell r="T133">
            <v>45323</v>
          </cell>
          <cell r="U133">
            <v>45351</v>
          </cell>
          <cell r="V133">
            <v>2168371</v>
          </cell>
          <cell r="W133">
            <v>45352</v>
          </cell>
          <cell r="X133">
            <v>45382</v>
          </cell>
          <cell r="Y133">
            <v>2168371</v>
          </cell>
          <cell r="Z133">
            <v>45383</v>
          </cell>
          <cell r="AA133">
            <v>45412</v>
          </cell>
          <cell r="AB133">
            <v>2168371</v>
          </cell>
          <cell r="AC133">
            <v>45413</v>
          </cell>
          <cell r="AD133">
            <v>45443</v>
          </cell>
          <cell r="AE133">
            <v>2168371</v>
          </cell>
          <cell r="AF133">
            <v>45444</v>
          </cell>
          <cell r="AG133">
            <v>45473</v>
          </cell>
          <cell r="AH133">
            <v>1011906</v>
          </cell>
          <cell r="AI133">
            <v>45474</v>
          </cell>
          <cell r="AJ133">
            <v>45487</v>
          </cell>
          <cell r="BI133" t="str">
            <v>Facultad de Ciencias Agropecuarias y Recursos Naturales</v>
          </cell>
          <cell r="BJ133" t="str">
            <v>CRISTÓBAL LUGO LÓPEZ</v>
          </cell>
          <cell r="BK133" t="str">
            <v>Decano de la Facultad de Ciencias Agropecuarias y Recursos Naturales</v>
          </cell>
          <cell r="BL133">
            <v>21</v>
          </cell>
          <cell r="BM133">
            <v>45306</v>
          </cell>
          <cell r="BN133">
            <v>1283959346</v>
          </cell>
          <cell r="BO133">
            <v>182</v>
          </cell>
          <cell r="BP133">
            <v>45306</v>
          </cell>
          <cell r="BQ133">
            <v>13010226</v>
          </cell>
          <cell r="CS13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
            <v>86067232</v>
          </cell>
          <cell r="CU133">
            <v>27</v>
          </cell>
          <cell r="CV133" t="str">
            <v>54406</v>
          </cell>
          <cell r="CY133">
            <v>4111</v>
          </cell>
          <cell r="CZ133" t="str">
            <v>M5</v>
          </cell>
        </row>
        <row r="134">
          <cell r="B134" t="str">
            <v>0035 DE 2024</v>
          </cell>
          <cell r="C134">
            <v>17267844</v>
          </cell>
          <cell r="D134" t="str">
            <v>JOSE ALEXANDER ZAPATA BELTRAN</v>
          </cell>
          <cell r="E134" t="str">
            <v>CONTRATO DE PRESTACIÓN DE SERVICIOS DE APOYO A LA GESTIÓN</v>
          </cell>
          <cell r="F134"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134">
            <v>45306</v>
          </cell>
          <cell r="H134">
            <v>13010226</v>
          </cell>
          <cell r="I134" t="str">
            <v>Seis (06) meses calendario</v>
          </cell>
          <cell r="J134">
            <v>45306</v>
          </cell>
          <cell r="K134">
            <v>45487</v>
          </cell>
          <cell r="L134" t="str">
            <v>NO APLICA</v>
          </cell>
          <cell r="M134" t="str">
            <v>NO APLICA</v>
          </cell>
          <cell r="N134" t="str">
            <v>NO APLICA</v>
          </cell>
          <cell r="O134">
            <v>7</v>
          </cell>
          <cell r="P134">
            <v>1156465</v>
          </cell>
          <cell r="Q134">
            <v>45306</v>
          </cell>
          <cell r="R134">
            <v>45322</v>
          </cell>
          <cell r="S134">
            <v>2168371</v>
          </cell>
          <cell r="T134">
            <v>45323</v>
          </cell>
          <cell r="U134">
            <v>45351</v>
          </cell>
          <cell r="V134">
            <v>2168371</v>
          </cell>
          <cell r="W134">
            <v>45352</v>
          </cell>
          <cell r="X134">
            <v>45382</v>
          </cell>
          <cell r="Y134">
            <v>2168371</v>
          </cell>
          <cell r="Z134">
            <v>45383</v>
          </cell>
          <cell r="AA134">
            <v>45412</v>
          </cell>
          <cell r="AB134">
            <v>2168371</v>
          </cell>
          <cell r="AC134">
            <v>45413</v>
          </cell>
          <cell r="AD134">
            <v>45443</v>
          </cell>
          <cell r="AE134">
            <v>2168371</v>
          </cell>
          <cell r="AF134">
            <v>45444</v>
          </cell>
          <cell r="AG134">
            <v>45473</v>
          </cell>
          <cell r="AH134">
            <v>1011906</v>
          </cell>
          <cell r="AI134">
            <v>45474</v>
          </cell>
          <cell r="AJ134">
            <v>45487</v>
          </cell>
          <cell r="BI134" t="str">
            <v>Facultad de Ciencias Agropecuarias y Recursos Naturales</v>
          </cell>
          <cell r="BJ134" t="str">
            <v>CRISTÓBAL LUGO LÓPEZ</v>
          </cell>
          <cell r="BK134" t="str">
            <v>Decano de la Facultad de Ciencias Agropecuarias y Recursos Naturales</v>
          </cell>
          <cell r="BL134">
            <v>21</v>
          </cell>
          <cell r="BM134">
            <v>45306</v>
          </cell>
          <cell r="BN134">
            <v>1283959346</v>
          </cell>
          <cell r="BO134">
            <v>183</v>
          </cell>
          <cell r="BP134">
            <v>45306</v>
          </cell>
          <cell r="BQ134">
            <v>13010226</v>
          </cell>
          <cell r="CS134"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134">
            <v>17267844</v>
          </cell>
          <cell r="CU134">
            <v>27</v>
          </cell>
          <cell r="CV134" t="str">
            <v>54406</v>
          </cell>
          <cell r="CY134">
            <v>8299</v>
          </cell>
          <cell r="CZ134" t="str">
            <v>M6</v>
          </cell>
        </row>
        <row r="135">
          <cell r="B135" t="str">
            <v>0036 DE 2024</v>
          </cell>
          <cell r="C135">
            <v>1122651218</v>
          </cell>
          <cell r="D135" t="str">
            <v>REYES ANDRES VEGA BELTRAN</v>
          </cell>
          <cell r="E135" t="str">
            <v>CONTRATO DE PRESTACIÓN DE SERVICIOS DE APOYO A LA GESTIÓN</v>
          </cell>
          <cell r="F135"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135">
            <v>45306</v>
          </cell>
          <cell r="H135">
            <v>10905624</v>
          </cell>
          <cell r="I135" t="str">
            <v>Seis (06) meses calendario</v>
          </cell>
          <cell r="J135">
            <v>45306</v>
          </cell>
          <cell r="K135">
            <v>45487</v>
          </cell>
          <cell r="L135" t="str">
            <v>NO APLICA</v>
          </cell>
          <cell r="M135" t="str">
            <v>NO APLICA</v>
          </cell>
          <cell r="N135" t="str">
            <v>NO APLICA</v>
          </cell>
          <cell r="O135">
            <v>7</v>
          </cell>
          <cell r="P135">
            <v>969389</v>
          </cell>
          <cell r="Q135">
            <v>45306</v>
          </cell>
          <cell r="R135">
            <v>45322</v>
          </cell>
          <cell r="S135">
            <v>1817604</v>
          </cell>
          <cell r="T135">
            <v>45323</v>
          </cell>
          <cell r="U135">
            <v>45351</v>
          </cell>
          <cell r="V135">
            <v>1817604</v>
          </cell>
          <cell r="W135">
            <v>45352</v>
          </cell>
          <cell r="X135">
            <v>45382</v>
          </cell>
          <cell r="Y135">
            <v>1817604</v>
          </cell>
          <cell r="Z135">
            <v>45383</v>
          </cell>
          <cell r="AA135">
            <v>45412</v>
          </cell>
          <cell r="AB135">
            <v>1817604</v>
          </cell>
          <cell r="AC135">
            <v>45413</v>
          </cell>
          <cell r="AD135">
            <v>45443</v>
          </cell>
          <cell r="AE135">
            <v>1817604</v>
          </cell>
          <cell r="AF135">
            <v>45444</v>
          </cell>
          <cell r="AG135">
            <v>45473</v>
          </cell>
          <cell r="AH135">
            <v>848215</v>
          </cell>
          <cell r="AI135">
            <v>45474</v>
          </cell>
          <cell r="AJ135">
            <v>45487</v>
          </cell>
          <cell r="BI135" t="str">
            <v>Facultad de Ciencias Agropecuarias y Recursos Naturales</v>
          </cell>
          <cell r="BJ135" t="str">
            <v>CRISTÓBAL LUGO LÓPEZ</v>
          </cell>
          <cell r="BK135" t="str">
            <v>Decano de la Facultad de Ciencias Agropecuarias y Recursos Naturales</v>
          </cell>
          <cell r="BL135">
            <v>21</v>
          </cell>
          <cell r="BM135">
            <v>45306</v>
          </cell>
          <cell r="BN135">
            <v>1283959346</v>
          </cell>
          <cell r="BO135">
            <v>184</v>
          </cell>
          <cell r="BP135">
            <v>45306</v>
          </cell>
          <cell r="BQ135">
            <v>10905624</v>
          </cell>
          <cell r="CS13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135">
            <v>1122651218.5</v>
          </cell>
          <cell r="CU135">
            <v>27</v>
          </cell>
          <cell r="CV135" t="str">
            <v>54406</v>
          </cell>
          <cell r="CY135">
            <v>8299</v>
          </cell>
          <cell r="CZ135" t="str">
            <v>M6</v>
          </cell>
        </row>
        <row r="136">
          <cell r="B136" t="str">
            <v>0037 DE 2024</v>
          </cell>
          <cell r="C136">
            <v>1119888213</v>
          </cell>
          <cell r="D136" t="str">
            <v>WILMER JAVIER VEGA BELTRAN</v>
          </cell>
          <cell r="E136" t="str">
            <v>CONTRATO DE PRESTACIÓN DE SERVICIOS DE APOYO A LA GESTIÓN</v>
          </cell>
          <cell r="F13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36">
            <v>45306</v>
          </cell>
          <cell r="H136">
            <v>13010226</v>
          </cell>
          <cell r="I136" t="str">
            <v>Seis (06) meses calendario</v>
          </cell>
          <cell r="J136">
            <v>45306</v>
          </cell>
          <cell r="K136">
            <v>45487</v>
          </cell>
          <cell r="L136" t="str">
            <v>NO APLICA</v>
          </cell>
          <cell r="M136" t="str">
            <v>NO APLICA</v>
          </cell>
          <cell r="N136" t="str">
            <v>NO APLICA</v>
          </cell>
          <cell r="O136">
            <v>7</v>
          </cell>
          <cell r="P136">
            <v>1156465</v>
          </cell>
          <cell r="Q136">
            <v>45306</v>
          </cell>
          <cell r="R136">
            <v>45322</v>
          </cell>
          <cell r="S136">
            <v>2168371</v>
          </cell>
          <cell r="T136">
            <v>45323</v>
          </cell>
          <cell r="U136">
            <v>45351</v>
          </cell>
          <cell r="V136">
            <v>2168371</v>
          </cell>
          <cell r="W136">
            <v>45352</v>
          </cell>
          <cell r="X136">
            <v>45382</v>
          </cell>
          <cell r="Y136">
            <v>2168371</v>
          </cell>
          <cell r="Z136">
            <v>45383</v>
          </cell>
          <cell r="AA136">
            <v>45412</v>
          </cell>
          <cell r="AB136">
            <v>2168371</v>
          </cell>
          <cell r="AC136">
            <v>45413</v>
          </cell>
          <cell r="AD136">
            <v>45443</v>
          </cell>
          <cell r="AE136">
            <v>2168371</v>
          </cell>
          <cell r="AF136">
            <v>45444</v>
          </cell>
          <cell r="AG136">
            <v>45473</v>
          </cell>
          <cell r="AH136">
            <v>1011906</v>
          </cell>
          <cell r="AI136">
            <v>45474</v>
          </cell>
          <cell r="AJ136">
            <v>45487</v>
          </cell>
          <cell r="BI136" t="str">
            <v>Facultad de Ciencias Agropecuarias y Recursos Naturales</v>
          </cell>
          <cell r="BJ136" t="str">
            <v>CRISTÓBAL LUGO LÓPEZ</v>
          </cell>
          <cell r="BK136" t="str">
            <v>Decano de la Facultad de Ciencias Agropecuarias y Recursos Naturales</v>
          </cell>
          <cell r="BL136">
            <v>21</v>
          </cell>
          <cell r="BM136">
            <v>45306</v>
          </cell>
          <cell r="BN136">
            <v>1283959346</v>
          </cell>
          <cell r="BO136">
            <v>185</v>
          </cell>
          <cell r="BP136">
            <v>45306</v>
          </cell>
          <cell r="BQ136">
            <v>13010226</v>
          </cell>
          <cell r="CS13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36">
            <v>1119888213</v>
          </cell>
          <cell r="CU136">
            <v>27</v>
          </cell>
          <cell r="CV136" t="str">
            <v>54406</v>
          </cell>
          <cell r="CY136">
            <v>8299</v>
          </cell>
          <cell r="CZ136" t="str">
            <v>M6</v>
          </cell>
        </row>
        <row r="137">
          <cell r="B137" t="str">
            <v>0038 DE 2024</v>
          </cell>
          <cell r="C137">
            <v>11518445</v>
          </cell>
          <cell r="D137" t="str">
            <v>MARTIN ENRIQUE RINCON ROMERO</v>
          </cell>
          <cell r="E137" t="str">
            <v>CONTRATO DE PRESTACIÓN DE SERVICIOS DE APOYO A LA GESTIÓN</v>
          </cell>
          <cell r="F137"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7">
            <v>45306</v>
          </cell>
          <cell r="H137">
            <v>13010226</v>
          </cell>
          <cell r="I137" t="str">
            <v>Seis (06) meses calendario</v>
          </cell>
          <cell r="J137">
            <v>45306</v>
          </cell>
          <cell r="K137">
            <v>45487</v>
          </cell>
          <cell r="L137" t="str">
            <v>NO APLICA</v>
          </cell>
          <cell r="M137" t="str">
            <v>NO APLICA</v>
          </cell>
          <cell r="N137" t="str">
            <v>NO APLICA</v>
          </cell>
          <cell r="O137">
            <v>7</v>
          </cell>
          <cell r="P137">
            <v>1156465</v>
          </cell>
          <cell r="Q137">
            <v>45306</v>
          </cell>
          <cell r="R137">
            <v>45322</v>
          </cell>
          <cell r="S137">
            <v>2168371</v>
          </cell>
          <cell r="T137">
            <v>45323</v>
          </cell>
          <cell r="U137">
            <v>45351</v>
          </cell>
          <cell r="V137">
            <v>2168371</v>
          </cell>
          <cell r="W137">
            <v>45352</v>
          </cell>
          <cell r="X137">
            <v>45382</v>
          </cell>
          <cell r="Y137">
            <v>2168371</v>
          </cell>
          <cell r="Z137">
            <v>45383</v>
          </cell>
          <cell r="AA137">
            <v>45412</v>
          </cell>
          <cell r="AB137">
            <v>2168371</v>
          </cell>
          <cell r="AC137">
            <v>45413</v>
          </cell>
          <cell r="AD137">
            <v>45443</v>
          </cell>
          <cell r="AE137">
            <v>2168371</v>
          </cell>
          <cell r="AF137">
            <v>45444</v>
          </cell>
          <cell r="AG137">
            <v>45473</v>
          </cell>
          <cell r="AH137">
            <v>1011906</v>
          </cell>
          <cell r="AI137">
            <v>45474</v>
          </cell>
          <cell r="AJ137">
            <v>45487</v>
          </cell>
          <cell r="BI137" t="str">
            <v>Facultad de Ciencias Agropecuarias y Recursos Naturales</v>
          </cell>
          <cell r="BJ137" t="str">
            <v>CRISTÓBAL LUGO LÓPEZ</v>
          </cell>
          <cell r="BK137" t="str">
            <v>Decano de la Facultad de Ciencias Agropecuarias y Recursos Naturales</v>
          </cell>
          <cell r="BL137">
            <v>21</v>
          </cell>
          <cell r="BM137">
            <v>45306</v>
          </cell>
          <cell r="BN137">
            <v>1283959346</v>
          </cell>
          <cell r="BO137">
            <v>186</v>
          </cell>
          <cell r="BP137">
            <v>45306</v>
          </cell>
          <cell r="BQ137">
            <v>13010226</v>
          </cell>
          <cell r="CS137"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7">
            <v>11518445</v>
          </cell>
          <cell r="CU137">
            <v>27</v>
          </cell>
          <cell r="CV137" t="str">
            <v>54406</v>
          </cell>
          <cell r="CY137">
            <v>7490</v>
          </cell>
          <cell r="CZ137" t="str">
            <v>M6</v>
          </cell>
        </row>
        <row r="138">
          <cell r="B138" t="str">
            <v>0039 DE 2024</v>
          </cell>
          <cell r="C138">
            <v>40385329</v>
          </cell>
          <cell r="D138" t="str">
            <v>AHYDE SORAYA VALIENTE ROJAS</v>
          </cell>
          <cell r="E138" t="str">
            <v>CONTRATO DE PRESTACIÓN DE SERVICIOS DE APOYO A LA GESTIÓN</v>
          </cell>
          <cell r="F138" t="str">
            <v>PRESTACIÓN DE SERVICIOS DE APOYO A LA GESTIÓN NECESARIO PARA EL FORTALECIMIENTO DE LOS PROCESOS EN LA DECANATURA DE LA FACULTAD DE CIENCIAS ECONÓMICAS DE LA UNIVERSIDAD DE LOS LLANOS.</v>
          </cell>
          <cell r="G138">
            <v>45306</v>
          </cell>
          <cell r="H138">
            <v>13010226</v>
          </cell>
          <cell r="I138" t="str">
            <v>Seis (06) meses calendario</v>
          </cell>
          <cell r="J138">
            <v>45306</v>
          </cell>
          <cell r="K138">
            <v>45487</v>
          </cell>
          <cell r="L138" t="str">
            <v>NO APLICA</v>
          </cell>
          <cell r="M138" t="str">
            <v>NO APLICA</v>
          </cell>
          <cell r="N138" t="str">
            <v>NO APLICA</v>
          </cell>
          <cell r="O138">
            <v>7</v>
          </cell>
          <cell r="P138">
            <v>1156465</v>
          </cell>
          <cell r="Q138">
            <v>45306</v>
          </cell>
          <cell r="R138">
            <v>45322</v>
          </cell>
          <cell r="S138">
            <v>2168371</v>
          </cell>
          <cell r="T138">
            <v>45323</v>
          </cell>
          <cell r="U138">
            <v>45351</v>
          </cell>
          <cell r="V138">
            <v>2168371</v>
          </cell>
          <cell r="W138">
            <v>45352</v>
          </cell>
          <cell r="X138">
            <v>45382</v>
          </cell>
          <cell r="Y138">
            <v>2168371</v>
          </cell>
          <cell r="Z138">
            <v>45383</v>
          </cell>
          <cell r="AA138">
            <v>45412</v>
          </cell>
          <cell r="AB138">
            <v>2168371</v>
          </cell>
          <cell r="AC138">
            <v>45413</v>
          </cell>
          <cell r="AD138">
            <v>45443</v>
          </cell>
          <cell r="AE138">
            <v>2168371</v>
          </cell>
          <cell r="AF138">
            <v>45444</v>
          </cell>
          <cell r="AG138">
            <v>45473</v>
          </cell>
          <cell r="AH138">
            <v>1011906</v>
          </cell>
          <cell r="AI138">
            <v>45474</v>
          </cell>
          <cell r="AJ138">
            <v>45487</v>
          </cell>
          <cell r="BI138" t="str">
            <v>Facultad de Ciencias Económicas</v>
          </cell>
          <cell r="BJ138" t="str">
            <v>JAVIER DIAZ CASTRO</v>
          </cell>
          <cell r="BK138" t="str">
            <v>Decano de la Facultad de Ciencias Económicas</v>
          </cell>
          <cell r="BL138">
            <v>21</v>
          </cell>
          <cell r="BM138">
            <v>45306</v>
          </cell>
          <cell r="BN138">
            <v>1283959346</v>
          </cell>
          <cell r="BO138">
            <v>174</v>
          </cell>
          <cell r="BP138">
            <v>45306</v>
          </cell>
          <cell r="BQ138">
            <v>13010226</v>
          </cell>
          <cell r="CS138" t="str">
            <v xml:space="preserve">1. Apoyar los procesos de actividades de mejoramiento y acreditación del desarrollo, ejecución del direccionamiento curricular. 2. Apoyar con la correspondencia e informes de los profesores, estudiantes, administrativos, Directivos pertinente a la Decanatura. 3. Apoyar la proyección de oficios y archivos  según el requerimiento pertinente del Decano Informar a los docentes, estudiantes sobre los procesos académicos y administrativos. 4. Cooperar con los procesos administrativos de la Secretaria Académica y los programas de pregrados y posgrado. 5. Prestar apoyo en la atención a la comunidad Universitaria. 6. Prestar apoyo al desarrollo de los informes administrativos. 7. Brindar apoyo en la revisión, verificación y cumplimiento de los soportes para pago de las cuentas de cobro de los docentes de hora catedra enviadas por las escuelas de la facultad, para dar posterior trámite a la firma del decano. </v>
          </cell>
          <cell r="CT138">
            <v>40385329</v>
          </cell>
          <cell r="CU138">
            <v>109</v>
          </cell>
          <cell r="CV138" t="str">
            <v>58200</v>
          </cell>
          <cell r="CY138">
            <v>8299</v>
          </cell>
          <cell r="CZ138" t="str">
            <v>M6</v>
          </cell>
        </row>
        <row r="139">
          <cell r="B139" t="str">
            <v>0040 DE 2024</v>
          </cell>
          <cell r="C139">
            <v>1121860221</v>
          </cell>
          <cell r="D139" t="str">
            <v>SURIAN SURILLY CASTRO JARAMILLO</v>
          </cell>
          <cell r="E139" t="str">
            <v>CONTRATO DE PRESTACIÓN DE SERVICIOS DE APOYO A LA GESTIÓN</v>
          </cell>
          <cell r="F139" t="str">
            <v>PRESTACIÓN DE SERVICIOS DE APOYO A LA GESTIÓN NECESARIO PARA EL FORTALECIMIENTO DE LOS PROCESOS EN LA ESCUELA DE ADMINISTRACIÓN Y NEGOCIOS DE LA FACULTAD DE CIENCIAS ECONÓMICAS DE LA UNIVERSIDAD DE LOS LLANOS.</v>
          </cell>
          <cell r="G139">
            <v>45306</v>
          </cell>
          <cell r="H139">
            <v>13010226</v>
          </cell>
          <cell r="I139" t="str">
            <v>Seis (06) meses calendario</v>
          </cell>
          <cell r="J139">
            <v>45306</v>
          </cell>
          <cell r="K139">
            <v>45487</v>
          </cell>
          <cell r="L139" t="str">
            <v>NO APLICA</v>
          </cell>
          <cell r="M139" t="str">
            <v>NO APLICA</v>
          </cell>
          <cell r="N139" t="str">
            <v>NO APLICA</v>
          </cell>
          <cell r="O139">
            <v>7</v>
          </cell>
          <cell r="P139">
            <v>1156465</v>
          </cell>
          <cell r="Q139">
            <v>45306</v>
          </cell>
          <cell r="R139">
            <v>45322</v>
          </cell>
          <cell r="S139">
            <v>2168371</v>
          </cell>
          <cell r="T139">
            <v>45323</v>
          </cell>
          <cell r="U139">
            <v>45351</v>
          </cell>
          <cell r="V139">
            <v>2168371</v>
          </cell>
          <cell r="W139">
            <v>45352</v>
          </cell>
          <cell r="X139">
            <v>45382</v>
          </cell>
          <cell r="Y139">
            <v>2168371</v>
          </cell>
          <cell r="Z139">
            <v>45383</v>
          </cell>
          <cell r="AA139">
            <v>45412</v>
          </cell>
          <cell r="AB139">
            <v>2168371</v>
          </cell>
          <cell r="AC139">
            <v>45413</v>
          </cell>
          <cell r="AD139">
            <v>45443</v>
          </cell>
          <cell r="AE139">
            <v>2168371</v>
          </cell>
          <cell r="AF139">
            <v>45444</v>
          </cell>
          <cell r="AG139">
            <v>45473</v>
          </cell>
          <cell r="AH139">
            <v>1011906</v>
          </cell>
          <cell r="AI139">
            <v>45474</v>
          </cell>
          <cell r="AJ139">
            <v>45487</v>
          </cell>
          <cell r="BI139" t="str">
            <v>Facultad de Ciencias Económicas</v>
          </cell>
          <cell r="BJ139" t="str">
            <v>JAVIER DIAZ CASTRO</v>
          </cell>
          <cell r="BK139" t="str">
            <v>Decano de la Facultad de Ciencias Económicas</v>
          </cell>
          <cell r="BL139">
            <v>21</v>
          </cell>
          <cell r="BM139">
            <v>45306</v>
          </cell>
          <cell r="BN139">
            <v>1283959346</v>
          </cell>
          <cell r="BO139">
            <v>175</v>
          </cell>
          <cell r="BP139">
            <v>45306</v>
          </cell>
          <cell r="BQ139">
            <v>13010226</v>
          </cell>
          <cell r="CS13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139">
            <v>1121860221</v>
          </cell>
          <cell r="CU139">
            <v>109</v>
          </cell>
          <cell r="CV139">
            <v>58502</v>
          </cell>
          <cell r="CY139">
            <v>8299</v>
          </cell>
          <cell r="CZ139" t="str">
            <v>M6</v>
          </cell>
        </row>
        <row r="140">
          <cell r="B140" t="str">
            <v>0041 DE 2024</v>
          </cell>
          <cell r="C140">
            <v>1119887606</v>
          </cell>
          <cell r="D140" t="str">
            <v>RAFAEL SNEIDER CUARTAS VELANDIA</v>
          </cell>
          <cell r="E140" t="str">
            <v>CONTRATO DE PRESTACIÓN DE SERVICIOS PROFESIONALES</v>
          </cell>
          <cell r="F140"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40">
            <v>45306</v>
          </cell>
          <cell r="H140">
            <v>22193904</v>
          </cell>
          <cell r="I140" t="str">
            <v>Seis (06) meses calendario</v>
          </cell>
          <cell r="J140">
            <v>45306</v>
          </cell>
          <cell r="K140">
            <v>45487</v>
          </cell>
          <cell r="L140" t="str">
            <v>NO APLICA</v>
          </cell>
          <cell r="M140" t="str">
            <v>NO APLICA</v>
          </cell>
          <cell r="N140" t="str">
            <v>NO APLICA</v>
          </cell>
          <cell r="O140">
            <v>7</v>
          </cell>
          <cell r="P140">
            <v>1972791</v>
          </cell>
          <cell r="Q140">
            <v>45306</v>
          </cell>
          <cell r="R140">
            <v>45322</v>
          </cell>
          <cell r="S140">
            <v>3698984</v>
          </cell>
          <cell r="T140">
            <v>45323</v>
          </cell>
          <cell r="U140">
            <v>45351</v>
          </cell>
          <cell r="V140">
            <v>3698984</v>
          </cell>
          <cell r="W140">
            <v>45352</v>
          </cell>
          <cell r="X140">
            <v>45382</v>
          </cell>
          <cell r="Y140">
            <v>3698984</v>
          </cell>
          <cell r="Z140">
            <v>45383</v>
          </cell>
          <cell r="AA140">
            <v>45412</v>
          </cell>
          <cell r="AB140">
            <v>3698984</v>
          </cell>
          <cell r="AC140">
            <v>45413</v>
          </cell>
          <cell r="AD140">
            <v>45443</v>
          </cell>
          <cell r="AE140">
            <v>3698984</v>
          </cell>
          <cell r="AF140">
            <v>45444</v>
          </cell>
          <cell r="AG140">
            <v>45473</v>
          </cell>
          <cell r="AH140">
            <v>1726193</v>
          </cell>
          <cell r="AI140">
            <v>45474</v>
          </cell>
          <cell r="AJ140">
            <v>45487</v>
          </cell>
          <cell r="BI140" t="str">
            <v>Instituto de Educación Abierta y a Distancia</v>
          </cell>
          <cell r="BJ140" t="str">
            <v>ANGELICA SOFIA GONZALEZ PULIDO</v>
          </cell>
          <cell r="BK140" t="str">
            <v>Director Técnico de Educación a Distancia</v>
          </cell>
          <cell r="BL140">
            <v>20</v>
          </cell>
          <cell r="BM140">
            <v>45306</v>
          </cell>
          <cell r="BN140">
            <v>2599259317</v>
          </cell>
          <cell r="BO140">
            <v>76</v>
          </cell>
          <cell r="BP140">
            <v>45306</v>
          </cell>
          <cell r="BQ140">
            <v>22193904</v>
          </cell>
          <cell r="CS140"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Apoyar la administración de la plataforma Moodle establecida por Unillanos como herramienta oficial de los procesos docentes en sus diversas modalidades. 4. Apoyar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 con la administración del ambiente AVA.</v>
          </cell>
          <cell r="CT140">
            <v>1119887606</v>
          </cell>
          <cell r="CU140">
            <v>436</v>
          </cell>
          <cell r="CV140">
            <v>590</v>
          </cell>
          <cell r="CY140">
            <v>6201</v>
          </cell>
          <cell r="CZ140" t="str">
            <v>M6</v>
          </cell>
        </row>
        <row r="141">
          <cell r="B141" t="str">
            <v>0042 DE 2024</v>
          </cell>
          <cell r="C141">
            <v>40185261</v>
          </cell>
          <cell r="D141" t="str">
            <v xml:space="preserve">HAYDEE ROCIO DEL PILAR LARA SILVA </v>
          </cell>
          <cell r="E141" t="str">
            <v>CONTRATO DE PRESTACIÓN DE SERVICIOS DE APOYO A LA GESTIÓN</v>
          </cell>
          <cell r="F141" t="str">
            <v>PRESTACIÓN DE SERVICIOS DE APOYO A LA GESTIÓN NECESARIO PARA EL FORTALECIMIENTO DE LOS PROCESOS ACADÉMICOS Y ADMINISTRATIVOS DEL INSTITUTO DE EDUCACIÓN ABIERTA Y A DISTANCIA DE LA UNIVERSIDAD DE LOS LLANOS.</v>
          </cell>
          <cell r="G141">
            <v>45306</v>
          </cell>
          <cell r="H141">
            <v>13010226</v>
          </cell>
          <cell r="I141" t="str">
            <v>Seis (06) meses calendario</v>
          </cell>
          <cell r="J141">
            <v>45306</v>
          </cell>
          <cell r="K141">
            <v>45487</v>
          </cell>
          <cell r="L141" t="str">
            <v>NO APLICA</v>
          </cell>
          <cell r="M141" t="str">
            <v>NO APLICA</v>
          </cell>
          <cell r="N141" t="str">
            <v>NO APLICA</v>
          </cell>
          <cell r="O141">
            <v>7</v>
          </cell>
          <cell r="P141">
            <v>1156465</v>
          </cell>
          <cell r="Q141">
            <v>45306</v>
          </cell>
          <cell r="R141">
            <v>45322</v>
          </cell>
          <cell r="S141">
            <v>2168371</v>
          </cell>
          <cell r="T141">
            <v>45323</v>
          </cell>
          <cell r="U141">
            <v>45351</v>
          </cell>
          <cell r="V141">
            <v>2168371</v>
          </cell>
          <cell r="W141">
            <v>45352</v>
          </cell>
          <cell r="X141">
            <v>45382</v>
          </cell>
          <cell r="Y141">
            <v>2168371</v>
          </cell>
          <cell r="Z141">
            <v>45383</v>
          </cell>
          <cell r="AA141">
            <v>45412</v>
          </cell>
          <cell r="AB141">
            <v>2168371</v>
          </cell>
          <cell r="AC141">
            <v>45413</v>
          </cell>
          <cell r="AD141">
            <v>45443</v>
          </cell>
          <cell r="AE141">
            <v>2168371</v>
          </cell>
          <cell r="AF141">
            <v>45444</v>
          </cell>
          <cell r="AG141">
            <v>45473</v>
          </cell>
          <cell r="AH141">
            <v>1011906</v>
          </cell>
          <cell r="AI141">
            <v>45474</v>
          </cell>
          <cell r="AJ141">
            <v>45487</v>
          </cell>
          <cell r="BI141" t="str">
            <v>Instituto de Educación Abierta y a Distancia</v>
          </cell>
          <cell r="BJ141" t="str">
            <v>ANGELICA SOFIA GONZALEZ PULIDO</v>
          </cell>
          <cell r="BK141" t="str">
            <v>Director Técnico de Educación a Distancia</v>
          </cell>
          <cell r="BL141">
            <v>20</v>
          </cell>
          <cell r="BM141">
            <v>45306</v>
          </cell>
          <cell r="BN141">
            <v>2599259317</v>
          </cell>
          <cell r="BO141">
            <v>41</v>
          </cell>
          <cell r="BP141">
            <v>45306</v>
          </cell>
          <cell r="BQ141">
            <v>13010226</v>
          </cell>
          <cell r="CS141"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1">
            <v>40185261</v>
          </cell>
          <cell r="CU141">
            <v>436</v>
          </cell>
          <cell r="CV141">
            <v>590</v>
          </cell>
          <cell r="CY141">
            <v>7020</v>
          </cell>
          <cell r="CZ141" t="str">
            <v>M5</v>
          </cell>
        </row>
        <row r="142">
          <cell r="B142" t="str">
            <v>0043 DE 2024</v>
          </cell>
          <cell r="C142">
            <v>1234791971</v>
          </cell>
          <cell r="D142" t="str">
            <v>LEIDY TATIANA ALFONSO VILLADA</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45306</v>
          </cell>
          <cell r="H142">
            <v>16383000</v>
          </cell>
          <cell r="I142" t="str">
            <v>Seis (06) meses calendario</v>
          </cell>
          <cell r="J142">
            <v>45306</v>
          </cell>
          <cell r="K142">
            <v>45487</v>
          </cell>
          <cell r="L142" t="str">
            <v>NO APLICA</v>
          </cell>
          <cell r="M142" t="str">
            <v>NO APLICA</v>
          </cell>
          <cell r="N142" t="str">
            <v>NO APLICA</v>
          </cell>
          <cell r="O142">
            <v>7</v>
          </cell>
          <cell r="P142">
            <v>1456267</v>
          </cell>
          <cell r="Q142">
            <v>45306</v>
          </cell>
          <cell r="R142">
            <v>45322</v>
          </cell>
          <cell r="S142">
            <v>2730500</v>
          </cell>
          <cell r="T142">
            <v>45323</v>
          </cell>
          <cell r="U142">
            <v>45351</v>
          </cell>
          <cell r="V142">
            <v>2730500</v>
          </cell>
          <cell r="W142">
            <v>45352</v>
          </cell>
          <cell r="X142">
            <v>45382</v>
          </cell>
          <cell r="Y142">
            <v>2730500</v>
          </cell>
          <cell r="Z142">
            <v>45383</v>
          </cell>
          <cell r="AA142">
            <v>45412</v>
          </cell>
          <cell r="AB142">
            <v>2730500</v>
          </cell>
          <cell r="AC142">
            <v>45413</v>
          </cell>
          <cell r="AD142">
            <v>45443</v>
          </cell>
          <cell r="AE142">
            <v>2730500</v>
          </cell>
          <cell r="AF142">
            <v>45444</v>
          </cell>
          <cell r="AG142">
            <v>45473</v>
          </cell>
          <cell r="AH142">
            <v>1274233</v>
          </cell>
          <cell r="AI142">
            <v>45474</v>
          </cell>
          <cell r="AJ142">
            <v>45487</v>
          </cell>
          <cell r="BI142" t="str">
            <v>Oficina Asesora Jurídica</v>
          </cell>
          <cell r="BJ142" t="str">
            <v>ZULITH ANDREA ROMERO MARTIN</v>
          </cell>
          <cell r="BK142" t="str">
            <v>Asesora Jurídica</v>
          </cell>
          <cell r="BL142">
            <v>20</v>
          </cell>
          <cell r="BM142">
            <v>45306</v>
          </cell>
          <cell r="BN142">
            <v>2599259317</v>
          </cell>
          <cell r="BO142">
            <v>126</v>
          </cell>
          <cell r="BP142">
            <v>45306</v>
          </cell>
          <cell r="BQ142">
            <v>16383000</v>
          </cell>
          <cell r="CS14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142">
            <v>1234791971</v>
          </cell>
          <cell r="CU142">
            <v>436</v>
          </cell>
          <cell r="CV142">
            <v>210</v>
          </cell>
          <cell r="CY142">
            <v>8299</v>
          </cell>
          <cell r="CZ142" t="str">
            <v>M6</v>
          </cell>
        </row>
        <row r="143">
          <cell r="B143" t="str">
            <v>0044 DE 2024</v>
          </cell>
          <cell r="C143">
            <v>1026577505</v>
          </cell>
          <cell r="D143" t="str">
            <v>ALEXANDER MEZA AVILA</v>
          </cell>
          <cell r="E143" t="str">
            <v>CONTRATO DE PRESTACIÓN DE SERVICIOS PROFESIONALES</v>
          </cell>
          <cell r="F143" t="str">
            <v>PRESTACIÓN DE SERVICIOS PROFESIONALES NECESARIO PARA EL FORTALECIMIENTO DE LOS PROCESOS DE GESTIÓN JURÍDICA DE LA OFICINA ASESORA JURÍDICA DE LA UNIVERSIDAD DE LOS LLANOS.</v>
          </cell>
          <cell r="G143">
            <v>45306</v>
          </cell>
          <cell r="H143">
            <v>22193904</v>
          </cell>
          <cell r="I143" t="str">
            <v>Seis (06) meses calendario</v>
          </cell>
          <cell r="J143">
            <v>45306</v>
          </cell>
          <cell r="K143">
            <v>45487</v>
          </cell>
          <cell r="L143" t="str">
            <v>NO APLICA</v>
          </cell>
          <cell r="M143" t="str">
            <v>NO APLICA</v>
          </cell>
          <cell r="N143" t="str">
            <v>NO APLICA</v>
          </cell>
          <cell r="O143">
            <v>7</v>
          </cell>
          <cell r="P143">
            <v>1972791</v>
          </cell>
          <cell r="Q143">
            <v>45306</v>
          </cell>
          <cell r="R143">
            <v>45322</v>
          </cell>
          <cell r="S143">
            <v>3698984</v>
          </cell>
          <cell r="T143">
            <v>45323</v>
          </cell>
          <cell r="U143">
            <v>45351</v>
          </cell>
          <cell r="V143">
            <v>3698984</v>
          </cell>
          <cell r="W143">
            <v>45352</v>
          </cell>
          <cell r="X143">
            <v>45382</v>
          </cell>
          <cell r="Y143">
            <v>3698984</v>
          </cell>
          <cell r="Z143">
            <v>45383</v>
          </cell>
          <cell r="AA143">
            <v>45412</v>
          </cell>
          <cell r="AB143">
            <v>3698984</v>
          </cell>
          <cell r="AC143">
            <v>45413</v>
          </cell>
          <cell r="AD143">
            <v>45443</v>
          </cell>
          <cell r="AE143">
            <v>3698984</v>
          </cell>
          <cell r="AF143">
            <v>45444</v>
          </cell>
          <cell r="AG143">
            <v>45473</v>
          </cell>
          <cell r="AH143">
            <v>1726193</v>
          </cell>
          <cell r="AI143">
            <v>45474</v>
          </cell>
          <cell r="AJ143">
            <v>45487</v>
          </cell>
          <cell r="BI143" t="str">
            <v>Oficina Asesora Jurídica</v>
          </cell>
          <cell r="BJ143" t="str">
            <v>ZULITH ANDREA ROMERO MARTIN</v>
          </cell>
          <cell r="BK143" t="str">
            <v>Asesora Jurídica</v>
          </cell>
          <cell r="BL143">
            <v>20</v>
          </cell>
          <cell r="BM143">
            <v>45306</v>
          </cell>
          <cell r="BN143">
            <v>2599259317</v>
          </cell>
          <cell r="BO143">
            <v>74</v>
          </cell>
          <cell r="BP143">
            <v>45306</v>
          </cell>
          <cell r="BQ143">
            <v>22193904</v>
          </cell>
          <cell r="CS143" t="str">
            <v xml:space="preserve">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v>
          </cell>
          <cell r="CT143">
            <v>1026577505</v>
          </cell>
          <cell r="CU143">
            <v>436</v>
          </cell>
          <cell r="CV143">
            <v>210</v>
          </cell>
          <cell r="CY143">
            <v>6920</v>
          </cell>
          <cell r="CZ143" t="str">
            <v>M5</v>
          </cell>
        </row>
        <row r="144">
          <cell r="B144" t="str">
            <v>0045 DE 2024</v>
          </cell>
          <cell r="C144">
            <v>1121845439</v>
          </cell>
          <cell r="D144" t="str">
            <v xml:space="preserve">STEFANNI LOPEZ BUITRAGO </v>
          </cell>
          <cell r="E144" t="str">
            <v>CONTRATO DE PRESTACIÓN DE SERVICIOS PROFESIONALES</v>
          </cell>
          <cell r="F144" t="str">
            <v>PRESTACIÓN DE SERVICIOS PROFESIONALES NECESARIO PARA EL FORTALECIMIENTO DE LOS PROCESOS DE GESTIÓN CONTABLE Y ADMINISTRATIVA DE LA OFICINA ASESORA JURÍDICA DE LA UNIVERSIDAD DE LOS LLANOS.</v>
          </cell>
          <cell r="G144">
            <v>45306</v>
          </cell>
          <cell r="H144">
            <v>22193904</v>
          </cell>
          <cell r="I144" t="str">
            <v>Seis (06) meses calendario</v>
          </cell>
          <cell r="J144">
            <v>45306</v>
          </cell>
          <cell r="K144">
            <v>45487</v>
          </cell>
          <cell r="L144" t="str">
            <v>NO APLICA</v>
          </cell>
          <cell r="M144" t="str">
            <v>NO APLICA</v>
          </cell>
          <cell r="N144" t="str">
            <v>NO APLICA</v>
          </cell>
          <cell r="O144">
            <v>7</v>
          </cell>
          <cell r="P144">
            <v>1972791</v>
          </cell>
          <cell r="Q144">
            <v>45306</v>
          </cell>
          <cell r="R144">
            <v>45322</v>
          </cell>
          <cell r="S144">
            <v>3698984</v>
          </cell>
          <cell r="T144">
            <v>45323</v>
          </cell>
          <cell r="U144">
            <v>45351</v>
          </cell>
          <cell r="V144">
            <v>3698984</v>
          </cell>
          <cell r="W144">
            <v>45352</v>
          </cell>
          <cell r="X144">
            <v>45382</v>
          </cell>
          <cell r="Y144">
            <v>3698984</v>
          </cell>
          <cell r="Z144">
            <v>45383</v>
          </cell>
          <cell r="AA144">
            <v>45412</v>
          </cell>
          <cell r="AB144">
            <v>3698984</v>
          </cell>
          <cell r="AC144">
            <v>45413</v>
          </cell>
          <cell r="AD144">
            <v>45443</v>
          </cell>
          <cell r="AE144">
            <v>3698984</v>
          </cell>
          <cell r="AF144">
            <v>45444</v>
          </cell>
          <cell r="AG144">
            <v>45473</v>
          </cell>
          <cell r="AH144">
            <v>1726193</v>
          </cell>
          <cell r="AI144">
            <v>45474</v>
          </cell>
          <cell r="AJ144">
            <v>45487</v>
          </cell>
          <cell r="BI144" t="str">
            <v>Oficina Asesora Jurídica</v>
          </cell>
          <cell r="BJ144" t="str">
            <v>ZULITH ANDREA ROMERO MARTIN</v>
          </cell>
          <cell r="BK144" t="str">
            <v>Asesora Jurídica</v>
          </cell>
          <cell r="BL144">
            <v>20</v>
          </cell>
          <cell r="BM144">
            <v>45306</v>
          </cell>
          <cell r="BN144">
            <v>2599259317</v>
          </cell>
          <cell r="BO144">
            <v>87</v>
          </cell>
          <cell r="BP144">
            <v>45306</v>
          </cell>
          <cell r="BQ144">
            <v>22193904</v>
          </cell>
          <cell r="CS144" t="str">
            <v>1. Prestar apoyo en la creación, actualización y dar de baja a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presentadas por los contratistas.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vinculados a la Universidad de los Llanos para ser remitida al Departamento Administrativo de la Función Pública. 13. Prestar apoyo en la elaboración del directorio de contratistas de la Universidad de los Llanos, en caso de que se requiera. 14. Coadyuvar en la revisión, verificación y cumplimiento de la documentación requerida para la vinculación por contrato de prestación de servicios,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144">
            <v>1121845439.5999999</v>
          </cell>
          <cell r="CU144">
            <v>436</v>
          </cell>
          <cell r="CV144">
            <v>210</v>
          </cell>
          <cell r="CY144">
            <v>6920</v>
          </cell>
          <cell r="CZ144" t="str">
            <v>M5</v>
          </cell>
        </row>
        <row r="145">
          <cell r="B145" t="str">
            <v>0046 DE 2024</v>
          </cell>
          <cell r="C145">
            <v>86080967</v>
          </cell>
          <cell r="D145" t="str">
            <v>CARLOS FERNANDO VANEGAS MARCA</v>
          </cell>
          <cell r="E145" t="str">
            <v>CONTRATO DE PRESTACIÓN DE SERVICIOS DE APOYO A LA GESTIÓN</v>
          </cell>
          <cell r="F145" t="str">
            <v>PRESTACIÓN DE SERVICIOS DE APOYO A LA GESTIÓN NECESARIO PARA EL FORTALECIMIENTO DE LOS PROCESOS ADMINISTRATIVOS Y DE GESTIÓN DOCUMENTAL DE LA OFICINA ASESORA JURÍDICA DE LA UNIVERSIDAD DE LOS LLANOS.</v>
          </cell>
          <cell r="G145">
            <v>45306</v>
          </cell>
          <cell r="H145">
            <v>14540832</v>
          </cell>
          <cell r="I145" t="str">
            <v>Seis (06) meses calendario</v>
          </cell>
          <cell r="J145">
            <v>45306</v>
          </cell>
          <cell r="K145">
            <v>45487</v>
          </cell>
          <cell r="L145" t="str">
            <v>NO APLICA</v>
          </cell>
          <cell r="M145" t="str">
            <v>NO APLICA</v>
          </cell>
          <cell r="N145" t="str">
            <v>NO APLICA</v>
          </cell>
          <cell r="O145">
            <v>7</v>
          </cell>
          <cell r="P145">
            <v>1292518</v>
          </cell>
          <cell r="Q145">
            <v>45306</v>
          </cell>
          <cell r="R145">
            <v>45322</v>
          </cell>
          <cell r="S145">
            <v>2423472</v>
          </cell>
          <cell r="T145">
            <v>45323</v>
          </cell>
          <cell r="U145">
            <v>45351</v>
          </cell>
          <cell r="V145">
            <v>2423472</v>
          </cell>
          <cell r="W145">
            <v>45352</v>
          </cell>
          <cell r="X145">
            <v>45382</v>
          </cell>
          <cell r="Y145">
            <v>2423472</v>
          </cell>
          <cell r="Z145">
            <v>45383</v>
          </cell>
          <cell r="AA145">
            <v>45412</v>
          </cell>
          <cell r="AB145">
            <v>2423472</v>
          </cell>
          <cell r="AC145">
            <v>45413</v>
          </cell>
          <cell r="AD145">
            <v>45443</v>
          </cell>
          <cell r="AE145">
            <v>2423472</v>
          </cell>
          <cell r="AF145">
            <v>45444</v>
          </cell>
          <cell r="AG145">
            <v>45473</v>
          </cell>
          <cell r="AH145">
            <v>1130954</v>
          </cell>
          <cell r="AI145">
            <v>45474</v>
          </cell>
          <cell r="AJ145">
            <v>45487</v>
          </cell>
          <cell r="BI145" t="str">
            <v>Oficina Asesora Jurídica</v>
          </cell>
          <cell r="BJ145" t="str">
            <v>ZULITH ANDREA ROMERO MARTIN</v>
          </cell>
          <cell r="BK145" t="str">
            <v>Asesora Jurídica</v>
          </cell>
          <cell r="BL145">
            <v>20</v>
          </cell>
          <cell r="BM145">
            <v>45306</v>
          </cell>
          <cell r="BN145">
            <v>2599259317</v>
          </cell>
          <cell r="BO145">
            <v>68</v>
          </cell>
          <cell r="BP145">
            <v>45306</v>
          </cell>
          <cell r="BQ145">
            <v>14540832</v>
          </cell>
          <cell r="CS14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9.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10. Prestar apoyo en la elaboración de certificaciones de contratos de prestación de servicio suscritos entre la Universidad y terceros.</v>
          </cell>
          <cell r="CT145">
            <v>86080967</v>
          </cell>
          <cell r="CU145">
            <v>436</v>
          </cell>
          <cell r="CV145">
            <v>210</v>
          </cell>
          <cell r="CY145">
            <v>7490</v>
          </cell>
          <cell r="CZ145" t="str">
            <v>M6</v>
          </cell>
        </row>
        <row r="146">
          <cell r="B146" t="str">
            <v>0047 DE 2024</v>
          </cell>
          <cell r="C146">
            <v>40439797</v>
          </cell>
          <cell r="D146" t="str">
            <v xml:space="preserve">ISLANDA MILENA CASTRO QUEVEDO </v>
          </cell>
          <cell r="E146" t="str">
            <v>CONTRATO DE PRESTACIÓN DE SERVICIOS PROFESIONALES</v>
          </cell>
          <cell r="F146" t="str">
            <v>PRESTACIÓN DE SERVICIOS PROFESIONALES NECESARIO PARA EL FORTALECIMIENTO DE LOS PROCESOS DE GESTIÓN ADMINISTRATIVA Y CONTRATACIÓN DE LA OFICINA ASESORA JURÍDICA DE LA UNIVERSIDAD DE LOS LLANOS.</v>
          </cell>
          <cell r="G146">
            <v>45306</v>
          </cell>
          <cell r="H146">
            <v>29464320</v>
          </cell>
          <cell r="I146" t="str">
            <v>Seis (06) meses calendario</v>
          </cell>
          <cell r="J146">
            <v>45306</v>
          </cell>
          <cell r="K146">
            <v>45487</v>
          </cell>
          <cell r="L146" t="str">
            <v>NO APLICA</v>
          </cell>
          <cell r="M146" t="str">
            <v>NO APLICA</v>
          </cell>
          <cell r="N146" t="str">
            <v>NO APLICA</v>
          </cell>
          <cell r="O146">
            <v>7</v>
          </cell>
          <cell r="P146">
            <v>2619051</v>
          </cell>
          <cell r="Q146">
            <v>45306</v>
          </cell>
          <cell r="R146">
            <v>45322</v>
          </cell>
          <cell r="S146">
            <v>4910720</v>
          </cell>
          <cell r="T146">
            <v>45323</v>
          </cell>
          <cell r="U146">
            <v>45351</v>
          </cell>
          <cell r="V146">
            <v>4910720</v>
          </cell>
          <cell r="W146">
            <v>45352</v>
          </cell>
          <cell r="X146">
            <v>45382</v>
          </cell>
          <cell r="Y146">
            <v>4910720</v>
          </cell>
          <cell r="Z146">
            <v>45383</v>
          </cell>
          <cell r="AA146">
            <v>45412</v>
          </cell>
          <cell r="AB146">
            <v>4910720</v>
          </cell>
          <cell r="AC146">
            <v>45413</v>
          </cell>
          <cell r="AD146">
            <v>45443</v>
          </cell>
          <cell r="AE146">
            <v>4910720</v>
          </cell>
          <cell r="AF146">
            <v>45444</v>
          </cell>
          <cell r="AG146">
            <v>45473</v>
          </cell>
          <cell r="AH146">
            <v>2291669</v>
          </cell>
          <cell r="AI146">
            <v>45474</v>
          </cell>
          <cell r="AJ146">
            <v>45487</v>
          </cell>
          <cell r="BI146" t="str">
            <v>Oficina Asesora Jurídica</v>
          </cell>
          <cell r="BJ146" t="str">
            <v>ZULITH ANDREA ROMERO MARTIN</v>
          </cell>
          <cell r="BK146" t="str">
            <v>Asesora Jurídica</v>
          </cell>
          <cell r="BL146">
            <v>20</v>
          </cell>
          <cell r="BM146">
            <v>45306</v>
          </cell>
          <cell r="BN146">
            <v>2599259317</v>
          </cell>
          <cell r="BO146">
            <v>47</v>
          </cell>
          <cell r="BP146">
            <v>45306</v>
          </cell>
          <cell r="BQ146">
            <v>29464320</v>
          </cell>
          <cell r="CS14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146">
            <v>40439797.200000003</v>
          </cell>
          <cell r="CU146">
            <v>436</v>
          </cell>
          <cell r="CV146">
            <v>210</v>
          </cell>
          <cell r="CY146">
            <v>8299</v>
          </cell>
          <cell r="CZ146" t="str">
            <v>M6</v>
          </cell>
        </row>
        <row r="147">
          <cell r="B147" t="str">
            <v>0048 DE 2024</v>
          </cell>
          <cell r="C147">
            <v>1121912878</v>
          </cell>
          <cell r="D147" t="str">
            <v xml:space="preserve">DIANA HASBLEIDY AVILA LARA </v>
          </cell>
          <cell r="E147" t="str">
            <v>CONTRATO DE PRESTACIÓN DE SERVICIOS PROFESIONALES</v>
          </cell>
          <cell r="F147" t="str">
            <v>PRESTACIÓN DE SERVICIOS PROFESIONALES NECESARIO PARA EL FORTALECIMIENTO DEL PROCESO CONTRACTUAL Y DE GESTIÓN ADMINISTRATIVA DE LA OFICINA ASESORA JURÍDICA DE LA UNIVERSIDAD DE LOS LLANOS.</v>
          </cell>
          <cell r="G147">
            <v>45306</v>
          </cell>
          <cell r="H147">
            <v>24235740</v>
          </cell>
          <cell r="I147" t="str">
            <v>Seis (06) meses calendario</v>
          </cell>
          <cell r="J147">
            <v>45306</v>
          </cell>
          <cell r="K147">
            <v>45487</v>
          </cell>
          <cell r="L147" t="str">
            <v>NO APLICA</v>
          </cell>
          <cell r="M147" t="str">
            <v>NO APLICA</v>
          </cell>
          <cell r="N147" t="str">
            <v>NO APLICA</v>
          </cell>
          <cell r="O147">
            <v>7</v>
          </cell>
          <cell r="P147">
            <v>2154288</v>
          </cell>
          <cell r="Q147">
            <v>45306</v>
          </cell>
          <cell r="R147">
            <v>45322</v>
          </cell>
          <cell r="S147">
            <v>4039290</v>
          </cell>
          <cell r="T147">
            <v>45323</v>
          </cell>
          <cell r="U147">
            <v>45351</v>
          </cell>
          <cell r="V147">
            <v>4039290</v>
          </cell>
          <cell r="W147">
            <v>45352</v>
          </cell>
          <cell r="X147">
            <v>45382</v>
          </cell>
          <cell r="Y147">
            <v>4039290</v>
          </cell>
          <cell r="Z147">
            <v>45383</v>
          </cell>
          <cell r="AA147">
            <v>45412</v>
          </cell>
          <cell r="AB147">
            <v>4039290</v>
          </cell>
          <cell r="AC147">
            <v>45413</v>
          </cell>
          <cell r="AD147">
            <v>45443</v>
          </cell>
          <cell r="AE147">
            <v>4039290</v>
          </cell>
          <cell r="AF147">
            <v>45444</v>
          </cell>
          <cell r="AG147">
            <v>45473</v>
          </cell>
          <cell r="AH147">
            <v>1885002</v>
          </cell>
          <cell r="AI147">
            <v>45474</v>
          </cell>
          <cell r="AJ147">
            <v>45487</v>
          </cell>
          <cell r="BI147" t="str">
            <v>Oficina Asesora Jurídica</v>
          </cell>
          <cell r="BJ147" t="str">
            <v>ZULITH ANDREA ROMERO MARTIN</v>
          </cell>
          <cell r="BK147" t="str">
            <v>Asesora Jurídica</v>
          </cell>
          <cell r="BL147">
            <v>20</v>
          </cell>
          <cell r="BM147">
            <v>45306</v>
          </cell>
          <cell r="BN147">
            <v>2599259317</v>
          </cell>
          <cell r="BO147">
            <v>113</v>
          </cell>
          <cell r="BP147">
            <v>45306</v>
          </cell>
          <cell r="BQ147">
            <v>24235740</v>
          </cell>
          <cell r="CS147" t="str">
            <v>1. Brindar apoyo en la verificación de los estudios de conveniencia y oportunidad para la elaboración de contrato de prestación de servicios profesionales o de apoyo a la gestión presentados por las diferentes dependencias académico-administrativas. 2. Coadyuvar en la revisión, verificación y cumplimiento de la documentación requerida para la vinculación por contrato de prestación de servicios, de las diferentes dependencias y los perteneciente a Convenios y/o proyectos suscritos con la Universidad de los Llanos. 3. Brindar apoyo cuando se requiera en la elaboración de solicitud de disponibilidad y compromisos presupuestal según requerimientos radicados en la oficina.  4. Proyectar las minutas de los contratos de prestación de servicios profesionales y de apoyo a la gestión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profesionales y de apoyo a la gestión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10. Elaborar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 que se llevan a cabo en el área de contratación. 17. Brindar apoyo en el análisis y diseño de formatos que se requieran para el buen funcionamiento del proceso de contratación. 18. Colaborar con la atención y respuesta a solicitudes que realicen los contratistas.</v>
          </cell>
          <cell r="CT147">
            <v>1121912878</v>
          </cell>
          <cell r="CU147">
            <v>436</v>
          </cell>
          <cell r="CV147">
            <v>210</v>
          </cell>
          <cell r="CY147">
            <v>7490</v>
          </cell>
          <cell r="CZ147" t="str">
            <v>M6</v>
          </cell>
        </row>
        <row r="148">
          <cell r="B148" t="str">
            <v>0049 DE 2024</v>
          </cell>
          <cell r="C148">
            <v>1120364712</v>
          </cell>
          <cell r="D148" t="str">
            <v>NARLY LIZETH VALERO SANCHEZ</v>
          </cell>
          <cell r="E148" t="str">
            <v>CONTRATO DE PRESTACIÓN DE SERVICIOS PROFESIONALES</v>
          </cell>
          <cell r="F148" t="str">
            <v>PRESTACIÓN DE SERVICIOS PROFESIONALES NECESARIO PARA EL FORTALECIMIENTO DE LOS PROCESOS DE GESTIÓN JURÍDICA DE LA OFICINA ASESORA JURÍDICA DE LA UNIVERSIDAD DE LOS LLANOS.</v>
          </cell>
          <cell r="G148">
            <v>45306</v>
          </cell>
          <cell r="H148">
            <v>16383000</v>
          </cell>
          <cell r="I148" t="str">
            <v>Seis (06) meses calendario</v>
          </cell>
          <cell r="J148">
            <v>45306</v>
          </cell>
          <cell r="K148">
            <v>45487</v>
          </cell>
          <cell r="L148" t="str">
            <v>NO APLICA</v>
          </cell>
          <cell r="M148" t="str">
            <v>NO APLICA</v>
          </cell>
          <cell r="N148" t="str">
            <v>NO APLICA</v>
          </cell>
          <cell r="O148">
            <v>7</v>
          </cell>
          <cell r="P148">
            <v>1456267</v>
          </cell>
          <cell r="Q148">
            <v>45306</v>
          </cell>
          <cell r="R148">
            <v>45322</v>
          </cell>
          <cell r="S148">
            <v>2730500</v>
          </cell>
          <cell r="T148">
            <v>45323</v>
          </cell>
          <cell r="U148">
            <v>45351</v>
          </cell>
          <cell r="V148">
            <v>2730500</v>
          </cell>
          <cell r="W148">
            <v>45352</v>
          </cell>
          <cell r="X148">
            <v>45382</v>
          </cell>
          <cell r="Y148">
            <v>2730500</v>
          </cell>
          <cell r="Z148">
            <v>45383</v>
          </cell>
          <cell r="AA148">
            <v>45412</v>
          </cell>
          <cell r="AB148">
            <v>2730500</v>
          </cell>
          <cell r="AC148">
            <v>45413</v>
          </cell>
          <cell r="AD148">
            <v>45443</v>
          </cell>
          <cell r="AE148">
            <v>2730500</v>
          </cell>
          <cell r="AF148">
            <v>45444</v>
          </cell>
          <cell r="AG148">
            <v>45473</v>
          </cell>
          <cell r="AH148">
            <v>1274233</v>
          </cell>
          <cell r="AI148">
            <v>45474</v>
          </cell>
          <cell r="AJ148">
            <v>45487</v>
          </cell>
          <cell r="BI148" t="str">
            <v>Oficina Asesora Jurídica</v>
          </cell>
          <cell r="BJ148" t="str">
            <v>ZULITH ANDREA ROMERO MARTIN</v>
          </cell>
          <cell r="BK148" t="str">
            <v>Asesora Jurídica</v>
          </cell>
          <cell r="BL148">
            <v>20</v>
          </cell>
          <cell r="BM148">
            <v>45306</v>
          </cell>
          <cell r="BN148">
            <v>2599259317</v>
          </cell>
          <cell r="BO148">
            <v>77</v>
          </cell>
          <cell r="BP148">
            <v>45306</v>
          </cell>
          <cell r="BQ148">
            <v>16383000</v>
          </cell>
          <cell r="CS148"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Contribuir en la elaboración de los formatos de código de contratación y verificar que se han cargado en la página de la Universidad de los Llanos.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20. Brindar apoyo en el análisis y diseño de formatos que se requieran para el buen funcionamiento de proceso de contratación. 21. Coadyuvar en la proyección de respuestas a las solicitudes de los órganos de control. 22. Prestar apoyo en la elaboración de certificaciones de contratos de prestación de servicio perteneciente a los Convenios y/o proyectos suscritos con la Universidad de los Llanos. 23. Brindar apoyo en la afiliación (cargue de información, validación y radicación) a través del portal web de la Aseguradora de Riesgos Laborales – Positiva Compañía de Seguros de los contratistas perteneciente a los Convenios y/o proyectos suscritos con la Universidad de los Llanos.</v>
          </cell>
          <cell r="CT148">
            <v>1120364712</v>
          </cell>
          <cell r="CU148">
            <v>436</v>
          </cell>
          <cell r="CV148">
            <v>210</v>
          </cell>
          <cell r="CY148">
            <v>6910</v>
          </cell>
          <cell r="CZ148" t="str">
            <v>M5</v>
          </cell>
        </row>
        <row r="149">
          <cell r="B149" t="str">
            <v>0050 DE 2024</v>
          </cell>
          <cell r="C149">
            <v>1121857511</v>
          </cell>
          <cell r="D149" t="str">
            <v>KLAIREL YUBEIDY RINCON AGUDELO</v>
          </cell>
          <cell r="E149" t="str">
            <v>CONTRATO DE PRESTACIÓN DE SERVICIOS PROFESIONALES</v>
          </cell>
          <cell r="F149" t="str">
            <v>PRESTACIÓN DE SERVICIOS PROFESIONALES NECESARIO PARA EL FORTALECIMIENTO DE LOS PROCESOS DE GESTIÓN JURÍDICA DE LA OFICINA ASESORA JURÍDICA DE LA UNIVERSIDAD DE LOS LLANOS.</v>
          </cell>
          <cell r="G149">
            <v>45306</v>
          </cell>
          <cell r="H149">
            <v>16383000</v>
          </cell>
          <cell r="I149" t="str">
            <v>Seis (06) meses calendario</v>
          </cell>
          <cell r="J149">
            <v>45306</v>
          </cell>
          <cell r="K149">
            <v>45487</v>
          </cell>
          <cell r="L149" t="str">
            <v>NO APLICA</v>
          </cell>
          <cell r="M149" t="str">
            <v>NO APLICA</v>
          </cell>
          <cell r="N149" t="str">
            <v>NO APLICA</v>
          </cell>
          <cell r="O149">
            <v>7</v>
          </cell>
          <cell r="P149">
            <v>1456267</v>
          </cell>
          <cell r="Q149">
            <v>45306</v>
          </cell>
          <cell r="R149">
            <v>45322</v>
          </cell>
          <cell r="S149">
            <v>2730500</v>
          </cell>
          <cell r="T149">
            <v>45323</v>
          </cell>
          <cell r="U149">
            <v>45351</v>
          </cell>
          <cell r="V149">
            <v>2730500</v>
          </cell>
          <cell r="W149">
            <v>45352</v>
          </cell>
          <cell r="X149">
            <v>45382</v>
          </cell>
          <cell r="Y149">
            <v>2730500</v>
          </cell>
          <cell r="Z149">
            <v>45383</v>
          </cell>
          <cell r="AA149">
            <v>45412</v>
          </cell>
          <cell r="AB149">
            <v>2730500</v>
          </cell>
          <cell r="AC149">
            <v>45413</v>
          </cell>
          <cell r="AD149">
            <v>45443</v>
          </cell>
          <cell r="AE149">
            <v>2730500</v>
          </cell>
          <cell r="AF149">
            <v>45444</v>
          </cell>
          <cell r="AG149">
            <v>45473</v>
          </cell>
          <cell r="AH149">
            <v>1274233</v>
          </cell>
          <cell r="AI149">
            <v>45474</v>
          </cell>
          <cell r="AJ149">
            <v>45487</v>
          </cell>
          <cell r="BI149" t="str">
            <v>Oficina Asesora Jurídica</v>
          </cell>
          <cell r="BJ149" t="str">
            <v>ZULITH ANDREA ROMERO MARTIN</v>
          </cell>
          <cell r="BK149" t="str">
            <v>Asesora Jurídica</v>
          </cell>
          <cell r="BL149">
            <v>20</v>
          </cell>
          <cell r="BM149">
            <v>45306</v>
          </cell>
          <cell r="BN149">
            <v>2599259317</v>
          </cell>
          <cell r="BO149">
            <v>94</v>
          </cell>
          <cell r="BP149">
            <v>45306</v>
          </cell>
          <cell r="BQ149">
            <v>16383000</v>
          </cell>
          <cell r="CS149"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9">
            <v>1121857511</v>
          </cell>
          <cell r="CU149">
            <v>436</v>
          </cell>
          <cell r="CV149">
            <v>210</v>
          </cell>
          <cell r="CY149">
            <v>6910</v>
          </cell>
          <cell r="CZ149" t="str">
            <v>M5</v>
          </cell>
        </row>
        <row r="150">
          <cell r="B150" t="str">
            <v>0051 DE 2024</v>
          </cell>
          <cell r="C150">
            <v>1122138868</v>
          </cell>
          <cell r="D150" t="str">
            <v>LEYDI MARCELA BONILLA SABOGAL</v>
          </cell>
          <cell r="E150" t="str">
            <v>CONTRATO DE PRESTACIÓN DE SERVICIOS PROFESIONALES</v>
          </cell>
          <cell r="F150" t="str">
            <v>PRESTACIÓN DE SERVICIOS PROFESIONALES NECESARIO PARA EL FORTALECIMIENTO DE LOS PROCESOS DE GESTIÓN JURÍDICA DE LA OFICINA ASESORA JURÍDICA DE LA UNIVERSIDAD DE LOS LLANOS.</v>
          </cell>
          <cell r="G150">
            <v>45306</v>
          </cell>
          <cell r="H150">
            <v>18367368</v>
          </cell>
          <cell r="I150" t="str">
            <v>Seis (06) meses calendario</v>
          </cell>
          <cell r="J150">
            <v>45306</v>
          </cell>
          <cell r="K150">
            <v>45487</v>
          </cell>
          <cell r="L150" t="str">
            <v>NO APLICA</v>
          </cell>
          <cell r="M150" t="str">
            <v>NO APLICA</v>
          </cell>
          <cell r="N150" t="str">
            <v>NO APLICA</v>
          </cell>
          <cell r="O150">
            <v>7</v>
          </cell>
          <cell r="P150">
            <v>1632655</v>
          </cell>
          <cell r="Q150">
            <v>45306</v>
          </cell>
          <cell r="R150">
            <v>45322</v>
          </cell>
          <cell r="S150">
            <v>3061228</v>
          </cell>
          <cell r="T150">
            <v>45323</v>
          </cell>
          <cell r="U150">
            <v>45351</v>
          </cell>
          <cell r="V150">
            <v>3061228</v>
          </cell>
          <cell r="W150">
            <v>45352</v>
          </cell>
          <cell r="X150">
            <v>45382</v>
          </cell>
          <cell r="Y150">
            <v>3061228</v>
          </cell>
          <cell r="Z150">
            <v>45383</v>
          </cell>
          <cell r="AA150">
            <v>45412</v>
          </cell>
          <cell r="AB150">
            <v>3061228</v>
          </cell>
          <cell r="AC150">
            <v>45413</v>
          </cell>
          <cell r="AD150">
            <v>45443</v>
          </cell>
          <cell r="AE150">
            <v>3061228</v>
          </cell>
          <cell r="AF150">
            <v>45444</v>
          </cell>
          <cell r="AG150">
            <v>45473</v>
          </cell>
          <cell r="AH150">
            <v>1428573</v>
          </cell>
          <cell r="AI150">
            <v>45474</v>
          </cell>
          <cell r="AJ150">
            <v>45487</v>
          </cell>
          <cell r="BI150" t="str">
            <v>Oficina Asesora Jurídica</v>
          </cell>
          <cell r="BJ150" t="str">
            <v>ZULITH ANDREA ROMERO MARTIN</v>
          </cell>
          <cell r="BK150" t="str">
            <v>Asesora Jurídica</v>
          </cell>
          <cell r="BL150">
            <v>20</v>
          </cell>
          <cell r="BM150">
            <v>45306</v>
          </cell>
          <cell r="BN150">
            <v>2599259317</v>
          </cell>
          <cell r="BO150">
            <v>123</v>
          </cell>
          <cell r="BP150">
            <v>45306</v>
          </cell>
          <cell r="BQ150">
            <v>18367368</v>
          </cell>
          <cell r="CS15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Contribuir y prestar apoyo jurídico a los procesos de defensa judicial de la Universidad de los Llanos.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150">
            <v>1122138868</v>
          </cell>
          <cell r="CU150">
            <v>436</v>
          </cell>
          <cell r="CV150">
            <v>210</v>
          </cell>
          <cell r="CY150">
            <v>6910</v>
          </cell>
          <cell r="CZ150" t="str">
            <v>M5</v>
          </cell>
        </row>
        <row r="151">
          <cell r="B151" t="str">
            <v>0052 DE 2024</v>
          </cell>
          <cell r="C151">
            <v>1121883302</v>
          </cell>
          <cell r="D151" t="str">
            <v>EVELYNE ALEXANDRA BENITEZ GUTIERREZ</v>
          </cell>
          <cell r="E151" t="str">
            <v>CONTRATO DE PRESTACIÓN DE SERVICIOS PROFESIONALES</v>
          </cell>
          <cell r="F151" t="str">
            <v>PRESTACIÓN DE SERVICIOS PROFESIONALES NECESARIO PARA EL FORTALECIMIENTO DE LOS PROCESOS DE GESTIÓN JURÍDICA DE LA OFICINA ASESORA JURÍDICA DE LA UNIVERSIDAD DE LOS LLANOS.</v>
          </cell>
          <cell r="G151">
            <v>45306</v>
          </cell>
          <cell r="H151">
            <v>16383000</v>
          </cell>
          <cell r="I151" t="str">
            <v>Seis (06) meses calendario</v>
          </cell>
          <cell r="J151">
            <v>45306</v>
          </cell>
          <cell r="K151">
            <v>45487</v>
          </cell>
          <cell r="L151" t="str">
            <v>NO APLICA</v>
          </cell>
          <cell r="M151" t="str">
            <v>NO APLICA</v>
          </cell>
          <cell r="N151" t="str">
            <v>NO APLICA</v>
          </cell>
          <cell r="O151">
            <v>7</v>
          </cell>
          <cell r="P151">
            <v>1456267</v>
          </cell>
          <cell r="Q151">
            <v>45306</v>
          </cell>
          <cell r="R151">
            <v>45322</v>
          </cell>
          <cell r="S151">
            <v>1729317</v>
          </cell>
          <cell r="T151">
            <v>45323</v>
          </cell>
          <cell r="U151">
            <v>45341</v>
          </cell>
          <cell r="W151">
            <v>45352</v>
          </cell>
          <cell r="X151">
            <v>45382</v>
          </cell>
          <cell r="Z151">
            <v>45383</v>
          </cell>
          <cell r="AA151">
            <v>45412</v>
          </cell>
          <cell r="AC151">
            <v>45413</v>
          </cell>
          <cell r="AD151">
            <v>45443</v>
          </cell>
          <cell r="AF151">
            <v>45444</v>
          </cell>
          <cell r="AG151">
            <v>45473</v>
          </cell>
          <cell r="AI151">
            <v>45474</v>
          </cell>
          <cell r="AJ151">
            <v>45487</v>
          </cell>
          <cell r="BI151" t="str">
            <v>Oficina Asesora Jurídica</v>
          </cell>
          <cell r="BJ151" t="str">
            <v>ZULITH ANDREA ROMERO MARTIN</v>
          </cell>
          <cell r="BK151" t="str">
            <v>Asesora Jurídica</v>
          </cell>
          <cell r="BL151">
            <v>20</v>
          </cell>
          <cell r="BM151">
            <v>45306</v>
          </cell>
          <cell r="BN151">
            <v>2599259317</v>
          </cell>
          <cell r="BO151">
            <v>102</v>
          </cell>
          <cell r="BP151">
            <v>45306</v>
          </cell>
          <cell r="BQ151">
            <v>16383000</v>
          </cell>
          <cell r="CS151"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conforme la normativa institucional y el marco legal aplicable a las Comisiones Disciplinarias Estudiantiles de Facultad al interior de la Universidad de los Llanos. 10. Apoyar la ejecución del programa anual de auditorías internas de gestión y calidad en caso de que la Oficina Asesora de Control Interno así lo requiera.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16. Contribuir y prestar apoyo jurídico en los tramites, procesos, sesiones, asesorías, acompañamientos y capacitaciones, de acuerdo a la competencia de la Oficina Asesora Jurídica en el Comité de Asuntos de Genero de la Universidad de los Llanos. </v>
          </cell>
          <cell r="CT151">
            <v>1121883302</v>
          </cell>
          <cell r="CU151">
            <v>436</v>
          </cell>
          <cell r="CV151">
            <v>210</v>
          </cell>
          <cell r="CY151">
            <v>7490</v>
          </cell>
          <cell r="CZ151" t="str">
            <v>M6</v>
          </cell>
        </row>
        <row r="152">
          <cell r="B152" t="str">
            <v>0053 DE 2024</v>
          </cell>
          <cell r="C152">
            <v>37293593</v>
          </cell>
          <cell r="D152" t="str">
            <v>BIBIANA LORENA ZAMBRANO ROJAS</v>
          </cell>
          <cell r="E152" t="str">
            <v>CONTRATO DE PRESTACIÓN DE SERVICIOS DE APOYO A LA GESTIÓN</v>
          </cell>
          <cell r="F152" t="str">
            <v>PRESTACIÓN DE SERVICIOS DE APOYO A LA GESTIÓN NECESARIO PARA EL FORTALECIMIENTO DE LOS PROCESOS DE GESTIÓN JURÍDICA DE LA OFICINA ASESORA JURÍDICA DE LA UNIVERSIDAD DE LOS LLANOS.</v>
          </cell>
          <cell r="G152">
            <v>45306</v>
          </cell>
          <cell r="H152">
            <v>8817330</v>
          </cell>
          <cell r="I152" t="str">
            <v>Seis (06) meses calendario</v>
          </cell>
          <cell r="J152">
            <v>45306</v>
          </cell>
          <cell r="K152">
            <v>45487</v>
          </cell>
          <cell r="L152" t="str">
            <v>NO APLICA</v>
          </cell>
          <cell r="M152" t="str">
            <v>NO APLICA</v>
          </cell>
          <cell r="N152" t="str">
            <v>NO APLICA</v>
          </cell>
          <cell r="O152">
            <v>7</v>
          </cell>
          <cell r="P152">
            <v>783763</v>
          </cell>
          <cell r="Q152">
            <v>45306</v>
          </cell>
          <cell r="R152">
            <v>45322</v>
          </cell>
          <cell r="S152">
            <v>1469555</v>
          </cell>
          <cell r="T152">
            <v>45323</v>
          </cell>
          <cell r="U152">
            <v>45351</v>
          </cell>
          <cell r="V152">
            <v>1469555</v>
          </cell>
          <cell r="W152">
            <v>45352</v>
          </cell>
          <cell r="X152">
            <v>45382</v>
          </cell>
          <cell r="Y152">
            <v>1469555</v>
          </cell>
          <cell r="Z152">
            <v>45383</v>
          </cell>
          <cell r="AA152">
            <v>45412</v>
          </cell>
          <cell r="AB152">
            <v>1469555</v>
          </cell>
          <cell r="AC152">
            <v>45413</v>
          </cell>
          <cell r="AD152">
            <v>45443</v>
          </cell>
          <cell r="AE152">
            <v>1469555</v>
          </cell>
          <cell r="AF152">
            <v>45444</v>
          </cell>
          <cell r="AG152">
            <v>45473</v>
          </cell>
          <cell r="AH152">
            <v>685792</v>
          </cell>
          <cell r="AI152">
            <v>45474</v>
          </cell>
          <cell r="AJ152">
            <v>45487</v>
          </cell>
          <cell r="BI152" t="str">
            <v>Oficina Asesora Jurídica</v>
          </cell>
          <cell r="BJ152" t="str">
            <v>ZULITH ANDREA ROMERO MARTIN</v>
          </cell>
          <cell r="BK152" t="str">
            <v>Asesora Jurídica</v>
          </cell>
          <cell r="BL152">
            <v>20</v>
          </cell>
          <cell r="BM152">
            <v>45306</v>
          </cell>
          <cell r="BN152">
            <v>2599259317</v>
          </cell>
          <cell r="BO152">
            <v>39</v>
          </cell>
          <cell r="BP152">
            <v>45306</v>
          </cell>
          <cell r="BQ152">
            <v>8817330</v>
          </cell>
          <cell r="CS152"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52">
            <v>37293593</v>
          </cell>
          <cell r="CU152">
            <v>436</v>
          </cell>
          <cell r="CV152">
            <v>210</v>
          </cell>
          <cell r="CY152">
            <v>8299</v>
          </cell>
          <cell r="CZ152" t="str">
            <v>M6</v>
          </cell>
        </row>
        <row r="153">
          <cell r="B153" t="str">
            <v>0054 DE 2024</v>
          </cell>
          <cell r="C153">
            <v>1026292938</v>
          </cell>
          <cell r="D153" t="str">
            <v>DANNA VALENTINA YAÑEZ GARZON</v>
          </cell>
          <cell r="E153" t="str">
            <v>CONTRATO DE PRESTACIÓN DE SERVICIOS PROFESIONALES</v>
          </cell>
          <cell r="F153" t="str">
            <v>PRESTACIÓN DE SERVICIOS PROFESIONALES NECESARIO PARA EL FORTALECIMIENTO DE LOS PROCESOS DE GESTIÓN JURÍDICA DE LA OFICINA ASESORA JURÍDICA DE LA UNIVERSIDAD DE LOS LLANOS.</v>
          </cell>
          <cell r="G153">
            <v>45306</v>
          </cell>
          <cell r="H153">
            <v>18367368</v>
          </cell>
          <cell r="I153" t="str">
            <v>Seis (06) meses calendario</v>
          </cell>
          <cell r="J153">
            <v>45306</v>
          </cell>
          <cell r="K153">
            <v>45487</v>
          </cell>
          <cell r="L153" t="str">
            <v>NO APLICA</v>
          </cell>
          <cell r="M153" t="str">
            <v>NO APLICA</v>
          </cell>
          <cell r="N153" t="str">
            <v>NO APLICA</v>
          </cell>
          <cell r="O153">
            <v>7</v>
          </cell>
          <cell r="P153">
            <v>1632655</v>
          </cell>
          <cell r="Q153">
            <v>45306</v>
          </cell>
          <cell r="R153">
            <v>45322</v>
          </cell>
          <cell r="S153">
            <v>1632655</v>
          </cell>
          <cell r="T153">
            <v>45323</v>
          </cell>
          <cell r="U153">
            <v>45338</v>
          </cell>
          <cell r="W153">
            <v>45352</v>
          </cell>
          <cell r="X153">
            <v>45382</v>
          </cell>
          <cell r="Z153">
            <v>45383</v>
          </cell>
          <cell r="AA153">
            <v>45412</v>
          </cell>
          <cell r="AC153">
            <v>45413</v>
          </cell>
          <cell r="AD153">
            <v>45443</v>
          </cell>
          <cell r="AF153">
            <v>45444</v>
          </cell>
          <cell r="AG153">
            <v>45473</v>
          </cell>
          <cell r="AI153">
            <v>45474</v>
          </cell>
          <cell r="AJ153">
            <v>45487</v>
          </cell>
          <cell r="BI153" t="str">
            <v>Oficina Asesora Jurídica</v>
          </cell>
          <cell r="BJ153" t="str">
            <v>ZULITH ANDREA ROMERO MARTIN</v>
          </cell>
          <cell r="BK153" t="str">
            <v>Asesora Jurídica</v>
          </cell>
          <cell r="BL153">
            <v>20</v>
          </cell>
          <cell r="BM153">
            <v>45306</v>
          </cell>
          <cell r="BN153">
            <v>2599259317</v>
          </cell>
          <cell r="BO153">
            <v>73</v>
          </cell>
          <cell r="BP153">
            <v>45306</v>
          </cell>
          <cell r="BQ153">
            <v>18367368</v>
          </cell>
          <cell r="CS15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v>
          </cell>
          <cell r="CT153">
            <v>1026292938</v>
          </cell>
          <cell r="CU153">
            <v>436</v>
          </cell>
          <cell r="CV153">
            <v>210</v>
          </cell>
          <cell r="CY153">
            <v>6910</v>
          </cell>
          <cell r="CZ153" t="str">
            <v>M5</v>
          </cell>
        </row>
        <row r="154">
          <cell r="B154" t="str">
            <v>0055 DE 2024</v>
          </cell>
          <cell r="C154">
            <v>40218615</v>
          </cell>
          <cell r="D154" t="str">
            <v>NORMA CONSTANZA BELTRAN TRIGUEROS</v>
          </cell>
          <cell r="E154" t="str">
            <v>CONTRATO DE PRESTACIÓN DE SERVICIOS PROFESIONALES</v>
          </cell>
          <cell r="F154" t="str">
            <v>PRESTACIÓN DE SERVICIOS PROFESIONALES NECESARIO PARA EL FORTALECIMIENTO DE LOS PROCESOS DE CONTRATACIÓN EN LA DIVISIÓN DE SERVICIOS ADMINISTRATIVOS DE LA UNIVERSIDAD DE LOS LLANOS.</v>
          </cell>
          <cell r="G154">
            <v>45306</v>
          </cell>
          <cell r="H154">
            <v>22193904</v>
          </cell>
          <cell r="I154" t="str">
            <v>Seis (06) meses calendario</v>
          </cell>
          <cell r="J154">
            <v>45306</v>
          </cell>
          <cell r="K154">
            <v>45487</v>
          </cell>
          <cell r="L154" t="str">
            <v>NO APLICA</v>
          </cell>
          <cell r="M154" t="str">
            <v>NO APLICA</v>
          </cell>
          <cell r="N154" t="str">
            <v>NO APLICA</v>
          </cell>
          <cell r="O154">
            <v>7</v>
          </cell>
          <cell r="P154">
            <v>1972791</v>
          </cell>
          <cell r="Q154">
            <v>45306</v>
          </cell>
          <cell r="R154">
            <v>45322</v>
          </cell>
          <cell r="S154">
            <v>3698984</v>
          </cell>
          <cell r="T154">
            <v>45323</v>
          </cell>
          <cell r="U154">
            <v>45351</v>
          </cell>
          <cell r="V154">
            <v>3698984</v>
          </cell>
          <cell r="W154">
            <v>45352</v>
          </cell>
          <cell r="X154">
            <v>45382</v>
          </cell>
          <cell r="Y154">
            <v>3698984</v>
          </cell>
          <cell r="Z154">
            <v>45383</v>
          </cell>
          <cell r="AA154">
            <v>45412</v>
          </cell>
          <cell r="AB154">
            <v>3698984</v>
          </cell>
          <cell r="AC154">
            <v>45413</v>
          </cell>
          <cell r="AD154">
            <v>45443</v>
          </cell>
          <cell r="AE154">
            <v>3698984</v>
          </cell>
          <cell r="AF154">
            <v>45444</v>
          </cell>
          <cell r="AG154">
            <v>45473</v>
          </cell>
          <cell r="AH154">
            <v>1726193</v>
          </cell>
          <cell r="AI154">
            <v>45474</v>
          </cell>
          <cell r="AJ154">
            <v>45487</v>
          </cell>
          <cell r="BI154" t="str">
            <v xml:space="preserve">División de Servicios Administrativos </v>
          </cell>
          <cell r="BJ154" t="str">
            <v>VÍCTOR EFREN ORTÍZ ORTÍZ</v>
          </cell>
          <cell r="BK154" t="str">
            <v>Jefe de Oficina</v>
          </cell>
          <cell r="BL154">
            <v>20</v>
          </cell>
          <cell r="BM154">
            <v>45306</v>
          </cell>
          <cell r="BN154">
            <v>2599259317</v>
          </cell>
          <cell r="BO154">
            <v>43</v>
          </cell>
          <cell r="BP154">
            <v>45306</v>
          </cell>
          <cell r="BQ154">
            <v>22193904</v>
          </cell>
          <cell r="CS154"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v>
          </cell>
          <cell r="CT154">
            <v>40218615</v>
          </cell>
          <cell r="CU154">
            <v>436</v>
          </cell>
          <cell r="CV154">
            <v>421</v>
          </cell>
          <cell r="CY154">
            <v>8299</v>
          </cell>
          <cell r="CZ154" t="str">
            <v>M6</v>
          </cell>
        </row>
        <row r="155">
          <cell r="B155" t="str">
            <v>0056 DE 2024</v>
          </cell>
          <cell r="C155">
            <v>40447397</v>
          </cell>
          <cell r="D155" t="str">
            <v>ERIKA MENDEZ RONDON</v>
          </cell>
          <cell r="E155" t="str">
            <v>CONTRATO DE PRESTACIÓN DE SERVICIOS PROFESIONALES</v>
          </cell>
          <cell r="F155" t="str">
            <v>PRESTACIÓN DE SERVICIOS PROFESIONALES NECESARIO PARA EL FORTALECIMIENTO DE LOS PROCESOS DE CONTRATACIÓN EN LA DIVISIÓN DE SERVICIOS ADMINISTRATIVOS DE LA UNIVERSIDAD DE LOS LLANOS.</v>
          </cell>
          <cell r="G155">
            <v>45306</v>
          </cell>
          <cell r="H155">
            <v>22193904</v>
          </cell>
          <cell r="I155" t="str">
            <v>Seis (06) meses calendario</v>
          </cell>
          <cell r="J155">
            <v>45306</v>
          </cell>
          <cell r="K155">
            <v>45487</v>
          </cell>
          <cell r="L155" t="str">
            <v>NO APLICA</v>
          </cell>
          <cell r="M155" t="str">
            <v>NO APLICA</v>
          </cell>
          <cell r="N155" t="str">
            <v>NO APLICA</v>
          </cell>
          <cell r="O155">
            <v>7</v>
          </cell>
          <cell r="P155">
            <v>1972791</v>
          </cell>
          <cell r="Q155">
            <v>45306</v>
          </cell>
          <cell r="R155">
            <v>45322</v>
          </cell>
          <cell r="S155">
            <v>3698984</v>
          </cell>
          <cell r="T155">
            <v>45323</v>
          </cell>
          <cell r="U155">
            <v>45351</v>
          </cell>
          <cell r="V155">
            <v>3698984</v>
          </cell>
          <cell r="W155">
            <v>45352</v>
          </cell>
          <cell r="X155">
            <v>45382</v>
          </cell>
          <cell r="Y155">
            <v>3698984</v>
          </cell>
          <cell r="Z155">
            <v>45383</v>
          </cell>
          <cell r="AA155">
            <v>45412</v>
          </cell>
          <cell r="AB155">
            <v>3698984</v>
          </cell>
          <cell r="AC155">
            <v>45413</v>
          </cell>
          <cell r="AD155">
            <v>45443</v>
          </cell>
          <cell r="AE155">
            <v>3698984</v>
          </cell>
          <cell r="AF155">
            <v>45444</v>
          </cell>
          <cell r="AG155">
            <v>45473</v>
          </cell>
          <cell r="AH155">
            <v>1726193</v>
          </cell>
          <cell r="AI155">
            <v>45474</v>
          </cell>
          <cell r="AJ155">
            <v>45487</v>
          </cell>
          <cell r="BI155" t="str">
            <v xml:space="preserve">División de Servicios Administrativos </v>
          </cell>
          <cell r="BJ155" t="str">
            <v>VÍCTOR EFREN ORTÍZ ORTÍZ</v>
          </cell>
          <cell r="BK155" t="str">
            <v>Jefe de Oficina</v>
          </cell>
          <cell r="BL155">
            <v>20</v>
          </cell>
          <cell r="BM155">
            <v>45306</v>
          </cell>
          <cell r="BN155">
            <v>2599259317</v>
          </cell>
          <cell r="BO155">
            <v>53</v>
          </cell>
          <cell r="BP155">
            <v>45306</v>
          </cell>
          <cell r="BQ155">
            <v>22193904</v>
          </cell>
          <cell r="CS155"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en el Link para su descargue. 11. Apoyar el proceso de firma de contrato de hora cátedra ante la vicerrectoría de recursos universitarios.  12. Apoyar la elaboración de las solicitudes de Compromisos presupuestales de docentes catedráticos en el SICOF. 13. Apoyar la elaboración de Resolución Rectorales para la vinculación de docentes ocasionales. 14. Apoyar la recepción de los documentos para liquidar contratos de hora cátedra frente al contrato. 15. Apoyar la recepción de los documentos para pago mensual de los docentes catedráticos. 16. Apoyar la liquidación de los contratos de profesores catedráticos. 17. Apoyo para la entrega de información a nomina correspondiente a las novedades de los docentes ocasionales. 18.  Apoyo a la notificación (vinculación) docentes ocasionales. 19. Apoyar la elaboración de órdenes de pago para Docentes catedráticos en el SICOF. 20.  Apoyar la verificación de la entrega de documentos de pago de catedráticos ante las áreas de vicerrectoría de recursos universitarios y área de tesorería. 21.  Apoyar la realización de novedades a los contratos de hora cátedra. 22. Apoyar la verificación y ajustes de los procedimientos y formatos de los programas de pregrado de acuerdo a las exigencias establecidas en el marco de la implementación del nuevo sistema de información. 23. Prestar apoyo en la verificación de los exámenes médicos de ingreso y egreso de los docentes de Ocasionales y catedráticos de pregrado como requisito en su hoja de vida. 24. Apoyar el proceso de rendición de los contratos de los docentes catedráticos al sistema integral de auditoria (SIA OBSERVA) 25. Apoyar el proceso de contratación de docentes de planta.</v>
          </cell>
          <cell r="CT155">
            <v>40447397</v>
          </cell>
          <cell r="CU155">
            <v>436</v>
          </cell>
          <cell r="CV155">
            <v>421</v>
          </cell>
          <cell r="CY155">
            <v>8299</v>
          </cell>
          <cell r="CZ155" t="str">
            <v>M6</v>
          </cell>
        </row>
        <row r="156">
          <cell r="B156" t="str">
            <v>0057 DE 2024</v>
          </cell>
          <cell r="C156">
            <v>1121840543</v>
          </cell>
          <cell r="D156" t="str">
            <v>DIEGO CAMILO CARREÑO ROMERO</v>
          </cell>
          <cell r="E156" t="str">
            <v>CONTRATO DE PRESTACIÓN DE SERVICIOS PROFESIONALES</v>
          </cell>
          <cell r="F156" t="str">
            <v>PRESTACIÓN DE SERVICIOS PROFESIONALES NECESARIO PARA EL FORTALECIMIENTO DE LOS PROCESOS DE GESTIÓN ADMINISTRATIVA EN LA DIVISIÓN DE SERVICIOS ADMINISTRATIVOS DE LA UNIVERSIDAD DE LOS LLANOS.</v>
          </cell>
          <cell r="G156">
            <v>45306</v>
          </cell>
          <cell r="H156">
            <v>16383000</v>
          </cell>
          <cell r="I156" t="str">
            <v>Seis (06) meses calendario</v>
          </cell>
          <cell r="J156">
            <v>45306</v>
          </cell>
          <cell r="K156">
            <v>45487</v>
          </cell>
          <cell r="L156" t="str">
            <v>NO APLICA</v>
          </cell>
          <cell r="M156" t="str">
            <v>NO APLICA</v>
          </cell>
          <cell r="N156" t="str">
            <v>NO APLICA</v>
          </cell>
          <cell r="O156">
            <v>7</v>
          </cell>
          <cell r="P156">
            <v>1456267</v>
          </cell>
          <cell r="Q156">
            <v>45306</v>
          </cell>
          <cell r="R156">
            <v>45322</v>
          </cell>
          <cell r="S156">
            <v>2730500</v>
          </cell>
          <cell r="T156">
            <v>45323</v>
          </cell>
          <cell r="U156">
            <v>45351</v>
          </cell>
          <cell r="V156">
            <v>2730500</v>
          </cell>
          <cell r="W156">
            <v>45352</v>
          </cell>
          <cell r="X156">
            <v>45382</v>
          </cell>
          <cell r="Y156">
            <v>2730500</v>
          </cell>
          <cell r="Z156">
            <v>45383</v>
          </cell>
          <cell r="AA156">
            <v>45412</v>
          </cell>
          <cell r="AB156">
            <v>2730500</v>
          </cell>
          <cell r="AC156">
            <v>45413</v>
          </cell>
          <cell r="AD156">
            <v>45443</v>
          </cell>
          <cell r="AE156">
            <v>2730500</v>
          </cell>
          <cell r="AF156">
            <v>45444</v>
          </cell>
          <cell r="AG156">
            <v>45473</v>
          </cell>
          <cell r="AH156">
            <v>1274233</v>
          </cell>
          <cell r="AI156">
            <v>45474</v>
          </cell>
          <cell r="AJ156">
            <v>45487</v>
          </cell>
          <cell r="BI156" t="str">
            <v xml:space="preserve">División de Servicios Administrativos </v>
          </cell>
          <cell r="BJ156" t="str">
            <v>VÍCTOR EFREN ORTÍZ ORTÍZ</v>
          </cell>
          <cell r="BK156" t="str">
            <v>Jefe de Oficina</v>
          </cell>
          <cell r="BL156">
            <v>20</v>
          </cell>
          <cell r="BM156">
            <v>45306</v>
          </cell>
          <cell r="BN156">
            <v>2599259317</v>
          </cell>
          <cell r="BO156">
            <v>84</v>
          </cell>
          <cell r="BP156">
            <v>45306</v>
          </cell>
          <cell r="BQ156">
            <v>16383000</v>
          </cell>
          <cell r="CS156"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Pregrado y posgrado.</v>
          </cell>
          <cell r="CT156">
            <v>1121840543</v>
          </cell>
          <cell r="CU156">
            <v>436</v>
          </cell>
          <cell r="CV156">
            <v>421</v>
          </cell>
          <cell r="CY156">
            <v>8299</v>
          </cell>
          <cell r="CZ156" t="str">
            <v>M6</v>
          </cell>
        </row>
        <row r="157">
          <cell r="B157" t="str">
            <v>0058 DE 2024</v>
          </cell>
          <cell r="C157">
            <v>1121845390</v>
          </cell>
          <cell r="D157" t="str">
            <v>AURA CAROLINA VILLARREAL VILLERA</v>
          </cell>
          <cell r="E157" t="str">
            <v>CONTRATO DE PRESTACIÓN DE SERVICIOS DE APOYO A LA GESTIÓN</v>
          </cell>
          <cell r="F157" t="str">
            <v>PRESTACIÓN DE SERVICIOS DE APOYO A LA GESTIÓN NECESARIO PARA EL FORTALECIMIENTO DE LOS PROCESOS EN GESTIÓN ADMINISTRATIVA EN LA DIVISIÓN DE SERVICIOS ADMINISTRATIVOS DE LA UNIVERSIDAD DE LOS LLANOS.</v>
          </cell>
          <cell r="G157">
            <v>45306</v>
          </cell>
          <cell r="H157">
            <v>14540832</v>
          </cell>
          <cell r="I157" t="str">
            <v>Seis (06) meses calendario</v>
          </cell>
          <cell r="J157">
            <v>45306</v>
          </cell>
          <cell r="K157">
            <v>45487</v>
          </cell>
          <cell r="L157" t="str">
            <v>NO APLICA</v>
          </cell>
          <cell r="M157" t="str">
            <v>NO APLICA</v>
          </cell>
          <cell r="N157" t="str">
            <v>NO APLICA</v>
          </cell>
          <cell r="O157">
            <v>7</v>
          </cell>
          <cell r="P157">
            <v>1292518</v>
          </cell>
          <cell r="Q157">
            <v>45306</v>
          </cell>
          <cell r="R157">
            <v>45322</v>
          </cell>
          <cell r="S157">
            <v>2423472</v>
          </cell>
          <cell r="T157">
            <v>45323</v>
          </cell>
          <cell r="U157">
            <v>45351</v>
          </cell>
          <cell r="V157">
            <v>2423472</v>
          </cell>
          <cell r="W157">
            <v>45352</v>
          </cell>
          <cell r="X157">
            <v>45382</v>
          </cell>
          <cell r="Y157">
            <v>2423472</v>
          </cell>
          <cell r="Z157">
            <v>45383</v>
          </cell>
          <cell r="AA157">
            <v>45412</v>
          </cell>
          <cell r="AB157">
            <v>2423472</v>
          </cell>
          <cell r="AC157">
            <v>45413</v>
          </cell>
          <cell r="AD157">
            <v>45443</v>
          </cell>
          <cell r="AE157">
            <v>2423472</v>
          </cell>
          <cell r="AF157">
            <v>45444</v>
          </cell>
          <cell r="AG157">
            <v>45473</v>
          </cell>
          <cell r="AH157">
            <v>1130954</v>
          </cell>
          <cell r="AI157">
            <v>45474</v>
          </cell>
          <cell r="AJ157">
            <v>45487</v>
          </cell>
          <cell r="BI157" t="str">
            <v xml:space="preserve">División de Servicios Administrativos </v>
          </cell>
          <cell r="BJ157" t="str">
            <v>VÍCTOR EFREN ORTÍZ ORTÍZ</v>
          </cell>
          <cell r="BK157" t="str">
            <v>Jefe de Oficina</v>
          </cell>
          <cell r="BL157">
            <v>20</v>
          </cell>
          <cell r="BM157">
            <v>45306</v>
          </cell>
          <cell r="BN157">
            <v>2599259317</v>
          </cell>
          <cell r="BO157">
            <v>86</v>
          </cell>
          <cell r="BP157">
            <v>45306</v>
          </cell>
          <cell r="BQ157">
            <v>14540832</v>
          </cell>
          <cell r="CS157"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Prestar apoyo a las auditorías internas y externas recibidas y al plan de mejoramiento de acuerdo con las actividades en la División de Servicios Administrativos. 12. Apoyar el proceso de información a docentes y empleados públicos de vacaciones pendientes por disfrutar.</v>
          </cell>
          <cell r="CT157">
            <v>1121845390.4000001</v>
          </cell>
          <cell r="CU157">
            <v>436</v>
          </cell>
          <cell r="CV157">
            <v>421</v>
          </cell>
          <cell r="CY157">
            <v>9609</v>
          </cell>
          <cell r="CZ157" t="str">
            <v>M6</v>
          </cell>
        </row>
        <row r="158">
          <cell r="B158" t="str">
            <v>0059 DE 2024</v>
          </cell>
          <cell r="C158">
            <v>40445474</v>
          </cell>
          <cell r="D158" t="str">
            <v xml:space="preserve">MABEL PATRICIA CASTILLO INSIGNARES </v>
          </cell>
          <cell r="E158" t="str">
            <v>CONTRATO DE PRESTACIÓN DE SERVICIOS PROFESIONALES</v>
          </cell>
          <cell r="F158" t="str">
            <v>PRESTACIÓN DE SERVICIOS PROFESIONALES NECESARIO PARA EL FORTALECIMIENTO DE LOS PROCESOS DE COORDINACIÓN DEL ÁREA DE SEGURIDAD Y SALUD EN EL TRABAJO EN LA DIVISIÓN DE SERVICIOS ADMINISTRATIVOS DE LA UNIVERSIDAD DE LOS LLANOS.</v>
          </cell>
          <cell r="G158">
            <v>45306</v>
          </cell>
          <cell r="H158">
            <v>29464320</v>
          </cell>
          <cell r="I158" t="str">
            <v>Seis (06) meses calendario</v>
          </cell>
          <cell r="J158">
            <v>45306</v>
          </cell>
          <cell r="K158">
            <v>45487</v>
          </cell>
          <cell r="L158" t="str">
            <v>NO APLICA</v>
          </cell>
          <cell r="M158" t="str">
            <v>NO APLICA</v>
          </cell>
          <cell r="N158" t="str">
            <v>NO APLICA</v>
          </cell>
          <cell r="O158">
            <v>7</v>
          </cell>
          <cell r="P158">
            <v>2619051</v>
          </cell>
          <cell r="Q158">
            <v>45306</v>
          </cell>
          <cell r="R158">
            <v>45322</v>
          </cell>
          <cell r="S158">
            <v>4910720</v>
          </cell>
          <cell r="T158">
            <v>45323</v>
          </cell>
          <cell r="U158">
            <v>45351</v>
          </cell>
          <cell r="V158">
            <v>4910720</v>
          </cell>
          <cell r="W158">
            <v>45352</v>
          </cell>
          <cell r="X158">
            <v>45382</v>
          </cell>
          <cell r="Y158">
            <v>4910720</v>
          </cell>
          <cell r="Z158">
            <v>45383</v>
          </cell>
          <cell r="AA158">
            <v>45412</v>
          </cell>
          <cell r="AB158">
            <v>4910720</v>
          </cell>
          <cell r="AC158">
            <v>45413</v>
          </cell>
          <cell r="AD158">
            <v>45443</v>
          </cell>
          <cell r="AE158">
            <v>4910720</v>
          </cell>
          <cell r="AF158">
            <v>45444</v>
          </cell>
          <cell r="AG158">
            <v>45473</v>
          </cell>
          <cell r="AH158">
            <v>2291669</v>
          </cell>
          <cell r="AI158">
            <v>45474</v>
          </cell>
          <cell r="AJ158">
            <v>45487</v>
          </cell>
          <cell r="BI158" t="str">
            <v xml:space="preserve">División de Servicios Administrativos </v>
          </cell>
          <cell r="BJ158" t="str">
            <v>VÍCTOR EFREN ORTÍZ ORTÍZ</v>
          </cell>
          <cell r="BK158" t="str">
            <v>Jefe de Oficina</v>
          </cell>
          <cell r="BL158">
            <v>20</v>
          </cell>
          <cell r="BM158">
            <v>45306</v>
          </cell>
          <cell r="BN158">
            <v>2599259317</v>
          </cell>
          <cell r="BO158">
            <v>52</v>
          </cell>
          <cell r="BP158">
            <v>45306</v>
          </cell>
          <cell r="BQ158">
            <v>29464320</v>
          </cell>
          <cell r="CS158"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158">
            <v>40445474.299999997</v>
          </cell>
          <cell r="CU158">
            <v>436</v>
          </cell>
          <cell r="CV158">
            <v>421</v>
          </cell>
          <cell r="CY158">
            <v>7110</v>
          </cell>
          <cell r="CZ158" t="str">
            <v>M5</v>
          </cell>
        </row>
        <row r="159">
          <cell r="B159" t="str">
            <v>0060 DE 2024</v>
          </cell>
          <cell r="C159">
            <v>1121827176</v>
          </cell>
          <cell r="D159" t="str">
            <v>ERNESTO JARAMILLO VALENZUELA</v>
          </cell>
          <cell r="E159" t="str">
            <v>CONTRATO DE PRESTACIÓN DE SERVICIOS PROFESIONALES</v>
          </cell>
          <cell r="F159"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159">
            <v>45306</v>
          </cell>
          <cell r="H159">
            <v>22193904</v>
          </cell>
          <cell r="I159" t="str">
            <v>Seis (06) meses calendario</v>
          </cell>
          <cell r="J159">
            <v>45306</v>
          </cell>
          <cell r="K159">
            <v>45487</v>
          </cell>
          <cell r="L159" t="str">
            <v>NO APLICA</v>
          </cell>
          <cell r="M159" t="str">
            <v>NO APLICA</v>
          </cell>
          <cell r="N159" t="str">
            <v>NO APLICA</v>
          </cell>
          <cell r="O159">
            <v>7</v>
          </cell>
          <cell r="P159">
            <v>1972791</v>
          </cell>
          <cell r="Q159">
            <v>45306</v>
          </cell>
          <cell r="R159">
            <v>45322</v>
          </cell>
          <cell r="S159">
            <v>3698984</v>
          </cell>
          <cell r="T159">
            <v>45323</v>
          </cell>
          <cell r="U159">
            <v>45351</v>
          </cell>
          <cell r="V159">
            <v>3698984</v>
          </cell>
          <cell r="W159">
            <v>45352</v>
          </cell>
          <cell r="X159">
            <v>45382</v>
          </cell>
          <cell r="Y159">
            <v>3698984</v>
          </cell>
          <cell r="Z159">
            <v>45383</v>
          </cell>
          <cell r="AA159">
            <v>45412</v>
          </cell>
          <cell r="AB159">
            <v>3698984</v>
          </cell>
          <cell r="AC159">
            <v>45413</v>
          </cell>
          <cell r="AD159">
            <v>45443</v>
          </cell>
          <cell r="AE159">
            <v>3698984</v>
          </cell>
          <cell r="AF159">
            <v>45444</v>
          </cell>
          <cell r="AG159">
            <v>45473</v>
          </cell>
          <cell r="AH159">
            <v>1726193</v>
          </cell>
          <cell r="AI159">
            <v>45474</v>
          </cell>
          <cell r="AJ159">
            <v>45487</v>
          </cell>
          <cell r="BI159" t="str">
            <v xml:space="preserve">División de Servicios Administrativos </v>
          </cell>
          <cell r="BJ159" t="str">
            <v>VÍCTOR EFREN ORTÍZ ORTÍZ</v>
          </cell>
          <cell r="BK159" t="str">
            <v>Jefe de Oficina</v>
          </cell>
          <cell r="BL159">
            <v>20</v>
          </cell>
          <cell r="BM159">
            <v>45306</v>
          </cell>
          <cell r="BN159">
            <v>2599259317</v>
          </cell>
          <cell r="BO159">
            <v>82</v>
          </cell>
          <cell r="BP159">
            <v>45306</v>
          </cell>
          <cell r="BQ159">
            <v>22193904</v>
          </cell>
          <cell r="CS159"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159">
            <v>1121827176</v>
          </cell>
          <cell r="CU159">
            <v>436</v>
          </cell>
          <cell r="CV159">
            <v>421</v>
          </cell>
          <cell r="CY159">
            <v>7490</v>
          </cell>
          <cell r="CZ159" t="str">
            <v>M6</v>
          </cell>
        </row>
        <row r="160">
          <cell r="B160" t="str">
            <v>0061 DE 2024</v>
          </cell>
          <cell r="C160">
            <v>40441400</v>
          </cell>
          <cell r="D160" t="str">
            <v xml:space="preserve">TRICIA VERLEY GONZALEZ VELAIZAN </v>
          </cell>
          <cell r="E160" t="str">
            <v>CONTRATO DE PRESTACIÓN DE SERVICIOS DE APOYO A LA GESTIÓN</v>
          </cell>
          <cell r="F160" t="str">
            <v>PRESTACIÓN DE SERVICIOS DE APOYO A LA GESTIÓN NECESARIO PARA EL FORTALECIMIENTO DE LOS PROCESOS DE GESTIÓN DOCUMENTAL EN LA DIVISIÓN DE SERVICIOS ADMINISTRATIVOS DE LA UNIVERSIDAD DE LOS LLANOS.</v>
          </cell>
          <cell r="G160">
            <v>45306</v>
          </cell>
          <cell r="H160">
            <v>10841855</v>
          </cell>
          <cell r="I160" t="str">
            <v>Cinco (05) meses calendario</v>
          </cell>
          <cell r="J160">
            <v>45306</v>
          </cell>
          <cell r="K160">
            <v>45457</v>
          </cell>
          <cell r="L160" t="str">
            <v>NO APLICA</v>
          </cell>
          <cell r="M160" t="str">
            <v>NO APLICA</v>
          </cell>
          <cell r="N160" t="str">
            <v>NO APLICA</v>
          </cell>
          <cell r="O160">
            <v>6</v>
          </cell>
          <cell r="P160">
            <v>1156465</v>
          </cell>
          <cell r="Q160">
            <v>45306</v>
          </cell>
          <cell r="R160">
            <v>45322</v>
          </cell>
          <cell r="S160">
            <v>2168371</v>
          </cell>
          <cell r="T160">
            <v>45323</v>
          </cell>
          <cell r="U160">
            <v>45351</v>
          </cell>
          <cell r="V160">
            <v>2168371</v>
          </cell>
          <cell r="W160">
            <v>45352</v>
          </cell>
          <cell r="X160">
            <v>45382</v>
          </cell>
          <cell r="Y160">
            <v>2168371</v>
          </cell>
          <cell r="Z160">
            <v>45383</v>
          </cell>
          <cell r="AA160">
            <v>45412</v>
          </cell>
          <cell r="AB160">
            <v>2168371</v>
          </cell>
          <cell r="AC160">
            <v>45413</v>
          </cell>
          <cell r="AD160">
            <v>45443</v>
          </cell>
          <cell r="AE160">
            <v>1011906</v>
          </cell>
          <cell r="AF160">
            <v>45444</v>
          </cell>
          <cell r="AG160">
            <v>45457</v>
          </cell>
          <cell r="BI160" t="str">
            <v xml:space="preserve">División de Servicios Administrativos </v>
          </cell>
          <cell r="BJ160" t="str">
            <v>VÍCTOR EFREN ORTÍZ ORTÍZ</v>
          </cell>
          <cell r="BK160" t="str">
            <v>Jefe de Oficina</v>
          </cell>
          <cell r="BL160">
            <v>20</v>
          </cell>
          <cell r="BM160">
            <v>45306</v>
          </cell>
          <cell r="BN160">
            <v>2599259317</v>
          </cell>
          <cell r="BO160">
            <v>49</v>
          </cell>
          <cell r="BP160">
            <v>45306</v>
          </cell>
          <cell r="BQ160">
            <v>10905624</v>
          </cell>
          <cell r="CS160" t="str">
            <v>1. Apoyar las actividades de gestión archivística de la División de Servicios Administrativos, con criterio de eficiencia, eficacia y efectividad y asesoría a las dependencias respecto a organización de los archivos de gestión y aplicación de la normatividad vigente.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60">
            <v>40441400</v>
          </cell>
          <cell r="CU160">
            <v>436</v>
          </cell>
          <cell r="CV160">
            <v>421</v>
          </cell>
          <cell r="CY160">
            <v>8211</v>
          </cell>
          <cell r="CZ160" t="str">
            <v>M6</v>
          </cell>
        </row>
        <row r="161">
          <cell r="B161" t="str">
            <v>0062 DE 2024</v>
          </cell>
          <cell r="C161">
            <v>1121897651</v>
          </cell>
          <cell r="D161" t="str">
            <v xml:space="preserve">DIANA MARCELA LEON TRIGOS </v>
          </cell>
          <cell r="E161" t="str">
            <v>CONTRATO DE PRESTACIÓN DE SERVICIOS PROFESIONALES</v>
          </cell>
          <cell r="F161" t="str">
            <v>PRESTACIÓN DE SERVICIOS PROFESIONALES NECESARIO PARA EL FORTALECIMIENTO DE LOS PROCESOS DEL ÁREA DE SEGURIDAD Y SALUD EN EL TRABAJO DE LA DIVISIÓN DE SERVICIOS ADMINISTRATIVOS DE LA UNIVERSIDAD DE LOS LLANOS.</v>
          </cell>
          <cell r="G161">
            <v>45306</v>
          </cell>
          <cell r="H161">
            <v>18367368</v>
          </cell>
          <cell r="I161" t="str">
            <v>Seis (06) meses calendario</v>
          </cell>
          <cell r="J161">
            <v>45306</v>
          </cell>
          <cell r="K161">
            <v>45487</v>
          </cell>
          <cell r="L161" t="str">
            <v>NO APLICA</v>
          </cell>
          <cell r="M161" t="str">
            <v>NO APLICA</v>
          </cell>
          <cell r="N161" t="str">
            <v>NO APLICA</v>
          </cell>
          <cell r="O161">
            <v>7</v>
          </cell>
          <cell r="P161">
            <v>1632655</v>
          </cell>
          <cell r="Q161">
            <v>45306</v>
          </cell>
          <cell r="R161">
            <v>45322</v>
          </cell>
          <cell r="S161">
            <v>3061228</v>
          </cell>
          <cell r="T161">
            <v>45323</v>
          </cell>
          <cell r="U161">
            <v>45351</v>
          </cell>
          <cell r="V161">
            <v>3061228</v>
          </cell>
          <cell r="W161">
            <v>45352</v>
          </cell>
          <cell r="X161">
            <v>45382</v>
          </cell>
          <cell r="Y161">
            <v>3061228</v>
          </cell>
          <cell r="Z161">
            <v>45383</v>
          </cell>
          <cell r="AA161">
            <v>45412</v>
          </cell>
          <cell r="AB161">
            <v>3061228</v>
          </cell>
          <cell r="AC161">
            <v>45413</v>
          </cell>
          <cell r="AD161">
            <v>45443</v>
          </cell>
          <cell r="AE161">
            <v>3061228</v>
          </cell>
          <cell r="AF161">
            <v>45444</v>
          </cell>
          <cell r="AG161">
            <v>45473</v>
          </cell>
          <cell r="AH161">
            <v>1428573</v>
          </cell>
          <cell r="AI161">
            <v>45474</v>
          </cell>
          <cell r="AJ161">
            <v>45487</v>
          </cell>
          <cell r="BI161" t="str">
            <v xml:space="preserve">División de Servicios Administrativos </v>
          </cell>
          <cell r="BJ161" t="str">
            <v>VÍCTOR EFREN ORTÍZ ORTÍZ</v>
          </cell>
          <cell r="BK161" t="str">
            <v>Jefe de Oficina</v>
          </cell>
          <cell r="BL161">
            <v>20</v>
          </cell>
          <cell r="BM161">
            <v>45306</v>
          </cell>
          <cell r="BN161">
            <v>2599259317</v>
          </cell>
          <cell r="BO161">
            <v>109</v>
          </cell>
          <cell r="BP161">
            <v>45306</v>
          </cell>
          <cell r="BQ161">
            <v>18367368</v>
          </cell>
          <cell r="CS161"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161">
            <v>1121897651.4000001</v>
          </cell>
          <cell r="CU161">
            <v>436</v>
          </cell>
          <cell r="CV161">
            <v>421</v>
          </cell>
          <cell r="CY161">
            <v>8299</v>
          </cell>
          <cell r="CZ161" t="str">
            <v>M6</v>
          </cell>
        </row>
        <row r="162">
          <cell r="B162" t="str">
            <v>0063 DE 2024</v>
          </cell>
          <cell r="C162">
            <v>1121880108</v>
          </cell>
          <cell r="D162" t="str">
            <v>JOHN ANDERSSON SALAZAR ORTIZ</v>
          </cell>
          <cell r="E162" t="str">
            <v>CONTRATO DE PRESTACIÓN DE SERVICIOS DE APOYO A LA GESTIÓN</v>
          </cell>
          <cell r="F162" t="str">
            <v>PRESTACIÓN DE SERVICIOS DE APOYO A LA GESTIÓN NECESARIO PARA EL FORTALECIMIENTO DE LOS PROCESOS EN LA DIVISIÓN DE SERVICIOS ADMINISTRATIVOS DE LA UNIVERSIDAD DE LOS LLANOS.</v>
          </cell>
          <cell r="G162">
            <v>45306</v>
          </cell>
          <cell r="H162">
            <v>14540832</v>
          </cell>
          <cell r="I162" t="str">
            <v>Seis (06) meses calendario</v>
          </cell>
          <cell r="J162">
            <v>45306</v>
          </cell>
          <cell r="K162">
            <v>45487</v>
          </cell>
          <cell r="L162" t="str">
            <v>NO APLICA</v>
          </cell>
          <cell r="M162" t="str">
            <v>NO APLICA</v>
          </cell>
          <cell r="N162" t="str">
            <v>NO APLICA</v>
          </cell>
          <cell r="O162">
            <v>7</v>
          </cell>
          <cell r="P162">
            <v>1292518</v>
          </cell>
          <cell r="Q162">
            <v>45306</v>
          </cell>
          <cell r="R162">
            <v>45322</v>
          </cell>
          <cell r="S162">
            <v>2423472</v>
          </cell>
          <cell r="T162">
            <v>45323</v>
          </cell>
          <cell r="U162">
            <v>45351</v>
          </cell>
          <cell r="V162">
            <v>2423472</v>
          </cell>
          <cell r="W162">
            <v>45352</v>
          </cell>
          <cell r="X162">
            <v>45382</v>
          </cell>
          <cell r="Y162">
            <v>2423472</v>
          </cell>
          <cell r="Z162">
            <v>45383</v>
          </cell>
          <cell r="AA162">
            <v>45412</v>
          </cell>
          <cell r="AB162">
            <v>2423472</v>
          </cell>
          <cell r="AC162">
            <v>45413</v>
          </cell>
          <cell r="AD162">
            <v>45443</v>
          </cell>
          <cell r="AE162">
            <v>2423472</v>
          </cell>
          <cell r="AF162">
            <v>45444</v>
          </cell>
          <cell r="AG162">
            <v>45473</v>
          </cell>
          <cell r="AH162">
            <v>1130954</v>
          </cell>
          <cell r="AI162">
            <v>45474</v>
          </cell>
          <cell r="AJ162">
            <v>45487</v>
          </cell>
          <cell r="BI162" t="str">
            <v xml:space="preserve">División de Servicios Administrativos </v>
          </cell>
          <cell r="BJ162" t="str">
            <v>VÍCTOR EFREN ORTÍZ ORTÍZ</v>
          </cell>
          <cell r="BK162" t="str">
            <v>Jefe de Oficina</v>
          </cell>
          <cell r="BL162">
            <v>20</v>
          </cell>
          <cell r="BM162">
            <v>45306</v>
          </cell>
          <cell r="BN162">
            <v>2599259317</v>
          </cell>
          <cell r="BO162">
            <v>100</v>
          </cell>
          <cell r="BP162">
            <v>45306</v>
          </cell>
          <cell r="BQ162">
            <v>14540832</v>
          </cell>
          <cell r="CS162" t="str">
            <v>1. Apoyar el manejo y alimentación de hojas de vida de los funcionarios de la Universidad en el Módulo de Talento Humano. 2. Apoyar el control del equipo biométrico con sus respectivas novedades. 3. Apoyo en el proceso de Ausentismo laboral. 4. Apoyar el proceso de capacitaciones. 5. Contribuir con la correcta gestión documental de evaluaciones de desempeño de empleados de carrera. 6. Apoyar el proceso de novedades de nómina. 7. Apoyar la actualización de hojas de vida de empleados oficiales y de planta. 8. Apoyar el proceso de archivo de hojas de vida. 9. Apoyar las actividades de gestión documental y archivo. 10. Prestar apoyo a las auditorías internas y externas recibidas y al plan de mejoramiento de acuerdo con las actividades en la División de Servicios Administrativos. 11. Brindar apoyo en la revisión de trabajo suplementario y horas extras del personal de granja. 12. Apoyar el proceso de alimentación del Indicador de ausentismo por enfermedad general o común. 13. Apoyar la verificación de Documentos para vinculación de Docentes Catedráticos de Posgrado. 14. Apoyar la verificación de documentos para cuentas de Docentes Posgrados.</v>
          </cell>
          <cell r="CT162">
            <v>1121880108</v>
          </cell>
          <cell r="CU162">
            <v>436</v>
          </cell>
          <cell r="CV162">
            <v>421</v>
          </cell>
          <cell r="CY162">
            <v>8299</v>
          </cell>
          <cell r="CZ162" t="str">
            <v>M6</v>
          </cell>
        </row>
        <row r="163">
          <cell r="B163" t="str">
            <v>0064 DE 2024</v>
          </cell>
          <cell r="C163">
            <v>1121954615</v>
          </cell>
          <cell r="D163" t="str">
            <v>CAROLAIN YIDSNEY MELO MORALES</v>
          </cell>
          <cell r="E163" t="str">
            <v>CONTRATO DE PRESTACIÓN DE SERVICIOS PROFESIONALES</v>
          </cell>
          <cell r="F163" t="str">
            <v>PRESTACIÓN DE SERVICIOS PROFESIONALES NECESARIO PARA EL FORTALECIMIENTO DE LOS PROCESOS EN LA DIVISIÓN DE SERVICIOS ADMINISTRATIVOS DE LA UNIVERSIDAD DE LOS LLANOS.</v>
          </cell>
          <cell r="G163">
            <v>45306</v>
          </cell>
          <cell r="H163">
            <v>18367368</v>
          </cell>
          <cell r="I163" t="str">
            <v>Seis (06) meses calendario</v>
          </cell>
          <cell r="J163">
            <v>45306</v>
          </cell>
          <cell r="K163">
            <v>45487</v>
          </cell>
          <cell r="L163" t="str">
            <v>NO APLICA</v>
          </cell>
          <cell r="M163" t="str">
            <v>NO APLICA</v>
          </cell>
          <cell r="N163" t="str">
            <v>NO APLICA</v>
          </cell>
          <cell r="O163">
            <v>7</v>
          </cell>
          <cell r="P163">
            <v>1632655</v>
          </cell>
          <cell r="Q163">
            <v>45306</v>
          </cell>
          <cell r="R163">
            <v>45322</v>
          </cell>
          <cell r="S163">
            <v>3061228</v>
          </cell>
          <cell r="T163">
            <v>45323</v>
          </cell>
          <cell r="U163">
            <v>45351</v>
          </cell>
          <cell r="V163">
            <v>3061228</v>
          </cell>
          <cell r="W163">
            <v>45352</v>
          </cell>
          <cell r="X163">
            <v>45382</v>
          </cell>
          <cell r="Y163">
            <v>3061228</v>
          </cell>
          <cell r="Z163">
            <v>45383</v>
          </cell>
          <cell r="AA163">
            <v>45412</v>
          </cell>
          <cell r="AB163">
            <v>3061228</v>
          </cell>
          <cell r="AC163">
            <v>45413</v>
          </cell>
          <cell r="AD163">
            <v>45443</v>
          </cell>
          <cell r="AE163">
            <v>3061228</v>
          </cell>
          <cell r="AF163">
            <v>45444</v>
          </cell>
          <cell r="AG163">
            <v>45473</v>
          </cell>
          <cell r="AH163">
            <v>1428573</v>
          </cell>
          <cell r="AI163">
            <v>45474</v>
          </cell>
          <cell r="AJ163">
            <v>45487</v>
          </cell>
          <cell r="BI163" t="str">
            <v xml:space="preserve">División de Servicios Administrativos </v>
          </cell>
          <cell r="BJ163" t="str">
            <v>VÍCTOR EFREN ORTÍZ ORTÍZ</v>
          </cell>
          <cell r="BK163" t="str">
            <v>Jefe de Oficina</v>
          </cell>
          <cell r="BL163">
            <v>20</v>
          </cell>
          <cell r="BM163">
            <v>45306</v>
          </cell>
          <cell r="BN163">
            <v>2599259317</v>
          </cell>
          <cell r="BO163">
            <v>118</v>
          </cell>
          <cell r="BP163">
            <v>45306</v>
          </cell>
          <cell r="BQ163">
            <v>18367368</v>
          </cell>
          <cell r="CS163"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v>
          </cell>
          <cell r="CT163">
            <v>1121954615</v>
          </cell>
          <cell r="CU163">
            <v>436</v>
          </cell>
          <cell r="CV163">
            <v>421</v>
          </cell>
          <cell r="CY163">
            <v>6920</v>
          </cell>
          <cell r="CZ163" t="str">
            <v>M5</v>
          </cell>
        </row>
        <row r="164">
          <cell r="B164" t="str">
            <v>0065 DE 2024</v>
          </cell>
          <cell r="C164">
            <v>1121912135</v>
          </cell>
          <cell r="D164" t="str">
            <v>JULIAN ANDRES ALCAZAR PARRADO</v>
          </cell>
          <cell r="E164" t="str">
            <v>CONTRATO DE PRESTACIÓN DE SERVICIOS PROFESIONALES</v>
          </cell>
          <cell r="F164" t="str">
            <v>PRESTACIÓN DE SERVICIOS PROFESIONALES NECESARIO PARA EL FORTALECIMIENTO DE LOS PROCESOS DEL ÁREA DE SEGURIDAD Y SALUD EN EL TRABAJO DE LA UNIVERSIDAD DE LOS LLANOS.</v>
          </cell>
          <cell r="G164">
            <v>45306</v>
          </cell>
          <cell r="H164">
            <v>18367368</v>
          </cell>
          <cell r="I164" t="str">
            <v>Seis (06) meses calendario</v>
          </cell>
          <cell r="J164">
            <v>45306</v>
          </cell>
          <cell r="K164">
            <v>45487</v>
          </cell>
          <cell r="L164" t="str">
            <v>NO APLICA</v>
          </cell>
          <cell r="M164" t="str">
            <v>NO APLICA</v>
          </cell>
          <cell r="N164" t="str">
            <v>NO APLICA</v>
          </cell>
          <cell r="O164">
            <v>7</v>
          </cell>
          <cell r="P164">
            <v>1632655</v>
          </cell>
          <cell r="Q164">
            <v>45306</v>
          </cell>
          <cell r="R164">
            <v>45322</v>
          </cell>
          <cell r="S164">
            <v>3061228</v>
          </cell>
          <cell r="T164">
            <v>45323</v>
          </cell>
          <cell r="U164">
            <v>45351</v>
          </cell>
          <cell r="V164">
            <v>3061228</v>
          </cell>
          <cell r="W164">
            <v>45352</v>
          </cell>
          <cell r="X164">
            <v>45382</v>
          </cell>
          <cell r="Y164">
            <v>3061228</v>
          </cell>
          <cell r="Z164">
            <v>45383</v>
          </cell>
          <cell r="AA164">
            <v>45412</v>
          </cell>
          <cell r="AB164">
            <v>3061228</v>
          </cell>
          <cell r="AC164">
            <v>45413</v>
          </cell>
          <cell r="AD164">
            <v>45443</v>
          </cell>
          <cell r="AE164">
            <v>3061228</v>
          </cell>
          <cell r="AF164">
            <v>45444</v>
          </cell>
          <cell r="AG164">
            <v>45473</v>
          </cell>
          <cell r="AH164">
            <v>1428573</v>
          </cell>
          <cell r="AI164">
            <v>45474</v>
          </cell>
          <cell r="AJ164">
            <v>45487</v>
          </cell>
          <cell r="BI164" t="str">
            <v xml:space="preserve">División de Servicios Administrativos </v>
          </cell>
          <cell r="BJ164" t="str">
            <v>VÍCTOR EFREN ORTÍZ ORTÍZ</v>
          </cell>
          <cell r="BK164" t="str">
            <v>Jefe de Oficina</v>
          </cell>
          <cell r="BL164">
            <v>20</v>
          </cell>
          <cell r="BM164">
            <v>45306</v>
          </cell>
          <cell r="BN164">
            <v>2599259317</v>
          </cell>
          <cell r="BO164">
            <v>112</v>
          </cell>
          <cell r="BP164">
            <v>45306</v>
          </cell>
          <cell r="BQ164">
            <v>18367368</v>
          </cell>
          <cell r="CS164"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164">
            <v>1121912135</v>
          </cell>
          <cell r="CU164">
            <v>436</v>
          </cell>
          <cell r="CV164">
            <v>421</v>
          </cell>
          <cell r="CY164">
            <v>8299</v>
          </cell>
          <cell r="CZ164" t="str">
            <v>M6</v>
          </cell>
        </row>
        <row r="165">
          <cell r="B165" t="str">
            <v>0066 DE 2024</v>
          </cell>
          <cell r="C165">
            <v>1121902199</v>
          </cell>
          <cell r="D165" t="str">
            <v>RAFAEL ANTONIO HUERTAS CASTRO</v>
          </cell>
          <cell r="E165" t="str">
            <v>CONTRATO DE PRESTACIÓN DE SERVICIOS PROFESIONALES</v>
          </cell>
          <cell r="F165" t="str">
            <v>PRESTACIÓN DE SERVICIOS PROFESIONALES NECESARIO PARA EL DESARROLLO DEL PROYECTO FICHA BPUNI SIST 01 0311 2023 “ADQUISICIÓN DE INFRAESTRUCTURA TECNOLÓGICA PARA EL APOYO TRANSVERSAL DE LOS PROCESOS ACADÉMICO ADMINISTRATIVOS DE LA UNIVERSIDAD DE LOS LLANOS”</v>
          </cell>
          <cell r="G165">
            <v>45306</v>
          </cell>
          <cell r="H165">
            <v>29464320</v>
          </cell>
          <cell r="I165" t="str">
            <v>Seis (06) meses calendario</v>
          </cell>
          <cell r="J165">
            <v>45306</v>
          </cell>
          <cell r="K165">
            <v>45487</v>
          </cell>
          <cell r="L165" t="str">
            <v>NO APLICA</v>
          </cell>
          <cell r="M165" t="str">
            <v>NO APLICA</v>
          </cell>
          <cell r="N165" t="str">
            <v>NO APLICA</v>
          </cell>
          <cell r="O165">
            <v>7</v>
          </cell>
          <cell r="P165">
            <v>2619051</v>
          </cell>
          <cell r="Q165">
            <v>45306</v>
          </cell>
          <cell r="R165">
            <v>45322</v>
          </cell>
          <cell r="S165">
            <v>4910720</v>
          </cell>
          <cell r="T165">
            <v>45323</v>
          </cell>
          <cell r="U165">
            <v>45351</v>
          </cell>
          <cell r="V165">
            <v>4910720</v>
          </cell>
          <cell r="W165">
            <v>45352</v>
          </cell>
          <cell r="X165">
            <v>45382</v>
          </cell>
          <cell r="Y165">
            <v>4910720</v>
          </cell>
          <cell r="Z165">
            <v>45383</v>
          </cell>
          <cell r="AA165">
            <v>45412</v>
          </cell>
          <cell r="AB165">
            <v>4910720</v>
          </cell>
          <cell r="AC165">
            <v>45413</v>
          </cell>
          <cell r="AD165">
            <v>45443</v>
          </cell>
          <cell r="AE165">
            <v>4910720</v>
          </cell>
          <cell r="AF165">
            <v>45444</v>
          </cell>
          <cell r="AG165">
            <v>45473</v>
          </cell>
          <cell r="AH165">
            <v>2291669</v>
          </cell>
          <cell r="AI165">
            <v>45474</v>
          </cell>
          <cell r="AJ165">
            <v>45487</v>
          </cell>
          <cell r="BI165" t="str">
            <v>Área de Sistemas</v>
          </cell>
          <cell r="BJ165" t="str">
            <v>ROIMAN ARTURO SASTOQUE GUZMÁN</v>
          </cell>
          <cell r="BK165" t="str">
            <v>Jefe de Oficina</v>
          </cell>
          <cell r="BL165">
            <v>19</v>
          </cell>
          <cell r="BM165">
            <v>45306</v>
          </cell>
          <cell r="BN165">
            <v>77296008</v>
          </cell>
          <cell r="BO165">
            <v>127</v>
          </cell>
          <cell r="BP165">
            <v>45306</v>
          </cell>
          <cell r="BQ165">
            <v>29464320</v>
          </cell>
          <cell r="CS1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apoyo en el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165">
            <v>1121902199.8</v>
          </cell>
          <cell r="CU165">
            <v>645</v>
          </cell>
          <cell r="CV165">
            <v>44716</v>
          </cell>
          <cell r="CY165">
            <v>8299</v>
          </cell>
          <cell r="CZ165" t="str">
            <v>M6</v>
          </cell>
        </row>
        <row r="166">
          <cell r="B166" t="str">
            <v>0067 DE 2024</v>
          </cell>
          <cell r="C166">
            <v>40441513</v>
          </cell>
          <cell r="D166" t="str">
            <v>NINA LISSETH BALLEN RODRIGUEZ</v>
          </cell>
          <cell r="E166" t="str">
            <v>CONTRATO DE PRESTACIÓN DE SERVICIOS PROFESIONALES</v>
          </cell>
          <cell r="F166" t="str">
            <v>PRESTACIÓN DE SERVICIOS PROFESIONALES NECESARIO PARA EL FORTALECIMIENTO DE LOS PROCESOS ESTRATÉGICOS Y MISIONALES DE LA OFICINA ASESORA DE PLANEACIÓN DE LA UNIVERSIDAD DE LOS LLANOS.</v>
          </cell>
          <cell r="G166">
            <v>45306</v>
          </cell>
          <cell r="H166">
            <v>22193904</v>
          </cell>
          <cell r="I166" t="str">
            <v>Seis (06) meses calendario</v>
          </cell>
          <cell r="J166">
            <v>45306</v>
          </cell>
          <cell r="K166">
            <v>45487</v>
          </cell>
          <cell r="L166" t="str">
            <v>NO APLICA</v>
          </cell>
          <cell r="M166" t="str">
            <v>NO APLICA</v>
          </cell>
          <cell r="N166" t="str">
            <v>NO APLICA</v>
          </cell>
          <cell r="O166">
            <v>7</v>
          </cell>
          <cell r="P166">
            <v>1972791</v>
          </cell>
          <cell r="Q166">
            <v>45306</v>
          </cell>
          <cell r="R166">
            <v>45322</v>
          </cell>
          <cell r="S166">
            <v>3698984</v>
          </cell>
          <cell r="T166">
            <v>45323</v>
          </cell>
          <cell r="U166">
            <v>45351</v>
          </cell>
          <cell r="V166">
            <v>3698984</v>
          </cell>
          <cell r="W166">
            <v>45352</v>
          </cell>
          <cell r="X166">
            <v>45382</v>
          </cell>
          <cell r="Y166">
            <v>3698984</v>
          </cell>
          <cell r="Z166">
            <v>45383</v>
          </cell>
          <cell r="AA166">
            <v>45412</v>
          </cell>
          <cell r="AB166">
            <v>3698984</v>
          </cell>
          <cell r="AC166">
            <v>45413</v>
          </cell>
          <cell r="AD166">
            <v>45443</v>
          </cell>
          <cell r="AE166">
            <v>3698984</v>
          </cell>
          <cell r="AF166">
            <v>45444</v>
          </cell>
          <cell r="AG166">
            <v>45473</v>
          </cell>
          <cell r="AH166">
            <v>1726193</v>
          </cell>
          <cell r="AI166">
            <v>45474</v>
          </cell>
          <cell r="AJ166">
            <v>45487</v>
          </cell>
          <cell r="BI166" t="str">
            <v>Oficina Asesora de Planeación</v>
          </cell>
          <cell r="BJ166" t="str">
            <v xml:space="preserve">MARIA PAULA ESTUPIÑAN TIUSO  </v>
          </cell>
          <cell r="BK166" t="str">
            <v>Asesora de Planeación</v>
          </cell>
          <cell r="BL166">
            <v>20</v>
          </cell>
          <cell r="BM166">
            <v>45306</v>
          </cell>
          <cell r="BN166">
            <v>2599259317</v>
          </cell>
          <cell r="BO166">
            <v>50</v>
          </cell>
          <cell r="BP166">
            <v>45306</v>
          </cell>
          <cell r="BQ166">
            <v>22193904</v>
          </cell>
          <cell r="CS16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166">
            <v>40441513</v>
          </cell>
          <cell r="CU166">
            <v>436</v>
          </cell>
          <cell r="CV166">
            <v>240</v>
          </cell>
          <cell r="CY166">
            <v>8299</v>
          </cell>
          <cell r="CZ166" t="str">
            <v>M6</v>
          </cell>
        </row>
        <row r="167">
          <cell r="B167" t="str">
            <v>0068 DE 2024</v>
          </cell>
          <cell r="C167">
            <v>1121936007</v>
          </cell>
          <cell r="D167" t="str">
            <v>LAURA CRISTINA MARTINEZ REY</v>
          </cell>
          <cell r="E167" t="str">
            <v>CONTRATO DE PRESTACIÓN DE SERVICIOS PROFESIONALES</v>
          </cell>
          <cell r="F167" t="str">
            <v>PRESTACIÓN DE SERVICIOS PROFESIONALES NECESARIO PARA EL FORTALECIMIENTO DE LOS PROCESOS DEL ÁREA DE INFRAESTRUCTURA DE LA OFICINA ASESORA DE PLANEACIÓN DE LA UNIVERSIDAD DE LOS LLANOS.</v>
          </cell>
          <cell r="G167">
            <v>45306</v>
          </cell>
          <cell r="H167">
            <v>18367368</v>
          </cell>
          <cell r="I167" t="str">
            <v>Seis (06) meses calendario</v>
          </cell>
          <cell r="J167">
            <v>45306</v>
          </cell>
          <cell r="K167">
            <v>45487</v>
          </cell>
          <cell r="L167" t="str">
            <v>NO APLICA</v>
          </cell>
          <cell r="M167" t="str">
            <v>NO APLICA</v>
          </cell>
          <cell r="N167" t="str">
            <v>NO APLICA</v>
          </cell>
          <cell r="O167">
            <v>7</v>
          </cell>
          <cell r="P167">
            <v>1632655</v>
          </cell>
          <cell r="Q167">
            <v>45306</v>
          </cell>
          <cell r="R167">
            <v>45322</v>
          </cell>
          <cell r="S167">
            <v>3061228</v>
          </cell>
          <cell r="T167">
            <v>45323</v>
          </cell>
          <cell r="U167">
            <v>45351</v>
          </cell>
          <cell r="V167">
            <v>3061228</v>
          </cell>
          <cell r="W167">
            <v>45352</v>
          </cell>
          <cell r="X167">
            <v>45382</v>
          </cell>
          <cell r="Y167">
            <v>3061228</v>
          </cell>
          <cell r="Z167">
            <v>45383</v>
          </cell>
          <cell r="AA167">
            <v>45412</v>
          </cell>
          <cell r="AB167">
            <v>3061228</v>
          </cell>
          <cell r="AC167">
            <v>45413</v>
          </cell>
          <cell r="AD167">
            <v>45443</v>
          </cell>
          <cell r="AE167">
            <v>3061228</v>
          </cell>
          <cell r="AF167">
            <v>45444</v>
          </cell>
          <cell r="AG167">
            <v>45473</v>
          </cell>
          <cell r="AH167">
            <v>1428573</v>
          </cell>
          <cell r="AI167">
            <v>45474</v>
          </cell>
          <cell r="AJ167">
            <v>45487</v>
          </cell>
          <cell r="BI167" t="str">
            <v>Oficina Asesora de Planeación</v>
          </cell>
          <cell r="BJ167" t="str">
            <v xml:space="preserve">MARIA PAULA ESTUPIÑAN TIUSO  </v>
          </cell>
          <cell r="BK167" t="str">
            <v>Asesora de Planeación</v>
          </cell>
          <cell r="BL167">
            <v>20</v>
          </cell>
          <cell r="BM167">
            <v>45306</v>
          </cell>
          <cell r="BN167">
            <v>2599259317</v>
          </cell>
          <cell r="BO167">
            <v>115</v>
          </cell>
          <cell r="BP167">
            <v>45306</v>
          </cell>
          <cell r="BQ167">
            <v>18367368</v>
          </cell>
          <cell r="CS16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Elaborar los conceptos técnicos solicitados por la Universidad. 4. Brindar apoyo en la respuesta oportuna a los requerimientos institucionales, de la comunidad educativa y de los órganos de control, en materia de obras de infraestructura física. 5. Apoyar en la estructuración de los proyectos de inversión o documentos estratégicos asociados a la infraestructura de la Universidad. 6. Coadyuvar en el reporte de la información requerida de SNIES, SIRECI, Contraloría General y demás entidades que así lo requieran. 7. Brindar apoyo en la consolidación y recopilación de la información relacionada con la infraestructura física de la Universidad, para dar respuestas a los requerimientos solicitados por entes internos y externos de la Universidad. 8. Brindar apoyo en la elaboración y actualización del Plan de mantenimiento físico y el Plan de Desarrollo de infraestructura de la Universidad.</v>
          </cell>
          <cell r="CT167">
            <v>1121936007.9000001</v>
          </cell>
          <cell r="CU167">
            <v>436</v>
          </cell>
          <cell r="CV167">
            <v>240</v>
          </cell>
          <cell r="CY167">
            <v>9609</v>
          </cell>
          <cell r="CZ167" t="str">
            <v>M6</v>
          </cell>
        </row>
        <row r="168">
          <cell r="B168" t="str">
            <v>0069 DE 2024</v>
          </cell>
          <cell r="C168">
            <v>80830452</v>
          </cell>
          <cell r="D168" t="str">
            <v>JUAN PABLO ARANGO MEDINA</v>
          </cell>
          <cell r="E168" t="str">
            <v>CONTRATO DE PRESTACIÓN DE SERVICIOS PROFESIONALES</v>
          </cell>
          <cell r="F168" t="str">
            <v>PRESTACIÓN DE SERVICIOS PROFESIONALES NECESARIO PARA EL FORTALECIMIENTO DE LOS PROCESOS DEL ÁREA DE INFRAESTRUCTURA DE LA OFICINA ASESORA DE PLANEACIÓN DE LA UNIVERSIDAD DE LOS LLANOS.</v>
          </cell>
          <cell r="G168">
            <v>45306</v>
          </cell>
          <cell r="H168">
            <v>29464320</v>
          </cell>
          <cell r="I168" t="str">
            <v>Seis (06) meses calendario</v>
          </cell>
          <cell r="J168">
            <v>45306</v>
          </cell>
          <cell r="K168">
            <v>45487</v>
          </cell>
          <cell r="L168" t="str">
            <v>NO APLICA</v>
          </cell>
          <cell r="M168" t="str">
            <v>NO APLICA</v>
          </cell>
          <cell r="N168" t="str">
            <v>NO APLICA</v>
          </cell>
          <cell r="O168">
            <v>7</v>
          </cell>
          <cell r="P168">
            <v>2619051</v>
          </cell>
          <cell r="Q168">
            <v>45306</v>
          </cell>
          <cell r="R168">
            <v>45322</v>
          </cell>
          <cell r="S168">
            <v>4910720</v>
          </cell>
          <cell r="T168">
            <v>45323</v>
          </cell>
          <cell r="U168">
            <v>45351</v>
          </cell>
          <cell r="V168">
            <v>4910720</v>
          </cell>
          <cell r="W168">
            <v>45352</v>
          </cell>
          <cell r="X168">
            <v>45382</v>
          </cell>
          <cell r="Y168">
            <v>4910720</v>
          </cell>
          <cell r="Z168">
            <v>45383</v>
          </cell>
          <cell r="AA168">
            <v>45412</v>
          </cell>
          <cell r="AB168">
            <v>4910720</v>
          </cell>
          <cell r="AC168">
            <v>45413</v>
          </cell>
          <cell r="AD168">
            <v>45443</v>
          </cell>
          <cell r="AE168">
            <v>4910720</v>
          </cell>
          <cell r="AF168">
            <v>45444</v>
          </cell>
          <cell r="AG168">
            <v>45473</v>
          </cell>
          <cell r="AH168">
            <v>2291669</v>
          </cell>
          <cell r="AI168">
            <v>45474</v>
          </cell>
          <cell r="AJ168">
            <v>45487</v>
          </cell>
          <cell r="BI168" t="str">
            <v>Oficina Asesora de Planeación</v>
          </cell>
          <cell r="BJ168" t="str">
            <v xml:space="preserve">MARIA PAULA ESTUPIÑAN TIUSO  </v>
          </cell>
          <cell r="BK168" t="str">
            <v>Asesora de Planeación</v>
          </cell>
          <cell r="BL168">
            <v>20</v>
          </cell>
          <cell r="BM168">
            <v>45306</v>
          </cell>
          <cell r="BN168">
            <v>2599259317</v>
          </cell>
          <cell r="BO168">
            <v>58</v>
          </cell>
          <cell r="BP168">
            <v>45306</v>
          </cell>
          <cell r="BQ168">
            <v>29464320</v>
          </cell>
          <cell r="CS16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168">
            <v>80830452</v>
          </cell>
          <cell r="CU168">
            <v>436</v>
          </cell>
          <cell r="CV168">
            <v>240</v>
          </cell>
          <cell r="CY168">
            <v>4290</v>
          </cell>
          <cell r="CZ168" t="str">
            <v>M5</v>
          </cell>
        </row>
        <row r="169">
          <cell r="B169" t="str">
            <v>0070 DE 2024</v>
          </cell>
          <cell r="C169">
            <v>17342779</v>
          </cell>
          <cell r="D169" t="str">
            <v>HIGINIO CASTRO HERNANDEZ</v>
          </cell>
          <cell r="E169" t="str">
            <v>CONTRATO DE PRESTACIÓN DE SERVICIOS PROFESIONALES</v>
          </cell>
          <cell r="F169" t="str">
            <v>PRESTACIÓN DE SERVICIOS PROFESIONALES NECESARIO PARA EL FORTALECIMIENTO DE LOS PROCESOS DEL ÁREA DE INFRAESTRUCTURA DE LA OFICINA ASESORA DE PLANEACIÓN DE LA UNIVERSIDAD DE LOS LLANOS.</v>
          </cell>
          <cell r="G169">
            <v>45306</v>
          </cell>
          <cell r="H169">
            <v>29464320</v>
          </cell>
          <cell r="I169" t="str">
            <v>Seis (06) meses calendario</v>
          </cell>
          <cell r="J169">
            <v>45306</v>
          </cell>
          <cell r="K169">
            <v>45487</v>
          </cell>
          <cell r="L169" t="str">
            <v>NO APLICA</v>
          </cell>
          <cell r="M169" t="str">
            <v>NO APLICA</v>
          </cell>
          <cell r="N169" t="str">
            <v>NO APLICA</v>
          </cell>
          <cell r="O169">
            <v>7</v>
          </cell>
          <cell r="P169">
            <v>2619051</v>
          </cell>
          <cell r="Q169">
            <v>45306</v>
          </cell>
          <cell r="R169">
            <v>45322</v>
          </cell>
          <cell r="S169">
            <v>4910720</v>
          </cell>
          <cell r="T169">
            <v>45323</v>
          </cell>
          <cell r="U169">
            <v>45351</v>
          </cell>
          <cell r="V169">
            <v>4910720</v>
          </cell>
          <cell r="W169">
            <v>45352</v>
          </cell>
          <cell r="X169">
            <v>45382</v>
          </cell>
          <cell r="Y169">
            <v>4910720</v>
          </cell>
          <cell r="Z169">
            <v>45383</v>
          </cell>
          <cell r="AA169">
            <v>45412</v>
          </cell>
          <cell r="AB169">
            <v>4910720</v>
          </cell>
          <cell r="AC169">
            <v>45413</v>
          </cell>
          <cell r="AD169">
            <v>45443</v>
          </cell>
          <cell r="AE169">
            <v>4910720</v>
          </cell>
          <cell r="AF169">
            <v>45444</v>
          </cell>
          <cell r="AG169">
            <v>45473</v>
          </cell>
          <cell r="AH169">
            <v>2291669</v>
          </cell>
          <cell r="AI169">
            <v>45474</v>
          </cell>
          <cell r="AJ169">
            <v>45487</v>
          </cell>
          <cell r="BI169" t="str">
            <v>Oficina Asesora de Planeación</v>
          </cell>
          <cell r="BJ169" t="str">
            <v xml:space="preserve">MARIA PAULA ESTUPIÑAN TIUSO  </v>
          </cell>
          <cell r="BK169" t="str">
            <v>Asesora de Planeación</v>
          </cell>
          <cell r="BL169">
            <v>20</v>
          </cell>
          <cell r="BM169">
            <v>45306</v>
          </cell>
          <cell r="BN169">
            <v>2599259317</v>
          </cell>
          <cell r="BO169">
            <v>36</v>
          </cell>
          <cell r="BP169">
            <v>45306</v>
          </cell>
          <cell r="BQ169">
            <v>29464320</v>
          </cell>
          <cell r="CS16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169">
            <v>17342779</v>
          </cell>
          <cell r="CU169">
            <v>436</v>
          </cell>
          <cell r="CV169">
            <v>240</v>
          </cell>
          <cell r="CY169">
            <v>7020</v>
          </cell>
          <cell r="CZ169" t="str">
            <v>M5</v>
          </cell>
        </row>
        <row r="170">
          <cell r="B170" t="str">
            <v>0071 DE 2024</v>
          </cell>
          <cell r="C170">
            <v>1121883647</v>
          </cell>
          <cell r="D170" t="str">
            <v>ESTEFANY ANDREA ZABALA RAMOS</v>
          </cell>
          <cell r="E170" t="str">
            <v>CONTRATO DE PRESTACIÓN DE SERVICIOS PROFESIONALES</v>
          </cell>
          <cell r="F170" t="str">
            <v>PRESTACIÓN DE SERVICIOS PROFESIONALES NECESARIO PARA EL FORTALECIMIENTO DE LOS PROCESOS DEL ÁREA DE INFRAESTRUCTURA DE LA OFICINA ASESORA DE PLANEACIÓN DE LA UNIVERSIDAD DE LOS LLANOS.</v>
          </cell>
          <cell r="G170">
            <v>45306</v>
          </cell>
          <cell r="H170">
            <v>22193904</v>
          </cell>
          <cell r="I170" t="str">
            <v>Seis (06) meses calendario</v>
          </cell>
          <cell r="J170">
            <v>45306</v>
          </cell>
          <cell r="K170">
            <v>45487</v>
          </cell>
          <cell r="L170" t="str">
            <v>NO APLICA</v>
          </cell>
          <cell r="M170" t="str">
            <v>NO APLICA</v>
          </cell>
          <cell r="N170" t="str">
            <v>NO APLICA</v>
          </cell>
          <cell r="O170">
            <v>7</v>
          </cell>
          <cell r="P170">
            <v>1972791</v>
          </cell>
          <cell r="Q170">
            <v>45306</v>
          </cell>
          <cell r="R170">
            <v>45322</v>
          </cell>
          <cell r="S170">
            <v>3698984</v>
          </cell>
          <cell r="T170">
            <v>45323</v>
          </cell>
          <cell r="U170">
            <v>45351</v>
          </cell>
          <cell r="V170">
            <v>3698984</v>
          </cell>
          <cell r="W170">
            <v>45352</v>
          </cell>
          <cell r="X170">
            <v>45382</v>
          </cell>
          <cell r="Y170">
            <v>3698984</v>
          </cell>
          <cell r="Z170">
            <v>45383</v>
          </cell>
          <cell r="AA170">
            <v>45412</v>
          </cell>
          <cell r="AB170">
            <v>3698984</v>
          </cell>
          <cell r="AC170">
            <v>45413</v>
          </cell>
          <cell r="AD170">
            <v>45443</v>
          </cell>
          <cell r="AE170">
            <v>3698984</v>
          </cell>
          <cell r="AF170">
            <v>45444</v>
          </cell>
          <cell r="AG170">
            <v>45473</v>
          </cell>
          <cell r="AH170">
            <v>1726193</v>
          </cell>
          <cell r="AI170">
            <v>45474</v>
          </cell>
          <cell r="AJ170">
            <v>45487</v>
          </cell>
          <cell r="BI170" t="str">
            <v>Oficina Asesora de Planeación</v>
          </cell>
          <cell r="BJ170" t="str">
            <v xml:space="preserve">MARIA PAULA ESTUPIÑAN TIUSO  </v>
          </cell>
          <cell r="BK170" t="str">
            <v>Asesora de Planeación</v>
          </cell>
          <cell r="BL170">
            <v>20</v>
          </cell>
          <cell r="BM170">
            <v>45306</v>
          </cell>
          <cell r="BN170">
            <v>2599259317</v>
          </cell>
          <cell r="BO170">
            <v>103</v>
          </cell>
          <cell r="BP170">
            <v>45306</v>
          </cell>
          <cell r="BQ170">
            <v>22193904</v>
          </cell>
          <cell r="CS17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 11. Brindar apoyo en el reporte de informe mensual del seguimiento a los proyectos de inversión relacionados con infraestructura física.</v>
          </cell>
          <cell r="CT170">
            <v>1121883647</v>
          </cell>
          <cell r="CU170">
            <v>436</v>
          </cell>
          <cell r="CV170">
            <v>240</v>
          </cell>
          <cell r="CY170">
            <v>4111</v>
          </cell>
          <cell r="CZ170" t="str">
            <v>M5</v>
          </cell>
        </row>
        <row r="171">
          <cell r="B171" t="str">
            <v>0072 DE 2024</v>
          </cell>
          <cell r="C171">
            <v>1121835568</v>
          </cell>
          <cell r="D171" t="str">
            <v>YULY PAOLA DIAZ VACCA</v>
          </cell>
          <cell r="E171" t="str">
            <v>CONTRATO DE PRESTACIÓN DE SERVICIOS PROFESIONALES</v>
          </cell>
          <cell r="F17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71">
            <v>45306</v>
          </cell>
          <cell r="H171">
            <v>34930194</v>
          </cell>
          <cell r="I171" t="str">
            <v>Seis (06) meses calendario</v>
          </cell>
          <cell r="J171">
            <v>45306</v>
          </cell>
          <cell r="K171">
            <v>45487</v>
          </cell>
          <cell r="L171" t="str">
            <v>NO APLICA</v>
          </cell>
          <cell r="M171" t="str">
            <v>NO APLICA</v>
          </cell>
          <cell r="N171" t="str">
            <v>NO APLICA</v>
          </cell>
          <cell r="O171">
            <v>7</v>
          </cell>
          <cell r="P171">
            <v>3104906</v>
          </cell>
          <cell r="Q171">
            <v>45306</v>
          </cell>
          <cell r="R171">
            <v>45322</v>
          </cell>
          <cell r="S171">
            <v>5821699</v>
          </cell>
          <cell r="T171">
            <v>45323</v>
          </cell>
          <cell r="U171">
            <v>45351</v>
          </cell>
          <cell r="V171">
            <v>5821699</v>
          </cell>
          <cell r="W171">
            <v>45352</v>
          </cell>
          <cell r="X171">
            <v>45382</v>
          </cell>
          <cell r="Y171">
            <v>5821699</v>
          </cell>
          <cell r="Z171">
            <v>45383</v>
          </cell>
          <cell r="AA171">
            <v>45412</v>
          </cell>
          <cell r="AB171">
            <v>5821699</v>
          </cell>
          <cell r="AC171">
            <v>45413</v>
          </cell>
          <cell r="AD171">
            <v>45443</v>
          </cell>
          <cell r="AE171">
            <v>5821699</v>
          </cell>
          <cell r="AF171">
            <v>45444</v>
          </cell>
          <cell r="AG171">
            <v>45473</v>
          </cell>
          <cell r="AH171">
            <v>2716793</v>
          </cell>
          <cell r="AI171">
            <v>45474</v>
          </cell>
          <cell r="AJ171">
            <v>45487</v>
          </cell>
          <cell r="BI171" t="str">
            <v>Oficina Asesora de Planeación</v>
          </cell>
          <cell r="BJ171" t="str">
            <v xml:space="preserve">MARIA PAULA ESTUPIÑAN TIUSO  </v>
          </cell>
          <cell r="BK171" t="str">
            <v>Asesora de Planeación</v>
          </cell>
          <cell r="BL171">
            <v>20</v>
          </cell>
          <cell r="BM171">
            <v>45306</v>
          </cell>
          <cell r="BN171">
            <v>2599259317</v>
          </cell>
          <cell r="BO171">
            <v>83</v>
          </cell>
          <cell r="BP171">
            <v>45306</v>
          </cell>
          <cell r="BQ171">
            <v>34930194</v>
          </cell>
          <cell r="CS17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Contribuir al proceso de cierre de los proyectos estratégicos o liquidación convenios de la Institución.</v>
          </cell>
          <cell r="CT171">
            <v>1121835568</v>
          </cell>
          <cell r="CU171">
            <v>436</v>
          </cell>
          <cell r="CV171">
            <v>240</v>
          </cell>
          <cell r="CY171">
            <v>8211</v>
          </cell>
          <cell r="CZ171" t="str">
            <v>M6</v>
          </cell>
        </row>
        <row r="172">
          <cell r="B172" t="str">
            <v>0073 DE 2024</v>
          </cell>
          <cell r="C172">
            <v>1121862805</v>
          </cell>
          <cell r="D172" t="str">
            <v>JHON ALEJANDRO GARCIA VELASQUEZ</v>
          </cell>
          <cell r="E172" t="str">
            <v>CONTRATO DE PRESTACIÓN DE SERVICIOS PROFESIONALES</v>
          </cell>
          <cell r="F172" t="str">
            <v>PRESTACIÓN DE SERVICIOS PROFESIONALES NECESARIO PARA EL FORTALECIMIENTO DE LOS PROCESOS ESTRATÉGICOS Y DE PLANEACIÓN DE LA OFICINA ASESORA DE PLANEACIÓN DE LA UNIVERSIDAD DE LOS LLANOS.</v>
          </cell>
          <cell r="G172">
            <v>45306</v>
          </cell>
          <cell r="H172">
            <v>29464320</v>
          </cell>
          <cell r="I172" t="str">
            <v>Seis (06) meses calendario</v>
          </cell>
          <cell r="J172">
            <v>45306</v>
          </cell>
          <cell r="K172">
            <v>45487</v>
          </cell>
          <cell r="L172" t="str">
            <v>NO APLICA</v>
          </cell>
          <cell r="M172" t="str">
            <v>NO APLICA</v>
          </cell>
          <cell r="N172" t="str">
            <v>NO APLICA</v>
          </cell>
          <cell r="O172">
            <v>7</v>
          </cell>
          <cell r="P172">
            <v>2619051</v>
          </cell>
          <cell r="Q172">
            <v>45306</v>
          </cell>
          <cell r="R172">
            <v>45322</v>
          </cell>
          <cell r="S172">
            <v>4910720</v>
          </cell>
          <cell r="T172">
            <v>45323</v>
          </cell>
          <cell r="U172">
            <v>45351</v>
          </cell>
          <cell r="V172">
            <v>4910720</v>
          </cell>
          <cell r="W172">
            <v>45352</v>
          </cell>
          <cell r="X172">
            <v>45382</v>
          </cell>
          <cell r="Y172">
            <v>4910720</v>
          </cell>
          <cell r="Z172">
            <v>45383</v>
          </cell>
          <cell r="AA172">
            <v>45412</v>
          </cell>
          <cell r="AB172">
            <v>4910720</v>
          </cell>
          <cell r="AC172">
            <v>45413</v>
          </cell>
          <cell r="AD172">
            <v>45443</v>
          </cell>
          <cell r="AE172">
            <v>4910720</v>
          </cell>
          <cell r="AF172">
            <v>45444</v>
          </cell>
          <cell r="AG172">
            <v>45473</v>
          </cell>
          <cell r="AH172">
            <v>2291669</v>
          </cell>
          <cell r="AI172">
            <v>45474</v>
          </cell>
          <cell r="AJ172">
            <v>45487</v>
          </cell>
          <cell r="BI172" t="str">
            <v>Oficina Asesora de Planeación</v>
          </cell>
          <cell r="BJ172" t="str">
            <v xml:space="preserve">MARIA PAULA ESTUPIÑAN TIUSO  </v>
          </cell>
          <cell r="BK172" t="str">
            <v>Asesora de Planeación</v>
          </cell>
          <cell r="BL172">
            <v>20</v>
          </cell>
          <cell r="BM172">
            <v>45306</v>
          </cell>
          <cell r="BN172">
            <v>2599259317</v>
          </cell>
          <cell r="BO172">
            <v>97</v>
          </cell>
          <cell r="BP172">
            <v>45306</v>
          </cell>
          <cell r="BQ172">
            <v>29464320</v>
          </cell>
          <cell r="CS172"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72">
            <v>1121862805</v>
          </cell>
          <cell r="CU172">
            <v>436</v>
          </cell>
          <cell r="CV172">
            <v>240</v>
          </cell>
          <cell r="CY172">
            <v>6920</v>
          </cell>
          <cell r="CZ172" t="str">
            <v>M5</v>
          </cell>
        </row>
        <row r="173">
          <cell r="B173" t="str">
            <v>0074 DE 2024</v>
          </cell>
          <cell r="C173">
            <v>40441260</v>
          </cell>
          <cell r="D173" t="str">
            <v>MARTHA EDITH VERGARA ACEVEDO</v>
          </cell>
          <cell r="E173" t="str">
            <v>CONTRATO DE PRESTACIÓN DE SERVICIOS PROFESIONALES</v>
          </cell>
          <cell r="F173" t="str">
            <v>PRESTACIÓN DE SERVICIOS PROFESIONALES NECESARIO PARA EL FORTALECIMIENTO DE LOS PROCESOS ESTRATÉGICOS Y DE PLANEACIÓN DE LA OFICINA ASESORA DE PLANEACIÓN DE LA UNIVERSIDAD DE LOS LLANOS.</v>
          </cell>
          <cell r="G173">
            <v>45306</v>
          </cell>
          <cell r="H173">
            <v>22193904</v>
          </cell>
          <cell r="I173" t="str">
            <v>Seis (06) meses calendario</v>
          </cell>
          <cell r="J173">
            <v>45306</v>
          </cell>
          <cell r="K173">
            <v>45487</v>
          </cell>
          <cell r="L173" t="str">
            <v>NO APLICA</v>
          </cell>
          <cell r="M173" t="str">
            <v>NO APLICA</v>
          </cell>
          <cell r="N173" t="str">
            <v>NO APLICA</v>
          </cell>
          <cell r="O173">
            <v>7</v>
          </cell>
          <cell r="P173">
            <v>1972791</v>
          </cell>
          <cell r="Q173">
            <v>45306</v>
          </cell>
          <cell r="R173">
            <v>45322</v>
          </cell>
          <cell r="S173">
            <v>3698984</v>
          </cell>
          <cell r="T173">
            <v>45323</v>
          </cell>
          <cell r="U173">
            <v>45351</v>
          </cell>
          <cell r="V173">
            <v>3698984</v>
          </cell>
          <cell r="W173">
            <v>45352</v>
          </cell>
          <cell r="X173">
            <v>45382</v>
          </cell>
          <cell r="Y173">
            <v>3698984</v>
          </cell>
          <cell r="Z173">
            <v>45383</v>
          </cell>
          <cell r="AA173">
            <v>45412</v>
          </cell>
          <cell r="AB173">
            <v>3698984</v>
          </cell>
          <cell r="AC173">
            <v>45413</v>
          </cell>
          <cell r="AD173">
            <v>45443</v>
          </cell>
          <cell r="AE173">
            <v>3698984</v>
          </cell>
          <cell r="AF173">
            <v>45444</v>
          </cell>
          <cell r="AG173">
            <v>45473</v>
          </cell>
          <cell r="AH173">
            <v>1726193</v>
          </cell>
          <cell r="AI173">
            <v>45474</v>
          </cell>
          <cell r="AJ173">
            <v>45487</v>
          </cell>
          <cell r="BI173" t="str">
            <v>Oficina Asesora de Planeación</v>
          </cell>
          <cell r="BJ173" t="str">
            <v xml:space="preserve">MARIA PAULA ESTUPIÑAN TIUSO  </v>
          </cell>
          <cell r="BK173" t="str">
            <v>Asesora de Planeación</v>
          </cell>
          <cell r="BL173">
            <v>20</v>
          </cell>
          <cell r="BM173">
            <v>45306</v>
          </cell>
          <cell r="BN173">
            <v>2599259317</v>
          </cell>
          <cell r="BO173">
            <v>48</v>
          </cell>
          <cell r="BP173">
            <v>45306</v>
          </cell>
          <cell r="BQ173">
            <v>22193904</v>
          </cell>
          <cell r="CS173" t="str">
            <v>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v>
          </cell>
          <cell r="CT173">
            <v>40441260</v>
          </cell>
          <cell r="CU173">
            <v>436</v>
          </cell>
          <cell r="CV173">
            <v>240</v>
          </cell>
          <cell r="CY173">
            <v>8299</v>
          </cell>
          <cell r="CZ173" t="str">
            <v>M6</v>
          </cell>
        </row>
        <row r="174">
          <cell r="B174" t="str">
            <v>0075 DE 2024</v>
          </cell>
          <cell r="C174">
            <v>1121848597</v>
          </cell>
          <cell r="D174" t="str">
            <v xml:space="preserve">NORIDA ANDREA GARCIA </v>
          </cell>
          <cell r="E174" t="str">
            <v>CONTRATO DE PRESTACIÓN DE SERVICIOS PROFESIONALES</v>
          </cell>
          <cell r="F174" t="str">
            <v>PRESTACIÓN DE SERVICIOS PROFESIONALES NECESARIO PARA EL FORTALECIMIENTO DE LOS PROCESOS ESTRATÉGICOS Y DE PLANEACIÓN DE LA OFICINA ASESORA DE PLANEACIÓN DE LA UNIVERSIDAD DE LOS LLANOS.</v>
          </cell>
          <cell r="G174">
            <v>45306</v>
          </cell>
          <cell r="H174">
            <v>22193904</v>
          </cell>
          <cell r="I174" t="str">
            <v>Seis (06) meses calendario</v>
          </cell>
          <cell r="J174">
            <v>45306</v>
          </cell>
          <cell r="K174">
            <v>45487</v>
          </cell>
          <cell r="L174" t="str">
            <v>NO APLICA</v>
          </cell>
          <cell r="M174" t="str">
            <v>NO APLICA</v>
          </cell>
          <cell r="N174" t="str">
            <v>NO APLICA</v>
          </cell>
          <cell r="O174">
            <v>7</v>
          </cell>
          <cell r="P174">
            <v>1972791</v>
          </cell>
          <cell r="Q174">
            <v>45306</v>
          </cell>
          <cell r="R174">
            <v>45322</v>
          </cell>
          <cell r="S174">
            <v>3698984</v>
          </cell>
          <cell r="T174">
            <v>45323</v>
          </cell>
          <cell r="U174">
            <v>45351</v>
          </cell>
          <cell r="V174">
            <v>3698984</v>
          </cell>
          <cell r="W174">
            <v>45352</v>
          </cell>
          <cell r="X174">
            <v>45382</v>
          </cell>
          <cell r="Y174">
            <v>3698984</v>
          </cell>
          <cell r="Z174">
            <v>45383</v>
          </cell>
          <cell r="AA174">
            <v>45412</v>
          </cell>
          <cell r="AB174">
            <v>3698984</v>
          </cell>
          <cell r="AC174">
            <v>45413</v>
          </cell>
          <cell r="AD174">
            <v>45443</v>
          </cell>
          <cell r="AE174">
            <v>3698984</v>
          </cell>
          <cell r="AF174">
            <v>45444</v>
          </cell>
          <cell r="AG174">
            <v>45473</v>
          </cell>
          <cell r="AH174">
            <v>1726193</v>
          </cell>
          <cell r="AI174">
            <v>45474</v>
          </cell>
          <cell r="AJ174">
            <v>45487</v>
          </cell>
          <cell r="BI174" t="str">
            <v>Oficina Asesora de Planeación</v>
          </cell>
          <cell r="BJ174" t="str">
            <v xml:space="preserve">MARIA PAULA ESTUPIÑAN TIUSO  </v>
          </cell>
          <cell r="BK174" t="str">
            <v>Asesora de Planeación</v>
          </cell>
          <cell r="BL174">
            <v>20</v>
          </cell>
          <cell r="BM174">
            <v>45306</v>
          </cell>
          <cell r="BN174">
            <v>2599259317</v>
          </cell>
          <cell r="BO174">
            <v>89</v>
          </cell>
          <cell r="BP174">
            <v>45306</v>
          </cell>
          <cell r="BQ174">
            <v>22193904</v>
          </cell>
          <cell r="CS174"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v>
          </cell>
          <cell r="CT174">
            <v>1121848597</v>
          </cell>
          <cell r="CU174">
            <v>436</v>
          </cell>
          <cell r="CV174">
            <v>240</v>
          </cell>
          <cell r="CY174">
            <v>7490</v>
          </cell>
          <cell r="CZ174" t="str">
            <v>M6</v>
          </cell>
        </row>
        <row r="175">
          <cell r="B175" t="str">
            <v>0076 DE 2024</v>
          </cell>
          <cell r="C175">
            <v>1121882104</v>
          </cell>
          <cell r="D175" t="str">
            <v>JOSE DAVID OSORIO LONDOÑO</v>
          </cell>
          <cell r="E175" t="str">
            <v>CONTRATO DE PRESTACIÓN DE SERVICIOS PROFESIONALES</v>
          </cell>
          <cell r="F175" t="str">
            <v>PRESTACIÓN DE SERVICIOS PROFESIONALES NECESARIO PARA EL FORTALECIMIENTO DE LOS PROCESOS DEL SISTEMA INTEGRADO DE GESTIÓN DE LA OFICINA ASESORA DE PLANEACIÓN DE LA UNIVERSIDAD DE LOS LLANOS.</v>
          </cell>
          <cell r="G175">
            <v>45306</v>
          </cell>
          <cell r="H175">
            <v>22193904</v>
          </cell>
          <cell r="I175" t="str">
            <v>Seis (06) meses calendario</v>
          </cell>
          <cell r="J175">
            <v>45306</v>
          </cell>
          <cell r="K175">
            <v>45487</v>
          </cell>
          <cell r="L175" t="str">
            <v>NO APLICA</v>
          </cell>
          <cell r="M175" t="str">
            <v>NO APLICA</v>
          </cell>
          <cell r="N175" t="str">
            <v>NO APLICA</v>
          </cell>
          <cell r="O175">
            <v>7</v>
          </cell>
          <cell r="P175">
            <v>1972791</v>
          </cell>
          <cell r="Q175">
            <v>45306</v>
          </cell>
          <cell r="R175">
            <v>45322</v>
          </cell>
          <cell r="S175">
            <v>3698984</v>
          </cell>
          <cell r="T175">
            <v>45323</v>
          </cell>
          <cell r="U175">
            <v>45351</v>
          </cell>
          <cell r="V175">
            <v>3698984</v>
          </cell>
          <cell r="W175">
            <v>45352</v>
          </cell>
          <cell r="X175">
            <v>45382</v>
          </cell>
          <cell r="Y175">
            <v>3698984</v>
          </cell>
          <cell r="Z175">
            <v>45383</v>
          </cell>
          <cell r="AA175">
            <v>45412</v>
          </cell>
          <cell r="AB175">
            <v>3698984</v>
          </cell>
          <cell r="AC175">
            <v>45413</v>
          </cell>
          <cell r="AD175">
            <v>45443</v>
          </cell>
          <cell r="AE175">
            <v>3698984</v>
          </cell>
          <cell r="AF175">
            <v>45444</v>
          </cell>
          <cell r="AG175">
            <v>45473</v>
          </cell>
          <cell r="AH175">
            <v>1726193</v>
          </cell>
          <cell r="AI175">
            <v>45474</v>
          </cell>
          <cell r="AJ175">
            <v>45487</v>
          </cell>
          <cell r="BI175" t="str">
            <v>Oficina Asesora de Planeación</v>
          </cell>
          <cell r="BJ175" t="str">
            <v xml:space="preserve">MARIA PAULA ESTUPIÑAN TIUSO  </v>
          </cell>
          <cell r="BK175" t="str">
            <v>Asesora de Planeación</v>
          </cell>
          <cell r="BL175">
            <v>20</v>
          </cell>
          <cell r="BM175">
            <v>45306</v>
          </cell>
          <cell r="BN175">
            <v>2599259317</v>
          </cell>
          <cell r="BO175">
            <v>101</v>
          </cell>
          <cell r="BP175">
            <v>45306</v>
          </cell>
          <cell r="BQ175">
            <v>22193904</v>
          </cell>
          <cell r="CS175" t="str">
            <v>1. Acompañar la mejora continua de los procesos del Sistema de Gestión de la Calidad. 2. Apoyar la implementación de herramientas que permitan hacer seguimiento y medición a los procesos. 3.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 4. Apoyar la ejecución del programa anual de auditorías internas de gestión y calidad. 5. Apoyar la elaboración de los informes requeridos por las unidades Académico - administrativas y entes externos que así lo requieran. 6. Apoyar la reestructuración y articulación del Sistema de Gestión de la Calidad. 7. Apoyar en la Planeación y ejecución de las actividades de sensibilización sobre el Sistema de Gestión de Calidad de la Universidad. 8. Apoyar la evaluación del contexto institucional conforme a los cambios que impactan a los objetivos estratégicos y a los objetivos de los procesos en el marco del Sistema de Gestión de la Calidad. 9. Apoyar la elaboración y presentación de informes de revisión por la alta dirección del Sistema de Gestión de la Calidad.</v>
          </cell>
          <cell r="CT175">
            <v>1121882104</v>
          </cell>
          <cell r="CU175">
            <v>436</v>
          </cell>
          <cell r="CV175">
            <v>240</v>
          </cell>
          <cell r="CY175">
            <v>7020</v>
          </cell>
          <cell r="CZ175" t="str">
            <v>M5</v>
          </cell>
        </row>
        <row r="176">
          <cell r="B176" t="str">
            <v>0077 DE 2024</v>
          </cell>
          <cell r="C176">
            <v>40215719</v>
          </cell>
          <cell r="D176" t="str">
            <v>ADRIANA RAMOS AYA</v>
          </cell>
          <cell r="E176" t="str">
            <v>CONTRATO DE PRESTACIÓN DE SERVICIOS PROFESIONALES</v>
          </cell>
          <cell r="F176" t="str">
            <v>PRESTACIÓN DE SERVICIOS PROFESIONALES NECESARIO PARA EL FORTALECIMIENTO DE LOS PROCESOS DEL SISTEMA INTEGRADO DE GESTIÓN DE LA OFICINA ASESORA DE PLANEACIÓN DE LA UNIVERSIDAD DE LOS LLANOS.</v>
          </cell>
          <cell r="G176">
            <v>45306</v>
          </cell>
          <cell r="H176">
            <v>22193904</v>
          </cell>
          <cell r="I176" t="str">
            <v>Seis (06) meses calendario</v>
          </cell>
          <cell r="J176">
            <v>45306</v>
          </cell>
          <cell r="K176">
            <v>45487</v>
          </cell>
          <cell r="L176" t="str">
            <v>NO APLICA</v>
          </cell>
          <cell r="M176" t="str">
            <v>NO APLICA</v>
          </cell>
          <cell r="N176" t="str">
            <v>NO APLICA</v>
          </cell>
          <cell r="O176">
            <v>7</v>
          </cell>
          <cell r="P176">
            <v>1972791</v>
          </cell>
          <cell r="Q176">
            <v>45306</v>
          </cell>
          <cell r="R176">
            <v>45322</v>
          </cell>
          <cell r="S176">
            <v>3698984</v>
          </cell>
          <cell r="T176">
            <v>45323</v>
          </cell>
          <cell r="U176">
            <v>45351</v>
          </cell>
          <cell r="V176">
            <v>3698984</v>
          </cell>
          <cell r="W176">
            <v>45352</v>
          </cell>
          <cell r="X176">
            <v>45382</v>
          </cell>
          <cell r="Y176">
            <v>3698984</v>
          </cell>
          <cell r="Z176">
            <v>45383</v>
          </cell>
          <cell r="AA176">
            <v>45412</v>
          </cell>
          <cell r="AB176">
            <v>3698984</v>
          </cell>
          <cell r="AC176">
            <v>45413</v>
          </cell>
          <cell r="AD176">
            <v>45443</v>
          </cell>
          <cell r="AE176">
            <v>3698984</v>
          </cell>
          <cell r="AF176">
            <v>45444</v>
          </cell>
          <cell r="AG176">
            <v>45473</v>
          </cell>
          <cell r="AH176">
            <v>1726193</v>
          </cell>
          <cell r="AI176">
            <v>45474</v>
          </cell>
          <cell r="AJ176">
            <v>45487</v>
          </cell>
          <cell r="BI176" t="str">
            <v>Oficina Asesora de Planeación</v>
          </cell>
          <cell r="BJ176" t="str">
            <v xml:space="preserve">MARIA PAULA ESTUPIÑAN TIUSO  </v>
          </cell>
          <cell r="BK176" t="str">
            <v>Asesora de Planeación</v>
          </cell>
          <cell r="BL176">
            <v>20</v>
          </cell>
          <cell r="BM176">
            <v>45306</v>
          </cell>
          <cell r="BN176">
            <v>2599259317</v>
          </cell>
          <cell r="BO176">
            <v>42</v>
          </cell>
          <cell r="BP176">
            <v>45306</v>
          </cell>
          <cell r="BQ176">
            <v>22193904</v>
          </cell>
          <cell r="CS176"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Integrado de Gestión SIG, de conformidad con los mecanismos e instrumentos institucionales de gestión y las herramientas técnicas y disposiciones legales vigentes. 4. Apoyar las actividades relacionadas con la actualización y administración del micro sitio web del SIG. 5. Apoyar la planeación y ejecución del programa anual de auditorías internas de gestión y calidad. 6. Apoyar la elaboración de los informes requeridos por las unidades Académico - administrativas y entes externos que así lo requieran. 7. Apoyar la reestructuración y articulación del Sistema de Gestión de la Calidad. 8. Apoyar en la Planeación y ejecución de las actividades de sensibilización sobre el Sistema de Gestión de Calidad de la Universidad.</v>
          </cell>
          <cell r="CT176">
            <v>40215719</v>
          </cell>
          <cell r="CU176">
            <v>436</v>
          </cell>
          <cell r="CV176">
            <v>240</v>
          </cell>
          <cell r="CY176">
            <v>7110</v>
          </cell>
          <cell r="CZ176" t="str">
            <v>M5</v>
          </cell>
        </row>
        <row r="177">
          <cell r="B177" t="str">
            <v>0078 DE 2024</v>
          </cell>
          <cell r="C177">
            <v>1018406309</v>
          </cell>
          <cell r="D177" t="str">
            <v>ADRIANA YADIRA MORENO CHACON</v>
          </cell>
          <cell r="E177" t="str">
            <v>CONTRATO DE PRESTACIÓN DE SERVICIOS PROFESIONALES</v>
          </cell>
          <cell r="F177" t="str">
            <v>PRESTACIÓN DE SERVICIOS PROFESIONALES NECESARIO PARA EL FORTALECIMIENTO DE LOS PROCESOS ESTRATÉGICOS Y DE PLANEACIÓN DE LA OFICINA ASESORA DE PLANEACIÓN DE LA UNIVERSIDAD DE LOS LLANOS.</v>
          </cell>
          <cell r="G177">
            <v>45306</v>
          </cell>
          <cell r="H177">
            <v>22193904</v>
          </cell>
          <cell r="I177" t="str">
            <v>Seis (06) meses calendario</v>
          </cell>
          <cell r="J177">
            <v>45306</v>
          </cell>
          <cell r="K177">
            <v>45487</v>
          </cell>
          <cell r="L177" t="str">
            <v>NO APLICA</v>
          </cell>
          <cell r="M177" t="str">
            <v>NO APLICA</v>
          </cell>
          <cell r="N177" t="str">
            <v>NO APLICA</v>
          </cell>
          <cell r="O177">
            <v>7</v>
          </cell>
          <cell r="P177">
            <v>1972791</v>
          </cell>
          <cell r="Q177">
            <v>45306</v>
          </cell>
          <cell r="R177">
            <v>45322</v>
          </cell>
          <cell r="S177">
            <v>3698984</v>
          </cell>
          <cell r="T177">
            <v>45323</v>
          </cell>
          <cell r="U177">
            <v>45351</v>
          </cell>
          <cell r="V177">
            <v>3698984</v>
          </cell>
          <cell r="W177">
            <v>45352</v>
          </cell>
          <cell r="X177">
            <v>45382</v>
          </cell>
          <cell r="Y177">
            <v>3698984</v>
          </cell>
          <cell r="Z177">
            <v>45383</v>
          </cell>
          <cell r="AA177">
            <v>45412</v>
          </cell>
          <cell r="AB177">
            <v>3698984</v>
          </cell>
          <cell r="AC177">
            <v>45413</v>
          </cell>
          <cell r="AD177">
            <v>45443</v>
          </cell>
          <cell r="AE177">
            <v>3698984</v>
          </cell>
          <cell r="AF177">
            <v>45444</v>
          </cell>
          <cell r="AG177">
            <v>45473</v>
          </cell>
          <cell r="AH177">
            <v>1726193</v>
          </cell>
          <cell r="AI177">
            <v>45474</v>
          </cell>
          <cell r="AJ177">
            <v>45487</v>
          </cell>
          <cell r="BI177" t="str">
            <v>Oficina Asesora de Planeación</v>
          </cell>
          <cell r="BJ177" t="str">
            <v xml:space="preserve">MARIA PAULA ESTUPIÑAN TIUSO  </v>
          </cell>
          <cell r="BK177" t="str">
            <v>Asesora de Planeación</v>
          </cell>
          <cell r="BL177">
            <v>20</v>
          </cell>
          <cell r="BM177">
            <v>45306</v>
          </cell>
          <cell r="BN177">
            <v>2599259317</v>
          </cell>
          <cell r="BO177">
            <v>72</v>
          </cell>
          <cell r="BP177">
            <v>45306</v>
          </cell>
          <cell r="BQ177">
            <v>22193904</v>
          </cell>
          <cell r="CS177"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77">
            <v>1018406309</v>
          </cell>
          <cell r="CU177">
            <v>436</v>
          </cell>
          <cell r="CV177">
            <v>240</v>
          </cell>
          <cell r="CY177">
            <v>7490</v>
          </cell>
          <cell r="CZ177" t="str">
            <v>M6</v>
          </cell>
        </row>
        <row r="178">
          <cell r="B178" t="str">
            <v>0079 DE 2024</v>
          </cell>
          <cell r="C178">
            <v>1121934823</v>
          </cell>
          <cell r="D178" t="str">
            <v>DANIELA CASTRO GUZMAN</v>
          </cell>
          <cell r="E178" t="str">
            <v>CONTRATO DE PRESTACIÓN DE SERVICIOS DE APOYO A LA GESTIÓN</v>
          </cell>
          <cell r="F178" t="str">
            <v>PRESTACIÓN DE SERVICIOS DE APOYO A LA GESTIÓN NECESARIO PARA EL FORTALECIMIENTO DE LOS PROCESOS ESTRATÉGICOS Y MISIONALES DE LA OFICINA ASESORA DE PLANEACIÓN DE LA UNIVERSIDAD DE LOS LLANOS.</v>
          </cell>
          <cell r="G178">
            <v>45306</v>
          </cell>
          <cell r="H178">
            <v>13010226</v>
          </cell>
          <cell r="I178" t="str">
            <v>Seis (06) meses calendario</v>
          </cell>
          <cell r="J178">
            <v>45306</v>
          </cell>
          <cell r="K178">
            <v>45487</v>
          </cell>
          <cell r="L178" t="str">
            <v>NO APLICA</v>
          </cell>
          <cell r="M178" t="str">
            <v>NO APLICA</v>
          </cell>
          <cell r="N178" t="str">
            <v>NO APLICA</v>
          </cell>
          <cell r="O178">
            <v>7</v>
          </cell>
          <cell r="P178">
            <v>1156465</v>
          </cell>
          <cell r="Q178">
            <v>45306</v>
          </cell>
          <cell r="R178">
            <v>45322</v>
          </cell>
          <cell r="S178">
            <v>2168371</v>
          </cell>
          <cell r="T178">
            <v>45323</v>
          </cell>
          <cell r="U178">
            <v>45351</v>
          </cell>
          <cell r="V178">
            <v>2168371</v>
          </cell>
          <cell r="W178">
            <v>45352</v>
          </cell>
          <cell r="X178">
            <v>45382</v>
          </cell>
          <cell r="Y178">
            <v>2168371</v>
          </cell>
          <cell r="Z178">
            <v>45383</v>
          </cell>
          <cell r="AA178">
            <v>45412</v>
          </cell>
          <cell r="AB178">
            <v>2168371</v>
          </cell>
          <cell r="AC178">
            <v>45413</v>
          </cell>
          <cell r="AD178">
            <v>45443</v>
          </cell>
          <cell r="AE178">
            <v>2168371</v>
          </cell>
          <cell r="AF178">
            <v>45444</v>
          </cell>
          <cell r="AG178">
            <v>45473</v>
          </cell>
          <cell r="AH178">
            <v>1011906</v>
          </cell>
          <cell r="AI178">
            <v>45474</v>
          </cell>
          <cell r="AJ178">
            <v>45487</v>
          </cell>
          <cell r="BI178" t="str">
            <v>Oficina Asesora de Planeación</v>
          </cell>
          <cell r="BJ178" t="str">
            <v xml:space="preserve">MARIA PAULA ESTUPIÑAN TIUSO  </v>
          </cell>
          <cell r="BK178" t="str">
            <v>Asesora de Planeación</v>
          </cell>
          <cell r="BL178">
            <v>20</v>
          </cell>
          <cell r="BM178">
            <v>45306</v>
          </cell>
          <cell r="BN178">
            <v>2599259317</v>
          </cell>
          <cell r="BO178">
            <v>114</v>
          </cell>
          <cell r="BP178">
            <v>45306</v>
          </cell>
          <cell r="BQ178">
            <v>13010226</v>
          </cell>
          <cell r="CS178"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178">
            <v>1121934823.3</v>
          </cell>
          <cell r="CU178">
            <v>436</v>
          </cell>
          <cell r="CV178">
            <v>240</v>
          </cell>
          <cell r="CY178">
            <v>8299</v>
          </cell>
          <cell r="CZ178" t="str">
            <v>M6</v>
          </cell>
        </row>
        <row r="179">
          <cell r="B179" t="str">
            <v>0080 DE 2024</v>
          </cell>
          <cell r="C179">
            <v>1121889543</v>
          </cell>
          <cell r="D179" t="str">
            <v>ANDREA DEL PILAR ALVAREZ TORRES</v>
          </cell>
          <cell r="E179" t="str">
            <v>CONTRATO DE PRESTACIÓN DE SERVICIOS PROFESIONALES</v>
          </cell>
          <cell r="F179" t="str">
            <v>PRESTACIÓN DE SERVICIOS PROFESIONALES NECESARIO PARA EL FORTALECIMIENTO DE LOS PROCESOS ESTRATÉGICOS Y DE PLANEACIÓN DE LA OFICINA ASESORA DE PLANEACIÓN DE LA UNIVERSIDAD DE LOS LLANOS.</v>
          </cell>
          <cell r="G179">
            <v>45306</v>
          </cell>
          <cell r="H179">
            <v>29464320</v>
          </cell>
          <cell r="I179" t="str">
            <v>Seis (06) meses calendario</v>
          </cell>
          <cell r="J179">
            <v>45306</v>
          </cell>
          <cell r="K179">
            <v>45487</v>
          </cell>
          <cell r="L179" t="str">
            <v>NO APLICA</v>
          </cell>
          <cell r="M179" t="str">
            <v>NO APLICA</v>
          </cell>
          <cell r="N179" t="str">
            <v>NO APLICA</v>
          </cell>
          <cell r="O179">
            <v>7</v>
          </cell>
          <cell r="P179">
            <v>2619051</v>
          </cell>
          <cell r="Q179">
            <v>45306</v>
          </cell>
          <cell r="R179">
            <v>45322</v>
          </cell>
          <cell r="S179">
            <v>4910720</v>
          </cell>
          <cell r="T179">
            <v>45323</v>
          </cell>
          <cell r="U179">
            <v>45351</v>
          </cell>
          <cell r="V179">
            <v>4910720</v>
          </cell>
          <cell r="W179">
            <v>45352</v>
          </cell>
          <cell r="X179">
            <v>45382</v>
          </cell>
          <cell r="Y179">
            <v>4910720</v>
          </cell>
          <cell r="Z179">
            <v>45383</v>
          </cell>
          <cell r="AA179">
            <v>45412</v>
          </cell>
          <cell r="AB179">
            <v>4910720</v>
          </cell>
          <cell r="AC179">
            <v>45413</v>
          </cell>
          <cell r="AD179">
            <v>45443</v>
          </cell>
          <cell r="AE179">
            <v>4910720</v>
          </cell>
          <cell r="AF179">
            <v>45444</v>
          </cell>
          <cell r="AG179">
            <v>45473</v>
          </cell>
          <cell r="AH179">
            <v>2291669</v>
          </cell>
          <cell r="AI179">
            <v>45474</v>
          </cell>
          <cell r="AJ179">
            <v>45487</v>
          </cell>
          <cell r="BI179" t="str">
            <v>Oficina Asesora de Planeación</v>
          </cell>
          <cell r="BJ179" t="str">
            <v xml:space="preserve">MARIA PAULA ESTUPIÑAN TIUSO  </v>
          </cell>
          <cell r="BK179" t="str">
            <v>Asesora de Planeación</v>
          </cell>
          <cell r="BL179">
            <v>20</v>
          </cell>
          <cell r="BM179">
            <v>45306</v>
          </cell>
          <cell r="BN179">
            <v>2599259317</v>
          </cell>
          <cell r="BO179">
            <v>105</v>
          </cell>
          <cell r="BP179">
            <v>45306</v>
          </cell>
          <cell r="BQ179">
            <v>29464320</v>
          </cell>
          <cell r="CS179" t="str">
            <v>1. Brindar apoyo en el monitoreo y seguimiento del Plan de Desarrollo Institucional 2022-2030. 2. Brindar las herramientas para la estructuración de los planes de acción de las facultades. 3. Prestar apoyo en el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Apoyar el desarrollo de la metodología para el rediseño de la arquitectura organizacional. 8. Brindar apoyo en la elaboración de informes de índole estratégico y respuestas a los requerimientos de las diferentes entidades a nivel interno y externo.</v>
          </cell>
          <cell r="CT179">
            <v>1121889543</v>
          </cell>
          <cell r="CU179">
            <v>436</v>
          </cell>
          <cell r="CV179">
            <v>240</v>
          </cell>
          <cell r="CY179">
            <v>8299</v>
          </cell>
          <cell r="CZ179" t="str">
            <v>M6</v>
          </cell>
        </row>
        <row r="180">
          <cell r="B180" t="str">
            <v>0081 DE 2024</v>
          </cell>
          <cell r="C180">
            <v>1121938368</v>
          </cell>
          <cell r="D180" t="str">
            <v>MARIA VICTORIA MARIÑO DAVID</v>
          </cell>
          <cell r="E180" t="str">
            <v>CONTRATO DE PRESTACIÓN DE SERVICIOS PROFESIONALES</v>
          </cell>
          <cell r="F180" t="str">
            <v>PRESTACIÓN DE SERVICIOS PROFESIONALES NECESARIO PARA EL FORTALECIMIENTO DE LOS PROCESOS DEL SISTEMA INTEGRADO DE GESTIÓN DE LA OFICINA ASESORA DE PLANEACIÓN DE LA UNIVERSIDAD DE LOS LLANOS.</v>
          </cell>
          <cell r="G180">
            <v>45306</v>
          </cell>
          <cell r="H180">
            <v>18367368</v>
          </cell>
          <cell r="I180" t="str">
            <v>Seis (06) meses calendario</v>
          </cell>
          <cell r="J180">
            <v>45306</v>
          </cell>
          <cell r="K180">
            <v>45487</v>
          </cell>
          <cell r="L180" t="str">
            <v>NO APLICA</v>
          </cell>
          <cell r="M180" t="str">
            <v>NO APLICA</v>
          </cell>
          <cell r="N180" t="str">
            <v>NO APLICA</v>
          </cell>
          <cell r="O180">
            <v>7</v>
          </cell>
          <cell r="P180">
            <v>1632655</v>
          </cell>
          <cell r="Q180">
            <v>45306</v>
          </cell>
          <cell r="R180">
            <v>45322</v>
          </cell>
          <cell r="S180">
            <v>3061228</v>
          </cell>
          <cell r="T180">
            <v>45323</v>
          </cell>
          <cell r="U180">
            <v>45351</v>
          </cell>
          <cell r="V180">
            <v>3061228</v>
          </cell>
          <cell r="W180">
            <v>45352</v>
          </cell>
          <cell r="X180">
            <v>45382</v>
          </cell>
          <cell r="Y180">
            <v>3061228</v>
          </cell>
          <cell r="Z180">
            <v>45383</v>
          </cell>
          <cell r="AA180">
            <v>45412</v>
          </cell>
          <cell r="AB180">
            <v>3061228</v>
          </cell>
          <cell r="AC180">
            <v>45413</v>
          </cell>
          <cell r="AD180">
            <v>45443</v>
          </cell>
          <cell r="AE180">
            <v>3061228</v>
          </cell>
          <cell r="AF180">
            <v>45444</v>
          </cell>
          <cell r="AG180">
            <v>45473</v>
          </cell>
          <cell r="AH180">
            <v>1428573</v>
          </cell>
          <cell r="AI180">
            <v>45474</v>
          </cell>
          <cell r="AJ180">
            <v>45487</v>
          </cell>
          <cell r="BI180" t="str">
            <v>Oficina Asesora de Planeación</v>
          </cell>
          <cell r="BJ180" t="str">
            <v xml:space="preserve">MARIA PAULA ESTUPIÑAN TIUSO  </v>
          </cell>
          <cell r="BK180" t="str">
            <v>Asesora de Planeación</v>
          </cell>
          <cell r="BL180">
            <v>20</v>
          </cell>
          <cell r="BM180">
            <v>45306</v>
          </cell>
          <cell r="BN180">
            <v>2599259317</v>
          </cell>
          <cell r="BO180">
            <v>116</v>
          </cell>
          <cell r="BP180">
            <v>45306</v>
          </cell>
          <cell r="BQ180">
            <v>18367368</v>
          </cell>
          <cell r="CS180" t="str">
            <v>1. Brindar apoyo en la mejora continua de los procesos del sistema de gestión de la calidad, mediante el monitoreo de las herramientas de gestión implementadas. 2. Apoyar la elaboración de informes del Sistema de Gestión de la Calidad. 3. Apoyar las actividades relacionadas con la racionalización de trámites, en el marco del Plan Anticorrupción y Atención al Ciudadano y en concordancia con la plataforma SUIT. 4. Apoyar la ejecución del programa anual de auditorías internas de gestión y calidad. 5. Apoyar la elaboración de los informes requeridos por las unidades Académico - administrativas y entes externos que así lo requieran. 6. Apoyar la gestión administrativa del micrositio web del SIG. 7. Apoyar en la Planeación y ejecución de las actividades de sensibilización sobre el Sistema de Gestión de Calidad de la Universidad. 8.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v>
          </cell>
          <cell r="CT180">
            <v>1121938368.0999999</v>
          </cell>
          <cell r="CU180">
            <v>436</v>
          </cell>
          <cell r="CV180">
            <v>240</v>
          </cell>
          <cell r="CY180">
            <v>8299</v>
          </cell>
          <cell r="CZ180" t="str">
            <v>M6</v>
          </cell>
        </row>
        <row r="181">
          <cell r="B181" t="str">
            <v>0082 DE 2024</v>
          </cell>
          <cell r="C181">
            <v>1121894853</v>
          </cell>
          <cell r="D181" t="str">
            <v xml:space="preserve">EDNA  MAGALY PEREZ PERALTA </v>
          </cell>
          <cell r="E181" t="str">
            <v>CONTRATO DE PRESTACIÓN DE SERVICIOS PROFESIONALES</v>
          </cell>
          <cell r="F181" t="str">
            <v>PRESTACIÓN DE SERVICIOS PROFESIONALES PARA EL FORTALECIMIENTO DE LOS PROCESOS ACADÉMICOS Y ADMINISTRATIVOS DE LOS PROGRAMAS DE POSGRADOS DE LA UNIVERSIDAD DE LOS LLANOS.</v>
          </cell>
          <cell r="G181">
            <v>45306</v>
          </cell>
          <cell r="H181">
            <v>16383000</v>
          </cell>
          <cell r="I181" t="str">
            <v>Seis (06) meses calendario</v>
          </cell>
          <cell r="J181">
            <v>45306</v>
          </cell>
          <cell r="K181">
            <v>45487</v>
          </cell>
          <cell r="L181" t="str">
            <v>NO APLICA</v>
          </cell>
          <cell r="M181" t="str">
            <v>NO APLICA</v>
          </cell>
          <cell r="N181" t="str">
            <v>NO APLICA</v>
          </cell>
          <cell r="O181">
            <v>7</v>
          </cell>
          <cell r="P181">
            <v>1456267</v>
          </cell>
          <cell r="Q181">
            <v>45306</v>
          </cell>
          <cell r="R181">
            <v>45322</v>
          </cell>
          <cell r="S181">
            <v>2730500</v>
          </cell>
          <cell r="T181">
            <v>45323</v>
          </cell>
          <cell r="U181">
            <v>45351</v>
          </cell>
          <cell r="V181">
            <v>2730500</v>
          </cell>
          <cell r="W181">
            <v>45352</v>
          </cell>
          <cell r="X181">
            <v>45382</v>
          </cell>
          <cell r="Y181">
            <v>2730500</v>
          </cell>
          <cell r="Z181">
            <v>45383</v>
          </cell>
          <cell r="AA181">
            <v>45412</v>
          </cell>
          <cell r="AB181">
            <v>2730500</v>
          </cell>
          <cell r="AC181">
            <v>45413</v>
          </cell>
          <cell r="AD181">
            <v>45443</v>
          </cell>
          <cell r="AE181">
            <v>2730500</v>
          </cell>
          <cell r="AF181">
            <v>45444</v>
          </cell>
          <cell r="AG181">
            <v>45473</v>
          </cell>
          <cell r="AH181">
            <v>1274233</v>
          </cell>
          <cell r="AI181">
            <v>45474</v>
          </cell>
          <cell r="AJ181">
            <v>45487</v>
          </cell>
          <cell r="BI181" t="str">
            <v>Vicerrectoría Académica</v>
          </cell>
          <cell r="BJ181" t="str">
            <v>WILMAR LEONARDO CRUZ ROMERO</v>
          </cell>
          <cell r="BK181" t="str">
            <v>Profesional Especializado</v>
          </cell>
          <cell r="BL181">
            <v>20</v>
          </cell>
          <cell r="BM181">
            <v>45306</v>
          </cell>
          <cell r="BN181">
            <v>2599259317</v>
          </cell>
          <cell r="BO181">
            <v>107</v>
          </cell>
          <cell r="BP181">
            <v>45306</v>
          </cell>
          <cell r="BQ181">
            <v>16383000</v>
          </cell>
          <cell r="CS181" t="str">
            <v>1. Apoyar en la planificación, desarrollo y seguimiento de los proyectos adscritos a la coordinación de posgrados de la Universidad de los Llanos. 2. Contribuir en el análisis y elaboración de documentos para los procesos de contratación de servicios para los programas de posgrados de la Universidad. 3. Coadyuvar en la elaboración de informes y documentos necesarios para el desarrollo de los proyectos del sistema general de regalías a cargo de coordinación de posgrados. 4. Apoyar en las actividades de supervisión de los convenios y contratos a cargo de la coordinación de posgrados. 5. Contribuir en las actividades administrativas y logísticas a cargo de la coordinación de posgrados.</v>
          </cell>
          <cell r="CT181">
            <v>1121894853.0999999</v>
          </cell>
          <cell r="CU181">
            <v>436</v>
          </cell>
          <cell r="CV181">
            <v>500</v>
          </cell>
          <cell r="CY181">
            <v>8219</v>
          </cell>
          <cell r="CZ181" t="str">
            <v>M6</v>
          </cell>
        </row>
        <row r="182">
          <cell r="B182" t="str">
            <v>0083 DE 2024</v>
          </cell>
          <cell r="C182">
            <v>1006729308</v>
          </cell>
          <cell r="D182" t="str">
            <v>LUDDY ANDREA ZAPATA LADINO</v>
          </cell>
          <cell r="E182" t="str">
            <v>CONTRATO DE PRESTACIÓN DE SERVICIOS PROFESIONALES</v>
          </cell>
          <cell r="F182" t="str">
            <v>PRESTACIÓN DE SERVICIOS PROFESIONALES NECESARIO PARA EL FORTALECIMIENTO DE LOS PROCESOS DE LA DIVISIÓN FINANCIERA DE LA UNIVERSIDAD DE LOS LLANOS.</v>
          </cell>
          <cell r="G182">
            <v>45306</v>
          </cell>
          <cell r="H182">
            <v>22193904</v>
          </cell>
          <cell r="I182" t="str">
            <v>Seis (06) meses calendario</v>
          </cell>
          <cell r="J182">
            <v>45306</v>
          </cell>
          <cell r="K182">
            <v>45487</v>
          </cell>
          <cell r="L182" t="str">
            <v>NO APLICA</v>
          </cell>
          <cell r="M182" t="str">
            <v>NO APLICA</v>
          </cell>
          <cell r="N182" t="str">
            <v>NO APLICA</v>
          </cell>
          <cell r="O182">
            <v>7</v>
          </cell>
          <cell r="P182">
            <v>1972791</v>
          </cell>
          <cell r="Q182">
            <v>45306</v>
          </cell>
          <cell r="R182">
            <v>45322</v>
          </cell>
          <cell r="S182">
            <v>3698984</v>
          </cell>
          <cell r="T182">
            <v>45323</v>
          </cell>
          <cell r="U182">
            <v>45351</v>
          </cell>
          <cell r="V182">
            <v>3698984</v>
          </cell>
          <cell r="W182">
            <v>45352</v>
          </cell>
          <cell r="X182">
            <v>45382</v>
          </cell>
          <cell r="Y182">
            <v>3698984</v>
          </cell>
          <cell r="Z182">
            <v>45383</v>
          </cell>
          <cell r="AA182">
            <v>45412</v>
          </cell>
          <cell r="AB182">
            <v>3698984</v>
          </cell>
          <cell r="AC182">
            <v>45413</v>
          </cell>
          <cell r="AD182">
            <v>45443</v>
          </cell>
          <cell r="AE182">
            <v>3698984</v>
          </cell>
          <cell r="AF182">
            <v>45444</v>
          </cell>
          <cell r="AG182">
            <v>45473</v>
          </cell>
          <cell r="AH182">
            <v>1726193</v>
          </cell>
          <cell r="AI182">
            <v>45474</v>
          </cell>
          <cell r="AJ182">
            <v>45487</v>
          </cell>
          <cell r="BI182" t="str">
            <v>División Financiera</v>
          </cell>
          <cell r="BJ182" t="str">
            <v>NANCY VELÁSQUEZ CÉSPEDES</v>
          </cell>
          <cell r="BK182" t="str">
            <v>Director Financiero</v>
          </cell>
          <cell r="BL182">
            <v>20</v>
          </cell>
          <cell r="BM182">
            <v>45306</v>
          </cell>
          <cell r="BN182">
            <v>2599259317</v>
          </cell>
          <cell r="BO182">
            <v>70</v>
          </cell>
          <cell r="BP182">
            <v>45306</v>
          </cell>
          <cell r="BQ182">
            <v>22193904</v>
          </cell>
          <cell r="CS182" t="str">
            <v>1. Apoyar en la elaboración de Indicadores financieros, para el proceso de Gestión Financiera - presupuesto SIG. 2. Colaborar con la identificación, elaboración y presentación de Informes requeridos por entes Internos de la Universidad de los Llanos (Consejo Superior Universitario, acreditación, rectoría, viceacadémica, vicerrectoría, posgrados, planeación, entre otros).3. Contribuir en la consolidación de las proyecciones dadas por cada dependencia y presentación del presupuesto ordinario y/o regalías para la apertura de la nueva vigencia. 4. Coadyuvar con lo asignado en el cierre presupuestal del presupuesto ordinario y/o regalías de cada vigencia.5. Cooperar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 presupuestal,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Contralorías) y Anuales (SIRECI, SUE, IES), entre otros; del presupuesto ordinario y/o regalías requeridos por los diferentes entes externos del orden regional y orden nacional. 9. Contribuir en la elaboración y seguimiento de las diferentes matrices y planes a cargo de la Oficina Financiera (PAI, ITA, mapa de riesgos, plan de mejoramiento, entre otros). 10. Coadyuvar en la elaboración y presentación de Información requerida por los diferentes proyectos de regalías de la Universidad de los Llanos.</v>
          </cell>
          <cell r="CT182">
            <v>1006729308</v>
          </cell>
          <cell r="CU182">
            <v>436</v>
          </cell>
          <cell r="CV182">
            <v>412</v>
          </cell>
          <cell r="CY182">
            <v>7490</v>
          </cell>
          <cell r="CZ182" t="str">
            <v>M6</v>
          </cell>
        </row>
        <row r="183">
          <cell r="B183" t="str">
            <v>0084 DE 2024</v>
          </cell>
          <cell r="C183">
            <v>1121969024</v>
          </cell>
          <cell r="D183" t="str">
            <v>HEIDY GISSELLA GONZALEZ PARDO</v>
          </cell>
          <cell r="E183" t="str">
            <v>CONTRATO DE PRESTACIÓN DE SERVICIOS PROFESIONALES</v>
          </cell>
          <cell r="F183" t="str">
            <v>PRESTACIÓN DE SERVICIOS PROFESIONALES NECESARIO PARA EL FORTALECIMIENTO DE LOS PROCESOS DE LA DIVISIÓN FINANCIERA DE LA UNIVERSIDAD DE LOS LLANOS.</v>
          </cell>
          <cell r="G183">
            <v>45306</v>
          </cell>
          <cell r="H183">
            <v>16383000</v>
          </cell>
          <cell r="I183" t="str">
            <v>Seis (06) meses calendario</v>
          </cell>
          <cell r="J183">
            <v>45306</v>
          </cell>
          <cell r="K183">
            <v>45487</v>
          </cell>
          <cell r="L183" t="str">
            <v>NO APLICA</v>
          </cell>
          <cell r="M183" t="str">
            <v>NO APLICA</v>
          </cell>
          <cell r="N183" t="str">
            <v>NO APLICA</v>
          </cell>
          <cell r="O183">
            <v>7</v>
          </cell>
          <cell r="P183">
            <v>1456267</v>
          </cell>
          <cell r="Q183">
            <v>45306</v>
          </cell>
          <cell r="R183">
            <v>45322</v>
          </cell>
          <cell r="S183">
            <v>2730500</v>
          </cell>
          <cell r="T183">
            <v>45323</v>
          </cell>
          <cell r="U183">
            <v>45351</v>
          </cell>
          <cell r="V183">
            <v>2730500</v>
          </cell>
          <cell r="W183">
            <v>45352</v>
          </cell>
          <cell r="X183">
            <v>45382</v>
          </cell>
          <cell r="Y183">
            <v>2730500</v>
          </cell>
          <cell r="Z183">
            <v>45383</v>
          </cell>
          <cell r="AA183">
            <v>45412</v>
          </cell>
          <cell r="AB183">
            <v>2730500</v>
          </cell>
          <cell r="AC183">
            <v>45413</v>
          </cell>
          <cell r="AD183">
            <v>45443</v>
          </cell>
          <cell r="AE183">
            <v>2730500</v>
          </cell>
          <cell r="AF183">
            <v>45444</v>
          </cell>
          <cell r="AG183">
            <v>45473</v>
          </cell>
          <cell r="AH183">
            <v>1274233</v>
          </cell>
          <cell r="AI183">
            <v>45474</v>
          </cell>
          <cell r="AJ183">
            <v>45487</v>
          </cell>
          <cell r="BI183" t="str">
            <v>División Financiera</v>
          </cell>
          <cell r="BJ183" t="str">
            <v>NANCY VELÁSQUEZ CÉSPEDES</v>
          </cell>
          <cell r="BK183" t="str">
            <v>Director Financiero</v>
          </cell>
          <cell r="BL183">
            <v>20</v>
          </cell>
          <cell r="BM183">
            <v>45306</v>
          </cell>
          <cell r="BN183">
            <v>2599259317</v>
          </cell>
          <cell r="BO183">
            <v>121</v>
          </cell>
          <cell r="BP183">
            <v>45306</v>
          </cell>
          <cell r="BQ183">
            <v>16383000</v>
          </cell>
          <cell r="CS183" t="str">
            <v>1. Colaborar con la identificación, elaboración y presentación de Informes requeridos por entes Internos de la Universidad de los Llanos (Consejo Superior Universitario, acreditación, rectoría, viceacadémica, vicerrectoría, posgrados, planeación, entre otros).2. Cooperar con la Identificación, elaboración y presentación de informes respecto a los Ingresos y gastos de los diferentes centros de costos de la Universidad de los Llanos. 3. Participar en la elaboración de órdenes de pago para apoyos económicos de la Universidad de los Llanos. 4. Cooperar con la expedición y seguimiento a solicitudes de Disponibilidad Presupuestal, Compromisos Presupuestales, Orden de Pago y su respectiva distribución, del Presupuesto ordinario y/o regalías, cuando sea el caso. 5. Contribuir en la elaboración y seguimiento de las diferentes matrices y planes a cargo de la Oficina Financiera (PAI, ITA, mapa de riesgos, plan de mejoramiento, entre otros). 6. Coadyuvar en la elaboración y presentación de Información requerida por los diferentes proyectos de regalías de la Universidad de los Llanos.  7. Contribuir en la proyección de resoluciones rectorales de traslado y /o adición establecidas en la Oficina Financiera de la Universidad de los Llanos, así como también con el seguimiento de las mismas. 8. Presentar análisis de comparación de los ingresos reportados en tesorería frente a los ingresos que se reflejan en presupuesto. 9. Presentar un análisis del informe de los ingresos y gastos de los posgrados (especialización, maestrías y doctorados), así como también llevar el seguimiento de los mismos. 10.Apoyar en la proyección de certificaciones y/o memorandos solicitados a la oficina Financiera.</v>
          </cell>
          <cell r="CT183">
            <v>1121969024</v>
          </cell>
          <cell r="CU183">
            <v>436</v>
          </cell>
          <cell r="CV183">
            <v>412</v>
          </cell>
          <cell r="CY183">
            <v>6920</v>
          </cell>
          <cell r="CZ183" t="str">
            <v>M5</v>
          </cell>
        </row>
        <row r="184">
          <cell r="B184" t="str">
            <v>0085 DE 2024</v>
          </cell>
          <cell r="C184">
            <v>1121895515</v>
          </cell>
          <cell r="D184" t="str">
            <v>CARLOS ANDRES GARZON GUZMAN</v>
          </cell>
          <cell r="E184" t="str">
            <v>CONTRATO DE PRESTACIÓN DE SERVICIOS PROFESIONALES</v>
          </cell>
          <cell r="F184" t="str">
            <v>PRESTACIÓN DE SERVICIOS PROFESIONALES NECESARIO PARA EL FORTALECIMIENTO DE LOS PROCESOS DE LA DIVISIÓN FINANCIERA DE LA UNIVERSIDAD DE LOS LLANOS.</v>
          </cell>
          <cell r="G184">
            <v>45306</v>
          </cell>
          <cell r="H184">
            <v>18367368</v>
          </cell>
          <cell r="I184" t="str">
            <v>Seis (06) meses calendario</v>
          </cell>
          <cell r="J184">
            <v>45306</v>
          </cell>
          <cell r="K184">
            <v>45487</v>
          </cell>
          <cell r="L184" t="str">
            <v>NO APLICA</v>
          </cell>
          <cell r="M184" t="str">
            <v>NO APLICA</v>
          </cell>
          <cell r="N184" t="str">
            <v>NO APLICA</v>
          </cell>
          <cell r="O184">
            <v>7</v>
          </cell>
          <cell r="P184">
            <v>1632655</v>
          </cell>
          <cell r="Q184">
            <v>45306</v>
          </cell>
          <cell r="R184">
            <v>45322</v>
          </cell>
          <cell r="S184">
            <v>1122450</v>
          </cell>
          <cell r="T184">
            <v>45323</v>
          </cell>
          <cell r="U184">
            <v>45333</v>
          </cell>
          <cell r="W184">
            <v>45352</v>
          </cell>
          <cell r="X184">
            <v>45382</v>
          </cell>
          <cell r="Z184">
            <v>45383</v>
          </cell>
          <cell r="AA184">
            <v>45412</v>
          </cell>
          <cell r="AC184">
            <v>45413</v>
          </cell>
          <cell r="AD184">
            <v>45443</v>
          </cell>
          <cell r="AF184">
            <v>45444</v>
          </cell>
          <cell r="AG184">
            <v>45473</v>
          </cell>
          <cell r="AI184">
            <v>45474</v>
          </cell>
          <cell r="AJ184">
            <v>45487</v>
          </cell>
          <cell r="BI184" t="str">
            <v>División Financiera</v>
          </cell>
          <cell r="BJ184" t="str">
            <v>NANCY VELÁSQUEZ CÉSPEDES</v>
          </cell>
          <cell r="BK184" t="str">
            <v>Director Financiero</v>
          </cell>
          <cell r="BL184">
            <v>20</v>
          </cell>
          <cell r="BM184">
            <v>45306</v>
          </cell>
          <cell r="BN184">
            <v>2599259317</v>
          </cell>
          <cell r="BO184">
            <v>108</v>
          </cell>
          <cell r="BP184">
            <v>45306</v>
          </cell>
          <cell r="BQ184">
            <v>18367368</v>
          </cell>
          <cell r="CS184"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Coadyuvar en el proceso de elaboración y seguimiento de las diferentes Matrices y Planes a cargo de la Dirección Financiera (PAI, ITA, Mapa de Riesgo, Plan de Mejoramiento, entre otros). 5. Colaborar en el proceso de elaboración, seguimiento y verificación mensual de los Ingresos reportados por la oficina de tesorería en relación a los ingresos de la Ejecución Activa. 6. Contribuir en la elaboración de conceptos, respuestas a derechos de petición, PQR y solicitudes de información. 7. Coadyuvar en el proceso de actualización de los derechos pecuniarios de la Universidad de los Llanos. 8. Brindar apoyo en la verificación de la información de los formatos de SIRECI reportado a la Oficina de Planeación. 9. Apoyar en el proceso de actualización de tarifas de servicios ofrecidos por la Universidad de los Llanos. 10. Cooperar en la elaboración de las proyecciones financieras de los programas. 11. Colaborar con la Identificación, elaboración y presentación de informes respecto a los Ingresos y gastos de los diferentes Centros de Costos de la Universidad de los Llanos.</v>
          </cell>
          <cell r="CT184">
            <v>1121895515.0999999</v>
          </cell>
          <cell r="CU184">
            <v>436</v>
          </cell>
          <cell r="CV184">
            <v>412</v>
          </cell>
          <cell r="CY184">
            <v>7220</v>
          </cell>
          <cell r="CZ184" t="str">
            <v>M6</v>
          </cell>
        </row>
        <row r="185">
          <cell r="B185" t="str">
            <v>0086 DE 2024</v>
          </cell>
          <cell r="C185">
            <v>53016744</v>
          </cell>
          <cell r="D185" t="str">
            <v>DIANA MILENA SALAS LEAL</v>
          </cell>
          <cell r="E185" t="str">
            <v>CONTRATO DE PRESTACIÓN DE SERVICIOS PROFESIONALES</v>
          </cell>
          <cell r="F185" t="str">
            <v>PRESTACIÓN DE SERVICIOS PROFESIONALES NECESARIO PARA EL FORTALECIMIENTO DE LOS PROCESOS DE GESTIÓN JURÍDICA DE LA RECTORÍA DE LA UNIVERSIDAD DE LOS LLANOS.</v>
          </cell>
          <cell r="G185">
            <v>45306</v>
          </cell>
          <cell r="H185">
            <v>29464320</v>
          </cell>
          <cell r="I185" t="str">
            <v>Seis (06) meses calendario</v>
          </cell>
          <cell r="J185">
            <v>45306</v>
          </cell>
          <cell r="K185">
            <v>45487</v>
          </cell>
          <cell r="L185" t="str">
            <v>NO APLICA</v>
          </cell>
          <cell r="M185" t="str">
            <v>NO APLICA</v>
          </cell>
          <cell r="N185" t="str">
            <v>NO APLICA</v>
          </cell>
          <cell r="O185">
            <v>7</v>
          </cell>
          <cell r="P185">
            <v>2619051</v>
          </cell>
          <cell r="Q185">
            <v>45306</v>
          </cell>
          <cell r="R185">
            <v>45322</v>
          </cell>
          <cell r="S185">
            <v>4910720</v>
          </cell>
          <cell r="T185">
            <v>45323</v>
          </cell>
          <cell r="U185">
            <v>45351</v>
          </cell>
          <cell r="V185">
            <v>4910720</v>
          </cell>
          <cell r="W185">
            <v>45352</v>
          </cell>
          <cell r="X185">
            <v>45382</v>
          </cell>
          <cell r="Y185">
            <v>4910720</v>
          </cell>
          <cell r="Z185">
            <v>45383</v>
          </cell>
          <cell r="AA185">
            <v>45412</v>
          </cell>
          <cell r="AB185">
            <v>4910720</v>
          </cell>
          <cell r="AC185">
            <v>45413</v>
          </cell>
          <cell r="AD185">
            <v>45443</v>
          </cell>
          <cell r="AE185">
            <v>4910720</v>
          </cell>
          <cell r="AF185">
            <v>45444</v>
          </cell>
          <cell r="AG185">
            <v>45473</v>
          </cell>
          <cell r="AH185">
            <v>2291669</v>
          </cell>
          <cell r="AI185">
            <v>45474</v>
          </cell>
          <cell r="AJ185">
            <v>45487</v>
          </cell>
          <cell r="BI185" t="str">
            <v>Rectoría</v>
          </cell>
          <cell r="BJ185" t="str">
            <v>CHARLES ROBIN AROSA CARRERA</v>
          </cell>
          <cell r="BK185" t="str">
            <v>Rector</v>
          </cell>
          <cell r="BL185">
            <v>20</v>
          </cell>
          <cell r="BM185">
            <v>45306</v>
          </cell>
          <cell r="BN185">
            <v>2599259317</v>
          </cell>
          <cell r="BO185">
            <v>56</v>
          </cell>
          <cell r="BP185">
            <v>45306</v>
          </cell>
          <cell r="BQ185">
            <v>29464320</v>
          </cell>
          <cell r="CS18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185">
            <v>53016744</v>
          </cell>
          <cell r="CU185">
            <v>436</v>
          </cell>
          <cell r="CV185">
            <v>200</v>
          </cell>
          <cell r="CY185">
            <v>6910</v>
          </cell>
          <cell r="CZ185" t="str">
            <v>M5</v>
          </cell>
        </row>
        <row r="186">
          <cell r="B186" t="str">
            <v>0087 DE 2024</v>
          </cell>
          <cell r="C186">
            <v>1121884982</v>
          </cell>
          <cell r="D186" t="str">
            <v>NAISSHA XIOMARA RESTREPO TORO</v>
          </cell>
          <cell r="E186" t="str">
            <v>CONTRATO DE PRESTACIÓN DE SERVICIOS PROFESIONALES</v>
          </cell>
          <cell r="F186" t="str">
            <v>PRESTACIÓN DE SERVICIOS PROFESIONALES NECESARIO PARA EL FORTALECIMIENTO DE LOS PROCESOS DE LA RECTORÍA DE LA UNIVERSIDAD DE LOS LLANOS.</v>
          </cell>
          <cell r="G186">
            <v>45306</v>
          </cell>
          <cell r="H186">
            <v>22193904</v>
          </cell>
          <cell r="I186" t="str">
            <v>Seis (06) meses calendario</v>
          </cell>
          <cell r="J186">
            <v>45306</v>
          </cell>
          <cell r="K186">
            <v>45487</v>
          </cell>
          <cell r="L186" t="str">
            <v>NO APLICA</v>
          </cell>
          <cell r="M186" t="str">
            <v>NO APLICA</v>
          </cell>
          <cell r="N186" t="str">
            <v>NO APLICA</v>
          </cell>
          <cell r="O186">
            <v>7</v>
          </cell>
          <cell r="P186">
            <v>1972791</v>
          </cell>
          <cell r="Q186">
            <v>45306</v>
          </cell>
          <cell r="R186">
            <v>45322</v>
          </cell>
          <cell r="S186">
            <v>3698984</v>
          </cell>
          <cell r="T186">
            <v>45323</v>
          </cell>
          <cell r="U186">
            <v>45351</v>
          </cell>
          <cell r="V186">
            <v>3698984</v>
          </cell>
          <cell r="W186">
            <v>45352</v>
          </cell>
          <cell r="X186">
            <v>45382</v>
          </cell>
          <cell r="Y186">
            <v>3698984</v>
          </cell>
          <cell r="Z186">
            <v>45383</v>
          </cell>
          <cell r="AA186">
            <v>45412</v>
          </cell>
          <cell r="AB186">
            <v>3698984</v>
          </cell>
          <cell r="AC186">
            <v>45413</v>
          </cell>
          <cell r="AD186">
            <v>45443</v>
          </cell>
          <cell r="AE186">
            <v>3698984</v>
          </cell>
          <cell r="AF186">
            <v>45444</v>
          </cell>
          <cell r="AG186">
            <v>45473</v>
          </cell>
          <cell r="AH186">
            <v>1726193</v>
          </cell>
          <cell r="AI186">
            <v>45474</v>
          </cell>
          <cell r="AJ186">
            <v>45487</v>
          </cell>
          <cell r="BI186" t="str">
            <v>Rectoría</v>
          </cell>
          <cell r="BJ186" t="str">
            <v>CHARLES ROBIN AROSA CARRERA</v>
          </cell>
          <cell r="BK186" t="str">
            <v>Rector</v>
          </cell>
          <cell r="BL186">
            <v>20</v>
          </cell>
          <cell r="BM186">
            <v>45306</v>
          </cell>
          <cell r="BN186">
            <v>2599259317</v>
          </cell>
          <cell r="BO186">
            <v>104</v>
          </cell>
          <cell r="BP186">
            <v>45306</v>
          </cell>
          <cell r="BQ186">
            <v>22193904</v>
          </cell>
          <cell r="CS18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186">
            <v>1121884982</v>
          </cell>
          <cell r="CU186">
            <v>436</v>
          </cell>
          <cell r="CV186">
            <v>200</v>
          </cell>
          <cell r="CY186">
            <v>7490</v>
          </cell>
          <cell r="CZ186" t="str">
            <v>M6</v>
          </cell>
        </row>
        <row r="187">
          <cell r="B187" t="str">
            <v>0088 DE 2024</v>
          </cell>
          <cell r="C187">
            <v>86048717</v>
          </cell>
          <cell r="D187" t="str">
            <v xml:space="preserve">NELSON MARTINEZ VANEGAS </v>
          </cell>
          <cell r="E187" t="str">
            <v>CONTRATO DE PRESTACIÓN DE SERVICIOS DE APOYO A LA GESTIÓN</v>
          </cell>
          <cell r="F187" t="str">
            <v>PRESTACIÓN DE SERVICIOS DE APOYO A LA GESTIÓN NECESARIO PARA EL FORTALECIMIENTO DE LOS PROCESOS OPERATIVOS DE SERVICIOS GENERALES DE LA UNIVERSIDAD DE LOS LLANOS.</v>
          </cell>
          <cell r="G187">
            <v>45306</v>
          </cell>
          <cell r="H187">
            <v>10905624</v>
          </cell>
          <cell r="I187" t="str">
            <v>Seis (06) meses calendario</v>
          </cell>
          <cell r="J187">
            <v>45306</v>
          </cell>
          <cell r="K187">
            <v>45487</v>
          </cell>
          <cell r="L187" t="str">
            <v>NO APLICA</v>
          </cell>
          <cell r="M187" t="str">
            <v>NO APLICA</v>
          </cell>
          <cell r="N187" t="str">
            <v>NO APLICA</v>
          </cell>
          <cell r="O187">
            <v>7</v>
          </cell>
          <cell r="P187">
            <v>969389</v>
          </cell>
          <cell r="Q187">
            <v>45306</v>
          </cell>
          <cell r="R187">
            <v>45322</v>
          </cell>
          <cell r="S187">
            <v>1817604</v>
          </cell>
          <cell r="T187">
            <v>45323</v>
          </cell>
          <cell r="U187">
            <v>45351</v>
          </cell>
          <cell r="V187">
            <v>1817604</v>
          </cell>
          <cell r="W187">
            <v>45352</v>
          </cell>
          <cell r="X187">
            <v>45382</v>
          </cell>
          <cell r="Y187">
            <v>1817604</v>
          </cell>
          <cell r="Z187">
            <v>45383</v>
          </cell>
          <cell r="AA187">
            <v>45412</v>
          </cell>
          <cell r="AB187">
            <v>1817604</v>
          </cell>
          <cell r="AC187">
            <v>45413</v>
          </cell>
          <cell r="AD187">
            <v>45443</v>
          </cell>
          <cell r="AE187">
            <v>1817604</v>
          </cell>
          <cell r="AF187">
            <v>45444</v>
          </cell>
          <cell r="AG187">
            <v>45473</v>
          </cell>
          <cell r="AH187">
            <v>848215</v>
          </cell>
          <cell r="AI187">
            <v>45474</v>
          </cell>
          <cell r="AJ187">
            <v>45487</v>
          </cell>
          <cell r="BI187" t="str">
            <v>Vicerrectoría de Recursos Universitarios</v>
          </cell>
          <cell r="BJ187" t="str">
            <v>CLAUDIA CONSTANZA GANTIVA ORTEGON</v>
          </cell>
          <cell r="BK187" t="str">
            <v>Técnico Administrativo</v>
          </cell>
          <cell r="BL187">
            <v>20</v>
          </cell>
          <cell r="BM187">
            <v>45306</v>
          </cell>
          <cell r="BN187">
            <v>2599259317</v>
          </cell>
          <cell r="BO187">
            <v>62</v>
          </cell>
          <cell r="BP187">
            <v>45306</v>
          </cell>
          <cell r="BQ187">
            <v>10905624</v>
          </cell>
          <cell r="CS18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87">
            <v>86048717.200000003</v>
          </cell>
          <cell r="CU187">
            <v>436</v>
          </cell>
          <cell r="CV187">
            <v>423</v>
          </cell>
          <cell r="CY187">
            <v>8299</v>
          </cell>
          <cell r="CZ187" t="str">
            <v>M6</v>
          </cell>
        </row>
        <row r="188">
          <cell r="B188" t="str">
            <v>0089 DE 2024</v>
          </cell>
          <cell r="C188">
            <v>3141035</v>
          </cell>
          <cell r="D188" t="str">
            <v>LUIS MARIA HERRERA RAMOS</v>
          </cell>
          <cell r="E188" t="str">
            <v>CONTRATO DE PRESTACIÓN DE SERVICIOS DE APOYO A LA GESTIÓN</v>
          </cell>
          <cell r="F188" t="str">
            <v>PRESTACIÓN DE SERVICIOS DE APOYO A LA GESTIÓN NECESARIO PARA EL FORTALECIMIENTO DE LOS PROCESOS OPERATIVOS DE SERVICIOS GENERALES DE LA UNIVERSIDAD DE LOS LLANOS.</v>
          </cell>
          <cell r="G188">
            <v>45306</v>
          </cell>
          <cell r="H188">
            <v>10905624</v>
          </cell>
          <cell r="I188" t="str">
            <v>Seis (06) meses calendario</v>
          </cell>
          <cell r="J188">
            <v>45306</v>
          </cell>
          <cell r="K188">
            <v>45487</v>
          </cell>
          <cell r="L188" t="str">
            <v>NO APLICA</v>
          </cell>
          <cell r="M188" t="str">
            <v>NO APLICA</v>
          </cell>
          <cell r="N188" t="str">
            <v>NO APLICA</v>
          </cell>
          <cell r="O188">
            <v>7</v>
          </cell>
          <cell r="P188">
            <v>969389</v>
          </cell>
          <cell r="Q188">
            <v>45306</v>
          </cell>
          <cell r="R188">
            <v>45322</v>
          </cell>
          <cell r="S188">
            <v>1817604</v>
          </cell>
          <cell r="T188">
            <v>45323</v>
          </cell>
          <cell r="U188">
            <v>45351</v>
          </cell>
          <cell r="V188">
            <v>1817604</v>
          </cell>
          <cell r="W188">
            <v>45352</v>
          </cell>
          <cell r="X188">
            <v>45382</v>
          </cell>
          <cell r="Y188">
            <v>1817604</v>
          </cell>
          <cell r="Z188">
            <v>45383</v>
          </cell>
          <cell r="AA188">
            <v>45412</v>
          </cell>
          <cell r="AB188">
            <v>1817604</v>
          </cell>
          <cell r="AC188">
            <v>45413</v>
          </cell>
          <cell r="AD188">
            <v>45443</v>
          </cell>
          <cell r="AE188">
            <v>1817604</v>
          </cell>
          <cell r="AF188">
            <v>45444</v>
          </cell>
          <cell r="AG188">
            <v>45473</v>
          </cell>
          <cell r="AH188">
            <v>848215</v>
          </cell>
          <cell r="AI188">
            <v>45474</v>
          </cell>
          <cell r="AJ188">
            <v>45487</v>
          </cell>
          <cell r="BI188" t="str">
            <v>Vicerrectoría de Recursos Universitarios</v>
          </cell>
          <cell r="BJ188" t="str">
            <v>CLAUDIA CONSTANZA GANTIVA ORTEGON</v>
          </cell>
          <cell r="BK188" t="str">
            <v>Técnico Administrativo</v>
          </cell>
          <cell r="BL188">
            <v>20</v>
          </cell>
          <cell r="BM188">
            <v>45306</v>
          </cell>
          <cell r="BN188">
            <v>2599259317</v>
          </cell>
          <cell r="BO188">
            <v>30</v>
          </cell>
          <cell r="BP188">
            <v>45306</v>
          </cell>
          <cell r="BQ188">
            <v>10905624</v>
          </cell>
          <cell r="CS188"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88">
            <v>3141035.3</v>
          </cell>
          <cell r="CU188">
            <v>436</v>
          </cell>
          <cell r="CV188">
            <v>423</v>
          </cell>
          <cell r="CY188">
            <v>8299</v>
          </cell>
          <cell r="CZ188" t="str">
            <v>M6</v>
          </cell>
        </row>
        <row r="189">
          <cell r="B189" t="str">
            <v>0090 DE 2024</v>
          </cell>
          <cell r="C189">
            <v>86053801</v>
          </cell>
          <cell r="D189" t="str">
            <v>LUIS GIOVANI SALAMANCA SALAMANCA</v>
          </cell>
          <cell r="E189" t="str">
            <v>CONTRATO DE PRESTACIÓN DE SERVICIOS DE APOYO A LA GESTIÓN</v>
          </cell>
          <cell r="F189" t="str">
            <v>PRESTACIÓN DE SERVICIOS DE APOYO A LA GESTIÓN NECESARIO PARA EL FORTALECIMIENTO DE LOS PROCESOS ADMINISTRATIVOS DE SERVICIOS GENERALES DE LA UNIVERSIDAD DE LOS LLANOS.</v>
          </cell>
          <cell r="G189">
            <v>45306</v>
          </cell>
          <cell r="H189">
            <v>14540832</v>
          </cell>
          <cell r="I189" t="str">
            <v>Seis (06) meses calendario</v>
          </cell>
          <cell r="J189">
            <v>45306</v>
          </cell>
          <cell r="K189">
            <v>45487</v>
          </cell>
          <cell r="L189" t="str">
            <v>NO APLICA</v>
          </cell>
          <cell r="M189" t="str">
            <v>NO APLICA</v>
          </cell>
          <cell r="N189" t="str">
            <v>NO APLICA</v>
          </cell>
          <cell r="O189">
            <v>7</v>
          </cell>
          <cell r="P189">
            <v>1292518</v>
          </cell>
          <cell r="Q189">
            <v>45306</v>
          </cell>
          <cell r="R189">
            <v>45322</v>
          </cell>
          <cell r="S189">
            <v>2423472</v>
          </cell>
          <cell r="T189">
            <v>45323</v>
          </cell>
          <cell r="U189">
            <v>45351</v>
          </cell>
          <cell r="V189">
            <v>2423472</v>
          </cell>
          <cell r="W189">
            <v>45352</v>
          </cell>
          <cell r="X189">
            <v>45382</v>
          </cell>
          <cell r="Y189">
            <v>2423472</v>
          </cell>
          <cell r="Z189">
            <v>45383</v>
          </cell>
          <cell r="AA189">
            <v>45412</v>
          </cell>
          <cell r="AB189">
            <v>2423472</v>
          </cell>
          <cell r="AC189">
            <v>45413</v>
          </cell>
          <cell r="AD189">
            <v>45443</v>
          </cell>
          <cell r="AE189">
            <v>2423472</v>
          </cell>
          <cell r="AF189">
            <v>45444</v>
          </cell>
          <cell r="AG189">
            <v>45473</v>
          </cell>
          <cell r="AH189">
            <v>1130954</v>
          </cell>
          <cell r="AI189">
            <v>45474</v>
          </cell>
          <cell r="AJ189">
            <v>45487</v>
          </cell>
          <cell r="BI189" t="str">
            <v>Vicerrectoría de Recursos Universitarios</v>
          </cell>
          <cell r="BJ189" t="str">
            <v>CLAUDIA CONSTANZA GANTIVA ORTEGON</v>
          </cell>
          <cell r="BK189" t="str">
            <v>Técnico Administrativo</v>
          </cell>
          <cell r="BL189">
            <v>20</v>
          </cell>
          <cell r="BM189">
            <v>45306</v>
          </cell>
          <cell r="BN189">
            <v>2599259317</v>
          </cell>
          <cell r="BO189">
            <v>64</v>
          </cell>
          <cell r="BP189">
            <v>45306</v>
          </cell>
          <cell r="BQ189">
            <v>14540832</v>
          </cell>
          <cell r="CS189" t="str">
            <v>1. Coadyuvar en la proyección de informes y solicitudes asignadas al Área de Servicios Generales y en la planificación de servicios como transporte de prácticas académicas, vigilancia, aseo, mantenimiento vehicular, combustible y otros. 2. Apoyar en la revisión, cargue y seguimiento de la documentación emitida en los procesos de Servicios Generales (SICOF, Drive, correo electrónico, entre otros.). 3. Contribuir en la realización de avances y gastos de desplazamiento al personal de planta y CPS de Servicios Generales, según la programación de prácticas y solicitudes de transporte de personal y material, a través de los sistemas de información acordes. 4. Coadyuvar en la emisión de certificaciones y/o actas de los procesos contractuales, administrativos y de calidad a cargo del Área Servicios Generales. 5. Colaborar en la provisión de formatos para la prestación de servicios como eléctricos, plomería, trabajo en altura y aseo a cargo del Área de Servicios Generales. 6. Colaborar en el envío del reporte de austeridad del gasto a la Oficina Asesora de Control Interno.</v>
          </cell>
          <cell r="CT189">
            <v>86053801</v>
          </cell>
          <cell r="CU189">
            <v>436</v>
          </cell>
          <cell r="CV189">
            <v>423</v>
          </cell>
          <cell r="CY189">
            <v>7010</v>
          </cell>
          <cell r="CZ189" t="str">
            <v>M6</v>
          </cell>
        </row>
        <row r="190">
          <cell r="B190" t="str">
            <v>0091 DE 2024</v>
          </cell>
          <cell r="C190">
            <v>17267135</v>
          </cell>
          <cell r="D190" t="str">
            <v xml:space="preserve">HENRY MUÑOZ MONROY  </v>
          </cell>
          <cell r="E190" t="str">
            <v>CONTRATO DE PRESTACIÓN DE SERVICIOS DE APOYO A LA GESTIÓN</v>
          </cell>
          <cell r="F190" t="str">
            <v>PRESTACIÓN DE SERVICIOS DE APOYO A LA GESTIÓN NECESARIO PARA EL FORTALECIMIENTO DE LOS PROCESOS OPERATIVOS DE SERVICIOS GENERALES SEDE BARCELONA DE LA UNIVERSIDAD DE LOS LLANOS.</v>
          </cell>
          <cell r="G190">
            <v>45306</v>
          </cell>
          <cell r="H190">
            <v>13010226</v>
          </cell>
          <cell r="I190" t="str">
            <v>Seis (06) meses calendario</v>
          </cell>
          <cell r="J190">
            <v>45306</v>
          </cell>
          <cell r="K190">
            <v>45487</v>
          </cell>
          <cell r="L190" t="str">
            <v>NO APLICA</v>
          </cell>
          <cell r="M190" t="str">
            <v>NO APLICA</v>
          </cell>
          <cell r="N190" t="str">
            <v>NO APLICA</v>
          </cell>
          <cell r="O190">
            <v>7</v>
          </cell>
          <cell r="P190">
            <v>1156465</v>
          </cell>
          <cell r="Q190">
            <v>45306</v>
          </cell>
          <cell r="R190">
            <v>45322</v>
          </cell>
          <cell r="S190">
            <v>2168371</v>
          </cell>
          <cell r="T190">
            <v>45323</v>
          </cell>
          <cell r="U190">
            <v>45351</v>
          </cell>
          <cell r="V190">
            <v>2168371</v>
          </cell>
          <cell r="W190">
            <v>45352</v>
          </cell>
          <cell r="X190">
            <v>45382</v>
          </cell>
          <cell r="Y190">
            <v>2168371</v>
          </cell>
          <cell r="Z190">
            <v>45383</v>
          </cell>
          <cell r="AA190">
            <v>45412</v>
          </cell>
          <cell r="AB190">
            <v>2168371</v>
          </cell>
          <cell r="AC190">
            <v>45413</v>
          </cell>
          <cell r="AD190">
            <v>45443</v>
          </cell>
          <cell r="AE190">
            <v>2168371</v>
          </cell>
          <cell r="AF190">
            <v>45444</v>
          </cell>
          <cell r="AG190">
            <v>45473</v>
          </cell>
          <cell r="AH190">
            <v>1011906</v>
          </cell>
          <cell r="AI190">
            <v>45474</v>
          </cell>
          <cell r="AJ190">
            <v>45487</v>
          </cell>
          <cell r="BI190" t="str">
            <v>Vicerrectoría de Recursos Universitarios</v>
          </cell>
          <cell r="BJ190" t="str">
            <v>CLAUDIA CONSTANZA GANTIVA ORTEGON</v>
          </cell>
          <cell r="BK190" t="str">
            <v>Técnico Administrativo</v>
          </cell>
          <cell r="BL190">
            <v>20</v>
          </cell>
          <cell r="BM190">
            <v>45306</v>
          </cell>
          <cell r="BN190">
            <v>2599259317</v>
          </cell>
          <cell r="BO190">
            <v>33</v>
          </cell>
          <cell r="BP190">
            <v>45306</v>
          </cell>
          <cell r="BQ190">
            <v>13010226</v>
          </cell>
          <cell r="CS190"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90">
            <v>17267135</v>
          </cell>
          <cell r="CU190">
            <v>436</v>
          </cell>
          <cell r="CV190">
            <v>423</v>
          </cell>
          <cell r="CY190">
            <v>8299</v>
          </cell>
          <cell r="CZ190" t="str">
            <v>M6</v>
          </cell>
        </row>
        <row r="191">
          <cell r="B191" t="str">
            <v>0092 DE 2024</v>
          </cell>
          <cell r="C191">
            <v>17330174</v>
          </cell>
          <cell r="D191" t="str">
            <v>LUIS HERNANDO GALAN LEMUS</v>
          </cell>
          <cell r="E191" t="str">
            <v>CONTRATO DE PRESTACIÓN DE SERVICIOS DE APOYO A LA GESTIÓN</v>
          </cell>
          <cell r="F191" t="str">
            <v>PRESTACIÓN DE SERVICIOS DE APOYO A LA GESTIÓN NECESARIO PARA EL FORTALECIMIENTO DE LOS PROCESOS OPERATIVOS DE SERVICIOS GENERALES DE LA UNIVERSIDAD DE LOS LLANOS.</v>
          </cell>
          <cell r="G191">
            <v>45306</v>
          </cell>
          <cell r="H191">
            <v>13010226</v>
          </cell>
          <cell r="I191" t="str">
            <v>Seis (06) meses calendario</v>
          </cell>
          <cell r="J191">
            <v>45306</v>
          </cell>
          <cell r="K191">
            <v>45487</v>
          </cell>
          <cell r="L191" t="str">
            <v>NO APLICA</v>
          </cell>
          <cell r="M191" t="str">
            <v>NO APLICA</v>
          </cell>
          <cell r="N191" t="str">
            <v>NO APLICA</v>
          </cell>
          <cell r="O191">
            <v>7</v>
          </cell>
          <cell r="P191">
            <v>1156465</v>
          </cell>
          <cell r="Q191">
            <v>45306</v>
          </cell>
          <cell r="R191">
            <v>45322</v>
          </cell>
          <cell r="S191">
            <v>2168371</v>
          </cell>
          <cell r="T191">
            <v>45323</v>
          </cell>
          <cell r="U191">
            <v>45351</v>
          </cell>
          <cell r="V191">
            <v>2168371</v>
          </cell>
          <cell r="W191">
            <v>45352</v>
          </cell>
          <cell r="X191">
            <v>45382</v>
          </cell>
          <cell r="Y191">
            <v>2168371</v>
          </cell>
          <cell r="Z191">
            <v>45383</v>
          </cell>
          <cell r="AA191">
            <v>45412</v>
          </cell>
          <cell r="AB191">
            <v>2168371</v>
          </cell>
          <cell r="AC191">
            <v>45413</v>
          </cell>
          <cell r="AD191">
            <v>45443</v>
          </cell>
          <cell r="AE191">
            <v>2168371</v>
          </cell>
          <cell r="AF191">
            <v>45444</v>
          </cell>
          <cell r="AG191">
            <v>45473</v>
          </cell>
          <cell r="AH191">
            <v>1011906</v>
          </cell>
          <cell r="AI191">
            <v>45474</v>
          </cell>
          <cell r="AJ191">
            <v>45487</v>
          </cell>
          <cell r="BI191" t="str">
            <v>Vicerrectoría de Recursos Universitarios</v>
          </cell>
          <cell r="BJ191" t="str">
            <v>CLAUDIA CONSTANZA GANTIVA ORTEGON</v>
          </cell>
          <cell r="BK191" t="str">
            <v>Técnico Administrativo</v>
          </cell>
          <cell r="BL191">
            <v>20</v>
          </cell>
          <cell r="BM191">
            <v>45306</v>
          </cell>
          <cell r="BN191">
            <v>2599259317</v>
          </cell>
          <cell r="BO191">
            <v>34</v>
          </cell>
          <cell r="BP191">
            <v>45306</v>
          </cell>
          <cell r="BQ191">
            <v>13010226</v>
          </cell>
          <cell r="CS191"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91">
            <v>17330174</v>
          </cell>
          <cell r="CU191">
            <v>436</v>
          </cell>
          <cell r="CV191">
            <v>423</v>
          </cell>
          <cell r="CY191">
            <v>8299</v>
          </cell>
          <cell r="CZ191" t="str">
            <v>M6</v>
          </cell>
        </row>
        <row r="192">
          <cell r="B192" t="str">
            <v>0093 DE 2024</v>
          </cell>
          <cell r="C192">
            <v>86085816</v>
          </cell>
          <cell r="D192" t="str">
            <v>JOSE OSVEN TORRES GACHARNA</v>
          </cell>
          <cell r="E192" t="str">
            <v>CONTRATO DE PRESTACIÓN DE SERVICIOS DE APOYO A LA GESTIÓN</v>
          </cell>
          <cell r="F192" t="str">
            <v>PRESTACIÓN DE SERVICIOS DE APOYO A LA GESTIÓN NECESARIO PARA EL FORTALECIMIENTO DE LOS PROCESOS OPERATIVOS DE SERVICIOS GENERALES DE LA UNIVERSIDAD DE LOS LLANOS.</v>
          </cell>
          <cell r="G192">
            <v>45306</v>
          </cell>
          <cell r="H192">
            <v>13010226</v>
          </cell>
          <cell r="I192" t="str">
            <v>Seis (06) meses calendario</v>
          </cell>
          <cell r="J192">
            <v>45306</v>
          </cell>
          <cell r="K192">
            <v>45487</v>
          </cell>
          <cell r="L192" t="str">
            <v>NO APLICA</v>
          </cell>
          <cell r="M192" t="str">
            <v>NO APLICA</v>
          </cell>
          <cell r="N192" t="str">
            <v>NO APLICA</v>
          </cell>
          <cell r="O192">
            <v>7</v>
          </cell>
          <cell r="P192">
            <v>1156465</v>
          </cell>
          <cell r="Q192">
            <v>45306</v>
          </cell>
          <cell r="R192">
            <v>45322</v>
          </cell>
          <cell r="S192">
            <v>2168371</v>
          </cell>
          <cell r="T192">
            <v>45323</v>
          </cell>
          <cell r="U192">
            <v>45351</v>
          </cell>
          <cell r="V192">
            <v>2168371</v>
          </cell>
          <cell r="W192">
            <v>45352</v>
          </cell>
          <cell r="X192">
            <v>45382</v>
          </cell>
          <cell r="Y192">
            <v>2168371</v>
          </cell>
          <cell r="Z192">
            <v>45383</v>
          </cell>
          <cell r="AA192">
            <v>45412</v>
          </cell>
          <cell r="AB192">
            <v>2168371</v>
          </cell>
          <cell r="AC192">
            <v>45413</v>
          </cell>
          <cell r="AD192">
            <v>45443</v>
          </cell>
          <cell r="AE192">
            <v>2168371</v>
          </cell>
          <cell r="AF192">
            <v>45444</v>
          </cell>
          <cell r="AG192">
            <v>45473</v>
          </cell>
          <cell r="AH192">
            <v>1011906</v>
          </cell>
          <cell r="AI192">
            <v>45474</v>
          </cell>
          <cell r="AJ192">
            <v>45487</v>
          </cell>
          <cell r="BI192" t="str">
            <v>Vicerrectoría de Recursos Universitarios</v>
          </cell>
          <cell r="BJ192" t="str">
            <v>CLAUDIA CONSTANZA GANTIVA ORTEGON</v>
          </cell>
          <cell r="BK192" t="str">
            <v>Técnico Administrativo</v>
          </cell>
          <cell r="BL192">
            <v>20</v>
          </cell>
          <cell r="BM192">
            <v>45306</v>
          </cell>
          <cell r="BN192">
            <v>2599259317</v>
          </cell>
          <cell r="BO192">
            <v>69</v>
          </cell>
          <cell r="BP192">
            <v>45306</v>
          </cell>
          <cell r="BQ192">
            <v>13010226</v>
          </cell>
          <cell r="CS192" t="str">
            <v>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Prestar apoyo en trabajos en Alturas.</v>
          </cell>
          <cell r="CT192">
            <v>86085816</v>
          </cell>
          <cell r="CU192">
            <v>436</v>
          </cell>
          <cell r="CV192">
            <v>423</v>
          </cell>
          <cell r="CY192">
            <v>8299</v>
          </cell>
          <cell r="CZ192" t="str">
            <v>M6</v>
          </cell>
        </row>
        <row r="193">
          <cell r="B193" t="str">
            <v>0094 DE 2024</v>
          </cell>
          <cell r="C193">
            <v>86048667</v>
          </cell>
          <cell r="D193" t="str">
            <v>EDGAR GABRIEL VALIENTE ROJAS</v>
          </cell>
          <cell r="E193" t="str">
            <v>CONTRATO DE PRESTACIÓN DE SERVICIOS DE APOYO A LA GESTIÓN</v>
          </cell>
          <cell r="F193" t="str">
            <v>PRESTACIÓN DE SERVICIOS DE APOYO A LA GESTIÓN NECESARIO PARA EL FORTALECIMIENTO DE LOS PROCESOS ADMINISTRATIVOS DE SERVICIOS GENERALES DE LA UNIVERSIDAD DE LOS LLANOS.</v>
          </cell>
          <cell r="G193">
            <v>45306</v>
          </cell>
          <cell r="H193">
            <v>13010226</v>
          </cell>
          <cell r="I193" t="str">
            <v>Seis (06) meses calendario</v>
          </cell>
          <cell r="J193">
            <v>45306</v>
          </cell>
          <cell r="K193">
            <v>45487</v>
          </cell>
          <cell r="L193" t="str">
            <v>NO APLICA</v>
          </cell>
          <cell r="M193" t="str">
            <v>NO APLICA</v>
          </cell>
          <cell r="N193" t="str">
            <v>NO APLICA</v>
          </cell>
          <cell r="O193">
            <v>7</v>
          </cell>
          <cell r="P193">
            <v>1156465</v>
          </cell>
          <cell r="Q193">
            <v>45306</v>
          </cell>
          <cell r="R193">
            <v>45322</v>
          </cell>
          <cell r="S193">
            <v>2168371</v>
          </cell>
          <cell r="T193">
            <v>45323</v>
          </cell>
          <cell r="U193">
            <v>45351</v>
          </cell>
          <cell r="V193">
            <v>2168371</v>
          </cell>
          <cell r="W193">
            <v>45352</v>
          </cell>
          <cell r="X193">
            <v>45382</v>
          </cell>
          <cell r="Y193">
            <v>2168371</v>
          </cell>
          <cell r="Z193">
            <v>45383</v>
          </cell>
          <cell r="AA193">
            <v>45412</v>
          </cell>
          <cell r="AB193">
            <v>2168371</v>
          </cell>
          <cell r="AC193">
            <v>45413</v>
          </cell>
          <cell r="AD193">
            <v>45443</v>
          </cell>
          <cell r="AE193">
            <v>2168371</v>
          </cell>
          <cell r="AF193">
            <v>45444</v>
          </cell>
          <cell r="AG193">
            <v>45473</v>
          </cell>
          <cell r="AH193">
            <v>1011906</v>
          </cell>
          <cell r="AI193">
            <v>45474</v>
          </cell>
          <cell r="AJ193">
            <v>45487</v>
          </cell>
          <cell r="BI193" t="str">
            <v>Vicerrectoría de Recursos Universitarios</v>
          </cell>
          <cell r="BJ193" t="str">
            <v>CLAUDIA CONSTANZA GANTIVA ORTEGON</v>
          </cell>
          <cell r="BK193" t="str">
            <v>Técnico Administrativo</v>
          </cell>
          <cell r="BL193">
            <v>20</v>
          </cell>
          <cell r="BM193">
            <v>45306</v>
          </cell>
          <cell r="BN193">
            <v>2599259317</v>
          </cell>
          <cell r="BO193">
            <v>61</v>
          </cell>
          <cell r="BP193">
            <v>45306</v>
          </cell>
          <cell r="BQ193">
            <v>13010226</v>
          </cell>
          <cell r="CS193"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93">
            <v>86048667</v>
          </cell>
          <cell r="CU193">
            <v>436</v>
          </cell>
          <cell r="CV193">
            <v>423</v>
          </cell>
          <cell r="CY193">
            <v>8220</v>
          </cell>
          <cell r="CZ193" t="str">
            <v>M6</v>
          </cell>
        </row>
        <row r="194">
          <cell r="B194" t="str">
            <v>0095 DE 2024</v>
          </cell>
          <cell r="C194">
            <v>86048506</v>
          </cell>
          <cell r="D194" t="str">
            <v>OMAR PALACIOS ROZO</v>
          </cell>
          <cell r="E194" t="str">
            <v>CONTRATO DE PRESTACIÓN DE SERVICIOS DE APOYO A LA GESTIÓN</v>
          </cell>
          <cell r="F194" t="str">
            <v>PRESTACIÓN DE SERVICIOS DE APOYO A LA GESTIÓN NECESARIO PARA EL FORTALECIMIENTO DE LOS PROCESOS OPERATIVOS DE SERVICIOS GENERALES DE LA UNIVERSIDAD DE LOS LLANOS.</v>
          </cell>
          <cell r="G194">
            <v>45306</v>
          </cell>
          <cell r="H194">
            <v>10905624</v>
          </cell>
          <cell r="I194" t="str">
            <v>Seis (06) meses calendario</v>
          </cell>
          <cell r="J194">
            <v>45306</v>
          </cell>
          <cell r="K194">
            <v>45487</v>
          </cell>
          <cell r="L194" t="str">
            <v>NO APLICA</v>
          </cell>
          <cell r="M194" t="str">
            <v>NO APLICA</v>
          </cell>
          <cell r="N194" t="str">
            <v>NO APLICA</v>
          </cell>
          <cell r="O194">
            <v>7</v>
          </cell>
          <cell r="P194">
            <v>969389</v>
          </cell>
          <cell r="Q194">
            <v>45306</v>
          </cell>
          <cell r="R194">
            <v>45322</v>
          </cell>
          <cell r="S194">
            <v>1817604</v>
          </cell>
          <cell r="T194">
            <v>45323</v>
          </cell>
          <cell r="U194">
            <v>45351</v>
          </cell>
          <cell r="V194">
            <v>1817604</v>
          </cell>
          <cell r="W194">
            <v>45352</v>
          </cell>
          <cell r="X194">
            <v>45382</v>
          </cell>
          <cell r="Y194">
            <v>1817604</v>
          </cell>
          <cell r="Z194">
            <v>45383</v>
          </cell>
          <cell r="AA194">
            <v>45412</v>
          </cell>
          <cell r="AB194">
            <v>1817604</v>
          </cell>
          <cell r="AC194">
            <v>45413</v>
          </cell>
          <cell r="AD194">
            <v>45443</v>
          </cell>
          <cell r="AE194">
            <v>1817604</v>
          </cell>
          <cell r="AF194">
            <v>45444</v>
          </cell>
          <cell r="AG194">
            <v>45473</v>
          </cell>
          <cell r="AH194">
            <v>848215</v>
          </cell>
          <cell r="AI194">
            <v>45474</v>
          </cell>
          <cell r="AJ194">
            <v>45487</v>
          </cell>
          <cell r="BI194" t="str">
            <v>Vicerrectoría de Recursos Universitarios</v>
          </cell>
          <cell r="BJ194" t="str">
            <v>CLAUDIA CONSTANZA GANTIVA ORTEGON</v>
          </cell>
          <cell r="BK194" t="str">
            <v>Técnico Administrativo</v>
          </cell>
          <cell r="BL194">
            <v>20</v>
          </cell>
          <cell r="BM194">
            <v>45306</v>
          </cell>
          <cell r="BN194">
            <v>2599259317</v>
          </cell>
          <cell r="BO194">
            <v>60</v>
          </cell>
          <cell r="BP194">
            <v>45306</v>
          </cell>
          <cell r="BQ194">
            <v>10905624</v>
          </cell>
          <cell r="CS19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4">
            <v>86048506</v>
          </cell>
          <cell r="CU194">
            <v>436</v>
          </cell>
          <cell r="CV194">
            <v>423</v>
          </cell>
          <cell r="CY194">
            <v>8299</v>
          </cell>
          <cell r="CZ194" t="str">
            <v>M6</v>
          </cell>
        </row>
        <row r="195">
          <cell r="B195" t="str">
            <v>0096 DE 2024</v>
          </cell>
          <cell r="C195">
            <v>17335623</v>
          </cell>
          <cell r="D195" t="str">
            <v>JORGE ALBERTO DAZA ROJAS</v>
          </cell>
          <cell r="E195" t="str">
            <v>CONTRATO DE PRESTACIÓN DE SERVICIOS DE APOYO A LA GESTIÓN</v>
          </cell>
          <cell r="F195" t="str">
            <v>PRESTACIÓN DE SERVICIOS DE APOYO A LA GESTIÓN NECESARIO PARA EL FORTALECIMIENTO DE LOS PROCESOS OPERATIVOS DE SERVICIOS GENERALES DE LA UNIVERSIDAD DE LOS LLANOS.</v>
          </cell>
          <cell r="G195">
            <v>45306</v>
          </cell>
          <cell r="H195">
            <v>10905624</v>
          </cell>
          <cell r="I195" t="str">
            <v>Seis (06) meses calendario</v>
          </cell>
          <cell r="J195">
            <v>45306</v>
          </cell>
          <cell r="K195">
            <v>45487</v>
          </cell>
          <cell r="L195" t="str">
            <v>NO APLICA</v>
          </cell>
          <cell r="M195" t="str">
            <v>NO APLICA</v>
          </cell>
          <cell r="N195" t="str">
            <v>NO APLICA</v>
          </cell>
          <cell r="O195">
            <v>7</v>
          </cell>
          <cell r="P195">
            <v>969389</v>
          </cell>
          <cell r="Q195">
            <v>45306</v>
          </cell>
          <cell r="R195">
            <v>45322</v>
          </cell>
          <cell r="S195">
            <v>1817604</v>
          </cell>
          <cell r="T195">
            <v>45323</v>
          </cell>
          <cell r="U195">
            <v>45351</v>
          </cell>
          <cell r="V195">
            <v>1817604</v>
          </cell>
          <cell r="W195">
            <v>45352</v>
          </cell>
          <cell r="X195">
            <v>45382</v>
          </cell>
          <cell r="Y195">
            <v>1817604</v>
          </cell>
          <cell r="Z195">
            <v>45383</v>
          </cell>
          <cell r="AA195">
            <v>45412</v>
          </cell>
          <cell r="AB195">
            <v>1817604</v>
          </cell>
          <cell r="AC195">
            <v>45413</v>
          </cell>
          <cell r="AD195">
            <v>45443</v>
          </cell>
          <cell r="AE195">
            <v>1817604</v>
          </cell>
          <cell r="AF195">
            <v>45444</v>
          </cell>
          <cell r="AG195">
            <v>45473</v>
          </cell>
          <cell r="AH195">
            <v>848215</v>
          </cell>
          <cell r="AI195">
            <v>45474</v>
          </cell>
          <cell r="AJ195">
            <v>45487</v>
          </cell>
          <cell r="BI195" t="str">
            <v>Vicerrectoría de Recursos Universitarios</v>
          </cell>
          <cell r="BJ195" t="str">
            <v>CLAUDIA CONSTANZA GANTIVA ORTEGON</v>
          </cell>
          <cell r="BK195" t="str">
            <v>Técnico Administrativo</v>
          </cell>
          <cell r="BL195">
            <v>20</v>
          </cell>
          <cell r="BM195">
            <v>45306</v>
          </cell>
          <cell r="BN195">
            <v>2599259317</v>
          </cell>
          <cell r="BO195">
            <v>35</v>
          </cell>
          <cell r="BP195">
            <v>45306</v>
          </cell>
          <cell r="BQ195">
            <v>10905624</v>
          </cell>
          <cell r="CS19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5">
            <v>17335623</v>
          </cell>
          <cell r="CU195">
            <v>436</v>
          </cell>
          <cell r="CV195">
            <v>423</v>
          </cell>
          <cell r="CY195">
            <v>8010</v>
          </cell>
          <cell r="CZ195" t="str">
            <v>M6</v>
          </cell>
        </row>
        <row r="196">
          <cell r="B196" t="str">
            <v>0097 DE 2024</v>
          </cell>
          <cell r="C196">
            <v>86049427</v>
          </cell>
          <cell r="D196" t="str">
            <v xml:space="preserve">GILBERTO ALEJANDRO RAMIREZ CLAVIJO </v>
          </cell>
          <cell r="E196" t="str">
            <v>CONTRATO DE PRESTACIÓN DE SERVICIOS DE APOYO A LA GESTIÓN</v>
          </cell>
          <cell r="F196" t="str">
            <v>PRESTACIÓN DE SERVICIOS DE APOYO A LA GESTIÓN NECESARIO PARA EL FORTALECIMIENTO DE LOS PROCESOS OPERATIVOS DE SERVICIOS GENERALES EN LA SEDE BARCELONA DE LA UNIVERSIDAD DE LOS LLANOS.</v>
          </cell>
          <cell r="G196">
            <v>45306</v>
          </cell>
          <cell r="H196">
            <v>13010226</v>
          </cell>
          <cell r="I196" t="str">
            <v>Seis (06) meses calendario</v>
          </cell>
          <cell r="J196">
            <v>45306</v>
          </cell>
          <cell r="K196">
            <v>45487</v>
          </cell>
          <cell r="L196" t="str">
            <v>NO APLICA</v>
          </cell>
          <cell r="M196" t="str">
            <v>NO APLICA</v>
          </cell>
          <cell r="N196" t="str">
            <v>NO APLICA</v>
          </cell>
          <cell r="O196">
            <v>7</v>
          </cell>
          <cell r="P196">
            <v>1156465</v>
          </cell>
          <cell r="Q196">
            <v>45306</v>
          </cell>
          <cell r="R196">
            <v>45322</v>
          </cell>
          <cell r="S196">
            <v>2168371</v>
          </cell>
          <cell r="T196">
            <v>45323</v>
          </cell>
          <cell r="U196">
            <v>45351</v>
          </cell>
          <cell r="V196">
            <v>2168371</v>
          </cell>
          <cell r="W196">
            <v>45352</v>
          </cell>
          <cell r="X196">
            <v>45382</v>
          </cell>
          <cell r="Y196">
            <v>2168371</v>
          </cell>
          <cell r="Z196">
            <v>45383</v>
          </cell>
          <cell r="AA196">
            <v>45412</v>
          </cell>
          <cell r="AB196">
            <v>2168371</v>
          </cell>
          <cell r="AC196">
            <v>45413</v>
          </cell>
          <cell r="AD196">
            <v>45443</v>
          </cell>
          <cell r="AE196">
            <v>2168371</v>
          </cell>
          <cell r="AF196">
            <v>45444</v>
          </cell>
          <cell r="AG196">
            <v>45473</v>
          </cell>
          <cell r="AH196">
            <v>1011906</v>
          </cell>
          <cell r="AI196">
            <v>45474</v>
          </cell>
          <cell r="AJ196">
            <v>45487</v>
          </cell>
          <cell r="BI196" t="str">
            <v>Vicerrectoría de Recursos Universitarios</v>
          </cell>
          <cell r="BJ196" t="str">
            <v>CLAUDIA CONSTANZA GANTIVA ORTEGON</v>
          </cell>
          <cell r="BK196" t="str">
            <v>Técnico Administrativo</v>
          </cell>
          <cell r="BL196">
            <v>20</v>
          </cell>
          <cell r="BM196">
            <v>45306</v>
          </cell>
          <cell r="BN196">
            <v>2599259317</v>
          </cell>
          <cell r="BO196">
            <v>63</v>
          </cell>
          <cell r="BP196">
            <v>45306</v>
          </cell>
          <cell r="BQ196">
            <v>13010226</v>
          </cell>
          <cell r="CS196"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96">
            <v>86049427</v>
          </cell>
          <cell r="CU196">
            <v>436</v>
          </cell>
          <cell r="CV196">
            <v>423</v>
          </cell>
          <cell r="CY196">
            <v>4321</v>
          </cell>
          <cell r="CZ196" t="str">
            <v>M5</v>
          </cell>
        </row>
        <row r="197">
          <cell r="B197" t="str">
            <v>0098 DE 2024</v>
          </cell>
          <cell r="C197">
            <v>19322584</v>
          </cell>
          <cell r="D197" t="str">
            <v>JOSE HERNANDO TORRES LADINO</v>
          </cell>
          <cell r="E197" t="str">
            <v>CONTRATO DE PRESTACIÓN DE SERVICIOS DE APOYO A LA GESTIÓN</v>
          </cell>
          <cell r="F197" t="str">
            <v>PRESTACIÓN DE SERVICIOS DE APOYO A LA GESTIÓN NECESARIO PARA EL FORTALECIMIENTO DE LOS PROCESOS OPERATIVOS DE SERVICIOS GENERALES EN LA SEDE SAN ANTONIO DE LA UNIVERSIDAD DE LOS LLANOS.</v>
          </cell>
          <cell r="G197">
            <v>45306</v>
          </cell>
          <cell r="H197">
            <v>13010226</v>
          </cell>
          <cell r="I197" t="str">
            <v>Seis (06) meses calendario</v>
          </cell>
          <cell r="J197">
            <v>45306</v>
          </cell>
          <cell r="K197">
            <v>45487</v>
          </cell>
          <cell r="L197" t="str">
            <v>NO APLICA</v>
          </cell>
          <cell r="M197" t="str">
            <v>NO APLICA</v>
          </cell>
          <cell r="N197" t="str">
            <v>NO APLICA</v>
          </cell>
          <cell r="O197">
            <v>7</v>
          </cell>
          <cell r="P197">
            <v>1156465</v>
          </cell>
          <cell r="Q197">
            <v>45306</v>
          </cell>
          <cell r="R197">
            <v>45322</v>
          </cell>
          <cell r="S197">
            <v>2168371</v>
          </cell>
          <cell r="T197">
            <v>45323</v>
          </cell>
          <cell r="U197">
            <v>45351</v>
          </cell>
          <cell r="V197">
            <v>2168371</v>
          </cell>
          <cell r="W197">
            <v>45352</v>
          </cell>
          <cell r="X197">
            <v>45382</v>
          </cell>
          <cell r="Y197">
            <v>2168371</v>
          </cell>
          <cell r="Z197">
            <v>45383</v>
          </cell>
          <cell r="AA197">
            <v>45412</v>
          </cell>
          <cell r="AB197">
            <v>2168371</v>
          </cell>
          <cell r="AC197">
            <v>45413</v>
          </cell>
          <cell r="AD197">
            <v>45443</v>
          </cell>
          <cell r="AE197">
            <v>2168371</v>
          </cell>
          <cell r="AF197">
            <v>45444</v>
          </cell>
          <cell r="AG197">
            <v>45473</v>
          </cell>
          <cell r="AH197">
            <v>1011906</v>
          </cell>
          <cell r="AI197">
            <v>45474</v>
          </cell>
          <cell r="AJ197">
            <v>45487</v>
          </cell>
          <cell r="BI197" t="str">
            <v>Vicerrectoría de Recursos Universitarios</v>
          </cell>
          <cell r="BJ197" t="str">
            <v>CLAUDIA CONSTANZA GANTIVA ORTEGON</v>
          </cell>
          <cell r="BK197" t="str">
            <v>Técnico Administrativo</v>
          </cell>
          <cell r="BL197">
            <v>20</v>
          </cell>
          <cell r="BM197">
            <v>45306</v>
          </cell>
          <cell r="BN197">
            <v>2599259317</v>
          </cell>
          <cell r="BO197">
            <v>37</v>
          </cell>
          <cell r="BP197">
            <v>45306</v>
          </cell>
          <cell r="BQ197">
            <v>13010226</v>
          </cell>
          <cell r="CS197"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97">
            <v>19322584</v>
          </cell>
          <cell r="CU197">
            <v>436</v>
          </cell>
          <cell r="CV197">
            <v>423</v>
          </cell>
          <cell r="CY197">
            <v>8299</v>
          </cell>
          <cell r="CZ197" t="str">
            <v>M6</v>
          </cell>
        </row>
        <row r="198">
          <cell r="B198" t="str">
            <v>0099 DE 2024</v>
          </cell>
          <cell r="C198">
            <v>86047982</v>
          </cell>
          <cell r="D198" t="str">
            <v>VLADIMIR MANCIPE DEL RIO</v>
          </cell>
          <cell r="E198" t="str">
            <v>CONTRATO DE PRESTACIÓN DE SERVICIOS DE APOYO A LA GESTIÓN</v>
          </cell>
          <cell r="F198" t="str">
            <v>PRESTACIÓN DE SERVICIOS DE APOYO A LA GESTIÓN NECESARIO PARA EL FORTALECIMIENTO DE LOS PROCESOS OPERATIVOS DE SERVICIOS GENERALES DE LA UNIVERSIDAD DE LOS LLANOS.</v>
          </cell>
          <cell r="G198">
            <v>45306</v>
          </cell>
          <cell r="H198">
            <v>10905624</v>
          </cell>
          <cell r="I198" t="str">
            <v>Seis (06) meses calendario</v>
          </cell>
          <cell r="J198">
            <v>45306</v>
          </cell>
          <cell r="K198">
            <v>45487</v>
          </cell>
          <cell r="L198" t="str">
            <v>NO APLICA</v>
          </cell>
          <cell r="M198" t="str">
            <v>NO APLICA</v>
          </cell>
          <cell r="N198" t="str">
            <v>NO APLICA</v>
          </cell>
          <cell r="O198">
            <v>7</v>
          </cell>
          <cell r="P198">
            <v>969389</v>
          </cell>
          <cell r="Q198">
            <v>45306</v>
          </cell>
          <cell r="R198">
            <v>45322</v>
          </cell>
          <cell r="S198">
            <v>1817604</v>
          </cell>
          <cell r="T198">
            <v>45323</v>
          </cell>
          <cell r="U198">
            <v>45351</v>
          </cell>
          <cell r="V198">
            <v>1817604</v>
          </cell>
          <cell r="W198">
            <v>45352</v>
          </cell>
          <cell r="X198">
            <v>45382</v>
          </cell>
          <cell r="Y198">
            <v>1817604</v>
          </cell>
          <cell r="Z198">
            <v>45383</v>
          </cell>
          <cell r="AA198">
            <v>45412</v>
          </cell>
          <cell r="AB198">
            <v>1817604</v>
          </cell>
          <cell r="AC198">
            <v>45413</v>
          </cell>
          <cell r="AD198">
            <v>45443</v>
          </cell>
          <cell r="AE198">
            <v>1817604</v>
          </cell>
          <cell r="AF198">
            <v>45444</v>
          </cell>
          <cell r="AG198">
            <v>45473</v>
          </cell>
          <cell r="AH198">
            <v>848215</v>
          </cell>
          <cell r="AI198">
            <v>45474</v>
          </cell>
          <cell r="AJ198">
            <v>45487</v>
          </cell>
          <cell r="BI198" t="str">
            <v>Vicerrectoría de Recursos Universitarios</v>
          </cell>
          <cell r="BJ198" t="str">
            <v>CLAUDIA CONSTANZA GANTIVA ORTEGON</v>
          </cell>
          <cell r="BK198" t="str">
            <v>Técnico Administrativo</v>
          </cell>
          <cell r="BL198">
            <v>20</v>
          </cell>
          <cell r="BM198">
            <v>45306</v>
          </cell>
          <cell r="BN198">
            <v>2599259317</v>
          </cell>
          <cell r="BO198">
            <v>59</v>
          </cell>
          <cell r="BP198">
            <v>45306</v>
          </cell>
          <cell r="BQ198">
            <v>10905624</v>
          </cell>
          <cell r="CS1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98">
            <v>86047982</v>
          </cell>
          <cell r="CU198">
            <v>436</v>
          </cell>
          <cell r="CV198">
            <v>310</v>
          </cell>
          <cell r="CY198">
            <v>8299</v>
          </cell>
          <cell r="CZ198" t="str">
            <v>M6</v>
          </cell>
        </row>
        <row r="199">
          <cell r="B199" t="str">
            <v>0100 DE 2024</v>
          </cell>
          <cell r="C199">
            <v>1121845699</v>
          </cell>
          <cell r="D199" t="str">
            <v xml:space="preserve">OSCAR EDUARDO PAEZ BAQUERO  </v>
          </cell>
          <cell r="E199" t="str">
            <v>CONTRATO DE PRESTACIÓN DE SERVICIOS PROFESIONALES</v>
          </cell>
          <cell r="F19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99">
            <v>45306</v>
          </cell>
          <cell r="H199">
            <v>22193904</v>
          </cell>
          <cell r="I199" t="str">
            <v>Seis (06) meses calendario</v>
          </cell>
          <cell r="J199">
            <v>45306</v>
          </cell>
          <cell r="K199">
            <v>45487</v>
          </cell>
          <cell r="L199" t="str">
            <v>NO APLICA</v>
          </cell>
          <cell r="M199" t="str">
            <v>NO APLICA</v>
          </cell>
          <cell r="N199" t="str">
            <v>NO APLICA</v>
          </cell>
          <cell r="O199">
            <v>7</v>
          </cell>
          <cell r="P199">
            <v>1972791</v>
          </cell>
          <cell r="Q199">
            <v>45306</v>
          </cell>
          <cell r="R199">
            <v>45322</v>
          </cell>
          <cell r="S199">
            <v>3698984</v>
          </cell>
          <cell r="T199">
            <v>45323</v>
          </cell>
          <cell r="U199">
            <v>45351</v>
          </cell>
          <cell r="V199">
            <v>3698984</v>
          </cell>
          <cell r="W199">
            <v>45352</v>
          </cell>
          <cell r="X199">
            <v>45382</v>
          </cell>
          <cell r="Y199">
            <v>3698984</v>
          </cell>
          <cell r="Z199">
            <v>45383</v>
          </cell>
          <cell r="AA199">
            <v>45412</v>
          </cell>
          <cell r="AB199">
            <v>3698984</v>
          </cell>
          <cell r="AC199">
            <v>45413</v>
          </cell>
          <cell r="AD199">
            <v>45443</v>
          </cell>
          <cell r="AE199">
            <v>3698984</v>
          </cell>
          <cell r="AF199">
            <v>45444</v>
          </cell>
          <cell r="AG199">
            <v>45473</v>
          </cell>
          <cell r="AH199">
            <v>1726193</v>
          </cell>
          <cell r="AI199">
            <v>45474</v>
          </cell>
          <cell r="AJ199">
            <v>45487</v>
          </cell>
          <cell r="BI199" t="str">
            <v>Área de Sistemas</v>
          </cell>
          <cell r="BJ199" t="str">
            <v>ROIMAN ARTURO SASTOQUE GUZMÁN</v>
          </cell>
          <cell r="BK199" t="str">
            <v>Jefe de Oficina</v>
          </cell>
          <cell r="BL199">
            <v>20</v>
          </cell>
          <cell r="BM199">
            <v>45306</v>
          </cell>
          <cell r="BN199">
            <v>2599259317</v>
          </cell>
          <cell r="BO199">
            <v>88</v>
          </cell>
          <cell r="BP199">
            <v>45306</v>
          </cell>
          <cell r="BQ199">
            <v>22193904</v>
          </cell>
          <cell r="CS19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199">
            <v>1121845699</v>
          </cell>
          <cell r="CU199">
            <v>436</v>
          </cell>
          <cell r="CV199">
            <v>447</v>
          </cell>
          <cell r="CY199">
            <v>7110</v>
          </cell>
          <cell r="CZ199" t="str">
            <v>M5</v>
          </cell>
        </row>
        <row r="200">
          <cell r="B200" t="str">
            <v>0101 DE 2024</v>
          </cell>
          <cell r="C200">
            <v>1121825157</v>
          </cell>
          <cell r="D200" t="str">
            <v>JAIME ELIECER ROA GARCIA</v>
          </cell>
          <cell r="E200" t="str">
            <v>CONTRATO DE PRESTACIÓN DE SERVICIOS PROFESIONALES</v>
          </cell>
          <cell r="F200" t="str">
            <v>PRESTACIÓN DE SERVICIOS PROFESIONALES NECESARIO PARA EL FORTALECIMIENTO DE LOS PROCESOS ADMINISTRATIVOS Y DE SOPORTE TÉCNICO EN EL ÁREA DE SISTEMAS DE LA UNIVERSIDAD DE LOS LLANOS.</v>
          </cell>
          <cell r="G200">
            <v>45306</v>
          </cell>
          <cell r="H200">
            <v>18367368</v>
          </cell>
          <cell r="I200" t="str">
            <v>Seis (06) meses calendario</v>
          </cell>
          <cell r="J200">
            <v>45306</v>
          </cell>
          <cell r="K200">
            <v>45487</v>
          </cell>
          <cell r="L200" t="str">
            <v>NO APLICA</v>
          </cell>
          <cell r="M200" t="str">
            <v>NO APLICA</v>
          </cell>
          <cell r="N200" t="str">
            <v>NO APLICA</v>
          </cell>
          <cell r="O200">
            <v>7</v>
          </cell>
          <cell r="P200">
            <v>1632655</v>
          </cell>
          <cell r="Q200">
            <v>45306</v>
          </cell>
          <cell r="R200">
            <v>45322</v>
          </cell>
          <cell r="S200">
            <v>3061228</v>
          </cell>
          <cell r="T200">
            <v>45323</v>
          </cell>
          <cell r="U200">
            <v>45351</v>
          </cell>
          <cell r="V200">
            <v>3061228</v>
          </cell>
          <cell r="W200">
            <v>45352</v>
          </cell>
          <cell r="X200">
            <v>45382</v>
          </cell>
          <cell r="Y200">
            <v>3061228</v>
          </cell>
          <cell r="Z200">
            <v>45383</v>
          </cell>
          <cell r="AA200">
            <v>45412</v>
          </cell>
          <cell r="AB200">
            <v>3061228</v>
          </cell>
          <cell r="AC200">
            <v>45413</v>
          </cell>
          <cell r="AD200">
            <v>45443</v>
          </cell>
          <cell r="AE200">
            <v>3061228</v>
          </cell>
          <cell r="AF200">
            <v>45444</v>
          </cell>
          <cell r="AG200">
            <v>45473</v>
          </cell>
          <cell r="AH200">
            <v>1428573</v>
          </cell>
          <cell r="AI200">
            <v>45474</v>
          </cell>
          <cell r="AJ200">
            <v>45487</v>
          </cell>
          <cell r="BI200" t="str">
            <v>Área de Sistemas</v>
          </cell>
          <cell r="BJ200" t="str">
            <v>ROIMAN ARTURO SASTOQUE GUZMÁN</v>
          </cell>
          <cell r="BK200" t="str">
            <v>Jefe de Oficina</v>
          </cell>
          <cell r="BL200">
            <v>20</v>
          </cell>
          <cell r="BM200">
            <v>45306</v>
          </cell>
          <cell r="BN200">
            <v>2599259317</v>
          </cell>
          <cell r="BO200">
            <v>81</v>
          </cell>
          <cell r="BP200">
            <v>45306</v>
          </cell>
          <cell r="BQ200">
            <v>18367368</v>
          </cell>
          <cell r="CS20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200">
            <v>1121825157</v>
          </cell>
          <cell r="CU200">
            <v>436</v>
          </cell>
          <cell r="CV200">
            <v>447</v>
          </cell>
          <cell r="CY200">
            <v>6209</v>
          </cell>
          <cell r="CZ200" t="str">
            <v>M6</v>
          </cell>
        </row>
        <row r="201">
          <cell r="B201" t="str">
            <v>0102 DE 2024</v>
          </cell>
          <cell r="C201">
            <v>1121855170</v>
          </cell>
          <cell r="D201" t="str">
            <v>GLORIA PATRICIA RAMIREZ NARVAEZ</v>
          </cell>
          <cell r="E201" t="str">
            <v>CONTRATO DE PRESTACIÓN DE SERVICIOS PROFESIONALES</v>
          </cell>
          <cell r="F201" t="str">
            <v>PRESTACIÓN DE SERVICIOS PROFESIONALES NECESARIO PARA EL FORTALECIMIENTO DE LOS PROCESOS DEL ÁREA DE SISTEMAS DE LA UNIVERSIDAD DE LOS LLANOS.</v>
          </cell>
          <cell r="G201">
            <v>45306</v>
          </cell>
          <cell r="H201">
            <v>18367368</v>
          </cell>
          <cell r="I201" t="str">
            <v>Seis (06) meses calendario</v>
          </cell>
          <cell r="J201">
            <v>45306</v>
          </cell>
          <cell r="K201">
            <v>45487</v>
          </cell>
          <cell r="L201" t="str">
            <v>NO APLICA</v>
          </cell>
          <cell r="M201" t="str">
            <v>NO APLICA</v>
          </cell>
          <cell r="N201" t="str">
            <v>NO APLICA</v>
          </cell>
          <cell r="O201">
            <v>7</v>
          </cell>
          <cell r="P201">
            <v>1632655</v>
          </cell>
          <cell r="Q201">
            <v>45306</v>
          </cell>
          <cell r="R201">
            <v>45322</v>
          </cell>
          <cell r="S201">
            <v>3061228</v>
          </cell>
          <cell r="T201">
            <v>45323</v>
          </cell>
          <cell r="U201">
            <v>45351</v>
          </cell>
          <cell r="V201">
            <v>3061228</v>
          </cell>
          <cell r="W201">
            <v>45352</v>
          </cell>
          <cell r="X201">
            <v>45382</v>
          </cell>
          <cell r="Y201">
            <v>3061228</v>
          </cell>
          <cell r="Z201">
            <v>45383</v>
          </cell>
          <cell r="AA201">
            <v>45412</v>
          </cell>
          <cell r="AB201">
            <v>3061228</v>
          </cell>
          <cell r="AC201">
            <v>45413</v>
          </cell>
          <cell r="AD201">
            <v>45443</v>
          </cell>
          <cell r="AE201">
            <v>3061228</v>
          </cell>
          <cell r="AF201">
            <v>45444</v>
          </cell>
          <cell r="AG201">
            <v>45473</v>
          </cell>
          <cell r="AH201">
            <v>1428573</v>
          </cell>
          <cell r="AI201">
            <v>45474</v>
          </cell>
          <cell r="AJ201">
            <v>45487</v>
          </cell>
          <cell r="BI201" t="str">
            <v>Área de Sistemas</v>
          </cell>
          <cell r="BJ201" t="str">
            <v>ROIMAN ARTURO SASTOQUE GUZMÁN</v>
          </cell>
          <cell r="BK201" t="str">
            <v>Jefe de Oficina</v>
          </cell>
          <cell r="BL201">
            <v>20</v>
          </cell>
          <cell r="BM201">
            <v>45306</v>
          </cell>
          <cell r="BN201">
            <v>2599259317</v>
          </cell>
          <cell r="BO201">
            <v>92</v>
          </cell>
          <cell r="BP201">
            <v>45306</v>
          </cell>
          <cell r="BQ201">
            <v>18367368</v>
          </cell>
          <cell r="CS20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201">
            <v>1121855170</v>
          </cell>
          <cell r="CU201">
            <v>436</v>
          </cell>
          <cell r="CV201">
            <v>447</v>
          </cell>
          <cell r="CY201">
            <v>8299</v>
          </cell>
          <cell r="CZ201" t="str">
            <v>M6</v>
          </cell>
        </row>
        <row r="202">
          <cell r="B202" t="str">
            <v>0103 DE 2024</v>
          </cell>
          <cell r="C202">
            <v>1121844906</v>
          </cell>
          <cell r="D202" t="str">
            <v>JAVIER EDUARDO MENDOZA LIZARAZO</v>
          </cell>
          <cell r="E202" t="str">
            <v>CONTRATO DE PRESTACIÓN DE SERVICIOS PROFESIONALES</v>
          </cell>
          <cell r="F202" t="str">
            <v>PRESTACIÓN DE SERVICIOS PROFESIONALES NECESARIO PARA EL FORTALECIMIENTO DE LOS PROCESOS DEL ÁREA DE SISTEMAS DE LA UNIVERSIDAD DE LOS LLANOS.</v>
          </cell>
          <cell r="G202">
            <v>45306</v>
          </cell>
          <cell r="H202">
            <v>16383000</v>
          </cell>
          <cell r="I202" t="str">
            <v>Seis (06) meses calendario</v>
          </cell>
          <cell r="J202">
            <v>45306</v>
          </cell>
          <cell r="K202">
            <v>45487</v>
          </cell>
          <cell r="L202" t="str">
            <v>NO APLICA</v>
          </cell>
          <cell r="M202" t="str">
            <v>NO APLICA</v>
          </cell>
          <cell r="N202" t="str">
            <v>NO APLICA</v>
          </cell>
          <cell r="O202">
            <v>7</v>
          </cell>
          <cell r="P202">
            <v>1456267</v>
          </cell>
          <cell r="Q202">
            <v>45306</v>
          </cell>
          <cell r="R202">
            <v>45322</v>
          </cell>
          <cell r="S202">
            <v>2730500</v>
          </cell>
          <cell r="T202">
            <v>45323</v>
          </cell>
          <cell r="U202">
            <v>45351</v>
          </cell>
          <cell r="V202">
            <v>2730500</v>
          </cell>
          <cell r="W202">
            <v>45352</v>
          </cell>
          <cell r="X202">
            <v>45382</v>
          </cell>
          <cell r="Y202">
            <v>2730500</v>
          </cell>
          <cell r="Z202">
            <v>45383</v>
          </cell>
          <cell r="AA202">
            <v>45412</v>
          </cell>
          <cell r="AB202">
            <v>2730500</v>
          </cell>
          <cell r="AC202">
            <v>45413</v>
          </cell>
          <cell r="AD202">
            <v>45443</v>
          </cell>
          <cell r="AE202">
            <v>2730500</v>
          </cell>
          <cell r="AF202">
            <v>45444</v>
          </cell>
          <cell r="AG202">
            <v>45473</v>
          </cell>
          <cell r="AH202">
            <v>1274233</v>
          </cell>
          <cell r="AI202">
            <v>45474</v>
          </cell>
          <cell r="AJ202">
            <v>45487</v>
          </cell>
          <cell r="BI202" t="str">
            <v>Área de Sistemas</v>
          </cell>
          <cell r="BJ202" t="str">
            <v>ROIMAN ARTURO SASTOQUE GUZMÁN</v>
          </cell>
          <cell r="BK202" t="str">
            <v>Jefe de Oficina</v>
          </cell>
          <cell r="BL202">
            <v>20</v>
          </cell>
          <cell r="BM202">
            <v>45306</v>
          </cell>
          <cell r="BN202">
            <v>2599259317</v>
          </cell>
          <cell r="BO202">
            <v>85</v>
          </cell>
          <cell r="BP202">
            <v>45306</v>
          </cell>
          <cell r="BQ202">
            <v>16383000</v>
          </cell>
          <cell r="CS202"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02">
            <v>1121844906</v>
          </cell>
          <cell r="CU202">
            <v>436</v>
          </cell>
          <cell r="CV202">
            <v>447</v>
          </cell>
          <cell r="CY202">
            <v>8299</v>
          </cell>
          <cell r="CZ202" t="str">
            <v>M6</v>
          </cell>
        </row>
        <row r="203">
          <cell r="B203" t="str">
            <v>0104 DE 2024</v>
          </cell>
          <cell r="C203">
            <v>1121859904</v>
          </cell>
          <cell r="D203" t="str">
            <v xml:space="preserve">CRISTIAN ADRIAN DOMINGUEZ MANTILLA </v>
          </cell>
          <cell r="E203" t="str">
            <v>CONTRATO DE PRESTACIÓN DE SERVICIOS PROFESIONALES</v>
          </cell>
          <cell r="F203" t="str">
            <v>PRESTACIÓN DE SERVICIOS PROFESIONALES NECESARIO PARA EL FORTALECIMIENTO DE LOS PROCESOS DEL ÁREA DE SISTEMAS DE LA UNIVERSIDAD DE LOS LLANOS.</v>
          </cell>
          <cell r="G203">
            <v>45306</v>
          </cell>
          <cell r="H203">
            <v>18367368</v>
          </cell>
          <cell r="I203" t="str">
            <v>Seis (06) meses calendario</v>
          </cell>
          <cell r="J203">
            <v>45306</v>
          </cell>
          <cell r="K203">
            <v>45487</v>
          </cell>
          <cell r="L203" t="str">
            <v>NO APLICA</v>
          </cell>
          <cell r="M203" t="str">
            <v>NO APLICA</v>
          </cell>
          <cell r="N203" t="str">
            <v>NO APLICA</v>
          </cell>
          <cell r="O203">
            <v>7</v>
          </cell>
          <cell r="P203">
            <v>1632655</v>
          </cell>
          <cell r="Q203">
            <v>45306</v>
          </cell>
          <cell r="R203">
            <v>45322</v>
          </cell>
          <cell r="S203">
            <v>3061228</v>
          </cell>
          <cell r="T203">
            <v>45323</v>
          </cell>
          <cell r="U203">
            <v>45351</v>
          </cell>
          <cell r="V203">
            <v>3061228</v>
          </cell>
          <cell r="W203">
            <v>45352</v>
          </cell>
          <cell r="X203">
            <v>45382</v>
          </cell>
          <cell r="Y203">
            <v>3061228</v>
          </cell>
          <cell r="Z203">
            <v>45383</v>
          </cell>
          <cell r="AA203">
            <v>45412</v>
          </cell>
          <cell r="AB203">
            <v>3061228</v>
          </cell>
          <cell r="AC203">
            <v>45413</v>
          </cell>
          <cell r="AD203">
            <v>45443</v>
          </cell>
          <cell r="AE203">
            <v>3061228</v>
          </cell>
          <cell r="AF203">
            <v>45444</v>
          </cell>
          <cell r="AG203">
            <v>45473</v>
          </cell>
          <cell r="AH203">
            <v>1428573</v>
          </cell>
          <cell r="AI203">
            <v>45474</v>
          </cell>
          <cell r="AJ203">
            <v>45487</v>
          </cell>
          <cell r="BI203" t="str">
            <v>Área de Sistemas</v>
          </cell>
          <cell r="BJ203" t="str">
            <v>ROIMAN ARTURO SASTOQUE GUZMÁN</v>
          </cell>
          <cell r="BK203" t="str">
            <v>Jefe de Oficina</v>
          </cell>
          <cell r="BL203">
            <v>20</v>
          </cell>
          <cell r="BM203">
            <v>45306</v>
          </cell>
          <cell r="BN203">
            <v>2599259317</v>
          </cell>
          <cell r="BO203">
            <v>95</v>
          </cell>
          <cell r="BP203">
            <v>45306</v>
          </cell>
          <cell r="BQ203">
            <v>18367368</v>
          </cell>
          <cell r="CS203"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203">
            <v>1121859904</v>
          </cell>
          <cell r="CU203">
            <v>436</v>
          </cell>
          <cell r="CV203">
            <v>447</v>
          </cell>
          <cell r="CY203">
            <v>8299</v>
          </cell>
          <cell r="CZ203" t="str">
            <v>M6</v>
          </cell>
        </row>
        <row r="204">
          <cell r="B204" t="str">
            <v>0105 DE 2024</v>
          </cell>
          <cell r="C204">
            <v>1073700074</v>
          </cell>
          <cell r="D204" t="str">
            <v>ANDRES MARIN ORTIZ</v>
          </cell>
          <cell r="E204" t="str">
            <v>CONTRATO DE PRESTACIÓN DE SERVICIOS DE APOYO A LA GESTIÓN</v>
          </cell>
          <cell r="F204" t="str">
            <v>PRESTACIÓN DE SERVICIOS DE APOYO A LA GESTIÓN NECESARIO PARA EL FORTALECIMIENTO DE LOS PROCESOS DE SOPORTE TÉCNICO EN EL ÁREA DE SISTEMAS DE LA UNIVERSIDAD DE LOS LLANOS.</v>
          </cell>
          <cell r="G204">
            <v>45306</v>
          </cell>
          <cell r="H204">
            <v>14540832</v>
          </cell>
          <cell r="I204" t="str">
            <v>Seis (06) meses calendario</v>
          </cell>
          <cell r="J204">
            <v>45306</v>
          </cell>
          <cell r="K204">
            <v>45487</v>
          </cell>
          <cell r="L204" t="str">
            <v>NO APLICA</v>
          </cell>
          <cell r="M204" t="str">
            <v>NO APLICA</v>
          </cell>
          <cell r="N204" t="str">
            <v>NO APLICA</v>
          </cell>
          <cell r="O204">
            <v>7</v>
          </cell>
          <cell r="P204">
            <v>1292518</v>
          </cell>
          <cell r="Q204">
            <v>45306</v>
          </cell>
          <cell r="R204">
            <v>45322</v>
          </cell>
          <cell r="S204">
            <v>2423472</v>
          </cell>
          <cell r="T204">
            <v>45323</v>
          </cell>
          <cell r="U204">
            <v>45351</v>
          </cell>
          <cell r="V204">
            <v>2423472</v>
          </cell>
          <cell r="W204">
            <v>45352</v>
          </cell>
          <cell r="X204">
            <v>45382</v>
          </cell>
          <cell r="Y204">
            <v>2423472</v>
          </cell>
          <cell r="Z204">
            <v>45383</v>
          </cell>
          <cell r="AA204">
            <v>45412</v>
          </cell>
          <cell r="AB204">
            <v>2423472</v>
          </cell>
          <cell r="AC204">
            <v>45413</v>
          </cell>
          <cell r="AD204">
            <v>45443</v>
          </cell>
          <cell r="AE204">
            <v>2423472</v>
          </cell>
          <cell r="AF204">
            <v>45444</v>
          </cell>
          <cell r="AG204">
            <v>45473</v>
          </cell>
          <cell r="AH204">
            <v>1130954</v>
          </cell>
          <cell r="AI204">
            <v>45474</v>
          </cell>
          <cell r="AJ204">
            <v>45487</v>
          </cell>
          <cell r="BI204" t="str">
            <v>Área de Sistemas</v>
          </cell>
          <cell r="BJ204" t="str">
            <v>ROIMAN ARTURO SASTOQUE GUZMÁN</v>
          </cell>
          <cell r="BK204" t="str">
            <v>Jefe de Oficina</v>
          </cell>
          <cell r="BL204">
            <v>20</v>
          </cell>
          <cell r="BM204">
            <v>45306</v>
          </cell>
          <cell r="BN204">
            <v>2599259317</v>
          </cell>
          <cell r="BO204">
            <v>75</v>
          </cell>
          <cell r="BP204">
            <v>45306</v>
          </cell>
          <cell r="BQ204">
            <v>14540832</v>
          </cell>
          <cell r="CS204"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04">
            <v>1073700074.5</v>
          </cell>
          <cell r="CU204">
            <v>436</v>
          </cell>
          <cell r="CV204">
            <v>447</v>
          </cell>
          <cell r="CY204">
            <v>8299</v>
          </cell>
          <cell r="CZ204" t="str">
            <v>M6</v>
          </cell>
        </row>
        <row r="205">
          <cell r="B205" t="str">
            <v>0106 DE 2024</v>
          </cell>
          <cell r="C205">
            <v>1121919590</v>
          </cell>
          <cell r="D205" t="str">
            <v xml:space="preserve">CARLOS DANIEL GONZALEZ TORRES </v>
          </cell>
          <cell r="E205" t="str">
            <v>CONTRATO DE PRESTACIÓN DE SERVICIOS PROFESIONALES</v>
          </cell>
          <cell r="F205" t="str">
            <v>PRESTACIÓN DE SERVICIOS PROFESIONALES NECESARIO PARA EL DESARROLLO DEL PROYECTO FICHA BPUNI SIST 01 0311 2023 “ADQUISICIÓN DE INFRAESTRUCTURA TECNOLÓGICA PARA EL APOYO TRANSVERSAL DE LOS PROCESOS ACADÉMICO ADMINISTRATIVOS DE LA UNIVERSIDAD DE LOS LLANOS”</v>
          </cell>
          <cell r="G205">
            <v>45306</v>
          </cell>
          <cell r="H205">
            <v>29464320</v>
          </cell>
          <cell r="I205" t="str">
            <v>Seis (06) meses calendario</v>
          </cell>
          <cell r="J205">
            <v>45306</v>
          </cell>
          <cell r="K205">
            <v>45487</v>
          </cell>
          <cell r="L205" t="str">
            <v>NO APLICA</v>
          </cell>
          <cell r="M205" t="str">
            <v>NO APLICA</v>
          </cell>
          <cell r="N205" t="str">
            <v>NO APLICA</v>
          </cell>
          <cell r="O205">
            <v>7</v>
          </cell>
          <cell r="P205">
            <v>2619051</v>
          </cell>
          <cell r="Q205">
            <v>45306</v>
          </cell>
          <cell r="R205">
            <v>45322</v>
          </cell>
          <cell r="S205">
            <v>4910720</v>
          </cell>
          <cell r="T205">
            <v>45323</v>
          </cell>
          <cell r="U205">
            <v>45351</v>
          </cell>
          <cell r="V205">
            <v>4910720</v>
          </cell>
          <cell r="W205">
            <v>45352</v>
          </cell>
          <cell r="X205">
            <v>45382</v>
          </cell>
          <cell r="Y205">
            <v>4910720</v>
          </cell>
          <cell r="Z205">
            <v>45383</v>
          </cell>
          <cell r="AA205">
            <v>45412</v>
          </cell>
          <cell r="AB205">
            <v>4910720</v>
          </cell>
          <cell r="AC205">
            <v>45413</v>
          </cell>
          <cell r="AD205">
            <v>45443</v>
          </cell>
          <cell r="AE205">
            <v>4910720</v>
          </cell>
          <cell r="AF205">
            <v>45444</v>
          </cell>
          <cell r="AG205">
            <v>45473</v>
          </cell>
          <cell r="AH205">
            <v>2291669</v>
          </cell>
          <cell r="AI205">
            <v>45474</v>
          </cell>
          <cell r="AJ205">
            <v>45487</v>
          </cell>
          <cell r="BI205" t="str">
            <v>Área de Sistemas</v>
          </cell>
          <cell r="BJ205" t="str">
            <v>ROIMAN ARTURO SASTOQUE GUZMÁN</v>
          </cell>
          <cell r="BK205" t="str">
            <v>Jefe de Oficina</v>
          </cell>
          <cell r="BL205">
            <v>19</v>
          </cell>
          <cell r="BM205">
            <v>45306</v>
          </cell>
          <cell r="BN205">
            <v>77296008</v>
          </cell>
          <cell r="BO205">
            <v>129</v>
          </cell>
          <cell r="BP205">
            <v>45306</v>
          </cell>
          <cell r="BQ205">
            <v>29464320</v>
          </cell>
          <cell r="CS20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05">
            <v>1121919590.0999999</v>
          </cell>
          <cell r="CU205">
            <v>645</v>
          </cell>
          <cell r="CV205">
            <v>44716</v>
          </cell>
          <cell r="CY205">
            <v>6201</v>
          </cell>
          <cell r="CZ205" t="str">
            <v>M6</v>
          </cell>
        </row>
        <row r="206">
          <cell r="B206" t="str">
            <v>0107 DE 2024</v>
          </cell>
          <cell r="C206">
            <v>1121849188</v>
          </cell>
          <cell r="D206" t="str">
            <v>JUAN PABLO BERNAL MONCADA</v>
          </cell>
          <cell r="E206" t="str">
            <v>CONTRATO DE PRESTACIÓN DE SERVICIOS PROFESIONALES</v>
          </cell>
          <cell r="F206" t="str">
            <v>PRESTACIÓN DE SERVICIOS PROFESIONALES NECESARIO PARA EL FORTALECIMIENTO DE LOS PROCESOS JURÍDICOS Y ADMINISTRATIVOS DE LA SECRETARIA GENERAL DE LA UNIVERSIDAD DE LOS LLANOS.</v>
          </cell>
          <cell r="G206">
            <v>45306</v>
          </cell>
          <cell r="H206">
            <v>22193904</v>
          </cell>
          <cell r="I206" t="str">
            <v>Seis (06) meses calendario</v>
          </cell>
          <cell r="J206">
            <v>45306</v>
          </cell>
          <cell r="K206">
            <v>45487</v>
          </cell>
          <cell r="L206" t="str">
            <v>NO APLICA</v>
          </cell>
          <cell r="M206" t="str">
            <v>NO APLICA</v>
          </cell>
          <cell r="N206" t="str">
            <v>NO APLICA</v>
          </cell>
          <cell r="O206">
            <v>7</v>
          </cell>
          <cell r="P206">
            <v>1972791</v>
          </cell>
          <cell r="Q206">
            <v>45306</v>
          </cell>
          <cell r="R206">
            <v>45322</v>
          </cell>
          <cell r="S206">
            <v>3698984</v>
          </cell>
          <cell r="T206">
            <v>45323</v>
          </cell>
          <cell r="U206">
            <v>45351</v>
          </cell>
          <cell r="V206">
            <v>3698984</v>
          </cell>
          <cell r="W206">
            <v>45352</v>
          </cell>
          <cell r="X206">
            <v>45382</v>
          </cell>
          <cell r="Y206">
            <v>3698984</v>
          </cell>
          <cell r="Z206">
            <v>45383</v>
          </cell>
          <cell r="AA206">
            <v>45412</v>
          </cell>
          <cell r="AB206">
            <v>3698984</v>
          </cell>
          <cell r="AC206">
            <v>45413</v>
          </cell>
          <cell r="AD206">
            <v>45443</v>
          </cell>
          <cell r="AE206">
            <v>3698984</v>
          </cell>
          <cell r="AF206">
            <v>45444</v>
          </cell>
          <cell r="AG206">
            <v>45473</v>
          </cell>
          <cell r="AH206">
            <v>1726193</v>
          </cell>
          <cell r="AI206">
            <v>45474</v>
          </cell>
          <cell r="AJ206">
            <v>45487</v>
          </cell>
          <cell r="BI206" t="str">
            <v>Secretaria General</v>
          </cell>
          <cell r="BJ206" t="str">
            <v>DEIVER GIOVANNY QUINTERO REYES</v>
          </cell>
          <cell r="BK206" t="str">
            <v>Secretario General</v>
          </cell>
          <cell r="BL206">
            <v>20</v>
          </cell>
          <cell r="BM206">
            <v>45306</v>
          </cell>
          <cell r="BN206">
            <v>2599259317</v>
          </cell>
          <cell r="BO206">
            <v>90</v>
          </cell>
          <cell r="BP206">
            <v>45306</v>
          </cell>
          <cell r="BQ206">
            <v>22193904</v>
          </cell>
          <cell r="CS20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en la proyección de decisiones que dan inicio a la etapa de juicio disciplinario de procesos disciplinarios competencia de la Secretaría General conforme al Código General Disciplinario. 7. Contribuir en la proyección de autos de trámite o interlocutorios en el juzgamiento de procesos disciplinarios competencia de la Secretaría General conforme al Código General Disciplinario. 8. Coadyuvar en la proyección de citaciones, actas, constancias y documentos que se requieran la etapa de juzgamiento de procesos disciplinarios competencia de la Secretaría General conforme al Código General Disciplinario. 9. Apoyar en las audiencias que se realicen en la etapa de juicio disciplinario de procesos disciplinarios competencia de la Secretaría General conforme al Código General Disciplinario. 10. Prestar apoyo a las actividades de organización, logística y de desarrollo electorales a cargo de la Secretaría General. 11. Contribuir en el diligenciamiento de informes que se requieran en virtud del apoyo que se hace en función de la Secretaría General.</v>
          </cell>
          <cell r="CT206">
            <v>1121849188</v>
          </cell>
          <cell r="CU206">
            <v>436</v>
          </cell>
          <cell r="CV206">
            <v>310</v>
          </cell>
          <cell r="CY206">
            <v>6910</v>
          </cell>
          <cell r="CZ206" t="str">
            <v>M5</v>
          </cell>
        </row>
        <row r="207">
          <cell r="B207" t="str">
            <v>0108 DE 2024</v>
          </cell>
          <cell r="C207">
            <v>86058755</v>
          </cell>
          <cell r="D207" t="str">
            <v>JHON ALEJANDRO LEON RODRIGUEZ</v>
          </cell>
          <cell r="E207" t="str">
            <v>CONTRATO DE PRESTACIÓN DE SERVICIOS PROFESIONALES</v>
          </cell>
          <cell r="F207" t="str">
            <v>PRESTACIÓN DE SERVICIOS PROFESIONALES NECESARIO PARA EL FORTALECIMIENTO DE LOS PROCESOS ADMINISTRATIVOS DE LA SECRETARIA GENERAL Y EL CONSEJO ACADÉMICO DE LA UNIVERSIDAD DE LOS LLANOS.</v>
          </cell>
          <cell r="G207">
            <v>45306</v>
          </cell>
          <cell r="H207">
            <v>18367368</v>
          </cell>
          <cell r="I207" t="str">
            <v>Seis (06) meses calendario</v>
          </cell>
          <cell r="J207">
            <v>45306</v>
          </cell>
          <cell r="K207">
            <v>45487</v>
          </cell>
          <cell r="L207" t="str">
            <v>NO APLICA</v>
          </cell>
          <cell r="M207" t="str">
            <v>NO APLICA</v>
          </cell>
          <cell r="N207" t="str">
            <v>NO APLICA</v>
          </cell>
          <cell r="O207">
            <v>7</v>
          </cell>
          <cell r="P207">
            <v>1632655</v>
          </cell>
          <cell r="Q207">
            <v>45306</v>
          </cell>
          <cell r="R207">
            <v>45322</v>
          </cell>
          <cell r="S207">
            <v>3061228</v>
          </cell>
          <cell r="T207">
            <v>45323</v>
          </cell>
          <cell r="U207">
            <v>45351</v>
          </cell>
          <cell r="V207">
            <v>3061228</v>
          </cell>
          <cell r="W207">
            <v>45352</v>
          </cell>
          <cell r="X207">
            <v>45382</v>
          </cell>
          <cell r="Y207">
            <v>3061228</v>
          </cell>
          <cell r="Z207">
            <v>45383</v>
          </cell>
          <cell r="AA207">
            <v>45412</v>
          </cell>
          <cell r="AB207">
            <v>3061228</v>
          </cell>
          <cell r="AC207">
            <v>45413</v>
          </cell>
          <cell r="AD207">
            <v>45443</v>
          </cell>
          <cell r="AE207">
            <v>3061228</v>
          </cell>
          <cell r="AF207">
            <v>45444</v>
          </cell>
          <cell r="AG207">
            <v>45473</v>
          </cell>
          <cell r="AH207">
            <v>1428573</v>
          </cell>
          <cell r="AI207">
            <v>45474</v>
          </cell>
          <cell r="AJ207">
            <v>45487</v>
          </cell>
          <cell r="BI207" t="str">
            <v>Secretaria General</v>
          </cell>
          <cell r="BJ207" t="str">
            <v>DEIVER GIOVANNY QUINTERO REYES</v>
          </cell>
          <cell r="BK207" t="str">
            <v>Secretario General</v>
          </cell>
          <cell r="BL207">
            <v>20</v>
          </cell>
          <cell r="BM207">
            <v>45306</v>
          </cell>
          <cell r="BN207">
            <v>2599259317</v>
          </cell>
          <cell r="BO207">
            <v>66</v>
          </cell>
          <cell r="BP207">
            <v>45306</v>
          </cell>
          <cell r="BQ207">
            <v>18367368</v>
          </cell>
          <cell r="CS20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207">
            <v>86058755</v>
          </cell>
          <cell r="CU207">
            <v>436</v>
          </cell>
          <cell r="CV207">
            <v>310</v>
          </cell>
          <cell r="CY207">
            <v>7020</v>
          </cell>
          <cell r="CZ207" t="str">
            <v>M5</v>
          </cell>
        </row>
        <row r="208">
          <cell r="B208" t="str">
            <v>0109 DE 2024</v>
          </cell>
          <cell r="C208">
            <v>1120870734</v>
          </cell>
          <cell r="D208" t="str">
            <v xml:space="preserve">CARLOS ALBERTO PEÑA GODOY </v>
          </cell>
          <cell r="E208" t="str">
            <v>CONTRATO DE PRESTACIÓN DE SERVICIOS PROFESIONALES</v>
          </cell>
          <cell r="F208" t="str">
            <v>PRESTACIÓN DE SERVICIOS PROFESIONALES NECESARIO PARA EL FORTALECIMIENTO DE LOS PROCESOS ADMINISTRATIVOS DE LA SECRETARIA GENERAL Y EL CONSEJO SUPERIOR DE LA UNIVERSIDAD DE LOS LLANOS.</v>
          </cell>
          <cell r="G208">
            <v>45306</v>
          </cell>
          <cell r="H208">
            <v>16383000</v>
          </cell>
          <cell r="I208" t="str">
            <v>Seis (06) meses calendario</v>
          </cell>
          <cell r="J208">
            <v>45306</v>
          </cell>
          <cell r="K208">
            <v>45487</v>
          </cell>
          <cell r="L208" t="str">
            <v>NO APLICA</v>
          </cell>
          <cell r="M208" t="str">
            <v>NO APLICA</v>
          </cell>
          <cell r="N208" t="str">
            <v>NO APLICA</v>
          </cell>
          <cell r="O208">
            <v>7</v>
          </cell>
          <cell r="P208">
            <v>1456267</v>
          </cell>
          <cell r="Q208">
            <v>45306</v>
          </cell>
          <cell r="R208">
            <v>45322</v>
          </cell>
          <cell r="S208">
            <v>2730500</v>
          </cell>
          <cell r="T208">
            <v>45323</v>
          </cell>
          <cell r="U208">
            <v>45351</v>
          </cell>
          <cell r="V208">
            <v>2730500</v>
          </cell>
          <cell r="W208">
            <v>45352</v>
          </cell>
          <cell r="X208">
            <v>45382</v>
          </cell>
          <cell r="Y208">
            <v>2730500</v>
          </cell>
          <cell r="Z208">
            <v>45383</v>
          </cell>
          <cell r="AA208">
            <v>45412</v>
          </cell>
          <cell r="AB208">
            <v>2730500</v>
          </cell>
          <cell r="AC208">
            <v>45413</v>
          </cell>
          <cell r="AD208">
            <v>45443</v>
          </cell>
          <cell r="AE208">
            <v>2730500</v>
          </cell>
          <cell r="AF208">
            <v>45444</v>
          </cell>
          <cell r="AG208">
            <v>45473</v>
          </cell>
          <cell r="AH208">
            <v>1274233</v>
          </cell>
          <cell r="AI208">
            <v>45474</v>
          </cell>
          <cell r="AJ208">
            <v>45487</v>
          </cell>
          <cell r="BI208" t="str">
            <v>Secretaria General</v>
          </cell>
          <cell r="BJ208" t="str">
            <v>DEIVER GIOVANNY QUINTERO REYES</v>
          </cell>
          <cell r="BK208" t="str">
            <v>Secretario General</v>
          </cell>
          <cell r="BL208">
            <v>20</v>
          </cell>
          <cell r="BM208">
            <v>45306</v>
          </cell>
          <cell r="BN208">
            <v>2599259317</v>
          </cell>
          <cell r="BO208">
            <v>78</v>
          </cell>
          <cell r="BP208">
            <v>45306</v>
          </cell>
          <cell r="BQ208">
            <v>16383000</v>
          </cell>
          <cell r="CS20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actos administrativos del Consejo Superior Universitario.  5. Colaborar con el cumplimiento y diligenciamiento de información en las matrices de seguimiento correspondiente a la Secretaría General. 6. Prestar apoyo profesional a las actividades de organización, logística y de desarrollo electorales a cargo de la Secretaría General. 7. Contribuir en el diligenciamiento de informes que se requieran en virtud del apoyo que se hace en función de la Secretaría General y el Consejo Superior Universitario.</v>
          </cell>
          <cell r="CT208">
            <v>1120870734</v>
          </cell>
          <cell r="CU208">
            <v>436</v>
          </cell>
          <cell r="CV208">
            <v>310</v>
          </cell>
          <cell r="CY208">
            <v>8299</v>
          </cell>
          <cell r="CZ208" t="str">
            <v>M6</v>
          </cell>
        </row>
        <row r="209">
          <cell r="B209" t="str">
            <v>0110 DE 2024</v>
          </cell>
          <cell r="C209">
            <v>38239974</v>
          </cell>
          <cell r="D209" t="str">
            <v xml:space="preserve">MARTA INES VARON RANGEL </v>
          </cell>
          <cell r="E209" t="str">
            <v>CONTRATO DE PRESTACIÓN DE SERVICIOS PROFESIONALES</v>
          </cell>
          <cell r="F209" t="str">
            <v>PRESTACIÓN DE SERVICIOS PROFESIONALES NECESARIO PARA EL FORTALECIMIENTO DE LOS PROCESOS DE GESTIÓN ADMINISTRATIVA Y CONTABLE DE LA DIVISIÓN DE TESORERÍA DE LA UNIVERSIDAD DE LOS LLANOS.</v>
          </cell>
          <cell r="G209">
            <v>45306</v>
          </cell>
          <cell r="H209">
            <v>18367368</v>
          </cell>
          <cell r="I209" t="str">
            <v>Seis (06) meses calendario</v>
          </cell>
          <cell r="J209">
            <v>45306</v>
          </cell>
          <cell r="K209">
            <v>45487</v>
          </cell>
          <cell r="L209" t="str">
            <v>NO APLICA</v>
          </cell>
          <cell r="M209" t="str">
            <v>NO APLICA</v>
          </cell>
          <cell r="N209" t="str">
            <v>NO APLICA</v>
          </cell>
          <cell r="O209">
            <v>7</v>
          </cell>
          <cell r="P209">
            <v>1632655</v>
          </cell>
          <cell r="Q209">
            <v>45306</v>
          </cell>
          <cell r="R209">
            <v>45322</v>
          </cell>
          <cell r="S209">
            <v>3061228</v>
          </cell>
          <cell r="T209">
            <v>45323</v>
          </cell>
          <cell r="U209">
            <v>45351</v>
          </cell>
          <cell r="V209">
            <v>3061228</v>
          </cell>
          <cell r="W209">
            <v>45352</v>
          </cell>
          <cell r="X209">
            <v>45382</v>
          </cell>
          <cell r="Y209">
            <v>3061228</v>
          </cell>
          <cell r="Z209">
            <v>45383</v>
          </cell>
          <cell r="AA209">
            <v>45412</v>
          </cell>
          <cell r="AB209">
            <v>3061228</v>
          </cell>
          <cell r="AC209">
            <v>45413</v>
          </cell>
          <cell r="AD209">
            <v>45443</v>
          </cell>
          <cell r="AE209">
            <v>3061228</v>
          </cell>
          <cell r="AF209">
            <v>45444</v>
          </cell>
          <cell r="AG209">
            <v>45473</v>
          </cell>
          <cell r="AH209">
            <v>1428573</v>
          </cell>
          <cell r="AI209">
            <v>45474</v>
          </cell>
          <cell r="AJ209">
            <v>45487</v>
          </cell>
          <cell r="BI209" t="str">
            <v>División de Tesorería</v>
          </cell>
          <cell r="BJ209" t="str">
            <v>JAIME RAÚL BARRIOS RAMÍREZ</v>
          </cell>
          <cell r="BK209" t="str">
            <v>Jefe de Oficina</v>
          </cell>
          <cell r="BL209">
            <v>20</v>
          </cell>
          <cell r="BM209">
            <v>45306</v>
          </cell>
          <cell r="BN209">
            <v>2599259317</v>
          </cell>
          <cell r="BO209">
            <v>40</v>
          </cell>
          <cell r="BP209">
            <v>45306</v>
          </cell>
          <cell r="BQ209">
            <v>18367368</v>
          </cell>
          <cell r="CS209" t="str">
            <v>1. Contribuir en la redacción de comunicaciones escritas y control de agenda a reuniones y asistencia por delegación a las mismas. 2. Apoyar en el seguimiento a Planes de Mejoramiento, Mapa de Riesgos y demás informes requeridos a la Tesorería. 3. Brindar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y su estado actual en la oficina Jurídica de    la Universidad (proceso de liquidación- acta de liquidación) para el traslado de saldos y/o cancelación de las mismas cuentas bancarias.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Apoyar a la consolidación de los reportes en SICOF, para la construcción y validación de la información de los reportes a la Contraloría General de la Nación: Vista 2 y Vista 7.  8. Contribuir en el apoyo en la recepción y verificación de lista de chequeo de la documentación que contiene las diferentes órdenes de pago a los proyectos con recursos del SPGR, para el proceso de giros al Ministerio de Hacienda. 9. Apoyo en la revisión y respuesta del correo institucional tesoreria@unillanos.edu.co y el reenvío según requerimientos a los correos institucionales del equipo de trabajo de Tesorería y a los correos de procesos:extractostesoreria@unillanos.edu.co, certificados_retenciones@unillanos.edu.co, pactesoreria@unillanos.edu.co, cajasmenoresextractos@unillanos.edu.co y su seguimiento oportuno a las respuestas de los mismos. 10. Brindar apoyo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11. Apoyar en la elaboración de informes y demás requerimientos emanados por los diferentes entes de control y dependencias de la Universidad. 12. Contribuir en la recopilación de la información para la consolidación de la Ejecución Presupuestal de Ingresos y Gastos de Estampilla Departamental desde su inicio hasta la fecha actual.</v>
          </cell>
          <cell r="CT209">
            <v>38239974</v>
          </cell>
          <cell r="CU209">
            <v>436</v>
          </cell>
          <cell r="CV209">
            <v>415</v>
          </cell>
          <cell r="CY209">
            <v>9609</v>
          </cell>
          <cell r="CZ209" t="str">
            <v>M6</v>
          </cell>
        </row>
        <row r="210">
          <cell r="B210" t="str">
            <v>0111 DE 2024</v>
          </cell>
          <cell r="C210">
            <v>40340708</v>
          </cell>
          <cell r="D210" t="str">
            <v>KARINA GISELL GONZALEZ SANCHEZ</v>
          </cell>
          <cell r="E210" t="str">
            <v>CONTRATO DE PRESTACIÓN DE SERVICIOS PROFESIONALES</v>
          </cell>
          <cell r="F210" t="str">
            <v>PRESTACIÓN DE SERVICIOS PROFESIONALES NECESARIO PARA EL FORTALECIMIENTO DE LOS PROCESOS DE GESTIÓN ADMINISTRATIVA Y CONTABLE DE LA DIVISIÓN DE TESORERÍA DE LA UNIVERSIDAD DE LOS LLANOS.</v>
          </cell>
          <cell r="G210">
            <v>45306</v>
          </cell>
          <cell r="H210">
            <v>18367368</v>
          </cell>
          <cell r="I210" t="str">
            <v>Seis (06) meses calendario</v>
          </cell>
          <cell r="J210">
            <v>45306</v>
          </cell>
          <cell r="K210">
            <v>45487</v>
          </cell>
          <cell r="L210" t="str">
            <v>NO APLICA</v>
          </cell>
          <cell r="M210" t="str">
            <v>NO APLICA</v>
          </cell>
          <cell r="N210" t="str">
            <v>NO APLICA</v>
          </cell>
          <cell r="O210">
            <v>7</v>
          </cell>
          <cell r="P210">
            <v>1632655</v>
          </cell>
          <cell r="Q210">
            <v>45306</v>
          </cell>
          <cell r="R210">
            <v>45322</v>
          </cell>
          <cell r="S210">
            <v>3061228</v>
          </cell>
          <cell r="T210">
            <v>45323</v>
          </cell>
          <cell r="U210">
            <v>45351</v>
          </cell>
          <cell r="V210">
            <v>3061228</v>
          </cell>
          <cell r="W210">
            <v>45352</v>
          </cell>
          <cell r="X210">
            <v>45382</v>
          </cell>
          <cell r="Y210">
            <v>3061228</v>
          </cell>
          <cell r="Z210">
            <v>45383</v>
          </cell>
          <cell r="AA210">
            <v>45412</v>
          </cell>
          <cell r="AB210">
            <v>3061228</v>
          </cell>
          <cell r="AC210">
            <v>45413</v>
          </cell>
          <cell r="AD210">
            <v>45443</v>
          </cell>
          <cell r="AE210">
            <v>3061228</v>
          </cell>
          <cell r="AF210">
            <v>45444</v>
          </cell>
          <cell r="AG210">
            <v>45473</v>
          </cell>
          <cell r="AH210">
            <v>1428573</v>
          </cell>
          <cell r="AI210">
            <v>45474</v>
          </cell>
          <cell r="AJ210">
            <v>45487</v>
          </cell>
          <cell r="BI210" t="str">
            <v>División de Tesorería</v>
          </cell>
          <cell r="BJ210" t="str">
            <v>JAIME RAÚL BARRIOS RAMÍREZ</v>
          </cell>
          <cell r="BK210" t="str">
            <v>Jefe de Oficina</v>
          </cell>
          <cell r="BL210">
            <v>20</v>
          </cell>
          <cell r="BM210">
            <v>45306</v>
          </cell>
          <cell r="BN210">
            <v>2599259317</v>
          </cell>
          <cell r="BO210">
            <v>46</v>
          </cell>
          <cell r="BP210">
            <v>45306</v>
          </cell>
          <cell r="BQ210">
            <v>18367368</v>
          </cell>
          <cell r="CS210"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3.Contribuir en el apoyo de insumos (extractos bancarios, mensuales) al proceso de conciliaciones bancarias, contabilización de ajustes tesorales e identificación y depuración de las partidas conciliatorias. 4. Brindar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Brindar apoyo en el proceso de facturación electrónica, realizando el descargue del recaudo en bancos y el respectivo cargue de los archivos revisados por el Área de Sistemas para la elaboración de las facturas por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la Sección de Presupuesto y Contabilidad y posterior cargue en la plataforma de impuestos de la Alcaldía de Villavicencio. (firma Rector y contador). 10. brindar apoyo a la consolidación de los reportes en SICOF, para la construcción y validación de la información de los reportes a la Contraloría General de la Nación: Vista 2 y Vista 7.  11. Apoyar en la elaboración de Archivos en Excel de los extractos bancarios, para elaboración de conciliación bancaria. 12. Coadyuvar en la información correspondiente al cierre de Tesorería de forma anual, de acuerdo al FORMATO FO-FIN-21 y del reporte de las cuentas por pagar del proceso de Gestión Financiera. 13. Elaboración de informe anual de las cuentas por pagar en Formato Excel, como apoyo al cierre de Tesorería, de acuerdo al proceso de Gestión Financiera. 14. Apoyar en el seguimiento de transferencias Nación, Generación E y/o Fondo Solidario para la Educación – FSE, resoluciones de giro y extractos bancarios de la Universidad. 15. Brindar apoyo a la elaboración de informes y demás requerimientos que surjan por los diferentes entes de control y dependencias de la Universidad.</v>
          </cell>
          <cell r="CT210">
            <v>40340708</v>
          </cell>
          <cell r="CU210">
            <v>436</v>
          </cell>
          <cell r="CV210">
            <v>415</v>
          </cell>
          <cell r="CY210">
            <v>6920</v>
          </cell>
          <cell r="CZ210" t="str">
            <v>M5</v>
          </cell>
        </row>
        <row r="211">
          <cell r="B211" t="str">
            <v>0112 DE 2024</v>
          </cell>
          <cell r="C211">
            <v>1121396500</v>
          </cell>
          <cell r="D211" t="str">
            <v>JUAN DAVID VARGAS GARCIA</v>
          </cell>
          <cell r="E211" t="str">
            <v>CONTRATO DE PRESTACIÓN DE SERVICIOS PROFESIONALES</v>
          </cell>
          <cell r="F211" t="str">
            <v>PRESTACIÓN DE SERVICIOS PROFESIONALES NECESARIO PARA EL FORTALECIMIENTO DE LOS PROCESOS DE GESTIÓN ADMINISTRATIVA Y CONTABLE DE LA DIVISIÓN DE TESORERÍA DE LA UNIVERSIDAD DE LOS LLANOS.</v>
          </cell>
          <cell r="G211">
            <v>45306</v>
          </cell>
          <cell r="H211">
            <v>16383000</v>
          </cell>
          <cell r="I211" t="str">
            <v>Seis (06) meses calendario</v>
          </cell>
          <cell r="J211">
            <v>45306</v>
          </cell>
          <cell r="K211">
            <v>45487</v>
          </cell>
          <cell r="L211" t="str">
            <v>NO APLICA</v>
          </cell>
          <cell r="M211" t="str">
            <v>NO APLICA</v>
          </cell>
          <cell r="N211" t="str">
            <v>NO APLICA</v>
          </cell>
          <cell r="O211">
            <v>7</v>
          </cell>
          <cell r="P211">
            <v>1456267</v>
          </cell>
          <cell r="Q211">
            <v>45306</v>
          </cell>
          <cell r="R211">
            <v>45322</v>
          </cell>
          <cell r="S211">
            <v>2730500</v>
          </cell>
          <cell r="T211">
            <v>45323</v>
          </cell>
          <cell r="U211">
            <v>45351</v>
          </cell>
          <cell r="V211">
            <v>2730500</v>
          </cell>
          <cell r="W211">
            <v>45352</v>
          </cell>
          <cell r="X211">
            <v>45382</v>
          </cell>
          <cell r="Y211">
            <v>2730500</v>
          </cell>
          <cell r="Z211">
            <v>45383</v>
          </cell>
          <cell r="AA211">
            <v>45412</v>
          </cell>
          <cell r="AB211">
            <v>2730500</v>
          </cell>
          <cell r="AC211">
            <v>45413</v>
          </cell>
          <cell r="AD211">
            <v>45443</v>
          </cell>
          <cell r="AE211">
            <v>2730500</v>
          </cell>
          <cell r="AF211">
            <v>45444</v>
          </cell>
          <cell r="AG211">
            <v>45473</v>
          </cell>
          <cell r="AH211">
            <v>1274233</v>
          </cell>
          <cell r="AI211">
            <v>45474</v>
          </cell>
          <cell r="AJ211">
            <v>45487</v>
          </cell>
          <cell r="BI211" t="str">
            <v>División de Tesorería</v>
          </cell>
          <cell r="BJ211" t="str">
            <v>JAIME RAÚL BARRIOS RAMÍREZ</v>
          </cell>
          <cell r="BK211" t="str">
            <v>Jefe de Oficina</v>
          </cell>
          <cell r="BL211">
            <v>20</v>
          </cell>
          <cell r="BM211">
            <v>45306</v>
          </cell>
          <cell r="BN211">
            <v>2599259317</v>
          </cell>
          <cell r="BO211">
            <v>79</v>
          </cell>
          <cell r="BP211">
            <v>45306</v>
          </cell>
          <cell r="BQ211">
            <v>16383000</v>
          </cell>
          <cell r="CS211" t="str">
            <v>1. Colaborar con el proceso mensual de cierre de bancos y sus ajustes de tesorería. 2. Brindar apoyo en la identificación y revisión de Ingresos y sus terceros para proceso de depuración, extraídos de los archivos planos de los portales bancarios para la revisión en la plataforma SIAU y su posterior facturación electrónica. 3. Brindar apoyo en la identificación de los ingresos que se encuentran facturados en SICOF, teniendo como referencia la cuenta 13 (cuentas por pagar) para el respectivo cruce y su contabilización. 4. Contribuir en la depuración de todas las facturas que están pendientes por cruzar en SICOF, para su contabilización y respectivo cargue en INTERFACE. 5. Contribuir en revisar la contabilización de los pagos de los derechos académicos y verificar su registro en las plataformas de SICOF y SIAU, como apoyo al proceso de autorización de los grados de estudiantes de la Universidad. 6. Brindar apoyo en revisar, identificar, depurar y contabilizar en SICOF, de forma manual, de todos los ingresos de pregrado de la universidad. 7. Apoyar en la búsqueda de los soportes bancarios para la elaboración de las conciliaciones bancarias.  8. Apoyar en la elaboración de informes y demás requerimientos emanados por los diferentes entes de control y dependencias de la universidad. 9. Brindar apoyo a la consolidación de los reportes en SICOF, para la construcción y validación de la información de los reportes a la Contraloría General de la Nación: Vista 2 y Vista 7. 10. Apoyar en la revisión de actos administrativos y saldos a favor de estudiantes en proceso de devolución. 11. Colaborar en la elaboración de comprobantes de egreso de los giros empresariales conforme a las resoluciones de devolución.</v>
          </cell>
          <cell r="CT211">
            <v>1121396500</v>
          </cell>
          <cell r="CU211">
            <v>436</v>
          </cell>
          <cell r="CV211">
            <v>415</v>
          </cell>
          <cell r="CY211">
            <v>8299</v>
          </cell>
          <cell r="CZ211" t="str">
            <v>M6</v>
          </cell>
        </row>
        <row r="212">
          <cell r="B212" t="str">
            <v>0113 DE 2024</v>
          </cell>
          <cell r="D212" t="str">
            <v>No. Libre</v>
          </cell>
        </row>
        <row r="213">
          <cell r="B213" t="str">
            <v>0114 DE 2024</v>
          </cell>
          <cell r="C213">
            <v>40442774</v>
          </cell>
          <cell r="D213" t="str">
            <v xml:space="preserve">ADRIANA YOHANA GARZON VEGA  </v>
          </cell>
          <cell r="E213" t="str">
            <v>CONTRATO DE PRESTACIÓN DE SERVICIOS PROFESIONALES</v>
          </cell>
          <cell r="F213" t="str">
            <v>PRESTACIÓN DE SERVICIOS PROFESIONALES NECESARIO PARA EL FORTALECIMIENTO DE LOS PROCESOS DE LA VICERRECTORÍA ACADÉMICA DE LA UNIVERSIDAD DE LOS LLANOS.</v>
          </cell>
          <cell r="G213">
            <v>45306</v>
          </cell>
          <cell r="H213">
            <v>22193904</v>
          </cell>
          <cell r="I213" t="str">
            <v>Seis (06) meses calendario</v>
          </cell>
          <cell r="J213">
            <v>45306</v>
          </cell>
          <cell r="K213">
            <v>45487</v>
          </cell>
          <cell r="L213" t="str">
            <v>NO APLICA</v>
          </cell>
          <cell r="M213" t="str">
            <v>NO APLICA</v>
          </cell>
          <cell r="N213" t="str">
            <v>NO APLICA</v>
          </cell>
          <cell r="O213">
            <v>7</v>
          </cell>
          <cell r="P213">
            <v>1972791</v>
          </cell>
          <cell r="Q213">
            <v>45306</v>
          </cell>
          <cell r="R213">
            <v>45322</v>
          </cell>
          <cell r="S213">
            <v>3698984</v>
          </cell>
          <cell r="T213">
            <v>45323</v>
          </cell>
          <cell r="U213">
            <v>45351</v>
          </cell>
          <cell r="V213">
            <v>3698984</v>
          </cell>
          <cell r="W213">
            <v>45352</v>
          </cell>
          <cell r="X213">
            <v>45382</v>
          </cell>
          <cell r="Y213">
            <v>3698984</v>
          </cell>
          <cell r="Z213">
            <v>45383</v>
          </cell>
          <cell r="AA213">
            <v>45412</v>
          </cell>
          <cell r="AB213">
            <v>3698984</v>
          </cell>
          <cell r="AC213">
            <v>45413</v>
          </cell>
          <cell r="AD213">
            <v>45443</v>
          </cell>
          <cell r="AE213">
            <v>3698984</v>
          </cell>
          <cell r="AF213">
            <v>45444</v>
          </cell>
          <cell r="AG213">
            <v>45473</v>
          </cell>
          <cell r="AH213">
            <v>1726193</v>
          </cell>
          <cell r="AI213">
            <v>45474</v>
          </cell>
          <cell r="AJ213">
            <v>45487</v>
          </cell>
          <cell r="BI213" t="str">
            <v>Vicerrectoría Académica</v>
          </cell>
          <cell r="BJ213" t="str">
            <v>MONICA SILVA QUICENO</v>
          </cell>
          <cell r="BK213" t="str">
            <v>Vicerrector Universitario</v>
          </cell>
          <cell r="BL213">
            <v>20</v>
          </cell>
          <cell r="BM213">
            <v>45306</v>
          </cell>
          <cell r="BN213">
            <v>2599259317</v>
          </cell>
          <cell r="BO213">
            <v>51</v>
          </cell>
          <cell r="BP213">
            <v>45306</v>
          </cell>
          <cell r="BQ213">
            <v>22193904</v>
          </cell>
          <cell r="CS213"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con la revisión de las proyecciones de actos administrativos de planes de estudio, calendario académico y planeación académica de los programas de grado. 4. Cooperar en la revisión del acto administrativo por el cual se aprueban: cupos y horarios para cada semestre, tiempos de dedicación a labores académicas administrativas, acreditación. 5. Apoyar la elaboración y ajustes de los procedimientos relacionados con la docencia (asignación responsabilidades académicas, convocatorias, vinculación y pago de docentes catedráticos de grado y realizar seguimiento a los mismos. 6. Apoyar la proyección de respuestas a derechos de petición. 7. Contribuir en el acompañamiento, seguimiento y evaluación al sistema de asignación de responsabilidades Académicas, convocatorias y horarios en SIAU. 8. Colaborar en la administración y soporte de la plataforma de horarios e informar al Área de Sistemas los cursos activos para la asignación de horarios de conformidad con los requerimientos presentados por los Directores de Programa. 9. Contribuir en la identificación de necesidades en procesos académicos y administrativos para la implementación del sistema. 10. Prestar apoyo en la consolidación de bases de datos como insumo para el perfeccionamiento de los sistemas de información. 11. Colaborar en la Vicerrectoría Académica en todo lo relacionado con el seguimiento, revisión del número de inscritos en los cursos de los Programas Académicos de grado. 12. Brindar apoyo en las acciones tendientes a garantizar la prestación del servicio de docencia a nivel grado. 13. Contribuir con el manejo de la caja menor.</v>
          </cell>
          <cell r="CT213">
            <v>40442774</v>
          </cell>
          <cell r="CU213">
            <v>436</v>
          </cell>
          <cell r="CV213">
            <v>500</v>
          </cell>
          <cell r="CY213">
            <v>6209</v>
          </cell>
          <cell r="CZ213" t="str">
            <v>M6</v>
          </cell>
        </row>
        <row r="214">
          <cell r="B214" t="str">
            <v>0115 DE 2024</v>
          </cell>
          <cell r="C214">
            <v>45505263</v>
          </cell>
          <cell r="D214" t="str">
            <v>EDITH ZABALETA FRANCO</v>
          </cell>
          <cell r="E214" t="str">
            <v>CONTRATO DE PRESTACIÓN DE SERVICIOS PROFESIONALES</v>
          </cell>
          <cell r="F214" t="str">
            <v>PRESTACIÓN DE SERVICIOS PROFESIONALES NECESARIO PARA EL FORTALECIMIENTO DE LOS DIFERENTES PROCESOS DE LA VICERRECTORÍA ACADÉMICA.</v>
          </cell>
          <cell r="G214">
            <v>45306</v>
          </cell>
          <cell r="H214">
            <v>18367368</v>
          </cell>
          <cell r="I214" t="str">
            <v>Seis (06) meses calendario</v>
          </cell>
          <cell r="J214">
            <v>45306</v>
          </cell>
          <cell r="K214">
            <v>45487</v>
          </cell>
          <cell r="L214" t="str">
            <v>NO APLICA</v>
          </cell>
          <cell r="M214" t="str">
            <v>NO APLICA</v>
          </cell>
          <cell r="N214" t="str">
            <v>NO APLICA</v>
          </cell>
          <cell r="O214">
            <v>7</v>
          </cell>
          <cell r="P214">
            <v>1632655</v>
          </cell>
          <cell r="Q214">
            <v>45306</v>
          </cell>
          <cell r="R214">
            <v>45322</v>
          </cell>
          <cell r="S214">
            <v>3061228</v>
          </cell>
          <cell r="T214">
            <v>45323</v>
          </cell>
          <cell r="U214">
            <v>45351</v>
          </cell>
          <cell r="V214">
            <v>3061228</v>
          </cell>
          <cell r="W214">
            <v>45352</v>
          </cell>
          <cell r="X214">
            <v>45382</v>
          </cell>
          <cell r="Y214">
            <v>3061228</v>
          </cell>
          <cell r="Z214">
            <v>45383</v>
          </cell>
          <cell r="AA214">
            <v>45412</v>
          </cell>
          <cell r="AB214">
            <v>3061228</v>
          </cell>
          <cell r="AC214">
            <v>45413</v>
          </cell>
          <cell r="AD214">
            <v>45443</v>
          </cell>
          <cell r="AE214">
            <v>3061228</v>
          </cell>
          <cell r="AF214">
            <v>45444</v>
          </cell>
          <cell r="AG214">
            <v>45473</v>
          </cell>
          <cell r="AH214">
            <v>1428573</v>
          </cell>
          <cell r="AI214">
            <v>45474</v>
          </cell>
          <cell r="AJ214">
            <v>45487</v>
          </cell>
          <cell r="BI214" t="str">
            <v>Vicerrectoría Académica</v>
          </cell>
          <cell r="BJ214" t="str">
            <v>MONICA SILVA QUICENO</v>
          </cell>
          <cell r="BK214" t="str">
            <v>Vicerrector Universitario</v>
          </cell>
          <cell r="BL214">
            <v>20</v>
          </cell>
          <cell r="BM214">
            <v>45306</v>
          </cell>
          <cell r="BN214">
            <v>2599259317</v>
          </cell>
          <cell r="BO214">
            <v>54</v>
          </cell>
          <cell r="BP214">
            <v>45306</v>
          </cell>
          <cell r="BQ214">
            <v>18367368</v>
          </cell>
          <cell r="CS21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Establecer las estrategias que permitan la articulación de acciones entre las dependencias administrativas involucradas en el concurso. 11. Promover la oportuna comunicación entre la Vicerrectoría Académica, Consejo Académico, Consejos de Facultad y unidades académicas, con miras a garantizar el normal desarrollo de la convocatoria en el marco de la normativa institucional. 12. Contribuir a la Vicerrectoría en lo que respecta al proceso de convocatorias docentes ocasionales y catedráticos. 13. Apoyar la realización de informes sobre el diagnóstico de necesidades docentes. 14. Apoyar el trámite de avances relacionados con proyectos de investigación y proyección social. 15. Apoyar la respuesta a solicitudes de permisos académicos</v>
          </cell>
          <cell r="CT214">
            <v>45505263</v>
          </cell>
          <cell r="CU214">
            <v>436</v>
          </cell>
          <cell r="CV214">
            <v>500</v>
          </cell>
          <cell r="CY214">
            <v>8299</v>
          </cell>
          <cell r="CZ214" t="str">
            <v>M6</v>
          </cell>
        </row>
        <row r="215">
          <cell r="B215" t="str">
            <v>0116 DE 2024</v>
          </cell>
          <cell r="C215">
            <v>1121832159</v>
          </cell>
          <cell r="D215" t="str">
            <v>MARIA CLAUDIA CASASFRANCO MEDELLIN</v>
          </cell>
          <cell r="E215" t="str">
            <v>CONTRATO DE PRESTACIÓN DE SERVICIOS PROFESIONALES</v>
          </cell>
          <cell r="F215" t="str">
            <v>PRESTACIÓN DE SERVICIOS PROFESIONALES NECESARIO PARA EL FORTALECIMIENTO DE LOS PROCESOS DE INTERNACIONALIZACIÓN EN LA VICERRECTORÍA ACADÉMICA DE LA UNIVERSIDAD DE LOS LLANOS.</v>
          </cell>
          <cell r="G215">
            <v>45306</v>
          </cell>
          <cell r="H215">
            <v>29464320</v>
          </cell>
          <cell r="I215" t="str">
            <v>Seis (06) meses calendario</v>
          </cell>
          <cell r="J215">
            <v>45306</v>
          </cell>
          <cell r="K215">
            <v>45487</v>
          </cell>
          <cell r="L215" t="str">
            <v>NO APLICA</v>
          </cell>
          <cell r="M215" t="str">
            <v>NO APLICA</v>
          </cell>
          <cell r="N215" t="str">
            <v>NO APLICA</v>
          </cell>
          <cell r="O215">
            <v>7</v>
          </cell>
          <cell r="P215">
            <v>2619051</v>
          </cell>
          <cell r="Q215">
            <v>45306</v>
          </cell>
          <cell r="R215">
            <v>45322</v>
          </cell>
          <cell r="S215">
            <v>4910720</v>
          </cell>
          <cell r="T215">
            <v>45323</v>
          </cell>
          <cell r="U215">
            <v>45351</v>
          </cell>
          <cell r="V215">
            <v>4910720</v>
          </cell>
          <cell r="W215">
            <v>45352</v>
          </cell>
          <cell r="X215">
            <v>45382</v>
          </cell>
          <cell r="Y215">
            <v>4910720</v>
          </cell>
          <cell r="Z215">
            <v>45383</v>
          </cell>
          <cell r="AA215">
            <v>45412</v>
          </cell>
          <cell r="AB215">
            <v>4910720</v>
          </cell>
          <cell r="AC215">
            <v>45413</v>
          </cell>
          <cell r="AD215">
            <v>45443</v>
          </cell>
          <cell r="AE215">
            <v>4910720</v>
          </cell>
          <cell r="AF215">
            <v>45444</v>
          </cell>
          <cell r="AG215">
            <v>45473</v>
          </cell>
          <cell r="AH215">
            <v>2291669</v>
          </cell>
          <cell r="AI215">
            <v>45474</v>
          </cell>
          <cell r="AJ215">
            <v>45487</v>
          </cell>
          <cell r="BI215" t="str">
            <v>Vicerrectoría Académica</v>
          </cell>
          <cell r="BJ215" t="str">
            <v>MONICA SILVA QUICENO</v>
          </cell>
          <cell r="BK215" t="str">
            <v>Vicerrector Universitario</v>
          </cell>
          <cell r="BL215">
            <v>20</v>
          </cell>
          <cell r="BM215">
            <v>45306</v>
          </cell>
          <cell r="BN215">
            <v>2599259317</v>
          </cell>
          <cell r="BO215">
            <v>120</v>
          </cell>
          <cell r="BP215">
            <v>45306</v>
          </cell>
          <cell r="BQ215">
            <v>29464320</v>
          </cell>
          <cell r="CS215" t="str">
            <v>1. Coadyuvar en el direccionamiento y gestión de la internacionalización a nivel institucional. 2. Contribuir en la participación en encuentros de relacionamiento académico, científico y/o de gestión a nivel nacional e internacional que fortalezcan las alianzas estratégicas con actores globales. 3. Apoyar las actividades de secretaría técnica del Comité de Relaciones Nacionales e Internacionales. 4. Apoyar el diseño de estrategias de relacionamiento estratégico y gestión de capacidades en términos de currículo, investigación y proyección social. 5. Cooperar en la implementación de la hoja de ruta de internacionalización a nivel institucional. 6. Coadyuvar en el posicionamiento y visibilidad internacional de la Universidad en escenarios globales. 7. Contribuir el acompañamiento a programas académicos y otras dependencias que requieran la actualización de los documentos del enfoque de internacionalización como proceso estratégico en los programas académicos de pregrado y posgrado. 8. Coadyuvar en la generación y actualización de lineamientos institucionales de internacionalización. 9.  Apoyar la gestión administrativa del proceso estratégico de internacionalización en el marco del Sistema Integrado de Gestión y en el aseguramiento de la calidad.</v>
          </cell>
          <cell r="CT215">
            <v>1121832159.2</v>
          </cell>
          <cell r="CU215">
            <v>436</v>
          </cell>
          <cell r="CV215">
            <v>500</v>
          </cell>
          <cell r="CY215">
            <v>7020</v>
          </cell>
          <cell r="CZ215" t="str">
            <v>M5</v>
          </cell>
        </row>
        <row r="216">
          <cell r="B216" t="str">
            <v>0117 DE 2024</v>
          </cell>
          <cell r="C216">
            <v>35263210</v>
          </cell>
          <cell r="D216" t="str">
            <v xml:space="preserve">DIANA YANIRA RICO ORTIZ </v>
          </cell>
          <cell r="E216" t="str">
            <v>CONTRATO DE PRESTACIÓN DE SERVICIOS PROFESIONALES</v>
          </cell>
          <cell r="F216" t="str">
            <v>PRESTACIÓN DE SERVICIOS PROFESIONALES NECESARIO PARA EL FORTALECIMIENTO DE LOS PROCESOS DE GESTIÓN ADMINISTRATIVA Y DE CALIDAD DE LA VICERRECTORÍA DE RECURSOS UNIVERSITARIOS DE LA UNIVERSIDAD DE LOS LLANOS.</v>
          </cell>
          <cell r="G216">
            <v>45306</v>
          </cell>
          <cell r="H216">
            <v>22193904</v>
          </cell>
          <cell r="I216" t="str">
            <v>Seis (06) meses calendario</v>
          </cell>
          <cell r="J216">
            <v>45306</v>
          </cell>
          <cell r="K216">
            <v>45487</v>
          </cell>
          <cell r="L216" t="str">
            <v>NO APLICA</v>
          </cell>
          <cell r="M216" t="str">
            <v>NO APLICA</v>
          </cell>
          <cell r="N216" t="str">
            <v>NO APLICA</v>
          </cell>
          <cell r="O216">
            <v>7</v>
          </cell>
          <cell r="P216">
            <v>1972791</v>
          </cell>
          <cell r="Q216">
            <v>45306</v>
          </cell>
          <cell r="R216">
            <v>45322</v>
          </cell>
          <cell r="S216">
            <v>3698984</v>
          </cell>
          <cell r="T216">
            <v>45323</v>
          </cell>
          <cell r="U216">
            <v>45351</v>
          </cell>
          <cell r="V216">
            <v>3698984</v>
          </cell>
          <cell r="W216">
            <v>45352</v>
          </cell>
          <cell r="X216">
            <v>45382</v>
          </cell>
          <cell r="Y216">
            <v>3698984</v>
          </cell>
          <cell r="Z216">
            <v>45383</v>
          </cell>
          <cell r="AA216">
            <v>45412</v>
          </cell>
          <cell r="AB216">
            <v>3698984</v>
          </cell>
          <cell r="AC216">
            <v>45413</v>
          </cell>
          <cell r="AD216">
            <v>45443</v>
          </cell>
          <cell r="AE216">
            <v>3698984</v>
          </cell>
          <cell r="AF216">
            <v>45444</v>
          </cell>
          <cell r="AG216">
            <v>45473</v>
          </cell>
          <cell r="AH216">
            <v>1726193</v>
          </cell>
          <cell r="AI216">
            <v>45474</v>
          </cell>
          <cell r="AJ216">
            <v>45487</v>
          </cell>
          <cell r="BI216" t="str">
            <v>Vicerrectoría de Recursos Universitarios</v>
          </cell>
          <cell r="BJ216" t="str">
            <v>WILSON FERNANDO SALGADO CIFUENTES</v>
          </cell>
          <cell r="BK216" t="str">
            <v>Vicerrector Universitario</v>
          </cell>
          <cell r="BL216">
            <v>20</v>
          </cell>
          <cell r="BM216">
            <v>45306</v>
          </cell>
          <cell r="BN216">
            <v>2599259317</v>
          </cell>
          <cell r="BO216">
            <v>38</v>
          </cell>
          <cell r="BP216">
            <v>45306</v>
          </cell>
          <cell r="BQ216">
            <v>22193904</v>
          </cell>
          <cell r="CS216" t="str">
            <v>1. Contribuir contable y financieramente en el trámite, revisión, proyección y evaluación en las diferentes etapas de los procesos contractuales y administrativos, conforme a la normatividad vigente de la Universidad de los Llanos. 2. Apoyar con el trámite, revisión, proyección de los diferentes pagos de contratos a cargo de la Vicerrectoría de Recursos Universitarios. 3. Cooperar en el cargue y seguimiento de la documentación emitida en los procesos contractuales de la Vicerrectoría de Recursos Universitarios (SECOP, SICOF, Drive, micrositio contratación unillanos, entre otros.). 4. Coadyuvar en la proyección financiera de informes o solicitudes internas o externas asignadas a la Vicerrectoría de Recursos Universitarios. 5. Contribuir en las auditorías internas o externas en los procesos de gestión de bienes y servicios, asignadas a la Vicerrectoría de Recursos Universitarios.</v>
          </cell>
          <cell r="CT216">
            <v>35263210</v>
          </cell>
          <cell r="CU216">
            <v>436</v>
          </cell>
          <cell r="CV216">
            <v>400</v>
          </cell>
          <cell r="CY216">
            <v>6920</v>
          </cell>
          <cell r="CZ216" t="str">
            <v>M5</v>
          </cell>
        </row>
        <row r="217">
          <cell r="B217" t="str">
            <v>0118 DE 2024</v>
          </cell>
          <cell r="C217">
            <v>1121855785</v>
          </cell>
          <cell r="D217" t="str">
            <v>JESICA ZAMBRANO BOHORQUEZ</v>
          </cell>
          <cell r="E217" t="str">
            <v>CONTRATO DE PRESTACIÓN DE SERVICIOS PROFESIONALES</v>
          </cell>
          <cell r="F217" t="str">
            <v>PRESTACIÓN DE SERVICIOS PROFESIONALES NECESARIO PARA EL FORTALECIMIENTO DE LOS PROCESOS ADMINISTRATIVOS DE LA VICERRECTORÍA DE RECURSOS UNIVERSITARIOS DE LA UNIVERSIDAD DE LOS LLANOS.</v>
          </cell>
          <cell r="G217">
            <v>45306</v>
          </cell>
          <cell r="H217">
            <v>22193904</v>
          </cell>
          <cell r="I217" t="str">
            <v>Seis (06) meses calendario</v>
          </cell>
          <cell r="J217">
            <v>45306</v>
          </cell>
          <cell r="K217">
            <v>45487</v>
          </cell>
          <cell r="L217" t="str">
            <v>NO APLICA</v>
          </cell>
          <cell r="M217" t="str">
            <v>NO APLICA</v>
          </cell>
          <cell r="N217" t="str">
            <v>NO APLICA</v>
          </cell>
          <cell r="O217">
            <v>7</v>
          </cell>
          <cell r="P217">
            <v>1972791</v>
          </cell>
          <cell r="Q217">
            <v>45306</v>
          </cell>
          <cell r="R217">
            <v>45322</v>
          </cell>
          <cell r="S217">
            <v>3698984</v>
          </cell>
          <cell r="T217">
            <v>45323</v>
          </cell>
          <cell r="U217">
            <v>45351</v>
          </cell>
          <cell r="V217">
            <v>3698984</v>
          </cell>
          <cell r="W217">
            <v>45352</v>
          </cell>
          <cell r="X217">
            <v>45382</v>
          </cell>
          <cell r="Y217">
            <v>3698984</v>
          </cell>
          <cell r="Z217">
            <v>45383</v>
          </cell>
          <cell r="AA217">
            <v>45412</v>
          </cell>
          <cell r="AB217">
            <v>3698984</v>
          </cell>
          <cell r="AC217">
            <v>45413</v>
          </cell>
          <cell r="AD217">
            <v>45443</v>
          </cell>
          <cell r="AE217">
            <v>3698984</v>
          </cell>
          <cell r="AF217">
            <v>45444</v>
          </cell>
          <cell r="AG217">
            <v>45473</v>
          </cell>
          <cell r="AH217">
            <v>1726193</v>
          </cell>
          <cell r="AI217">
            <v>45474</v>
          </cell>
          <cell r="AJ217">
            <v>45487</v>
          </cell>
          <cell r="BI217" t="str">
            <v>Vicerrectoría de Recursos Universitarios</v>
          </cell>
          <cell r="BJ217" t="str">
            <v>WILSON FERNANDO SALGADO CIFUENTES</v>
          </cell>
          <cell r="BK217" t="str">
            <v>Vicerrector Universitario</v>
          </cell>
          <cell r="BL217">
            <v>20</v>
          </cell>
          <cell r="BM217">
            <v>45306</v>
          </cell>
          <cell r="BN217">
            <v>2599259317</v>
          </cell>
          <cell r="BO217">
            <v>93</v>
          </cell>
          <cell r="BP217">
            <v>45306</v>
          </cell>
          <cell r="BQ217">
            <v>22193904</v>
          </cell>
          <cell r="CS217" t="str">
            <v>1. Contribuir en las auditorías internas o externas de gestión de calidad realizada por control interno y en los procesos de gestión de bienes y servicios asignadas a la Vicerrectoría de Recursos Universitarios. 2. Colaborar en la planificación, elaboración, evaluación y seguimiento de los procedimientos y demás formatos del Sistema Integrado de Gestión de Calidad, del proceso de gestión de bienes y servicios. 3. Contribuir en la revisión y trámite de las diferentes etapas de los procesos contractuales y administrativos de la Vicerrectoría de Recursos Universitarios, conforme a la normatividad vigente de la Universidad de los Llanos. 4. Coadyuvar en la proyección de informes o solicitudes internas o externas asignadas a la Vicerrectoría de Recursos Universitarios. 5. Cooperar con la realización de herramientas que contribuyan al seguimiento, control, análisis y planeación de las actividades propias de la Vicerrectoría de Recursos Universitarios. 6. Cooperar con el trámite de procesos contractuales de la Vicerrectoría de Recursos Universitarios en la tienda virtual de Colombia Compra Eficiente. 7. Colaborar con la formulación, revisión, publicación y seguimiento del Plan de Adquisiciones de la Universidad de los Llanos.</v>
          </cell>
          <cell r="CT217">
            <v>1121855785</v>
          </cell>
          <cell r="CU217">
            <v>436</v>
          </cell>
          <cell r="CV217">
            <v>400</v>
          </cell>
          <cell r="CY217">
            <v>8299</v>
          </cell>
          <cell r="CZ217" t="str">
            <v>M6</v>
          </cell>
        </row>
        <row r="218">
          <cell r="B218" t="str">
            <v>0119 DE 2024</v>
          </cell>
          <cell r="C218">
            <v>52714560</v>
          </cell>
          <cell r="D218" t="str">
            <v>SANDRA MIREYA LOSADA RAMIREZ</v>
          </cell>
          <cell r="E218" t="str">
            <v>CONTRATO DE PRESTACIÓN DE SERVICIOS DE APOYO A LA GESTIÓN</v>
          </cell>
          <cell r="F218" t="str">
            <v>PRESTACIÓN DE SERVICIOS DE APOYO A LA GESTIÓN NECESARIO PARA FORTALECER LOS PROCEDIMIENTOS DE GESTIÓN DE ARCHIVO, PUBLICIDAD, SEGUIMIENTO Y PAGOS DE LA VICERRECTORÍA DE RECURSOS UNIVERSITARIOS DE LA UNIVERSIDAD DE LOS LLANOS</v>
          </cell>
          <cell r="G218">
            <v>45306</v>
          </cell>
          <cell r="H218">
            <v>10905624</v>
          </cell>
          <cell r="I218" t="str">
            <v>Seis (06) meses calendario</v>
          </cell>
          <cell r="J218">
            <v>45306</v>
          </cell>
          <cell r="K218">
            <v>45487</v>
          </cell>
          <cell r="L218" t="str">
            <v>NO APLICA</v>
          </cell>
          <cell r="M218" t="str">
            <v>NO APLICA</v>
          </cell>
          <cell r="N218" t="str">
            <v>NO APLICA</v>
          </cell>
          <cell r="O218">
            <v>7</v>
          </cell>
          <cell r="P218">
            <v>969389</v>
          </cell>
          <cell r="Q218">
            <v>45306</v>
          </cell>
          <cell r="R218">
            <v>45322</v>
          </cell>
          <cell r="S218">
            <v>1817604</v>
          </cell>
          <cell r="T218">
            <v>45323</v>
          </cell>
          <cell r="U218">
            <v>45351</v>
          </cell>
          <cell r="V218">
            <v>1817604</v>
          </cell>
          <cell r="W218">
            <v>45352</v>
          </cell>
          <cell r="X218">
            <v>45382</v>
          </cell>
          <cell r="Y218">
            <v>1817604</v>
          </cell>
          <cell r="Z218">
            <v>45383</v>
          </cell>
          <cell r="AA218">
            <v>45412</v>
          </cell>
          <cell r="AB218">
            <v>1817604</v>
          </cell>
          <cell r="AC218">
            <v>45413</v>
          </cell>
          <cell r="AD218">
            <v>45443</v>
          </cell>
          <cell r="AE218">
            <v>1817604</v>
          </cell>
          <cell r="AF218">
            <v>45444</v>
          </cell>
          <cell r="AG218">
            <v>45473</v>
          </cell>
          <cell r="AH218">
            <v>848215</v>
          </cell>
          <cell r="AI218">
            <v>45474</v>
          </cell>
          <cell r="AJ218">
            <v>45487</v>
          </cell>
          <cell r="BI218" t="str">
            <v>Vicerrectoría de Recursos Universitarios</v>
          </cell>
          <cell r="BJ218" t="str">
            <v>WILSON FERNANDO SALGADO CIFUENTES</v>
          </cell>
          <cell r="BK218" t="str">
            <v>Vicerrector Universitario</v>
          </cell>
          <cell r="BL218">
            <v>20</v>
          </cell>
          <cell r="BM218">
            <v>45306</v>
          </cell>
          <cell r="BN218">
            <v>2599259317</v>
          </cell>
          <cell r="BO218">
            <v>55</v>
          </cell>
          <cell r="BP218">
            <v>45306</v>
          </cell>
          <cell r="BQ218">
            <v>10905624</v>
          </cell>
          <cell r="CS218" t="str">
            <v>1. Cooperar en el cargue y seguimiento de la documentación emitida en los procesos contractuales de la Vicerrectoría de Recursos Universitarios (Drive, micrositio contratación unillanos, entre otros). 2. Coadyuvar en la proyección de informes o solicitudes internas o externas asignadas a la Vicerrectoría de Recursos Universitarios. 3. Contribuir en las auditorías internas o externas en los procesos de gestión de bienes y servicios,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218">
            <v>52714560</v>
          </cell>
          <cell r="CU218">
            <v>436</v>
          </cell>
          <cell r="CV218">
            <v>400</v>
          </cell>
          <cell r="CY218">
            <v>8299</v>
          </cell>
          <cell r="CZ218" t="str">
            <v>M6</v>
          </cell>
        </row>
        <row r="219">
          <cell r="B219" t="str">
            <v>0120 DE 2024</v>
          </cell>
          <cell r="C219">
            <v>1123115650</v>
          </cell>
          <cell r="D219" t="str">
            <v>BRENDA NATALIA DIAZ MEJIA</v>
          </cell>
          <cell r="E219" t="str">
            <v>CONTRATO DE PRESTACIÓN DE SERVICIOS PROFESIONALES</v>
          </cell>
          <cell r="F219" t="str">
            <v>PRESTACIÓN DE SERVICIOS PROFESIONALES NECESARIO PARA EL FORTALECIMIENTO DE LOS PROCESOS ADMINISTRATIVOS Y JURÍDICOS DE LA VICERRECTORÍA DE RECURSOS UNIVERSITARIOS DE LA UNIVERSIDAD DE LOS LLANOS.</v>
          </cell>
          <cell r="G219">
            <v>45306</v>
          </cell>
          <cell r="H219">
            <v>22193904</v>
          </cell>
          <cell r="I219" t="str">
            <v>Seis (06) meses calendario</v>
          </cell>
          <cell r="J219">
            <v>45306</v>
          </cell>
          <cell r="K219">
            <v>45487</v>
          </cell>
          <cell r="L219" t="str">
            <v>NO APLICA</v>
          </cell>
          <cell r="M219" t="str">
            <v>NO APLICA</v>
          </cell>
          <cell r="N219" t="str">
            <v>NO APLICA</v>
          </cell>
          <cell r="O219">
            <v>7</v>
          </cell>
          <cell r="P219">
            <v>1972791</v>
          </cell>
          <cell r="Q219">
            <v>45306</v>
          </cell>
          <cell r="R219">
            <v>45322</v>
          </cell>
          <cell r="S219">
            <v>3698984</v>
          </cell>
          <cell r="T219">
            <v>45323</v>
          </cell>
          <cell r="U219">
            <v>45351</v>
          </cell>
          <cell r="V219">
            <v>3698984</v>
          </cell>
          <cell r="W219">
            <v>45352</v>
          </cell>
          <cell r="X219">
            <v>45382</v>
          </cell>
          <cell r="Y219">
            <v>3698984</v>
          </cell>
          <cell r="Z219">
            <v>45383</v>
          </cell>
          <cell r="AA219">
            <v>45412</v>
          </cell>
          <cell r="AB219">
            <v>3698984</v>
          </cell>
          <cell r="AC219">
            <v>45413</v>
          </cell>
          <cell r="AD219">
            <v>45443</v>
          </cell>
          <cell r="AE219">
            <v>3698984</v>
          </cell>
          <cell r="AF219">
            <v>45444</v>
          </cell>
          <cell r="AG219">
            <v>45473</v>
          </cell>
          <cell r="AH219">
            <v>1726193</v>
          </cell>
          <cell r="AI219">
            <v>45474</v>
          </cell>
          <cell r="AJ219">
            <v>45487</v>
          </cell>
          <cell r="BI219" t="str">
            <v>Vicerrectoría de Recursos Universitarios</v>
          </cell>
          <cell r="BJ219" t="str">
            <v>WILSON FERNANDO SALGADO CIFUENTES</v>
          </cell>
          <cell r="BK219" t="str">
            <v>Vicerrector Universitario</v>
          </cell>
          <cell r="BL219">
            <v>20</v>
          </cell>
          <cell r="BM219">
            <v>45306</v>
          </cell>
          <cell r="BN219">
            <v>2599259317</v>
          </cell>
          <cell r="BO219">
            <v>125</v>
          </cell>
          <cell r="BP219">
            <v>45306</v>
          </cell>
          <cell r="BQ219">
            <v>22193904</v>
          </cell>
          <cell r="CS219"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 7. Colaborar en la revisión de las minutas y/o documentos  requeridos para los procesos de contratación de docentes hora cátedra.</v>
          </cell>
          <cell r="CT219">
            <v>1123115650.0999999</v>
          </cell>
          <cell r="CU219">
            <v>436</v>
          </cell>
          <cell r="CV219">
            <v>400</v>
          </cell>
          <cell r="CY219">
            <v>8299</v>
          </cell>
          <cell r="CZ219" t="str">
            <v>M6</v>
          </cell>
        </row>
        <row r="220">
          <cell r="B220" t="str">
            <v>0121 DE 2024</v>
          </cell>
          <cell r="C220">
            <v>86059230</v>
          </cell>
          <cell r="D220" t="str">
            <v>RENE YESID HERRERA VANEGAS</v>
          </cell>
          <cell r="E220" t="str">
            <v>CONTRATO DE PRESTACIÓN DE SERVICIOS PROFESIONALES</v>
          </cell>
          <cell r="F220" t="str">
            <v>PRESTACIÓN DE SERVICIOS PROFESIONALES NECESARIO PARA EL FORTALECIMIENTO DE LOS DIFERENTES PROCESOS EN LA SEDE BOQUEMONTE DE LA UNIVERSIDAD DE LOS LLANOS.</v>
          </cell>
          <cell r="G220">
            <v>45306</v>
          </cell>
          <cell r="H220">
            <v>29464320</v>
          </cell>
          <cell r="I220" t="str">
            <v>Seis (06) meses calendario</v>
          </cell>
          <cell r="J220">
            <v>45306</v>
          </cell>
          <cell r="K220">
            <v>45487</v>
          </cell>
          <cell r="L220" t="str">
            <v>NO APLICA</v>
          </cell>
          <cell r="M220" t="str">
            <v>NO APLICA</v>
          </cell>
          <cell r="N220" t="str">
            <v>NO APLICA</v>
          </cell>
          <cell r="O220">
            <v>7</v>
          </cell>
          <cell r="P220">
            <v>2619051</v>
          </cell>
          <cell r="Q220">
            <v>45306</v>
          </cell>
          <cell r="R220">
            <v>45322</v>
          </cell>
          <cell r="S220">
            <v>4910720</v>
          </cell>
          <cell r="T220">
            <v>45323</v>
          </cell>
          <cell r="U220">
            <v>45351</v>
          </cell>
          <cell r="V220">
            <v>4910720</v>
          </cell>
          <cell r="W220">
            <v>45352</v>
          </cell>
          <cell r="X220">
            <v>45382</v>
          </cell>
          <cell r="Y220">
            <v>4910720</v>
          </cell>
          <cell r="Z220">
            <v>45383</v>
          </cell>
          <cell r="AA220">
            <v>45412</v>
          </cell>
          <cell r="AB220">
            <v>4910720</v>
          </cell>
          <cell r="AC220">
            <v>45413</v>
          </cell>
          <cell r="AD220">
            <v>45443</v>
          </cell>
          <cell r="AE220">
            <v>4910720</v>
          </cell>
          <cell r="AF220">
            <v>45444</v>
          </cell>
          <cell r="AG220">
            <v>45473</v>
          </cell>
          <cell r="AH220">
            <v>2291669</v>
          </cell>
          <cell r="AI220">
            <v>45474</v>
          </cell>
          <cell r="AJ220">
            <v>45487</v>
          </cell>
          <cell r="BI220" t="str">
            <v>Vicerrectoría de Recursos Universitarios</v>
          </cell>
          <cell r="BJ220" t="str">
            <v>WILSON FERNANDO SALGADO CIFUENTES</v>
          </cell>
          <cell r="BK220" t="str">
            <v>Vicerrector Universitario</v>
          </cell>
          <cell r="BL220">
            <v>20</v>
          </cell>
          <cell r="BM220">
            <v>45306</v>
          </cell>
          <cell r="BN220">
            <v>2599259317</v>
          </cell>
          <cell r="BO220">
            <v>67</v>
          </cell>
          <cell r="BP220">
            <v>45306</v>
          </cell>
          <cell r="BQ220">
            <v>29464320</v>
          </cell>
          <cell r="CS220" t="str">
            <v>1. Coadyuvar en la proyección de informes o solicitudes internas o externas asignadas a la Vicerrectoría de Recursos Universitarios Campus Boquemonte. 2. Coadyuvar tanto en la planificación como en la ejecución del plan de mantenimiento preventivo y correctivo, incluyendo actualización del inventario del Campus Boquemonte. 3. Coadyuvar en la organización de espacios y la logística de actividades académicas y eventos institucionales en el Campus Boquemonte. 4.  Colaborar en la revisión y gestión de los requerimientos del personal docente para el desarrollo académico en el campus Boquemonte. 5. Colaborar en la organización de documentación e información según los procedimientos de gestión de calidad del Campus Boquemonte de la Universidad de los Llanos.</v>
          </cell>
          <cell r="CT220">
            <v>86059230</v>
          </cell>
          <cell r="CU220">
            <v>436</v>
          </cell>
          <cell r="CV220">
            <v>400</v>
          </cell>
          <cell r="CY220">
            <v>7310</v>
          </cell>
          <cell r="CZ220" t="str">
            <v>M6</v>
          </cell>
        </row>
        <row r="221">
          <cell r="B221" t="str">
            <v>0122 DE 2024</v>
          </cell>
          <cell r="C221">
            <v>1121945142</v>
          </cell>
          <cell r="D221" t="str">
            <v>LAURA CAMILA ORTIZ VALBUENA</v>
          </cell>
          <cell r="E221" t="str">
            <v>CONTRATO DE PRESTACIÓN DE SERVICIOS DE APOYO A LA GESTIÓN</v>
          </cell>
          <cell r="F221" t="str">
            <v>PRESTACIÓN DE SERVICIOS DE APOYO A LA GESTIÓN NECESARIO PARA FORTALECER LOS PROCEDIMIENTOS DE GESTIÓN DE ARCHIVO, PUBLICIDAD Y SEGUIMIENTO DE LA VICERRECTORÍA DE RECURSOS UNIVERSITARIOS DE LA UNIVERSIDAD DE LOS LLANOS.</v>
          </cell>
          <cell r="G221">
            <v>45306</v>
          </cell>
          <cell r="H221">
            <v>14540832</v>
          </cell>
          <cell r="I221" t="str">
            <v>Seis (06) meses calendario</v>
          </cell>
          <cell r="J221">
            <v>45306</v>
          </cell>
          <cell r="K221">
            <v>45487</v>
          </cell>
          <cell r="L221" t="str">
            <v>NO APLICA</v>
          </cell>
          <cell r="M221" t="str">
            <v>NO APLICA</v>
          </cell>
          <cell r="N221" t="str">
            <v>NO APLICA</v>
          </cell>
          <cell r="O221">
            <v>7</v>
          </cell>
          <cell r="P221">
            <v>1292518</v>
          </cell>
          <cell r="Q221">
            <v>45306</v>
          </cell>
          <cell r="R221">
            <v>45322</v>
          </cell>
          <cell r="S221">
            <v>2423472</v>
          </cell>
          <cell r="T221">
            <v>45323</v>
          </cell>
          <cell r="U221">
            <v>45351</v>
          </cell>
          <cell r="V221">
            <v>2423472</v>
          </cell>
          <cell r="W221">
            <v>45352</v>
          </cell>
          <cell r="X221">
            <v>45382</v>
          </cell>
          <cell r="Y221">
            <v>2423472</v>
          </cell>
          <cell r="Z221">
            <v>45383</v>
          </cell>
          <cell r="AA221">
            <v>45412</v>
          </cell>
          <cell r="AB221">
            <v>2423472</v>
          </cell>
          <cell r="AC221">
            <v>45413</v>
          </cell>
          <cell r="AD221">
            <v>45443</v>
          </cell>
          <cell r="AE221">
            <v>2423472</v>
          </cell>
          <cell r="AF221">
            <v>45444</v>
          </cell>
          <cell r="AG221">
            <v>45473</v>
          </cell>
          <cell r="AH221">
            <v>1130954</v>
          </cell>
          <cell r="AI221">
            <v>45474</v>
          </cell>
          <cell r="AJ221">
            <v>45487</v>
          </cell>
          <cell r="BI221" t="str">
            <v>Vicerrectoría de Recursos Universitarios</v>
          </cell>
          <cell r="BJ221" t="str">
            <v>WILSON FERNANDO SALGADO CIFUENTES</v>
          </cell>
          <cell r="BK221" t="str">
            <v>Vicerrector Universitario</v>
          </cell>
          <cell r="BL221">
            <v>20</v>
          </cell>
          <cell r="BM221">
            <v>45306</v>
          </cell>
          <cell r="BN221">
            <v>2599259317</v>
          </cell>
          <cell r="BO221">
            <v>117</v>
          </cell>
          <cell r="BP221">
            <v>45306</v>
          </cell>
          <cell r="BQ221">
            <v>14540832</v>
          </cell>
          <cell r="CS221"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la revisión, trámite y/o proyección de los diferentes pagos de contratos a cargo de la Vicerrectoría de Recursos Universitarios. 4. Apoyar en la revisión de los expedientes contractuales de conformidad con los procedimientos de gestión de bienes y servicios, asignadas a la Vicerrectoría de Recursos Universitarios.</v>
          </cell>
          <cell r="CT221">
            <v>1121945142</v>
          </cell>
          <cell r="CU221">
            <v>436</v>
          </cell>
          <cell r="CV221">
            <v>400</v>
          </cell>
          <cell r="CY221">
            <v>4290</v>
          </cell>
          <cell r="CZ221" t="str">
            <v>M5</v>
          </cell>
        </row>
        <row r="222">
          <cell r="B222" t="str">
            <v>0123 DE 2024</v>
          </cell>
          <cell r="C222">
            <v>1121894142</v>
          </cell>
          <cell r="D222" t="str">
            <v>LEIDY ALEJANDRA SARMIENTO FULA</v>
          </cell>
          <cell r="E222" t="str">
            <v>CONTRATO DE PRESTACIÓN DE SERVICIOS PROFESIONALES</v>
          </cell>
          <cell r="F222" t="str">
            <v>PRESTACIÓN DE SERVICIOS PROFESIONALES NECESARIO PARA EL FORTALECIMIENTO DE LOS PROCESOS CONTRACTUALES Y JURÍDICOS DE LA VICERRECTORÍA DE RECURSOS UNIVERSITARIOS DE LA UNIVERSIDAD DE LOS LLANOS.</v>
          </cell>
          <cell r="G222">
            <v>45306</v>
          </cell>
          <cell r="H222">
            <v>18367368</v>
          </cell>
          <cell r="I222" t="str">
            <v>Seis (06) meses calendario</v>
          </cell>
          <cell r="J222">
            <v>45306</v>
          </cell>
          <cell r="K222">
            <v>45487</v>
          </cell>
          <cell r="L222" t="str">
            <v>NO APLICA</v>
          </cell>
          <cell r="M222" t="str">
            <v>NO APLICA</v>
          </cell>
          <cell r="N222" t="str">
            <v>NO APLICA</v>
          </cell>
          <cell r="O222">
            <v>7</v>
          </cell>
          <cell r="P222">
            <v>1632655</v>
          </cell>
          <cell r="Q222">
            <v>45306</v>
          </cell>
          <cell r="R222">
            <v>45322</v>
          </cell>
          <cell r="S222">
            <v>3061228</v>
          </cell>
          <cell r="T222">
            <v>45323</v>
          </cell>
          <cell r="U222">
            <v>45351</v>
          </cell>
          <cell r="V222">
            <v>3061228</v>
          </cell>
          <cell r="W222">
            <v>45352</v>
          </cell>
          <cell r="X222">
            <v>45382</v>
          </cell>
          <cell r="Y222">
            <v>3061228</v>
          </cell>
          <cell r="Z222">
            <v>45383</v>
          </cell>
          <cell r="AA222">
            <v>45412</v>
          </cell>
          <cell r="AB222">
            <v>3061228</v>
          </cell>
          <cell r="AC222">
            <v>45413</v>
          </cell>
          <cell r="AD222">
            <v>45443</v>
          </cell>
          <cell r="AE222">
            <v>3061228</v>
          </cell>
          <cell r="AF222">
            <v>45444</v>
          </cell>
          <cell r="AG222">
            <v>45473</v>
          </cell>
          <cell r="AH222">
            <v>1428573</v>
          </cell>
          <cell r="AI222">
            <v>45474</v>
          </cell>
          <cell r="AJ222">
            <v>45487</v>
          </cell>
          <cell r="BI222" t="str">
            <v>Vicerrectoría de Recursos Universitarios</v>
          </cell>
          <cell r="BJ222" t="str">
            <v>WILSON FERNANDO SALGADO CIFUENTES</v>
          </cell>
          <cell r="BK222" t="str">
            <v>Vicerrector Universitario</v>
          </cell>
          <cell r="BL222">
            <v>20</v>
          </cell>
          <cell r="BM222">
            <v>45306</v>
          </cell>
          <cell r="BN222">
            <v>2599259317</v>
          </cell>
          <cell r="BO222">
            <v>106</v>
          </cell>
          <cell r="BP222">
            <v>45306</v>
          </cell>
          <cell r="BQ222">
            <v>18367368</v>
          </cell>
          <cell r="CS222" t="str">
            <v>1. Contribuir en el trámite, revisión, proyección y evaluación jurídica de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222">
            <v>1121894142</v>
          </cell>
          <cell r="CU222">
            <v>436</v>
          </cell>
          <cell r="CV222">
            <v>400</v>
          </cell>
          <cell r="CY222">
            <v>8299</v>
          </cell>
          <cell r="CZ222" t="str">
            <v>M6</v>
          </cell>
        </row>
        <row r="223">
          <cell r="B223" t="str">
            <v>0124 DE 2024</v>
          </cell>
          <cell r="C223">
            <v>71732237</v>
          </cell>
          <cell r="D223" t="str">
            <v xml:space="preserve">WILTON ORACIO CALDERON CAMACHO </v>
          </cell>
          <cell r="E223" t="str">
            <v>CONTRATO DE PRESTACIÓN DE SERVICIOS PROFESIONALES</v>
          </cell>
          <cell r="F223" t="str">
            <v>PRESTACIÓN DE SERVICIOS PROFESIONALES ESPECIALIZADOS NECESARIO PARA EL DESARROLLO DEL PROYECTO FICHA BPUNI VIAC 03 2710 2023 “APOYO A LOS PROCESOS DE ASEGURAMIENTO DE LA CALIDAD ACADÉMICA EN LA UNIVERSIDAD DE LOS LLANOS”</v>
          </cell>
          <cell r="G223">
            <v>45306</v>
          </cell>
          <cell r="H223">
            <v>39000000</v>
          </cell>
          <cell r="I223" t="str">
            <v>Seis (06) meses calendario</v>
          </cell>
          <cell r="J223">
            <v>45306</v>
          </cell>
          <cell r="K223">
            <v>45487</v>
          </cell>
          <cell r="L223" t="str">
            <v>NO APLICA</v>
          </cell>
          <cell r="M223" t="str">
            <v>NO APLICA</v>
          </cell>
          <cell r="N223" t="str">
            <v>NO APLICA</v>
          </cell>
          <cell r="O223">
            <v>7</v>
          </cell>
          <cell r="P223">
            <v>3466667</v>
          </cell>
          <cell r="Q223">
            <v>45306</v>
          </cell>
          <cell r="R223">
            <v>45322</v>
          </cell>
          <cell r="S223">
            <v>6500000</v>
          </cell>
          <cell r="T223">
            <v>45323</v>
          </cell>
          <cell r="U223">
            <v>45351</v>
          </cell>
          <cell r="V223">
            <v>6500000</v>
          </cell>
          <cell r="W223">
            <v>45352</v>
          </cell>
          <cell r="X223">
            <v>45382</v>
          </cell>
          <cell r="Y223">
            <v>6500000</v>
          </cell>
          <cell r="Z223">
            <v>45383</v>
          </cell>
          <cell r="AA223">
            <v>45412</v>
          </cell>
          <cell r="AB223">
            <v>6500000</v>
          </cell>
          <cell r="AC223">
            <v>45413</v>
          </cell>
          <cell r="AD223">
            <v>45443</v>
          </cell>
          <cell r="AE223">
            <v>6500000</v>
          </cell>
          <cell r="AF223">
            <v>45444</v>
          </cell>
          <cell r="AG223">
            <v>45473</v>
          </cell>
          <cell r="AH223">
            <v>3033333</v>
          </cell>
          <cell r="AI223">
            <v>45474</v>
          </cell>
          <cell r="AJ223">
            <v>45487</v>
          </cell>
          <cell r="BI223" t="str">
            <v>Vicerrectoría Académica</v>
          </cell>
          <cell r="BJ223" t="str">
            <v>ANA BETY VACCA CASANOVA</v>
          </cell>
          <cell r="BK223" t="str">
            <v>Docente de planta de la Universidad de los Llanos</v>
          </cell>
          <cell r="BL223">
            <v>15</v>
          </cell>
          <cell r="BM223">
            <v>45306</v>
          </cell>
          <cell r="BN223">
            <v>246015552</v>
          </cell>
          <cell r="BO223">
            <v>128</v>
          </cell>
          <cell r="BP223">
            <v>45306</v>
          </cell>
          <cell r="BQ223">
            <v>39000000</v>
          </cell>
          <cell r="CS223" t="str">
            <v>1. Asesorar en la articulación curricular de perfiles, competencias y resultados de aprendizaje para la construcción de documentos de condiciones de calidad, en el marco de la normatividad vigente del Ministerio de Educación Nacional. 2. Asesorar en el fortalecimiento de los procesos de aseguramiento de la calidad, en el marco de la normatividad nacional e institucional. 3. Asesorar en la aplicación del modelo de evaluación de impactos institucional y de programas. 4. Asesorar en la elaboración de informes de acuerdo con los requerimientos del MEN en los procesos de aseguramiento de la calidad de la Institución. 5. Asesorar en la construcción de condiciones de calidad institucionales para los municipios que la Universidad de los Llanos estime conveniente. 6. Asesorar en la ejecución del Plan de renovación de la acreditación institucional. 7. Asesorar la construcción de modelo de educación digital de la Universidad de los Llanos.</v>
          </cell>
          <cell r="CT223">
            <v>71732237</v>
          </cell>
          <cell r="CU223">
            <v>617</v>
          </cell>
          <cell r="CV223">
            <v>53016</v>
          </cell>
          <cell r="CY223">
            <v>8530</v>
          </cell>
          <cell r="CZ223" t="str">
            <v>M3</v>
          </cell>
        </row>
        <row r="224">
          <cell r="B224" t="str">
            <v>0125 DE 2024</v>
          </cell>
          <cell r="C224">
            <v>1118536819</v>
          </cell>
          <cell r="D224" t="str">
            <v>LUCILA VARGAS MALAVER</v>
          </cell>
          <cell r="E224" t="str">
            <v>CONTRATO DE PRESTACIÓN DE SERVICIOS PROFESIONALES</v>
          </cell>
          <cell r="F224" t="str">
            <v>PRESTACIÓN DE SERVICIOS PROFESIONALES ESPECIALIZADOS NECESARIO PARA EL DESARROLLO DEL PROYECTO FICHA BPUNI VIAC 03 2710 2023 “APOYO A LOS PROCESOS DE ASEGURAMIENTO DE LA CALIDAD ACADÉMICA EN LA UNIVERSIDAD DE LOS LLANOS”</v>
          </cell>
          <cell r="G224">
            <v>45306</v>
          </cell>
          <cell r="H224">
            <v>22193904</v>
          </cell>
          <cell r="I224" t="str">
            <v>Seis (06) meses calendario</v>
          </cell>
          <cell r="J224">
            <v>45306</v>
          </cell>
          <cell r="K224">
            <v>45487</v>
          </cell>
          <cell r="L224" t="str">
            <v>NO APLICA</v>
          </cell>
          <cell r="M224" t="str">
            <v>NO APLICA</v>
          </cell>
          <cell r="N224" t="str">
            <v>NO APLICA</v>
          </cell>
          <cell r="O224">
            <v>7</v>
          </cell>
          <cell r="P224">
            <v>1972791</v>
          </cell>
          <cell r="Q224">
            <v>45306</v>
          </cell>
          <cell r="R224">
            <v>45322</v>
          </cell>
          <cell r="S224">
            <v>3698984</v>
          </cell>
          <cell r="T224">
            <v>45323</v>
          </cell>
          <cell r="U224">
            <v>45351</v>
          </cell>
          <cell r="V224">
            <v>3698984</v>
          </cell>
          <cell r="W224">
            <v>45352</v>
          </cell>
          <cell r="X224">
            <v>45382</v>
          </cell>
          <cell r="Y224">
            <v>3698984</v>
          </cell>
          <cell r="Z224">
            <v>45383</v>
          </cell>
          <cell r="AA224">
            <v>45412</v>
          </cell>
          <cell r="AB224">
            <v>3698984</v>
          </cell>
          <cell r="AC224">
            <v>45413</v>
          </cell>
          <cell r="AD224">
            <v>45443</v>
          </cell>
          <cell r="AE224">
            <v>3698984</v>
          </cell>
          <cell r="AF224">
            <v>45444</v>
          </cell>
          <cell r="AG224">
            <v>45473</v>
          </cell>
          <cell r="AH224">
            <v>1726193</v>
          </cell>
          <cell r="AI224">
            <v>45474</v>
          </cell>
          <cell r="AJ224">
            <v>45487</v>
          </cell>
          <cell r="BI224" t="str">
            <v>Vicerrectoría Académica</v>
          </cell>
          <cell r="BJ224" t="str">
            <v>ANA BETY VACCA CASANOVA</v>
          </cell>
          <cell r="BK224" t="str">
            <v>Docente de planta de la Universidad de los Llanos</v>
          </cell>
          <cell r="BL224">
            <v>15</v>
          </cell>
          <cell r="BM224">
            <v>45306</v>
          </cell>
          <cell r="BN224">
            <v>246015552</v>
          </cell>
          <cell r="BO224">
            <v>130</v>
          </cell>
          <cell r="BP224">
            <v>45306</v>
          </cell>
          <cell r="BQ224">
            <v>22193904</v>
          </cell>
          <cell r="CS22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224">
            <v>1118536819</v>
          </cell>
          <cell r="CU224">
            <v>617</v>
          </cell>
          <cell r="CV224">
            <v>53016</v>
          </cell>
          <cell r="CY224">
            <v>8560</v>
          </cell>
          <cell r="CZ224" t="str">
            <v>M5</v>
          </cell>
        </row>
        <row r="225">
          <cell r="B225" t="str">
            <v>0126 DE 2024</v>
          </cell>
          <cell r="C225">
            <v>37310820</v>
          </cell>
          <cell r="D225" t="str">
            <v>GLADYS GUERRERO MALDONADO</v>
          </cell>
          <cell r="E225" t="str">
            <v>CONTRATO DE PRESTACIÓN DE SERVICIOS PROFESIONALES</v>
          </cell>
          <cell r="F225" t="str">
            <v>PRESTACIÓN DE SERVICIOS PROFESIONALES ESPECIALIZADOS NECESARIO PARA EL DESARROLLO DEL PROYECTO FICHA BPUNI VIAC 03 2710 2023 “APOYO A LOS PROCESOS DE ASEGURAMIENTO DE LA CALIDAD ACADÉMICA EN LA UNIVERSIDAD DE LOS LLANOS”</v>
          </cell>
          <cell r="G225">
            <v>45306</v>
          </cell>
          <cell r="H225">
            <v>29464320</v>
          </cell>
          <cell r="I225" t="str">
            <v>Seis (06) meses calendario</v>
          </cell>
          <cell r="J225">
            <v>45306</v>
          </cell>
          <cell r="K225">
            <v>45487</v>
          </cell>
          <cell r="L225" t="str">
            <v>NO APLICA</v>
          </cell>
          <cell r="M225" t="str">
            <v>NO APLICA</v>
          </cell>
          <cell r="N225" t="str">
            <v>NO APLICA</v>
          </cell>
          <cell r="O225">
            <v>7</v>
          </cell>
          <cell r="P225">
            <v>2619051</v>
          </cell>
          <cell r="Q225">
            <v>45306</v>
          </cell>
          <cell r="R225">
            <v>45322</v>
          </cell>
          <cell r="S225">
            <v>4910720</v>
          </cell>
          <cell r="T225">
            <v>45323</v>
          </cell>
          <cell r="U225">
            <v>45351</v>
          </cell>
          <cell r="V225">
            <v>4910720</v>
          </cell>
          <cell r="W225">
            <v>45352</v>
          </cell>
          <cell r="X225">
            <v>45382</v>
          </cell>
          <cell r="Y225">
            <v>4910720</v>
          </cell>
          <cell r="Z225">
            <v>45383</v>
          </cell>
          <cell r="AA225">
            <v>45412</v>
          </cell>
          <cell r="AB225">
            <v>4910720</v>
          </cell>
          <cell r="AC225">
            <v>45413</v>
          </cell>
          <cell r="AD225">
            <v>45443</v>
          </cell>
          <cell r="AE225">
            <v>4910720</v>
          </cell>
          <cell r="AF225">
            <v>45444</v>
          </cell>
          <cell r="AG225">
            <v>45473</v>
          </cell>
          <cell r="AH225">
            <v>2291669</v>
          </cell>
          <cell r="AI225">
            <v>45474</v>
          </cell>
          <cell r="AJ225">
            <v>45487</v>
          </cell>
          <cell r="BI225" t="str">
            <v>Vicerrectoría Académica</v>
          </cell>
          <cell r="BJ225" t="str">
            <v>ANA BETY VACCA CASANOVA</v>
          </cell>
          <cell r="BK225" t="str">
            <v>Docente de planta de la Universidad de los Llanos</v>
          </cell>
          <cell r="BL225">
            <v>15</v>
          </cell>
          <cell r="BM225">
            <v>45306</v>
          </cell>
          <cell r="BN225">
            <v>246015552</v>
          </cell>
          <cell r="BO225">
            <v>131</v>
          </cell>
          <cell r="BP225">
            <v>45306</v>
          </cell>
          <cell r="BQ225">
            <v>29464320</v>
          </cell>
          <cell r="CS22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225">
            <v>37310820</v>
          </cell>
          <cell r="CU225">
            <v>617</v>
          </cell>
          <cell r="CV225">
            <v>53016</v>
          </cell>
          <cell r="CY225">
            <v>8299</v>
          </cell>
          <cell r="CZ225" t="str">
            <v>M6</v>
          </cell>
        </row>
        <row r="226">
          <cell r="B226" t="str">
            <v>0127 DE 2024</v>
          </cell>
          <cell r="C226">
            <v>1121875337</v>
          </cell>
          <cell r="D226" t="str">
            <v xml:space="preserve">NATALIA DEL PILAR  LEON ROLDAN </v>
          </cell>
          <cell r="E226" t="str">
            <v>CONTRATO DE PRESTACIÓN DE SERVICIOS PROFESIONALES</v>
          </cell>
          <cell r="F226" t="str">
            <v>PRESTACIÓN DE SERVICIOS PROFESIONALES ESPECIALIZADOS NECESARIO PARA EL DESARROLLO DEL PROYECTO FICHA BPUNI VIAC 03 2710 2023 “APOYO A LOS PROCESOS DE ASEGURAMIENTO DE LA CALIDAD ACADÉMICA EN LA UNIVERSIDAD DE LOS LLANOS”</v>
          </cell>
          <cell r="G226">
            <v>45306</v>
          </cell>
          <cell r="H226">
            <v>22193904</v>
          </cell>
          <cell r="I226" t="str">
            <v>Seis (06) meses calendario</v>
          </cell>
          <cell r="J226">
            <v>45306</v>
          </cell>
          <cell r="K226">
            <v>45487</v>
          </cell>
          <cell r="L226" t="str">
            <v>NO APLICA</v>
          </cell>
          <cell r="M226" t="str">
            <v>NO APLICA</v>
          </cell>
          <cell r="N226" t="str">
            <v>NO APLICA</v>
          </cell>
          <cell r="O226">
            <v>7</v>
          </cell>
          <cell r="P226">
            <v>1972791</v>
          </cell>
          <cell r="Q226">
            <v>45306</v>
          </cell>
          <cell r="R226">
            <v>45322</v>
          </cell>
          <cell r="S226">
            <v>3698984</v>
          </cell>
          <cell r="T226">
            <v>45323</v>
          </cell>
          <cell r="U226">
            <v>45351</v>
          </cell>
          <cell r="V226">
            <v>3698984</v>
          </cell>
          <cell r="W226">
            <v>45352</v>
          </cell>
          <cell r="X226">
            <v>45382</v>
          </cell>
          <cell r="Y226">
            <v>3698984</v>
          </cell>
          <cell r="Z226">
            <v>45383</v>
          </cell>
          <cell r="AA226">
            <v>45412</v>
          </cell>
          <cell r="AB226">
            <v>3698984</v>
          </cell>
          <cell r="AC226">
            <v>45413</v>
          </cell>
          <cell r="AD226">
            <v>45443</v>
          </cell>
          <cell r="AE226">
            <v>3698984</v>
          </cell>
          <cell r="AF226">
            <v>45444</v>
          </cell>
          <cell r="AG226">
            <v>45473</v>
          </cell>
          <cell r="AH226">
            <v>1726193</v>
          </cell>
          <cell r="AI226">
            <v>45474</v>
          </cell>
          <cell r="AJ226">
            <v>45487</v>
          </cell>
          <cell r="BI226" t="str">
            <v>Vicerrectoría Académica</v>
          </cell>
          <cell r="BJ226" t="str">
            <v>ANA BETY VACCA CASANOVA</v>
          </cell>
          <cell r="BK226" t="str">
            <v>Docente de planta de la Universidad de los Llanos</v>
          </cell>
          <cell r="BL226">
            <v>15</v>
          </cell>
          <cell r="BM226">
            <v>45306</v>
          </cell>
          <cell r="BN226">
            <v>246015552</v>
          </cell>
          <cell r="BO226">
            <v>132</v>
          </cell>
          <cell r="BP226">
            <v>45306</v>
          </cell>
          <cell r="BQ226">
            <v>22193904</v>
          </cell>
          <cell r="CS22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226">
            <v>1121875337.0999999</v>
          </cell>
          <cell r="CU226">
            <v>617</v>
          </cell>
          <cell r="CV226">
            <v>53016</v>
          </cell>
          <cell r="CY226">
            <v>8299</v>
          </cell>
          <cell r="CZ226" t="str">
            <v>M6</v>
          </cell>
        </row>
        <row r="227">
          <cell r="B227" t="str">
            <v>0128 DE 2024</v>
          </cell>
          <cell r="C227">
            <v>1121858318</v>
          </cell>
          <cell r="D227" t="str">
            <v>JESSIKA FERNANDA LEAL MARTINEZ</v>
          </cell>
          <cell r="E227" t="str">
            <v>CONTRATO DE PRESTACIÓN DE SERVICIOS PROFESIONALES</v>
          </cell>
          <cell r="F227" t="str">
            <v>PRESTACIÓN DE SERVICIOS PROFESIONALES ESPECIALIZADOS NECESARIO PARA EL DESARROLLO DEL PROYECTO FICHA BPUNI VIAC 03 2710 2023 “APOYO A LOS PROCESOS DE ASEGURAMIENTO DE LA CALIDAD ACADÉMICA EN LA UNIVERSIDAD DE LOS LLANOS”</v>
          </cell>
          <cell r="G227">
            <v>45306</v>
          </cell>
          <cell r="H227">
            <v>22193904</v>
          </cell>
          <cell r="I227" t="str">
            <v>Seis (06) meses calendario</v>
          </cell>
          <cell r="J227">
            <v>45306</v>
          </cell>
          <cell r="K227">
            <v>45487</v>
          </cell>
          <cell r="L227" t="str">
            <v>NO APLICA</v>
          </cell>
          <cell r="M227" t="str">
            <v>NO APLICA</v>
          </cell>
          <cell r="N227" t="str">
            <v>NO APLICA</v>
          </cell>
          <cell r="O227">
            <v>7</v>
          </cell>
          <cell r="P227">
            <v>1972791</v>
          </cell>
          <cell r="Q227">
            <v>45306</v>
          </cell>
          <cell r="R227">
            <v>45322</v>
          </cell>
          <cell r="S227">
            <v>3698984</v>
          </cell>
          <cell r="T227">
            <v>45323</v>
          </cell>
          <cell r="U227">
            <v>45351</v>
          </cell>
          <cell r="V227">
            <v>3698984</v>
          </cell>
          <cell r="W227">
            <v>45352</v>
          </cell>
          <cell r="X227">
            <v>45382</v>
          </cell>
          <cell r="Y227">
            <v>3698984</v>
          </cell>
          <cell r="Z227">
            <v>45383</v>
          </cell>
          <cell r="AA227">
            <v>45412</v>
          </cell>
          <cell r="AB227">
            <v>3698984</v>
          </cell>
          <cell r="AC227">
            <v>45413</v>
          </cell>
          <cell r="AD227">
            <v>45443</v>
          </cell>
          <cell r="AE227">
            <v>3698984</v>
          </cell>
          <cell r="AF227">
            <v>45444</v>
          </cell>
          <cell r="AG227">
            <v>45473</v>
          </cell>
          <cell r="AH227">
            <v>1726193</v>
          </cell>
          <cell r="AI227">
            <v>45474</v>
          </cell>
          <cell r="AJ227">
            <v>45487</v>
          </cell>
          <cell r="BI227" t="str">
            <v>Vicerrectoría Académica</v>
          </cell>
          <cell r="BJ227" t="str">
            <v>ANA BETY VACCA CASANOVA</v>
          </cell>
          <cell r="BK227" t="str">
            <v>Docente de planta de la Universidad de los Llanos</v>
          </cell>
          <cell r="BL227">
            <v>15</v>
          </cell>
          <cell r="BM227">
            <v>45306</v>
          </cell>
          <cell r="BN227">
            <v>246015552</v>
          </cell>
          <cell r="BO227">
            <v>133</v>
          </cell>
          <cell r="BP227">
            <v>45306</v>
          </cell>
          <cell r="BQ227">
            <v>22193904</v>
          </cell>
          <cell r="CS22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227">
            <v>1121858318.0999999</v>
          </cell>
          <cell r="CU227">
            <v>617</v>
          </cell>
          <cell r="CV227">
            <v>53016</v>
          </cell>
          <cell r="CY227">
            <v>8299</v>
          </cell>
          <cell r="CZ227" t="str">
            <v>M6</v>
          </cell>
        </row>
        <row r="228">
          <cell r="B228" t="str">
            <v>0129 DE 2024</v>
          </cell>
          <cell r="C228">
            <v>1121854645</v>
          </cell>
          <cell r="D228" t="str">
            <v>DIANA CAROLINA CASTELLANOS GOMEZ</v>
          </cell>
          <cell r="E228" t="str">
            <v>CONTRATO DE PRESTACIÓN DE SERVICIOS PROFESIONALES</v>
          </cell>
          <cell r="F228" t="str">
            <v>PRESTACIÓN DE SERVICIOS PROFESIONALES ESPECIALIZADOS NECESARIO PARA EL DESARROLLO DEL PROYECTO FICHA BPUNI VIAC 03 2710 2023 “APOYO A LOS PROCESOS DE ASEGURAMIENTO DE LA CALIDAD ACADÉMICA EN LA UNIVERSIDAD DE LOS LLANOS”</v>
          </cell>
          <cell r="G228">
            <v>45306</v>
          </cell>
          <cell r="H228">
            <v>22193904</v>
          </cell>
          <cell r="I228" t="str">
            <v>Seis (06) meses calendario</v>
          </cell>
          <cell r="J228">
            <v>45306</v>
          </cell>
          <cell r="K228">
            <v>45487</v>
          </cell>
          <cell r="L228" t="str">
            <v>NO APLICA</v>
          </cell>
          <cell r="M228" t="str">
            <v>NO APLICA</v>
          </cell>
          <cell r="N228" t="str">
            <v>NO APLICA</v>
          </cell>
          <cell r="O228">
            <v>7</v>
          </cell>
          <cell r="P228">
            <v>1972791</v>
          </cell>
          <cell r="Q228">
            <v>45306</v>
          </cell>
          <cell r="R228">
            <v>45322</v>
          </cell>
          <cell r="S228">
            <v>3698984</v>
          </cell>
          <cell r="T228">
            <v>45323</v>
          </cell>
          <cell r="U228">
            <v>45351</v>
          </cell>
          <cell r="V228">
            <v>3698984</v>
          </cell>
          <cell r="W228">
            <v>45352</v>
          </cell>
          <cell r="X228">
            <v>45382</v>
          </cell>
          <cell r="Y228">
            <v>3698984</v>
          </cell>
          <cell r="Z228">
            <v>45383</v>
          </cell>
          <cell r="AA228">
            <v>45412</v>
          </cell>
          <cell r="AB228">
            <v>3698984</v>
          </cell>
          <cell r="AC228">
            <v>45413</v>
          </cell>
          <cell r="AD228">
            <v>45443</v>
          </cell>
          <cell r="AE228">
            <v>3698984</v>
          </cell>
          <cell r="AF228">
            <v>45444</v>
          </cell>
          <cell r="AG228">
            <v>45473</v>
          </cell>
          <cell r="AH228">
            <v>1726193</v>
          </cell>
          <cell r="AI228">
            <v>45474</v>
          </cell>
          <cell r="AJ228">
            <v>45487</v>
          </cell>
          <cell r="BI228" t="str">
            <v>Vicerrectoría Académica</v>
          </cell>
          <cell r="BJ228" t="str">
            <v>ANA BETY VACCA CASANOVA</v>
          </cell>
          <cell r="BK228" t="str">
            <v>Docente de planta de la Universidad de los Llanos</v>
          </cell>
          <cell r="BL228">
            <v>15</v>
          </cell>
          <cell r="BM228">
            <v>45306</v>
          </cell>
          <cell r="BN228">
            <v>246015552</v>
          </cell>
          <cell r="BO228">
            <v>134</v>
          </cell>
          <cell r="BP228">
            <v>45306</v>
          </cell>
          <cell r="BQ228">
            <v>22193904</v>
          </cell>
          <cell r="CS22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228">
            <v>1121854645</v>
          </cell>
          <cell r="CU228">
            <v>617</v>
          </cell>
          <cell r="CV228">
            <v>53016</v>
          </cell>
          <cell r="CY228">
            <v>8560</v>
          </cell>
          <cell r="CZ228" t="str">
            <v>M5</v>
          </cell>
        </row>
        <row r="229">
          <cell r="B229" t="str">
            <v>0130 DE 2024</v>
          </cell>
          <cell r="C229">
            <v>17345723</v>
          </cell>
          <cell r="D229" t="str">
            <v>LUIS AUGUSTO GARZON CASTAÑEDA</v>
          </cell>
          <cell r="E229" t="str">
            <v>CONTRATO DE PRESTACIÓN DE SERVICIOS PROFESIONALES</v>
          </cell>
          <cell r="F229" t="str">
            <v>PRESTACIÓN DE SERVICIOS PROFESIONALES ESPECIALIZADOS NECESARIO PARA EL DESARROLLO DEL PROYECTO FICHA BPUNI VIAC 03 2710 2023 “APOYO A LOS PROCESOS DE ASEGURAMIENTO DE LA CALIDAD ACADÉMICA EN LA UNIVERSIDAD DE LOS LLANOS”</v>
          </cell>
          <cell r="G229">
            <v>45306</v>
          </cell>
          <cell r="H229">
            <v>22193904</v>
          </cell>
          <cell r="I229" t="str">
            <v>Seis (06) meses calendario</v>
          </cell>
          <cell r="J229">
            <v>45306</v>
          </cell>
          <cell r="K229">
            <v>45487</v>
          </cell>
          <cell r="L229" t="str">
            <v>NO APLICA</v>
          </cell>
          <cell r="M229" t="str">
            <v>NO APLICA</v>
          </cell>
          <cell r="N229" t="str">
            <v>NO APLICA</v>
          </cell>
          <cell r="O229">
            <v>7</v>
          </cell>
          <cell r="P229">
            <v>1972791</v>
          </cell>
          <cell r="Q229">
            <v>45306</v>
          </cell>
          <cell r="R229">
            <v>45322</v>
          </cell>
          <cell r="S229">
            <v>3698984</v>
          </cell>
          <cell r="T229">
            <v>45323</v>
          </cell>
          <cell r="U229">
            <v>45351</v>
          </cell>
          <cell r="V229">
            <v>3698984</v>
          </cell>
          <cell r="W229">
            <v>45352</v>
          </cell>
          <cell r="X229">
            <v>45382</v>
          </cell>
          <cell r="Y229">
            <v>3698984</v>
          </cell>
          <cell r="Z229">
            <v>45383</v>
          </cell>
          <cell r="AA229">
            <v>45412</v>
          </cell>
          <cell r="AB229">
            <v>3698984</v>
          </cell>
          <cell r="AC229">
            <v>45413</v>
          </cell>
          <cell r="AD229">
            <v>45443</v>
          </cell>
          <cell r="AE229">
            <v>3698984</v>
          </cell>
          <cell r="AF229">
            <v>45444</v>
          </cell>
          <cell r="AG229">
            <v>45473</v>
          </cell>
          <cell r="AH229">
            <v>1726193</v>
          </cell>
          <cell r="AI229">
            <v>45474</v>
          </cell>
          <cell r="AJ229">
            <v>45487</v>
          </cell>
          <cell r="BI229" t="str">
            <v>Vicerrectoría Académica</v>
          </cell>
          <cell r="BJ229" t="str">
            <v>ANA BETY VACCA CASANOVA</v>
          </cell>
          <cell r="BK229" t="str">
            <v>Docente de planta de la Universidad de los Llanos</v>
          </cell>
          <cell r="BL229">
            <v>15</v>
          </cell>
          <cell r="BM229">
            <v>45306</v>
          </cell>
          <cell r="BN229">
            <v>246015552</v>
          </cell>
          <cell r="BO229">
            <v>135</v>
          </cell>
          <cell r="BP229">
            <v>45306</v>
          </cell>
          <cell r="BQ229">
            <v>22193904</v>
          </cell>
          <cell r="CS22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229">
            <v>17345723</v>
          </cell>
          <cell r="CU229">
            <v>617</v>
          </cell>
          <cell r="CV229">
            <v>53016</v>
          </cell>
          <cell r="CY229">
            <v>7110</v>
          </cell>
          <cell r="CZ229" t="str">
            <v>M5</v>
          </cell>
        </row>
        <row r="230">
          <cell r="B230" t="str">
            <v>0131 DE 2024</v>
          </cell>
          <cell r="C230">
            <v>86055150</v>
          </cell>
          <cell r="D230" t="str">
            <v xml:space="preserve">JUAN MAURICIO REYES ZARATE </v>
          </cell>
          <cell r="E230" t="str">
            <v>CONTRATO DE PRESTACIÓN DE SERVICIOS PROFESIONALES</v>
          </cell>
          <cell r="F230" t="str">
            <v>PRESTACIÓN DE SERVICIOS PROFESIONALES ESPECIALIZADOS NECESARIO PARA EL DESARROLLO DEL PROYECTO FICHA BPUNI VIAC 03 2710 2023 “APOYO A LOS PROCESOS DE ASEGURAMIENTO DE LA CALIDAD ACADÉMICA EN LA UNIVERSIDAD DE LOS LLANOS”</v>
          </cell>
          <cell r="G230">
            <v>45306</v>
          </cell>
          <cell r="H230">
            <v>22193904</v>
          </cell>
          <cell r="I230" t="str">
            <v>Seis (06) meses calendario</v>
          </cell>
          <cell r="J230">
            <v>45306</v>
          </cell>
          <cell r="K230">
            <v>45487</v>
          </cell>
          <cell r="L230" t="str">
            <v>NO APLICA</v>
          </cell>
          <cell r="M230" t="str">
            <v>NO APLICA</v>
          </cell>
          <cell r="N230" t="str">
            <v>NO APLICA</v>
          </cell>
          <cell r="O230">
            <v>7</v>
          </cell>
          <cell r="P230">
            <v>1972791</v>
          </cell>
          <cell r="Q230">
            <v>45306</v>
          </cell>
          <cell r="R230">
            <v>45322</v>
          </cell>
          <cell r="S230">
            <v>3698984</v>
          </cell>
          <cell r="T230">
            <v>45323</v>
          </cell>
          <cell r="U230">
            <v>45351</v>
          </cell>
          <cell r="V230">
            <v>3698984</v>
          </cell>
          <cell r="W230">
            <v>45352</v>
          </cell>
          <cell r="X230">
            <v>45382</v>
          </cell>
          <cell r="Y230">
            <v>3698984</v>
          </cell>
          <cell r="Z230">
            <v>45383</v>
          </cell>
          <cell r="AA230">
            <v>45412</v>
          </cell>
          <cell r="AB230">
            <v>3698984</v>
          </cell>
          <cell r="AC230">
            <v>45413</v>
          </cell>
          <cell r="AD230">
            <v>45443</v>
          </cell>
          <cell r="AE230">
            <v>3698984</v>
          </cell>
          <cell r="AF230">
            <v>45444</v>
          </cell>
          <cell r="AG230">
            <v>45473</v>
          </cell>
          <cell r="AH230">
            <v>1726193</v>
          </cell>
          <cell r="AI230">
            <v>45474</v>
          </cell>
          <cell r="AJ230">
            <v>45487</v>
          </cell>
          <cell r="BI230" t="str">
            <v>Vicerrectoría Académica</v>
          </cell>
          <cell r="BJ230" t="str">
            <v>ANA BETY VACCA CASANOVA</v>
          </cell>
          <cell r="BK230" t="str">
            <v>Docente de planta de la Universidad de los Llanos</v>
          </cell>
          <cell r="BL230">
            <v>15</v>
          </cell>
          <cell r="BM230">
            <v>45306</v>
          </cell>
          <cell r="BN230">
            <v>246015552</v>
          </cell>
          <cell r="BO230">
            <v>136</v>
          </cell>
          <cell r="BP230">
            <v>45306</v>
          </cell>
          <cell r="BQ230">
            <v>22193904</v>
          </cell>
          <cell r="CS23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0">
            <v>86055150</v>
          </cell>
          <cell r="CU230">
            <v>617</v>
          </cell>
          <cell r="CV230">
            <v>53016</v>
          </cell>
          <cell r="CY230">
            <v>7490</v>
          </cell>
          <cell r="CZ230" t="str">
            <v>M6</v>
          </cell>
        </row>
        <row r="231">
          <cell r="B231" t="str">
            <v>0132 DE 2024</v>
          </cell>
          <cell r="C231">
            <v>1121839991</v>
          </cell>
          <cell r="D231" t="str">
            <v>PABLO ALEXANDER MELO SARAY</v>
          </cell>
          <cell r="E231" t="str">
            <v>CONTRATO DE PRESTACIÓN DE SERVICIOS PROFESIONALES</v>
          </cell>
          <cell r="F231" t="str">
            <v>PRESTACIÓN DE SERVICIOS PROFESIONALES ESPECIALIZADOS NECESARIO PARA EL DESARROLLO DEL PROYECTO FICHA BPUNI VIAC 03 2710 2023 “APOYO A LOS PROCESOS DE ASEGURAMIENTO DE LA CALIDAD ACADÉMICA EN LA UNIVERSIDAD DE LOS LLANOS”</v>
          </cell>
          <cell r="G231">
            <v>45306</v>
          </cell>
          <cell r="H231">
            <v>22193904</v>
          </cell>
          <cell r="I231" t="str">
            <v>Seis (06) meses calendario</v>
          </cell>
          <cell r="J231">
            <v>45306</v>
          </cell>
          <cell r="K231">
            <v>45487</v>
          </cell>
          <cell r="L231" t="str">
            <v>NO APLICA</v>
          </cell>
          <cell r="M231" t="str">
            <v>NO APLICA</v>
          </cell>
          <cell r="N231" t="str">
            <v>NO APLICA</v>
          </cell>
          <cell r="O231">
            <v>7</v>
          </cell>
          <cell r="P231">
            <v>1972791</v>
          </cell>
          <cell r="Q231">
            <v>45306</v>
          </cell>
          <cell r="R231">
            <v>45322</v>
          </cell>
          <cell r="S231">
            <v>3698984</v>
          </cell>
          <cell r="T231">
            <v>45323</v>
          </cell>
          <cell r="U231">
            <v>45351</v>
          </cell>
          <cell r="V231">
            <v>3698984</v>
          </cell>
          <cell r="W231">
            <v>45352</v>
          </cell>
          <cell r="X231">
            <v>45382</v>
          </cell>
          <cell r="Y231">
            <v>3698984</v>
          </cell>
          <cell r="Z231">
            <v>45383</v>
          </cell>
          <cell r="AA231">
            <v>45412</v>
          </cell>
          <cell r="AB231">
            <v>3698984</v>
          </cell>
          <cell r="AC231">
            <v>45413</v>
          </cell>
          <cell r="AD231">
            <v>45443</v>
          </cell>
          <cell r="AE231">
            <v>3698984</v>
          </cell>
          <cell r="AF231">
            <v>45444</v>
          </cell>
          <cell r="AG231">
            <v>45473</v>
          </cell>
          <cell r="AH231">
            <v>1726193</v>
          </cell>
          <cell r="AI231">
            <v>45474</v>
          </cell>
          <cell r="AJ231">
            <v>45487</v>
          </cell>
          <cell r="BI231" t="str">
            <v>Vicerrectoría Académica</v>
          </cell>
          <cell r="BJ231" t="str">
            <v>ANA BETY VACCA CASANOVA</v>
          </cell>
          <cell r="BK231" t="str">
            <v>Docente de planta de la Universidad de los Llanos</v>
          </cell>
          <cell r="BL231">
            <v>15</v>
          </cell>
          <cell r="BM231">
            <v>45306</v>
          </cell>
          <cell r="BN231">
            <v>246015552</v>
          </cell>
          <cell r="BO231">
            <v>137</v>
          </cell>
          <cell r="BP231">
            <v>45306</v>
          </cell>
          <cell r="BQ231">
            <v>22193904</v>
          </cell>
          <cell r="CS23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1">
            <v>1121839991</v>
          </cell>
          <cell r="CU231">
            <v>617</v>
          </cell>
          <cell r="CV231">
            <v>53016</v>
          </cell>
          <cell r="CY231">
            <v>7010</v>
          </cell>
          <cell r="CZ231" t="str">
            <v>M6</v>
          </cell>
        </row>
        <row r="232">
          <cell r="B232" t="str">
            <v>0133 DE 2024</v>
          </cell>
          <cell r="C232">
            <v>1121836184</v>
          </cell>
          <cell r="D232" t="str">
            <v>JAIVER EDREY LESMES MORA</v>
          </cell>
          <cell r="E232" t="str">
            <v>CONTRATO DE PRESTACIÓN DE SERVICIOS PROFESIONALES</v>
          </cell>
          <cell r="F232" t="str">
            <v>PRESTACIÓN DE SERVICIOS PROFESIONALES ESPECIALIZADOS NECESARIO PARA EL DESARROLLO DEL PROYECTO FICHA BPUNI VIAC 03 2710 2023 “APOYO A LOS PROCESOS DE ASEGURAMIENTO DE LA CALIDAD ACADÉMICA EN LA UNIVERSIDAD DE LOS LLANOS”</v>
          </cell>
          <cell r="G232">
            <v>45306</v>
          </cell>
          <cell r="H232">
            <v>22193904</v>
          </cell>
          <cell r="I232" t="str">
            <v>Seis (06) meses calendario</v>
          </cell>
          <cell r="J232">
            <v>45306</v>
          </cell>
          <cell r="K232">
            <v>45487</v>
          </cell>
          <cell r="L232" t="str">
            <v>NO APLICA</v>
          </cell>
          <cell r="M232" t="str">
            <v>NO APLICA</v>
          </cell>
          <cell r="N232" t="str">
            <v>NO APLICA</v>
          </cell>
          <cell r="O232">
            <v>7</v>
          </cell>
          <cell r="P232">
            <v>1972791</v>
          </cell>
          <cell r="Q232">
            <v>45306</v>
          </cell>
          <cell r="R232">
            <v>45322</v>
          </cell>
          <cell r="S232">
            <v>3698984</v>
          </cell>
          <cell r="T232">
            <v>45323</v>
          </cell>
          <cell r="U232">
            <v>45351</v>
          </cell>
          <cell r="V232">
            <v>3698984</v>
          </cell>
          <cell r="W232">
            <v>45352</v>
          </cell>
          <cell r="X232">
            <v>45382</v>
          </cell>
          <cell r="Y232">
            <v>3698984</v>
          </cell>
          <cell r="Z232">
            <v>45383</v>
          </cell>
          <cell r="AA232">
            <v>45412</v>
          </cell>
          <cell r="AB232">
            <v>3698984</v>
          </cell>
          <cell r="AC232">
            <v>45413</v>
          </cell>
          <cell r="AD232">
            <v>45443</v>
          </cell>
          <cell r="AE232">
            <v>3698984</v>
          </cell>
          <cell r="AF232">
            <v>45444</v>
          </cell>
          <cell r="AG232">
            <v>45473</v>
          </cell>
          <cell r="AH232">
            <v>1726193</v>
          </cell>
          <cell r="AI232">
            <v>45474</v>
          </cell>
          <cell r="AJ232">
            <v>45487</v>
          </cell>
          <cell r="BI232" t="str">
            <v>Vicerrectoría Académica</v>
          </cell>
          <cell r="BJ232" t="str">
            <v>ANA BETY VACCA CASANOVA</v>
          </cell>
          <cell r="BK232" t="str">
            <v>Docente de planta de la Universidad de los Llanos</v>
          </cell>
          <cell r="BL232">
            <v>15</v>
          </cell>
          <cell r="BM232">
            <v>45306</v>
          </cell>
          <cell r="BN232">
            <v>246015552</v>
          </cell>
          <cell r="BO232">
            <v>138</v>
          </cell>
          <cell r="BP232">
            <v>45306</v>
          </cell>
          <cell r="BQ232">
            <v>22193904</v>
          </cell>
          <cell r="CS23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232">
            <v>1121836184</v>
          </cell>
          <cell r="CU232">
            <v>617</v>
          </cell>
          <cell r="CV232">
            <v>53016</v>
          </cell>
          <cell r="CY232">
            <v>6201</v>
          </cell>
          <cell r="CZ232" t="str">
            <v>M6</v>
          </cell>
        </row>
        <row r="233">
          <cell r="B233" t="str">
            <v>0134 DE 2024</v>
          </cell>
          <cell r="C233">
            <v>1121824581</v>
          </cell>
          <cell r="D233" t="str">
            <v>LAURA XIMENA PALMA ARISMENDY</v>
          </cell>
          <cell r="E233" t="str">
            <v>CONTRATO DE PRESTACIÓN DE SERVICIOS PROFESIONALES</v>
          </cell>
          <cell r="F233" t="str">
            <v xml:space="preserve">PRESTACIÓN DE SERVICIOS PROFESIONALES ESPECIALIZADOS NECESARIO PARA EL DESARROLLO DEL PROYECTO FICHA BPUNI PLAN 02 0311 2023 “FORTALECIMIENTO DEL SISTEMA DE GESTIÓN UNIVERSITARIO DE LA UNIVERSIDAD DE LOS LLANOS” </v>
          </cell>
          <cell r="G233">
            <v>45306</v>
          </cell>
          <cell r="H233">
            <v>22193904</v>
          </cell>
          <cell r="I233" t="str">
            <v>Seis (06) meses calendario</v>
          </cell>
          <cell r="J233">
            <v>45306</v>
          </cell>
          <cell r="K233">
            <v>45487</v>
          </cell>
          <cell r="L233" t="str">
            <v>NO APLICA</v>
          </cell>
          <cell r="M233" t="str">
            <v>NO APLICA</v>
          </cell>
          <cell r="N233" t="str">
            <v>NO APLICA</v>
          </cell>
          <cell r="O233">
            <v>7</v>
          </cell>
          <cell r="P233">
            <v>1972791</v>
          </cell>
          <cell r="Q233">
            <v>45306</v>
          </cell>
          <cell r="R233">
            <v>45322</v>
          </cell>
          <cell r="S233">
            <v>3698984</v>
          </cell>
          <cell r="T233">
            <v>45323</v>
          </cell>
          <cell r="U233">
            <v>45351</v>
          </cell>
          <cell r="V233">
            <v>3698984</v>
          </cell>
          <cell r="W233">
            <v>45352</v>
          </cell>
          <cell r="X233">
            <v>45382</v>
          </cell>
          <cell r="Y233">
            <v>3698984</v>
          </cell>
          <cell r="Z233">
            <v>45383</v>
          </cell>
          <cell r="AA233">
            <v>45412</v>
          </cell>
          <cell r="AB233">
            <v>3698984</v>
          </cell>
          <cell r="AC233">
            <v>45413</v>
          </cell>
          <cell r="AD233">
            <v>45443</v>
          </cell>
          <cell r="AE233">
            <v>3698984</v>
          </cell>
          <cell r="AF233">
            <v>45444</v>
          </cell>
          <cell r="AG233">
            <v>45473</v>
          </cell>
          <cell r="AH233">
            <v>1726193</v>
          </cell>
          <cell r="AI233">
            <v>45474</v>
          </cell>
          <cell r="AJ233">
            <v>45487</v>
          </cell>
          <cell r="BI233" t="str">
            <v>Oficina Asesora de Planeación</v>
          </cell>
          <cell r="BJ233" t="str">
            <v xml:space="preserve">MARIA PAULA ESTUPIÑAN TIUSO  </v>
          </cell>
          <cell r="BK233" t="str">
            <v>Asesora de Planeación</v>
          </cell>
          <cell r="BL233">
            <v>16</v>
          </cell>
          <cell r="BM233">
            <v>45306</v>
          </cell>
          <cell r="BN233">
            <v>22193904</v>
          </cell>
          <cell r="BO233">
            <v>139</v>
          </cell>
          <cell r="BP233">
            <v>45306</v>
          </cell>
          <cell r="BQ233">
            <v>22193904</v>
          </cell>
          <cell r="CS233"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233">
            <v>1121824581</v>
          </cell>
          <cell r="CU233">
            <v>641</v>
          </cell>
          <cell r="CV233">
            <v>24021</v>
          </cell>
          <cell r="CY233">
            <v>7490</v>
          </cell>
          <cell r="CZ233" t="str">
            <v>M6</v>
          </cell>
        </row>
        <row r="234">
          <cell r="B234" t="str">
            <v>0135 DE 2024</v>
          </cell>
          <cell r="C234">
            <v>40215055</v>
          </cell>
          <cell r="D234" t="str">
            <v>BETCY ORIANA MARTINEZ SANDOVAL</v>
          </cell>
          <cell r="E234" t="str">
            <v>CONTRATO DE PRESTACIÓN DE SERVICIOS PROFESIONALES</v>
          </cell>
          <cell r="F234" t="str">
            <v xml:space="preserve">PRESTACIÓN DE SERVICIOS PROFESIONALES NECESARIO PARA EL DESARROLLO DEL PROYECTO FICHA BPUNI VIAC 05 0111 2023 “ESCENARIOS DE EXTENSIÓN, APROPIACIÓN Y RESPONSABILIDAD SOCIAL DE LA UNIVERSIDAD DE LOS LLANOS” </v>
          </cell>
          <cell r="G234">
            <v>45306</v>
          </cell>
          <cell r="H234">
            <v>22193904</v>
          </cell>
          <cell r="I234" t="str">
            <v>Seis (06) meses calendario</v>
          </cell>
          <cell r="J234">
            <v>45306</v>
          </cell>
          <cell r="K234">
            <v>45487</v>
          </cell>
          <cell r="L234" t="str">
            <v>NO APLICA</v>
          </cell>
          <cell r="M234" t="str">
            <v>NO APLICA</v>
          </cell>
          <cell r="N234" t="str">
            <v>NO APLICA</v>
          </cell>
          <cell r="O234">
            <v>7</v>
          </cell>
          <cell r="P234">
            <v>1972791</v>
          </cell>
          <cell r="Q234">
            <v>45306</v>
          </cell>
          <cell r="R234">
            <v>45322</v>
          </cell>
          <cell r="S234">
            <v>3698984</v>
          </cell>
          <cell r="T234">
            <v>45323</v>
          </cell>
          <cell r="U234">
            <v>45351</v>
          </cell>
          <cell r="V234">
            <v>3698984</v>
          </cell>
          <cell r="W234">
            <v>45352</v>
          </cell>
          <cell r="X234">
            <v>45382</v>
          </cell>
          <cell r="Y234">
            <v>3698984</v>
          </cell>
          <cell r="Z234">
            <v>45383</v>
          </cell>
          <cell r="AA234">
            <v>45412</v>
          </cell>
          <cell r="AB234">
            <v>3698984</v>
          </cell>
          <cell r="AC234">
            <v>45413</v>
          </cell>
          <cell r="AD234">
            <v>45443</v>
          </cell>
          <cell r="AE234">
            <v>3698984</v>
          </cell>
          <cell r="AF234">
            <v>45444</v>
          </cell>
          <cell r="AG234">
            <v>45473</v>
          </cell>
          <cell r="AH234">
            <v>1726193</v>
          </cell>
          <cell r="AI234">
            <v>45474</v>
          </cell>
          <cell r="AJ234">
            <v>45487</v>
          </cell>
          <cell r="BI234" t="str">
            <v>Dirección General de Proyección Social</v>
          </cell>
          <cell r="BJ234" t="str">
            <v>OMAR YESID BELTRÁN GUTIÉRREZ</v>
          </cell>
          <cell r="BK234" t="str">
            <v>Director Técnico de Proyección Social</v>
          </cell>
          <cell r="BL234">
            <v>22</v>
          </cell>
          <cell r="BM234">
            <v>45306</v>
          </cell>
          <cell r="BN234">
            <v>147321600</v>
          </cell>
          <cell r="BO234">
            <v>140</v>
          </cell>
          <cell r="BP234">
            <v>45306</v>
          </cell>
          <cell r="BQ234">
            <v>22193904</v>
          </cell>
          <cell r="CS234" t="str">
            <v>1. Coadyuvar en los procesos de formulación, seguimiento y monitoreo de los proyectos de proyección social en convocatorias internas y externas. 2. Contribuir en el diseño e implementación de estrategias que permitan fortalecer y mejorar las etapas de formulación y seguimiento de proyectos comunitarios e iniciativas de innovación social que surjan de la comunidad académica. 3. Apoyar con la estructuración, revisión técnica y cargue de proyectos y convenios externos en diferentes plataformas según la convocatoria. 4. Contribuir en el diseño de estrategias que fomenten y fortalezcan el cumplimiento del Plan de Acción Institucional y de la Dirección General de Proyección Social. 5. Contribuir y participar en la modificación y actualización de procedimientos y formatos de los procesos de la Dirección relacionados con la autoevaluación, acreditación y aseguramiento de la calidad. 6. Brindar apoyo a los procesos de auditorías internas y externas que se reciban en la Dirección General de Proyección Social. 7. Cooperar con el seguimiento y control de las estrategias y acciones de la estrategia de contacto con los egresados, incluidos en el Plan de Acción de la Dirección.</v>
          </cell>
          <cell r="CT234">
            <v>40215055.399999999</v>
          </cell>
          <cell r="CU234">
            <v>624</v>
          </cell>
          <cell r="CV234">
            <v>53018</v>
          </cell>
          <cell r="CY234">
            <v>7020</v>
          </cell>
          <cell r="CZ234" t="str">
            <v>M5</v>
          </cell>
        </row>
        <row r="235">
          <cell r="B235" t="str">
            <v>0136 DE 2024</v>
          </cell>
          <cell r="C235">
            <v>1121893083</v>
          </cell>
          <cell r="D235" t="str">
            <v>MAIRA ZILENA TUNJANO VELASQUEZ</v>
          </cell>
          <cell r="E235" t="str">
            <v>CONTRATO DE PRESTACIÓN DE SERVICIOS PROFESIONALES</v>
          </cell>
          <cell r="F235" t="str">
            <v xml:space="preserve">PRESTACIÓN DE SERVICIOS PROFESIONALES ESPECIALIZADOS NECESARIO PARA EL DESARROLLO DEL PROYECTO FICHA BPUNI VIAC 05 0111 2023 “ESCENARIOS DE EXTENSIÓN, APROPIACIÓN Y RESPONSABILIDAD SOCIAL DE LA UNIVERSIDAD DE LOS LLANOS” </v>
          </cell>
          <cell r="G235">
            <v>45306</v>
          </cell>
          <cell r="H235">
            <v>29464320</v>
          </cell>
          <cell r="I235" t="str">
            <v>Seis (06) meses calendario</v>
          </cell>
          <cell r="J235">
            <v>45306</v>
          </cell>
          <cell r="K235">
            <v>45487</v>
          </cell>
          <cell r="L235" t="str">
            <v>NO APLICA</v>
          </cell>
          <cell r="M235" t="str">
            <v>NO APLICA</v>
          </cell>
          <cell r="N235" t="str">
            <v>NO APLICA</v>
          </cell>
          <cell r="O235">
            <v>7</v>
          </cell>
          <cell r="P235">
            <v>2619051</v>
          </cell>
          <cell r="Q235">
            <v>45306</v>
          </cell>
          <cell r="R235">
            <v>45322</v>
          </cell>
          <cell r="S235">
            <v>4910720</v>
          </cell>
          <cell r="T235">
            <v>45323</v>
          </cell>
          <cell r="U235">
            <v>45351</v>
          </cell>
          <cell r="V235">
            <v>4910720</v>
          </cell>
          <cell r="W235">
            <v>45352</v>
          </cell>
          <cell r="X235">
            <v>45382</v>
          </cell>
          <cell r="Y235">
            <v>4910720</v>
          </cell>
          <cell r="Z235">
            <v>45383</v>
          </cell>
          <cell r="AA235">
            <v>45412</v>
          </cell>
          <cell r="AB235">
            <v>4910720</v>
          </cell>
          <cell r="AC235">
            <v>45413</v>
          </cell>
          <cell r="AD235">
            <v>45443</v>
          </cell>
          <cell r="AE235">
            <v>4910720</v>
          </cell>
          <cell r="AF235">
            <v>45444</v>
          </cell>
          <cell r="AG235">
            <v>45473</v>
          </cell>
          <cell r="AH235">
            <v>2291669</v>
          </cell>
          <cell r="AI235">
            <v>45474</v>
          </cell>
          <cell r="AJ235">
            <v>45487</v>
          </cell>
          <cell r="BI235" t="str">
            <v>Dirección General de Proyección Social</v>
          </cell>
          <cell r="BJ235" t="str">
            <v>OMAR YESID BELTRÁN GUTIÉRREZ</v>
          </cell>
          <cell r="BK235" t="str">
            <v>Director Técnico de Proyección Social</v>
          </cell>
          <cell r="BL235">
            <v>22</v>
          </cell>
          <cell r="BM235">
            <v>45306</v>
          </cell>
          <cell r="BN235">
            <v>147321600</v>
          </cell>
          <cell r="BO235">
            <v>141</v>
          </cell>
          <cell r="BP235">
            <v>45306</v>
          </cell>
          <cell r="BQ235">
            <v>29464320</v>
          </cell>
          <cell r="CS235" t="str">
            <v>1. Contribuir en el diseño de estrategias que fomenten y fortalezcan el cumplimiento de la función misional de proyección social y extensión universitaria en la Universidad de los Llanos. 2. Colaborar con la organización y participar en los procesos de planeación y programación institucional, así como el control a la ejecución de los indicadores y las actividades relacionadas con los procesos institucionales a cargo de la Dirección General de Proyección Social. 3. Apoyar con la proyección de los actos administrativos y los documentos resultantes de los procesos institucionales, teniendo en cuenta las decisiones adoptadas por el Consejo Institucional de Proyección Social. 4. Coadyuvar en el control, la formulación, seguimiento y monitoreo de los planes, programas y proyectos de inversión y funcionamiento de la Dirección General de Proyección Social. 5. Cooperar en el control de la ejecución de las políticas, estrategias, programas y proyectos a cargo de la Dirección General de Proyección Social. 6. Apoyar en el seguimiento y evaluación a la gestión institucional del presupuesto de la Dirección General de Proyección Social a través de las herramientas, instrumentos y metodologías vigentes. 7. Apoyar con la consolidación y elaboración de informes ejecutivos requeridos por las instancias competentes sobre los resultados y temas a cargo de la Dirección. 8. Colaborar en la elaboración y verificación de documentos, actas y relatorías sobre asuntos relacionados con la gestión de la Dirección General de Proyección Social. 9. Coadyuvar en el trámite de solicitudes de recursos para el desarrollo de proyectos institucionales aprobados por el Consejo Institucional de Proyección Social. 10. Brindar apoyo para la suscripción y seguimiento a los convenios cuya ejecución y supervisión se asignen a la Dirección General de Proyección Social. 11. Contribuir y participar en el control de la ejecución de las políticas y procedimientos de la Dirección relacionados con la autoevaluación, acreditación y aseguramiento de la calidad.</v>
          </cell>
          <cell r="CT235">
            <v>1121893083</v>
          </cell>
          <cell r="CU235">
            <v>624</v>
          </cell>
          <cell r="CV235">
            <v>53018</v>
          </cell>
          <cell r="CY235">
            <v>8211</v>
          </cell>
          <cell r="CZ235" t="str">
            <v>M6</v>
          </cell>
        </row>
        <row r="236">
          <cell r="B236" t="str">
            <v>0137 DE 2024</v>
          </cell>
          <cell r="C236">
            <v>40329528</v>
          </cell>
          <cell r="D236" t="str">
            <v>ANA MARIA LOMBANA GRACIA</v>
          </cell>
          <cell r="E236" t="str">
            <v>CONTRATO DE PRESTACIÓN DE SERVICIOS PROFESIONALES</v>
          </cell>
          <cell r="F236" t="str">
            <v xml:space="preserve">PRESTACIÓN DE SERVICIOS PROFESIONALES NECESARIO PARA EL DESARROLLO DEL PROYECTO FICHA BPUNI VIAC 05 0111 2023 “ESCENARIOS DE EXTENSIÓN, APROPIACIÓN Y RESPONSABILIDAD SOCIAL DE LA UNIVERSIDAD DE LOS LLANOS” </v>
          </cell>
          <cell r="G236">
            <v>45306</v>
          </cell>
          <cell r="H236">
            <v>22193904</v>
          </cell>
          <cell r="I236" t="str">
            <v>Seis (06) meses calendario</v>
          </cell>
          <cell r="J236">
            <v>45306</v>
          </cell>
          <cell r="K236">
            <v>45487</v>
          </cell>
          <cell r="L236" t="str">
            <v>NO APLICA</v>
          </cell>
          <cell r="M236" t="str">
            <v>NO APLICA</v>
          </cell>
          <cell r="N236" t="str">
            <v>NO APLICA</v>
          </cell>
          <cell r="O236">
            <v>7</v>
          </cell>
          <cell r="P236">
            <v>1972791</v>
          </cell>
          <cell r="Q236">
            <v>45306</v>
          </cell>
          <cell r="R236">
            <v>45322</v>
          </cell>
          <cell r="S236">
            <v>3698984</v>
          </cell>
          <cell r="T236">
            <v>45323</v>
          </cell>
          <cell r="U236">
            <v>45351</v>
          </cell>
          <cell r="V236">
            <v>3698984</v>
          </cell>
          <cell r="W236">
            <v>45352</v>
          </cell>
          <cell r="X236">
            <v>45382</v>
          </cell>
          <cell r="Y236">
            <v>3698984</v>
          </cell>
          <cell r="Z236">
            <v>45383</v>
          </cell>
          <cell r="AA236">
            <v>45412</v>
          </cell>
          <cell r="AB236">
            <v>3698984</v>
          </cell>
          <cell r="AC236">
            <v>45413</v>
          </cell>
          <cell r="AD236">
            <v>45443</v>
          </cell>
          <cell r="AE236">
            <v>3698984</v>
          </cell>
          <cell r="AF236">
            <v>45444</v>
          </cell>
          <cell r="AG236">
            <v>45473</v>
          </cell>
          <cell r="AH236">
            <v>1726193</v>
          </cell>
          <cell r="AI236">
            <v>45474</v>
          </cell>
          <cell r="AJ236">
            <v>45487</v>
          </cell>
          <cell r="BI236" t="str">
            <v>Dirección General de Proyección Social</v>
          </cell>
          <cell r="BJ236" t="str">
            <v>OMAR YESID BELTRÁN GUTIÉRREZ</v>
          </cell>
          <cell r="BK236" t="str">
            <v>Director Técnico de Proyección Social</v>
          </cell>
          <cell r="BL236">
            <v>22</v>
          </cell>
          <cell r="BM236">
            <v>45306</v>
          </cell>
          <cell r="BN236">
            <v>147321600</v>
          </cell>
          <cell r="BO236">
            <v>142</v>
          </cell>
          <cell r="BP236">
            <v>45306</v>
          </cell>
          <cell r="BQ236">
            <v>22193904</v>
          </cell>
          <cell r="CS236"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36">
            <v>40329528.600000001</v>
          </cell>
          <cell r="CU236">
            <v>624</v>
          </cell>
          <cell r="CV236">
            <v>53018</v>
          </cell>
          <cell r="CY236">
            <v>8299</v>
          </cell>
          <cell r="CZ236" t="str">
            <v>M6</v>
          </cell>
        </row>
        <row r="237">
          <cell r="B237" t="str">
            <v>0138 DE 2024</v>
          </cell>
          <cell r="C237">
            <v>17338682</v>
          </cell>
          <cell r="D237" t="str">
            <v>EDILBERTO VELANDIA</v>
          </cell>
          <cell r="E237" t="str">
            <v>CONTRATO DE PRESTACIÓN DE SERVICIOS PROFESIONALES</v>
          </cell>
          <cell r="F237" t="str">
            <v xml:space="preserve">PRESTACIÓN DE SERVICIOS PROFESIONALES NECESARIO PARA EL DESARROLLO DEL PROYECTO FICHA BPUNI VIAC 05 0111 2023 “ESCENARIOS DE EXTENSIÓN, APROPIACIÓN Y RESPONSABILIDAD SOCIAL DE LA UNIVERSIDAD DE LOS LLANOS” </v>
          </cell>
          <cell r="G237">
            <v>45306</v>
          </cell>
          <cell r="H237">
            <v>18367368</v>
          </cell>
          <cell r="I237" t="str">
            <v>Seis (06) meses calendario</v>
          </cell>
          <cell r="J237">
            <v>45306</v>
          </cell>
          <cell r="K237">
            <v>45487</v>
          </cell>
          <cell r="L237" t="str">
            <v>NO APLICA</v>
          </cell>
          <cell r="M237" t="str">
            <v>NO APLICA</v>
          </cell>
          <cell r="N237" t="str">
            <v>NO APLICA</v>
          </cell>
          <cell r="O237">
            <v>7</v>
          </cell>
          <cell r="P237">
            <v>1632655</v>
          </cell>
          <cell r="Q237">
            <v>45306</v>
          </cell>
          <cell r="R237">
            <v>45322</v>
          </cell>
          <cell r="S237">
            <v>3061228</v>
          </cell>
          <cell r="T237">
            <v>45323</v>
          </cell>
          <cell r="U237">
            <v>45351</v>
          </cell>
          <cell r="V237">
            <v>3061228</v>
          </cell>
          <cell r="W237">
            <v>45352</v>
          </cell>
          <cell r="X237">
            <v>45382</v>
          </cell>
          <cell r="Y237">
            <v>3061228</v>
          </cell>
          <cell r="Z237">
            <v>45383</v>
          </cell>
          <cell r="AA237">
            <v>45412</v>
          </cell>
          <cell r="AB237">
            <v>3061228</v>
          </cell>
          <cell r="AC237">
            <v>45413</v>
          </cell>
          <cell r="AD237">
            <v>45443</v>
          </cell>
          <cell r="AE237">
            <v>3061228</v>
          </cell>
          <cell r="AF237">
            <v>45444</v>
          </cell>
          <cell r="AG237">
            <v>45473</v>
          </cell>
          <cell r="AH237">
            <v>1428573</v>
          </cell>
          <cell r="AI237">
            <v>45474</v>
          </cell>
          <cell r="AJ237">
            <v>45487</v>
          </cell>
          <cell r="BI237" t="str">
            <v>Dirección General de Proyección Social</v>
          </cell>
          <cell r="BJ237" t="str">
            <v>OMAR YESID BELTRÁN GUTIÉRREZ</v>
          </cell>
          <cell r="BK237" t="str">
            <v>Director Técnico de Proyección Social</v>
          </cell>
          <cell r="BL237">
            <v>22</v>
          </cell>
          <cell r="BM237">
            <v>45306</v>
          </cell>
          <cell r="BN237">
            <v>147321600</v>
          </cell>
          <cell r="BO237">
            <v>143</v>
          </cell>
          <cell r="BP237">
            <v>45306</v>
          </cell>
          <cell r="BQ237">
            <v>18367368</v>
          </cell>
          <cell r="CS23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37">
            <v>17338682.699999999</v>
          </cell>
          <cell r="CU237">
            <v>624</v>
          </cell>
          <cell r="CV237">
            <v>53018</v>
          </cell>
          <cell r="CY237">
            <v>7010</v>
          </cell>
          <cell r="CZ237" t="str">
            <v>M6</v>
          </cell>
        </row>
        <row r="238">
          <cell r="B238" t="str">
            <v>0139 DE 2024</v>
          </cell>
          <cell r="C238">
            <v>1121832244</v>
          </cell>
          <cell r="D238" t="str">
            <v>MONICA VIVIANA OVIEDO RODRIGUEZ</v>
          </cell>
          <cell r="E238" t="str">
            <v>CONTRATO DE PRESTACIÓN DE SERVICIOS PROFESIONALES</v>
          </cell>
          <cell r="F238" t="str">
            <v xml:space="preserve">PRESTACIÓN DE SERVICIOS PROFESIONALES NECESARIO PARA EL DESARROLLO DEL PROYECTO FICHA BPUNI VIAC 05 0111 2023 “ESCENARIOS DE EXTENSIÓN, APROPIACIÓN Y RESPONSABILIDAD SOCIAL DE LA UNIVERSIDAD DE LOS LLANOS” </v>
          </cell>
          <cell r="G238">
            <v>45306</v>
          </cell>
          <cell r="H238">
            <v>22193904</v>
          </cell>
          <cell r="I238" t="str">
            <v>Seis (06) meses calendario</v>
          </cell>
          <cell r="J238">
            <v>45306</v>
          </cell>
          <cell r="K238">
            <v>45487</v>
          </cell>
          <cell r="L238" t="str">
            <v>NO APLICA</v>
          </cell>
          <cell r="M238" t="str">
            <v>NO APLICA</v>
          </cell>
          <cell r="N238" t="str">
            <v>NO APLICA</v>
          </cell>
          <cell r="O238">
            <v>7</v>
          </cell>
          <cell r="P238">
            <v>1972791</v>
          </cell>
          <cell r="Q238">
            <v>45306</v>
          </cell>
          <cell r="R238">
            <v>45322</v>
          </cell>
          <cell r="S238">
            <v>3698984</v>
          </cell>
          <cell r="T238">
            <v>45323</v>
          </cell>
          <cell r="U238">
            <v>45351</v>
          </cell>
          <cell r="V238">
            <v>3698984</v>
          </cell>
          <cell r="W238">
            <v>45352</v>
          </cell>
          <cell r="X238">
            <v>45382</v>
          </cell>
          <cell r="Y238">
            <v>3698984</v>
          </cell>
          <cell r="Z238">
            <v>45383</v>
          </cell>
          <cell r="AA238">
            <v>45412</v>
          </cell>
          <cell r="AB238">
            <v>3698984</v>
          </cell>
          <cell r="AC238">
            <v>45413</v>
          </cell>
          <cell r="AD238">
            <v>45443</v>
          </cell>
          <cell r="AE238">
            <v>3698984</v>
          </cell>
          <cell r="AF238">
            <v>45444</v>
          </cell>
          <cell r="AG238">
            <v>45473</v>
          </cell>
          <cell r="AH238">
            <v>1726193</v>
          </cell>
          <cell r="AI238">
            <v>45474</v>
          </cell>
          <cell r="AJ238">
            <v>45487</v>
          </cell>
          <cell r="BI238" t="str">
            <v>Dirección General de Proyección Social</v>
          </cell>
          <cell r="BJ238" t="str">
            <v>OMAR YESID BELTRÁN GUTIÉRREZ</v>
          </cell>
          <cell r="BK238" t="str">
            <v>Director Técnico de Proyección Social</v>
          </cell>
          <cell r="BL238">
            <v>22</v>
          </cell>
          <cell r="BM238">
            <v>45306</v>
          </cell>
          <cell r="BN238">
            <v>147321600</v>
          </cell>
          <cell r="BO238">
            <v>144</v>
          </cell>
          <cell r="BP238">
            <v>45306</v>
          </cell>
          <cell r="BQ238">
            <v>22193904</v>
          </cell>
          <cell r="CS238" t="str">
            <v>1. Apoyar la implementación de estrategias de divulgación en redes de información y medios de comunicación que fortalezcan la promoción de la oferta académica y de servicios de la Universidad de los Llanos. 2. Brindar acompañamiento técnico en la divulgación en diferentes medios de comunicación de las funciones misionales de la Universidad de los Llanos. 3. Apoyar la formulación e implementación de estrategias de comunicación entre la universidad y la comunidad, para fortalecer la imagen y presencia institucional. 4. Colaborar en la oportuna toma de decisiones en materia de comunicaciones para difundir las acciones que realiza la Universidad de los Llanos. 5. Contribuir en el desarrollo de las estrategias comunicativas que la Dirección General de Proyección Social establezca, para el relacionamiento con el entorno.</v>
          </cell>
          <cell r="CT238">
            <v>1121832244</v>
          </cell>
          <cell r="CU238">
            <v>624</v>
          </cell>
          <cell r="CV238">
            <v>53018</v>
          </cell>
          <cell r="CY238">
            <v>9609</v>
          </cell>
          <cell r="CZ238" t="str">
            <v>M6</v>
          </cell>
        </row>
        <row r="239">
          <cell r="B239" t="str">
            <v>0140 DE 2024</v>
          </cell>
          <cell r="C239">
            <v>17389312</v>
          </cell>
          <cell r="D239" t="str">
            <v>JUAN CARLOS BELTRAN RUBIO</v>
          </cell>
          <cell r="E239" t="str">
            <v>CONTRATO DE PRESTACIÓN DE SERVICIOS DE APOYO A LA GESTIÓN</v>
          </cell>
          <cell r="F239" t="str">
            <v xml:space="preserve">PRESTACIÓN DE SERVICIOS DE APOYO A LA GESTIÓN NECESARIO PARA EL DESARROLLO DEL PROYECTO FICHA BPUNI VIAC 05 0111 2023 “ESCENARIOS DE EXTENSIÓN, APROPIACIÓN Y RESPONSABILIDAD SOCIAL DE LA UNIVERSIDAD DE LOS LLANOS” </v>
          </cell>
          <cell r="G239">
            <v>45306</v>
          </cell>
          <cell r="H239">
            <v>14540832</v>
          </cell>
          <cell r="I239" t="str">
            <v>Seis (06) meses calendario</v>
          </cell>
          <cell r="J239">
            <v>45306</v>
          </cell>
          <cell r="K239">
            <v>45487</v>
          </cell>
          <cell r="L239" t="str">
            <v>NO APLICA</v>
          </cell>
          <cell r="M239" t="str">
            <v>NO APLICA</v>
          </cell>
          <cell r="N239" t="str">
            <v>NO APLICA</v>
          </cell>
          <cell r="O239">
            <v>7</v>
          </cell>
          <cell r="P239">
            <v>1292518</v>
          </cell>
          <cell r="Q239">
            <v>45306</v>
          </cell>
          <cell r="R239">
            <v>45322</v>
          </cell>
          <cell r="S239">
            <v>2423472</v>
          </cell>
          <cell r="T239">
            <v>45323</v>
          </cell>
          <cell r="U239">
            <v>45351</v>
          </cell>
          <cell r="V239">
            <v>2423472</v>
          </cell>
          <cell r="W239">
            <v>45352</v>
          </cell>
          <cell r="X239">
            <v>45382</v>
          </cell>
          <cell r="Y239">
            <v>2423472</v>
          </cell>
          <cell r="Z239">
            <v>45383</v>
          </cell>
          <cell r="AA239">
            <v>45412</v>
          </cell>
          <cell r="AB239">
            <v>2423472</v>
          </cell>
          <cell r="AC239">
            <v>45413</v>
          </cell>
          <cell r="AD239">
            <v>45443</v>
          </cell>
          <cell r="AE239">
            <v>2423472</v>
          </cell>
          <cell r="AF239">
            <v>45444</v>
          </cell>
          <cell r="AG239">
            <v>45473</v>
          </cell>
          <cell r="AH239">
            <v>1130954</v>
          </cell>
          <cell r="AI239">
            <v>45474</v>
          </cell>
          <cell r="AJ239">
            <v>45487</v>
          </cell>
          <cell r="BI239" t="str">
            <v>Dirección General de Proyección Social</v>
          </cell>
          <cell r="BJ239" t="str">
            <v>OMAR YESID BELTRÁN GUTIÉRREZ</v>
          </cell>
          <cell r="BK239" t="str">
            <v>Director Técnico de Proyección Social</v>
          </cell>
          <cell r="BL239">
            <v>22</v>
          </cell>
          <cell r="BM239">
            <v>45306</v>
          </cell>
          <cell r="BN239">
            <v>147321600</v>
          </cell>
          <cell r="BO239">
            <v>145</v>
          </cell>
          <cell r="BP239">
            <v>45306</v>
          </cell>
          <cell r="BQ239">
            <v>14540832</v>
          </cell>
          <cell r="CS239"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39">
            <v>17389312</v>
          </cell>
          <cell r="CU239">
            <v>624</v>
          </cell>
          <cell r="CV239">
            <v>53018</v>
          </cell>
          <cell r="CY239">
            <v>1811</v>
          </cell>
          <cell r="CZ239" t="str">
            <v>M6</v>
          </cell>
        </row>
        <row r="240">
          <cell r="B240" t="str">
            <v>0141 DE 2024</v>
          </cell>
          <cell r="C240">
            <v>1144024742</v>
          </cell>
          <cell r="D240" t="str">
            <v>JHONY AUGUSTO LINARES GOMEZ</v>
          </cell>
          <cell r="E240" t="str">
            <v>CONTRATO DE PRESTACIÓN DE SERVICIOS PROFESIONALES</v>
          </cell>
          <cell r="F240" t="str">
            <v xml:space="preserve">PRESTACIÓN DE SERVICIOS PROFESIONALES NECESARIO PARA EL DESARROLLO DEL PROYECTO FICHA BPUNI VIAC 05 0111 2023 “ESCENARIOS DE EXTENSIÓN, APROPIACIÓN Y RESPONSABILIDAD SOCIAL DE LA UNIVERSIDAD DE LOS LLANOS” </v>
          </cell>
          <cell r="G240">
            <v>45306</v>
          </cell>
          <cell r="H240">
            <v>18367368</v>
          </cell>
          <cell r="I240" t="str">
            <v>Seis (06) meses calendario</v>
          </cell>
          <cell r="J240">
            <v>45306</v>
          </cell>
          <cell r="K240">
            <v>45487</v>
          </cell>
          <cell r="L240" t="str">
            <v>NO APLICA</v>
          </cell>
          <cell r="M240" t="str">
            <v>NO APLICA</v>
          </cell>
          <cell r="N240" t="str">
            <v>NO APLICA</v>
          </cell>
          <cell r="O240">
            <v>7</v>
          </cell>
          <cell r="P240">
            <v>1632655</v>
          </cell>
          <cell r="Q240">
            <v>45306</v>
          </cell>
          <cell r="R240">
            <v>45322</v>
          </cell>
          <cell r="S240">
            <v>3061228</v>
          </cell>
          <cell r="T240">
            <v>45323</v>
          </cell>
          <cell r="U240">
            <v>45351</v>
          </cell>
          <cell r="V240">
            <v>3061228</v>
          </cell>
          <cell r="W240">
            <v>45352</v>
          </cell>
          <cell r="X240">
            <v>45382</v>
          </cell>
          <cell r="Y240">
            <v>3061228</v>
          </cell>
          <cell r="Z240">
            <v>45383</v>
          </cell>
          <cell r="AA240">
            <v>45412</v>
          </cell>
          <cell r="AB240">
            <v>3061228</v>
          </cell>
          <cell r="AC240">
            <v>45413</v>
          </cell>
          <cell r="AD240">
            <v>45443</v>
          </cell>
          <cell r="AE240">
            <v>3061228</v>
          </cell>
          <cell r="AF240">
            <v>45444</v>
          </cell>
          <cell r="AG240">
            <v>45473</v>
          </cell>
          <cell r="AH240">
            <v>1428573</v>
          </cell>
          <cell r="AI240">
            <v>45474</v>
          </cell>
          <cell r="AJ240">
            <v>45487</v>
          </cell>
          <cell r="BI240" t="str">
            <v>Dirección General de Proyección Social</v>
          </cell>
          <cell r="BJ240" t="str">
            <v>OMAR YESID BELTRÁN GUTIÉRREZ</v>
          </cell>
          <cell r="BK240" t="str">
            <v>Director Técnico de Proyección Social</v>
          </cell>
          <cell r="BL240">
            <v>22</v>
          </cell>
          <cell r="BM240">
            <v>45306</v>
          </cell>
          <cell r="BN240">
            <v>147321600</v>
          </cell>
          <cell r="BO240">
            <v>146</v>
          </cell>
          <cell r="BP240">
            <v>45306</v>
          </cell>
          <cell r="BQ240">
            <v>18367368</v>
          </cell>
          <cell r="CS240"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40">
            <v>1144024742</v>
          </cell>
          <cell r="CU240">
            <v>624</v>
          </cell>
          <cell r="CV240">
            <v>53018</v>
          </cell>
          <cell r="CY240">
            <v>7310</v>
          </cell>
          <cell r="CZ240" t="str">
            <v>M6</v>
          </cell>
        </row>
        <row r="241">
          <cell r="B241" t="str">
            <v>0142 DE 2024</v>
          </cell>
          <cell r="C241">
            <v>40398630</v>
          </cell>
          <cell r="D241" t="str">
            <v xml:space="preserve">IDERNAYIVE PARDO RODRIGUEZ </v>
          </cell>
          <cell r="E241" t="str">
            <v>CONTRATO DE PRESTACIÓN DE SERVICIOS PROFESIONALES</v>
          </cell>
          <cell r="F241"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1">
            <v>45306</v>
          </cell>
          <cell r="H241">
            <v>18367368</v>
          </cell>
          <cell r="I241" t="str">
            <v>Seis (06) meses calendario</v>
          </cell>
          <cell r="J241">
            <v>45306</v>
          </cell>
          <cell r="K241">
            <v>45487</v>
          </cell>
          <cell r="L241" t="str">
            <v>NO APLICA</v>
          </cell>
          <cell r="M241" t="str">
            <v>NO APLICA</v>
          </cell>
          <cell r="N241" t="str">
            <v>NO APLICA</v>
          </cell>
          <cell r="O241">
            <v>7</v>
          </cell>
          <cell r="P241">
            <v>1632655</v>
          </cell>
          <cell r="Q241">
            <v>45306</v>
          </cell>
          <cell r="R241">
            <v>45322</v>
          </cell>
          <cell r="S241">
            <v>3061228</v>
          </cell>
          <cell r="T241">
            <v>45323</v>
          </cell>
          <cell r="U241">
            <v>45351</v>
          </cell>
          <cell r="V241">
            <v>3061228</v>
          </cell>
          <cell r="W241">
            <v>45352</v>
          </cell>
          <cell r="X241">
            <v>45382</v>
          </cell>
          <cell r="Y241">
            <v>3061228</v>
          </cell>
          <cell r="Z241">
            <v>45383</v>
          </cell>
          <cell r="AA241">
            <v>45412</v>
          </cell>
          <cell r="AB241">
            <v>3061228</v>
          </cell>
          <cell r="AC241">
            <v>45413</v>
          </cell>
          <cell r="AD241">
            <v>45443</v>
          </cell>
          <cell r="AE241">
            <v>3061228</v>
          </cell>
          <cell r="AF241">
            <v>45444</v>
          </cell>
          <cell r="AG241">
            <v>45473</v>
          </cell>
          <cell r="AH241">
            <v>1428573</v>
          </cell>
          <cell r="AI241">
            <v>45474</v>
          </cell>
          <cell r="AJ241">
            <v>45487</v>
          </cell>
          <cell r="BI241" t="str">
            <v xml:space="preserve">Dirección General de Investigaciones  </v>
          </cell>
          <cell r="BJ241" t="str">
            <v>YOHANA MARIA VELASCO SANTAMARIA</v>
          </cell>
          <cell r="BK241" t="str">
            <v>Director Técnico de Investigaciones</v>
          </cell>
          <cell r="BL241">
            <v>12</v>
          </cell>
          <cell r="BM241">
            <v>45306</v>
          </cell>
          <cell r="BN241">
            <v>184056336</v>
          </cell>
          <cell r="BO241">
            <v>147</v>
          </cell>
          <cell r="BP241">
            <v>45306</v>
          </cell>
          <cell r="BQ241">
            <v>18367368</v>
          </cell>
          <cell r="CS241" t="str">
            <v>1. Coadyuvar en la revisión financiera de los presupuestos aprobados a los proyectos de investigación, según lo establecido en los términos de referencia de las convocatorias internas de la Dirección General de Investigaciones. 2. Contribuir en la actualización de la base de datos de proyectos de investigación de la Dirección General de Investigaciones. 3. Colaborar en el seguimiento a la ejecución de los proyectos de investigación y reportar a la Dirección General de Investigaciones las novedades que se presenten. 4. Apoyar el proceso de proyección y asignación de horas de investigación de los proyectos de investigación.</v>
          </cell>
          <cell r="CT241">
            <v>40398630.399999999</v>
          </cell>
          <cell r="CU241">
            <v>622</v>
          </cell>
          <cell r="CV241">
            <v>53017</v>
          </cell>
          <cell r="CY241">
            <v>8299</v>
          </cell>
          <cell r="CZ241" t="str">
            <v>M6</v>
          </cell>
        </row>
        <row r="242">
          <cell r="B242" t="str">
            <v>0143 DE 2024</v>
          </cell>
          <cell r="C242">
            <v>35261992</v>
          </cell>
          <cell r="D242" t="str">
            <v>DIANA LUCIA VILLALOBOS CASALLAS</v>
          </cell>
          <cell r="E242" t="str">
            <v>CONTRATO DE PRESTACIÓN DE SERVICIOS DE APOYO A LA GESTIÓN</v>
          </cell>
          <cell r="F242" t="str">
            <v>PRESTACIÓN DE SERVICIOS DE APOYO A LA GESTIÓN NECESARIO PARA EL DESARROLLO DEL PROYECTO FICHA BPUNI VIAC 04 3110 2023 “GENERAR CAPACIDADES EN INNOVACIÓN, DESARROLLO TECNOLÓGICO Y CREACIÓN PARA LA GENERACIÓN, USO Y TRANSFERENCIA DEL CONOCIMIENTO EN LA UNIVERSIDAD DE LOS LLANOS”</v>
          </cell>
          <cell r="G242">
            <v>45306</v>
          </cell>
          <cell r="H242">
            <v>18367368</v>
          </cell>
          <cell r="I242" t="str">
            <v>Seis (06) meses calendario</v>
          </cell>
          <cell r="J242">
            <v>45306</v>
          </cell>
          <cell r="K242">
            <v>45487</v>
          </cell>
          <cell r="L242" t="str">
            <v>NO APLICA</v>
          </cell>
          <cell r="M242" t="str">
            <v>NO APLICA</v>
          </cell>
          <cell r="N242" t="str">
            <v>NO APLICA</v>
          </cell>
          <cell r="O242">
            <v>7</v>
          </cell>
          <cell r="P242">
            <v>1632655</v>
          </cell>
          <cell r="Q242">
            <v>45306</v>
          </cell>
          <cell r="R242">
            <v>45322</v>
          </cell>
          <cell r="S242">
            <v>3061228</v>
          </cell>
          <cell r="T242">
            <v>45323</v>
          </cell>
          <cell r="U242">
            <v>45351</v>
          </cell>
          <cell r="V242">
            <v>3061228</v>
          </cell>
          <cell r="W242">
            <v>45352</v>
          </cell>
          <cell r="X242">
            <v>45382</v>
          </cell>
          <cell r="Y242">
            <v>3061228</v>
          </cell>
          <cell r="Z242">
            <v>45383</v>
          </cell>
          <cell r="AA242">
            <v>45412</v>
          </cell>
          <cell r="AB242">
            <v>3061228</v>
          </cell>
          <cell r="AC242">
            <v>45413</v>
          </cell>
          <cell r="AD242">
            <v>45443</v>
          </cell>
          <cell r="AE242">
            <v>3061228</v>
          </cell>
          <cell r="AF242">
            <v>45444</v>
          </cell>
          <cell r="AG242">
            <v>45473</v>
          </cell>
          <cell r="AH242">
            <v>1428573</v>
          </cell>
          <cell r="AI242">
            <v>45474</v>
          </cell>
          <cell r="AJ242">
            <v>45487</v>
          </cell>
          <cell r="BI242" t="str">
            <v xml:space="preserve">Dirección General de Investigaciones  </v>
          </cell>
          <cell r="BJ242" t="str">
            <v>YOHANA MARIA VELASCO SANTAMARIA</v>
          </cell>
          <cell r="BK242" t="str">
            <v>Director Técnico de Investigaciones</v>
          </cell>
          <cell r="BL242">
            <v>12</v>
          </cell>
          <cell r="BM242">
            <v>45306</v>
          </cell>
          <cell r="BN242">
            <v>184056336</v>
          </cell>
          <cell r="BO242">
            <v>148</v>
          </cell>
          <cell r="BP242">
            <v>45306</v>
          </cell>
          <cell r="BQ242">
            <v>18367368</v>
          </cell>
          <cell r="CS242" t="str">
            <v>1. Apoyar el manejo de las bases de datos (Publindex-Colciencias, DOAJ, EBSCO, REDALYC, IMBIOMED, LATINDEX, DIALNET, CABI,e-revistas y ScieloColombia) y de evaluadores de los artículos sometidos a las revistas institucionales adscritas a la Dirección General de Investigaciones. 2. Apoyar en el manejo de la actualización permanente del Sistema Open Journal System (OJS). 3. Contribuir al seguimiento de adjudicación de los DOI Digital Object Identifier Sistem. 4. Coadyuvar en el proceso de publicaciones que apoya la Dirección General de Investigaciones.</v>
          </cell>
          <cell r="CT242">
            <v>35261992.799999997</v>
          </cell>
          <cell r="CU242">
            <v>622</v>
          </cell>
          <cell r="CV242">
            <v>53017</v>
          </cell>
          <cell r="CY242">
            <v>8299</v>
          </cell>
          <cell r="CZ242" t="str">
            <v>M6</v>
          </cell>
        </row>
        <row r="243">
          <cell r="B243" t="str">
            <v>0144 DE 2024</v>
          </cell>
          <cell r="C243">
            <v>1121833001</v>
          </cell>
          <cell r="D243" t="str">
            <v>YENNY ELIZABETH GUTIERREZ LOPEZ</v>
          </cell>
          <cell r="E243" t="str">
            <v>CONTRATO DE PRESTACIÓN DE SERVICIOS PROFESIONALES</v>
          </cell>
          <cell r="F243"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3">
            <v>45306</v>
          </cell>
          <cell r="H243">
            <v>29464320</v>
          </cell>
          <cell r="I243" t="str">
            <v>Seis (06) meses calendario</v>
          </cell>
          <cell r="J243">
            <v>45306</v>
          </cell>
          <cell r="K243">
            <v>45487</v>
          </cell>
          <cell r="L243" t="str">
            <v>NO APLICA</v>
          </cell>
          <cell r="M243" t="str">
            <v>NO APLICA</v>
          </cell>
          <cell r="N243" t="str">
            <v>NO APLICA</v>
          </cell>
          <cell r="O243">
            <v>7</v>
          </cell>
          <cell r="P243">
            <v>2619051</v>
          </cell>
          <cell r="Q243">
            <v>45306</v>
          </cell>
          <cell r="R243">
            <v>45322</v>
          </cell>
          <cell r="S243">
            <v>4910720</v>
          </cell>
          <cell r="T243">
            <v>45323</v>
          </cell>
          <cell r="U243">
            <v>45351</v>
          </cell>
          <cell r="V243">
            <v>4910720</v>
          </cell>
          <cell r="W243">
            <v>45352</v>
          </cell>
          <cell r="X243">
            <v>45382</v>
          </cell>
          <cell r="Y243">
            <v>4910720</v>
          </cell>
          <cell r="Z243">
            <v>45383</v>
          </cell>
          <cell r="AA243">
            <v>45412</v>
          </cell>
          <cell r="AB243">
            <v>4910720</v>
          </cell>
          <cell r="AC243">
            <v>45413</v>
          </cell>
          <cell r="AD243">
            <v>45443</v>
          </cell>
          <cell r="AE243">
            <v>4910720</v>
          </cell>
          <cell r="AF243">
            <v>45444</v>
          </cell>
          <cell r="AG243">
            <v>45473</v>
          </cell>
          <cell r="AH243">
            <v>2291669</v>
          </cell>
          <cell r="AI243">
            <v>45474</v>
          </cell>
          <cell r="AJ243">
            <v>45487</v>
          </cell>
          <cell r="BI243" t="str">
            <v xml:space="preserve">Dirección General de Investigaciones  </v>
          </cell>
          <cell r="BJ243" t="str">
            <v>YOHANA MARIA VELASCO SANTAMARIA</v>
          </cell>
          <cell r="BK243" t="str">
            <v>Director Técnico de Investigaciones</v>
          </cell>
          <cell r="BL243">
            <v>12</v>
          </cell>
          <cell r="BM243">
            <v>45306</v>
          </cell>
          <cell r="BN243">
            <v>184056336</v>
          </cell>
          <cell r="BO243">
            <v>149</v>
          </cell>
          <cell r="BP243">
            <v>45306</v>
          </cell>
          <cell r="BQ243">
            <v>29464320</v>
          </cell>
          <cell r="CS243" t="str">
            <v>1. Apoyar la participación de los grupos de investigación en convocatorias externas realizadas por el Ministerio de Ciencia Tecnología e Innovación – Minciencias y el Sistema General de Regalías- SGR. 2. Coadyuvar a los grupos de investigación en la formulación, diligenciamiento de las plataformas, seguimiento en la ejecución y solicitud de informes de los proyectos de investigación externos.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v>
          </cell>
          <cell r="CT243">
            <v>1121833001.2</v>
          </cell>
          <cell r="CU243">
            <v>622</v>
          </cell>
          <cell r="CV243">
            <v>53017</v>
          </cell>
          <cell r="CY243">
            <v>7490</v>
          </cell>
          <cell r="CZ243" t="str">
            <v>M6</v>
          </cell>
        </row>
        <row r="244">
          <cell r="B244" t="str">
            <v>0145 DE 2024</v>
          </cell>
          <cell r="C244">
            <v>1121948633</v>
          </cell>
          <cell r="D244" t="str">
            <v>EVELYN CAROLINA ALVAREZ DAZA</v>
          </cell>
          <cell r="E244" t="str">
            <v>CONTRATO DE PRESTACIÓN DE SERVICIOS PROFESIONALES</v>
          </cell>
          <cell r="F244"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4">
            <v>45306</v>
          </cell>
          <cell r="H244">
            <v>18367368</v>
          </cell>
          <cell r="I244" t="str">
            <v>Seis (06) meses calendario</v>
          </cell>
          <cell r="J244">
            <v>45306</v>
          </cell>
          <cell r="K244">
            <v>45487</v>
          </cell>
          <cell r="L244" t="str">
            <v>NO APLICA</v>
          </cell>
          <cell r="M244" t="str">
            <v>NO APLICA</v>
          </cell>
          <cell r="N244" t="str">
            <v>NO APLICA</v>
          </cell>
          <cell r="O244">
            <v>7</v>
          </cell>
          <cell r="P244">
            <v>1632655</v>
          </cell>
          <cell r="Q244">
            <v>45306</v>
          </cell>
          <cell r="R244">
            <v>45322</v>
          </cell>
          <cell r="S244">
            <v>3061228</v>
          </cell>
          <cell r="T244">
            <v>45323</v>
          </cell>
          <cell r="U244">
            <v>45351</v>
          </cell>
          <cell r="V244">
            <v>3061228</v>
          </cell>
          <cell r="W244">
            <v>45352</v>
          </cell>
          <cell r="X244">
            <v>45382</v>
          </cell>
          <cell r="Y244">
            <v>3061228</v>
          </cell>
          <cell r="Z244">
            <v>45383</v>
          </cell>
          <cell r="AA244">
            <v>45412</v>
          </cell>
          <cell r="AB244">
            <v>3061228</v>
          </cell>
          <cell r="AC244">
            <v>45413</v>
          </cell>
          <cell r="AD244">
            <v>45443</v>
          </cell>
          <cell r="AE244">
            <v>3061228</v>
          </cell>
          <cell r="AF244">
            <v>45444</v>
          </cell>
          <cell r="AG244">
            <v>45473</v>
          </cell>
          <cell r="AH244">
            <v>1428573</v>
          </cell>
          <cell r="AI244">
            <v>45474</v>
          </cell>
          <cell r="AJ244">
            <v>45487</v>
          </cell>
          <cell r="BI244" t="str">
            <v xml:space="preserve">Dirección General de Investigaciones  </v>
          </cell>
          <cell r="BJ244" t="str">
            <v>YOHANA MARIA VELASCO SANTAMARIA</v>
          </cell>
          <cell r="BK244" t="str">
            <v>Director Técnico de Investigaciones</v>
          </cell>
          <cell r="BL244">
            <v>12</v>
          </cell>
          <cell r="BM244">
            <v>45306</v>
          </cell>
          <cell r="BN244">
            <v>184056336</v>
          </cell>
          <cell r="BO244">
            <v>150</v>
          </cell>
          <cell r="BP244">
            <v>45306</v>
          </cell>
          <cell r="BQ244">
            <v>18367368</v>
          </cell>
          <cell r="CS244" t="str">
            <v>1. Apoyar el mecanismo de seguimiento y control de los contratos de acceso a recursos genéticos y sus productos derivados suscritos. 2. Apoyar el proceso de estandarización de la información relacionada a colectas temporales o definitivas en el marco de permisos de recolección de la Autoridad Nacional de Licencias Ambientales (ANLA) o de contrato de acceso a recursos genéticos y sus derivados. 3. Coadyuvar a los docentes, que, en el ejercicio de sus actividades investigativas, deban realizar colectas temporales o definitivas en el marco de permisos de recolección de la Autoridad Nacional de Licencias Ambientales (ANLA) o de contrato de acceso a recursos genéticos y sus derivados. 4. Coadyuvar a los docentes en los procesos de publicación de datos abiertos sobre biodiversidad a través del SiB Colombia. 5. Apoyar el comité de bioética y el proceso de revisión y emisión de conceptos de los proyectos de investigación que lo requieran.</v>
          </cell>
          <cell r="CT244">
            <v>1121948633</v>
          </cell>
          <cell r="CU244">
            <v>622</v>
          </cell>
          <cell r="CV244">
            <v>53017</v>
          </cell>
          <cell r="CY244">
            <v>8299</v>
          </cell>
          <cell r="CZ244" t="str">
            <v>M6</v>
          </cell>
        </row>
        <row r="245">
          <cell r="B245" t="str">
            <v>0146 DE 2024</v>
          </cell>
          <cell r="C245">
            <v>1121856924</v>
          </cell>
          <cell r="D245" t="str">
            <v xml:space="preserve">JEIMY STEFPANIE LAVERDE PABON </v>
          </cell>
          <cell r="E245" t="str">
            <v>CONTRATO DE PRESTACIÓN DE SERVICIOS PROFESIONALES</v>
          </cell>
          <cell r="F245"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5">
            <v>45306</v>
          </cell>
          <cell r="H245">
            <v>29464320</v>
          </cell>
          <cell r="I245" t="str">
            <v>Seis (06) meses calendario</v>
          </cell>
          <cell r="J245">
            <v>45306</v>
          </cell>
          <cell r="K245">
            <v>45487</v>
          </cell>
          <cell r="L245" t="str">
            <v>NO APLICA</v>
          </cell>
          <cell r="M245" t="str">
            <v>NO APLICA</v>
          </cell>
          <cell r="N245" t="str">
            <v>NO APLICA</v>
          </cell>
          <cell r="O245">
            <v>7</v>
          </cell>
          <cell r="P245">
            <v>2619051</v>
          </cell>
          <cell r="Q245">
            <v>45306</v>
          </cell>
          <cell r="R245">
            <v>45322</v>
          </cell>
          <cell r="S245">
            <v>4910720</v>
          </cell>
          <cell r="T245">
            <v>45323</v>
          </cell>
          <cell r="U245">
            <v>45351</v>
          </cell>
          <cell r="V245">
            <v>4910720</v>
          </cell>
          <cell r="W245">
            <v>45352</v>
          </cell>
          <cell r="X245">
            <v>45382</v>
          </cell>
          <cell r="Y245">
            <v>4910720</v>
          </cell>
          <cell r="Z245">
            <v>45383</v>
          </cell>
          <cell r="AA245">
            <v>45412</v>
          </cell>
          <cell r="AB245">
            <v>4910720</v>
          </cell>
          <cell r="AC245">
            <v>45413</v>
          </cell>
          <cell r="AD245">
            <v>45443</v>
          </cell>
          <cell r="AE245">
            <v>4910720</v>
          </cell>
          <cell r="AF245">
            <v>45444</v>
          </cell>
          <cell r="AG245">
            <v>45473</v>
          </cell>
          <cell r="AH245">
            <v>2291669</v>
          </cell>
          <cell r="AI245">
            <v>45474</v>
          </cell>
          <cell r="AJ245">
            <v>45487</v>
          </cell>
          <cell r="BI245" t="str">
            <v xml:space="preserve">Dirección General de Investigaciones  </v>
          </cell>
          <cell r="BJ245" t="str">
            <v>YOHANA MARIA VELASCO SANTAMARIA</v>
          </cell>
          <cell r="BK245" t="str">
            <v>Director Técnico de Investigaciones</v>
          </cell>
          <cell r="BL245">
            <v>12</v>
          </cell>
          <cell r="BM245">
            <v>45306</v>
          </cell>
          <cell r="BN245">
            <v>184056336</v>
          </cell>
          <cell r="BO245">
            <v>151</v>
          </cell>
          <cell r="BP245">
            <v>45306</v>
          </cell>
          <cell r="BQ245">
            <v>29464320</v>
          </cell>
          <cell r="CS245"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y seguimiento del presupuesto de la Dirección General de Investigaciones. 4. Apoyar la estructuración y articulación de la Vicerrectoría de Investigaciones y Extensión Social de la Universidad de los Llanos. 5. Coadyuvar en la elaboración de informes técnicos y ejecutivos de la Dirección General de Investigaciones.</v>
          </cell>
          <cell r="CT245">
            <v>1121856924.4000001</v>
          </cell>
          <cell r="CU245">
            <v>622</v>
          </cell>
          <cell r="CV245">
            <v>53017</v>
          </cell>
          <cell r="CY245">
            <v>7020</v>
          </cell>
          <cell r="CZ245" t="str">
            <v>M5</v>
          </cell>
        </row>
        <row r="246">
          <cell r="B246" t="str">
            <v>0147 DE 2024</v>
          </cell>
          <cell r="C246">
            <v>1121819817</v>
          </cell>
          <cell r="D246" t="str">
            <v>NIDIA LISSET CLAVIJO PINEDA</v>
          </cell>
          <cell r="E246" t="str">
            <v>CONTRATO DE PRESTACIÓN DE SERVICIOS PROFESIONALES</v>
          </cell>
          <cell r="F246"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6">
            <v>45306</v>
          </cell>
          <cell r="H246">
            <v>29464320</v>
          </cell>
          <cell r="I246" t="str">
            <v>Seis (06) meses calendario</v>
          </cell>
          <cell r="J246">
            <v>45306</v>
          </cell>
          <cell r="K246">
            <v>45487</v>
          </cell>
          <cell r="L246" t="str">
            <v>NO APLICA</v>
          </cell>
          <cell r="M246" t="str">
            <v>NO APLICA</v>
          </cell>
          <cell r="N246" t="str">
            <v>NO APLICA</v>
          </cell>
          <cell r="O246">
            <v>7</v>
          </cell>
          <cell r="P246">
            <v>2619051</v>
          </cell>
          <cell r="Q246">
            <v>45306</v>
          </cell>
          <cell r="R246">
            <v>45322</v>
          </cell>
          <cell r="S246">
            <v>4910720</v>
          </cell>
          <cell r="T246">
            <v>45323</v>
          </cell>
          <cell r="U246">
            <v>45351</v>
          </cell>
          <cell r="V246">
            <v>4910720</v>
          </cell>
          <cell r="W246">
            <v>45352</v>
          </cell>
          <cell r="X246">
            <v>45382</v>
          </cell>
          <cell r="Y246">
            <v>4910720</v>
          </cell>
          <cell r="Z246">
            <v>45383</v>
          </cell>
          <cell r="AA246">
            <v>45412</v>
          </cell>
          <cell r="AB246">
            <v>4910720</v>
          </cell>
          <cell r="AC246">
            <v>45413</v>
          </cell>
          <cell r="AD246">
            <v>45443</v>
          </cell>
          <cell r="AE246">
            <v>4910720</v>
          </cell>
          <cell r="AF246">
            <v>45444</v>
          </cell>
          <cell r="AG246">
            <v>45473</v>
          </cell>
          <cell r="AH246">
            <v>2291669</v>
          </cell>
          <cell r="AI246">
            <v>45474</v>
          </cell>
          <cell r="AJ246">
            <v>45487</v>
          </cell>
          <cell r="BI246" t="str">
            <v xml:space="preserve">Dirección General de Investigaciones  </v>
          </cell>
          <cell r="BJ246" t="str">
            <v>YOHANA MARIA VELASCO SANTAMARIA</v>
          </cell>
          <cell r="BK246" t="str">
            <v>Director Técnico de Investigaciones</v>
          </cell>
          <cell r="BL246">
            <v>12</v>
          </cell>
          <cell r="BM246">
            <v>45306</v>
          </cell>
          <cell r="BN246">
            <v>184056336</v>
          </cell>
          <cell r="BO246">
            <v>152</v>
          </cell>
          <cell r="BP246">
            <v>45306</v>
          </cell>
          <cell r="BQ246">
            <v>29464320</v>
          </cell>
          <cell r="CS246" t="str">
            <v>1. Apoyar a la Dirección General de Investigaciones en los trámites y procesos administrativos para la ejecución de proyectos de investigación. 2. Apoyar la gestión para la ejecución financiera de los proyectos de investigación de la Dirección General de Investigaciones. 3. Contribuir en la revisión de informes técnicos y financieros de los proyectos de investigación y su seguimiento conforme con la propuesta aprobada. 4. Contribuir con la presentación del estado de los proyectos de investigación, ante las diferentes dependencias de la Universidad y el Consejo Institucional de investigaciones. 5. Brindar apoyo en acompañamiento para la actualización de la plataforma informática dispuesta en la Dirección General de Investigaciones, para el manejo de la información del sistema de investigaciones de la Universidad de los Llanos. 6. Apoyar con la ejecución y seguimiento de los apoyos económicos otorgados a través del Consejo Institucional de investigaciones, para el fortalecimiento misional de la investigación en la Universidad de los Llanos.</v>
          </cell>
          <cell r="CT246">
            <v>1121819817.7</v>
          </cell>
          <cell r="CU246">
            <v>622</v>
          </cell>
          <cell r="CV246">
            <v>53017</v>
          </cell>
          <cell r="CY246">
            <v>6920</v>
          </cell>
          <cell r="CZ246" t="str">
            <v>M5</v>
          </cell>
        </row>
        <row r="247">
          <cell r="B247" t="str">
            <v>0148 DE 2024</v>
          </cell>
          <cell r="C247">
            <v>40447942</v>
          </cell>
          <cell r="D247" t="str">
            <v>PAOLA ANDREA AGUDELO LOZANO</v>
          </cell>
          <cell r="E247" t="str">
            <v>CONTRATO DE PRESTACIÓN DE SERVICIOS PROFESIONALES</v>
          </cell>
          <cell r="F247"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7">
            <v>45306</v>
          </cell>
          <cell r="H247">
            <v>22193904</v>
          </cell>
          <cell r="I247" t="str">
            <v>Seis (06) meses calendario</v>
          </cell>
          <cell r="J247">
            <v>45306</v>
          </cell>
          <cell r="K247">
            <v>45487</v>
          </cell>
          <cell r="L247" t="str">
            <v>NO APLICA</v>
          </cell>
          <cell r="M247" t="str">
            <v>NO APLICA</v>
          </cell>
          <cell r="N247" t="str">
            <v>NO APLICA</v>
          </cell>
          <cell r="O247">
            <v>7</v>
          </cell>
          <cell r="P247">
            <v>1972791</v>
          </cell>
          <cell r="Q247">
            <v>45306</v>
          </cell>
          <cell r="R247">
            <v>45322</v>
          </cell>
          <cell r="S247">
            <v>3698984</v>
          </cell>
          <cell r="T247">
            <v>45323</v>
          </cell>
          <cell r="U247">
            <v>45351</v>
          </cell>
          <cell r="V247">
            <v>3698984</v>
          </cell>
          <cell r="W247">
            <v>45352</v>
          </cell>
          <cell r="X247">
            <v>45382</v>
          </cell>
          <cell r="Y247">
            <v>3698984</v>
          </cell>
          <cell r="Z247">
            <v>45383</v>
          </cell>
          <cell r="AA247">
            <v>45412</v>
          </cell>
          <cell r="AB247">
            <v>3698984</v>
          </cell>
          <cell r="AC247">
            <v>45413</v>
          </cell>
          <cell r="AD247">
            <v>45443</v>
          </cell>
          <cell r="AE247">
            <v>3698984</v>
          </cell>
          <cell r="AF247">
            <v>45444</v>
          </cell>
          <cell r="AG247">
            <v>45473</v>
          </cell>
          <cell r="AH247">
            <v>1726193</v>
          </cell>
          <cell r="AI247">
            <v>45474</v>
          </cell>
          <cell r="AJ247">
            <v>45487</v>
          </cell>
          <cell r="BI247" t="str">
            <v xml:space="preserve">Dirección General de Investigaciones  </v>
          </cell>
          <cell r="BJ247" t="str">
            <v>YOHANA MARIA VELASCO SANTAMARIA</v>
          </cell>
          <cell r="BK247" t="str">
            <v>Director Técnico de Investigaciones</v>
          </cell>
          <cell r="BL247">
            <v>12</v>
          </cell>
          <cell r="BM247">
            <v>45306</v>
          </cell>
          <cell r="BN247">
            <v>184056336</v>
          </cell>
          <cell r="BO247">
            <v>153</v>
          </cell>
          <cell r="BP247">
            <v>45306</v>
          </cell>
          <cell r="BQ247">
            <v>22193904</v>
          </cell>
          <cell r="CS247"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v>
          </cell>
          <cell r="CT247">
            <v>40447942</v>
          </cell>
          <cell r="CU247">
            <v>622</v>
          </cell>
          <cell r="CV247">
            <v>53017</v>
          </cell>
          <cell r="CY247">
            <v>7490</v>
          </cell>
          <cell r="CZ247" t="str">
            <v>M6</v>
          </cell>
        </row>
        <row r="248">
          <cell r="B248" t="str">
            <v>0149 DE 2024</v>
          </cell>
          <cell r="C248">
            <v>40444467</v>
          </cell>
          <cell r="D248" t="str">
            <v xml:space="preserve">MONICA LINETH MELO MARQUEZ </v>
          </cell>
          <cell r="E248" t="str">
            <v>CONTRATO DE PRESTACIÓN DE SERVICIOS PROFESIONALES</v>
          </cell>
          <cell r="F24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8">
            <v>45306</v>
          </cell>
          <cell r="H248">
            <v>18367368</v>
          </cell>
          <cell r="I248" t="str">
            <v>Seis (06) meses calendario</v>
          </cell>
          <cell r="J248">
            <v>45306</v>
          </cell>
          <cell r="K248">
            <v>45487</v>
          </cell>
          <cell r="L248" t="str">
            <v>NO APLICA</v>
          </cell>
          <cell r="M248" t="str">
            <v>NO APLICA</v>
          </cell>
          <cell r="N248" t="str">
            <v>NO APLICA</v>
          </cell>
          <cell r="O248">
            <v>7</v>
          </cell>
          <cell r="P248">
            <v>1632655</v>
          </cell>
          <cell r="Q248">
            <v>45306</v>
          </cell>
          <cell r="R248">
            <v>45322</v>
          </cell>
          <cell r="S248">
            <v>3061228</v>
          </cell>
          <cell r="T248">
            <v>45323</v>
          </cell>
          <cell r="U248">
            <v>45351</v>
          </cell>
          <cell r="V248">
            <v>3061228</v>
          </cell>
          <cell r="W248">
            <v>45352</v>
          </cell>
          <cell r="X248">
            <v>45382</v>
          </cell>
          <cell r="Y248">
            <v>3061228</v>
          </cell>
          <cell r="Z248">
            <v>45383</v>
          </cell>
          <cell r="AA248">
            <v>45412</v>
          </cell>
          <cell r="AB248">
            <v>3061228</v>
          </cell>
          <cell r="AC248">
            <v>45413</v>
          </cell>
          <cell r="AD248">
            <v>45443</v>
          </cell>
          <cell r="AE248">
            <v>3061228</v>
          </cell>
          <cell r="AF248">
            <v>45444</v>
          </cell>
          <cell r="AG248">
            <v>45473</v>
          </cell>
          <cell r="AH248">
            <v>1428573</v>
          </cell>
          <cell r="AI248">
            <v>45474</v>
          </cell>
          <cell r="AJ248">
            <v>45487</v>
          </cell>
          <cell r="BI248" t="str">
            <v xml:space="preserve">Dirección General de Investigaciones  </v>
          </cell>
          <cell r="BJ248" t="str">
            <v>YOHANA MARIA VELASCO SANTAMARIA</v>
          </cell>
          <cell r="BK248" t="str">
            <v>Director Técnico de Investigaciones</v>
          </cell>
          <cell r="BL248">
            <v>12</v>
          </cell>
          <cell r="BM248">
            <v>45306</v>
          </cell>
          <cell r="BN248">
            <v>184056336</v>
          </cell>
          <cell r="BO248">
            <v>154</v>
          </cell>
          <cell r="BP248">
            <v>45306</v>
          </cell>
          <cell r="BQ248">
            <v>18367368</v>
          </cell>
          <cell r="CS248" t="str">
            <v>1. Apoyar en la consolidación de información de la base de datos de investigaciones solicitada por dependencias de la universidad (planeación, control interno, acreditación, entre otros. 2. Apoyar la Secretaria Técnica del Consejo de Ciencia y Tecnología e Innovación del Meta - CODECTI. 3. Apoyar en la construcción del Plan Institucional de Convocatorias Internas y en la gestión y desarrollo del procedimiento de convocatorias internas de la Universidad de los Llanos. 4. Apoyar los trámites y procesos administrativos para la vinculación de Jóvenes Investigadores. 5. Contribuir en la realización del reporte de investigaciones, en el Sistema Nacional de Información de la Educación Superior - SNIES.</v>
          </cell>
          <cell r="CT248">
            <v>40444467</v>
          </cell>
          <cell r="CU248">
            <v>622</v>
          </cell>
          <cell r="CV248">
            <v>53017</v>
          </cell>
          <cell r="CY248">
            <v>8299</v>
          </cell>
          <cell r="CZ248" t="str">
            <v>M6</v>
          </cell>
        </row>
        <row r="249">
          <cell r="B249" t="str">
            <v>0150 DE 2024</v>
          </cell>
          <cell r="C249">
            <v>40436886</v>
          </cell>
          <cell r="D249" t="str">
            <v>MERY YINETH ROJAS RICO</v>
          </cell>
          <cell r="E249" t="str">
            <v>CONTRATO DE PRESTACIÓN DE SERVICIOS PROFESIONALES</v>
          </cell>
          <cell r="F249"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49">
            <v>45306</v>
          </cell>
          <cell r="H249">
            <v>22193904</v>
          </cell>
          <cell r="I249" t="str">
            <v>Seis (06) meses calendario</v>
          </cell>
          <cell r="J249">
            <v>45306</v>
          </cell>
          <cell r="K249">
            <v>45487</v>
          </cell>
          <cell r="L249" t="str">
            <v>NO APLICA</v>
          </cell>
          <cell r="M249" t="str">
            <v>NO APLICA</v>
          </cell>
          <cell r="N249" t="str">
            <v>NO APLICA</v>
          </cell>
          <cell r="O249">
            <v>7</v>
          </cell>
          <cell r="P249">
            <v>1972791</v>
          </cell>
          <cell r="Q249">
            <v>45306</v>
          </cell>
          <cell r="R249">
            <v>45322</v>
          </cell>
          <cell r="S249">
            <v>3698984</v>
          </cell>
          <cell r="T249">
            <v>45323</v>
          </cell>
          <cell r="U249">
            <v>45351</v>
          </cell>
          <cell r="V249">
            <v>3698984</v>
          </cell>
          <cell r="W249">
            <v>45352</v>
          </cell>
          <cell r="X249">
            <v>45382</v>
          </cell>
          <cell r="Y249">
            <v>3698984</v>
          </cell>
          <cell r="Z249">
            <v>45383</v>
          </cell>
          <cell r="AA249">
            <v>45412</v>
          </cell>
          <cell r="AB249">
            <v>3698984</v>
          </cell>
          <cell r="AC249">
            <v>45413</v>
          </cell>
          <cell r="AD249">
            <v>45443</v>
          </cell>
          <cell r="AE249">
            <v>3698984</v>
          </cell>
          <cell r="AF249">
            <v>45444</v>
          </cell>
          <cell r="AG249">
            <v>45473</v>
          </cell>
          <cell r="AH249">
            <v>1726193</v>
          </cell>
          <cell r="AI249">
            <v>45474</v>
          </cell>
          <cell r="AJ249">
            <v>45487</v>
          </cell>
          <cell r="BI249" t="str">
            <v>División de Bienestar Universitario</v>
          </cell>
          <cell r="BJ249" t="str">
            <v>JHON FREYD MONROY RODRIGUEZ</v>
          </cell>
          <cell r="BK249" t="str">
            <v>Jefe de Oficina</v>
          </cell>
          <cell r="BL249">
            <v>11</v>
          </cell>
          <cell r="BM249">
            <v>45306</v>
          </cell>
          <cell r="BN249">
            <v>79591938</v>
          </cell>
          <cell r="BO249">
            <v>155</v>
          </cell>
          <cell r="BP249">
            <v>45306</v>
          </cell>
          <cell r="BQ249">
            <v>22193904</v>
          </cell>
          <cell r="CS249"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Apoyar y entregar informes de las actividades realizadas, dentro del término establecido para tal fin. 8. Contribuir en masificar la divulgación y visualización de los servicios de Bienestar. 9. Apoyar la formulación y seguimiento de los diferentes planes de acción y Planes de Mejoramiento de la División de Bienestar Universitario. 10.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249">
            <v>40436886.600000001</v>
          </cell>
          <cell r="CU249">
            <v>612</v>
          </cell>
          <cell r="CV249">
            <v>44110</v>
          </cell>
          <cell r="CY249">
            <v>8299</v>
          </cell>
          <cell r="CZ249" t="str">
            <v>M6</v>
          </cell>
        </row>
        <row r="250">
          <cell r="B250" t="str">
            <v>0151 DE 2024</v>
          </cell>
          <cell r="C250">
            <v>40189728</v>
          </cell>
          <cell r="D250" t="str">
            <v>LINA ESMERALDA NOVA AREVALO</v>
          </cell>
          <cell r="E250" t="str">
            <v>CONTRATO DE PRESTACIÓN DE SERVICIOS PROFESIONALES</v>
          </cell>
          <cell r="F250" t="str">
            <v xml:space="preserve">PRESTACIÓN DE SERVICIOS PROFESIONALES NECESARIO PARA EL DESARROLLO DE LOS DIFERENTES PROCESOS DE SISTEMAS INFORMÁTICOS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250">
            <v>45306</v>
          </cell>
          <cell r="H250">
            <v>22193904</v>
          </cell>
          <cell r="I250" t="str">
            <v>Seis (06) meses calendario</v>
          </cell>
          <cell r="J250">
            <v>45306</v>
          </cell>
          <cell r="K250">
            <v>45487</v>
          </cell>
          <cell r="L250" t="str">
            <v>NO APLICA</v>
          </cell>
          <cell r="M250" t="str">
            <v>NO APLICA</v>
          </cell>
          <cell r="N250" t="str">
            <v>NO APLICA</v>
          </cell>
          <cell r="O250">
            <v>7</v>
          </cell>
          <cell r="P250">
            <v>1972791</v>
          </cell>
          <cell r="Q250">
            <v>45306</v>
          </cell>
          <cell r="R250">
            <v>45322</v>
          </cell>
          <cell r="S250">
            <v>3698984</v>
          </cell>
          <cell r="T250">
            <v>45323</v>
          </cell>
          <cell r="U250">
            <v>45351</v>
          </cell>
          <cell r="V250">
            <v>3698984</v>
          </cell>
          <cell r="W250">
            <v>45352</v>
          </cell>
          <cell r="X250">
            <v>45382</v>
          </cell>
          <cell r="Y250">
            <v>3698984</v>
          </cell>
          <cell r="Z250">
            <v>45383</v>
          </cell>
          <cell r="AA250">
            <v>45412</v>
          </cell>
          <cell r="AB250">
            <v>3698984</v>
          </cell>
          <cell r="AC250">
            <v>45413</v>
          </cell>
          <cell r="AD250">
            <v>45443</v>
          </cell>
          <cell r="AE250">
            <v>3698984</v>
          </cell>
          <cell r="AF250">
            <v>45444</v>
          </cell>
          <cell r="AG250">
            <v>45473</v>
          </cell>
          <cell r="AH250">
            <v>1726193</v>
          </cell>
          <cell r="AI250">
            <v>45474</v>
          </cell>
          <cell r="AJ250">
            <v>45487</v>
          </cell>
          <cell r="BI250" t="str">
            <v>División de Bienestar Universitario</v>
          </cell>
          <cell r="BJ250" t="str">
            <v>ELSA EDILMA PÁEZ CASTRO</v>
          </cell>
          <cell r="BK250" t="str">
            <v>Profesional Especializado</v>
          </cell>
          <cell r="BL250">
            <v>11</v>
          </cell>
          <cell r="BM250">
            <v>45306</v>
          </cell>
          <cell r="BN250">
            <v>79591938</v>
          </cell>
          <cell r="BO250">
            <v>156</v>
          </cell>
          <cell r="BP250">
            <v>45306</v>
          </cell>
          <cell r="BQ250">
            <v>22193904</v>
          </cell>
          <cell r="CS250" t="str">
            <v>1. Apoyar a la jefatura de Bienestar en la consolidación, administración y generación de reportes estadísticos de participación y cobertura de la comunidad universitaria en los programas/servicios/actividades de Bienestar Institucional Universitario. 2. Apoyar el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6. Apoyar con información del sistema de alertas tempranas las actividades de consejería.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250">
            <v>40189728</v>
          </cell>
          <cell r="CU250">
            <v>612</v>
          </cell>
          <cell r="CV250">
            <v>44110</v>
          </cell>
          <cell r="CY250">
            <v>7110</v>
          </cell>
          <cell r="CZ250" t="str">
            <v>M5</v>
          </cell>
        </row>
        <row r="251">
          <cell r="B251" t="str">
            <v>0152 DE 2024</v>
          </cell>
          <cell r="C251">
            <v>1121899808</v>
          </cell>
          <cell r="D251" t="str">
            <v>WENDY KATHERINE URREA GONZALEZ</v>
          </cell>
          <cell r="E251" t="str">
            <v>CONTRATO DE PRESTACIÓN DE SERVICIOS PROFESIONALES</v>
          </cell>
          <cell r="F251"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51">
            <v>45306</v>
          </cell>
          <cell r="H251">
            <v>22193904</v>
          </cell>
          <cell r="I251" t="str">
            <v>Seis (06) meses calendario</v>
          </cell>
          <cell r="J251">
            <v>45306</v>
          </cell>
          <cell r="K251">
            <v>45487</v>
          </cell>
          <cell r="L251" t="str">
            <v>NO APLICA</v>
          </cell>
          <cell r="M251" t="str">
            <v>NO APLICA</v>
          </cell>
          <cell r="N251" t="str">
            <v>NO APLICA</v>
          </cell>
          <cell r="O251">
            <v>7</v>
          </cell>
          <cell r="P251">
            <v>1972791</v>
          </cell>
          <cell r="Q251">
            <v>45306</v>
          </cell>
          <cell r="R251">
            <v>45322</v>
          </cell>
          <cell r="S251">
            <v>3698984</v>
          </cell>
          <cell r="T251">
            <v>45323</v>
          </cell>
          <cell r="U251">
            <v>45351</v>
          </cell>
          <cell r="V251">
            <v>3698984</v>
          </cell>
          <cell r="W251">
            <v>45352</v>
          </cell>
          <cell r="X251">
            <v>45382</v>
          </cell>
          <cell r="Y251">
            <v>3698984</v>
          </cell>
          <cell r="Z251">
            <v>45383</v>
          </cell>
          <cell r="AA251">
            <v>45412</v>
          </cell>
          <cell r="AB251">
            <v>3698984</v>
          </cell>
          <cell r="AC251">
            <v>45413</v>
          </cell>
          <cell r="AD251">
            <v>45443</v>
          </cell>
          <cell r="AE251">
            <v>3698984</v>
          </cell>
          <cell r="AF251">
            <v>45444</v>
          </cell>
          <cell r="AG251">
            <v>45473</v>
          </cell>
          <cell r="AH251">
            <v>1726193</v>
          </cell>
          <cell r="AI251">
            <v>45474</v>
          </cell>
          <cell r="AJ251">
            <v>45487</v>
          </cell>
          <cell r="BI251" t="str">
            <v>División de Bienestar Universitario</v>
          </cell>
          <cell r="BJ251" t="str">
            <v>JHON FREYD MONROY RODRIGUEZ</v>
          </cell>
          <cell r="BK251" t="str">
            <v>Jefe de Oficina</v>
          </cell>
          <cell r="BL251">
            <v>11</v>
          </cell>
          <cell r="BM251">
            <v>45306</v>
          </cell>
          <cell r="BN251">
            <v>79591938</v>
          </cell>
          <cell r="BO251">
            <v>157</v>
          </cell>
          <cell r="BP251">
            <v>45306</v>
          </cell>
          <cell r="BQ251">
            <v>22193904</v>
          </cell>
          <cell r="CS251"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entregar informes de las actividades realizadas, dentro del término establecido para tal fin.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251">
            <v>1121899808</v>
          </cell>
          <cell r="CU251">
            <v>612</v>
          </cell>
          <cell r="CV251">
            <v>44110</v>
          </cell>
          <cell r="CY251">
            <v>8299</v>
          </cell>
          <cell r="CZ251" t="str">
            <v>M6</v>
          </cell>
        </row>
        <row r="252">
          <cell r="B252" t="str">
            <v>0153 DE 2024</v>
          </cell>
          <cell r="C252">
            <v>35264344</v>
          </cell>
          <cell r="D252" t="str">
            <v>IRENE PAOLA QUIÑONEZ</v>
          </cell>
          <cell r="E252" t="str">
            <v>CONTRATO DE PRESTACIÓN DE SERVICIOS DE APOYO A LA GESTIÓN</v>
          </cell>
          <cell r="F252"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252">
            <v>45306</v>
          </cell>
          <cell r="H252">
            <v>13010226</v>
          </cell>
          <cell r="I252" t="str">
            <v>Seis (06) meses calendario</v>
          </cell>
          <cell r="J252">
            <v>45306</v>
          </cell>
          <cell r="K252">
            <v>45487</v>
          </cell>
          <cell r="L252" t="str">
            <v>NO APLICA</v>
          </cell>
          <cell r="M252" t="str">
            <v>NO APLICA</v>
          </cell>
          <cell r="N252" t="str">
            <v>NO APLICA</v>
          </cell>
          <cell r="O252">
            <v>7</v>
          </cell>
          <cell r="P252">
            <v>1156465</v>
          </cell>
          <cell r="Q252">
            <v>45306</v>
          </cell>
          <cell r="R252">
            <v>45322</v>
          </cell>
          <cell r="S252">
            <v>2168371</v>
          </cell>
          <cell r="T252">
            <v>45323</v>
          </cell>
          <cell r="U252">
            <v>45351</v>
          </cell>
          <cell r="V252">
            <v>2168371</v>
          </cell>
          <cell r="W252">
            <v>45352</v>
          </cell>
          <cell r="X252">
            <v>45382</v>
          </cell>
          <cell r="Y252">
            <v>2168371</v>
          </cell>
          <cell r="Z252">
            <v>45383</v>
          </cell>
          <cell r="AA252">
            <v>45412</v>
          </cell>
          <cell r="AB252">
            <v>2168371</v>
          </cell>
          <cell r="AC252">
            <v>45413</v>
          </cell>
          <cell r="AD252">
            <v>45443</v>
          </cell>
          <cell r="AE252">
            <v>2168371</v>
          </cell>
          <cell r="AF252">
            <v>45444</v>
          </cell>
          <cell r="AG252">
            <v>45473</v>
          </cell>
          <cell r="AH252">
            <v>1011906</v>
          </cell>
          <cell r="AI252">
            <v>45474</v>
          </cell>
          <cell r="AJ252">
            <v>45487</v>
          </cell>
          <cell r="BI252" t="str">
            <v>División de Bienestar Universitario</v>
          </cell>
          <cell r="BJ252" t="str">
            <v>JHON FREYD MONROY RODRIGUEZ</v>
          </cell>
          <cell r="BK252" t="str">
            <v>Jefe de Oficina</v>
          </cell>
          <cell r="BL252">
            <v>11</v>
          </cell>
          <cell r="BM252">
            <v>45306</v>
          </cell>
          <cell r="BN252">
            <v>79591938</v>
          </cell>
          <cell r="BO252">
            <v>158</v>
          </cell>
          <cell r="BP252">
            <v>45306</v>
          </cell>
          <cell r="BQ252">
            <v>13010226</v>
          </cell>
          <cell r="CS252"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252">
            <v>35264344</v>
          </cell>
          <cell r="CU252">
            <v>612</v>
          </cell>
          <cell r="CV252">
            <v>44110</v>
          </cell>
          <cell r="CY252">
            <v>7490</v>
          </cell>
          <cell r="CZ252" t="str">
            <v>M6</v>
          </cell>
        </row>
        <row r="253">
          <cell r="B253" t="str">
            <v>0154 DE 2024</v>
          </cell>
          <cell r="C253">
            <v>80768541</v>
          </cell>
          <cell r="D253" t="str">
            <v>LUIS EDUARDO VICUÑA GALVEZ</v>
          </cell>
          <cell r="E253" t="str">
            <v>CONTRATO DE PRESTACIÓN DE SERVICIOS PROFESIONALES</v>
          </cell>
          <cell r="F253" t="str">
            <v xml:space="preserve">PRESTACIÓN DE SERVICIOS PROFESIONALES NECESARIO PARA EL DESARROLLO DEL PROYECTO FICHA BPUNI VIAC 07 0311 2023 "FORTALECER E IMPLEMENTAR EL DESARROLLO DEL SISTEMA DE LABORATORIOS COMO APOYO AL CUMPLIMIENTO DE LAS FUNCIONES MISIONALES DE LA UNIVERSIDAD DE LOS LLANOS" </v>
          </cell>
          <cell r="G253">
            <v>45306</v>
          </cell>
          <cell r="H253">
            <v>22193904</v>
          </cell>
          <cell r="I253" t="str">
            <v>Seis (06) meses calendario</v>
          </cell>
          <cell r="J253">
            <v>45306</v>
          </cell>
          <cell r="K253">
            <v>45487</v>
          </cell>
          <cell r="L253" t="str">
            <v>NO APLICA</v>
          </cell>
          <cell r="M253" t="str">
            <v>NO APLICA</v>
          </cell>
          <cell r="N253" t="str">
            <v>NO APLICA</v>
          </cell>
          <cell r="O253">
            <v>7</v>
          </cell>
          <cell r="P253">
            <v>1972791</v>
          </cell>
          <cell r="Q253">
            <v>45306</v>
          </cell>
          <cell r="R253">
            <v>45322</v>
          </cell>
          <cell r="S253">
            <v>3698984</v>
          </cell>
          <cell r="T253">
            <v>45323</v>
          </cell>
          <cell r="U253">
            <v>45351</v>
          </cell>
          <cell r="V253">
            <v>3698984</v>
          </cell>
          <cell r="W253">
            <v>45352</v>
          </cell>
          <cell r="X253">
            <v>45382</v>
          </cell>
          <cell r="Y253">
            <v>3698984</v>
          </cell>
          <cell r="Z253">
            <v>45383</v>
          </cell>
          <cell r="AA253">
            <v>45412</v>
          </cell>
          <cell r="AB253">
            <v>3698984</v>
          </cell>
          <cell r="AC253">
            <v>45413</v>
          </cell>
          <cell r="AD253">
            <v>45443</v>
          </cell>
          <cell r="AE253">
            <v>3698984</v>
          </cell>
          <cell r="AF253">
            <v>45444</v>
          </cell>
          <cell r="AG253">
            <v>45473</v>
          </cell>
          <cell r="AH253">
            <v>1726193</v>
          </cell>
          <cell r="AI253">
            <v>45474</v>
          </cell>
          <cell r="AJ253">
            <v>45487</v>
          </cell>
          <cell r="BI253" t="str">
            <v>Vicerrectoría Académica</v>
          </cell>
          <cell r="BJ253" t="str">
            <v>MONICA SILVA QUICENO</v>
          </cell>
          <cell r="BK253" t="str">
            <v>Vicerrector Universitario</v>
          </cell>
          <cell r="BL253">
            <v>14</v>
          </cell>
          <cell r="BM253">
            <v>45306</v>
          </cell>
          <cell r="BN253">
            <v>22193904</v>
          </cell>
          <cell r="BO253">
            <v>159</v>
          </cell>
          <cell r="BP253">
            <v>45306</v>
          </cell>
          <cell r="BQ253">
            <v>22193904</v>
          </cell>
          <cell r="CS253"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53">
            <v>80768541</v>
          </cell>
          <cell r="CU253">
            <v>636</v>
          </cell>
          <cell r="CV253">
            <v>53021</v>
          </cell>
          <cell r="CY253">
            <v>8299</v>
          </cell>
          <cell r="CZ253" t="str">
            <v>M6</v>
          </cell>
        </row>
        <row r="254">
          <cell r="B254" t="str">
            <v>0155 DE 2024</v>
          </cell>
          <cell r="C254">
            <v>1020745531</v>
          </cell>
          <cell r="D254" t="str">
            <v>CARLOS FERNANDO MATEO OMAÑA RUIZ</v>
          </cell>
          <cell r="E254" t="str">
            <v>CONTRATO DE PRESTACIÓN DE SERVICIOS PROFESIONALES</v>
          </cell>
          <cell r="F254" t="str">
            <v>PRESTACIÓN DE SERVICIOS PROFESIONALES NECESARIO PARA EL DESARROLLO DEL PROYECTO FICHA BPUNI VIAC 08 0711 2023 “PROMOVER LA EDUCACIÓN DIGITAL EN LOS PROCESOS DE ENSEÑANZA Y APRENDIZAJE EN AMBIENTES FÍSICOS Y VIRTUALES DE LA UNIVERSIDAD DE LOS LLANOS”</v>
          </cell>
          <cell r="G254">
            <v>45306</v>
          </cell>
          <cell r="H254">
            <v>18367368</v>
          </cell>
          <cell r="I254" t="str">
            <v>Seis (06) meses calendario</v>
          </cell>
          <cell r="J254">
            <v>45306</v>
          </cell>
          <cell r="K254">
            <v>45487</v>
          </cell>
          <cell r="L254" t="str">
            <v>NO APLICA</v>
          </cell>
          <cell r="M254" t="str">
            <v>NO APLICA</v>
          </cell>
          <cell r="N254" t="str">
            <v>NO APLICA</v>
          </cell>
          <cell r="O254">
            <v>7</v>
          </cell>
          <cell r="P254">
            <v>1632655</v>
          </cell>
          <cell r="Q254">
            <v>45306</v>
          </cell>
          <cell r="R254">
            <v>45322</v>
          </cell>
          <cell r="S254">
            <v>3061228</v>
          </cell>
          <cell r="T254">
            <v>45323</v>
          </cell>
          <cell r="U254">
            <v>45351</v>
          </cell>
          <cell r="V254">
            <v>3061228</v>
          </cell>
          <cell r="W254">
            <v>45352</v>
          </cell>
          <cell r="X254">
            <v>45382</v>
          </cell>
          <cell r="Y254">
            <v>3061228</v>
          </cell>
          <cell r="Z254">
            <v>45383</v>
          </cell>
          <cell r="AA254">
            <v>45412</v>
          </cell>
          <cell r="AB254">
            <v>3061228</v>
          </cell>
          <cell r="AC254">
            <v>45413</v>
          </cell>
          <cell r="AD254">
            <v>45443</v>
          </cell>
          <cell r="AE254">
            <v>3061228</v>
          </cell>
          <cell r="AF254">
            <v>45444</v>
          </cell>
          <cell r="AG254">
            <v>45473</v>
          </cell>
          <cell r="AH254">
            <v>1428573</v>
          </cell>
          <cell r="AI254">
            <v>45474</v>
          </cell>
          <cell r="AJ254">
            <v>45487</v>
          </cell>
          <cell r="BI254" t="str">
            <v>Instituto de Educación Abierta y a Distancia</v>
          </cell>
          <cell r="BJ254" t="str">
            <v>ANGELICA SOFIA GONZALEZ PULIDO</v>
          </cell>
          <cell r="BK254" t="str">
            <v>Director Técnico de Educación a Distancia</v>
          </cell>
          <cell r="BL254">
            <v>13</v>
          </cell>
          <cell r="BM254">
            <v>45306</v>
          </cell>
          <cell r="BN254">
            <v>53117736</v>
          </cell>
          <cell r="BO254">
            <v>160</v>
          </cell>
          <cell r="BP254">
            <v>45306</v>
          </cell>
          <cell r="BQ254">
            <v>18367368</v>
          </cell>
          <cell r="CS254" t="str">
            <v>1. Apoyar en el fortalecimiento de estrategias orientadas al posicionamiento de la plataforma virtual. 2. Apoyar en el diseño del material multimedia y gráfico para la implementación en los cursos de la plataforma virtual. 3. Brindar apoyo en el repositorio institucional de la Universidad de los Llanos, implementando el manual de identidad que actualmente adopta la institución. con los diseños y el material gráfico que corresponda. 4. Coadyuvar en los diseños y desarrollo de material gráfico y multimedia para las OVAS que se implementen en desarrollo de la ficha BPUNI. 5. Contribuir en la organización y ejecución de eventos virtuales, seminarios web o conferencias en línea, que promuevan el campus virtual y atraigan a nuevos usuarios o estudiantes interesados en los cursos ofrecidos. 6. Prestar apoyo en la elaboración de contenido interactivo para los cursos y MOOC del campus virtual, como cuestionarios, simulaciones o actividades en línea, con el objetivo de mejorar la participación y la experiencia de aprendizaje de los estudiantes.</v>
          </cell>
          <cell r="CT254">
            <v>1020745531</v>
          </cell>
          <cell r="CU254">
            <v>639</v>
          </cell>
          <cell r="CV254">
            <v>53022</v>
          </cell>
          <cell r="CY254">
            <v>7410</v>
          </cell>
          <cell r="CZ254" t="str">
            <v>M6</v>
          </cell>
        </row>
        <row r="255">
          <cell r="B255" t="str">
            <v>0156 DE 2024</v>
          </cell>
          <cell r="C255">
            <v>79719729</v>
          </cell>
          <cell r="D255" t="str">
            <v>JOHN ALEJANDRO FIGUEREDO LUNA</v>
          </cell>
          <cell r="E255" t="str">
            <v>CONTRATO DE PRESTACIÓN DE SERVICIOS PROFESIONALES</v>
          </cell>
          <cell r="F255" t="str">
            <v>PRESTACIÓN DE SERVICIOS PROFESIONALES NECESARIO PARA EL DESARROLLO DEL PROYECTO FICHA BPUNI VIAC 08 0711 2023 “PROMOVER LA EDUCACIÓN DIGITAL EN LOS PROCESOS DE ENSEÑANZA Y APRENDIZAJE EN AMBIENTES FÍSICOS Y VIRTUALES DE LA UNIVERSIDAD DE LOS LLANOS”</v>
          </cell>
          <cell r="G255">
            <v>45306</v>
          </cell>
          <cell r="H255">
            <v>18367368</v>
          </cell>
          <cell r="I255" t="str">
            <v>Seis (06) meses calendario</v>
          </cell>
          <cell r="J255">
            <v>45306</v>
          </cell>
          <cell r="K255">
            <v>45487</v>
          </cell>
          <cell r="L255" t="str">
            <v>NO APLICA</v>
          </cell>
          <cell r="M255" t="str">
            <v>NO APLICA</v>
          </cell>
          <cell r="N255" t="str">
            <v>NO APLICA</v>
          </cell>
          <cell r="O255">
            <v>7</v>
          </cell>
          <cell r="P255">
            <v>1632655</v>
          </cell>
          <cell r="Q255">
            <v>45306</v>
          </cell>
          <cell r="R255">
            <v>45322</v>
          </cell>
          <cell r="S255">
            <v>3061228</v>
          </cell>
          <cell r="T255">
            <v>45323</v>
          </cell>
          <cell r="U255">
            <v>45351</v>
          </cell>
          <cell r="V255">
            <v>3061228</v>
          </cell>
          <cell r="W255">
            <v>45352</v>
          </cell>
          <cell r="X255">
            <v>45382</v>
          </cell>
          <cell r="Y255">
            <v>3061228</v>
          </cell>
          <cell r="Z255">
            <v>45383</v>
          </cell>
          <cell r="AA255">
            <v>45412</v>
          </cell>
          <cell r="AB255">
            <v>3061228</v>
          </cell>
          <cell r="AC255">
            <v>45413</v>
          </cell>
          <cell r="AD255">
            <v>45443</v>
          </cell>
          <cell r="AE255">
            <v>3061228</v>
          </cell>
          <cell r="AF255">
            <v>45444</v>
          </cell>
          <cell r="AG255">
            <v>45473</v>
          </cell>
          <cell r="AH255">
            <v>1428573</v>
          </cell>
          <cell r="AI255">
            <v>45474</v>
          </cell>
          <cell r="AJ255">
            <v>45487</v>
          </cell>
          <cell r="BI255" t="str">
            <v>Instituto de Educación Abierta y a Distancia</v>
          </cell>
          <cell r="BJ255" t="str">
            <v>ANGELICA SOFIA GONZALEZ PULIDO</v>
          </cell>
          <cell r="BK255" t="str">
            <v>Director Técnico de Educación a Distancia</v>
          </cell>
          <cell r="BL255">
            <v>13</v>
          </cell>
          <cell r="BM255">
            <v>45306</v>
          </cell>
          <cell r="BN255">
            <v>53117736</v>
          </cell>
          <cell r="BO255">
            <v>161</v>
          </cell>
          <cell r="BP255">
            <v>45306</v>
          </cell>
          <cell r="BQ255">
            <v>18367368</v>
          </cell>
          <cell r="CS255"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55">
            <v>79719729</v>
          </cell>
          <cell r="CU255">
            <v>639</v>
          </cell>
          <cell r="CV255">
            <v>53022</v>
          </cell>
          <cell r="CY255">
            <v>8544</v>
          </cell>
          <cell r="CZ255" t="str">
            <v>M3</v>
          </cell>
        </row>
        <row r="256">
          <cell r="B256" t="str">
            <v>0157 DE 2024</v>
          </cell>
          <cell r="C256">
            <v>1123863846</v>
          </cell>
          <cell r="D256" t="str">
            <v>YOJAN STYVEN HERNANDEZ CARDONA</v>
          </cell>
          <cell r="E256" t="str">
            <v>CONTRATO DE PRESTACIÓN DE SERVICIOS PROFESIONALES</v>
          </cell>
          <cell r="F256" t="str">
            <v>PRESTACIÓN DE SERVICIOS PROFESIONALES NECESARIO PARA EL DESARROLLO DEL PROYECTO FICHA BPUNI VIAC 11 0510 2022 “INCREMENTAR LA PRODUCCIÓN DE CONTENIDOS DIGITALES PARA EL FORTALECIMIENTO DEL PROCESO DE ENSEÑANZA-APRENDIZAJE EN LA UNIVERSIDAD DE LOS LLANOS - ACTUALIZACIÓN”</v>
          </cell>
          <cell r="G256">
            <v>45306</v>
          </cell>
          <cell r="H256">
            <v>16383000</v>
          </cell>
          <cell r="I256" t="str">
            <v>Seis (06) meses calendario</v>
          </cell>
          <cell r="J256">
            <v>45306</v>
          </cell>
          <cell r="K256">
            <v>45487</v>
          </cell>
          <cell r="L256" t="str">
            <v>NO APLICA</v>
          </cell>
          <cell r="M256" t="str">
            <v>NO APLICA</v>
          </cell>
          <cell r="N256" t="str">
            <v>NO APLICA</v>
          </cell>
          <cell r="O256">
            <v>7</v>
          </cell>
          <cell r="P256">
            <v>1456267</v>
          </cell>
          <cell r="Q256">
            <v>45306</v>
          </cell>
          <cell r="R256">
            <v>45322</v>
          </cell>
          <cell r="S256">
            <v>2730500</v>
          </cell>
          <cell r="T256">
            <v>45323</v>
          </cell>
          <cell r="U256">
            <v>45351</v>
          </cell>
          <cell r="V256">
            <v>2730500</v>
          </cell>
          <cell r="W256">
            <v>45352</v>
          </cell>
          <cell r="X256">
            <v>45382</v>
          </cell>
          <cell r="Y256">
            <v>2730500</v>
          </cell>
          <cell r="Z256">
            <v>45383</v>
          </cell>
          <cell r="AA256">
            <v>45412</v>
          </cell>
          <cell r="AB256">
            <v>2730500</v>
          </cell>
          <cell r="AC256">
            <v>45413</v>
          </cell>
          <cell r="AD256">
            <v>45443</v>
          </cell>
          <cell r="AE256">
            <v>2730500</v>
          </cell>
          <cell r="AF256">
            <v>45444</v>
          </cell>
          <cell r="AG256">
            <v>45473</v>
          </cell>
          <cell r="AH256">
            <v>1274233</v>
          </cell>
          <cell r="AI256">
            <v>45474</v>
          </cell>
          <cell r="AJ256">
            <v>45487</v>
          </cell>
          <cell r="BI256" t="str">
            <v>Instituto de Educación Abierta y a Distancia</v>
          </cell>
          <cell r="BJ256" t="str">
            <v>ANGELICA SOFIA GONZALEZ PULIDO</v>
          </cell>
          <cell r="BK256" t="str">
            <v>Director Técnico de Educación a Distancia</v>
          </cell>
          <cell r="BL256">
            <v>13</v>
          </cell>
          <cell r="BM256">
            <v>45306</v>
          </cell>
          <cell r="BN256">
            <v>53117736</v>
          </cell>
          <cell r="BO256">
            <v>162</v>
          </cell>
          <cell r="BP256">
            <v>45306</v>
          </cell>
          <cell r="BQ256">
            <v>16383000</v>
          </cell>
          <cell r="CS256" t="str">
            <v>1. Contribuir a los procesos tecnológicos, académicos y administrativos de la plataforma Moodle establecida por UNILLANOS y utilizada por el IDEAD. 2. Colaborar en los procesos tecnológicos, académicos y administrativos implementados por el Instituto de Educación Abierta y a Distancia. 3. Apoyar en la creación de contenido multimedia para los programas de pregrado, posgrado y educación continua, ya sea en modalidad presencial, a distancia o virtual, siguiendo los procesos de diseño instruccional. 4. Brindar apoyo en el soporte técnico a docentes y estudiantes en el uso correcto de la plataforma Moodle en todas sus modalidades, así como en las necesidades y proyectos implementados por el IDEAD. 5. Colaborar en la creación de documentos, manuales y videos destinados a la comunidad académica para el uso de la plataforma virtual, promoviendo la innovación y modernización del IDEAD. 6. Brindar apoyo en el análisis de información académica y administrativa en los procesos liderados por el IDEAD. 7. Contribuir a los procesos de capacitación destinados a docentes, estudiantes y la comunidad Unillanista, impulsados por el IDEAD.</v>
          </cell>
          <cell r="CT256">
            <v>1123863846.4000001</v>
          </cell>
          <cell r="CU256">
            <v>639</v>
          </cell>
          <cell r="CV256">
            <v>53022</v>
          </cell>
          <cell r="CY256">
            <v>9511</v>
          </cell>
          <cell r="CZ256" t="str">
            <v>M4</v>
          </cell>
        </row>
        <row r="257">
          <cell r="B257" t="str">
            <v>0158 DE 2024</v>
          </cell>
          <cell r="C257">
            <v>1121892109</v>
          </cell>
          <cell r="D257" t="str">
            <v>SANDRA MILENA HERNANDEZ HERRERA</v>
          </cell>
          <cell r="E257" t="str">
            <v>CONTRATO DE PRESTACIÓN DE SERVICIOS PROFESIONALES</v>
          </cell>
          <cell r="F257"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7">
            <v>45306</v>
          </cell>
          <cell r="H257">
            <v>29464320</v>
          </cell>
          <cell r="I257" t="str">
            <v>Seis (06) meses calendario</v>
          </cell>
          <cell r="J257">
            <v>45306</v>
          </cell>
          <cell r="K257">
            <v>45487</v>
          </cell>
          <cell r="L257" t="str">
            <v>NO APLICA</v>
          </cell>
          <cell r="M257" t="str">
            <v>NO APLICA</v>
          </cell>
          <cell r="N257" t="str">
            <v>NO APLICA</v>
          </cell>
          <cell r="O257">
            <v>7</v>
          </cell>
          <cell r="P257">
            <v>2619051</v>
          </cell>
          <cell r="Q257">
            <v>45306</v>
          </cell>
          <cell r="R257">
            <v>45322</v>
          </cell>
          <cell r="S257">
            <v>2455360</v>
          </cell>
          <cell r="T257">
            <v>45323</v>
          </cell>
          <cell r="U257">
            <v>45337</v>
          </cell>
          <cell r="W257">
            <v>45352</v>
          </cell>
          <cell r="X257">
            <v>45382</v>
          </cell>
          <cell r="Z257">
            <v>45383</v>
          </cell>
          <cell r="AA257">
            <v>45412</v>
          </cell>
          <cell r="AC257">
            <v>45413</v>
          </cell>
          <cell r="AD257">
            <v>45443</v>
          </cell>
          <cell r="AF257">
            <v>45444</v>
          </cell>
          <cell r="AG257">
            <v>45473</v>
          </cell>
          <cell r="AI257">
            <v>45474</v>
          </cell>
          <cell r="AJ257">
            <v>45487</v>
          </cell>
          <cell r="BI257" t="str">
            <v>Instituto de Ciencias Ambientales de la Orinoquia Colombiana</v>
          </cell>
          <cell r="BJ257" t="str">
            <v>MARCO AURELIO TORRES MORA</v>
          </cell>
          <cell r="BK257" t="str">
            <v>Director del Instituto de Ciencias Ambientales de la Orinoquia Colombiana</v>
          </cell>
          <cell r="BL257">
            <v>18</v>
          </cell>
          <cell r="BM257">
            <v>45306</v>
          </cell>
          <cell r="BN257">
            <v>102791592</v>
          </cell>
          <cell r="BO257">
            <v>163</v>
          </cell>
          <cell r="BP257">
            <v>45306</v>
          </cell>
          <cell r="BQ257">
            <v>29464320</v>
          </cell>
          <cell r="CS257"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257">
            <v>1121892109</v>
          </cell>
          <cell r="CU257">
            <v>649</v>
          </cell>
          <cell r="CV257">
            <v>57706</v>
          </cell>
          <cell r="CY257">
            <v>7490</v>
          </cell>
          <cell r="CZ257" t="str">
            <v>M6</v>
          </cell>
        </row>
        <row r="258">
          <cell r="B258" t="str">
            <v>0159 DE 2024</v>
          </cell>
          <cell r="C258">
            <v>1121896021</v>
          </cell>
          <cell r="D258" t="str">
            <v>YAIR LEANDRO ZAPATA MUÑOZ</v>
          </cell>
          <cell r="E258" t="str">
            <v>CONTRATO DE PRESTACIÓN DE SERVICIOS PROFESIONALES</v>
          </cell>
          <cell r="F258"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8">
            <v>45306</v>
          </cell>
          <cell r="H258">
            <v>22193904</v>
          </cell>
          <cell r="I258" t="str">
            <v>Seis (06) meses calendario</v>
          </cell>
          <cell r="J258">
            <v>45306</v>
          </cell>
          <cell r="K258">
            <v>45487</v>
          </cell>
          <cell r="L258" t="str">
            <v>NO APLICA</v>
          </cell>
          <cell r="M258" t="str">
            <v>NO APLICA</v>
          </cell>
          <cell r="N258" t="str">
            <v>NO APLICA</v>
          </cell>
          <cell r="O258">
            <v>7</v>
          </cell>
          <cell r="P258">
            <v>1972791</v>
          </cell>
          <cell r="Q258">
            <v>45306</v>
          </cell>
          <cell r="R258">
            <v>45322</v>
          </cell>
          <cell r="S258">
            <v>1849492</v>
          </cell>
          <cell r="T258">
            <v>45323</v>
          </cell>
          <cell r="U258">
            <v>45337</v>
          </cell>
          <cell r="W258">
            <v>45352</v>
          </cell>
          <cell r="X258">
            <v>45382</v>
          </cell>
          <cell r="Z258">
            <v>45383</v>
          </cell>
          <cell r="AA258">
            <v>45412</v>
          </cell>
          <cell r="AC258">
            <v>45413</v>
          </cell>
          <cell r="AD258">
            <v>45443</v>
          </cell>
          <cell r="AF258">
            <v>45444</v>
          </cell>
          <cell r="AG258">
            <v>45473</v>
          </cell>
          <cell r="AI258">
            <v>45474</v>
          </cell>
          <cell r="AJ258">
            <v>45487</v>
          </cell>
          <cell r="BI258" t="str">
            <v>Instituto de Ciencias Ambientales de la Orinoquia Colombiana</v>
          </cell>
          <cell r="BJ258" t="str">
            <v>MARCO AURELIO TORRES MORA</v>
          </cell>
          <cell r="BK258" t="str">
            <v>Director del Instituto de Ciencias Ambientales de la Orinoquia Colombiana</v>
          </cell>
          <cell r="BL258">
            <v>18</v>
          </cell>
          <cell r="BM258">
            <v>45306</v>
          </cell>
          <cell r="BN258">
            <v>102791592</v>
          </cell>
          <cell r="BO258">
            <v>164</v>
          </cell>
          <cell r="BP258">
            <v>45306</v>
          </cell>
          <cell r="BQ258">
            <v>22193904</v>
          </cell>
          <cell r="CS258"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258">
            <v>1121896021.0999999</v>
          </cell>
          <cell r="CU258">
            <v>649</v>
          </cell>
          <cell r="CV258">
            <v>57706</v>
          </cell>
          <cell r="CY258">
            <v>8299</v>
          </cell>
          <cell r="CZ258" t="str">
            <v>M6</v>
          </cell>
        </row>
        <row r="259">
          <cell r="B259" t="str">
            <v>0160 DE 2024</v>
          </cell>
          <cell r="C259">
            <v>1121913636</v>
          </cell>
          <cell r="D259" t="str">
            <v>YIRLEY ANGELICA RINCON BLANQUICET</v>
          </cell>
          <cell r="E259" t="str">
            <v>CONTRATO DE PRESTACIÓN DE SERVICIOS PROFESIONALES</v>
          </cell>
          <cell r="F259"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9">
            <v>45306</v>
          </cell>
          <cell r="H259">
            <v>18367368</v>
          </cell>
          <cell r="I259" t="str">
            <v>Seis (06) meses calendario</v>
          </cell>
          <cell r="J259">
            <v>45306</v>
          </cell>
          <cell r="K259">
            <v>45487</v>
          </cell>
          <cell r="L259" t="str">
            <v>NO APLICA</v>
          </cell>
          <cell r="M259" t="str">
            <v>NO APLICA</v>
          </cell>
          <cell r="N259" t="str">
            <v>NO APLICA</v>
          </cell>
          <cell r="O259">
            <v>7</v>
          </cell>
          <cell r="P259">
            <v>1632655</v>
          </cell>
          <cell r="Q259">
            <v>45306</v>
          </cell>
          <cell r="R259">
            <v>45322</v>
          </cell>
          <cell r="S259">
            <v>1530614</v>
          </cell>
          <cell r="T259">
            <v>45323</v>
          </cell>
          <cell r="U259">
            <v>45337</v>
          </cell>
          <cell r="W259">
            <v>45352</v>
          </cell>
          <cell r="X259">
            <v>45382</v>
          </cell>
          <cell r="Z259">
            <v>45383</v>
          </cell>
          <cell r="AA259">
            <v>45412</v>
          </cell>
          <cell r="AC259">
            <v>45413</v>
          </cell>
          <cell r="AD259">
            <v>45443</v>
          </cell>
          <cell r="AF259">
            <v>45444</v>
          </cell>
          <cell r="AG259">
            <v>45473</v>
          </cell>
          <cell r="AI259">
            <v>45474</v>
          </cell>
          <cell r="AJ259">
            <v>45487</v>
          </cell>
          <cell r="BI259" t="str">
            <v>Instituto de Ciencias Ambientales de la Orinoquia Colombiana</v>
          </cell>
          <cell r="BJ259" t="str">
            <v>MARCO AURELIO TORRES MORA</v>
          </cell>
          <cell r="BK259" t="str">
            <v>Director del Instituto de Ciencias Ambientales de la Orinoquia Colombiana</v>
          </cell>
          <cell r="BL259">
            <v>18</v>
          </cell>
          <cell r="BM259">
            <v>45306</v>
          </cell>
          <cell r="BN259">
            <v>102791592</v>
          </cell>
          <cell r="BO259">
            <v>165</v>
          </cell>
          <cell r="BP259">
            <v>45306</v>
          </cell>
          <cell r="BQ259">
            <v>18367368</v>
          </cell>
          <cell r="CS259" t="str">
            <v>1. Colaborar en el procesamiento en laboratorio de muestras microbiológicas e hidrobiológicas, así como en la elaboración de informes de resultados en el Centro de Calidad de Aguas. 2. Apoyar en la determinación y análisis de controles de calidad para garantizar la confiabilidad de los datos emitidos por la Unidad de Microbiología. 3. Colaborar en el seguimiento de las condiciones ambientales, la organización y disposición final de residuos del área de la Unidad de Microbiología del Centro de Calidad de Aguas. 4. Contribuir en los procesos del sistema de gestión de calidad bajo el cual se desarrollan las actividades, asegurando la veracidad de la información producida y apoyando en auditorías de investigación ambiental, tanto internas como externas. 5. Apoyar las actividades académicas e investigativas llevadas a cabo por el Instituto de Ciencias Ambientales de la Orinoquía Colombiana (ICAOC), contribuyendo al desarrollo de distintos convenios y contratos interadministrativos.</v>
          </cell>
          <cell r="CT259">
            <v>1121913636.2</v>
          </cell>
          <cell r="CU259">
            <v>649</v>
          </cell>
          <cell r="CV259">
            <v>57706</v>
          </cell>
          <cell r="CY259">
            <v>8560</v>
          </cell>
          <cell r="CZ259" t="str">
            <v>M5</v>
          </cell>
        </row>
        <row r="260">
          <cell r="B260" t="str">
            <v>0161 DE 2024</v>
          </cell>
          <cell r="C260">
            <v>3802477</v>
          </cell>
          <cell r="D260" t="str">
            <v>JAIRO ANDRES NOVOA BERNATE</v>
          </cell>
          <cell r="E260" t="str">
            <v>CONTRATO DE PRESTACIÓN DE SERVICIOS PROFESIONALES</v>
          </cell>
          <cell r="F260"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0">
            <v>45306</v>
          </cell>
          <cell r="H260">
            <v>16383000</v>
          </cell>
          <cell r="I260" t="str">
            <v>Seis (06) meses calendario</v>
          </cell>
          <cell r="J260">
            <v>45306</v>
          </cell>
          <cell r="K260">
            <v>45487</v>
          </cell>
          <cell r="L260" t="str">
            <v>NO APLICA</v>
          </cell>
          <cell r="M260" t="str">
            <v>NO APLICA</v>
          </cell>
          <cell r="N260" t="str">
            <v>NO APLICA</v>
          </cell>
          <cell r="O260">
            <v>7</v>
          </cell>
          <cell r="P260">
            <v>1456267</v>
          </cell>
          <cell r="Q260">
            <v>45306</v>
          </cell>
          <cell r="R260">
            <v>45322</v>
          </cell>
          <cell r="S260">
            <v>2730500</v>
          </cell>
          <cell r="T260">
            <v>45323</v>
          </cell>
          <cell r="U260">
            <v>45351</v>
          </cell>
          <cell r="V260">
            <v>2730500</v>
          </cell>
          <cell r="W260">
            <v>45352</v>
          </cell>
          <cell r="X260">
            <v>45382</v>
          </cell>
          <cell r="Y260">
            <v>2730500</v>
          </cell>
          <cell r="Z260">
            <v>45383</v>
          </cell>
          <cell r="AA260">
            <v>45412</v>
          </cell>
          <cell r="AB260">
            <v>2730500</v>
          </cell>
          <cell r="AC260">
            <v>45413</v>
          </cell>
          <cell r="AD260">
            <v>45443</v>
          </cell>
          <cell r="AE260">
            <v>2730500</v>
          </cell>
          <cell r="AF260">
            <v>45444</v>
          </cell>
          <cell r="AG260">
            <v>45473</v>
          </cell>
          <cell r="AH260">
            <v>1274233</v>
          </cell>
          <cell r="AI260">
            <v>45474</v>
          </cell>
          <cell r="AJ260">
            <v>45487</v>
          </cell>
          <cell r="BI260" t="str">
            <v>Instituto de Ciencias Ambientales de la Orinoquia Colombiana</v>
          </cell>
          <cell r="BJ260" t="str">
            <v>MARCO AURELIO TORRES MORA</v>
          </cell>
          <cell r="BK260" t="str">
            <v>Director del Instituto de Ciencias Ambientales de la Orinoquia Colombiana</v>
          </cell>
          <cell r="BL260">
            <v>18</v>
          </cell>
          <cell r="BM260">
            <v>45306</v>
          </cell>
          <cell r="BN260">
            <v>102791592</v>
          </cell>
          <cell r="BO260">
            <v>166</v>
          </cell>
          <cell r="BP260">
            <v>45306</v>
          </cell>
          <cell r="BQ260">
            <v>16383000</v>
          </cell>
          <cell r="CS260" t="str">
            <v>1. Colaborar en el procesamiento de muestras en laboratorio para análisis fisicoquímicos en matrices de agua y suelo, así como llevar un registro de bitácoras con los resultados requeridos en el Centro de Calidad de Aguas. 2. Apoyar en la determinación y análisis de controles de calidad para garantizar la confiabilidad de los datos emitidos por el laboratorio. 3. Apoyar las acciones necesarias para la correcta entrega y disposición final de los residuos generados, incluyendo el aseo y etiquetado del cuarto frío, así como el seguimiento de las condiciones ambientales. 4. Contribuir a los procesos del sistema de gestión de calidad bajo el cual se desarrollan las actividades, asegurando la veracidad de la información producida y presentando auditorías de investigación ambiental internas y externas. 5. Colaborar en las actividades académicas e investigativas realizadas por el Instituto de Ciencias Ambientales de la Orinoquía Colombiana (ICAOC) que contribuyan al desarrollo de los distintos convenios y contratos interadministrativos.</v>
          </cell>
          <cell r="CT260">
            <v>3802477</v>
          </cell>
          <cell r="CU260">
            <v>649</v>
          </cell>
          <cell r="CV260">
            <v>57706</v>
          </cell>
          <cell r="CY260">
            <v>7210</v>
          </cell>
          <cell r="CZ260" t="str">
            <v>M6</v>
          </cell>
        </row>
        <row r="261">
          <cell r="B261" t="str">
            <v>0162 DE 2024</v>
          </cell>
          <cell r="C261">
            <v>1121954993</v>
          </cell>
          <cell r="D261" t="str">
            <v>FRAYTHER HERNAN PARRADO PARRADO</v>
          </cell>
          <cell r="E261" t="str">
            <v>CONTRATO DE PRESTACIÓN DE SERVICIOS PROFESIONALES</v>
          </cell>
          <cell r="F261"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1">
            <v>45306</v>
          </cell>
          <cell r="H261">
            <v>16383000</v>
          </cell>
          <cell r="I261" t="str">
            <v>Seis (06) meses calendario</v>
          </cell>
          <cell r="J261">
            <v>45306</v>
          </cell>
          <cell r="K261">
            <v>45487</v>
          </cell>
          <cell r="L261" t="str">
            <v>NO APLICA</v>
          </cell>
          <cell r="M261" t="str">
            <v>NO APLICA</v>
          </cell>
          <cell r="N261" t="str">
            <v>NO APLICA</v>
          </cell>
          <cell r="O261">
            <v>7</v>
          </cell>
          <cell r="P261">
            <v>1456267</v>
          </cell>
          <cell r="Q261">
            <v>45306</v>
          </cell>
          <cell r="R261">
            <v>45322</v>
          </cell>
          <cell r="S261">
            <v>2730500</v>
          </cell>
          <cell r="T261">
            <v>45323</v>
          </cell>
          <cell r="U261">
            <v>45351</v>
          </cell>
          <cell r="V261">
            <v>2730500</v>
          </cell>
          <cell r="W261">
            <v>45352</v>
          </cell>
          <cell r="X261">
            <v>45382</v>
          </cell>
          <cell r="Y261">
            <v>2730500</v>
          </cell>
          <cell r="Z261">
            <v>45383</v>
          </cell>
          <cell r="AA261">
            <v>45412</v>
          </cell>
          <cell r="AB261">
            <v>2730500</v>
          </cell>
          <cell r="AC261">
            <v>45413</v>
          </cell>
          <cell r="AD261">
            <v>45443</v>
          </cell>
          <cell r="AE261">
            <v>2730500</v>
          </cell>
          <cell r="AF261">
            <v>45444</v>
          </cell>
          <cell r="AG261">
            <v>45473</v>
          </cell>
          <cell r="AH261">
            <v>1274233</v>
          </cell>
          <cell r="AI261">
            <v>45474</v>
          </cell>
          <cell r="AJ261">
            <v>45487</v>
          </cell>
          <cell r="BI261" t="str">
            <v>Instituto de Ciencias Ambientales de la Orinoquia Colombiana</v>
          </cell>
          <cell r="BJ261" t="str">
            <v>MARCO AURELIO TORRES MORA</v>
          </cell>
          <cell r="BK261" t="str">
            <v>Director del Instituto de Ciencias Ambientales de la Orinoquia Colombiana</v>
          </cell>
          <cell r="BL261">
            <v>18</v>
          </cell>
          <cell r="BM261">
            <v>45306</v>
          </cell>
          <cell r="BN261">
            <v>102791592</v>
          </cell>
          <cell r="BO261">
            <v>167</v>
          </cell>
          <cell r="BP261">
            <v>45306</v>
          </cell>
          <cell r="BQ261">
            <v>16383000</v>
          </cell>
          <cell r="CS261" t="str">
            <v>1. Apoyar la compilación, organización, control y verificación de información relacionada a la Unidad de Muestreo, así como del inventario de materiales, recipientes, insumos y equipos del Centro de Calidad de Aguas. 2. Contribuir con la toma, aseguramiento de muestras y registro de parámetros in situ en campo requeridos desde el Centro de Calidad de Aguas (Actividad que implica campo). 3. Apoyar el procesamiento y análisis de muestras y controles de calidad asociados a los métodos de ensayo (Actividad que implica laboratorio). 4. Coadyuvar en la elaboración de informes técnicos de campo y de la calidad fisicoquímica del agua requeridos en el Centro de Calidad de Aguas.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61">
            <v>1121954993</v>
          </cell>
          <cell r="CU261">
            <v>649</v>
          </cell>
          <cell r="CV261">
            <v>57706</v>
          </cell>
          <cell r="CY261">
            <v>7490</v>
          </cell>
          <cell r="CZ261" t="str">
            <v>M6</v>
          </cell>
        </row>
        <row r="262">
          <cell r="B262" t="str">
            <v>0163 DE 2024</v>
          </cell>
          <cell r="C262">
            <v>1121864359</v>
          </cell>
          <cell r="D262" t="str">
            <v>YORBI KAREN RAMIREZ GAMBOA</v>
          </cell>
          <cell r="E262" t="str">
            <v>CONTRATO DE PRESTACIÓN DE SERVICIOS DE APOYO A LA GESTIÓN</v>
          </cell>
          <cell r="F262" t="str">
            <v xml:space="preserve">PRESTACIÓN DE SERVICIOS DE APOYO A LA GESTIÓN NECESARIO PARA EL FORTALECIMIENTO DE LOS PROCESOS ADMINISTRATIVOS EN EL CENTRO DE IDIOMAS DE LA FACULTAD DE CIENCIAS HUMANAS Y DE LA EDUCACIÓN. </v>
          </cell>
          <cell r="G262">
            <v>45306</v>
          </cell>
          <cell r="H262">
            <v>13010226</v>
          </cell>
          <cell r="I262" t="str">
            <v>Seis (06) meses calendario</v>
          </cell>
          <cell r="J262">
            <v>45306</v>
          </cell>
          <cell r="K262">
            <v>45487</v>
          </cell>
          <cell r="L262" t="str">
            <v>NO APLICA</v>
          </cell>
          <cell r="M262" t="str">
            <v>NO APLICA</v>
          </cell>
          <cell r="N262" t="str">
            <v>NO APLICA</v>
          </cell>
          <cell r="O262">
            <v>7</v>
          </cell>
          <cell r="P262">
            <v>1156465</v>
          </cell>
          <cell r="Q262">
            <v>45306</v>
          </cell>
          <cell r="R262">
            <v>45322</v>
          </cell>
          <cell r="S262">
            <v>2168371</v>
          </cell>
          <cell r="T262">
            <v>45323</v>
          </cell>
          <cell r="U262">
            <v>45351</v>
          </cell>
          <cell r="V262">
            <v>2168371</v>
          </cell>
          <cell r="W262">
            <v>45352</v>
          </cell>
          <cell r="X262">
            <v>45382</v>
          </cell>
          <cell r="Y262">
            <v>2168371</v>
          </cell>
          <cell r="Z262">
            <v>45383</v>
          </cell>
          <cell r="AA262">
            <v>45412</v>
          </cell>
          <cell r="AB262">
            <v>2168371</v>
          </cell>
          <cell r="AC262">
            <v>45413</v>
          </cell>
          <cell r="AD262">
            <v>45443</v>
          </cell>
          <cell r="AE262">
            <v>2168371</v>
          </cell>
          <cell r="AF262">
            <v>45444</v>
          </cell>
          <cell r="AG262">
            <v>45473</v>
          </cell>
          <cell r="AH262">
            <v>1011906</v>
          </cell>
          <cell r="AI262">
            <v>45474</v>
          </cell>
          <cell r="AJ262">
            <v>45487</v>
          </cell>
          <cell r="BI262" t="str">
            <v>Facultad de Ciencias Humanas y de la Educación</v>
          </cell>
          <cell r="BJ262" t="str">
            <v xml:space="preserve">FERNANDO CAMPOS POLO </v>
          </cell>
          <cell r="BK262" t="str">
            <v>Decano de la Facultad de Ciencias Humanas y de la Educación</v>
          </cell>
          <cell r="BL262">
            <v>20</v>
          </cell>
          <cell r="BM262">
            <v>45306</v>
          </cell>
          <cell r="BN262">
            <v>2599259317</v>
          </cell>
          <cell r="BO262">
            <v>180</v>
          </cell>
          <cell r="BP262">
            <v>45306</v>
          </cell>
          <cell r="BQ262">
            <v>13010226</v>
          </cell>
          <cell r="CS262"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262">
            <v>1121864359</v>
          </cell>
          <cell r="CU262">
            <v>440</v>
          </cell>
          <cell r="CV262">
            <v>56503</v>
          </cell>
          <cell r="CY262">
            <v>4761</v>
          </cell>
          <cell r="CZ262" t="str">
            <v>M6</v>
          </cell>
        </row>
        <row r="263">
          <cell r="B263" t="str">
            <v>0164 DE 2024</v>
          </cell>
          <cell r="C263">
            <v>1006779215</v>
          </cell>
          <cell r="D263" t="str">
            <v>LAURA VALENTINA FRIAS MENDEZ</v>
          </cell>
          <cell r="E263" t="str">
            <v>CONTRATO DE PRESTACIÓN DE SERVICIOS DE APOYO A LA GESTIÓN</v>
          </cell>
          <cell r="F263" t="str">
            <v>PRESTACIÓN DE SERVICIOS DE APOYO A LA GESTIÓN NECESARIO PARA EL FORTALECIMIENTO DE LOS PROCESOS ACADÉMICOS Y ADMINISTRATIVOS DEL CENTRO DE IDIOMAS DE LA FACULTAD DE CIENCIAS HUMANAS Y DE LA EDUCACIÓN DE LA UNIVERSIDAD DE LOS LLANOS.</v>
          </cell>
          <cell r="G263">
            <v>45306</v>
          </cell>
          <cell r="H263">
            <v>13010226</v>
          </cell>
          <cell r="I263" t="str">
            <v>Seis (06) meses calendario</v>
          </cell>
          <cell r="J263">
            <v>45306</v>
          </cell>
          <cell r="K263">
            <v>45487</v>
          </cell>
          <cell r="L263" t="str">
            <v>NO APLICA</v>
          </cell>
          <cell r="M263" t="str">
            <v>NO APLICA</v>
          </cell>
          <cell r="N263" t="str">
            <v>NO APLICA</v>
          </cell>
          <cell r="O263">
            <v>7</v>
          </cell>
          <cell r="P263">
            <v>1156465</v>
          </cell>
          <cell r="Q263">
            <v>45306</v>
          </cell>
          <cell r="R263">
            <v>45322</v>
          </cell>
          <cell r="S263">
            <v>2168371</v>
          </cell>
          <cell r="T263">
            <v>45323</v>
          </cell>
          <cell r="U263">
            <v>45351</v>
          </cell>
          <cell r="V263">
            <v>2168371</v>
          </cell>
          <cell r="W263">
            <v>45352</v>
          </cell>
          <cell r="X263">
            <v>45382</v>
          </cell>
          <cell r="Y263">
            <v>2168371</v>
          </cell>
          <cell r="Z263">
            <v>45383</v>
          </cell>
          <cell r="AA263">
            <v>45412</v>
          </cell>
          <cell r="AB263">
            <v>2168371</v>
          </cell>
          <cell r="AC263">
            <v>45413</v>
          </cell>
          <cell r="AD263">
            <v>45443</v>
          </cell>
          <cell r="AE263">
            <v>2168371</v>
          </cell>
          <cell r="AF263">
            <v>45444</v>
          </cell>
          <cell r="AG263">
            <v>45473</v>
          </cell>
          <cell r="AH263">
            <v>1011906</v>
          </cell>
          <cell r="AI263">
            <v>45474</v>
          </cell>
          <cell r="AJ263">
            <v>45487</v>
          </cell>
          <cell r="BI263" t="str">
            <v>Facultad de Ciencias Humanas y de la Educación</v>
          </cell>
          <cell r="BJ263" t="str">
            <v xml:space="preserve">FERNANDO CAMPOS POLO </v>
          </cell>
          <cell r="BK263" t="str">
            <v>Decano de la Facultad de Ciencias Humanas y de la Educación</v>
          </cell>
          <cell r="BL263">
            <v>20</v>
          </cell>
          <cell r="BM263">
            <v>45306</v>
          </cell>
          <cell r="BN263">
            <v>2599259317</v>
          </cell>
          <cell r="BO263">
            <v>178</v>
          </cell>
          <cell r="BP263">
            <v>45306</v>
          </cell>
          <cell r="BQ263">
            <v>13010226</v>
          </cell>
          <cell r="CS263" t="str">
            <v>1. Apoyar en la atención al área del servicio al cliente para toda la comunidad educativa del Centro de Idiomas.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en la realización de listados para pólizas. 7. Apoyar los procesos de apertura de semestre académico de las diferentes sedes de Centro de Idiomas. 8. Coadyuvar en los diferentes procesos de legalización, actualización o de trámite de proyectos de educación continuada, convenios o de registro de nuevas sedes del Centro de Idiomas. 9. Colaborar en la digitación de facturación electrónica. 10. Contribuir con los procesos de calidad y planes de mejora.</v>
          </cell>
          <cell r="CT263">
            <v>1006779215</v>
          </cell>
          <cell r="CU263">
            <v>440</v>
          </cell>
          <cell r="CV263">
            <v>56503</v>
          </cell>
          <cell r="CY263">
            <v>8299</v>
          </cell>
          <cell r="CZ263" t="str">
            <v>M6</v>
          </cell>
        </row>
        <row r="264">
          <cell r="B264" t="str">
            <v>0165 DE 2024</v>
          </cell>
          <cell r="C264">
            <v>86060931</v>
          </cell>
          <cell r="D264" t="str">
            <v>JOSE HELI CASTRO QUEVEDO</v>
          </cell>
          <cell r="E264" t="str">
            <v>CONTRATO DE PRESTACIÓN DE SERVICIOS DE APOYO A LA GESTIÓN</v>
          </cell>
          <cell r="F26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264">
            <v>45306</v>
          </cell>
          <cell r="H264">
            <v>14540832</v>
          </cell>
          <cell r="I264" t="str">
            <v>Seis (06) meses calendario</v>
          </cell>
          <cell r="J264">
            <v>45306</v>
          </cell>
          <cell r="K264">
            <v>45487</v>
          </cell>
          <cell r="L264" t="str">
            <v>NO APLICA</v>
          </cell>
          <cell r="M264" t="str">
            <v>NO APLICA</v>
          </cell>
          <cell r="N264" t="str">
            <v>NO APLICA</v>
          </cell>
          <cell r="O264">
            <v>7</v>
          </cell>
          <cell r="P264">
            <v>1292518</v>
          </cell>
          <cell r="Q264">
            <v>45306</v>
          </cell>
          <cell r="R264">
            <v>45322</v>
          </cell>
          <cell r="S264">
            <v>2423472</v>
          </cell>
          <cell r="T264">
            <v>45323</v>
          </cell>
          <cell r="U264">
            <v>45351</v>
          </cell>
          <cell r="V264">
            <v>2423472</v>
          </cell>
          <cell r="W264">
            <v>45352</v>
          </cell>
          <cell r="X264">
            <v>45382</v>
          </cell>
          <cell r="Y264">
            <v>2423472</v>
          </cell>
          <cell r="Z264">
            <v>45383</v>
          </cell>
          <cell r="AA264">
            <v>45412</v>
          </cell>
          <cell r="AB264">
            <v>2423472</v>
          </cell>
          <cell r="AC264">
            <v>45413</v>
          </cell>
          <cell r="AD264">
            <v>45443</v>
          </cell>
          <cell r="AE264">
            <v>2423472</v>
          </cell>
          <cell r="AF264">
            <v>45444</v>
          </cell>
          <cell r="AG264">
            <v>45473</v>
          </cell>
          <cell r="AH264">
            <v>1130954</v>
          </cell>
          <cell r="AI264">
            <v>45474</v>
          </cell>
          <cell r="AJ264">
            <v>45487</v>
          </cell>
          <cell r="BI264" t="str">
            <v>Facultad de Ciencias Humanas y de la Educación</v>
          </cell>
          <cell r="BJ264" t="str">
            <v>JHON FREYD MONROY RODRIGUEZ</v>
          </cell>
          <cell r="BK264" t="str">
            <v>Jefe de Oficina</v>
          </cell>
          <cell r="BL264">
            <v>20</v>
          </cell>
          <cell r="BM264">
            <v>45306</v>
          </cell>
          <cell r="BN264">
            <v>2599259317</v>
          </cell>
          <cell r="BO264">
            <v>177</v>
          </cell>
          <cell r="BP264">
            <v>45306</v>
          </cell>
          <cell r="BQ264">
            <v>14540832</v>
          </cell>
          <cell r="CS26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264">
            <v>86060931</v>
          </cell>
          <cell r="CU264">
            <v>440</v>
          </cell>
          <cell r="CV264">
            <v>56503</v>
          </cell>
          <cell r="CY264">
            <v>7490</v>
          </cell>
          <cell r="CZ264" t="str">
            <v>M6</v>
          </cell>
        </row>
        <row r="265">
          <cell r="B265" t="str">
            <v>0166 DE 2024</v>
          </cell>
          <cell r="C265">
            <v>1121822577</v>
          </cell>
          <cell r="D265" t="str">
            <v>WIGDY KATHERINE ARENAS FAJARDO</v>
          </cell>
          <cell r="E265" t="str">
            <v>CONTRATO DE PRESTACIÓN DE SERVICIOS DE APOYO A LA GESTIÓN</v>
          </cell>
          <cell r="F265" t="str">
            <v>PRESTACIÓN DE SERVICIOS DE APOYO A LA GESTIÓN NECESARIO PARA EL FORTALECIMIENTO DE LOS PROCESOS ACADÉMICOS Y ADMINISTRATIVOS DEL CENTRO DE IDIOMAS DE LA FACULTAD DE CIENCIAS HUMANAS Y DE LA EDUCACIÓN DE LA UNIVERSIDAD DE LOS LLANOS.</v>
          </cell>
          <cell r="G265">
            <v>45306</v>
          </cell>
          <cell r="H265">
            <v>13010226</v>
          </cell>
          <cell r="I265" t="str">
            <v>Seis (06) meses calendario</v>
          </cell>
          <cell r="J265">
            <v>45306</v>
          </cell>
          <cell r="K265">
            <v>45487</v>
          </cell>
          <cell r="L265" t="str">
            <v>NO APLICA</v>
          </cell>
          <cell r="M265" t="str">
            <v>NO APLICA</v>
          </cell>
          <cell r="N265" t="str">
            <v>NO APLICA</v>
          </cell>
          <cell r="O265">
            <v>7</v>
          </cell>
          <cell r="P265">
            <v>1156465</v>
          </cell>
          <cell r="Q265">
            <v>45306</v>
          </cell>
          <cell r="R265">
            <v>45322</v>
          </cell>
          <cell r="S265">
            <v>2168371</v>
          </cell>
          <cell r="T265">
            <v>45323</v>
          </cell>
          <cell r="U265">
            <v>45351</v>
          </cell>
          <cell r="V265">
            <v>2168371</v>
          </cell>
          <cell r="W265">
            <v>45352</v>
          </cell>
          <cell r="X265">
            <v>45382</v>
          </cell>
          <cell r="Y265">
            <v>2168371</v>
          </cell>
          <cell r="Z265">
            <v>45383</v>
          </cell>
          <cell r="AA265">
            <v>45412</v>
          </cell>
          <cell r="AB265">
            <v>2168371</v>
          </cell>
          <cell r="AC265">
            <v>45413</v>
          </cell>
          <cell r="AD265">
            <v>45443</v>
          </cell>
          <cell r="AE265">
            <v>2168371</v>
          </cell>
          <cell r="AF265">
            <v>45444</v>
          </cell>
          <cell r="AG265">
            <v>45473</v>
          </cell>
          <cell r="AH265">
            <v>1011906</v>
          </cell>
          <cell r="AI265">
            <v>45474</v>
          </cell>
          <cell r="AJ265">
            <v>45487</v>
          </cell>
          <cell r="BI265" t="str">
            <v>Facultad de Ciencias Humanas y de la Educación</v>
          </cell>
          <cell r="BJ265" t="str">
            <v xml:space="preserve">FERNANDO CAMPOS POLO </v>
          </cell>
          <cell r="BK265" t="str">
            <v>Decano de la Facultad de Ciencias Humanas y de la Educación</v>
          </cell>
          <cell r="BL265">
            <v>20</v>
          </cell>
          <cell r="BM265">
            <v>45306</v>
          </cell>
          <cell r="BN265">
            <v>2599259317</v>
          </cell>
          <cell r="BO265">
            <v>179</v>
          </cell>
          <cell r="BP265">
            <v>45306</v>
          </cell>
          <cell r="BQ265">
            <v>13010226</v>
          </cell>
          <cell r="CS265"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los procesos de apertura de semestre académico de las diferentes sedes de Centro de Idiomas. 7. Coadyuvar con el registro de estudiantes en la plataforma SIET. 8. Contribuir con los procesos de calidad y planes de mejora.</v>
          </cell>
          <cell r="CT265">
            <v>1121822577</v>
          </cell>
          <cell r="CU265">
            <v>440</v>
          </cell>
          <cell r="CV265">
            <v>56503</v>
          </cell>
          <cell r="CY265">
            <v>8299</v>
          </cell>
          <cell r="CZ265" t="str">
            <v>M6</v>
          </cell>
        </row>
        <row r="266">
          <cell r="B266" t="str">
            <v>0167 DE 2024</v>
          </cell>
          <cell r="C266">
            <v>1007273641</v>
          </cell>
          <cell r="D266" t="str">
            <v>GABRIEL ELKIN MARTINEZ AMORTEGUI</v>
          </cell>
          <cell r="E266" t="str">
            <v>CONTRATO DE PRESTACIÓN DE SERVICIOS DE APOYO A LA GESTIÓN</v>
          </cell>
          <cell r="F266"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6">
            <v>45306</v>
          </cell>
          <cell r="H266">
            <v>13010226</v>
          </cell>
          <cell r="I266" t="str">
            <v>Seis (06) meses calendario</v>
          </cell>
          <cell r="J266">
            <v>45306</v>
          </cell>
          <cell r="K266">
            <v>45487</v>
          </cell>
          <cell r="L266" t="str">
            <v>NO APLICA</v>
          </cell>
          <cell r="M266" t="str">
            <v>NO APLICA</v>
          </cell>
          <cell r="N266" t="str">
            <v>NO APLICA</v>
          </cell>
          <cell r="O266">
            <v>7</v>
          </cell>
          <cell r="P266">
            <v>1156465</v>
          </cell>
          <cell r="Q266">
            <v>45306</v>
          </cell>
          <cell r="R266">
            <v>45322</v>
          </cell>
          <cell r="S266">
            <v>2168371</v>
          </cell>
          <cell r="T266">
            <v>45323</v>
          </cell>
          <cell r="U266">
            <v>45351</v>
          </cell>
          <cell r="V266">
            <v>2168371</v>
          </cell>
          <cell r="W266">
            <v>45352</v>
          </cell>
          <cell r="X266">
            <v>45382</v>
          </cell>
          <cell r="Y266">
            <v>2168371</v>
          </cell>
          <cell r="Z266">
            <v>45383</v>
          </cell>
          <cell r="AA266">
            <v>45412</v>
          </cell>
          <cell r="AB266">
            <v>2168371</v>
          </cell>
          <cell r="AC266">
            <v>45413</v>
          </cell>
          <cell r="AD266">
            <v>45443</v>
          </cell>
          <cell r="AE266">
            <v>2168371</v>
          </cell>
          <cell r="AF266">
            <v>45444</v>
          </cell>
          <cell r="AG266">
            <v>45473</v>
          </cell>
          <cell r="AH266">
            <v>1011906</v>
          </cell>
          <cell r="AI266">
            <v>45474</v>
          </cell>
          <cell r="AJ266">
            <v>45487</v>
          </cell>
          <cell r="BI266" t="str">
            <v>Facultad de Ciencias Humanas y de la Educación</v>
          </cell>
          <cell r="BJ266" t="str">
            <v xml:space="preserve">FERNANDO CAMPOS POLO </v>
          </cell>
          <cell r="BK266" t="str">
            <v>Decano de la Facultad de Ciencias Humanas y de la Educación</v>
          </cell>
          <cell r="BL266">
            <v>17</v>
          </cell>
          <cell r="BM266">
            <v>45306</v>
          </cell>
          <cell r="BN266">
            <v>75765414</v>
          </cell>
          <cell r="BO266">
            <v>168</v>
          </cell>
          <cell r="BP266">
            <v>45306</v>
          </cell>
          <cell r="BQ266">
            <v>13010226</v>
          </cell>
          <cell r="CS266"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66">
            <v>1007273641</v>
          </cell>
          <cell r="CU266">
            <v>629</v>
          </cell>
          <cell r="CV266">
            <v>56506</v>
          </cell>
          <cell r="CY266">
            <v>8560</v>
          </cell>
          <cell r="CZ266" t="str">
            <v>M5</v>
          </cell>
        </row>
        <row r="267">
          <cell r="B267" t="str">
            <v>0168 DE 2024</v>
          </cell>
          <cell r="C267">
            <v>1121943954</v>
          </cell>
          <cell r="D267" t="str">
            <v xml:space="preserve">ANGELA MARIA VALENCIA MEDINA </v>
          </cell>
          <cell r="E267" t="str">
            <v>CONTRATO DE PRESTACIÓN DE SERVICIOS PROFESIONALES</v>
          </cell>
          <cell r="F267" t="str">
            <v>PRESTACIÓN DE SERVICIOS PROFESIONALES NECESARIO PARA EL FORTALECIMIENTO DE LOS PROCESOS ACADÉMICOS Y ADMINISTRATIVOS DEL CENTRO DE IDIOMAS DE LA FACULTAD DE CIENCIAS HUMANAS Y DE LA EDUCACIÓN DE LA UNIVERSIDAD DE LOS LLANOS.</v>
          </cell>
          <cell r="G267">
            <v>45306</v>
          </cell>
          <cell r="H267">
            <v>18367368</v>
          </cell>
          <cell r="I267" t="str">
            <v>Seis (06) meses calendario</v>
          </cell>
          <cell r="J267">
            <v>45306</v>
          </cell>
          <cell r="K267">
            <v>45487</v>
          </cell>
          <cell r="L267" t="str">
            <v>NO APLICA</v>
          </cell>
          <cell r="M267" t="str">
            <v>NO APLICA</v>
          </cell>
          <cell r="N267" t="str">
            <v>NO APLICA</v>
          </cell>
          <cell r="O267">
            <v>7</v>
          </cell>
          <cell r="P267">
            <v>1632655</v>
          </cell>
          <cell r="Q267">
            <v>45306</v>
          </cell>
          <cell r="R267">
            <v>45322</v>
          </cell>
          <cell r="S267">
            <v>3061228</v>
          </cell>
          <cell r="T267">
            <v>45323</v>
          </cell>
          <cell r="U267">
            <v>45351</v>
          </cell>
          <cell r="V267">
            <v>3061228</v>
          </cell>
          <cell r="W267">
            <v>45352</v>
          </cell>
          <cell r="X267">
            <v>45382</v>
          </cell>
          <cell r="Y267">
            <v>3061228</v>
          </cell>
          <cell r="Z267">
            <v>45383</v>
          </cell>
          <cell r="AA267">
            <v>45412</v>
          </cell>
          <cell r="AB267">
            <v>3061228</v>
          </cell>
          <cell r="AC267">
            <v>45413</v>
          </cell>
          <cell r="AD267">
            <v>45443</v>
          </cell>
          <cell r="AE267">
            <v>3061228</v>
          </cell>
          <cell r="AF267">
            <v>45444</v>
          </cell>
          <cell r="AG267">
            <v>45473</v>
          </cell>
          <cell r="AH267">
            <v>1428573</v>
          </cell>
          <cell r="AI267">
            <v>45474</v>
          </cell>
          <cell r="AJ267">
            <v>45487</v>
          </cell>
          <cell r="BI267" t="str">
            <v>Facultad de Ciencias Humanas y de la Educación</v>
          </cell>
          <cell r="BJ267" t="str">
            <v xml:space="preserve">FERNANDO CAMPOS POLO </v>
          </cell>
          <cell r="BK267" t="str">
            <v>Decano de la Facultad de Ciencias Humanas y de la Educación</v>
          </cell>
          <cell r="BL267">
            <v>20</v>
          </cell>
          <cell r="BM267">
            <v>45306</v>
          </cell>
          <cell r="BN267">
            <v>2599259317</v>
          </cell>
          <cell r="BO267">
            <v>181</v>
          </cell>
          <cell r="BP267">
            <v>45306</v>
          </cell>
          <cell r="BQ267">
            <v>18367368</v>
          </cell>
          <cell r="CS267"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Apoyar con la consolidación de la información de matriculados, desertores, aprobados y reprobados del programa de externos y del plan Bull. 5. Apoyar con la entrega de reportes consolidados semanales de la cantidad de matriculados en el programa de extensión a la comunidad. 6. Apoyar con la atención a las solicitudes de cupos, cambios de horarios del programa de extensión a la comunidad. 7. Apoyar con la consolidación de información de las solicitudes de reintegros y reservas de matrícula del programa de externos para realizar la gestión pertinente a este proceso. 8. Apoyar con la elaboración de certificados y constancias. 9. Apoyar con el seguimiento a la aplicación de pruebas diagnósticas que se aplican en el Centro de Idiomas (Plan Bull y externos) como parte de los procesos académicos y entregar reportes mensuales del avance del proceso. 10. Apoyar en los procesos de evaluación para los cursos ofertados por el Centro de Idiomas. 11. Apoyar con la gestión de sensibilizaciones y capacitaciones para el personal docente del Centro de Idiomas. 12. Apoyar de manera permanente la atención a padres de familia y estudiantes ante situaciones particulares que se presenten. 13. Apoyar con el diligenciamiento de indicadores en la plataforma de la Universidad. 14. Apoyar con el proceso de selección, asignación y seguimiento de actividades, así como la elaboración de documentos para pago de los auxiliares docentes y monitores del Centro de Idiomas. 15. Contribuir con los procesos de calidad y planes de mejora.</v>
          </cell>
          <cell r="CT267">
            <v>1121943954</v>
          </cell>
          <cell r="CU267">
            <v>440</v>
          </cell>
          <cell r="CV267">
            <v>56503</v>
          </cell>
          <cell r="CY267">
            <v>8299</v>
          </cell>
          <cell r="CZ267" t="str">
            <v>M6</v>
          </cell>
        </row>
        <row r="268">
          <cell r="B268" t="str">
            <v>0169 DE 2024</v>
          </cell>
          <cell r="C268">
            <v>30082847</v>
          </cell>
          <cell r="D268" t="str">
            <v>PILI CARMIÑA RIAÑO URBANO</v>
          </cell>
          <cell r="E268" t="str">
            <v>CONTRATO DE PRESTACIÓN DE SERVICIOS DE APOYO A LA GESTIÓN</v>
          </cell>
          <cell r="F268"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8">
            <v>45306</v>
          </cell>
          <cell r="H268">
            <v>13010226</v>
          </cell>
          <cell r="I268" t="str">
            <v>Seis (06) meses calendario</v>
          </cell>
          <cell r="J268">
            <v>45306</v>
          </cell>
          <cell r="K268">
            <v>45487</v>
          </cell>
          <cell r="L268" t="str">
            <v>NO APLICA</v>
          </cell>
          <cell r="M268" t="str">
            <v>NO APLICA</v>
          </cell>
          <cell r="N268" t="str">
            <v>NO APLICA</v>
          </cell>
          <cell r="O268">
            <v>7</v>
          </cell>
          <cell r="P268">
            <v>1156465</v>
          </cell>
          <cell r="Q268">
            <v>45306</v>
          </cell>
          <cell r="R268">
            <v>45322</v>
          </cell>
          <cell r="S268">
            <v>2168371</v>
          </cell>
          <cell r="T268">
            <v>45323</v>
          </cell>
          <cell r="U268">
            <v>45351</v>
          </cell>
          <cell r="V268">
            <v>2168371</v>
          </cell>
          <cell r="W268">
            <v>45352</v>
          </cell>
          <cell r="X268">
            <v>45382</v>
          </cell>
          <cell r="Y268">
            <v>2168371</v>
          </cell>
          <cell r="Z268">
            <v>45383</v>
          </cell>
          <cell r="AA268">
            <v>45412</v>
          </cell>
          <cell r="AB268">
            <v>2168371</v>
          </cell>
          <cell r="AC268">
            <v>45413</v>
          </cell>
          <cell r="AD268">
            <v>45443</v>
          </cell>
          <cell r="AE268">
            <v>2168371</v>
          </cell>
          <cell r="AF268">
            <v>45444</v>
          </cell>
          <cell r="AG268">
            <v>45473</v>
          </cell>
          <cell r="AH268">
            <v>1011906</v>
          </cell>
          <cell r="AI268">
            <v>45474</v>
          </cell>
          <cell r="AJ268">
            <v>45487</v>
          </cell>
          <cell r="BI268" t="str">
            <v>Facultad de Ciencias Humanas y de la Educación</v>
          </cell>
          <cell r="BJ268" t="str">
            <v xml:space="preserve">FERNANDO CAMPOS POLO </v>
          </cell>
          <cell r="BK268" t="str">
            <v>Decano de la Facultad de Ciencias Humanas y de la Educación</v>
          </cell>
          <cell r="BL268">
            <v>17</v>
          </cell>
          <cell r="BM268">
            <v>45306</v>
          </cell>
          <cell r="BN268">
            <v>75765414</v>
          </cell>
          <cell r="BO268">
            <v>169</v>
          </cell>
          <cell r="BP268">
            <v>45306</v>
          </cell>
          <cell r="BQ268">
            <v>13010226</v>
          </cell>
          <cell r="CS268"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68">
            <v>30082847</v>
          </cell>
          <cell r="CU268">
            <v>629</v>
          </cell>
          <cell r="CV268">
            <v>56506</v>
          </cell>
          <cell r="CY268">
            <v>8890</v>
          </cell>
          <cell r="CZ268" t="str">
            <v>M6</v>
          </cell>
        </row>
        <row r="269">
          <cell r="B269" t="str">
            <v>0170 DE 2024</v>
          </cell>
          <cell r="C269">
            <v>1121932068</v>
          </cell>
          <cell r="D269" t="str">
            <v>IANN SANTIAGO VELEZ HUERTAS</v>
          </cell>
          <cell r="E269" t="str">
            <v>CONTRATO DE PRESTACIÓN DE SERVICIOS PROFESIONALES</v>
          </cell>
          <cell r="F269"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69">
            <v>45306</v>
          </cell>
          <cell r="H269">
            <v>18367368</v>
          </cell>
          <cell r="I269" t="str">
            <v>Seis (06) meses calendario</v>
          </cell>
          <cell r="J269">
            <v>45306</v>
          </cell>
          <cell r="K269">
            <v>45487</v>
          </cell>
          <cell r="L269" t="str">
            <v>NO APLICA</v>
          </cell>
          <cell r="M269" t="str">
            <v>NO APLICA</v>
          </cell>
          <cell r="N269" t="str">
            <v>NO APLICA</v>
          </cell>
          <cell r="O269">
            <v>7</v>
          </cell>
          <cell r="P269">
            <v>1632655</v>
          </cell>
          <cell r="Q269">
            <v>45306</v>
          </cell>
          <cell r="R269">
            <v>45322</v>
          </cell>
          <cell r="S269">
            <v>3061228</v>
          </cell>
          <cell r="T269">
            <v>45323</v>
          </cell>
          <cell r="U269">
            <v>45351</v>
          </cell>
          <cell r="V269">
            <v>3061228</v>
          </cell>
          <cell r="W269">
            <v>45352</v>
          </cell>
          <cell r="X269">
            <v>45382</v>
          </cell>
          <cell r="Y269">
            <v>3061228</v>
          </cell>
          <cell r="Z269">
            <v>45383</v>
          </cell>
          <cell r="AA269">
            <v>45412</v>
          </cell>
          <cell r="AB269">
            <v>3061228</v>
          </cell>
          <cell r="AC269">
            <v>45413</v>
          </cell>
          <cell r="AD269">
            <v>45443</v>
          </cell>
          <cell r="AE269">
            <v>3061228</v>
          </cell>
          <cell r="AF269">
            <v>45444</v>
          </cell>
          <cell r="AG269">
            <v>45473</v>
          </cell>
          <cell r="AH269">
            <v>1428573</v>
          </cell>
          <cell r="AI269">
            <v>45474</v>
          </cell>
          <cell r="AJ269">
            <v>45487</v>
          </cell>
          <cell r="BI269" t="str">
            <v>Facultad de Ciencias Humanas y de la Educación</v>
          </cell>
          <cell r="BJ269" t="str">
            <v>FERNANDO CAMPOS POLO</v>
          </cell>
          <cell r="BK269" t="str">
            <v>Decano de la Facultad de Ciencias Humanas y de la Educación</v>
          </cell>
          <cell r="BL269">
            <v>17</v>
          </cell>
          <cell r="BM269">
            <v>45306</v>
          </cell>
          <cell r="BN269">
            <v>75765414</v>
          </cell>
          <cell r="BO269">
            <v>170</v>
          </cell>
          <cell r="BP269">
            <v>45306</v>
          </cell>
          <cell r="BQ269">
            <v>18367368</v>
          </cell>
          <cell r="CS26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69">
            <v>1121932068</v>
          </cell>
          <cell r="CU269">
            <v>629</v>
          </cell>
          <cell r="CV269">
            <v>56506</v>
          </cell>
          <cell r="CY269">
            <v>8299</v>
          </cell>
          <cell r="CZ269" t="str">
            <v>M6</v>
          </cell>
        </row>
        <row r="270">
          <cell r="B270" t="str">
            <v>0171 DE 2024</v>
          </cell>
          <cell r="C270">
            <v>1006794793</v>
          </cell>
          <cell r="D270" t="str">
            <v>TANIA ALEJANDRA SALAZAR HERNANDEZ</v>
          </cell>
          <cell r="E270" t="str">
            <v>CONTRATO DE PRESTACIÓN DE SERVICIOS DE APOYO A LA GESTIÓN</v>
          </cell>
          <cell r="F270"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70">
            <v>45306</v>
          </cell>
          <cell r="H270">
            <v>13010226</v>
          </cell>
          <cell r="I270" t="str">
            <v>Seis (06) meses calendario</v>
          </cell>
          <cell r="J270">
            <v>45306</v>
          </cell>
          <cell r="K270">
            <v>45487</v>
          </cell>
          <cell r="L270" t="str">
            <v>NO APLICA</v>
          </cell>
          <cell r="M270" t="str">
            <v>NO APLICA</v>
          </cell>
          <cell r="N270" t="str">
            <v>NO APLICA</v>
          </cell>
          <cell r="O270">
            <v>7</v>
          </cell>
          <cell r="P270">
            <v>1156465</v>
          </cell>
          <cell r="Q270">
            <v>45306</v>
          </cell>
          <cell r="R270">
            <v>45322</v>
          </cell>
          <cell r="S270">
            <v>2168371</v>
          </cell>
          <cell r="T270">
            <v>45323</v>
          </cell>
          <cell r="U270">
            <v>45351</v>
          </cell>
          <cell r="V270">
            <v>2168371</v>
          </cell>
          <cell r="W270">
            <v>45352</v>
          </cell>
          <cell r="X270">
            <v>45382</v>
          </cell>
          <cell r="Y270">
            <v>2168371</v>
          </cell>
          <cell r="Z270">
            <v>45383</v>
          </cell>
          <cell r="AA270">
            <v>45412</v>
          </cell>
          <cell r="AB270">
            <v>2168371</v>
          </cell>
          <cell r="AC270">
            <v>45413</v>
          </cell>
          <cell r="AD270">
            <v>45443</v>
          </cell>
          <cell r="AE270">
            <v>2168371</v>
          </cell>
          <cell r="AF270">
            <v>45444</v>
          </cell>
          <cell r="AG270">
            <v>45473</v>
          </cell>
          <cell r="AH270">
            <v>1011906</v>
          </cell>
          <cell r="AI270">
            <v>45474</v>
          </cell>
          <cell r="AJ270">
            <v>45487</v>
          </cell>
          <cell r="BI270" t="str">
            <v>Facultad de Ciencias Humanas y de la Educación</v>
          </cell>
          <cell r="BJ270" t="str">
            <v xml:space="preserve">FERNANDO CAMPOS POLO </v>
          </cell>
          <cell r="BK270" t="str">
            <v>Decano de la Facultad de Ciencias Humanas y de la Educación</v>
          </cell>
          <cell r="BL270">
            <v>17</v>
          </cell>
          <cell r="BM270">
            <v>45306</v>
          </cell>
          <cell r="BN270">
            <v>75765414</v>
          </cell>
          <cell r="BO270">
            <v>171</v>
          </cell>
          <cell r="BP270">
            <v>45306</v>
          </cell>
          <cell r="BQ270">
            <v>13010226</v>
          </cell>
          <cell r="CS270" t="str">
            <v>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270">
            <v>1006794793</v>
          </cell>
          <cell r="CU270">
            <v>629</v>
          </cell>
          <cell r="CV270">
            <v>56506</v>
          </cell>
          <cell r="CY270">
            <v>7490</v>
          </cell>
          <cell r="CZ270" t="str">
            <v>M6</v>
          </cell>
        </row>
        <row r="271">
          <cell r="B271" t="str">
            <v>0172 DE 2024</v>
          </cell>
          <cell r="C271">
            <v>40399991</v>
          </cell>
          <cell r="D271" t="str">
            <v xml:space="preserve">MIRTHA YANIRA CALDERON CHITIVA </v>
          </cell>
          <cell r="E271" t="str">
            <v>CONTRATO DE PRESTACIÓN DE SERVICIOS PROFESIONALES</v>
          </cell>
          <cell r="F271"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71">
            <v>45306</v>
          </cell>
          <cell r="H271">
            <v>18367368</v>
          </cell>
          <cell r="I271" t="str">
            <v>Seis (06) meses calendario</v>
          </cell>
          <cell r="J271">
            <v>45306</v>
          </cell>
          <cell r="K271">
            <v>45487</v>
          </cell>
          <cell r="L271" t="str">
            <v>NO APLICA</v>
          </cell>
          <cell r="M271" t="str">
            <v>NO APLICA</v>
          </cell>
          <cell r="N271" t="str">
            <v>NO APLICA</v>
          </cell>
          <cell r="O271">
            <v>7</v>
          </cell>
          <cell r="P271">
            <v>1632655</v>
          </cell>
          <cell r="Q271">
            <v>45306</v>
          </cell>
          <cell r="R271">
            <v>45322</v>
          </cell>
          <cell r="S271">
            <v>3061228</v>
          </cell>
          <cell r="T271">
            <v>45323</v>
          </cell>
          <cell r="U271">
            <v>45351</v>
          </cell>
          <cell r="V271">
            <v>3061228</v>
          </cell>
          <cell r="W271">
            <v>45352</v>
          </cell>
          <cell r="X271">
            <v>45382</v>
          </cell>
          <cell r="Y271">
            <v>3061228</v>
          </cell>
          <cell r="Z271">
            <v>45383</v>
          </cell>
          <cell r="AA271">
            <v>45412</v>
          </cell>
          <cell r="AB271">
            <v>3061228</v>
          </cell>
          <cell r="AC271">
            <v>45413</v>
          </cell>
          <cell r="AD271">
            <v>45443</v>
          </cell>
          <cell r="AE271">
            <v>3061228</v>
          </cell>
          <cell r="AF271">
            <v>45444</v>
          </cell>
          <cell r="AG271">
            <v>45473</v>
          </cell>
          <cell r="AH271">
            <v>1428573</v>
          </cell>
          <cell r="AI271">
            <v>45474</v>
          </cell>
          <cell r="AJ271">
            <v>45487</v>
          </cell>
          <cell r="BI271" t="str">
            <v>Facultad de Ciencias Humanas y de la Educación</v>
          </cell>
          <cell r="BJ271" t="str">
            <v>FERNANDO CAMPOS POLO</v>
          </cell>
          <cell r="BK271" t="str">
            <v>Decano de la Facultad de Ciencias Humanas y de la Educación</v>
          </cell>
          <cell r="BL271">
            <v>17</v>
          </cell>
          <cell r="BM271">
            <v>45306</v>
          </cell>
          <cell r="BN271">
            <v>75765414</v>
          </cell>
          <cell r="BO271">
            <v>172</v>
          </cell>
          <cell r="BP271">
            <v>45306</v>
          </cell>
          <cell r="BQ271">
            <v>18367368</v>
          </cell>
          <cell r="CS271"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71">
            <v>40399991</v>
          </cell>
          <cell r="CU271">
            <v>629</v>
          </cell>
          <cell r="CV271">
            <v>56506</v>
          </cell>
          <cell r="CY271">
            <v>8560</v>
          </cell>
          <cell r="CZ271" t="str">
            <v>M5</v>
          </cell>
        </row>
        <row r="272">
          <cell r="B272" t="str">
            <v>0173 DE 2024</v>
          </cell>
          <cell r="C272">
            <v>40329632</v>
          </cell>
          <cell r="D272" t="str">
            <v>YENNI ANDREA CAMACHO CASTILLO</v>
          </cell>
          <cell r="E272" t="str">
            <v>CONTRATO DE PRESTACIÓN DE SERVICIOS PROFESIONALES</v>
          </cell>
          <cell r="F272" t="str">
            <v>PRESTACIÓN DE LOS SERVICIOS PROFESIONALES NECESARIO PARA EL FORTALECIMIENTO DE LOS PROCESOS ACADÉMICOS Y ADMINISTRATIVOS DEL CENTRO DE IDIOMAS DE LA FACULTAD DE CIENCIAS HUMANAS Y DE LA EDUCACIÓN DE LA UNIVERSIDAD DE LOS LLANOS.</v>
          </cell>
          <cell r="G272">
            <v>45306</v>
          </cell>
          <cell r="H272">
            <v>16383000</v>
          </cell>
          <cell r="I272" t="str">
            <v>Seis (06) meses calendario</v>
          </cell>
          <cell r="J272">
            <v>45306</v>
          </cell>
          <cell r="K272">
            <v>45487</v>
          </cell>
          <cell r="L272" t="str">
            <v>NO APLICA</v>
          </cell>
          <cell r="M272" t="str">
            <v>NO APLICA</v>
          </cell>
          <cell r="N272" t="str">
            <v>NO APLICA</v>
          </cell>
          <cell r="O272">
            <v>7</v>
          </cell>
          <cell r="P272">
            <v>1456267</v>
          </cell>
          <cell r="Q272">
            <v>45306</v>
          </cell>
          <cell r="R272">
            <v>45322</v>
          </cell>
          <cell r="S272">
            <v>2730500</v>
          </cell>
          <cell r="T272">
            <v>45323</v>
          </cell>
          <cell r="U272">
            <v>45351</v>
          </cell>
          <cell r="V272">
            <v>2730500</v>
          </cell>
          <cell r="W272">
            <v>45352</v>
          </cell>
          <cell r="X272">
            <v>45382</v>
          </cell>
          <cell r="Y272">
            <v>2730500</v>
          </cell>
          <cell r="Z272">
            <v>45383</v>
          </cell>
          <cell r="AA272">
            <v>45412</v>
          </cell>
          <cell r="AB272">
            <v>2730500</v>
          </cell>
          <cell r="AC272">
            <v>45413</v>
          </cell>
          <cell r="AD272">
            <v>45443</v>
          </cell>
          <cell r="AE272">
            <v>2730500</v>
          </cell>
          <cell r="AF272">
            <v>45444</v>
          </cell>
          <cell r="AG272">
            <v>45473</v>
          </cell>
          <cell r="AH272">
            <v>1274233</v>
          </cell>
          <cell r="AI272">
            <v>45474</v>
          </cell>
          <cell r="AJ272">
            <v>45487</v>
          </cell>
          <cell r="BI272" t="str">
            <v>Facultad de Ciencias Humanas y de la Educación</v>
          </cell>
          <cell r="BJ272" t="str">
            <v xml:space="preserve">FERNANDO CAMPOS POLO </v>
          </cell>
          <cell r="BK272" t="str">
            <v>Decano de la Facultad de Ciencias Humanas y de la Educación</v>
          </cell>
          <cell r="BL272">
            <v>20</v>
          </cell>
          <cell r="BM272">
            <v>45306</v>
          </cell>
          <cell r="BN272">
            <v>2599259317</v>
          </cell>
          <cell r="BO272">
            <v>176</v>
          </cell>
          <cell r="BP272">
            <v>45306</v>
          </cell>
          <cell r="BQ272">
            <v>16383000</v>
          </cell>
          <cell r="CS272"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v>
          </cell>
          <cell r="CT272">
            <v>40329632.399999999</v>
          </cell>
          <cell r="CU272">
            <v>440</v>
          </cell>
          <cell r="CV272">
            <v>56503</v>
          </cell>
          <cell r="CY272">
            <v>8299</v>
          </cell>
          <cell r="CZ272" t="str">
            <v>M6</v>
          </cell>
        </row>
        <row r="273">
          <cell r="B273" t="str">
            <v>0174 DE 2024</v>
          </cell>
          <cell r="C273">
            <v>1121905626</v>
          </cell>
          <cell r="D273" t="str">
            <v>JUAN CARLOS PEREZ RINCON</v>
          </cell>
          <cell r="E273" t="str">
            <v>CONTRATO DE PRESTACIÓN DE SERVICIOS PROFESIONALES</v>
          </cell>
          <cell r="F273" t="str">
            <v>PRESTACIÓN DE SERVICIOS PROFESIONALES NECESARIO PARA EL DESARROLLO DEL PROYECTO FICHA BPUNI SIST 01 0311 2023 “ADQUISICIÓN DE INFRAESTRUCTURA TECNOLÓGICA PARA EL APOYO TRANSVERSAL DE LOS PROCESOS ACADÉMICO ADMINISTRATIVOS DE LA UNIVERSIDAD DE LOS LLANOS”</v>
          </cell>
          <cell r="G273">
            <v>45306</v>
          </cell>
          <cell r="H273">
            <v>18367368</v>
          </cell>
          <cell r="I273" t="str">
            <v>Seis (06) meses calendario</v>
          </cell>
          <cell r="J273">
            <v>45306</v>
          </cell>
          <cell r="K273">
            <v>45487</v>
          </cell>
          <cell r="L273" t="str">
            <v>NO APLICA</v>
          </cell>
          <cell r="M273" t="str">
            <v>NO APLICA</v>
          </cell>
          <cell r="N273" t="str">
            <v>NO APLICA</v>
          </cell>
          <cell r="O273">
            <v>7</v>
          </cell>
          <cell r="P273">
            <v>1632655</v>
          </cell>
          <cell r="Q273">
            <v>45306</v>
          </cell>
          <cell r="R273">
            <v>45322</v>
          </cell>
          <cell r="S273">
            <v>3061228</v>
          </cell>
          <cell r="T273">
            <v>45323</v>
          </cell>
          <cell r="U273">
            <v>45351</v>
          </cell>
          <cell r="V273">
            <v>3061228</v>
          </cell>
          <cell r="W273">
            <v>45352</v>
          </cell>
          <cell r="X273">
            <v>45382</v>
          </cell>
          <cell r="Y273">
            <v>3061228</v>
          </cell>
          <cell r="Z273">
            <v>45383</v>
          </cell>
          <cell r="AA273">
            <v>45412</v>
          </cell>
          <cell r="AB273">
            <v>3061228</v>
          </cell>
          <cell r="AC273">
            <v>45413</v>
          </cell>
          <cell r="AD273">
            <v>45443</v>
          </cell>
          <cell r="AE273">
            <v>3061228</v>
          </cell>
          <cell r="AF273">
            <v>45444</v>
          </cell>
          <cell r="AG273">
            <v>45473</v>
          </cell>
          <cell r="AH273">
            <v>1428573</v>
          </cell>
          <cell r="AI273">
            <v>45474</v>
          </cell>
          <cell r="AJ273">
            <v>45487</v>
          </cell>
          <cell r="BI273" t="str">
            <v>Área de Sistemas</v>
          </cell>
          <cell r="BJ273" t="str">
            <v>ROIMAN ARTURO SASTOQUE GUZMÁN</v>
          </cell>
          <cell r="BK273" t="str">
            <v>Jefe de Oficina</v>
          </cell>
          <cell r="BL273">
            <v>19</v>
          </cell>
          <cell r="BM273">
            <v>45306</v>
          </cell>
          <cell r="BN273">
            <v>77296008</v>
          </cell>
          <cell r="BO273">
            <v>173</v>
          </cell>
          <cell r="BP273">
            <v>45306</v>
          </cell>
          <cell r="BQ273">
            <v>18367368</v>
          </cell>
          <cell r="CS27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Apoyar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73">
            <v>1121905626</v>
          </cell>
          <cell r="CU273">
            <v>645</v>
          </cell>
          <cell r="CV273">
            <v>44716</v>
          </cell>
          <cell r="CY273">
            <v>6201</v>
          </cell>
          <cell r="CZ273" t="str">
            <v>M6</v>
          </cell>
        </row>
        <row r="274">
          <cell r="B274" t="str">
            <v>0175 DE 2024</v>
          </cell>
          <cell r="D274" t="str">
            <v xml:space="preserve">No. Vice Recursos / Regalías </v>
          </cell>
        </row>
        <row r="275">
          <cell r="B275" t="str">
            <v>0176 DE 2024</v>
          </cell>
          <cell r="D275" t="str">
            <v xml:space="preserve">No. Vice Recursos / Regalías </v>
          </cell>
        </row>
        <row r="276">
          <cell r="B276" t="str">
            <v>0177 DE 2024</v>
          </cell>
          <cell r="C276">
            <v>40439383</v>
          </cell>
          <cell r="D276" t="str">
            <v>NERYS RICARDA GOMEZ MARIÑO</v>
          </cell>
          <cell r="E276" t="str">
            <v>CONTRATO DE PRESTACIÓN DE SERVICIOS DE APOYO A LA GESTIÓN</v>
          </cell>
          <cell r="F276" t="str">
            <v>PRESTACIÓN DE SERVICIOS DE APOYO A LA GESTIÓN NECESARIO PARA EL FORTALECIMIENTO DE LOS PROCESOS OPERATIVOS Y ADMINISTRATIVOS DE LA OFICINA DE ADMISIONES, REGISTRO Y CONTROL ACADÉMICO DE LA UNIVERSIDAD DE LOS LLANOS.</v>
          </cell>
          <cell r="G276">
            <v>45313</v>
          </cell>
          <cell r="H276">
            <v>12504273</v>
          </cell>
          <cell r="I276" t="str">
            <v>Cinco (05) meses y veintitrés (23) días calendario</v>
          </cell>
          <cell r="J276">
            <v>45313</v>
          </cell>
          <cell r="K276">
            <v>45487</v>
          </cell>
          <cell r="L276" t="str">
            <v>NO APLICA</v>
          </cell>
          <cell r="M276" t="str">
            <v>NO APLICA</v>
          </cell>
          <cell r="N276" t="str">
            <v>NO APLICA</v>
          </cell>
          <cell r="O276">
            <v>6</v>
          </cell>
          <cell r="P276">
            <v>2818882</v>
          </cell>
          <cell r="Q276">
            <v>45313</v>
          </cell>
          <cell r="R276">
            <v>45351</v>
          </cell>
          <cell r="S276">
            <v>2168371</v>
          </cell>
          <cell r="T276">
            <v>45352</v>
          </cell>
          <cell r="U276">
            <v>45382</v>
          </cell>
          <cell r="V276">
            <v>2168371</v>
          </cell>
          <cell r="W276">
            <v>45383</v>
          </cell>
          <cell r="X276">
            <v>45412</v>
          </cell>
          <cell r="Y276">
            <v>2168371</v>
          </cell>
          <cell r="Z276">
            <v>45413</v>
          </cell>
          <cell r="AA276">
            <v>45443</v>
          </cell>
          <cell r="AB276">
            <v>2168371</v>
          </cell>
          <cell r="AC276">
            <v>45444</v>
          </cell>
          <cell r="AD276">
            <v>45473</v>
          </cell>
          <cell r="AE276">
            <v>1011907</v>
          </cell>
          <cell r="AF276">
            <v>45474</v>
          </cell>
          <cell r="AG276">
            <v>45487</v>
          </cell>
          <cell r="BI276" t="str">
            <v>Oficina de Admisiones, Registro y Control Académico</v>
          </cell>
          <cell r="BJ276" t="str">
            <v>JEISSON ANTONIO RODRIGUEZ NEIRA</v>
          </cell>
          <cell r="BK276" t="str">
            <v>Jefe de Oficina</v>
          </cell>
          <cell r="BL276">
            <v>20</v>
          </cell>
          <cell r="BM276">
            <v>45306</v>
          </cell>
          <cell r="BN276">
            <v>2599259317</v>
          </cell>
          <cell r="BO276">
            <v>285</v>
          </cell>
          <cell r="BP276">
            <v>45313</v>
          </cell>
          <cell r="BQ276">
            <v>12504273</v>
          </cell>
          <cell r="CS276"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v>
          </cell>
          <cell r="CT276">
            <v>40439383</v>
          </cell>
          <cell r="CU276">
            <v>436</v>
          </cell>
          <cell r="CV276" t="str">
            <v>603</v>
          </cell>
          <cell r="CY276">
            <v>8299</v>
          </cell>
          <cell r="CZ276" t="str">
            <v>M6</v>
          </cell>
        </row>
        <row r="277">
          <cell r="B277" t="str">
            <v>0178 DE 2024</v>
          </cell>
          <cell r="C277">
            <v>1122135589</v>
          </cell>
          <cell r="D277" t="str">
            <v>LINDA MARCELA PEREZ TORRES</v>
          </cell>
          <cell r="E277" t="str">
            <v>CONTRATO DE PRESTACIÓN DE SERVICIOS DE APOYO A LA GESTIÓN</v>
          </cell>
          <cell r="F277" t="str">
            <v>PRESTACIÓN DE SERVICIOS DE APOYO A LA GESTIÓN NECESARIO PARA EL FORTALECIMIENTO DE LOS PROCESOS DE LA SECCIÓN DE PUBLICACIONES Y AYUDAS EDUCATIVAS DE LA UNIVERSIDAD DE LOS LLANOS.</v>
          </cell>
          <cell r="G277">
            <v>45313</v>
          </cell>
          <cell r="H277">
            <v>12504273</v>
          </cell>
          <cell r="I277" t="str">
            <v>Cinco (05) meses y veintitrés (23) días calendario</v>
          </cell>
          <cell r="J277">
            <v>45313</v>
          </cell>
          <cell r="K277">
            <v>45487</v>
          </cell>
          <cell r="L277" t="str">
            <v>NO APLICA</v>
          </cell>
          <cell r="M277" t="str">
            <v>NO APLICA</v>
          </cell>
          <cell r="N277" t="str">
            <v>NO APLICA</v>
          </cell>
          <cell r="O277">
            <v>6</v>
          </cell>
          <cell r="P277">
            <v>2818882</v>
          </cell>
          <cell r="Q277">
            <v>45313</v>
          </cell>
          <cell r="R277">
            <v>45351</v>
          </cell>
          <cell r="S277">
            <v>2168371</v>
          </cell>
          <cell r="T277">
            <v>45352</v>
          </cell>
          <cell r="U277">
            <v>45382</v>
          </cell>
          <cell r="V277">
            <v>2168371</v>
          </cell>
          <cell r="W277">
            <v>45383</v>
          </cell>
          <cell r="X277">
            <v>45412</v>
          </cell>
          <cell r="Y277">
            <v>2168371</v>
          </cell>
          <cell r="Z277">
            <v>45413</v>
          </cell>
          <cell r="AA277">
            <v>45443</v>
          </cell>
          <cell r="AB277">
            <v>2168371</v>
          </cell>
          <cell r="AC277">
            <v>45444</v>
          </cell>
          <cell r="AD277">
            <v>45473</v>
          </cell>
          <cell r="AE277">
            <v>1011907</v>
          </cell>
          <cell r="AF277">
            <v>45474</v>
          </cell>
          <cell r="AG277">
            <v>45487</v>
          </cell>
          <cell r="BI277" t="str">
            <v>Sección de Publicaciones y Ayudas Educativas</v>
          </cell>
          <cell r="BJ277" t="str">
            <v>INDIRA SUSANA PARRADO RUIZ</v>
          </cell>
          <cell r="BK277" t="str">
            <v>Jefe de Oficina</v>
          </cell>
          <cell r="BL277">
            <v>20</v>
          </cell>
          <cell r="BM277">
            <v>45306</v>
          </cell>
          <cell r="BN277">
            <v>2599259317</v>
          </cell>
          <cell r="BO277">
            <v>292</v>
          </cell>
          <cell r="BP277">
            <v>45313</v>
          </cell>
          <cell r="BQ277">
            <v>12504273</v>
          </cell>
          <cell r="CS27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y orientación a estudiantes, docentes, administrativos y público en general, que requieran colaboración de la Oficina de Ayudas Educativas.  4. Colaborar en la verificación del estado de las aulas, salas audiovisuales e infraestructura general para la prestación del servicio.</v>
          </cell>
          <cell r="CT277">
            <v>1122135589</v>
          </cell>
          <cell r="CU277">
            <v>436</v>
          </cell>
          <cell r="CV277" t="str">
            <v>433</v>
          </cell>
          <cell r="CY277">
            <v>8299</v>
          </cell>
          <cell r="CZ277" t="str">
            <v>M6</v>
          </cell>
        </row>
        <row r="278">
          <cell r="B278" t="str">
            <v>0179 DE 2024</v>
          </cell>
          <cell r="C278">
            <v>17333043</v>
          </cell>
          <cell r="D278" t="str">
            <v>ROBINSON GAONA PARRA</v>
          </cell>
          <cell r="E278" t="str">
            <v>CONTRATO DE PRESTACIÓN DE SERVICIOS PROFESIONALES</v>
          </cell>
          <cell r="F278" t="str">
            <v>PRESTACIÓN DE SERVICIOS PROFESIONALES NECESARIO PARA EL FORTALECIMIENTO DE LOS PROCESOS DE LA DIVISIÓN DE BIENESTAR UNIVERSITARIO DE LA UNIVERSIDAD DE LOS LLANOS.</v>
          </cell>
          <cell r="G278">
            <v>45313</v>
          </cell>
          <cell r="H278">
            <v>21330808</v>
          </cell>
          <cell r="I278" t="str">
            <v>Cinco (05) meses y veintitrés (23) días calendario</v>
          </cell>
          <cell r="J278">
            <v>45313</v>
          </cell>
          <cell r="K278">
            <v>45487</v>
          </cell>
          <cell r="L278" t="str">
            <v>NO APLICA</v>
          </cell>
          <cell r="M278" t="str">
            <v>NO APLICA</v>
          </cell>
          <cell r="N278" t="str">
            <v>NO APLICA</v>
          </cell>
          <cell r="O278">
            <v>6</v>
          </cell>
          <cell r="P278">
            <v>4808679</v>
          </cell>
          <cell r="Q278">
            <v>45313</v>
          </cell>
          <cell r="R278">
            <v>45351</v>
          </cell>
          <cell r="S278">
            <v>3698984</v>
          </cell>
          <cell r="T278">
            <v>45352</v>
          </cell>
          <cell r="U278">
            <v>45382</v>
          </cell>
          <cell r="V278">
            <v>3698984</v>
          </cell>
          <cell r="W278">
            <v>45383</v>
          </cell>
          <cell r="X278">
            <v>45412</v>
          </cell>
          <cell r="Y278">
            <v>3698984</v>
          </cell>
          <cell r="Z278">
            <v>45413</v>
          </cell>
          <cell r="AA278">
            <v>45443</v>
          </cell>
          <cell r="AB278">
            <v>3698984</v>
          </cell>
          <cell r="AC278">
            <v>45444</v>
          </cell>
          <cell r="AD278">
            <v>45473</v>
          </cell>
          <cell r="AE278">
            <v>1726193</v>
          </cell>
          <cell r="AF278">
            <v>45474</v>
          </cell>
          <cell r="AG278">
            <v>45487</v>
          </cell>
          <cell r="BI278" t="str">
            <v>División de Bienestar Universitario</v>
          </cell>
          <cell r="BJ278" t="str">
            <v>JHON FREYD MONROY RODRIGUEZ</v>
          </cell>
          <cell r="BK278" t="str">
            <v>Jefe de Oficina</v>
          </cell>
          <cell r="BL278">
            <v>20</v>
          </cell>
          <cell r="BM278">
            <v>45306</v>
          </cell>
          <cell r="BN278">
            <v>2599259317</v>
          </cell>
          <cell r="BO278">
            <v>280</v>
          </cell>
          <cell r="BP278">
            <v>45313</v>
          </cell>
          <cell r="BQ278">
            <v>21330808</v>
          </cell>
          <cell r="CS27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en la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Apoyar a la jefatura de Bienestar Institucional en la caracterización de la población universitaria que accede a la financiación educativa y/o de sostenimiento. 9.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10. Brindar apoyo en la proyección de respuestas a los requerimientos internos o provenientes de entidades externas sobre temas de su competencia.  11. Brindar apoyo a la jefatura de Bienestar en los eventos institucionales que se realicen y sean liderados o apoyados por la Dirección de Bienestar Institucional.</v>
          </cell>
          <cell r="CT278">
            <v>17333043</v>
          </cell>
          <cell r="CU278">
            <v>436</v>
          </cell>
          <cell r="CV278" t="str">
            <v>441</v>
          </cell>
          <cell r="CY278">
            <v>8299</v>
          </cell>
          <cell r="CZ278" t="str">
            <v>M6</v>
          </cell>
        </row>
        <row r="279">
          <cell r="B279" t="str">
            <v>0180 DE 2024</v>
          </cell>
          <cell r="C279">
            <v>86046039</v>
          </cell>
          <cell r="D279" t="str">
            <v>LUIS FREDY CARRILLO MORALES</v>
          </cell>
          <cell r="E279" t="str">
            <v>CONTRATO DE PRESTACIÓN DE SERVICIOS DE APOYO A LA GESTIÓN</v>
          </cell>
          <cell r="F279"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79">
            <v>45313</v>
          </cell>
          <cell r="H279">
            <v>12504273</v>
          </cell>
          <cell r="I279" t="str">
            <v>Cinco (05) meses y veintitrés (23) días calendario</v>
          </cell>
          <cell r="J279">
            <v>45313</v>
          </cell>
          <cell r="K279">
            <v>45487</v>
          </cell>
          <cell r="L279" t="str">
            <v>NO APLICA</v>
          </cell>
          <cell r="M279" t="str">
            <v>NO APLICA</v>
          </cell>
          <cell r="N279" t="str">
            <v>NO APLICA</v>
          </cell>
          <cell r="O279">
            <v>6</v>
          </cell>
          <cell r="P279">
            <v>2818882</v>
          </cell>
          <cell r="Q279">
            <v>45313</v>
          </cell>
          <cell r="R279">
            <v>45351</v>
          </cell>
          <cell r="S279">
            <v>2168371</v>
          </cell>
          <cell r="T279">
            <v>45352</v>
          </cell>
          <cell r="U279">
            <v>45382</v>
          </cell>
          <cell r="V279">
            <v>2168371</v>
          </cell>
          <cell r="W279">
            <v>45383</v>
          </cell>
          <cell r="X279">
            <v>45412</v>
          </cell>
          <cell r="Y279">
            <v>2168371</v>
          </cell>
          <cell r="Z279">
            <v>45413</v>
          </cell>
          <cell r="AA279">
            <v>45443</v>
          </cell>
          <cell r="AB279">
            <v>2168371</v>
          </cell>
          <cell r="AC279">
            <v>45444</v>
          </cell>
          <cell r="AD279">
            <v>45473</v>
          </cell>
          <cell r="AE279">
            <v>1011907</v>
          </cell>
          <cell r="AF279">
            <v>45474</v>
          </cell>
          <cell r="AG279">
            <v>45487</v>
          </cell>
          <cell r="BI279" t="str">
            <v>Facultad de Ciencias Agropecuarias y Recursos Naturales</v>
          </cell>
          <cell r="BJ279" t="str">
            <v>CRISTÓBAL LUGO LÓPEZ</v>
          </cell>
          <cell r="BK279" t="str">
            <v>Decano de la Facultad de Ciencias Agropecuarias y Recursos Naturales</v>
          </cell>
          <cell r="BL279">
            <v>21</v>
          </cell>
          <cell r="BM279">
            <v>45306</v>
          </cell>
          <cell r="BN279">
            <v>1283959346</v>
          </cell>
          <cell r="BO279">
            <v>250</v>
          </cell>
          <cell r="BP279">
            <v>45313</v>
          </cell>
          <cell r="BQ279">
            <v>12504273</v>
          </cell>
          <cell r="CS279"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79">
            <v>86046039</v>
          </cell>
          <cell r="CU279">
            <v>27</v>
          </cell>
          <cell r="CV279" t="str">
            <v>54406</v>
          </cell>
          <cell r="CY279">
            <v>8299</v>
          </cell>
          <cell r="CZ279" t="str">
            <v>M6</v>
          </cell>
        </row>
        <row r="280">
          <cell r="B280" t="str">
            <v>0181 DE 2024</v>
          </cell>
          <cell r="C280">
            <v>40396474</v>
          </cell>
          <cell r="D280" t="str">
            <v>ELVIA CECILIA GARZON</v>
          </cell>
          <cell r="E280" t="str">
            <v>CONTRATO DE PRESTACIÓN DE SERVICIOS PROFESIONALES</v>
          </cell>
          <cell r="F280" t="str">
            <v>PRESTACIÓN DE SERVICIOS PROFESIONALES NECESARIO PARA EL FORTALECIMIENTO DE LOS PROCESOS ADMINISTRATIVOS QUE SE DESARROLLAN EN LA FACULTAD DE CIENCIAS AGROPECUARIAS Y RECURSOS NATURALES DE LA UNIVERSIDAD DE LOS LLANOS.</v>
          </cell>
          <cell r="G280">
            <v>45313</v>
          </cell>
          <cell r="H280">
            <v>17653081</v>
          </cell>
          <cell r="I280" t="str">
            <v>Cinco (05) meses y veintitrés (23) días calendario</v>
          </cell>
          <cell r="J280">
            <v>45313</v>
          </cell>
          <cell r="K280">
            <v>45487</v>
          </cell>
          <cell r="L280" t="str">
            <v>NO APLICA</v>
          </cell>
          <cell r="M280" t="str">
            <v>NO APLICA</v>
          </cell>
          <cell r="N280" t="str">
            <v>NO APLICA</v>
          </cell>
          <cell r="O280">
            <v>6</v>
          </cell>
          <cell r="P280">
            <v>3979596</v>
          </cell>
          <cell r="Q280">
            <v>45313</v>
          </cell>
          <cell r="R280">
            <v>45351</v>
          </cell>
          <cell r="S280">
            <v>3061228</v>
          </cell>
          <cell r="T280">
            <v>45352</v>
          </cell>
          <cell r="U280">
            <v>45382</v>
          </cell>
          <cell r="V280">
            <v>3061228</v>
          </cell>
          <cell r="W280">
            <v>45383</v>
          </cell>
          <cell r="X280">
            <v>45412</v>
          </cell>
          <cell r="Y280">
            <v>3061228</v>
          </cell>
          <cell r="Z280">
            <v>45413</v>
          </cell>
          <cell r="AA280">
            <v>45443</v>
          </cell>
          <cell r="AB280">
            <v>3061228</v>
          </cell>
          <cell r="AC280">
            <v>45444</v>
          </cell>
          <cell r="AD280">
            <v>45473</v>
          </cell>
          <cell r="AE280">
            <v>1428573</v>
          </cell>
          <cell r="AF280">
            <v>45474</v>
          </cell>
          <cell r="AG280">
            <v>45487</v>
          </cell>
          <cell r="BI280" t="str">
            <v>Facultad de Ciencias Agropecuarias y Recursos Naturales</v>
          </cell>
          <cell r="BJ280" t="str">
            <v>CRISTÓBAL LUGO LÓPEZ</v>
          </cell>
          <cell r="BK280" t="str">
            <v>Decano de la Facultad de Ciencias Agropecuarias y Recursos Naturales</v>
          </cell>
          <cell r="BL280">
            <v>21</v>
          </cell>
          <cell r="BM280">
            <v>45306</v>
          </cell>
          <cell r="BN280">
            <v>1283959346</v>
          </cell>
          <cell r="BO280">
            <v>246</v>
          </cell>
          <cell r="BP280">
            <v>45313</v>
          </cell>
          <cell r="BQ280">
            <v>17653081</v>
          </cell>
          <cell r="CS28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80">
            <v>40396474.200000003</v>
          </cell>
          <cell r="CU280">
            <v>27</v>
          </cell>
          <cell r="CV280" t="str">
            <v>54200</v>
          </cell>
          <cell r="CY280">
            <v>7020</v>
          </cell>
          <cell r="CZ280" t="str">
            <v>M5</v>
          </cell>
        </row>
        <row r="281">
          <cell r="B281" t="str">
            <v>0182 DE 2024</v>
          </cell>
          <cell r="C281">
            <v>1121838218</v>
          </cell>
          <cell r="D281" t="str">
            <v>LEDA VANESSA BAYONA VARON</v>
          </cell>
          <cell r="E281" t="str">
            <v>CONTRATO DE PRESTACIÓN DE SERVICIOS PROFESIONALES</v>
          </cell>
          <cell r="F281"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81">
            <v>45313</v>
          </cell>
          <cell r="H281">
            <v>15745883</v>
          </cell>
          <cell r="I281" t="str">
            <v>Cinco (05) meses y veintitrés (23) días calendario</v>
          </cell>
          <cell r="J281">
            <v>45313</v>
          </cell>
          <cell r="K281">
            <v>45487</v>
          </cell>
          <cell r="L281" t="str">
            <v>NO APLICA</v>
          </cell>
          <cell r="M281" t="str">
            <v>NO APLICA</v>
          </cell>
          <cell r="N281" t="str">
            <v>NO APLICA</v>
          </cell>
          <cell r="O281">
            <v>6</v>
          </cell>
          <cell r="P281">
            <v>3549650</v>
          </cell>
          <cell r="Q281">
            <v>45313</v>
          </cell>
          <cell r="R281">
            <v>45351</v>
          </cell>
          <cell r="S281">
            <v>2730500</v>
          </cell>
          <cell r="T281">
            <v>45352</v>
          </cell>
          <cell r="U281">
            <v>45382</v>
          </cell>
          <cell r="V281">
            <v>2730500</v>
          </cell>
          <cell r="W281">
            <v>45383</v>
          </cell>
          <cell r="X281">
            <v>45412</v>
          </cell>
          <cell r="Y281">
            <v>2730500</v>
          </cell>
          <cell r="Z281">
            <v>45413</v>
          </cell>
          <cell r="AA281">
            <v>45443</v>
          </cell>
          <cell r="AB281">
            <v>2730500</v>
          </cell>
          <cell r="AC281">
            <v>45444</v>
          </cell>
          <cell r="AD281">
            <v>45473</v>
          </cell>
          <cell r="AE281">
            <v>1274233</v>
          </cell>
          <cell r="AF281">
            <v>45474</v>
          </cell>
          <cell r="AG281">
            <v>45487</v>
          </cell>
          <cell r="BI281" t="str">
            <v>Facultad de Ciencias Agropecuarias y Recursos Naturales</v>
          </cell>
          <cell r="BJ281" t="str">
            <v>CRISTÓBAL LUGO LÓPEZ</v>
          </cell>
          <cell r="BK281" t="str">
            <v>Decano de la Facultad de Ciencias Agropecuarias y Recursos Naturales</v>
          </cell>
          <cell r="BL281">
            <v>21</v>
          </cell>
          <cell r="BM281">
            <v>45306</v>
          </cell>
          <cell r="BN281">
            <v>1283959346</v>
          </cell>
          <cell r="BO281">
            <v>251</v>
          </cell>
          <cell r="BP281">
            <v>45313</v>
          </cell>
          <cell r="BQ281">
            <v>15745883</v>
          </cell>
          <cell r="CS281"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las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con la elaboración de los informes periódicos de las actividades realizadas y que sean solicitadas por la Facultad y entes Rectores. 9. Contribuir al soporte académico del Programa de Medicina Veterinaria y Zootecnia y los que requieran el servicio.</v>
          </cell>
          <cell r="CT281">
            <v>1121838218</v>
          </cell>
          <cell r="CU281">
            <v>27</v>
          </cell>
          <cell r="CV281" t="str">
            <v>54406</v>
          </cell>
          <cell r="CY281">
            <v>7500</v>
          </cell>
          <cell r="CZ281" t="str">
            <v>M6</v>
          </cell>
        </row>
        <row r="282">
          <cell r="B282" t="str">
            <v>0183 DE 2024</v>
          </cell>
          <cell r="C282">
            <v>41240855</v>
          </cell>
          <cell r="D282" t="str">
            <v xml:space="preserve">MARTHA LUCIA CASTRO PEREZ </v>
          </cell>
          <cell r="E282" t="str">
            <v>CONTRATO DE PRESTACIÓN DE SERVICIOS DE APOYO A LA GESTIÓN</v>
          </cell>
          <cell r="F282" t="str">
            <v>PRESTACIÓN DE SERVICIOS DE APOYO A LA GESTIÓN NECESARIO PARA EL FORTALECIMIENTO DE LOS PROCESOS EN EL LABORATORIO DE SUELOS DE LA FACULTAD DE CIENCIAS AGROPECUARIAS Y RECURSOS NATURALES DE LA UNIVERSIDAD DE LOS LLANOS.</v>
          </cell>
          <cell r="G282">
            <v>45313</v>
          </cell>
          <cell r="H282">
            <v>12504273</v>
          </cell>
          <cell r="I282" t="str">
            <v>Cinco (05) meses y veintitrés (23) días calendario</v>
          </cell>
          <cell r="J282">
            <v>45313</v>
          </cell>
          <cell r="K282">
            <v>45487</v>
          </cell>
          <cell r="L282" t="str">
            <v>NO APLICA</v>
          </cell>
          <cell r="M282" t="str">
            <v>NO APLICA</v>
          </cell>
          <cell r="N282" t="str">
            <v>NO APLICA</v>
          </cell>
          <cell r="O282">
            <v>6</v>
          </cell>
          <cell r="P282">
            <v>2818882</v>
          </cell>
          <cell r="Q282">
            <v>45313</v>
          </cell>
          <cell r="R282">
            <v>45351</v>
          </cell>
          <cell r="S282">
            <v>2168371</v>
          </cell>
          <cell r="T282">
            <v>45352</v>
          </cell>
          <cell r="U282">
            <v>45382</v>
          </cell>
          <cell r="V282">
            <v>2168371</v>
          </cell>
          <cell r="W282">
            <v>45383</v>
          </cell>
          <cell r="X282">
            <v>45412</v>
          </cell>
          <cell r="Y282">
            <v>2168371</v>
          </cell>
          <cell r="Z282">
            <v>45413</v>
          </cell>
          <cell r="AA282">
            <v>45443</v>
          </cell>
          <cell r="AB282">
            <v>2168371</v>
          </cell>
          <cell r="AC282">
            <v>45444</v>
          </cell>
          <cell r="AD282">
            <v>45473</v>
          </cell>
          <cell r="AE282">
            <v>1011907</v>
          </cell>
          <cell r="AF282">
            <v>45474</v>
          </cell>
          <cell r="AG282">
            <v>45487</v>
          </cell>
          <cell r="BI282" t="str">
            <v>Facultad de Ciencias Agropecuarias y Recursos Naturales</v>
          </cell>
          <cell r="BJ282" t="str">
            <v>CRISTÓBAL LUGO LÓPEZ</v>
          </cell>
          <cell r="BK282" t="str">
            <v>Decano de la Facultad de Ciencias Agropecuarias y Recursos Naturales</v>
          </cell>
          <cell r="BL282">
            <v>21</v>
          </cell>
          <cell r="BM282">
            <v>45306</v>
          </cell>
          <cell r="BN282">
            <v>1283959346</v>
          </cell>
          <cell r="BO282">
            <v>248</v>
          </cell>
          <cell r="BP282">
            <v>45313</v>
          </cell>
          <cell r="BQ282">
            <v>12504273</v>
          </cell>
          <cell r="CS282"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82">
            <v>41240855</v>
          </cell>
          <cell r="CU282">
            <v>27</v>
          </cell>
          <cell r="CV282" t="str">
            <v>54413</v>
          </cell>
          <cell r="CY282">
            <v>8211</v>
          </cell>
          <cell r="CZ282" t="str">
            <v>M6</v>
          </cell>
        </row>
        <row r="283">
          <cell r="B283" t="str">
            <v>0184 DE 2024</v>
          </cell>
          <cell r="C283">
            <v>21191508</v>
          </cell>
          <cell r="D283" t="str">
            <v>ROSA NHORALBA RAMOS FUENTES</v>
          </cell>
          <cell r="E283" t="str">
            <v>CONTRATO DE PRESTACIÓN DE SERVICIOS DE APOYO A LA GESTIÓN</v>
          </cell>
          <cell r="F283" t="str">
            <v>PRESTACIÓN DE SERVICIOS DE APOYO A LA GESTIÓN NECESARIO PARA EL FORTALECIMIENTO DE LOS PROCESOS ADMINISTRATIVOS EN EL LABORATORIO DE SUELOS DE LA FACULTAD DE CIENCIAS AGROPECUARIAS Y RECURSOS NATURALES DE LA UNIVERSIDAD DE LOS LLANOS.</v>
          </cell>
          <cell r="G283">
            <v>45313</v>
          </cell>
          <cell r="H283">
            <v>12504273</v>
          </cell>
          <cell r="I283" t="str">
            <v>Cinco (05) meses y veintitrés (23) días calendario</v>
          </cell>
          <cell r="J283">
            <v>45313</v>
          </cell>
          <cell r="K283">
            <v>45487</v>
          </cell>
          <cell r="L283" t="str">
            <v>NO APLICA</v>
          </cell>
          <cell r="M283" t="str">
            <v>NO APLICA</v>
          </cell>
          <cell r="N283" t="str">
            <v>NO APLICA</v>
          </cell>
          <cell r="O283">
            <v>6</v>
          </cell>
          <cell r="P283">
            <v>2818882</v>
          </cell>
          <cell r="Q283">
            <v>45313</v>
          </cell>
          <cell r="R283">
            <v>45351</v>
          </cell>
          <cell r="S283">
            <v>2168371</v>
          </cell>
          <cell r="T283">
            <v>45352</v>
          </cell>
          <cell r="U283">
            <v>45382</v>
          </cell>
          <cell r="V283">
            <v>2168371</v>
          </cell>
          <cell r="W283">
            <v>45383</v>
          </cell>
          <cell r="X283">
            <v>45412</v>
          </cell>
          <cell r="Y283">
            <v>2168371</v>
          </cell>
          <cell r="Z283">
            <v>45413</v>
          </cell>
          <cell r="AA283">
            <v>45443</v>
          </cell>
          <cell r="AB283">
            <v>2168371</v>
          </cell>
          <cell r="AC283">
            <v>45444</v>
          </cell>
          <cell r="AD283">
            <v>45473</v>
          </cell>
          <cell r="AE283">
            <v>1011907</v>
          </cell>
          <cell r="AF283">
            <v>45474</v>
          </cell>
          <cell r="AG283">
            <v>45487</v>
          </cell>
          <cell r="BI283" t="str">
            <v>Facultad de Ciencias Agropecuarias y Recursos Naturales</v>
          </cell>
          <cell r="BJ283" t="str">
            <v>CRISTÓBAL LUGO LÓPEZ</v>
          </cell>
          <cell r="BK283" t="str">
            <v>Decano de la Facultad de Ciencias Agropecuarias y Recursos Naturales</v>
          </cell>
          <cell r="BL283">
            <v>21</v>
          </cell>
          <cell r="BM283">
            <v>45306</v>
          </cell>
          <cell r="BN283">
            <v>1283959346</v>
          </cell>
          <cell r="BO283">
            <v>244</v>
          </cell>
          <cell r="BP283">
            <v>45313</v>
          </cell>
          <cell r="BQ283">
            <v>12504273</v>
          </cell>
          <cell r="CS28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283">
            <v>21191508</v>
          </cell>
          <cell r="CU283">
            <v>27</v>
          </cell>
          <cell r="CV283" t="str">
            <v>54413</v>
          </cell>
          <cell r="CY283">
            <v>7490</v>
          </cell>
          <cell r="CZ283" t="str">
            <v>M6</v>
          </cell>
        </row>
        <row r="284">
          <cell r="B284" t="str">
            <v>0185 DE 2024</v>
          </cell>
          <cell r="C284">
            <v>1121853382</v>
          </cell>
          <cell r="D284" t="str">
            <v xml:space="preserve">ELIANA ANDREA LOPEZ ORDOÑEZ </v>
          </cell>
          <cell r="E284" t="str">
            <v>CONTRATO DE PRESTACIÓN DE SERVICIOS PROFESIONALES</v>
          </cell>
          <cell r="F284" t="str">
            <v>PRESTACIÓN DE SERVICIOS PROFESIONALES NECESARIO PARA EL FORTALECIMIENTO DE LOS PROCESOS DEL PROGRAMA DOCTORADO EN CIENCIAS AGRARIAS DE LA FACULTAD DE CIENCIAS AGROPECUARIAS Y RECURSOS NATURALES DE LA UNIVERSIDAD DE LOS LLANOS.</v>
          </cell>
          <cell r="G284">
            <v>45313</v>
          </cell>
          <cell r="H284">
            <v>15745883</v>
          </cell>
          <cell r="I284" t="str">
            <v>Cinco (05) meses y veintitrés (23) días calendario</v>
          </cell>
          <cell r="J284">
            <v>45313</v>
          </cell>
          <cell r="K284">
            <v>45487</v>
          </cell>
          <cell r="L284" t="str">
            <v>NO APLICA</v>
          </cell>
          <cell r="M284" t="str">
            <v>NO APLICA</v>
          </cell>
          <cell r="N284" t="str">
            <v>NO APLICA</v>
          </cell>
          <cell r="O284">
            <v>6</v>
          </cell>
          <cell r="P284">
            <v>3549650</v>
          </cell>
          <cell r="Q284">
            <v>45313</v>
          </cell>
          <cell r="R284">
            <v>45351</v>
          </cell>
          <cell r="S284">
            <v>2730500</v>
          </cell>
          <cell r="T284">
            <v>45352</v>
          </cell>
          <cell r="U284">
            <v>45382</v>
          </cell>
          <cell r="V284">
            <v>2730500</v>
          </cell>
          <cell r="W284">
            <v>45383</v>
          </cell>
          <cell r="X284">
            <v>45412</v>
          </cell>
          <cell r="Y284">
            <v>2730500</v>
          </cell>
          <cell r="Z284">
            <v>45413</v>
          </cell>
          <cell r="AA284">
            <v>45443</v>
          </cell>
          <cell r="AB284">
            <v>2730500</v>
          </cell>
          <cell r="AC284">
            <v>45444</v>
          </cell>
          <cell r="AD284">
            <v>45473</v>
          </cell>
          <cell r="AE284">
            <v>1274233</v>
          </cell>
          <cell r="AF284">
            <v>45474</v>
          </cell>
          <cell r="AG284">
            <v>45487</v>
          </cell>
          <cell r="BI284" t="str">
            <v>Facultad de Ciencias Agropecuarias y Recursos Naturales</v>
          </cell>
          <cell r="BJ284" t="str">
            <v>CRISTÓBAL LUGO LÓPEZ</v>
          </cell>
          <cell r="BK284" t="str">
            <v>Decano de la Facultad de Ciencias Agropecuarias y Recursos Naturales</v>
          </cell>
          <cell r="BL284">
            <v>21</v>
          </cell>
          <cell r="BM284">
            <v>45306</v>
          </cell>
          <cell r="BN284">
            <v>1283959346</v>
          </cell>
          <cell r="BO284">
            <v>252</v>
          </cell>
          <cell r="BP284">
            <v>45313</v>
          </cell>
          <cell r="BQ284">
            <v>15745883</v>
          </cell>
          <cell r="CS28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84">
            <v>1121853382.9000001</v>
          </cell>
          <cell r="CU284">
            <v>27</v>
          </cell>
          <cell r="CV284" t="str">
            <v>54603</v>
          </cell>
          <cell r="CY284">
            <v>8299</v>
          </cell>
          <cell r="CZ284" t="str">
            <v>M6</v>
          </cell>
        </row>
        <row r="285">
          <cell r="B285" t="str">
            <v>0186 DE 2024</v>
          </cell>
          <cell r="C285">
            <v>20638232</v>
          </cell>
          <cell r="D285" t="str">
            <v>MARTHA LILIANA PUENTES MARTIN</v>
          </cell>
          <cell r="E285" t="str">
            <v>CONTRATO DE PRESTACIÓN DE SERVICIOS DE APOYO A LA GESTIÓN</v>
          </cell>
          <cell r="F285" t="str">
            <v>PRESTACIÓN DE SERVICIOS DE APOYO A LA GESTIÓN NECESARIO PARA EL FORTALECIMIENTO DE LOS PROCESOS EN LA ESCUELA DE CIENCIAS ANIMALES DE LA FACULTAD DE CIENCIAS AGROPECUARIAS Y RECURSOS NATURALES DE LA UNIVERSIDAD DE LOS LLANOS.</v>
          </cell>
          <cell r="G285">
            <v>45313</v>
          </cell>
          <cell r="H285">
            <v>10841855</v>
          </cell>
          <cell r="I285" t="str">
            <v>Cinco (05) meses calendario</v>
          </cell>
          <cell r="J285">
            <v>45313</v>
          </cell>
          <cell r="K285">
            <v>45464</v>
          </cell>
          <cell r="L285" t="str">
            <v>NO APLICA</v>
          </cell>
          <cell r="M285" t="str">
            <v>NO APLICA</v>
          </cell>
          <cell r="N285" t="str">
            <v>NO APLICA</v>
          </cell>
          <cell r="O285">
            <v>5</v>
          </cell>
          <cell r="P285">
            <v>2818882</v>
          </cell>
          <cell r="Q285">
            <v>45313</v>
          </cell>
          <cell r="R285">
            <v>45351</v>
          </cell>
          <cell r="S285">
            <v>2168371</v>
          </cell>
          <cell r="T285">
            <v>45352</v>
          </cell>
          <cell r="U285">
            <v>45382</v>
          </cell>
          <cell r="V285">
            <v>2168371</v>
          </cell>
          <cell r="W285">
            <v>45383</v>
          </cell>
          <cell r="X285">
            <v>45412</v>
          </cell>
          <cell r="Y285">
            <v>2168371</v>
          </cell>
          <cell r="Z285">
            <v>45413</v>
          </cell>
          <cell r="AA285">
            <v>45443</v>
          </cell>
          <cell r="AB285">
            <v>1517860</v>
          </cell>
          <cell r="AC285">
            <v>45444</v>
          </cell>
          <cell r="AD285">
            <v>45464</v>
          </cell>
          <cell r="BI285" t="str">
            <v>Facultad de Ciencias Agropecuarias y Recursos Naturales</v>
          </cell>
          <cell r="BJ285" t="str">
            <v>CRISTÓBAL LUGO LÓPEZ</v>
          </cell>
          <cell r="BK285" t="str">
            <v>Decano de la Facultad de Ciencias Agropecuarias y Recursos Naturales</v>
          </cell>
          <cell r="BL285">
            <v>21</v>
          </cell>
          <cell r="BM285">
            <v>45306</v>
          </cell>
          <cell r="BN285">
            <v>1283959346</v>
          </cell>
          <cell r="BO285">
            <v>243</v>
          </cell>
          <cell r="BP285">
            <v>45313</v>
          </cell>
          <cell r="BQ285">
            <v>10841855</v>
          </cell>
          <cell r="CS285" t="str">
            <v>1. Prestar apoyo en la gestión, manejo y custodia del archivo documental de la Escuela de Ciencias Animales.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Escuela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5">
            <v>20638232</v>
          </cell>
          <cell r="CU285">
            <v>27</v>
          </cell>
          <cell r="CV285" t="str">
            <v>54300</v>
          </cell>
          <cell r="CY285">
            <v>8299</v>
          </cell>
          <cell r="CZ285" t="str">
            <v>M6</v>
          </cell>
        </row>
        <row r="286">
          <cell r="B286" t="str">
            <v>0187 DE 2024</v>
          </cell>
          <cell r="C286">
            <v>40398437</v>
          </cell>
          <cell r="D286" t="str">
            <v>DERLY LULIET AGUDELO BOBADILLA</v>
          </cell>
          <cell r="E286" t="str">
            <v>CONTRATO DE PRESTACIÓN DE SERVICIOS DE APOYO A LA GESTIÓN</v>
          </cell>
          <cell r="F286" t="str">
            <v>PRESTACIÓN DE SERVICIOS DE APOYO A LA GESTIÓN NECESARIO PARA EL FORTALECIMIENTO DE LOS PROCESOS EN EL DEPARTAMENTO DE PRODUCCIÓN ANIMAL DE LA FACULTAD DE CIENCIAS AGROPECUARIAS Y RECURSOS NATURALES DE LA UNIVERSIDAD DE LOS LLANOS.</v>
          </cell>
          <cell r="G286">
            <v>45313</v>
          </cell>
          <cell r="H286">
            <v>10841855</v>
          </cell>
          <cell r="I286" t="str">
            <v>Cinco (05) meses calendario</v>
          </cell>
          <cell r="J286">
            <v>45313</v>
          </cell>
          <cell r="K286">
            <v>45464</v>
          </cell>
          <cell r="L286" t="str">
            <v>NO APLICA</v>
          </cell>
          <cell r="M286" t="str">
            <v>NO APLICA</v>
          </cell>
          <cell r="N286" t="str">
            <v>NO APLICA</v>
          </cell>
          <cell r="O286">
            <v>5</v>
          </cell>
          <cell r="P286">
            <v>2818882</v>
          </cell>
          <cell r="Q286">
            <v>45313</v>
          </cell>
          <cell r="R286">
            <v>45351</v>
          </cell>
          <cell r="S286">
            <v>2168371</v>
          </cell>
          <cell r="T286">
            <v>45352</v>
          </cell>
          <cell r="U286">
            <v>45382</v>
          </cell>
          <cell r="V286">
            <v>2168371</v>
          </cell>
          <cell r="W286">
            <v>45383</v>
          </cell>
          <cell r="X286">
            <v>45412</v>
          </cell>
          <cell r="Y286">
            <v>2168371</v>
          </cell>
          <cell r="Z286">
            <v>45413</v>
          </cell>
          <cell r="AA286">
            <v>45443</v>
          </cell>
          <cell r="AB286">
            <v>1517860</v>
          </cell>
          <cell r="AC286">
            <v>45444</v>
          </cell>
          <cell r="AD286">
            <v>45464</v>
          </cell>
          <cell r="BI286" t="str">
            <v>Facultad de Ciencias Agropecuarias y Recursos Naturales</v>
          </cell>
          <cell r="BJ286" t="str">
            <v>CRISTÓBAL LUGO LÓPEZ</v>
          </cell>
          <cell r="BK286" t="str">
            <v>Decano de la Facultad de Ciencias Agropecuarias y Recursos Naturales</v>
          </cell>
          <cell r="BL286">
            <v>21</v>
          </cell>
          <cell r="BM286">
            <v>45306</v>
          </cell>
          <cell r="BN286">
            <v>1283959346</v>
          </cell>
          <cell r="BO286">
            <v>247</v>
          </cell>
          <cell r="BP286">
            <v>45313</v>
          </cell>
          <cell r="BQ286">
            <v>10841855</v>
          </cell>
          <cell r="CS28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6">
            <v>40398437.899999999</v>
          </cell>
          <cell r="CU286">
            <v>27</v>
          </cell>
          <cell r="CV286" t="str">
            <v>54501</v>
          </cell>
          <cell r="CY286">
            <v>7010</v>
          </cell>
          <cell r="CZ286" t="str">
            <v>M6</v>
          </cell>
        </row>
        <row r="287">
          <cell r="B287" t="str">
            <v>0188 DE 2024</v>
          </cell>
          <cell r="C287">
            <v>40331390</v>
          </cell>
          <cell r="D287" t="str">
            <v xml:space="preserve">RUBY TATIANA DIAZ MARTINEZ </v>
          </cell>
          <cell r="E287" t="str">
            <v>CONTRATO DE PRESTACIÓN DE SERVICIOS DE APOYO A LA GESTIÓN</v>
          </cell>
          <cell r="F287" t="str">
            <v>PRESTACIÓN DE SERVICIOS DE APOYO A LA GESTIÓN NECESARIO PARA EL FORTALECIMIENTO DE LOS PROCESOS DEL PROGRAMA DE MEDICINA VETERINARIA Y ZOOTECNIA DE LA FACULTAD DE CIENCIAS AGROPECUARIAS Y RECURSOS NATURALES DE LA UNIVERSIDAD DE LOS LLANOS.</v>
          </cell>
          <cell r="G287">
            <v>45313</v>
          </cell>
          <cell r="H287">
            <v>10841855</v>
          </cell>
          <cell r="I287" t="str">
            <v>Cinco (05) meses calendario</v>
          </cell>
          <cell r="J287">
            <v>45313</v>
          </cell>
          <cell r="K287">
            <v>45464</v>
          </cell>
          <cell r="L287" t="str">
            <v>NO APLICA</v>
          </cell>
          <cell r="M287" t="str">
            <v>NO APLICA</v>
          </cell>
          <cell r="N287" t="str">
            <v>NO APLICA</v>
          </cell>
          <cell r="O287">
            <v>5</v>
          </cell>
          <cell r="P287">
            <v>2818882</v>
          </cell>
          <cell r="Q287">
            <v>45313</v>
          </cell>
          <cell r="R287">
            <v>45351</v>
          </cell>
          <cell r="S287">
            <v>2168371</v>
          </cell>
          <cell r="T287">
            <v>45352</v>
          </cell>
          <cell r="U287">
            <v>45382</v>
          </cell>
          <cell r="V287">
            <v>2168371</v>
          </cell>
          <cell r="W287">
            <v>45383</v>
          </cell>
          <cell r="X287">
            <v>45412</v>
          </cell>
          <cell r="Y287">
            <v>2168371</v>
          </cell>
          <cell r="Z287">
            <v>45413</v>
          </cell>
          <cell r="AA287">
            <v>45443</v>
          </cell>
          <cell r="AB287">
            <v>1517860</v>
          </cell>
          <cell r="AC287">
            <v>45444</v>
          </cell>
          <cell r="AD287">
            <v>45464</v>
          </cell>
          <cell r="BI287" t="str">
            <v>Facultad de Ciencias Agropecuarias y Recursos Naturales</v>
          </cell>
          <cell r="BJ287" t="str">
            <v>CRISTÓBAL LUGO LÓPEZ</v>
          </cell>
          <cell r="BK287" t="str">
            <v>Decano de la Facultad de Ciencias Agropecuarias y Recursos Naturales</v>
          </cell>
          <cell r="BL287">
            <v>21</v>
          </cell>
          <cell r="BM287">
            <v>45306</v>
          </cell>
          <cell r="BN287">
            <v>1283959346</v>
          </cell>
          <cell r="BO287">
            <v>245</v>
          </cell>
          <cell r="BP287">
            <v>45313</v>
          </cell>
          <cell r="BQ287">
            <v>10841855</v>
          </cell>
          <cell r="CS287"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7">
            <v>40331390</v>
          </cell>
          <cell r="CU287">
            <v>27</v>
          </cell>
          <cell r="CV287" t="str">
            <v>54301</v>
          </cell>
          <cell r="CY287">
            <v>7490</v>
          </cell>
          <cell r="CZ287" t="str">
            <v>M6</v>
          </cell>
        </row>
        <row r="288">
          <cell r="B288" t="str">
            <v>0189 DE 2024</v>
          </cell>
          <cell r="C288">
            <v>52580034</v>
          </cell>
          <cell r="D288" t="str">
            <v>SANDRA PATRICIA GARCIA</v>
          </cell>
          <cell r="E288" t="str">
            <v>CONTRATO DE PRESTACIÓN DE SERVICIOS DE APOYO A LA GESTIÓN</v>
          </cell>
          <cell r="F288" t="str">
            <v>PRESTACIÓN DE SERVICIOS DE APOYO A LA GESTIÓN NECESARIO PARA EL FORTALECIMIENTO DE LOS PROCESOS DEL PROGRAMA DE INGENIERÍA AGROINDUSTRIAL DE LA FACULTAD DE CIENCIAS AGROPECUARIAS Y RECURSOS NATURALES DE LA UNIVERSIDAD DE LOS LLANOS.</v>
          </cell>
          <cell r="G288">
            <v>45313</v>
          </cell>
          <cell r="H288">
            <v>10841855</v>
          </cell>
          <cell r="I288" t="str">
            <v>Cinco (05) meses calendario</v>
          </cell>
          <cell r="J288">
            <v>45313</v>
          </cell>
          <cell r="K288">
            <v>45464</v>
          </cell>
          <cell r="L288" t="str">
            <v>NO APLICA</v>
          </cell>
          <cell r="M288" t="str">
            <v>NO APLICA</v>
          </cell>
          <cell r="N288" t="str">
            <v>NO APLICA</v>
          </cell>
          <cell r="O288">
            <v>5</v>
          </cell>
          <cell r="P288">
            <v>2818882</v>
          </cell>
          <cell r="Q288">
            <v>45313</v>
          </cell>
          <cell r="R288">
            <v>45351</v>
          </cell>
          <cell r="S288">
            <v>2168371</v>
          </cell>
          <cell r="T288">
            <v>45352</v>
          </cell>
          <cell r="U288">
            <v>45382</v>
          </cell>
          <cell r="V288">
            <v>2168371</v>
          </cell>
          <cell r="W288">
            <v>45383</v>
          </cell>
          <cell r="X288">
            <v>45412</v>
          </cell>
          <cell r="Y288">
            <v>2168371</v>
          </cell>
          <cell r="Z288">
            <v>45413</v>
          </cell>
          <cell r="AA288">
            <v>45443</v>
          </cell>
          <cell r="AB288">
            <v>1517860</v>
          </cell>
          <cell r="AC288">
            <v>45444</v>
          </cell>
          <cell r="AD288">
            <v>45464</v>
          </cell>
          <cell r="BI288" t="str">
            <v>Facultad de Ciencias Agropecuarias y Recursos Naturales</v>
          </cell>
          <cell r="BJ288" t="str">
            <v>CRISTÓBAL LUGO LÓPEZ</v>
          </cell>
          <cell r="BK288" t="str">
            <v>Decano de la Facultad de Ciencias Agropecuarias y Recursos Naturales</v>
          </cell>
          <cell r="BL288">
            <v>21</v>
          </cell>
          <cell r="BM288">
            <v>45306</v>
          </cell>
          <cell r="BN288">
            <v>1283959346</v>
          </cell>
          <cell r="BO288">
            <v>249</v>
          </cell>
          <cell r="BP288">
            <v>45313</v>
          </cell>
          <cell r="BQ288">
            <v>10841855</v>
          </cell>
          <cell r="CS28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8">
            <v>52580034.700000003</v>
          </cell>
          <cell r="CU288">
            <v>27</v>
          </cell>
          <cell r="CV288" t="str">
            <v>54402</v>
          </cell>
          <cell r="CY288">
            <v>8299</v>
          </cell>
          <cell r="CZ288" t="str">
            <v>M6</v>
          </cell>
        </row>
        <row r="289">
          <cell r="B289" t="str">
            <v>0190 DE 2024</v>
          </cell>
          <cell r="C289">
            <v>1121858096</v>
          </cell>
          <cell r="D289" t="str">
            <v>LIZETH CONSTANZA GUEVARA SILVA</v>
          </cell>
          <cell r="E289" t="str">
            <v>CONTRATO DE PRESTACIÓN DE SERVICIOS PROFESIONALES</v>
          </cell>
          <cell r="F289" t="str">
            <v>PRESTACIÓN DE SERVICIOS PROFESIONALES NECESARIO PARA EL FORTALECIMIENTO DE LOS PROCESOS DEL CENTRO DE PROYECCIÓN SOCIAL Y CENTRO DE INVESTIGACIONES DE LA FACULTAD DE CIENCIAS AGROPECUARIAS Y RECURSOS NATURALES DE LA UNIVERSIDAD DE LOS LLANOS.</v>
          </cell>
          <cell r="G289">
            <v>45313</v>
          </cell>
          <cell r="H289">
            <v>15306140</v>
          </cell>
          <cell r="I289" t="str">
            <v>Cinco (05) meses calendario</v>
          </cell>
          <cell r="J289">
            <v>45313</v>
          </cell>
          <cell r="K289">
            <v>45464</v>
          </cell>
          <cell r="L289" t="str">
            <v>NO APLICA</v>
          </cell>
          <cell r="M289" t="str">
            <v>NO APLICA</v>
          </cell>
          <cell r="N289" t="str">
            <v>NO APLICA</v>
          </cell>
          <cell r="O289">
            <v>5</v>
          </cell>
          <cell r="P289">
            <v>3979596</v>
          </cell>
          <cell r="Q289">
            <v>45313</v>
          </cell>
          <cell r="R289">
            <v>45351</v>
          </cell>
          <cell r="S289">
            <v>3061228</v>
          </cell>
          <cell r="T289">
            <v>45352</v>
          </cell>
          <cell r="U289">
            <v>45382</v>
          </cell>
          <cell r="V289">
            <v>3061228</v>
          </cell>
          <cell r="W289">
            <v>45383</v>
          </cell>
          <cell r="X289">
            <v>45412</v>
          </cell>
          <cell r="Y289">
            <v>3061228</v>
          </cell>
          <cell r="Z289">
            <v>45413</v>
          </cell>
          <cell r="AA289">
            <v>45443</v>
          </cell>
          <cell r="AB289">
            <v>2142860</v>
          </cell>
          <cell r="AC289">
            <v>45444</v>
          </cell>
          <cell r="AD289">
            <v>45464</v>
          </cell>
          <cell r="BI289" t="str">
            <v>Facultad de Ciencias Agropecuarias y Recursos Naturales</v>
          </cell>
          <cell r="BJ289" t="str">
            <v>CRISTÓBAL LUGO LÓPEZ</v>
          </cell>
          <cell r="BK289" t="str">
            <v>Decano de la Facultad de Ciencias Agropecuarias y Recursos Naturales</v>
          </cell>
          <cell r="BL289">
            <v>21</v>
          </cell>
          <cell r="BM289">
            <v>45306</v>
          </cell>
          <cell r="BN289">
            <v>1283959346</v>
          </cell>
          <cell r="BO289">
            <v>253</v>
          </cell>
          <cell r="BP289">
            <v>45313</v>
          </cell>
          <cell r="BQ289">
            <v>15306140</v>
          </cell>
          <cell r="CS289"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89">
            <v>1121858096</v>
          </cell>
          <cell r="CU289">
            <v>27</v>
          </cell>
          <cell r="CV289" t="str">
            <v>54701</v>
          </cell>
          <cell r="CY289">
            <v>8211</v>
          </cell>
          <cell r="CZ289" t="str">
            <v>M6</v>
          </cell>
        </row>
        <row r="290">
          <cell r="B290" t="str">
            <v>0191 DE 2024</v>
          </cell>
          <cell r="C290">
            <v>1121918680</v>
          </cell>
          <cell r="D290" t="str">
            <v>ERIKA VANESSA RUIZ SERRATO</v>
          </cell>
          <cell r="E290" t="str">
            <v>CONTRATO DE PRESTACIÓN DE SERVICIOS DE APOYO A LA GESTIÓN</v>
          </cell>
          <cell r="F29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90">
            <v>45313</v>
          </cell>
          <cell r="H290">
            <v>12504273</v>
          </cell>
          <cell r="I290" t="str">
            <v>Cinco (05) meses y veintitrés (23) días calendario</v>
          </cell>
          <cell r="J290">
            <v>45313</v>
          </cell>
          <cell r="K290">
            <v>45487</v>
          </cell>
          <cell r="L290" t="str">
            <v>NO APLICA</v>
          </cell>
          <cell r="M290" t="str">
            <v>NO APLICA</v>
          </cell>
          <cell r="N290" t="str">
            <v>NO APLICA</v>
          </cell>
          <cell r="O290">
            <v>6</v>
          </cell>
          <cell r="P290">
            <v>2818882</v>
          </cell>
          <cell r="Q290">
            <v>45313</v>
          </cell>
          <cell r="R290">
            <v>45351</v>
          </cell>
          <cell r="S290">
            <v>2168371</v>
          </cell>
          <cell r="T290">
            <v>45352</v>
          </cell>
          <cell r="U290">
            <v>45382</v>
          </cell>
          <cell r="V290">
            <v>2168371</v>
          </cell>
          <cell r="W290">
            <v>45383</v>
          </cell>
          <cell r="X290">
            <v>45412</v>
          </cell>
          <cell r="Y290">
            <v>2168371</v>
          </cell>
          <cell r="Z290">
            <v>45413</v>
          </cell>
          <cell r="AA290">
            <v>45443</v>
          </cell>
          <cell r="AB290">
            <v>2168371</v>
          </cell>
          <cell r="AC290">
            <v>45444</v>
          </cell>
          <cell r="AD290">
            <v>45473</v>
          </cell>
          <cell r="AE290">
            <v>1011907</v>
          </cell>
          <cell r="AF290">
            <v>45474</v>
          </cell>
          <cell r="AG290">
            <v>45487</v>
          </cell>
          <cell r="BI290" t="str">
            <v>Facultad de Ciencias Agropecuarias y Recursos Naturales</v>
          </cell>
          <cell r="BJ290" t="str">
            <v>CRISTÓBAL LUGO LÓPEZ</v>
          </cell>
          <cell r="BK290" t="str">
            <v>Decano de la Facultad de Ciencias Agropecuarias y Recursos Naturales</v>
          </cell>
          <cell r="BL290">
            <v>21</v>
          </cell>
          <cell r="BM290">
            <v>45306</v>
          </cell>
          <cell r="BN290">
            <v>1283959346</v>
          </cell>
          <cell r="BO290">
            <v>293</v>
          </cell>
          <cell r="BP290">
            <v>45313</v>
          </cell>
          <cell r="BQ290">
            <v>12504273</v>
          </cell>
          <cell r="CS290" t="str">
            <v>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v>
          </cell>
          <cell r="CT290">
            <v>1121918680.0999999</v>
          </cell>
          <cell r="CU290">
            <v>241</v>
          </cell>
          <cell r="CV290" t="str">
            <v>54404</v>
          </cell>
          <cell r="CY290">
            <v>8299</v>
          </cell>
          <cell r="CZ290" t="str">
            <v>M6</v>
          </cell>
        </row>
        <row r="291">
          <cell r="B291" t="str">
            <v>0192 DE 2024</v>
          </cell>
          <cell r="C291">
            <v>1121852024</v>
          </cell>
          <cell r="D291" t="str">
            <v>KATERIN ALEXA DIAZ MOZO</v>
          </cell>
          <cell r="E291" t="str">
            <v>CONTRATO DE PRESTACIÓN DE SERVICIOS PROFESIONALES</v>
          </cell>
          <cell r="F291"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91">
            <v>45313</v>
          </cell>
          <cell r="H291">
            <v>17653081</v>
          </cell>
          <cell r="I291" t="str">
            <v>Cinco (05) meses y veintitrés (23) días calendario</v>
          </cell>
          <cell r="J291">
            <v>45313</v>
          </cell>
          <cell r="K291">
            <v>45487</v>
          </cell>
          <cell r="L291" t="str">
            <v>NO APLICA</v>
          </cell>
          <cell r="M291" t="str">
            <v>NO APLICA</v>
          </cell>
          <cell r="N291" t="str">
            <v>NO APLICA</v>
          </cell>
          <cell r="O291">
            <v>6</v>
          </cell>
          <cell r="P291">
            <v>3979596</v>
          </cell>
          <cell r="Q291">
            <v>45313</v>
          </cell>
          <cell r="R291">
            <v>45351</v>
          </cell>
          <cell r="S291">
            <v>3061228</v>
          </cell>
          <cell r="T291">
            <v>45352</v>
          </cell>
          <cell r="U291">
            <v>45382</v>
          </cell>
          <cell r="V291">
            <v>3061228</v>
          </cell>
          <cell r="W291">
            <v>45383</v>
          </cell>
          <cell r="X291">
            <v>45412</v>
          </cell>
          <cell r="Y291">
            <v>3061228</v>
          </cell>
          <cell r="Z291">
            <v>45413</v>
          </cell>
          <cell r="AA291">
            <v>45443</v>
          </cell>
          <cell r="AB291">
            <v>3061228</v>
          </cell>
          <cell r="AC291">
            <v>45444</v>
          </cell>
          <cell r="AD291">
            <v>45473</v>
          </cell>
          <cell r="AE291">
            <v>1428573</v>
          </cell>
          <cell r="AF291">
            <v>45474</v>
          </cell>
          <cell r="AG291">
            <v>45487</v>
          </cell>
          <cell r="BI291" t="str">
            <v>Facultad de Ciencias Agropecuarias y Recursos Naturales</v>
          </cell>
          <cell r="BJ291" t="str">
            <v>CRISTÓBAL LUGO LÓPEZ</v>
          </cell>
          <cell r="BK291" t="str">
            <v>Decano de la Facultad de Ciencias Agropecuarias y Recursos Naturales</v>
          </cell>
          <cell r="BL291">
            <v>21</v>
          </cell>
          <cell r="BM291">
            <v>45306</v>
          </cell>
          <cell r="BN291">
            <v>1283959346</v>
          </cell>
          <cell r="BO291">
            <v>294</v>
          </cell>
          <cell r="BP291">
            <v>45313</v>
          </cell>
          <cell r="BQ291">
            <v>17653081</v>
          </cell>
          <cell r="CS291"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v>
          </cell>
          <cell r="CT291">
            <v>1121852024</v>
          </cell>
          <cell r="CU291">
            <v>241</v>
          </cell>
          <cell r="CV291" t="str">
            <v>54403</v>
          </cell>
          <cell r="CY291">
            <v>7020</v>
          </cell>
          <cell r="CZ291" t="str">
            <v>M5</v>
          </cell>
        </row>
        <row r="292">
          <cell r="B292" t="str">
            <v>0193 DE 2024</v>
          </cell>
          <cell r="C292">
            <v>1121936738</v>
          </cell>
          <cell r="D292" t="str">
            <v>KELLY ANGELICA SANCHEZ ORTIZ</v>
          </cell>
          <cell r="E292" t="str">
            <v>CONTRATO DE PRESTACIÓN DE SERVICIOS PROFESIONALES</v>
          </cell>
          <cell r="F292" t="str">
            <v>PRESTACIÓN DE SERVICIOS PROFESIONALES NECESARIO PARA EL FORTALECIMIENTO DE LOS PROCESOS ADMINISTRATIVOS DE LA FACULTAD DE CIENCIAS BÁSICAS E INGENIERÍA DE LA UNIVERSIDAD DE LOS LLANOS.</v>
          </cell>
          <cell r="G292">
            <v>45313</v>
          </cell>
          <cell r="H292">
            <v>17653081</v>
          </cell>
          <cell r="I292" t="str">
            <v>Cinco (05) meses y veintitrés (23) días calendario</v>
          </cell>
          <cell r="J292">
            <v>45313</v>
          </cell>
          <cell r="K292">
            <v>45487</v>
          </cell>
          <cell r="L292" t="str">
            <v>NO APLICA</v>
          </cell>
          <cell r="M292" t="str">
            <v>NO APLICA</v>
          </cell>
          <cell r="N292" t="str">
            <v>NO APLICA</v>
          </cell>
          <cell r="O292">
            <v>6</v>
          </cell>
          <cell r="P292">
            <v>3979596</v>
          </cell>
          <cell r="Q292">
            <v>45313</v>
          </cell>
          <cell r="R292">
            <v>45351</v>
          </cell>
          <cell r="S292">
            <v>3061228</v>
          </cell>
          <cell r="T292">
            <v>45352</v>
          </cell>
          <cell r="U292">
            <v>45382</v>
          </cell>
          <cell r="V292">
            <v>3061228</v>
          </cell>
          <cell r="W292">
            <v>45383</v>
          </cell>
          <cell r="X292">
            <v>45412</v>
          </cell>
          <cell r="Y292">
            <v>3061228</v>
          </cell>
          <cell r="Z292">
            <v>45413</v>
          </cell>
          <cell r="AA292">
            <v>45443</v>
          </cell>
          <cell r="AB292">
            <v>3061228</v>
          </cell>
          <cell r="AC292">
            <v>45444</v>
          </cell>
          <cell r="AD292">
            <v>45473</v>
          </cell>
          <cell r="AE292">
            <v>1428573</v>
          </cell>
          <cell r="AF292">
            <v>45474</v>
          </cell>
          <cell r="AG292">
            <v>45487</v>
          </cell>
          <cell r="BI292" t="str">
            <v>Facultad de Ciencias Básicas e Ingeniería</v>
          </cell>
          <cell r="BJ292" t="str">
            <v>ELVIS MIGUEL PEREZ RODRIGUEZ</v>
          </cell>
          <cell r="BK292" t="str">
            <v>Decano de la Facultad de Ciencias Básicas e Ingeniería</v>
          </cell>
          <cell r="BL292">
            <v>21</v>
          </cell>
          <cell r="BM292">
            <v>45306</v>
          </cell>
          <cell r="BN292">
            <v>1283959346</v>
          </cell>
          <cell r="BO292">
            <v>275</v>
          </cell>
          <cell r="BP292">
            <v>45313</v>
          </cell>
          <cell r="BQ292">
            <v>17653081</v>
          </cell>
          <cell r="CS292"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292">
            <v>1121936738.4000001</v>
          </cell>
          <cell r="CU292">
            <v>136</v>
          </cell>
          <cell r="CV292" t="str">
            <v>57200</v>
          </cell>
          <cell r="CY292">
            <v>7490</v>
          </cell>
          <cell r="CZ292" t="str">
            <v>M6</v>
          </cell>
        </row>
        <row r="293">
          <cell r="B293" t="str">
            <v>0194 DE 2024</v>
          </cell>
          <cell r="C293">
            <v>1121834306</v>
          </cell>
          <cell r="D293" t="str">
            <v>CINDY SOFIA LINARES ROA</v>
          </cell>
          <cell r="E293" t="str">
            <v>CONTRATO DE PRESTACIÓN DE SERVICIOS DE APOYO A LA GESTIÓN</v>
          </cell>
          <cell r="F293" t="str">
            <v>PRESTACIÓN DE SERVICIOS DE APOYO A LA GESTIÓN NECESARIO PARA EL FORTALECIMIENTO DE LOS PROCESOS DE LA ESCUELA DE INGENIERÍA DE LA FACULTAD DE CIENCIAS BÁSICAS E INGENIERÍA DE LA UNIVERSIDAD DE LOS LLANOS.</v>
          </cell>
          <cell r="G293">
            <v>45313</v>
          </cell>
          <cell r="H293">
            <v>10841855</v>
          </cell>
          <cell r="I293" t="str">
            <v>Cinco (05) meses calendario</v>
          </cell>
          <cell r="J293">
            <v>45313</v>
          </cell>
          <cell r="K293">
            <v>45464</v>
          </cell>
          <cell r="L293" t="str">
            <v>NO APLICA</v>
          </cell>
          <cell r="M293" t="str">
            <v>NO APLICA</v>
          </cell>
          <cell r="N293" t="str">
            <v>NO APLICA</v>
          </cell>
          <cell r="O293">
            <v>5</v>
          </cell>
          <cell r="P293">
            <v>2818882</v>
          </cell>
          <cell r="Q293">
            <v>45313</v>
          </cell>
          <cell r="R293">
            <v>45351</v>
          </cell>
          <cell r="S293">
            <v>2168371</v>
          </cell>
          <cell r="T293">
            <v>45352</v>
          </cell>
          <cell r="U293">
            <v>45382</v>
          </cell>
          <cell r="V293">
            <v>2168371</v>
          </cell>
          <cell r="W293">
            <v>45383</v>
          </cell>
          <cell r="X293">
            <v>45412</v>
          </cell>
          <cell r="Y293">
            <v>2168371</v>
          </cell>
          <cell r="Z293">
            <v>45413</v>
          </cell>
          <cell r="AA293">
            <v>45443</v>
          </cell>
          <cell r="AB293">
            <v>1517860</v>
          </cell>
          <cell r="AC293">
            <v>45444</v>
          </cell>
          <cell r="AD293">
            <v>45464</v>
          </cell>
          <cell r="BI293" t="str">
            <v>Facultad de Ciencias Básicas e Ingeniería</v>
          </cell>
          <cell r="BJ293" t="str">
            <v>ELVIS MIGUEL PEREZ RODRIGUEZ</v>
          </cell>
          <cell r="BK293" t="str">
            <v>Decano de la Facultad de Ciencias Básicas e Ingeniería</v>
          </cell>
          <cell r="BL293">
            <v>21</v>
          </cell>
          <cell r="BM293">
            <v>45306</v>
          </cell>
          <cell r="BN293">
            <v>1283959346</v>
          </cell>
          <cell r="BO293">
            <v>274</v>
          </cell>
          <cell r="BP293">
            <v>45313</v>
          </cell>
          <cell r="BQ293">
            <v>10841855</v>
          </cell>
          <cell r="CS293"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93">
            <v>1121834306</v>
          </cell>
          <cell r="CU293">
            <v>136</v>
          </cell>
          <cell r="CV293" t="str">
            <v>57300</v>
          </cell>
          <cell r="CY293">
            <v>8299</v>
          </cell>
          <cell r="CZ293" t="str">
            <v>M6</v>
          </cell>
        </row>
        <row r="294">
          <cell r="B294" t="str">
            <v>0195 DE 2024</v>
          </cell>
          <cell r="C294">
            <v>40341115</v>
          </cell>
          <cell r="D294" t="str">
            <v>DIANA MARCELA RIVERA</v>
          </cell>
          <cell r="E294" t="str">
            <v>CONTRATO DE PRESTACIÓN DE SERVICIOS DE APOYO A LA GESTIÓN</v>
          </cell>
          <cell r="F294" t="str">
            <v>PRESTACIÓN DE SERVICIOS DE APOYO A LA GESTIÓN NECESARIO PARA EL FORTALECIMIENTO DE LOS PROCESOS DEL DEPARTAMENTO DE BIOLOGÍA Y QUÍMICA DE LA FACULTAD DE CIENCIAS BÁSICAS E INGENIERÍA DE LA UNIVERSIDAD DE LOS LLANOS.</v>
          </cell>
          <cell r="G294">
            <v>45313</v>
          </cell>
          <cell r="H294">
            <v>10841855</v>
          </cell>
          <cell r="I294" t="str">
            <v>Cinco (05) meses calendario</v>
          </cell>
          <cell r="J294">
            <v>45313</v>
          </cell>
          <cell r="K294">
            <v>45464</v>
          </cell>
          <cell r="L294" t="str">
            <v>NO APLICA</v>
          </cell>
          <cell r="M294" t="str">
            <v>NO APLICA</v>
          </cell>
          <cell r="N294" t="str">
            <v>NO APLICA</v>
          </cell>
          <cell r="O294">
            <v>5</v>
          </cell>
          <cell r="P294">
            <v>2818882</v>
          </cell>
          <cell r="Q294">
            <v>45313</v>
          </cell>
          <cell r="R294">
            <v>45351</v>
          </cell>
          <cell r="S294">
            <v>2168371</v>
          </cell>
          <cell r="T294">
            <v>45352</v>
          </cell>
          <cell r="U294">
            <v>45382</v>
          </cell>
          <cell r="V294">
            <v>2168371</v>
          </cell>
          <cell r="W294">
            <v>45383</v>
          </cell>
          <cell r="X294">
            <v>45412</v>
          </cell>
          <cell r="Y294">
            <v>2168371</v>
          </cell>
          <cell r="Z294">
            <v>45413</v>
          </cell>
          <cell r="AA294">
            <v>45443</v>
          </cell>
          <cell r="AB294">
            <v>1517860</v>
          </cell>
          <cell r="AC294">
            <v>45444</v>
          </cell>
          <cell r="AD294">
            <v>45464</v>
          </cell>
          <cell r="BI294" t="str">
            <v>Facultad de Ciencias Básicas e Ingeniería</v>
          </cell>
          <cell r="BJ294" t="str">
            <v>ELVIS MIGUEL PEREZ RODRIGUEZ</v>
          </cell>
          <cell r="BK294" t="str">
            <v>Decano de la Facultad de Ciencias Básicas e Ingeniería</v>
          </cell>
          <cell r="BL294">
            <v>21</v>
          </cell>
          <cell r="BM294">
            <v>45306</v>
          </cell>
          <cell r="BN294">
            <v>1283959346</v>
          </cell>
          <cell r="BO294">
            <v>269</v>
          </cell>
          <cell r="BP294">
            <v>45313</v>
          </cell>
          <cell r="BQ294">
            <v>10841855</v>
          </cell>
          <cell r="CS294"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94">
            <v>40341115</v>
          </cell>
          <cell r="CU294">
            <v>136</v>
          </cell>
          <cell r="CV294" t="str">
            <v>57300</v>
          </cell>
          <cell r="CY294">
            <v>7490</v>
          </cell>
          <cell r="CZ294" t="str">
            <v>M6</v>
          </cell>
        </row>
        <row r="295">
          <cell r="B295" t="str">
            <v>0196 DE 2024</v>
          </cell>
          <cell r="C295">
            <v>1054992615</v>
          </cell>
          <cell r="D295" t="str">
            <v>CLAUDIA VIVIANA BUITRAGO GUTIERREZ</v>
          </cell>
          <cell r="E295" t="str">
            <v>CONTRATO DE PRESTACIÓN DE SERVICIOS DE APOYO A LA GESTIÓN</v>
          </cell>
          <cell r="F295" t="str">
            <v>PRESTACIÓN DE SERVICIOS DE APOYO A LA GESTIÓN NECESARIO PARA EL FORTALECIMIENTO DE LOS PROCESOS DEL PROGRAMA DE BIOLOGÍA DE LA FACULTAD DE CIENCIAS BÁSICAS E INGENIERÍA DE LA UNIVERSIDAD DE LOS LLANOS.</v>
          </cell>
          <cell r="G295">
            <v>45313</v>
          </cell>
          <cell r="H295">
            <v>10841855</v>
          </cell>
          <cell r="I295" t="str">
            <v>Cinco (05) meses calendario</v>
          </cell>
          <cell r="J295">
            <v>45313</v>
          </cell>
          <cell r="K295">
            <v>45464</v>
          </cell>
          <cell r="L295" t="str">
            <v>NO APLICA</v>
          </cell>
          <cell r="M295" t="str">
            <v>NO APLICA</v>
          </cell>
          <cell r="N295" t="str">
            <v>NO APLICA</v>
          </cell>
          <cell r="O295">
            <v>5</v>
          </cell>
          <cell r="P295">
            <v>2818882</v>
          </cell>
          <cell r="Q295">
            <v>45313</v>
          </cell>
          <cell r="R295">
            <v>45351</v>
          </cell>
          <cell r="S295">
            <v>2168371</v>
          </cell>
          <cell r="T295">
            <v>45352</v>
          </cell>
          <cell r="U295">
            <v>45382</v>
          </cell>
          <cell r="V295">
            <v>2168371</v>
          </cell>
          <cell r="W295">
            <v>45383</v>
          </cell>
          <cell r="X295">
            <v>45412</v>
          </cell>
          <cell r="Y295">
            <v>2168371</v>
          </cell>
          <cell r="Z295">
            <v>45413</v>
          </cell>
          <cell r="AA295">
            <v>45443</v>
          </cell>
          <cell r="AB295">
            <v>1517860</v>
          </cell>
          <cell r="AC295">
            <v>45444</v>
          </cell>
          <cell r="AD295">
            <v>45464</v>
          </cell>
          <cell r="BI295" t="str">
            <v>Facultad de Ciencias Básicas e Ingeniería</v>
          </cell>
          <cell r="BJ295" t="str">
            <v>ELVIS MIGUEL PEREZ RODRIGUEZ</v>
          </cell>
          <cell r="BK295" t="str">
            <v>Decano de la Facultad de Ciencias Básicas e Ingeniería</v>
          </cell>
          <cell r="BL295">
            <v>21</v>
          </cell>
          <cell r="BM295">
            <v>45306</v>
          </cell>
          <cell r="BN295">
            <v>1283959346</v>
          </cell>
          <cell r="BO295">
            <v>273</v>
          </cell>
          <cell r="BP295">
            <v>45313</v>
          </cell>
          <cell r="BQ295">
            <v>10841855</v>
          </cell>
          <cell r="CS295"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5">
            <v>1054992615</v>
          </cell>
          <cell r="CU295">
            <v>136</v>
          </cell>
          <cell r="CV295" t="str">
            <v>57602</v>
          </cell>
          <cell r="CY295">
            <v>8299</v>
          </cell>
          <cell r="CZ295" t="str">
            <v>M6</v>
          </cell>
        </row>
        <row r="296">
          <cell r="B296" t="str">
            <v>0197 DE 2024</v>
          </cell>
          <cell r="C296">
            <v>40187704</v>
          </cell>
          <cell r="D296" t="str">
            <v>LADY YALILE VALDES HERRERA</v>
          </cell>
          <cell r="E296" t="str">
            <v>CONTRATO DE PRESTACIÓN DE SERVICIOS PROFESIONALES</v>
          </cell>
          <cell r="F296" t="str">
            <v>PRESTACIÓN DE SERVICIOS PROFESIONALES NECESARIO PARA EL FORTALECIMIENTO DE LOS PROCESOS DEL CENTRO DE PROYECCIÓN SOCIAL Y CENTRO DE INVESTIGACIONES DE LA FACULTAD DE CIENCIAS BÁSICAS E INGENIERÍA DE LA UNIVERSIDAD DE LOS LLANOS.</v>
          </cell>
          <cell r="G296">
            <v>45313</v>
          </cell>
          <cell r="H296">
            <v>13652500</v>
          </cell>
          <cell r="I296" t="str">
            <v>Cinco (05) meses calendario</v>
          </cell>
          <cell r="J296">
            <v>45313</v>
          </cell>
          <cell r="K296">
            <v>45464</v>
          </cell>
          <cell r="L296" t="str">
            <v>NO APLICA</v>
          </cell>
          <cell r="M296" t="str">
            <v>NO APLICA</v>
          </cell>
          <cell r="N296" t="str">
            <v>NO APLICA</v>
          </cell>
          <cell r="O296">
            <v>5</v>
          </cell>
          <cell r="P296">
            <v>3549650</v>
          </cell>
          <cell r="Q296">
            <v>45313</v>
          </cell>
          <cell r="R296">
            <v>45351</v>
          </cell>
          <cell r="S296">
            <v>2730500</v>
          </cell>
          <cell r="T296">
            <v>45352</v>
          </cell>
          <cell r="U296">
            <v>45382</v>
          </cell>
          <cell r="V296">
            <v>2730500</v>
          </cell>
          <cell r="W296">
            <v>45383</v>
          </cell>
          <cell r="X296">
            <v>45412</v>
          </cell>
          <cell r="Y296">
            <v>2730500</v>
          </cell>
          <cell r="Z296">
            <v>45413</v>
          </cell>
          <cell r="AA296">
            <v>45443</v>
          </cell>
          <cell r="AB296">
            <v>1911350</v>
          </cell>
          <cell r="AC296">
            <v>45444</v>
          </cell>
          <cell r="AD296">
            <v>45464</v>
          </cell>
          <cell r="BI296" t="str">
            <v>Facultad de Ciencias Básicas e Ingeniería</v>
          </cell>
          <cell r="BJ296" t="str">
            <v>ELVIS MIGUEL PEREZ RODRIGUEZ</v>
          </cell>
          <cell r="BK296" t="str">
            <v>Decano de la Facultad de Ciencias Básicas e Ingeniería</v>
          </cell>
          <cell r="BL296">
            <v>21</v>
          </cell>
          <cell r="BM296">
            <v>45306</v>
          </cell>
          <cell r="BN296">
            <v>1283959346</v>
          </cell>
          <cell r="BO296">
            <v>267</v>
          </cell>
          <cell r="BP296">
            <v>45313</v>
          </cell>
          <cell r="BQ296">
            <v>13652500</v>
          </cell>
          <cell r="CS29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96">
            <v>40187704</v>
          </cell>
          <cell r="CU296">
            <v>136</v>
          </cell>
          <cell r="CV296" t="str">
            <v>57701</v>
          </cell>
          <cell r="CY296">
            <v>7020</v>
          </cell>
          <cell r="CZ296" t="str">
            <v>M5</v>
          </cell>
        </row>
        <row r="297">
          <cell r="B297" t="str">
            <v>0198 DE 2024</v>
          </cell>
          <cell r="C297">
            <v>79325573</v>
          </cell>
          <cell r="D297" t="str">
            <v>SANTIAGO GONZALEZ CESPEDES</v>
          </cell>
          <cell r="E297" t="str">
            <v>CONTRATO DE PRESTACIÓN DE SERVICIOS PROFESIONALES</v>
          </cell>
          <cell r="F297" t="str">
            <v>PRESTACIÓN DE SERVICIOS PROFESIONALES NECESARIO PARA EL FORTALECIMIENTO DE LOS PROCESOS EN EL CENTRO TIC PARA LA INGENIERÍA DE LA FACULTAD DE CIENCIAS BÁSICAS E INGENIERÍA DE LA UNIVERSIDAD DE LOS LLANOS.</v>
          </cell>
          <cell r="G297">
            <v>45313</v>
          </cell>
          <cell r="H297">
            <v>18494920</v>
          </cell>
          <cell r="I297" t="str">
            <v>Cinco (05) meses calendario</v>
          </cell>
          <cell r="J297">
            <v>45313</v>
          </cell>
          <cell r="K297">
            <v>45464</v>
          </cell>
          <cell r="L297" t="str">
            <v>NO APLICA</v>
          </cell>
          <cell r="M297" t="str">
            <v>NO APLICA</v>
          </cell>
          <cell r="N297" t="str">
            <v>NO APLICA</v>
          </cell>
          <cell r="O297">
            <v>5</v>
          </cell>
          <cell r="P297">
            <v>4808679</v>
          </cell>
          <cell r="Q297">
            <v>45313</v>
          </cell>
          <cell r="R297">
            <v>45351</v>
          </cell>
          <cell r="S297">
            <v>3698984</v>
          </cell>
          <cell r="T297">
            <v>45352</v>
          </cell>
          <cell r="U297">
            <v>45382</v>
          </cell>
          <cell r="V297">
            <v>3698984</v>
          </cell>
          <cell r="W297">
            <v>45383</v>
          </cell>
          <cell r="X297">
            <v>45412</v>
          </cell>
          <cell r="Y297">
            <v>3698984</v>
          </cell>
          <cell r="Z297">
            <v>45413</v>
          </cell>
          <cell r="AA297">
            <v>45443</v>
          </cell>
          <cell r="AB297">
            <v>2589289</v>
          </cell>
          <cell r="AC297">
            <v>45444</v>
          </cell>
          <cell r="AD297">
            <v>45464</v>
          </cell>
          <cell r="BI297" t="str">
            <v>Facultad de Ciencias Básicas e Ingeniería</v>
          </cell>
          <cell r="BJ297" t="str">
            <v>ELVIS MIGUEL PEREZ RODRIGUEZ</v>
          </cell>
          <cell r="BK297" t="str">
            <v>Decano de la Facultad de Ciencias Básicas e Ingeniería</v>
          </cell>
          <cell r="BL297">
            <v>21</v>
          </cell>
          <cell r="BM297">
            <v>45306</v>
          </cell>
          <cell r="BN297">
            <v>1283959346</v>
          </cell>
          <cell r="BO297">
            <v>271</v>
          </cell>
          <cell r="BP297">
            <v>45313</v>
          </cell>
          <cell r="BQ297">
            <v>18494920</v>
          </cell>
          <cell r="CS29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297">
            <v>79325573</v>
          </cell>
          <cell r="CU297">
            <v>136</v>
          </cell>
          <cell r="CV297" t="str">
            <v>57703</v>
          </cell>
          <cell r="CY297">
            <v>6201</v>
          </cell>
          <cell r="CZ297" t="str">
            <v>M6</v>
          </cell>
        </row>
        <row r="298">
          <cell r="B298" t="str">
            <v>0199 DE 2024</v>
          </cell>
          <cell r="C298">
            <v>1018412599</v>
          </cell>
          <cell r="D298" t="str">
            <v>MARIA ALEJANDRA POVEDA ROJAS</v>
          </cell>
          <cell r="E298" t="str">
            <v>CONTRATO DE PRESTACIÓN DE SERVICIOS DE APOYO A LA GESTIÓN</v>
          </cell>
          <cell r="F298" t="str">
            <v>PRESTACIÓN DE SERVICIOS DE APOYO A LA GESTIÓN NECESARIO PARA EL FORTALECIMIENTO DE LOS PROCESOS DE LOS PROGRAMAS DE INGENIERÍA DE AMBIENTAL E INGENIERÍA DE PROCESOS DE LA FACULTAD DE CIENCIAS BÁSICAS E INGENIERÍA DE LA UNIVERSIDAD DE LOS LLANOS.</v>
          </cell>
          <cell r="G298">
            <v>45313</v>
          </cell>
          <cell r="H298">
            <v>10841855</v>
          </cell>
          <cell r="I298" t="str">
            <v>Cinco (05) meses calendario</v>
          </cell>
          <cell r="J298">
            <v>45313</v>
          </cell>
          <cell r="K298">
            <v>45464</v>
          </cell>
          <cell r="L298" t="str">
            <v>NO APLICA</v>
          </cell>
          <cell r="M298" t="str">
            <v>NO APLICA</v>
          </cell>
          <cell r="N298" t="str">
            <v>NO APLICA</v>
          </cell>
          <cell r="O298">
            <v>5</v>
          </cell>
          <cell r="P298">
            <v>2818882</v>
          </cell>
          <cell r="Q298">
            <v>45313</v>
          </cell>
          <cell r="R298">
            <v>45351</v>
          </cell>
          <cell r="S298">
            <v>2168371</v>
          </cell>
          <cell r="T298">
            <v>45352</v>
          </cell>
          <cell r="U298">
            <v>45382</v>
          </cell>
          <cell r="V298">
            <v>2168371</v>
          </cell>
          <cell r="W298">
            <v>45383</v>
          </cell>
          <cell r="X298">
            <v>45412</v>
          </cell>
          <cell r="Y298">
            <v>2168371</v>
          </cell>
          <cell r="Z298">
            <v>45413</v>
          </cell>
          <cell r="AA298">
            <v>45443</v>
          </cell>
          <cell r="AB298">
            <v>1517860</v>
          </cell>
          <cell r="AC298">
            <v>45444</v>
          </cell>
          <cell r="AD298">
            <v>45464</v>
          </cell>
          <cell r="BI298" t="str">
            <v>Facultad de Ciencias Básicas e Ingeniería</v>
          </cell>
          <cell r="BJ298" t="str">
            <v>ELVIS MIGUEL PEREZ RODRIGUEZ</v>
          </cell>
          <cell r="BK298" t="str">
            <v>Decano de la Facultad de Ciencias Básicas e Ingeniería</v>
          </cell>
          <cell r="BL298">
            <v>21</v>
          </cell>
          <cell r="BM298">
            <v>45306</v>
          </cell>
          <cell r="BN298">
            <v>1283959346</v>
          </cell>
          <cell r="BO298">
            <v>272</v>
          </cell>
          <cell r="BP298">
            <v>45313</v>
          </cell>
          <cell r="BQ298">
            <v>10841855</v>
          </cell>
          <cell r="CS29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8">
            <v>1018412599</v>
          </cell>
          <cell r="CU298">
            <v>136</v>
          </cell>
          <cell r="CV298" t="str">
            <v>57200</v>
          </cell>
          <cell r="CY298">
            <v>8299</v>
          </cell>
          <cell r="CZ298" t="str">
            <v>M6</v>
          </cell>
        </row>
        <row r="299">
          <cell r="B299" t="str">
            <v>0200 DE 2024</v>
          </cell>
          <cell r="C299">
            <v>40404597</v>
          </cell>
          <cell r="D299" t="str">
            <v>YULY JANETH ALVARADO RINCON</v>
          </cell>
          <cell r="E299" t="str">
            <v>CONTRATO DE PRESTACIÓN DE SERVICIOS DE APOYO A LA GESTIÓN</v>
          </cell>
          <cell r="F299" t="str">
            <v>PRESTACIÓN DE SERVICIOS DE APOYO A LA GESTIÓN NECESARIO PARA EL FORTALECIMIENTO DE LOS PROCESOS DEL PROGRAMA DE INGENIERÍA ELECTRÓNICA DE LA FACULTAD DE CIENCIAS BÁSICAS E INGENIERÍA DE LA UNIVERSIDAD DE LOS LLANOS.</v>
          </cell>
          <cell r="G299">
            <v>45313</v>
          </cell>
          <cell r="H299">
            <v>10841855</v>
          </cell>
          <cell r="I299" t="str">
            <v>Cinco (05) meses calendario</v>
          </cell>
          <cell r="J299">
            <v>45313</v>
          </cell>
          <cell r="K299">
            <v>45464</v>
          </cell>
          <cell r="L299" t="str">
            <v>NO APLICA</v>
          </cell>
          <cell r="M299" t="str">
            <v>NO APLICA</v>
          </cell>
          <cell r="N299" t="str">
            <v>NO APLICA</v>
          </cell>
          <cell r="O299">
            <v>5</v>
          </cell>
          <cell r="P299">
            <v>2818882</v>
          </cell>
          <cell r="Q299">
            <v>45313</v>
          </cell>
          <cell r="R299">
            <v>45351</v>
          </cell>
          <cell r="S299">
            <v>2168371</v>
          </cell>
          <cell r="T299">
            <v>45352</v>
          </cell>
          <cell r="U299">
            <v>45382</v>
          </cell>
          <cell r="V299">
            <v>2168371</v>
          </cell>
          <cell r="W299">
            <v>45383</v>
          </cell>
          <cell r="X299">
            <v>45412</v>
          </cell>
          <cell r="Y299">
            <v>2168371</v>
          </cell>
          <cell r="Z299">
            <v>45413</v>
          </cell>
          <cell r="AA299">
            <v>45443</v>
          </cell>
          <cell r="AB299">
            <v>1517860</v>
          </cell>
          <cell r="AC299">
            <v>45444</v>
          </cell>
          <cell r="AD299">
            <v>45464</v>
          </cell>
          <cell r="BI299" t="str">
            <v>Facultad de Ciencias Básicas e Ingeniería</v>
          </cell>
          <cell r="BJ299" t="str">
            <v xml:space="preserve">ELVIS MIGUEL PEREZ RODRIGUEZ   </v>
          </cell>
          <cell r="BK299" t="str">
            <v>Decano de la Facultad de Ciencias Básicas e Ingeniería</v>
          </cell>
          <cell r="BL299">
            <v>21</v>
          </cell>
          <cell r="BM299">
            <v>45306</v>
          </cell>
          <cell r="BN299">
            <v>1283959346</v>
          </cell>
          <cell r="BO299">
            <v>270</v>
          </cell>
          <cell r="BP299">
            <v>45313</v>
          </cell>
          <cell r="BQ299">
            <v>10841855</v>
          </cell>
          <cell r="CS29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9">
            <v>40404597</v>
          </cell>
          <cell r="CU299">
            <v>136</v>
          </cell>
          <cell r="CV299" t="str">
            <v>57302</v>
          </cell>
          <cell r="CY299">
            <v>8299</v>
          </cell>
          <cell r="CZ299" t="str">
            <v>M6</v>
          </cell>
        </row>
        <row r="300">
          <cell r="B300" t="str">
            <v>0201 DE 2024</v>
          </cell>
          <cell r="C300">
            <v>40188595</v>
          </cell>
          <cell r="D300" t="str">
            <v>GLORIA MILENA SASTOQUE CORDOBA</v>
          </cell>
          <cell r="E300" t="str">
            <v>CONTRATO DE PRESTACIÓN DE SERVICIOS DE APOYO A LA GESTIÓN</v>
          </cell>
          <cell r="F300" t="str">
            <v>PRESTACIÓN DE SERVICIOS DE APOYO A LA GESTIÓN NECESARIO PARA EL FORTALECIMIENTO DE LOS PROCESOS DEL PROGRAMA DE INGENIERÍA DE SISTEMAS DE LA FACULTAD DE CIENCIAS BÁSICAS E INGENIERÍA DE LA UNIVERSIDAD DE LOS LLANOS.</v>
          </cell>
          <cell r="G300">
            <v>45313</v>
          </cell>
          <cell r="H300">
            <v>10841855</v>
          </cell>
          <cell r="I300" t="str">
            <v>Cinco (05) meses calendario</v>
          </cell>
          <cell r="J300">
            <v>45313</v>
          </cell>
          <cell r="K300">
            <v>45464</v>
          </cell>
          <cell r="L300" t="str">
            <v>NO APLICA</v>
          </cell>
          <cell r="M300" t="str">
            <v>NO APLICA</v>
          </cell>
          <cell r="N300" t="str">
            <v>NO APLICA</v>
          </cell>
          <cell r="O300">
            <v>5</v>
          </cell>
          <cell r="P300">
            <v>2818882</v>
          </cell>
          <cell r="Q300">
            <v>45313</v>
          </cell>
          <cell r="R300">
            <v>45351</v>
          </cell>
          <cell r="S300">
            <v>2168371</v>
          </cell>
          <cell r="T300">
            <v>45352</v>
          </cell>
          <cell r="U300">
            <v>45382</v>
          </cell>
          <cell r="V300">
            <v>2168371</v>
          </cell>
          <cell r="W300">
            <v>45383</v>
          </cell>
          <cell r="X300">
            <v>45412</v>
          </cell>
          <cell r="Y300">
            <v>2168371</v>
          </cell>
          <cell r="Z300">
            <v>45413</v>
          </cell>
          <cell r="AA300">
            <v>45443</v>
          </cell>
          <cell r="AB300">
            <v>1517860</v>
          </cell>
          <cell r="AC300">
            <v>45444</v>
          </cell>
          <cell r="AD300">
            <v>45464</v>
          </cell>
          <cell r="BI300" t="str">
            <v>Facultad de Ciencias Básicas e Ingeniería</v>
          </cell>
          <cell r="BJ300" t="str">
            <v>ELVIS MIGUEL PEREZ RODRIGUEZ</v>
          </cell>
          <cell r="BK300" t="str">
            <v>Decano de la Facultad de Ciencias Básicas e Ingeniería</v>
          </cell>
          <cell r="BL300">
            <v>21</v>
          </cell>
          <cell r="BM300">
            <v>45306</v>
          </cell>
          <cell r="BN300">
            <v>1283959346</v>
          </cell>
          <cell r="BO300">
            <v>268</v>
          </cell>
          <cell r="BP300">
            <v>45313</v>
          </cell>
          <cell r="BQ300">
            <v>10841855</v>
          </cell>
          <cell r="CS30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00">
            <v>40188595</v>
          </cell>
          <cell r="CU300">
            <v>136</v>
          </cell>
          <cell r="CV300" t="str">
            <v>57301</v>
          </cell>
          <cell r="CY300">
            <v>8299</v>
          </cell>
          <cell r="CZ300" t="str">
            <v>M6</v>
          </cell>
        </row>
        <row r="301">
          <cell r="B301" t="str">
            <v>0202 DE 2024</v>
          </cell>
          <cell r="C301">
            <v>40185370</v>
          </cell>
          <cell r="D301" t="str">
            <v>JOHANNA DEL PILAR BARRETO QUINTERO</v>
          </cell>
          <cell r="E301" t="str">
            <v>CONTRATO DE PRESTACIÓN DE SERVICIOS DE APOYO A LA GESTIÓN</v>
          </cell>
          <cell r="F301" t="str">
            <v>PRESTACIÓN DE SERVICIOS DE APOYO A LA GESTIÓN NECESARIO PARA EL FORTALECIMIENTO DE LOS PROCESOS DEL DEPARTAMENTO DE MATEMÁTICAS Y FÍSICA DE LA FACULTAD DE CIENCIAS BÁSICAS E INGENIERÍA DE LA UNIVERSIDAD DE LOS LLANOS.</v>
          </cell>
          <cell r="G301">
            <v>45313</v>
          </cell>
          <cell r="H301">
            <v>10841855</v>
          </cell>
          <cell r="I301" t="str">
            <v>Cinco (05) meses calendario</v>
          </cell>
          <cell r="J301">
            <v>45313</v>
          </cell>
          <cell r="K301">
            <v>45464</v>
          </cell>
          <cell r="L301" t="str">
            <v>NO APLICA</v>
          </cell>
          <cell r="M301" t="str">
            <v>NO APLICA</v>
          </cell>
          <cell r="N301" t="str">
            <v>NO APLICA</v>
          </cell>
          <cell r="O301">
            <v>5</v>
          </cell>
          <cell r="P301">
            <v>2818882</v>
          </cell>
          <cell r="Q301">
            <v>45313</v>
          </cell>
          <cell r="R301">
            <v>45351</v>
          </cell>
          <cell r="S301">
            <v>2168371</v>
          </cell>
          <cell r="T301">
            <v>45352</v>
          </cell>
          <cell r="U301">
            <v>45382</v>
          </cell>
          <cell r="V301">
            <v>2168371</v>
          </cell>
          <cell r="W301">
            <v>45383</v>
          </cell>
          <cell r="X301">
            <v>45412</v>
          </cell>
          <cell r="Y301">
            <v>2168371</v>
          </cell>
          <cell r="Z301">
            <v>45413</v>
          </cell>
          <cell r="AA301">
            <v>45443</v>
          </cell>
          <cell r="AB301">
            <v>1517860</v>
          </cell>
          <cell r="AC301">
            <v>45444</v>
          </cell>
          <cell r="AD301">
            <v>45464</v>
          </cell>
          <cell r="BI301" t="str">
            <v>Facultad de Ciencias Básicas e Ingeniería</v>
          </cell>
          <cell r="BJ301" t="str">
            <v>ELVIS MIGUEL PEREZ RODRIGUEZ</v>
          </cell>
          <cell r="BK301" t="str">
            <v>Decano de la Facultad de Ciencias Básicas e Ingeniería</v>
          </cell>
          <cell r="BL301">
            <v>21</v>
          </cell>
          <cell r="BM301">
            <v>45306</v>
          </cell>
          <cell r="BN301">
            <v>1283959346</v>
          </cell>
          <cell r="BO301">
            <v>266</v>
          </cell>
          <cell r="BP301">
            <v>45313</v>
          </cell>
          <cell r="BQ301">
            <v>10841855</v>
          </cell>
          <cell r="CS301"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301">
            <v>40185370</v>
          </cell>
          <cell r="CU301">
            <v>136</v>
          </cell>
          <cell r="CV301" t="str">
            <v>57603</v>
          </cell>
          <cell r="CY301">
            <v>8299</v>
          </cell>
          <cell r="CZ301" t="str">
            <v>M6</v>
          </cell>
        </row>
        <row r="302">
          <cell r="B302" t="str">
            <v>0203 DE 2024</v>
          </cell>
          <cell r="C302">
            <v>1121833600</v>
          </cell>
          <cell r="D302" t="str">
            <v xml:space="preserve">MONICA JOHANNA VARELA TORRES </v>
          </cell>
          <cell r="E302" t="str">
            <v>CONTRATO DE PRESTACIÓN DE SERVICIOS DE APOYO A LA GESTIÓN</v>
          </cell>
          <cell r="F302" t="str">
            <v>PRESTACIÓN DE SERVICIOS DE APOYO A LA GESTIÓN NECESARIO PARA EL FORTALECIMIENTO DE LOS PROCESOS ACADÉMICOS Y ADMINISTRATIVOS EN LOS PROGRAMAS DE POSGRADOS DE LA FACULTAD DE CIENCIAS BÁSICAS E INGENIERÍA DE LA UNIVERSIDAD DE LOS LLANOS.</v>
          </cell>
          <cell r="G302">
            <v>45313</v>
          </cell>
          <cell r="H302">
            <v>10841855</v>
          </cell>
          <cell r="I302" t="str">
            <v>Cinco (05) meses calendario</v>
          </cell>
          <cell r="J302">
            <v>45313</v>
          </cell>
          <cell r="K302">
            <v>45464</v>
          </cell>
          <cell r="L302" t="str">
            <v>NO APLICA</v>
          </cell>
          <cell r="M302" t="str">
            <v>NO APLICA</v>
          </cell>
          <cell r="N302" t="str">
            <v>NO APLICA</v>
          </cell>
          <cell r="O302">
            <v>5</v>
          </cell>
          <cell r="P302">
            <v>2818882</v>
          </cell>
          <cell r="Q302">
            <v>45313</v>
          </cell>
          <cell r="R302">
            <v>45351</v>
          </cell>
          <cell r="S302">
            <v>2168371</v>
          </cell>
          <cell r="T302">
            <v>45352</v>
          </cell>
          <cell r="U302">
            <v>45382</v>
          </cell>
          <cell r="V302">
            <v>2168371</v>
          </cell>
          <cell r="W302">
            <v>45383</v>
          </cell>
          <cell r="X302">
            <v>45412</v>
          </cell>
          <cell r="Y302">
            <v>2168371</v>
          </cell>
          <cell r="Z302">
            <v>45413</v>
          </cell>
          <cell r="AA302">
            <v>45443</v>
          </cell>
          <cell r="AB302">
            <v>1517860</v>
          </cell>
          <cell r="AC302">
            <v>45444</v>
          </cell>
          <cell r="AD302">
            <v>45464</v>
          </cell>
          <cell r="BI302" t="str">
            <v>Facultad de Ciencias Básicas e Ingeniería</v>
          </cell>
          <cell r="BJ302" t="str">
            <v xml:space="preserve">ELVIS MIGUEL PEREZ RODRIGUEZ   </v>
          </cell>
          <cell r="BK302" t="str">
            <v>Decano de la Facultad de Ciencias Básicas e Ingeniería</v>
          </cell>
          <cell r="BL302">
            <v>21</v>
          </cell>
          <cell r="BM302">
            <v>45306</v>
          </cell>
          <cell r="BN302">
            <v>1283959346</v>
          </cell>
          <cell r="BO302">
            <v>306</v>
          </cell>
          <cell r="BP302">
            <v>45313</v>
          </cell>
          <cell r="BQ302">
            <v>10841855</v>
          </cell>
          <cell r="CS302"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302">
            <v>1121833600.4000001</v>
          </cell>
          <cell r="CU302">
            <v>252</v>
          </cell>
          <cell r="CV302" t="str">
            <v>57303. 57304</v>
          </cell>
          <cell r="CY302">
            <v>8299</v>
          </cell>
          <cell r="CZ302" t="str">
            <v>M6</v>
          </cell>
        </row>
        <row r="303">
          <cell r="B303" t="str">
            <v>0204 DE 2024</v>
          </cell>
          <cell r="C303">
            <v>40334161</v>
          </cell>
          <cell r="D303" t="str">
            <v>NANCY VIVIANA ROZO CHAVES</v>
          </cell>
          <cell r="E303" t="str">
            <v>CONTRATO DE PRESTACIÓN DE SERVICIOS PROFESIONALES</v>
          </cell>
          <cell r="F303"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303">
            <v>45313</v>
          </cell>
          <cell r="H303">
            <v>15745883</v>
          </cell>
          <cell r="I303" t="str">
            <v>Cinco (05) meses y veintitrés (23) días calendario</v>
          </cell>
          <cell r="J303">
            <v>45313</v>
          </cell>
          <cell r="K303">
            <v>45487</v>
          </cell>
          <cell r="L303" t="str">
            <v>NO APLICA</v>
          </cell>
          <cell r="M303" t="str">
            <v>NO APLICA</v>
          </cell>
          <cell r="N303" t="str">
            <v>NO APLICA</v>
          </cell>
          <cell r="O303">
            <v>6</v>
          </cell>
          <cell r="P303">
            <v>3549650</v>
          </cell>
          <cell r="Q303">
            <v>45313</v>
          </cell>
          <cell r="R303">
            <v>45351</v>
          </cell>
          <cell r="S303">
            <v>2730500</v>
          </cell>
          <cell r="T303">
            <v>45352</v>
          </cell>
          <cell r="U303">
            <v>45382</v>
          </cell>
          <cell r="V303">
            <v>2730500</v>
          </cell>
          <cell r="W303">
            <v>45383</v>
          </cell>
          <cell r="X303">
            <v>45412</v>
          </cell>
          <cell r="Y303">
            <v>2730500</v>
          </cell>
          <cell r="Z303">
            <v>45413</v>
          </cell>
          <cell r="AA303">
            <v>45443</v>
          </cell>
          <cell r="AB303">
            <v>2730500</v>
          </cell>
          <cell r="AC303">
            <v>45444</v>
          </cell>
          <cell r="AD303">
            <v>45473</v>
          </cell>
          <cell r="AE303">
            <v>1274233</v>
          </cell>
          <cell r="AF303">
            <v>45474</v>
          </cell>
          <cell r="AG303">
            <v>45487</v>
          </cell>
          <cell r="BI303" t="str">
            <v>Facultad de Ciencias Básicas e Ingeniería</v>
          </cell>
          <cell r="BJ303" t="str">
            <v>MARCO AURELIO TORRES MORA</v>
          </cell>
          <cell r="BK303" t="str">
            <v>Director del Instituto de Ciencias Ambientales de la Orinoquia Colombiana</v>
          </cell>
          <cell r="BL303">
            <v>21</v>
          </cell>
          <cell r="BM303">
            <v>45306</v>
          </cell>
          <cell r="BN303">
            <v>1283959346</v>
          </cell>
          <cell r="BO303">
            <v>307</v>
          </cell>
          <cell r="BP303">
            <v>45313</v>
          </cell>
          <cell r="BQ303">
            <v>15745883</v>
          </cell>
          <cell r="CS303"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303">
            <v>40334161.700000003</v>
          </cell>
          <cell r="CU303">
            <v>252</v>
          </cell>
          <cell r="CV303" t="str">
            <v>57502</v>
          </cell>
          <cell r="CY303">
            <v>6920</v>
          </cell>
          <cell r="CZ303" t="str">
            <v>M5</v>
          </cell>
        </row>
        <row r="304">
          <cell r="B304" t="str">
            <v>0205 DE 2024</v>
          </cell>
          <cell r="C304">
            <v>1121934201</v>
          </cell>
          <cell r="D304" t="str">
            <v>LINA MARIA MORALES GAVANZO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45313</v>
          </cell>
          <cell r="H304">
            <v>10841855</v>
          </cell>
          <cell r="I304" t="str">
            <v>Cinco (05) meses calendario</v>
          </cell>
          <cell r="J304">
            <v>45313</v>
          </cell>
          <cell r="K304">
            <v>45464</v>
          </cell>
          <cell r="L304" t="str">
            <v>NO APLICA</v>
          </cell>
          <cell r="M304" t="str">
            <v>NO APLICA</v>
          </cell>
          <cell r="N304" t="str">
            <v>NO APLICA</v>
          </cell>
          <cell r="O304">
            <v>5</v>
          </cell>
          <cell r="P304">
            <v>2818882</v>
          </cell>
          <cell r="Q304">
            <v>45313</v>
          </cell>
          <cell r="R304">
            <v>45351</v>
          </cell>
          <cell r="S304">
            <v>2168371</v>
          </cell>
          <cell r="T304">
            <v>45352</v>
          </cell>
          <cell r="U304">
            <v>45382</v>
          </cell>
          <cell r="V304">
            <v>2168371</v>
          </cell>
          <cell r="W304">
            <v>45383</v>
          </cell>
          <cell r="X304">
            <v>45412</v>
          </cell>
          <cell r="Y304">
            <v>2168371</v>
          </cell>
          <cell r="Z304">
            <v>45413</v>
          </cell>
          <cell r="AA304">
            <v>45443</v>
          </cell>
          <cell r="AB304">
            <v>1517860</v>
          </cell>
          <cell r="AC304">
            <v>45444</v>
          </cell>
          <cell r="AD304">
            <v>45464</v>
          </cell>
          <cell r="BI304" t="str">
            <v>Facultad de Ciencias Económicas</v>
          </cell>
          <cell r="BJ304" t="str">
            <v>JAVIER DIAZ CASTRO</v>
          </cell>
          <cell r="BK304" t="str">
            <v>Decano de la Facultad de Ciencias Económicas</v>
          </cell>
          <cell r="BL304">
            <v>21</v>
          </cell>
          <cell r="BM304">
            <v>45306</v>
          </cell>
          <cell r="BN304">
            <v>1283959346</v>
          </cell>
          <cell r="BO304">
            <v>277</v>
          </cell>
          <cell r="BP304">
            <v>45313</v>
          </cell>
          <cell r="BQ304">
            <v>10841855</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1121934201.2</v>
          </cell>
          <cell r="CU304">
            <v>109</v>
          </cell>
          <cell r="CV304" t="str">
            <v>58400</v>
          </cell>
          <cell r="CY304">
            <v>8299</v>
          </cell>
          <cell r="CZ304" t="str">
            <v>M6</v>
          </cell>
        </row>
        <row r="305">
          <cell r="B305" t="str">
            <v>0206 DE 2024</v>
          </cell>
          <cell r="C305">
            <v>30083797</v>
          </cell>
          <cell r="D305" t="str">
            <v>YAMILE EXADIS ROJAS BULLA</v>
          </cell>
          <cell r="E305" t="str">
            <v>CONTRATO DE PRESTACIÓN DE SERVICIOS DE APOYO A LA GESTIÓN</v>
          </cell>
          <cell r="F305" t="str">
            <v>PRESTACIÓN DE SERVICIOS DE APOYO A LA GESTIÓN NECESARIO PARA EL FORTALECIMIENTO DE LOS PROCESOS DEL PROGRAMA DE ECONOMÍA DE LA FACULTAD DE CIENCIAS ECONÓMICAS DE LA UNIVERSIDAD DE LOS LLANOS.</v>
          </cell>
          <cell r="G305">
            <v>45313</v>
          </cell>
          <cell r="H305">
            <v>10841855</v>
          </cell>
          <cell r="I305" t="str">
            <v>Cinco (05) meses calendario</v>
          </cell>
          <cell r="J305">
            <v>45313</v>
          </cell>
          <cell r="K305">
            <v>45464</v>
          </cell>
          <cell r="L305" t="str">
            <v>NO APLICA</v>
          </cell>
          <cell r="M305" t="str">
            <v>NO APLICA</v>
          </cell>
          <cell r="N305" t="str">
            <v>NO APLICA</v>
          </cell>
          <cell r="O305">
            <v>5</v>
          </cell>
          <cell r="P305">
            <v>2818882</v>
          </cell>
          <cell r="Q305">
            <v>45313</v>
          </cell>
          <cell r="R305">
            <v>45351</v>
          </cell>
          <cell r="S305">
            <v>2168371</v>
          </cell>
          <cell r="T305">
            <v>45352</v>
          </cell>
          <cell r="U305">
            <v>45382</v>
          </cell>
          <cell r="V305">
            <v>2168371</v>
          </cell>
          <cell r="W305">
            <v>45383</v>
          </cell>
          <cell r="X305">
            <v>45412</v>
          </cell>
          <cell r="Y305">
            <v>2168371</v>
          </cell>
          <cell r="Z305">
            <v>45413</v>
          </cell>
          <cell r="AA305">
            <v>45443</v>
          </cell>
          <cell r="AB305">
            <v>1517860</v>
          </cell>
          <cell r="AC305">
            <v>45444</v>
          </cell>
          <cell r="AD305">
            <v>45464</v>
          </cell>
          <cell r="BI305" t="str">
            <v>Facultad de Ciencias Económicas</v>
          </cell>
          <cell r="BJ305" t="str">
            <v>JAVIER DIAZ CASTRO</v>
          </cell>
          <cell r="BK305" t="str">
            <v>Decano de la Facultad de Ciencias Económicas</v>
          </cell>
          <cell r="BL305">
            <v>21</v>
          </cell>
          <cell r="BM305">
            <v>45306</v>
          </cell>
          <cell r="BN305">
            <v>1283959346</v>
          </cell>
          <cell r="BO305">
            <v>276</v>
          </cell>
          <cell r="BP305">
            <v>45313</v>
          </cell>
          <cell r="BQ305">
            <v>10841855</v>
          </cell>
          <cell r="CS30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05">
            <v>30083797.600000001</v>
          </cell>
          <cell r="CU305">
            <v>109</v>
          </cell>
          <cell r="CV305" t="str">
            <v>58402</v>
          </cell>
          <cell r="CY305">
            <v>8299</v>
          </cell>
          <cell r="CZ305" t="str">
            <v>M6</v>
          </cell>
        </row>
        <row r="306">
          <cell r="B306" t="str">
            <v>0207 DE 2024</v>
          </cell>
          <cell r="C306">
            <v>1143845435</v>
          </cell>
          <cell r="D306" t="str">
            <v xml:space="preserve">JUAN DIEGO FRANCO BUITRAGO </v>
          </cell>
          <cell r="E306" t="str">
            <v>CONTRATO DE PRESTACIÓN DE SERVICIOS DE APOYO A LA GESTIÓN</v>
          </cell>
          <cell r="F306" t="str">
            <v>PRESTACIÓN DE SERVICIOS DE APOYO A LA GESTIÓN NECESARIO PARA EL FORTALECIMIENTO DE LOS PROCESOS EN LA DECANATURA DE LA FACULTAD DE CIENCIAS ECONÓMICAS DE LA UNIVERSIDAD DE LOS LLANOS.</v>
          </cell>
          <cell r="G306">
            <v>45313</v>
          </cell>
          <cell r="H306">
            <v>10841855</v>
          </cell>
          <cell r="I306" t="str">
            <v>Cinco (05) meses calendario</v>
          </cell>
          <cell r="J306">
            <v>45313</v>
          </cell>
          <cell r="K306">
            <v>45464</v>
          </cell>
          <cell r="L306" t="str">
            <v>NO APLICA</v>
          </cell>
          <cell r="M306" t="str">
            <v>NO APLICA</v>
          </cell>
          <cell r="N306" t="str">
            <v>NO APLICA</v>
          </cell>
          <cell r="O306">
            <v>5</v>
          </cell>
          <cell r="P306">
            <v>2818882</v>
          </cell>
          <cell r="Q306">
            <v>45313</v>
          </cell>
          <cell r="R306">
            <v>45351</v>
          </cell>
          <cell r="S306">
            <v>2168371</v>
          </cell>
          <cell r="T306">
            <v>45352</v>
          </cell>
          <cell r="U306">
            <v>45382</v>
          </cell>
          <cell r="V306">
            <v>2168371</v>
          </cell>
          <cell r="W306">
            <v>45383</v>
          </cell>
          <cell r="X306">
            <v>45412</v>
          </cell>
          <cell r="Y306">
            <v>2168371</v>
          </cell>
          <cell r="Z306">
            <v>45413</v>
          </cell>
          <cell r="AA306">
            <v>45443</v>
          </cell>
          <cell r="AB306">
            <v>1517860</v>
          </cell>
          <cell r="AC306">
            <v>45444</v>
          </cell>
          <cell r="AD306">
            <v>45464</v>
          </cell>
          <cell r="BI306" t="str">
            <v>Facultad de Ciencias Económicas</v>
          </cell>
          <cell r="BJ306" t="str">
            <v>JAVIER DIAZ CASTRO</v>
          </cell>
          <cell r="BK306" t="str">
            <v>Decano de la Facultad de Ciencias Económicas</v>
          </cell>
          <cell r="BL306">
            <v>21</v>
          </cell>
          <cell r="BM306">
            <v>45306</v>
          </cell>
          <cell r="BN306">
            <v>1283959346</v>
          </cell>
          <cell r="BO306">
            <v>278</v>
          </cell>
          <cell r="BP306">
            <v>45313</v>
          </cell>
          <cell r="BQ306">
            <v>10841855</v>
          </cell>
          <cell r="CS306"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06">
            <v>1143845435</v>
          </cell>
          <cell r="CU306">
            <v>109</v>
          </cell>
          <cell r="CV306" t="str">
            <v>58503</v>
          </cell>
          <cell r="CY306">
            <v>7490</v>
          </cell>
          <cell r="CZ306" t="str">
            <v>M6</v>
          </cell>
        </row>
        <row r="307">
          <cell r="B307" t="str">
            <v>0208 DE 2024</v>
          </cell>
          <cell r="C307">
            <v>1121933991</v>
          </cell>
          <cell r="D307" t="str">
            <v>LUCERITO DIAZ RINCON</v>
          </cell>
          <cell r="E307" t="str">
            <v>CONTRATO DE PRESTACIÓN DE SERVICIOS DE APOYO A LA GESTIÓN</v>
          </cell>
          <cell r="F307" t="str">
            <v>PRESTACIÓN DE SERVICIOS DE APOYO A LA GESTIÓN NECESARIO PARA EL FORTALECIMIENTO DE LOS PROCESOS ACADÉMICOS Y ADMINISTRATIVOS DE LOS PROGRAMAS DE POSGRADOS DE LA FACULTAD DE CIENCIAS ECONÓMICAS DE LA UNIVERSIDAD DE LOS LLANOS.</v>
          </cell>
          <cell r="G307">
            <v>45313</v>
          </cell>
          <cell r="H307">
            <v>12504273</v>
          </cell>
          <cell r="I307" t="str">
            <v>Cinco (05) meses y veintitrés (23) días calendario</v>
          </cell>
          <cell r="J307">
            <v>45313</v>
          </cell>
          <cell r="K307">
            <v>45487</v>
          </cell>
          <cell r="L307" t="str">
            <v>NO APLICA</v>
          </cell>
          <cell r="M307" t="str">
            <v>NO APLICA</v>
          </cell>
          <cell r="N307" t="str">
            <v>NO APLICA</v>
          </cell>
          <cell r="O307">
            <v>6</v>
          </cell>
          <cell r="P307">
            <v>2818882</v>
          </cell>
          <cell r="Q307">
            <v>45313</v>
          </cell>
          <cell r="R307">
            <v>45351</v>
          </cell>
          <cell r="S307">
            <v>2168371</v>
          </cell>
          <cell r="T307">
            <v>45352</v>
          </cell>
          <cell r="U307">
            <v>45382</v>
          </cell>
          <cell r="V307">
            <v>2168371</v>
          </cell>
          <cell r="W307">
            <v>45383</v>
          </cell>
          <cell r="X307">
            <v>45412</v>
          </cell>
          <cell r="Y307">
            <v>2168371</v>
          </cell>
          <cell r="Z307">
            <v>45413</v>
          </cell>
          <cell r="AA307">
            <v>45443</v>
          </cell>
          <cell r="AB307">
            <v>2168371</v>
          </cell>
          <cell r="AC307">
            <v>45444</v>
          </cell>
          <cell r="AD307">
            <v>45473</v>
          </cell>
          <cell r="AE307">
            <v>1011907</v>
          </cell>
          <cell r="AF307">
            <v>45474</v>
          </cell>
          <cell r="AG307">
            <v>45487</v>
          </cell>
          <cell r="BI307" t="str">
            <v>Facultad de Ciencias Económicas</v>
          </cell>
          <cell r="BJ307" t="str">
            <v>JAVIER DIAZ CASTRO</v>
          </cell>
          <cell r="BK307" t="str">
            <v>Decano de la Facultad de Ciencias Económicas</v>
          </cell>
          <cell r="BL307">
            <v>21</v>
          </cell>
          <cell r="BM307">
            <v>45306</v>
          </cell>
          <cell r="BN307">
            <v>1283959346</v>
          </cell>
          <cell r="BO307">
            <v>297</v>
          </cell>
          <cell r="BP307">
            <v>45313</v>
          </cell>
          <cell r="BQ307">
            <v>12504273</v>
          </cell>
          <cell r="CS30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7">
            <v>1121933991</v>
          </cell>
          <cell r="CU307">
            <v>249</v>
          </cell>
          <cell r="CV307" t="str">
            <v>58404</v>
          </cell>
          <cell r="CY307">
            <v>8299</v>
          </cell>
          <cell r="CZ307" t="str">
            <v>M6</v>
          </cell>
        </row>
        <row r="308">
          <cell r="B308" t="str">
            <v>0209 DE 2024</v>
          </cell>
          <cell r="C308">
            <v>1070010607</v>
          </cell>
          <cell r="D308" t="str">
            <v>ADRIANA MARCELA MOLINA SOSA</v>
          </cell>
          <cell r="E308" t="str">
            <v>CONTRATO DE PRESTACIÓN DE SERVICIOS DE APOYO A LA GESTIÓN</v>
          </cell>
          <cell r="F308" t="str">
            <v>PRESTACIÓN DE SERVICIOS DE APOYO A LA GESTIÓN NECESARIO PARA EL FORTALECIMIENTO DE LOS PROCESOS ACADÉMICOS Y ADMINISTRATIVOS DE LOS PROGRAMAS DE POSGRADOS DE LA FACULTAD DE CIENCIAS ECONÓMICAS DE LA UNIVERSIDAD DE LOS LLANOS.</v>
          </cell>
          <cell r="G308">
            <v>45313</v>
          </cell>
          <cell r="H308">
            <v>12504273</v>
          </cell>
          <cell r="I308" t="str">
            <v>Cinco (05) meses y veintitrés (23) días calendario</v>
          </cell>
          <cell r="J308">
            <v>45313</v>
          </cell>
          <cell r="K308">
            <v>45487</v>
          </cell>
          <cell r="L308" t="str">
            <v>NO APLICA</v>
          </cell>
          <cell r="M308" t="str">
            <v>NO APLICA</v>
          </cell>
          <cell r="N308" t="str">
            <v>NO APLICA</v>
          </cell>
          <cell r="O308">
            <v>6</v>
          </cell>
          <cell r="P308">
            <v>2818882</v>
          </cell>
          <cell r="Q308">
            <v>45313</v>
          </cell>
          <cell r="R308">
            <v>45351</v>
          </cell>
          <cell r="S308">
            <v>2168371</v>
          </cell>
          <cell r="T308">
            <v>45352</v>
          </cell>
          <cell r="U308">
            <v>45382</v>
          </cell>
          <cell r="V308">
            <v>2168371</v>
          </cell>
          <cell r="W308">
            <v>45383</v>
          </cell>
          <cell r="X308">
            <v>45412</v>
          </cell>
          <cell r="Y308">
            <v>2168371</v>
          </cell>
          <cell r="Z308">
            <v>45413</v>
          </cell>
          <cell r="AA308">
            <v>45443</v>
          </cell>
          <cell r="AB308">
            <v>2168371</v>
          </cell>
          <cell r="AC308">
            <v>45444</v>
          </cell>
          <cell r="AD308">
            <v>45473</v>
          </cell>
          <cell r="AE308">
            <v>1011907</v>
          </cell>
          <cell r="AF308">
            <v>45474</v>
          </cell>
          <cell r="AG308">
            <v>45487</v>
          </cell>
          <cell r="BI308" t="str">
            <v>Facultad de Ciencias Económicas</v>
          </cell>
          <cell r="BJ308" t="str">
            <v>JAVIER DIAZ CASTRO</v>
          </cell>
          <cell r="BK308" t="str">
            <v>Decano de la Facultad de Ciencias Económicas</v>
          </cell>
          <cell r="BL308">
            <v>21</v>
          </cell>
          <cell r="BM308">
            <v>45306</v>
          </cell>
          <cell r="BN308">
            <v>1283959346</v>
          </cell>
          <cell r="BO308">
            <v>298</v>
          </cell>
          <cell r="BP308">
            <v>45313</v>
          </cell>
          <cell r="BQ308">
            <v>12504273</v>
          </cell>
          <cell r="CS30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8">
            <v>1070010607.9</v>
          </cell>
          <cell r="CU308">
            <v>249</v>
          </cell>
          <cell r="CV308" t="str">
            <v>5850114</v>
          </cell>
          <cell r="CY308">
            <v>8299</v>
          </cell>
          <cell r="CZ308" t="str">
            <v>M6</v>
          </cell>
        </row>
        <row r="309">
          <cell r="B309" t="str">
            <v>0210 DE 2024</v>
          </cell>
          <cell r="C309">
            <v>65739948</v>
          </cell>
          <cell r="D309" t="str">
            <v>SANDRA MILENA BOLIVAR RUBIO</v>
          </cell>
          <cell r="E309" t="str">
            <v>CONTRATO DE PRESTACIÓN DE SERVICIOS DE APOYO A LA GESTIÓN</v>
          </cell>
          <cell r="F309" t="str">
            <v>PRESTACIÓN DE SERVICIOS DE APOYO A LA GESTIÓN NECESARIO PARA EL FORTALECIMIENTO DE LOS PROCESOS ACADÉMICOS Y ADMINISTRATIVOS EN LA ESCUELA DE PEDAGOGÍA Y BELLAS ARTES DE LA FACULTAD DE CIENCIAS HUMANAS Y DE LA EDUCACIÓN DE LA UNIVERSIDAD DE LOS LLANOS.</v>
          </cell>
          <cell r="G309">
            <v>45313</v>
          </cell>
          <cell r="H309">
            <v>10841855</v>
          </cell>
          <cell r="I309" t="str">
            <v>Cinco (05) meses calendario</v>
          </cell>
          <cell r="J309">
            <v>45313</v>
          </cell>
          <cell r="K309">
            <v>45464</v>
          </cell>
          <cell r="L309" t="str">
            <v>NO APLICA</v>
          </cell>
          <cell r="M309" t="str">
            <v>NO APLICA</v>
          </cell>
          <cell r="N309" t="str">
            <v>NO APLICA</v>
          </cell>
          <cell r="O309">
            <v>5</v>
          </cell>
          <cell r="P309">
            <v>2818882</v>
          </cell>
          <cell r="Q309">
            <v>45313</v>
          </cell>
          <cell r="R309">
            <v>45351</v>
          </cell>
          <cell r="S309">
            <v>2168371</v>
          </cell>
          <cell r="T309">
            <v>45352</v>
          </cell>
          <cell r="U309">
            <v>45382</v>
          </cell>
          <cell r="V309">
            <v>2168371</v>
          </cell>
          <cell r="W309">
            <v>45383</v>
          </cell>
          <cell r="X309">
            <v>45412</v>
          </cell>
          <cell r="Y309">
            <v>2168371</v>
          </cell>
          <cell r="Z309">
            <v>45413</v>
          </cell>
          <cell r="AA309">
            <v>45443</v>
          </cell>
          <cell r="AB309">
            <v>1517860</v>
          </cell>
          <cell r="AC309">
            <v>45444</v>
          </cell>
          <cell r="AD309">
            <v>45464</v>
          </cell>
          <cell r="BI309" t="str">
            <v>Facultad de Ciencias Humanas y de la Educación</v>
          </cell>
          <cell r="BJ309" t="str">
            <v xml:space="preserve">FERNANDO CAMPOS POLO </v>
          </cell>
          <cell r="BK309" t="str">
            <v>Decano de la Facultad de Ciencias Humanas y de la Educación</v>
          </cell>
          <cell r="BL309">
            <v>21</v>
          </cell>
          <cell r="BM309">
            <v>45306</v>
          </cell>
          <cell r="BN309">
            <v>1283959346</v>
          </cell>
          <cell r="BO309">
            <v>259</v>
          </cell>
          <cell r="BP309">
            <v>45313</v>
          </cell>
          <cell r="BQ309">
            <v>10841855</v>
          </cell>
          <cell r="CS309"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309">
            <v>65739948</v>
          </cell>
          <cell r="CU309">
            <v>82</v>
          </cell>
          <cell r="CV309" t="str">
            <v>56300</v>
          </cell>
          <cell r="CY309">
            <v>9609</v>
          </cell>
          <cell r="CZ309" t="str">
            <v>M6</v>
          </cell>
        </row>
        <row r="310">
          <cell r="B310" t="str">
            <v>0211 DE 2024</v>
          </cell>
          <cell r="C310">
            <v>40382841</v>
          </cell>
          <cell r="D310" t="str">
            <v xml:space="preserve">MERCEDES NAYIBE HERNANDEZ CORREAL </v>
          </cell>
          <cell r="E310" t="str">
            <v>CONTRATO DE PRESTACIÓN DE SERVICIOS DE APOYO A LA GESTIÓN</v>
          </cell>
          <cell r="F310" t="str">
            <v>PRESTACIÓN DE SERVICIOS DE APOYO A LA GESTIÓN NECESARIO PARA EL FORTALECIMIENTO DE LOS PROCESOS ACADÉMICOS Y ADMINISTRATIVOS EN LA SECRETARÍA ACADÉMICA DE LA FACULTAD DE CIENCIAS HUMANAS Y DE LA EDUCACIÓN DE LA UNIVERSIDAD DE LOS LLANOS.</v>
          </cell>
          <cell r="G310">
            <v>45313</v>
          </cell>
          <cell r="H310">
            <v>10841855</v>
          </cell>
          <cell r="I310" t="str">
            <v>Cinco (05) meses calendario</v>
          </cell>
          <cell r="J310">
            <v>45313</v>
          </cell>
          <cell r="K310">
            <v>45464</v>
          </cell>
          <cell r="L310" t="str">
            <v>NO APLICA</v>
          </cell>
          <cell r="M310" t="str">
            <v>NO APLICA</v>
          </cell>
          <cell r="N310" t="str">
            <v>NO APLICA</v>
          </cell>
          <cell r="O310">
            <v>5</v>
          </cell>
          <cell r="P310">
            <v>2818882</v>
          </cell>
          <cell r="Q310">
            <v>45313</v>
          </cell>
          <cell r="R310">
            <v>45351</v>
          </cell>
          <cell r="S310">
            <v>2168371</v>
          </cell>
          <cell r="T310">
            <v>45352</v>
          </cell>
          <cell r="U310">
            <v>45382</v>
          </cell>
          <cell r="V310">
            <v>2168371</v>
          </cell>
          <cell r="W310">
            <v>45383</v>
          </cell>
          <cell r="X310">
            <v>45412</v>
          </cell>
          <cell r="Y310">
            <v>2168371</v>
          </cell>
          <cell r="Z310">
            <v>45413</v>
          </cell>
          <cell r="AA310">
            <v>45443</v>
          </cell>
          <cell r="AB310">
            <v>1517860</v>
          </cell>
          <cell r="AC310">
            <v>45444</v>
          </cell>
          <cell r="AD310">
            <v>45464</v>
          </cell>
          <cell r="BI310" t="str">
            <v>Facultad de Ciencias Humanas y de la Educación</v>
          </cell>
          <cell r="BJ310" t="str">
            <v xml:space="preserve">FERNANDO CAMPOS POLO </v>
          </cell>
          <cell r="BK310" t="str">
            <v>Decano de la Facultad de Ciencias Humanas y de la Educación</v>
          </cell>
          <cell r="BL310">
            <v>21</v>
          </cell>
          <cell r="BM310">
            <v>45306</v>
          </cell>
          <cell r="BN310">
            <v>1283959346</v>
          </cell>
          <cell r="BO310">
            <v>256</v>
          </cell>
          <cell r="BP310">
            <v>45313</v>
          </cell>
          <cell r="BQ310">
            <v>10841855</v>
          </cell>
          <cell r="CS31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310">
            <v>40382841</v>
          </cell>
          <cell r="CU310">
            <v>82</v>
          </cell>
          <cell r="CV310" t="str">
            <v>56100</v>
          </cell>
          <cell r="CY310">
            <v>4761</v>
          </cell>
          <cell r="CZ310" t="str">
            <v>M6</v>
          </cell>
        </row>
        <row r="311">
          <cell r="B311" t="str">
            <v>0212 DE 2024</v>
          </cell>
          <cell r="C311">
            <v>40325585</v>
          </cell>
          <cell r="D311" t="str">
            <v>PAOLA MERCEDES GARZON ROZO</v>
          </cell>
          <cell r="E311" t="str">
            <v>CONTRATO DE PRESTACIÓN DE SERVICIOS DE APOYO A LA GESTIÓN</v>
          </cell>
          <cell r="F311" t="str">
            <v>PRESTACIÓN DE SERVICIOS DE APOYO A LA GESTIÓN NECESARIO PARA EL FORTALECIMIENTO DE LOS PROCESOS ACADÉMICOS Y ADMINISTRATIVOS EN LA ESCUELA DE HUMANIDADES DE LA FACULTAD DE CIENCIAS HUMANAS Y DE LA EDUCACIÓN DE LA UNIVERSIDAD DE LOS LLANOS.</v>
          </cell>
          <cell r="G311">
            <v>45313</v>
          </cell>
          <cell r="H311">
            <v>10841855</v>
          </cell>
          <cell r="I311" t="str">
            <v>Cinco (05) meses calendario</v>
          </cell>
          <cell r="J311">
            <v>45313</v>
          </cell>
          <cell r="K311">
            <v>45464</v>
          </cell>
          <cell r="L311" t="str">
            <v>NO APLICA</v>
          </cell>
          <cell r="M311" t="str">
            <v>NO APLICA</v>
          </cell>
          <cell r="N311" t="str">
            <v>NO APLICA</v>
          </cell>
          <cell r="O311">
            <v>5</v>
          </cell>
          <cell r="P311">
            <v>2818882</v>
          </cell>
          <cell r="Q311">
            <v>45313</v>
          </cell>
          <cell r="R311">
            <v>45351</v>
          </cell>
          <cell r="S311">
            <v>2168371</v>
          </cell>
          <cell r="T311">
            <v>45352</v>
          </cell>
          <cell r="U311">
            <v>45382</v>
          </cell>
          <cell r="V311">
            <v>2168371</v>
          </cell>
          <cell r="W311">
            <v>45383</v>
          </cell>
          <cell r="X311">
            <v>45412</v>
          </cell>
          <cell r="Y311">
            <v>2168371</v>
          </cell>
          <cell r="Z311">
            <v>45413</v>
          </cell>
          <cell r="AA311">
            <v>45443</v>
          </cell>
          <cell r="AB311">
            <v>1517860</v>
          </cell>
          <cell r="AC311">
            <v>45444</v>
          </cell>
          <cell r="AD311">
            <v>45464</v>
          </cell>
          <cell r="BI311" t="str">
            <v>Facultad de Ciencias Humanas y de la Educación</v>
          </cell>
          <cell r="BJ311" t="str">
            <v xml:space="preserve">FERNANDO CAMPOS POLO </v>
          </cell>
          <cell r="BK311" t="str">
            <v>Decano de la Facultad de Ciencias Humanas y de la Educación</v>
          </cell>
          <cell r="BL311">
            <v>21</v>
          </cell>
          <cell r="BM311">
            <v>45306</v>
          </cell>
          <cell r="BN311">
            <v>1283959346</v>
          </cell>
          <cell r="BO311">
            <v>255</v>
          </cell>
          <cell r="BP311">
            <v>45313</v>
          </cell>
          <cell r="BQ311">
            <v>10841855</v>
          </cell>
          <cell r="CS311"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311">
            <v>40325585.799999997</v>
          </cell>
          <cell r="CU311">
            <v>82</v>
          </cell>
          <cell r="CV311" t="str">
            <v>56400</v>
          </cell>
          <cell r="CY311">
            <v>7490</v>
          </cell>
          <cell r="CZ311" t="str">
            <v>M6</v>
          </cell>
        </row>
        <row r="312">
          <cell r="B312" t="str">
            <v>0213 DE 2024</v>
          </cell>
          <cell r="C312">
            <v>35260257</v>
          </cell>
          <cell r="D312" t="str">
            <v>JENNY PATRICIA GONZALEZ LEIVA</v>
          </cell>
          <cell r="E312" t="str">
            <v>CONTRATO DE PRESTACIÓN DE SERVICIOS DE APOYO A LA GESTIÓN</v>
          </cell>
          <cell r="F312"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12">
            <v>45313</v>
          </cell>
          <cell r="H312">
            <v>10841855</v>
          </cell>
          <cell r="I312" t="str">
            <v>Cinco (05) meses calendario</v>
          </cell>
          <cell r="J312">
            <v>45313</v>
          </cell>
          <cell r="K312">
            <v>45464</v>
          </cell>
          <cell r="L312" t="str">
            <v>NO APLICA</v>
          </cell>
          <cell r="M312" t="str">
            <v>NO APLICA</v>
          </cell>
          <cell r="N312" t="str">
            <v>NO APLICA</v>
          </cell>
          <cell r="O312">
            <v>5</v>
          </cell>
          <cell r="P312">
            <v>2818882</v>
          </cell>
          <cell r="Q312">
            <v>45313</v>
          </cell>
          <cell r="R312">
            <v>45351</v>
          </cell>
          <cell r="S312">
            <v>2168371</v>
          </cell>
          <cell r="T312">
            <v>45352</v>
          </cell>
          <cell r="U312">
            <v>45382</v>
          </cell>
          <cell r="V312">
            <v>2168371</v>
          </cell>
          <cell r="W312">
            <v>45383</v>
          </cell>
          <cell r="X312">
            <v>45412</v>
          </cell>
          <cell r="Y312">
            <v>2168371</v>
          </cell>
          <cell r="Z312">
            <v>45413</v>
          </cell>
          <cell r="AA312">
            <v>45443</v>
          </cell>
          <cell r="AB312">
            <v>1517860</v>
          </cell>
          <cell r="AC312">
            <v>45444</v>
          </cell>
          <cell r="AD312">
            <v>45464</v>
          </cell>
          <cell r="BI312" t="str">
            <v>Facultad de Ciencias Humanas y de la Educación</v>
          </cell>
          <cell r="BJ312" t="str">
            <v xml:space="preserve">FERNANDO CAMPOS POLO </v>
          </cell>
          <cell r="BK312" t="str">
            <v>Decano de la Facultad de Ciencias Humanas y de la Educación</v>
          </cell>
          <cell r="BL312">
            <v>21</v>
          </cell>
          <cell r="BM312">
            <v>45306</v>
          </cell>
          <cell r="BN312">
            <v>1283959346</v>
          </cell>
          <cell r="BO312">
            <v>254</v>
          </cell>
          <cell r="BP312">
            <v>45313</v>
          </cell>
          <cell r="BQ312">
            <v>10841855</v>
          </cell>
          <cell r="CS31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2">
            <v>35260257</v>
          </cell>
          <cell r="CU312">
            <v>82</v>
          </cell>
          <cell r="CV312" t="str">
            <v>56304</v>
          </cell>
          <cell r="CY312">
            <v>8299</v>
          </cell>
          <cell r="CZ312" t="str">
            <v>M6</v>
          </cell>
        </row>
        <row r="313">
          <cell r="B313" t="str">
            <v>0214 DE 2024</v>
          </cell>
          <cell r="C313">
            <v>40389413</v>
          </cell>
          <cell r="D313" t="str">
            <v xml:space="preserve">ANA CECILIA RODRIGUEZ CRUZ </v>
          </cell>
          <cell r="E313" t="str">
            <v>CONTRATO DE PRESTACIÓN DE SERVICIOS DE APOYO A LA GESTIÓN</v>
          </cell>
          <cell r="F313"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13">
            <v>45313</v>
          </cell>
          <cell r="H313">
            <v>10841855</v>
          </cell>
          <cell r="I313" t="str">
            <v>Cinco (05) meses calendario</v>
          </cell>
          <cell r="J313">
            <v>45313</v>
          </cell>
          <cell r="K313">
            <v>45464</v>
          </cell>
          <cell r="L313" t="str">
            <v>NO APLICA</v>
          </cell>
          <cell r="M313" t="str">
            <v>NO APLICA</v>
          </cell>
          <cell r="N313" t="str">
            <v>NO APLICA</v>
          </cell>
          <cell r="O313">
            <v>5</v>
          </cell>
          <cell r="P313">
            <v>2818882</v>
          </cell>
          <cell r="Q313">
            <v>45313</v>
          </cell>
          <cell r="R313">
            <v>45351</v>
          </cell>
          <cell r="S313">
            <v>2168371</v>
          </cell>
          <cell r="T313">
            <v>45352</v>
          </cell>
          <cell r="U313">
            <v>45382</v>
          </cell>
          <cell r="V313">
            <v>2168371</v>
          </cell>
          <cell r="W313">
            <v>45383</v>
          </cell>
          <cell r="X313">
            <v>45412</v>
          </cell>
          <cell r="Y313">
            <v>2168371</v>
          </cell>
          <cell r="Z313">
            <v>45413</v>
          </cell>
          <cell r="AA313">
            <v>45443</v>
          </cell>
          <cell r="AB313">
            <v>1517860</v>
          </cell>
          <cell r="AC313">
            <v>45444</v>
          </cell>
          <cell r="AD313">
            <v>45464</v>
          </cell>
          <cell r="BI313" t="str">
            <v>Facultad de Ciencias Humanas y de la Educación</v>
          </cell>
          <cell r="BJ313" t="str">
            <v xml:space="preserve">FERNANDO CAMPOS POLO </v>
          </cell>
          <cell r="BK313" t="str">
            <v>Decano de la Facultad de Ciencias Humanas y de la Educación</v>
          </cell>
          <cell r="BL313">
            <v>21</v>
          </cell>
          <cell r="BM313">
            <v>45306</v>
          </cell>
          <cell r="BN313">
            <v>1283959346</v>
          </cell>
          <cell r="BO313">
            <v>257</v>
          </cell>
          <cell r="BP313">
            <v>45313</v>
          </cell>
          <cell r="BQ313">
            <v>10841855</v>
          </cell>
          <cell r="CS31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3">
            <v>40389413.399999999</v>
          </cell>
          <cell r="CU313">
            <v>82</v>
          </cell>
          <cell r="CV313" t="str">
            <v>56303</v>
          </cell>
          <cell r="CY313">
            <v>8299</v>
          </cell>
          <cell r="CZ313" t="str">
            <v>M6</v>
          </cell>
        </row>
        <row r="314">
          <cell r="B314" t="str">
            <v>0215 DE 2024</v>
          </cell>
          <cell r="C314">
            <v>40401855</v>
          </cell>
          <cell r="D314" t="str">
            <v>CLAUDIA MILENA FORERO ECHAVARRIA</v>
          </cell>
          <cell r="E314" t="str">
            <v>CONTRATO DE PRESTACIÓN DE SERVICIOS DE APOYO A LA GESTIÓN</v>
          </cell>
          <cell r="F314"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14">
            <v>45313</v>
          </cell>
          <cell r="H314">
            <v>10841855</v>
          </cell>
          <cell r="I314" t="str">
            <v>Cinco (05) meses calendario</v>
          </cell>
          <cell r="J314">
            <v>45313</v>
          </cell>
          <cell r="K314">
            <v>45464</v>
          </cell>
          <cell r="L314" t="str">
            <v>NO APLICA</v>
          </cell>
          <cell r="M314" t="str">
            <v>NO APLICA</v>
          </cell>
          <cell r="N314" t="str">
            <v>NO APLICA</v>
          </cell>
          <cell r="O314">
            <v>5</v>
          </cell>
          <cell r="P314">
            <v>2818882</v>
          </cell>
          <cell r="Q314">
            <v>45313</v>
          </cell>
          <cell r="R314">
            <v>45351</v>
          </cell>
          <cell r="S314">
            <v>2168371</v>
          </cell>
          <cell r="T314">
            <v>45352</v>
          </cell>
          <cell r="U314">
            <v>45382</v>
          </cell>
          <cell r="V314">
            <v>2168371</v>
          </cell>
          <cell r="W314">
            <v>45383</v>
          </cell>
          <cell r="X314">
            <v>45412</v>
          </cell>
          <cell r="Y314">
            <v>2168371</v>
          </cell>
          <cell r="Z314">
            <v>45413</v>
          </cell>
          <cell r="AA314">
            <v>45443</v>
          </cell>
          <cell r="AB314">
            <v>1517860</v>
          </cell>
          <cell r="AC314">
            <v>45444</v>
          </cell>
          <cell r="AD314">
            <v>45464</v>
          </cell>
          <cell r="BI314" t="str">
            <v>Facultad de Ciencias Humanas y de la Educación</v>
          </cell>
          <cell r="BJ314" t="str">
            <v xml:space="preserve">FERNANDO CAMPOS POLO </v>
          </cell>
          <cell r="BK314" t="str">
            <v>Decano de la Facultad de Ciencias Humanas y de la Educación</v>
          </cell>
          <cell r="BL314">
            <v>21</v>
          </cell>
          <cell r="BM314">
            <v>45306</v>
          </cell>
          <cell r="BN314">
            <v>1283959346</v>
          </cell>
          <cell r="BO314">
            <v>258</v>
          </cell>
          <cell r="BP314">
            <v>45313</v>
          </cell>
          <cell r="BQ314">
            <v>10841855</v>
          </cell>
          <cell r="CS314"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4">
            <v>40401855</v>
          </cell>
          <cell r="CU314">
            <v>82</v>
          </cell>
          <cell r="CV314" t="str">
            <v>56301</v>
          </cell>
          <cell r="CY314">
            <v>8299</v>
          </cell>
          <cell r="CZ314" t="str">
            <v>M6</v>
          </cell>
        </row>
        <row r="315">
          <cell r="B315" t="str">
            <v>0216 DE 2024</v>
          </cell>
          <cell r="C315">
            <v>1120504145</v>
          </cell>
          <cell r="D315" t="str">
            <v>YENNY EMILIANA MELO SUAREZ</v>
          </cell>
          <cell r="E315" t="str">
            <v>CONTRATO DE PRESTACIÓN DE SERVICIOS DE APOYO A LA GESTIÓN</v>
          </cell>
          <cell r="F315"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15">
            <v>45313</v>
          </cell>
          <cell r="H315">
            <v>10841855</v>
          </cell>
          <cell r="I315" t="str">
            <v>Cinco (05) meses calendario</v>
          </cell>
          <cell r="J315">
            <v>45313</v>
          </cell>
          <cell r="K315">
            <v>45464</v>
          </cell>
          <cell r="L315" t="str">
            <v>NO APLICA</v>
          </cell>
          <cell r="M315" t="str">
            <v>NO APLICA</v>
          </cell>
          <cell r="N315" t="str">
            <v>NO APLICA</v>
          </cell>
          <cell r="O315">
            <v>5</v>
          </cell>
          <cell r="P315">
            <v>2818882</v>
          </cell>
          <cell r="Q315">
            <v>45313</v>
          </cell>
          <cell r="R315">
            <v>45351</v>
          </cell>
          <cell r="S315">
            <v>2168371</v>
          </cell>
          <cell r="T315">
            <v>45352</v>
          </cell>
          <cell r="U315">
            <v>45382</v>
          </cell>
          <cell r="V315">
            <v>2168371</v>
          </cell>
          <cell r="W315">
            <v>45383</v>
          </cell>
          <cell r="X315">
            <v>45412</v>
          </cell>
          <cell r="Y315">
            <v>2168371</v>
          </cell>
          <cell r="Z315">
            <v>45413</v>
          </cell>
          <cell r="AA315">
            <v>45443</v>
          </cell>
          <cell r="AB315">
            <v>1517860</v>
          </cell>
          <cell r="AC315">
            <v>45444</v>
          </cell>
          <cell r="AD315">
            <v>45464</v>
          </cell>
          <cell r="BI315" t="str">
            <v>Facultad de Ciencias Humanas y de la Educación</v>
          </cell>
          <cell r="BJ315" t="str">
            <v xml:space="preserve">FERNANDO CAMPOS POLO </v>
          </cell>
          <cell r="BK315" t="str">
            <v>Decano de la Facultad de Ciencias Humanas y de la Educación</v>
          </cell>
          <cell r="BL315">
            <v>21</v>
          </cell>
          <cell r="BM315">
            <v>45306</v>
          </cell>
          <cell r="BN315">
            <v>1283959346</v>
          </cell>
          <cell r="BO315">
            <v>260</v>
          </cell>
          <cell r="BP315">
            <v>45313</v>
          </cell>
          <cell r="BQ315">
            <v>10841855</v>
          </cell>
          <cell r="CS315"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15">
            <v>1120504145</v>
          </cell>
          <cell r="CU315">
            <v>82</v>
          </cell>
          <cell r="CV315" t="str">
            <v>56302</v>
          </cell>
          <cell r="CY315">
            <v>7490</v>
          </cell>
          <cell r="CZ315" t="str">
            <v>M6</v>
          </cell>
        </row>
        <row r="316">
          <cell r="B316" t="str">
            <v>0217 DE 2024</v>
          </cell>
          <cell r="C316">
            <v>1121949731</v>
          </cell>
          <cell r="D316" t="str">
            <v>JHON SMITH RUGES GUTIERREZ</v>
          </cell>
          <cell r="E316" t="str">
            <v>CONTRATO DE PRESTACIÓN DE SERVICIOS PROFESIONALES</v>
          </cell>
          <cell r="F316" t="str">
            <v>PRESTACIÓN DE SERVICIOS PROFESIONALES NECESARIO PARA EL FORTALECIMIENTO DE LOS PROCESOS DEL CENTRO DE PROYECCIÓN SOCIAL Y CENTRO DE INVESTIGACIONES DE LA FACULTAD DE CIENCIAS HUMANAS Y DE LA EDUCACIÓN DE LA UNIVERSIDAD DE LOS LLANOS.</v>
          </cell>
          <cell r="G316">
            <v>45313</v>
          </cell>
          <cell r="H316">
            <v>13652500</v>
          </cell>
          <cell r="I316" t="str">
            <v>Cinco (05) meses calendario</v>
          </cell>
          <cell r="J316">
            <v>45313</v>
          </cell>
          <cell r="K316">
            <v>45464</v>
          </cell>
          <cell r="L316" t="str">
            <v>NO APLICA</v>
          </cell>
          <cell r="M316" t="str">
            <v>NO APLICA</v>
          </cell>
          <cell r="N316" t="str">
            <v>NO APLICA</v>
          </cell>
          <cell r="O316">
            <v>5</v>
          </cell>
          <cell r="P316">
            <v>3549650</v>
          </cell>
          <cell r="Q316">
            <v>45313</v>
          </cell>
          <cell r="R316">
            <v>45351</v>
          </cell>
          <cell r="S316">
            <v>2730500</v>
          </cell>
          <cell r="T316">
            <v>45352</v>
          </cell>
          <cell r="U316">
            <v>45382</v>
          </cell>
          <cell r="V316">
            <v>2730500</v>
          </cell>
          <cell r="W316">
            <v>45383</v>
          </cell>
          <cell r="X316">
            <v>45412</v>
          </cell>
          <cell r="Y316">
            <v>2730500</v>
          </cell>
          <cell r="Z316">
            <v>45413</v>
          </cell>
          <cell r="AA316">
            <v>45443</v>
          </cell>
          <cell r="AB316">
            <v>1911350</v>
          </cell>
          <cell r="AC316">
            <v>45444</v>
          </cell>
          <cell r="AD316">
            <v>45464</v>
          </cell>
          <cell r="BI316" t="str">
            <v>Facultad de Ciencias Humanas y de la Educación</v>
          </cell>
          <cell r="BJ316" t="str">
            <v xml:space="preserve">FERNANDO CAMPOS POLO </v>
          </cell>
          <cell r="BK316" t="str">
            <v>Decano de la Facultad de Ciencias Humanas y de la Educación</v>
          </cell>
          <cell r="BL316">
            <v>21</v>
          </cell>
          <cell r="BM316">
            <v>45306</v>
          </cell>
          <cell r="BN316">
            <v>1283959346</v>
          </cell>
          <cell r="BO316">
            <v>261</v>
          </cell>
          <cell r="BP316">
            <v>45313</v>
          </cell>
          <cell r="BQ316">
            <v>13652500</v>
          </cell>
          <cell r="CS31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16">
            <v>1121949731</v>
          </cell>
          <cell r="CU316">
            <v>82</v>
          </cell>
          <cell r="CV316" t="str">
            <v>56501</v>
          </cell>
          <cell r="CY316">
            <v>7490</v>
          </cell>
          <cell r="CZ316" t="str">
            <v>M6</v>
          </cell>
        </row>
        <row r="317">
          <cell r="B317" t="str">
            <v>0218 DE 2024</v>
          </cell>
          <cell r="C317">
            <v>31949877</v>
          </cell>
          <cell r="D317" t="str">
            <v>OLGA JACQUELINE LIZARAZO BUITRAGO</v>
          </cell>
          <cell r="E317" t="str">
            <v>CONTRATO DE PRESTACIÓN DE SERVICIOS DE APOYO A LA GESTIÓN</v>
          </cell>
          <cell r="F31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17">
            <v>45313</v>
          </cell>
          <cell r="H317">
            <v>12504273</v>
          </cell>
          <cell r="I317" t="str">
            <v>Cinco (05) meses y veintitrés (23) días calendario</v>
          </cell>
          <cell r="J317">
            <v>45313</v>
          </cell>
          <cell r="K317">
            <v>45487</v>
          </cell>
          <cell r="L317" t="str">
            <v>NO APLICA</v>
          </cell>
          <cell r="M317" t="str">
            <v>NO APLICA</v>
          </cell>
          <cell r="N317" t="str">
            <v>NO APLICA</v>
          </cell>
          <cell r="O317">
            <v>6</v>
          </cell>
          <cell r="P317">
            <v>2818882</v>
          </cell>
          <cell r="Q317">
            <v>45313</v>
          </cell>
          <cell r="R317">
            <v>45351</v>
          </cell>
          <cell r="S317">
            <v>2168371</v>
          </cell>
          <cell r="T317">
            <v>45352</v>
          </cell>
          <cell r="U317">
            <v>45382</v>
          </cell>
          <cell r="V317">
            <v>2168371</v>
          </cell>
          <cell r="W317">
            <v>45383</v>
          </cell>
          <cell r="X317">
            <v>45412</v>
          </cell>
          <cell r="Y317">
            <v>2168371</v>
          </cell>
          <cell r="Z317">
            <v>45413</v>
          </cell>
          <cell r="AA317">
            <v>45443</v>
          </cell>
          <cell r="AB317">
            <v>2168371</v>
          </cell>
          <cell r="AC317">
            <v>45444</v>
          </cell>
          <cell r="AD317">
            <v>45473</v>
          </cell>
          <cell r="AE317">
            <v>1011907</v>
          </cell>
          <cell r="AF317">
            <v>45474</v>
          </cell>
          <cell r="AG317">
            <v>45487</v>
          </cell>
          <cell r="BI317" t="str">
            <v>Facultad de Ciencias Humanas y de la Educación</v>
          </cell>
          <cell r="BJ317" t="str">
            <v>FERNANDO CAMPOS POLO</v>
          </cell>
          <cell r="BK317" t="str">
            <v>Decano de la Facultad de Ciencias Humanas y de la Educación</v>
          </cell>
          <cell r="BL317">
            <v>21</v>
          </cell>
          <cell r="BM317">
            <v>45306</v>
          </cell>
          <cell r="BN317">
            <v>1283959346</v>
          </cell>
          <cell r="BO317">
            <v>296</v>
          </cell>
          <cell r="BP317">
            <v>45313</v>
          </cell>
          <cell r="BQ317">
            <v>12504273</v>
          </cell>
          <cell r="CS3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17">
            <v>31949877</v>
          </cell>
          <cell r="CU317">
            <v>246</v>
          </cell>
          <cell r="CV317" t="str">
            <v>56307</v>
          </cell>
          <cell r="CY317">
            <v>8211</v>
          </cell>
          <cell r="CZ317" t="str">
            <v>M6</v>
          </cell>
        </row>
        <row r="318">
          <cell r="B318" t="str">
            <v>0219 DE 2024</v>
          </cell>
          <cell r="C318">
            <v>1121888586</v>
          </cell>
          <cell r="D318" t="str">
            <v>NATALIA CORREDOR BONELO</v>
          </cell>
          <cell r="E318" t="str">
            <v>CONTRATO DE PRESTACIÓN DE SERVICIOS DE APOYO A LA GESTIÓN</v>
          </cell>
          <cell r="F318"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18">
            <v>45313</v>
          </cell>
          <cell r="H318">
            <v>12504273</v>
          </cell>
          <cell r="I318" t="str">
            <v>Cinco (05) meses y veintitrés (23) días calendario</v>
          </cell>
          <cell r="J318">
            <v>45313</v>
          </cell>
          <cell r="K318">
            <v>45487</v>
          </cell>
          <cell r="L318" t="str">
            <v>NO APLICA</v>
          </cell>
          <cell r="M318" t="str">
            <v>NO APLICA</v>
          </cell>
          <cell r="N318" t="str">
            <v>NO APLICA</v>
          </cell>
          <cell r="O318">
            <v>6</v>
          </cell>
          <cell r="P318">
            <v>2818882</v>
          </cell>
          <cell r="Q318">
            <v>45313</v>
          </cell>
          <cell r="R318">
            <v>45351</v>
          </cell>
          <cell r="S318">
            <v>2168371</v>
          </cell>
          <cell r="T318">
            <v>45352</v>
          </cell>
          <cell r="U318">
            <v>45382</v>
          </cell>
          <cell r="V318">
            <v>2168371</v>
          </cell>
          <cell r="W318">
            <v>45383</v>
          </cell>
          <cell r="X318">
            <v>45412</v>
          </cell>
          <cell r="Y318">
            <v>2168371</v>
          </cell>
          <cell r="Z318">
            <v>45413</v>
          </cell>
          <cell r="AA318">
            <v>45443</v>
          </cell>
          <cell r="AB318">
            <v>2168371</v>
          </cell>
          <cell r="AC318">
            <v>45444</v>
          </cell>
          <cell r="AD318">
            <v>45473</v>
          </cell>
          <cell r="AE318">
            <v>1011907</v>
          </cell>
          <cell r="AF318">
            <v>45474</v>
          </cell>
          <cell r="AG318">
            <v>45487</v>
          </cell>
          <cell r="BI318" t="str">
            <v>Facultad de Ciencias Humanas y de la Educación</v>
          </cell>
          <cell r="BJ318" t="str">
            <v xml:space="preserve">FERNANDO CAMPOS POLO </v>
          </cell>
          <cell r="BK318" t="str">
            <v>Decano de la Facultad de Ciencias Humanas y de la Educación</v>
          </cell>
          <cell r="BL318">
            <v>50</v>
          </cell>
          <cell r="BM318">
            <v>45313</v>
          </cell>
          <cell r="BN318">
            <v>30157354</v>
          </cell>
          <cell r="BO318">
            <v>211</v>
          </cell>
          <cell r="BP318">
            <v>45313</v>
          </cell>
          <cell r="BQ318">
            <v>12504273</v>
          </cell>
          <cell r="CS318"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318">
            <v>1121888586.5</v>
          </cell>
          <cell r="CU318">
            <v>246</v>
          </cell>
          <cell r="CV318" t="str">
            <v>56401</v>
          </cell>
          <cell r="CY318">
            <v>8299</v>
          </cell>
          <cell r="CZ318" t="str">
            <v>M6</v>
          </cell>
        </row>
        <row r="319">
          <cell r="B319" t="str">
            <v>0220 DE 2024</v>
          </cell>
          <cell r="C319">
            <v>1121859581</v>
          </cell>
          <cell r="D319" t="str">
            <v>LIZETH KATHERINE VILLALBA RINCON</v>
          </cell>
          <cell r="E319" t="str">
            <v>CONTRATO DE PRESTACIÓN DE SERVICIOS PROFESIONALES</v>
          </cell>
          <cell r="F319" t="str">
            <v>PRESTACIÓN DE SERVICIOS PROFESIONALES NECESARIO PARA EL FORTALECIMIENTO DE LOS PROCESOS ACADÉMICOS Y ADMINISTRATIVOS DE LOS PROGRAMAS DE POSGRADOS PROPIOS Y EN CONVENIO DE LA UNIVERSIDAD DE LOS LLANOS.</v>
          </cell>
          <cell r="G319">
            <v>45313</v>
          </cell>
          <cell r="H319">
            <v>17653081</v>
          </cell>
          <cell r="I319" t="str">
            <v>Cinco (05) meses y veintitrés (23) días calendario</v>
          </cell>
          <cell r="J319">
            <v>45313</v>
          </cell>
          <cell r="K319">
            <v>45487</v>
          </cell>
          <cell r="L319" t="str">
            <v>NO APLICA</v>
          </cell>
          <cell r="M319" t="str">
            <v>NO APLICA</v>
          </cell>
          <cell r="N319" t="str">
            <v>NO APLICA</v>
          </cell>
          <cell r="O319">
            <v>6</v>
          </cell>
          <cell r="P319">
            <v>3979596</v>
          </cell>
          <cell r="Q319">
            <v>45313</v>
          </cell>
          <cell r="R319">
            <v>45351</v>
          </cell>
          <cell r="S319">
            <v>3061228</v>
          </cell>
          <cell r="T319">
            <v>45352</v>
          </cell>
          <cell r="U319">
            <v>45382</v>
          </cell>
          <cell r="V319">
            <v>3061228</v>
          </cell>
          <cell r="W319">
            <v>45383</v>
          </cell>
          <cell r="X319">
            <v>45412</v>
          </cell>
          <cell r="Y319">
            <v>3061228</v>
          </cell>
          <cell r="Z319">
            <v>45413</v>
          </cell>
          <cell r="AA319">
            <v>45443</v>
          </cell>
          <cell r="AB319">
            <v>3061228</v>
          </cell>
          <cell r="AC319">
            <v>45444</v>
          </cell>
          <cell r="AD319">
            <v>45473</v>
          </cell>
          <cell r="AE319">
            <v>1428573</v>
          </cell>
          <cell r="AF319">
            <v>45474</v>
          </cell>
          <cell r="AG319">
            <v>45487</v>
          </cell>
          <cell r="BI319" t="str">
            <v>Facultad de Ciencias Humanas y de la Educación</v>
          </cell>
          <cell r="BJ319" t="str">
            <v xml:space="preserve">FERNANDO CAMPOS POLO </v>
          </cell>
          <cell r="BK319" t="str">
            <v>Decano de la Facultad de Ciencias Humanas y de la Educación</v>
          </cell>
          <cell r="BL319">
            <v>50</v>
          </cell>
          <cell r="BM319">
            <v>45313</v>
          </cell>
          <cell r="BN319">
            <v>30157354</v>
          </cell>
          <cell r="BO319">
            <v>212</v>
          </cell>
          <cell r="BP319">
            <v>45313</v>
          </cell>
          <cell r="BQ319">
            <v>17653081</v>
          </cell>
          <cell r="CS319"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319">
            <v>1121859581</v>
          </cell>
          <cell r="CU319">
            <v>253</v>
          </cell>
          <cell r="CV319" t="str">
            <v>60201</v>
          </cell>
          <cell r="CY319">
            <v>8299</v>
          </cell>
          <cell r="CZ319" t="str">
            <v>M6</v>
          </cell>
        </row>
        <row r="320">
          <cell r="B320" t="str">
            <v>0221 DE 2024</v>
          </cell>
          <cell r="C320">
            <v>1121828357</v>
          </cell>
          <cell r="D320" t="str">
            <v xml:space="preserve">MAURICIO CAICEDO SALGUERO </v>
          </cell>
          <cell r="E320" t="str">
            <v>CONTRATO DE PRESTACIÓN DE SERVICIOS PROFESIONALES</v>
          </cell>
          <cell r="F320" t="str">
            <v>PRESTACIÓN DE SERVICIOS PROFESIONALES NECESARIO PARA EL FORTALECIMIENTO DE LOS PROCESOS ADMINISTRATIVOS DE LA FACULTAD DE CIENCIAS DE LA SALUD DE LA UNIVERSIDAD DE LOS LLANOS.</v>
          </cell>
          <cell r="G320">
            <v>45313</v>
          </cell>
          <cell r="H320">
            <v>17653081</v>
          </cell>
          <cell r="I320" t="str">
            <v>Cinco (05) meses y veintitrés (23) días calendario</v>
          </cell>
          <cell r="J320">
            <v>45313</v>
          </cell>
          <cell r="K320">
            <v>45487</v>
          </cell>
          <cell r="L320" t="str">
            <v>NO APLICA</v>
          </cell>
          <cell r="M320" t="str">
            <v>NO APLICA</v>
          </cell>
          <cell r="N320" t="str">
            <v>NO APLICA</v>
          </cell>
          <cell r="O320">
            <v>6</v>
          </cell>
          <cell r="P320">
            <v>3979596</v>
          </cell>
          <cell r="Q320">
            <v>45313</v>
          </cell>
          <cell r="R320">
            <v>45351</v>
          </cell>
          <cell r="S320">
            <v>3061228</v>
          </cell>
          <cell r="T320">
            <v>45352</v>
          </cell>
          <cell r="U320">
            <v>45382</v>
          </cell>
          <cell r="V320">
            <v>3061228</v>
          </cell>
          <cell r="W320">
            <v>45383</v>
          </cell>
          <cell r="X320">
            <v>45412</v>
          </cell>
          <cell r="Y320">
            <v>3061228</v>
          </cell>
          <cell r="Z320">
            <v>45413</v>
          </cell>
          <cell r="AA320">
            <v>45443</v>
          </cell>
          <cell r="AB320">
            <v>3061228</v>
          </cell>
          <cell r="AC320">
            <v>45444</v>
          </cell>
          <cell r="AD320">
            <v>45473</v>
          </cell>
          <cell r="AE320">
            <v>1428573</v>
          </cell>
          <cell r="AF320">
            <v>45474</v>
          </cell>
          <cell r="AG320">
            <v>45487</v>
          </cell>
          <cell r="BI320" t="str">
            <v>Facultad de Ciencias de la Salud</v>
          </cell>
          <cell r="BJ320" t="str">
            <v>LUZ MIRYAM TOBÓN BORRERO</v>
          </cell>
          <cell r="BK320" t="str">
            <v>Decana de la Facultad de Ciencias de la Salud</v>
          </cell>
          <cell r="BL320">
            <v>21</v>
          </cell>
          <cell r="BM320">
            <v>45306</v>
          </cell>
          <cell r="BN320">
            <v>1283959346</v>
          </cell>
          <cell r="BO320">
            <v>263</v>
          </cell>
          <cell r="BP320">
            <v>45313</v>
          </cell>
          <cell r="BQ320">
            <v>17653081</v>
          </cell>
          <cell r="CS320"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320">
            <v>1121828357</v>
          </cell>
          <cell r="CU320">
            <v>54</v>
          </cell>
          <cell r="CV320" t="str">
            <v>55200</v>
          </cell>
          <cell r="CY320">
            <v>7490</v>
          </cell>
          <cell r="CZ320" t="str">
            <v>M6</v>
          </cell>
        </row>
        <row r="321">
          <cell r="B321" t="str">
            <v>0222 DE 2024</v>
          </cell>
          <cell r="C321">
            <v>53074815</v>
          </cell>
          <cell r="D321" t="str">
            <v>MONICA ANDREA PATARROYO PEREZ</v>
          </cell>
          <cell r="E321" t="str">
            <v>CONTRATO DE PRESTACIÓN DE SERVICIOS DE APOYO A LA GESTIÓN</v>
          </cell>
          <cell r="F321" t="str">
            <v>PRESTACIÓN DE SERVICIOS DE APOYO A LA GESTIÓN NECESARIO PARA EL FORTALECIMIENTO DE LOS PROCESOS EN LAS ESCUELAS ADSCRITAS DE LA FACULTAD DE CIENCIAS DE LA SALUD DE LA UNIVERSIDAD DE LOS LLANOS.</v>
          </cell>
          <cell r="G321">
            <v>45313</v>
          </cell>
          <cell r="H321">
            <v>10841855</v>
          </cell>
          <cell r="I321" t="str">
            <v>Cinco (05) meses calendario</v>
          </cell>
          <cell r="J321">
            <v>45313</v>
          </cell>
          <cell r="K321">
            <v>45464</v>
          </cell>
          <cell r="L321" t="str">
            <v>NO APLICA</v>
          </cell>
          <cell r="M321" t="str">
            <v>NO APLICA</v>
          </cell>
          <cell r="N321" t="str">
            <v>NO APLICA</v>
          </cell>
          <cell r="O321">
            <v>5</v>
          </cell>
          <cell r="P321">
            <v>2818882</v>
          </cell>
          <cell r="Q321">
            <v>45313</v>
          </cell>
          <cell r="R321">
            <v>45351</v>
          </cell>
          <cell r="S321">
            <v>2168371</v>
          </cell>
          <cell r="T321">
            <v>45352</v>
          </cell>
          <cell r="U321">
            <v>45382</v>
          </cell>
          <cell r="V321">
            <v>2168371</v>
          </cell>
          <cell r="W321">
            <v>45383</v>
          </cell>
          <cell r="X321">
            <v>45412</v>
          </cell>
          <cell r="Y321">
            <v>2168371</v>
          </cell>
          <cell r="Z321">
            <v>45413</v>
          </cell>
          <cell r="AA321">
            <v>45443</v>
          </cell>
          <cell r="AB321">
            <v>1517860</v>
          </cell>
          <cell r="AC321">
            <v>45444</v>
          </cell>
          <cell r="AD321">
            <v>45464</v>
          </cell>
          <cell r="BI321" t="str">
            <v>Facultad de Ciencias de la Salud</v>
          </cell>
          <cell r="BJ321" t="str">
            <v>LUZ MIRYAM TOBÓN BORRERO</v>
          </cell>
          <cell r="BK321" t="str">
            <v>Decana de la Facultad de Ciencias de la Salud</v>
          </cell>
          <cell r="BL321">
            <v>21</v>
          </cell>
          <cell r="BM321">
            <v>45306</v>
          </cell>
          <cell r="BN321">
            <v>1283959346</v>
          </cell>
          <cell r="BO321">
            <v>262</v>
          </cell>
          <cell r="BP321">
            <v>45313</v>
          </cell>
          <cell r="BQ321">
            <v>10841855</v>
          </cell>
          <cell r="CS321"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321">
            <v>53074815</v>
          </cell>
          <cell r="CU321">
            <v>54</v>
          </cell>
          <cell r="CV321" t="str">
            <v>55300</v>
          </cell>
          <cell r="CY321">
            <v>8299</v>
          </cell>
          <cell r="CZ321" t="str">
            <v>M6</v>
          </cell>
        </row>
        <row r="322">
          <cell r="B322" t="str">
            <v>0223 DE 2024</v>
          </cell>
          <cell r="C322">
            <v>1121931560</v>
          </cell>
          <cell r="D322" t="str">
            <v>MARLY JAICETH CORTES LARA</v>
          </cell>
          <cell r="E322" t="str">
            <v>CONTRATO DE PRESTACIÓN DE SERVICIOS DE APOYO A LA GESTIÓN</v>
          </cell>
          <cell r="F322" t="str">
            <v>PRESTACIÓN DE SERVICIOS DE APOYO A LA GESTIÓN NECESARIO PARA EL FORTALECIMIENTO DE LOS PROCESOS ACADÉMICOS Y ADMINISTRATIVOS DEL PROGRAMA DE TECNOLOGÍA EN REGENCIA DE FARMACIA DE LA FACULTAD DE CIENCIAS DE LA SALUD DE LA UNIVERSIDAD DE LOS LLANOS.</v>
          </cell>
          <cell r="G322">
            <v>45313</v>
          </cell>
          <cell r="H322">
            <v>10841855</v>
          </cell>
          <cell r="I322" t="str">
            <v>Cinco (05) meses calendario</v>
          </cell>
          <cell r="J322">
            <v>45313</v>
          </cell>
          <cell r="K322">
            <v>45464</v>
          </cell>
          <cell r="L322" t="str">
            <v>NO APLICA</v>
          </cell>
          <cell r="M322" t="str">
            <v>NO APLICA</v>
          </cell>
          <cell r="N322" t="str">
            <v>NO APLICA</v>
          </cell>
          <cell r="O322">
            <v>5</v>
          </cell>
          <cell r="P322">
            <v>2818882</v>
          </cell>
          <cell r="Q322">
            <v>45313</v>
          </cell>
          <cell r="R322">
            <v>45351</v>
          </cell>
          <cell r="S322">
            <v>2168371</v>
          </cell>
          <cell r="T322">
            <v>45352</v>
          </cell>
          <cell r="U322">
            <v>45382</v>
          </cell>
          <cell r="V322">
            <v>2168371</v>
          </cell>
          <cell r="W322">
            <v>45383</v>
          </cell>
          <cell r="X322">
            <v>45412</v>
          </cell>
          <cell r="Y322">
            <v>2168371</v>
          </cell>
          <cell r="Z322">
            <v>45413</v>
          </cell>
          <cell r="AA322">
            <v>45443</v>
          </cell>
          <cell r="AB322">
            <v>1517860</v>
          </cell>
          <cell r="AC322">
            <v>45444</v>
          </cell>
          <cell r="AD322">
            <v>45464</v>
          </cell>
          <cell r="BI322" t="str">
            <v>Facultad de Ciencias de la Salud</v>
          </cell>
          <cell r="BJ322" t="str">
            <v>LUZ MIRYAM TOBÓN BORRERO</v>
          </cell>
          <cell r="BK322" t="str">
            <v>Decana de la Facultad de Ciencias de la Salud</v>
          </cell>
          <cell r="BL322">
            <v>21</v>
          </cell>
          <cell r="BM322">
            <v>45306</v>
          </cell>
          <cell r="BN322">
            <v>1283959346</v>
          </cell>
          <cell r="BO322">
            <v>265</v>
          </cell>
          <cell r="BP322">
            <v>45313</v>
          </cell>
          <cell r="BQ322">
            <v>10841855</v>
          </cell>
          <cell r="CS322"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22">
            <v>1121931560</v>
          </cell>
          <cell r="CU322">
            <v>54</v>
          </cell>
          <cell r="CV322" t="str">
            <v>55302</v>
          </cell>
          <cell r="CY322">
            <v>7490</v>
          </cell>
          <cell r="CZ322" t="str">
            <v>M6</v>
          </cell>
        </row>
        <row r="323">
          <cell r="B323" t="str">
            <v>0224 DE 2024</v>
          </cell>
          <cell r="C323">
            <v>1121848189</v>
          </cell>
          <cell r="D323" t="str">
            <v>JULIET GIVANNA GUTIERREZ RAMOS</v>
          </cell>
          <cell r="E323" t="str">
            <v>CONTRATO DE PRESTACIÓN DE SERVICIOS DE APOYO A LA GESTIÓN</v>
          </cell>
          <cell r="F323" t="str">
            <v>PRESTACIÓN DE SERVICIOS DE APOYO A LA GESTIÓN NECESARIO PARA EL FORTALECIMIENTO DE LOS PROCESOS DEL PROGRAMA DE FISIOTERAPIA DE LA FACULTAD DE CIENCIAS DE LA SALUD DE LA UNIVERSIDAD DE LOS LLANOS.</v>
          </cell>
          <cell r="G323">
            <v>45313</v>
          </cell>
          <cell r="H323">
            <v>10841855</v>
          </cell>
          <cell r="I323" t="str">
            <v>Cinco (05) meses calendario</v>
          </cell>
          <cell r="J323">
            <v>45313</v>
          </cell>
          <cell r="K323">
            <v>45464</v>
          </cell>
          <cell r="L323" t="str">
            <v>NO APLICA</v>
          </cell>
          <cell r="M323" t="str">
            <v>NO APLICA</v>
          </cell>
          <cell r="N323" t="str">
            <v>NO APLICA</v>
          </cell>
          <cell r="O323">
            <v>5</v>
          </cell>
          <cell r="P323">
            <v>2818882</v>
          </cell>
          <cell r="Q323">
            <v>45313</v>
          </cell>
          <cell r="R323">
            <v>45351</v>
          </cell>
          <cell r="S323">
            <v>2168371</v>
          </cell>
          <cell r="T323">
            <v>45352</v>
          </cell>
          <cell r="U323">
            <v>45382</v>
          </cell>
          <cell r="V323">
            <v>2168371</v>
          </cell>
          <cell r="W323">
            <v>45383</v>
          </cell>
          <cell r="X323">
            <v>45412</v>
          </cell>
          <cell r="Y323">
            <v>2168371</v>
          </cell>
          <cell r="Z323">
            <v>45413</v>
          </cell>
          <cell r="AA323">
            <v>45443</v>
          </cell>
          <cell r="AB323">
            <v>1517860</v>
          </cell>
          <cell r="AC323">
            <v>45444</v>
          </cell>
          <cell r="AD323">
            <v>45464</v>
          </cell>
          <cell r="BI323" t="str">
            <v>Facultad de Ciencias de la Salud</v>
          </cell>
          <cell r="BJ323" t="str">
            <v>LUZ MIRYAM TOBÓN BORRERO</v>
          </cell>
          <cell r="BK323" t="str">
            <v>Decana de la Facultad de Ciencias de la Salud</v>
          </cell>
          <cell r="BL323">
            <v>21</v>
          </cell>
          <cell r="BM323">
            <v>45306</v>
          </cell>
          <cell r="BN323">
            <v>1283959346</v>
          </cell>
          <cell r="BO323">
            <v>264</v>
          </cell>
          <cell r="BP323">
            <v>45313</v>
          </cell>
          <cell r="BQ323">
            <v>10841855</v>
          </cell>
          <cell r="CS323"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Tecnología de Regencia de Farmacia. 6. Apoyar al manejo de las TIC’s. 7. Contribuir con la proyección de los oficios según el requerimiento pertinente al Director de Programa. 8. Apoyar los procesos de Investigación, Proyección Social y Docencia coherentes al programa académico.</v>
          </cell>
          <cell r="CT323">
            <v>1121848189</v>
          </cell>
          <cell r="CU323">
            <v>54</v>
          </cell>
          <cell r="CV323" t="str">
            <v>55301</v>
          </cell>
          <cell r="CY323">
            <v>7490</v>
          </cell>
          <cell r="CZ323" t="str">
            <v>M6</v>
          </cell>
        </row>
        <row r="324">
          <cell r="B324" t="str">
            <v>0225 DE 2024</v>
          </cell>
          <cell r="C324">
            <v>40188270</v>
          </cell>
          <cell r="D324" t="str">
            <v>DIANA CAROLINA LOPEZ QUIMBAYO</v>
          </cell>
          <cell r="E324" t="str">
            <v>CONTRATO DE PRESTACIÓN DE SERVICIOS PROFESIONALES</v>
          </cell>
          <cell r="F324" t="str">
            <v>PRESTACIÓN DE SERVICIOS PROFESIONALES NECESARIO PARA EL FORTALECIMIENTO DE LOS PROCESOS ADMINISTRATIVOS DE LOS POSGRADOS DE LA FACULTAD DE CIENCIAS DE LA SALUD DE LA UNIVERSIDAD DE LOS LLANOS.</v>
          </cell>
          <cell r="G324">
            <v>45313</v>
          </cell>
          <cell r="H324">
            <v>17653081</v>
          </cell>
          <cell r="I324" t="str">
            <v>Cinco (05) meses y veintitrés (23) días calendario</v>
          </cell>
          <cell r="J324">
            <v>45313</v>
          </cell>
          <cell r="K324">
            <v>45487</v>
          </cell>
          <cell r="L324" t="str">
            <v>NO APLICA</v>
          </cell>
          <cell r="M324" t="str">
            <v>NO APLICA</v>
          </cell>
          <cell r="N324" t="str">
            <v>NO APLICA</v>
          </cell>
          <cell r="O324">
            <v>6</v>
          </cell>
          <cell r="P324">
            <v>3979596</v>
          </cell>
          <cell r="Q324">
            <v>45313</v>
          </cell>
          <cell r="R324">
            <v>45351</v>
          </cell>
          <cell r="S324">
            <v>3061228</v>
          </cell>
          <cell r="T324">
            <v>45352</v>
          </cell>
          <cell r="U324">
            <v>45382</v>
          </cell>
          <cell r="V324">
            <v>3061228</v>
          </cell>
          <cell r="W324">
            <v>45383</v>
          </cell>
          <cell r="X324">
            <v>45412</v>
          </cell>
          <cell r="Y324">
            <v>3061228</v>
          </cell>
          <cell r="Z324">
            <v>45413</v>
          </cell>
          <cell r="AA324">
            <v>45443</v>
          </cell>
          <cell r="AB324">
            <v>3061228</v>
          </cell>
          <cell r="AC324">
            <v>45444</v>
          </cell>
          <cell r="AD324">
            <v>45473</v>
          </cell>
          <cell r="AE324">
            <v>1428573</v>
          </cell>
          <cell r="AF324">
            <v>45474</v>
          </cell>
          <cell r="AG324">
            <v>45487</v>
          </cell>
          <cell r="BI324" t="str">
            <v>Facultad de Ciencias de la Salud</v>
          </cell>
          <cell r="BJ324" t="str">
            <v>LUZ MIRYAM TOBÓN BORRERO</v>
          </cell>
          <cell r="BK324" t="str">
            <v>Decana de la Facultad de Ciencias de la Salud</v>
          </cell>
          <cell r="BL324">
            <v>21</v>
          </cell>
          <cell r="BM324">
            <v>45306</v>
          </cell>
          <cell r="BN324">
            <v>1283959346</v>
          </cell>
          <cell r="BO324">
            <v>308</v>
          </cell>
          <cell r="BP324">
            <v>45313</v>
          </cell>
          <cell r="BQ324">
            <v>17653081</v>
          </cell>
          <cell r="CS324" t="str">
            <v>1. Contribuir en la formulación de actividades previas que permitan coordinar las obligaciones del desarrollo del contrato. 2. Apoyar en la Planeación, organización, control y seguimiento al proceso de contratación de los Posgrados. 3. Coadyuvar el seguimiento de la planeación académica de los posgrados de la Facultad de Ciencias de la Salud. 4. Apoyar el seguimiento en el proceso de inscritos de los posgrados de la facultad. 5. Colaborar en el seguimiento de ingresos y egresos de cada programa de posgrados de la facultad. 6. Contribuir en la planeación administrativa en los procesos de registro calificado, autoevaluación y acreditación de los posgrados de la facultad. 7. Coadyuvar en la promoción y oferta de los programas de posgrados en salud, y educación Continua. 8. Apoyar en la gestión de nuevos convenios y alianzas estratégicas y desarrollar estrategias que permitan el sostenimiento de los actuales. 9. Colaborar en el diseño y presentación de propuestas de inversión, participación en convocatorias y proyectos BPUNI de los programas de posgrado. 10. Contribuir en la planeación de las actividades administrativas de educación continuada de los programas de posgrado. 11. Apoyar en las reuniones de comités de los programas de posgrados y de los directores de posgrados.</v>
          </cell>
          <cell r="CT324">
            <v>40188270</v>
          </cell>
          <cell r="CU324">
            <v>244</v>
          </cell>
          <cell r="CV324" t="str">
            <v>54412</v>
          </cell>
          <cell r="CY324">
            <v>8299</v>
          </cell>
          <cell r="CZ324" t="str">
            <v>M6</v>
          </cell>
        </row>
        <row r="325">
          <cell r="B325" t="str">
            <v>0226 DE 2024</v>
          </cell>
          <cell r="C325">
            <v>40388605</v>
          </cell>
          <cell r="D325" t="str">
            <v>MONICA LUCRECIA MURILLO PACHECO</v>
          </cell>
          <cell r="E325" t="str">
            <v>CONTRATO DE PRESTACIÓN DE SERVICIOS DE APOYO A LA GESTIÓN</v>
          </cell>
          <cell r="F325" t="str">
            <v>PRESTACIÓN DE SERVICIOS DE APOYO A LA GESTIÓN NECESARIO PARA EL FORTALECIMIENTO DE LOS PROCESOS ACADÉMICOS Y ADMINISTRATIVOS DE LA MAESTRÍA DE EPIDEMIOLOGÍA DE LA FACULTAD DE CIENCIAS DE LA SALUD DE LA UNIVERSIDAD DE LOS LLANOS.</v>
          </cell>
          <cell r="G325">
            <v>45313</v>
          </cell>
          <cell r="H325">
            <v>12504273</v>
          </cell>
          <cell r="I325" t="str">
            <v>Cinco (05) meses y veintitrés (23) días calendario</v>
          </cell>
          <cell r="J325">
            <v>45313</v>
          </cell>
          <cell r="K325">
            <v>45487</v>
          </cell>
          <cell r="L325" t="str">
            <v>NO APLICA</v>
          </cell>
          <cell r="M325" t="str">
            <v>NO APLICA</v>
          </cell>
          <cell r="N325" t="str">
            <v>NO APLICA</v>
          </cell>
          <cell r="O325">
            <v>6</v>
          </cell>
          <cell r="P325">
            <v>2818882</v>
          </cell>
          <cell r="Q325">
            <v>45313</v>
          </cell>
          <cell r="R325">
            <v>45351</v>
          </cell>
          <cell r="S325">
            <v>2168371</v>
          </cell>
          <cell r="T325">
            <v>45352</v>
          </cell>
          <cell r="U325">
            <v>45382</v>
          </cell>
          <cell r="V325">
            <v>2168371</v>
          </cell>
          <cell r="W325">
            <v>45383</v>
          </cell>
          <cell r="X325">
            <v>45412</v>
          </cell>
          <cell r="Y325">
            <v>2168371</v>
          </cell>
          <cell r="Z325">
            <v>45413</v>
          </cell>
          <cell r="AA325">
            <v>45443</v>
          </cell>
          <cell r="AB325">
            <v>2168371</v>
          </cell>
          <cell r="AC325">
            <v>45444</v>
          </cell>
          <cell r="AD325">
            <v>45473</v>
          </cell>
          <cell r="AE325">
            <v>1011907</v>
          </cell>
          <cell r="AF325">
            <v>45474</v>
          </cell>
          <cell r="AG325">
            <v>45487</v>
          </cell>
          <cell r="BI325" t="str">
            <v>Facultad de Ciencias de la Salud</v>
          </cell>
          <cell r="BJ325" t="str">
            <v>LUZ MIRYAM TOBÓN BORRERO</v>
          </cell>
          <cell r="BK325" t="str">
            <v>Decana de la Facultad de Ciencias de la Salud</v>
          </cell>
          <cell r="BL325">
            <v>21</v>
          </cell>
          <cell r="BM325">
            <v>45306</v>
          </cell>
          <cell r="BN325">
            <v>1283959346</v>
          </cell>
          <cell r="BO325">
            <v>309</v>
          </cell>
          <cell r="BP325">
            <v>45313</v>
          </cell>
          <cell r="BQ325">
            <v>12504273</v>
          </cell>
          <cell r="CS32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5">
            <v>40388605</v>
          </cell>
          <cell r="CU325">
            <v>244</v>
          </cell>
          <cell r="CV325" t="str">
            <v>55405</v>
          </cell>
          <cell r="CY325">
            <v>6920</v>
          </cell>
          <cell r="CZ325" t="str">
            <v>M5</v>
          </cell>
        </row>
        <row r="326">
          <cell r="B326" t="str">
            <v>0227 DE 2024</v>
          </cell>
          <cell r="C326">
            <v>40421005</v>
          </cell>
          <cell r="D326" t="str">
            <v xml:space="preserve">ELIZABETH ORTIZ REINOSO  </v>
          </cell>
          <cell r="E326" t="str">
            <v>CONTRATO DE PRESTACIÓN DE SERVICIOS DE APOYO A LA GESTIÓN</v>
          </cell>
          <cell r="F32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326">
            <v>45313</v>
          </cell>
          <cell r="H326">
            <v>12504273</v>
          </cell>
          <cell r="I326" t="str">
            <v>Cinco (05) meses y veintitrés (23) días calendario</v>
          </cell>
          <cell r="J326">
            <v>45313</v>
          </cell>
          <cell r="K326">
            <v>45487</v>
          </cell>
          <cell r="L326" t="str">
            <v>NO APLICA</v>
          </cell>
          <cell r="M326" t="str">
            <v>NO APLICA</v>
          </cell>
          <cell r="N326" t="str">
            <v>NO APLICA</v>
          </cell>
          <cell r="O326">
            <v>6</v>
          </cell>
          <cell r="P326">
            <v>2818882</v>
          </cell>
          <cell r="Q326">
            <v>45313</v>
          </cell>
          <cell r="R326">
            <v>45351</v>
          </cell>
          <cell r="S326">
            <v>2168371</v>
          </cell>
          <cell r="T326">
            <v>45352</v>
          </cell>
          <cell r="U326">
            <v>45382</v>
          </cell>
          <cell r="V326">
            <v>2168371</v>
          </cell>
          <cell r="W326">
            <v>45383</v>
          </cell>
          <cell r="X326">
            <v>45412</v>
          </cell>
          <cell r="Y326">
            <v>2168371</v>
          </cell>
          <cell r="Z326">
            <v>45413</v>
          </cell>
          <cell r="AA326">
            <v>45443</v>
          </cell>
          <cell r="AB326">
            <v>2168371</v>
          </cell>
          <cell r="AC326">
            <v>45444</v>
          </cell>
          <cell r="AD326">
            <v>45473</v>
          </cell>
          <cell r="AE326">
            <v>1011907</v>
          </cell>
          <cell r="AF326">
            <v>45474</v>
          </cell>
          <cell r="AG326">
            <v>45487</v>
          </cell>
          <cell r="BI326" t="str">
            <v>Facultad de Ciencias de la Salud</v>
          </cell>
          <cell r="BJ326" t="str">
            <v>LUZ MIRYAM TOBÓN BORRERO</v>
          </cell>
          <cell r="BK326" t="str">
            <v>Decana de la Facultad de Ciencias de la Salud</v>
          </cell>
          <cell r="BL326">
            <v>21</v>
          </cell>
          <cell r="BM326">
            <v>45306</v>
          </cell>
          <cell r="BN326">
            <v>1283959346</v>
          </cell>
          <cell r="BO326" t="str">
            <v>310. 312</v>
          </cell>
          <cell r="BP326">
            <v>45313</v>
          </cell>
          <cell r="BQ326">
            <v>12504723</v>
          </cell>
          <cell r="CS32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326">
            <v>40421005.899999999</v>
          </cell>
          <cell r="CU326">
            <v>244</v>
          </cell>
          <cell r="CV326" t="str">
            <v>55401. 55402. 55404</v>
          </cell>
          <cell r="CY326">
            <v>8299</v>
          </cell>
          <cell r="CZ326" t="str">
            <v>M6</v>
          </cell>
        </row>
        <row r="327">
          <cell r="B327" t="str">
            <v>0228 DE 2024</v>
          </cell>
          <cell r="C327">
            <v>1121849302</v>
          </cell>
          <cell r="D327" t="str">
            <v>EDNA ROCIO ROCHA APONTE</v>
          </cell>
          <cell r="E327" t="str">
            <v>CONTRATO DE PRESTACIÓN DE SERVICIOS DE APOYO A LA GESTIÓN</v>
          </cell>
          <cell r="F32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327">
            <v>45313</v>
          </cell>
          <cell r="H327">
            <v>12504273</v>
          </cell>
          <cell r="I327" t="str">
            <v>Cinco (05) meses y veintitrés (23) días calendario</v>
          </cell>
          <cell r="J327">
            <v>45313</v>
          </cell>
          <cell r="K327">
            <v>45487</v>
          </cell>
          <cell r="L327" t="str">
            <v>NO APLICA</v>
          </cell>
          <cell r="M327" t="str">
            <v>NO APLICA</v>
          </cell>
          <cell r="N327" t="str">
            <v>NO APLICA</v>
          </cell>
          <cell r="O327">
            <v>6</v>
          </cell>
          <cell r="P327">
            <v>2818882</v>
          </cell>
          <cell r="Q327">
            <v>45313</v>
          </cell>
          <cell r="R327">
            <v>45351</v>
          </cell>
          <cell r="S327">
            <v>2168371</v>
          </cell>
          <cell r="T327">
            <v>45352</v>
          </cell>
          <cell r="U327">
            <v>45382</v>
          </cell>
          <cell r="V327">
            <v>2168371</v>
          </cell>
          <cell r="W327">
            <v>45383</v>
          </cell>
          <cell r="X327">
            <v>45412</v>
          </cell>
          <cell r="Y327">
            <v>2168371</v>
          </cell>
          <cell r="Z327">
            <v>45413</v>
          </cell>
          <cell r="AA327">
            <v>45443</v>
          </cell>
          <cell r="AB327">
            <v>2168371</v>
          </cell>
          <cell r="AC327">
            <v>45444</v>
          </cell>
          <cell r="AD327">
            <v>45473</v>
          </cell>
          <cell r="AE327">
            <v>1011907</v>
          </cell>
          <cell r="AF327">
            <v>45474</v>
          </cell>
          <cell r="AG327">
            <v>45487</v>
          </cell>
          <cell r="BI327" t="str">
            <v>Facultad de Ciencias de la Salud</v>
          </cell>
          <cell r="BJ327" t="str">
            <v>LUZ MIRYAM TOBÓN BORRERO</v>
          </cell>
          <cell r="BK327" t="str">
            <v>Decana de la Facultad de Ciencias de la Salud</v>
          </cell>
          <cell r="BL327">
            <v>21</v>
          </cell>
          <cell r="BM327">
            <v>45306</v>
          </cell>
          <cell r="BN327">
            <v>1283959346</v>
          </cell>
          <cell r="BO327" t="str">
            <v>311. 313</v>
          </cell>
          <cell r="BP327">
            <v>45313</v>
          </cell>
          <cell r="BQ327">
            <v>12504723</v>
          </cell>
          <cell r="CS32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7">
            <v>1121849302</v>
          </cell>
          <cell r="CU327">
            <v>244</v>
          </cell>
          <cell r="CV327" t="str">
            <v>55401. 55403. 55405</v>
          </cell>
          <cell r="CY327">
            <v>8299</v>
          </cell>
          <cell r="CZ327" t="str">
            <v>M6</v>
          </cell>
        </row>
        <row r="328">
          <cell r="B328" t="str">
            <v>0229 DE 2024</v>
          </cell>
          <cell r="C328">
            <v>1010052404</v>
          </cell>
          <cell r="D328" t="str">
            <v>GERALDINE RUEDA GIRALDO</v>
          </cell>
          <cell r="E328" t="str">
            <v>CONTRATO DE PRESTACIÓN DE SERVICIOS PROFESIONALES</v>
          </cell>
          <cell r="F328" t="str">
            <v>PRESTACIÓN DE SERVICIOS PROFESIONALES NECESARIO PARA EL FORTALECIMIENTO DE LOS PROCESOS DE GESTIÓN JURÍDICA DE LA OFICINA ASESORA JURÍDICA DE LA UNIVERSIDAD DE LOS LLANOS.</v>
          </cell>
          <cell r="G328">
            <v>45313</v>
          </cell>
          <cell r="H328">
            <v>15745883</v>
          </cell>
          <cell r="I328" t="str">
            <v>Cinco (05) meses y veintitrés (23) días calendario</v>
          </cell>
          <cell r="J328">
            <v>45313</v>
          </cell>
          <cell r="K328">
            <v>45487</v>
          </cell>
          <cell r="L328" t="str">
            <v>NO APLICA</v>
          </cell>
          <cell r="M328" t="str">
            <v>NO APLICA</v>
          </cell>
          <cell r="N328" t="str">
            <v>NO APLICA</v>
          </cell>
          <cell r="O328">
            <v>6</v>
          </cell>
          <cell r="P328">
            <v>3549650</v>
          </cell>
          <cell r="Q328">
            <v>45313</v>
          </cell>
          <cell r="R328">
            <v>45351</v>
          </cell>
          <cell r="S328">
            <v>2730500</v>
          </cell>
          <cell r="T328">
            <v>45352</v>
          </cell>
          <cell r="U328">
            <v>45382</v>
          </cell>
          <cell r="V328">
            <v>2730500</v>
          </cell>
          <cell r="W328">
            <v>45383</v>
          </cell>
          <cell r="X328">
            <v>45412</v>
          </cell>
          <cell r="Y328">
            <v>2730500</v>
          </cell>
          <cell r="Z328">
            <v>45413</v>
          </cell>
          <cell r="AA328">
            <v>45443</v>
          </cell>
          <cell r="AB328">
            <v>2730500</v>
          </cell>
          <cell r="AC328">
            <v>45444</v>
          </cell>
          <cell r="AD328">
            <v>45473</v>
          </cell>
          <cell r="AE328">
            <v>1274233</v>
          </cell>
          <cell r="AF328">
            <v>45474</v>
          </cell>
          <cell r="AG328">
            <v>45487</v>
          </cell>
          <cell r="BI328" t="str">
            <v>Oficina Asesora Jurídica</v>
          </cell>
          <cell r="BJ328" t="str">
            <v>ZULITH ANDREA ROMERO MARTIN</v>
          </cell>
          <cell r="BK328" t="str">
            <v>Asesora Jurídica</v>
          </cell>
          <cell r="BL328">
            <v>20</v>
          </cell>
          <cell r="BM328">
            <v>45306</v>
          </cell>
          <cell r="BN328">
            <v>2599259317</v>
          </cell>
          <cell r="BO328">
            <v>286</v>
          </cell>
          <cell r="BP328">
            <v>45313</v>
          </cell>
          <cell r="BQ328">
            <v>15745883</v>
          </cell>
          <cell r="CS32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asesoría y orientación en asuntos de género, conforme se solicite por las dependencias de la Universidad.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Prestar apoyo en las sesiones y conceptos del comité de bioética.</v>
          </cell>
          <cell r="CT328">
            <v>1010052404</v>
          </cell>
          <cell r="CU328">
            <v>436</v>
          </cell>
          <cell r="CV328" t="str">
            <v>210</v>
          </cell>
          <cell r="CY328">
            <v>6910</v>
          </cell>
          <cell r="CZ328" t="str">
            <v>M5</v>
          </cell>
        </row>
        <row r="329">
          <cell r="B329" t="str">
            <v>0230 DE 2024</v>
          </cell>
          <cell r="C329">
            <v>17315532</v>
          </cell>
          <cell r="D329" t="str">
            <v>GUSTAVO FIDEL BENAVIDES LADINO</v>
          </cell>
          <cell r="E329" t="str">
            <v>CONTRATO DE PRESTACIÓN DE SERVICIOS PROFESIONALES</v>
          </cell>
          <cell r="F329" t="str">
            <v>PRESTACIÓN DE SERVICIOS PROFESIONALES NECESARIO PARA EL FORTALECIMIENTO DE LOS PROCESOS ESTRATÉGICOS Y DE PLANEACIÓN DE LA OFICINA ASESORA DE PLANEACIÓN DE LA UNIVERSIDAD DE LOS LLANOS.</v>
          </cell>
          <cell r="G329">
            <v>45313</v>
          </cell>
          <cell r="H329">
            <v>28318485</v>
          </cell>
          <cell r="I329" t="str">
            <v>Cinco (05) meses y veintitrés (23) días calendario</v>
          </cell>
          <cell r="J329">
            <v>45313</v>
          </cell>
          <cell r="K329">
            <v>45487</v>
          </cell>
          <cell r="L329" t="str">
            <v>NO APLICA</v>
          </cell>
          <cell r="M329" t="str">
            <v>NO APLICA</v>
          </cell>
          <cell r="N329" t="str">
            <v>NO APLICA</v>
          </cell>
          <cell r="O329">
            <v>6</v>
          </cell>
          <cell r="P329">
            <v>6383936</v>
          </cell>
          <cell r="Q329">
            <v>45313</v>
          </cell>
          <cell r="R329">
            <v>45351</v>
          </cell>
          <cell r="S329">
            <v>4910720</v>
          </cell>
          <cell r="T329">
            <v>45352</v>
          </cell>
          <cell r="U329">
            <v>45382</v>
          </cell>
          <cell r="V329">
            <v>4910720</v>
          </cell>
          <cell r="W329">
            <v>45383</v>
          </cell>
          <cell r="X329">
            <v>45412</v>
          </cell>
          <cell r="Y329">
            <v>4910720</v>
          </cell>
          <cell r="Z329">
            <v>45413</v>
          </cell>
          <cell r="AA329">
            <v>45443</v>
          </cell>
          <cell r="AB329">
            <v>4910720</v>
          </cell>
          <cell r="AC329">
            <v>45444</v>
          </cell>
          <cell r="AD329">
            <v>45473</v>
          </cell>
          <cell r="AE329">
            <v>2291669</v>
          </cell>
          <cell r="AF329">
            <v>45474</v>
          </cell>
          <cell r="AG329">
            <v>45487</v>
          </cell>
          <cell r="BI329" t="str">
            <v>Oficina Asesora de Planeación</v>
          </cell>
          <cell r="BJ329" t="str">
            <v xml:space="preserve">MARIA PAULA ESTUPIÑAN TIUSO  </v>
          </cell>
          <cell r="BK329" t="str">
            <v>Asesora de Planeación</v>
          </cell>
          <cell r="BL329">
            <v>20</v>
          </cell>
          <cell r="BM329">
            <v>45306</v>
          </cell>
          <cell r="BN329">
            <v>2599259317</v>
          </cell>
          <cell r="BO329">
            <v>279</v>
          </cell>
          <cell r="BP329">
            <v>45313</v>
          </cell>
          <cell r="BQ329">
            <v>28318485</v>
          </cell>
          <cell r="CS32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329">
            <v>17315532</v>
          </cell>
          <cell r="CU329">
            <v>436</v>
          </cell>
          <cell r="CV329" t="str">
            <v>441</v>
          </cell>
          <cell r="CY329">
            <v>7490</v>
          </cell>
          <cell r="CZ329" t="str">
            <v>M6</v>
          </cell>
        </row>
        <row r="330">
          <cell r="B330" t="str">
            <v>0231 DE 2024</v>
          </cell>
          <cell r="C330">
            <v>22657618</v>
          </cell>
          <cell r="D330" t="str">
            <v>LUCY ESTHER RAMOS CASALINS</v>
          </cell>
          <cell r="E330" t="str">
            <v>CONTRATO DE PRESTACIÓN DE SERVICIOS PROFESIONALES</v>
          </cell>
          <cell r="F330" t="str">
            <v>PRESTACIÓN DE SERVICIOS PROFESIONALES NECESARIO PARA EL FORTALECIMIENTO DE LOS PROCESOS ESTRATÉGICOS Y DE PLANEACIÓN DE LA OFICINA ASESORA DE PLANEACIÓN DE LA UNIVERSIDAD DE LOS LLANOS.</v>
          </cell>
          <cell r="G330">
            <v>45313</v>
          </cell>
          <cell r="H330">
            <v>21330808</v>
          </cell>
          <cell r="I330" t="str">
            <v>Cinco (05) meses y veintitrés (23) días calendario</v>
          </cell>
          <cell r="J330">
            <v>45313</v>
          </cell>
          <cell r="K330">
            <v>45487</v>
          </cell>
          <cell r="L330" t="str">
            <v>NO APLICA</v>
          </cell>
          <cell r="M330" t="str">
            <v>NO APLICA</v>
          </cell>
          <cell r="N330" t="str">
            <v>NO APLICA</v>
          </cell>
          <cell r="O330">
            <v>6</v>
          </cell>
          <cell r="P330">
            <v>4808679</v>
          </cell>
          <cell r="Q330">
            <v>45313</v>
          </cell>
          <cell r="R330">
            <v>45351</v>
          </cell>
          <cell r="S330">
            <v>3698984</v>
          </cell>
          <cell r="T330">
            <v>45352</v>
          </cell>
          <cell r="U330">
            <v>45382</v>
          </cell>
          <cell r="V330">
            <v>3698984</v>
          </cell>
          <cell r="W330">
            <v>45383</v>
          </cell>
          <cell r="X330">
            <v>45412</v>
          </cell>
          <cell r="Y330">
            <v>3698984</v>
          </cell>
          <cell r="Z330">
            <v>45413</v>
          </cell>
          <cell r="AA330">
            <v>45443</v>
          </cell>
          <cell r="AB330">
            <v>3698984</v>
          </cell>
          <cell r="AC330">
            <v>45444</v>
          </cell>
          <cell r="AD330">
            <v>45473</v>
          </cell>
          <cell r="AE330">
            <v>1726193</v>
          </cell>
          <cell r="AF330">
            <v>45474</v>
          </cell>
          <cell r="AG330">
            <v>45487</v>
          </cell>
          <cell r="BI330" t="str">
            <v>Oficina Asesora de Planeación</v>
          </cell>
          <cell r="BJ330" t="str">
            <v xml:space="preserve">MARIA PAULA ESTUPIÑAN TIUSO  </v>
          </cell>
          <cell r="BK330" t="str">
            <v>Asesora de Planeación</v>
          </cell>
          <cell r="BL330">
            <v>20</v>
          </cell>
          <cell r="BM330">
            <v>45306</v>
          </cell>
          <cell r="BN330">
            <v>2599259317</v>
          </cell>
          <cell r="BO330">
            <v>283</v>
          </cell>
          <cell r="BP330">
            <v>45313</v>
          </cell>
          <cell r="BQ330">
            <v>21330808</v>
          </cell>
          <cell r="CS330" t="str">
            <v xml:space="preserve">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 </v>
          </cell>
          <cell r="CT330">
            <v>22657618</v>
          </cell>
          <cell r="CU330">
            <v>436</v>
          </cell>
          <cell r="CV330" t="str">
            <v>240</v>
          </cell>
          <cell r="CY330">
            <v>7020</v>
          </cell>
          <cell r="CZ330" t="str">
            <v>M5</v>
          </cell>
        </row>
        <row r="331">
          <cell r="B331" t="str">
            <v>0232 DE 2024</v>
          </cell>
          <cell r="C331">
            <v>17347467</v>
          </cell>
          <cell r="D331" t="str">
            <v>LUIS EDUARDO DIAZ MELO</v>
          </cell>
          <cell r="E331" t="str">
            <v>CONTRATO DE PRESTACIÓN DE SERVICIOS DE APOYO A LA GESTIÓN</v>
          </cell>
          <cell r="F331" t="str">
            <v>PRESTACIÓN DE SERVICIOS DE APOYO A LA GESTIÓN NECESARIO PARA EL FORTALECIMIENTO DE LOS PROCESOS OPERATIVOS DE SERVICIOS GENERALES DE LA UNIVERSIDAD DE LOS LLANOS.</v>
          </cell>
          <cell r="G331">
            <v>45313</v>
          </cell>
          <cell r="H331">
            <v>12504273</v>
          </cell>
          <cell r="I331" t="str">
            <v>Cinco (05) meses y veintitrés (23) días calendario</v>
          </cell>
          <cell r="J331">
            <v>45313</v>
          </cell>
          <cell r="K331">
            <v>45487</v>
          </cell>
          <cell r="L331" t="str">
            <v>NO APLICA</v>
          </cell>
          <cell r="M331" t="str">
            <v>NO APLICA</v>
          </cell>
          <cell r="N331" t="str">
            <v>NO APLICA</v>
          </cell>
          <cell r="O331">
            <v>6</v>
          </cell>
          <cell r="P331">
            <v>2818882</v>
          </cell>
          <cell r="Q331">
            <v>45313</v>
          </cell>
          <cell r="R331">
            <v>45351</v>
          </cell>
          <cell r="S331">
            <v>2168371</v>
          </cell>
          <cell r="T331">
            <v>45352</v>
          </cell>
          <cell r="U331">
            <v>45382</v>
          </cell>
          <cell r="V331">
            <v>2168371</v>
          </cell>
          <cell r="W331">
            <v>45383</v>
          </cell>
          <cell r="X331">
            <v>45412</v>
          </cell>
          <cell r="Y331">
            <v>2168371</v>
          </cell>
          <cell r="Z331">
            <v>45413</v>
          </cell>
          <cell r="AA331">
            <v>45443</v>
          </cell>
          <cell r="AB331">
            <v>2168371</v>
          </cell>
          <cell r="AC331">
            <v>45444</v>
          </cell>
          <cell r="AD331">
            <v>45473</v>
          </cell>
          <cell r="AE331">
            <v>1011907</v>
          </cell>
          <cell r="AF331">
            <v>45474</v>
          </cell>
          <cell r="AG331">
            <v>45487</v>
          </cell>
          <cell r="BI331" t="str">
            <v>Vicerrectoría de Recursos Universitarios</v>
          </cell>
          <cell r="BJ331" t="str">
            <v>CLAUDIA CONSTANZA GANTIVA ORTEGON</v>
          </cell>
          <cell r="BK331" t="str">
            <v>Técnico Administrativo</v>
          </cell>
          <cell r="BL331">
            <v>20</v>
          </cell>
          <cell r="BM331">
            <v>45306</v>
          </cell>
          <cell r="BN331">
            <v>2599259317</v>
          </cell>
          <cell r="BO331">
            <v>281</v>
          </cell>
          <cell r="BP331">
            <v>45313</v>
          </cell>
          <cell r="BQ331">
            <v>12504273</v>
          </cell>
          <cell r="CS331"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331">
            <v>17347467</v>
          </cell>
          <cell r="CU331">
            <v>436</v>
          </cell>
          <cell r="CV331" t="str">
            <v>433</v>
          </cell>
          <cell r="CY331">
            <v>8299</v>
          </cell>
          <cell r="CZ331" t="str">
            <v>M6</v>
          </cell>
        </row>
        <row r="332">
          <cell r="B332" t="str">
            <v>0233 DE 2024</v>
          </cell>
          <cell r="C332">
            <v>18256514</v>
          </cell>
          <cell r="D332" t="str">
            <v>OMAR ALFONSO SANCHEZ BARRIOS</v>
          </cell>
          <cell r="E332" t="str">
            <v>CONTRATO DE PRESTACIÓN DE SERVICIOS DE APOYO A LA GESTIÓN</v>
          </cell>
          <cell r="F332" t="str">
            <v>PRESTACIÓN DE SERVICIOS DE APOYO A LA GESTIÓN NECESARIO PARA EL FORTALECIMIENTO DE LOS PROCESOS OPERATIVOS DE SERVICIOS GENERALES DE LA VICERRECTORÍA DE RECURSOS DE LA UNIVERSIDAD DE LOS LLANOS.</v>
          </cell>
          <cell r="G332">
            <v>45313</v>
          </cell>
          <cell r="H332">
            <v>13975355</v>
          </cell>
          <cell r="I332" t="str">
            <v>Cinco (05) meses y veintitrés (23) días calendario</v>
          </cell>
          <cell r="J332">
            <v>45313</v>
          </cell>
          <cell r="K332">
            <v>45487</v>
          </cell>
          <cell r="L332" t="str">
            <v>NO APLICA</v>
          </cell>
          <cell r="M332" t="str">
            <v>NO APLICA</v>
          </cell>
          <cell r="N332" t="str">
            <v>NO APLICA</v>
          </cell>
          <cell r="O332">
            <v>6</v>
          </cell>
          <cell r="P332">
            <v>3150514</v>
          </cell>
          <cell r="Q332">
            <v>45313</v>
          </cell>
          <cell r="R332">
            <v>45351</v>
          </cell>
          <cell r="S332">
            <v>2423472</v>
          </cell>
          <cell r="T332">
            <v>45352</v>
          </cell>
          <cell r="U332">
            <v>45382</v>
          </cell>
          <cell r="V332">
            <v>2423472</v>
          </cell>
          <cell r="W332">
            <v>45383</v>
          </cell>
          <cell r="X332">
            <v>45412</v>
          </cell>
          <cell r="Y332">
            <v>2423472</v>
          </cell>
          <cell r="Z332">
            <v>45413</v>
          </cell>
          <cell r="AA332">
            <v>45443</v>
          </cell>
          <cell r="AB332">
            <v>2423472</v>
          </cell>
          <cell r="AC332">
            <v>45444</v>
          </cell>
          <cell r="AD332">
            <v>45473</v>
          </cell>
          <cell r="AE332">
            <v>1130953</v>
          </cell>
          <cell r="AF332">
            <v>45474</v>
          </cell>
          <cell r="AG332">
            <v>45487</v>
          </cell>
          <cell r="BI332" t="str">
            <v>Vicerrectoría de Recursos Universitarios</v>
          </cell>
          <cell r="BJ332" t="str">
            <v>WILSON FERNANDO SALGADO CIFUENTES</v>
          </cell>
          <cell r="BK332" t="str">
            <v>Vicerrector Universitario</v>
          </cell>
          <cell r="BL332">
            <v>20</v>
          </cell>
          <cell r="BM332">
            <v>45306</v>
          </cell>
          <cell r="BN332">
            <v>2599259317</v>
          </cell>
          <cell r="BO332">
            <v>282</v>
          </cell>
          <cell r="BP332">
            <v>45313</v>
          </cell>
          <cell r="BQ332">
            <v>13975355</v>
          </cell>
          <cell r="CS332" t="str">
            <v>1.  Apoyar la ejecución de actividades silviculturales como siembra, control, poda y mantenimiento de árboles, jardines y zonas verdes en varias sedes de la Universidad de los Llanos. 2. Colaborar en la coordinación de la producción de material vegetal para la restauración ecológica del vivero, así como en proyectos de reforestación y paisajismo en diferentes sedes. 3. Apoyar en la operación y conducción de la Plataforma Eléctrica Articulada BA20ERT:4X4 en procedimientos operativos como control, poda de árboles, y mantenimiento de cubiertas, techos y redes. 4.  Apoyar el seguimiento del lavado y mantenimiento de tanques de almacenamiento de agua, así como el reporte y seguimiento a la matriz de reparación de fugas. 5. Colaborar en los procesos de capacitación de campañas de buenas prácticas ambientales planificadas por la Universidad de los Llanos, asegurando el cumplimiento de protocolos y procedimientos de seguridad y salud en el trabajo.</v>
          </cell>
          <cell r="CT332">
            <v>18256514</v>
          </cell>
          <cell r="CU332">
            <v>436</v>
          </cell>
          <cell r="CV332" t="str">
            <v>400</v>
          </cell>
          <cell r="CY332">
            <v>7490</v>
          </cell>
          <cell r="CZ332" t="str">
            <v>M6</v>
          </cell>
        </row>
        <row r="333">
          <cell r="B333" t="str">
            <v>0234 DE 2024</v>
          </cell>
          <cell r="C333">
            <v>1070923301</v>
          </cell>
          <cell r="D333" t="str">
            <v xml:space="preserve">LINA ALEJANDRA VALIENTE RODRIGUEZ </v>
          </cell>
          <cell r="E333" t="str">
            <v>CONTRATO DE PRESTACIÓN DE SERVICIOS PROFESIONALES</v>
          </cell>
          <cell r="F333" t="str">
            <v>PRESTACIÓN DE SERVICIOS PROFESIONALES NECESARIO PARA EL FORTALECIMIENTO DE LOS PROCESOS DE GESTIÓN ADMINISTRATIVA Y DE CALIDAD DE LA VICERRECTORÍA DE RECURSOS UNIVERSITARIOS DE LA UNIVERSIDAD DE LOS LLANOS.</v>
          </cell>
          <cell r="G333">
            <v>45313</v>
          </cell>
          <cell r="H333">
            <v>21330808</v>
          </cell>
          <cell r="I333" t="str">
            <v>Cinco (05) meses y veintitrés (23) días calendario</v>
          </cell>
          <cell r="J333">
            <v>45313</v>
          </cell>
          <cell r="K333">
            <v>45487</v>
          </cell>
          <cell r="L333" t="str">
            <v>NO APLICA</v>
          </cell>
          <cell r="M333" t="str">
            <v>NO APLICA</v>
          </cell>
          <cell r="N333" t="str">
            <v>NO APLICA</v>
          </cell>
          <cell r="O333">
            <v>6</v>
          </cell>
          <cell r="P333">
            <v>4808679</v>
          </cell>
          <cell r="Q333">
            <v>45313</v>
          </cell>
          <cell r="R333">
            <v>45351</v>
          </cell>
          <cell r="S333">
            <v>3698984</v>
          </cell>
          <cell r="T333">
            <v>45352</v>
          </cell>
          <cell r="U333">
            <v>45382</v>
          </cell>
          <cell r="V333">
            <v>3698984</v>
          </cell>
          <cell r="W333">
            <v>45383</v>
          </cell>
          <cell r="X333">
            <v>45412</v>
          </cell>
          <cell r="Y333">
            <v>3698984</v>
          </cell>
          <cell r="Z333">
            <v>45413</v>
          </cell>
          <cell r="AA333">
            <v>45443</v>
          </cell>
          <cell r="AB333">
            <v>3698984</v>
          </cell>
          <cell r="AC333">
            <v>45444</v>
          </cell>
          <cell r="AD333">
            <v>45473</v>
          </cell>
          <cell r="AE333">
            <v>1726193</v>
          </cell>
          <cell r="AF333">
            <v>45474</v>
          </cell>
          <cell r="AG333">
            <v>45487</v>
          </cell>
          <cell r="BI333" t="str">
            <v>Vicerrectoría de Recursos Universitarios</v>
          </cell>
          <cell r="BJ333" t="str">
            <v>WILSON FERNANDO SALGADO CIFUENTES</v>
          </cell>
          <cell r="BK333" t="str">
            <v>Vicerrector Universitario</v>
          </cell>
          <cell r="BL333">
            <v>20</v>
          </cell>
          <cell r="BM333">
            <v>45306</v>
          </cell>
          <cell r="BN333">
            <v>2599259317</v>
          </cell>
          <cell r="BO333">
            <v>288</v>
          </cell>
          <cell r="BP333">
            <v>45313</v>
          </cell>
          <cell r="BQ333">
            <v>21330808</v>
          </cell>
          <cell r="CS333" t="str">
            <v>1. Contribuir en la revisión, trámite y proyección administrativa y económica de las diferentes etapas de los procesos contractuales de la Vicerrectoría de Recursos Universitarios,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 Drive, micrositio contratación unillanos, entre otros.).</v>
          </cell>
          <cell r="CT333">
            <v>1070923301</v>
          </cell>
          <cell r="CU333">
            <v>436</v>
          </cell>
          <cell r="CV333" t="str">
            <v>400</v>
          </cell>
          <cell r="CY333">
            <v>7490</v>
          </cell>
          <cell r="CZ333" t="str">
            <v>M6</v>
          </cell>
        </row>
        <row r="334">
          <cell r="B334" t="str">
            <v>0235 DE 2024</v>
          </cell>
          <cell r="C334">
            <v>1015443761</v>
          </cell>
          <cell r="D334" t="str">
            <v>LUIS ENRIQUE LOPEZ REYES</v>
          </cell>
          <cell r="E334" t="str">
            <v>CONTRATO DE PRESTACIÓN DE SERVICIOS PROFESIONALES</v>
          </cell>
          <cell r="F334" t="str">
            <v>PRESTACIÓN DE SERVICIOS PROFESIONALES NECESARIO PARA EL FORTALECIMIENTO DE LOS PROCESOS ADMINISTRATIVOS DE LA VICERRECTORÍA DE RECURSOS UNIVERSITARIOS DE LA UNIVERSIDAD DE LOS LLANOS.</v>
          </cell>
          <cell r="G334">
            <v>45313</v>
          </cell>
          <cell r="H334">
            <v>17653081</v>
          </cell>
          <cell r="I334" t="str">
            <v>Cinco (05) meses y veintitrés (23) días calendario</v>
          </cell>
          <cell r="J334">
            <v>45313</v>
          </cell>
          <cell r="K334">
            <v>45487</v>
          </cell>
          <cell r="L334" t="str">
            <v>NO APLICA</v>
          </cell>
          <cell r="M334" t="str">
            <v>NO APLICA</v>
          </cell>
          <cell r="N334" t="str">
            <v>NO APLICA</v>
          </cell>
          <cell r="O334">
            <v>6</v>
          </cell>
          <cell r="P334">
            <v>3979596</v>
          </cell>
          <cell r="Q334">
            <v>45313</v>
          </cell>
          <cell r="R334">
            <v>45351</v>
          </cell>
          <cell r="S334">
            <v>3061228</v>
          </cell>
          <cell r="T334">
            <v>45352</v>
          </cell>
          <cell r="U334">
            <v>45382</v>
          </cell>
          <cell r="V334">
            <v>3061228</v>
          </cell>
          <cell r="W334">
            <v>45383</v>
          </cell>
          <cell r="X334">
            <v>45412</v>
          </cell>
          <cell r="Y334">
            <v>3061228</v>
          </cell>
          <cell r="Z334">
            <v>45413</v>
          </cell>
          <cell r="AA334">
            <v>45443</v>
          </cell>
          <cell r="AB334">
            <v>3061228</v>
          </cell>
          <cell r="AC334">
            <v>45444</v>
          </cell>
          <cell r="AD334">
            <v>45473</v>
          </cell>
          <cell r="AE334">
            <v>1428573</v>
          </cell>
          <cell r="AF334">
            <v>45474</v>
          </cell>
          <cell r="AG334">
            <v>45487</v>
          </cell>
          <cell r="BI334" t="str">
            <v>Vicerrectoría de Recursos Universitarios</v>
          </cell>
          <cell r="BJ334" t="str">
            <v>WILSON FERNANDO SALGADO CIFUENTES</v>
          </cell>
          <cell r="BK334" t="str">
            <v>Vicerrector Universitario</v>
          </cell>
          <cell r="BL334">
            <v>20</v>
          </cell>
          <cell r="BM334">
            <v>45306</v>
          </cell>
          <cell r="BN334">
            <v>2599259317</v>
          </cell>
          <cell r="BO334">
            <v>287</v>
          </cell>
          <cell r="BP334">
            <v>45313</v>
          </cell>
          <cell r="BQ334">
            <v>17653081</v>
          </cell>
          <cell r="CS334" t="str">
            <v>1. Contribuir en las auditorías internas o externas de gestión de calidad realizada por control interno y en los procesos de gestión de bienes y servicios asignadas a la Vicerrectoría de Recursos Universitarios. 2. Cooperar con la planeación y el seguimiento de las actividades propias de mantenimiento de infraestructura a cargo de la Vicerrectoría de Recursos Universitarios. 3. Cooperar la actualización y cargue de la documentación emitida en los procesos contractuales de la Vicerrectoría de Recursos Universitarios (Drive, micrositio contratación unillanos).</v>
          </cell>
          <cell r="CT334">
            <v>1015443761</v>
          </cell>
          <cell r="CU334">
            <v>436</v>
          </cell>
          <cell r="CV334" t="str">
            <v>400</v>
          </cell>
          <cell r="CY334">
            <v>7490</v>
          </cell>
          <cell r="CZ334" t="str">
            <v>M6</v>
          </cell>
        </row>
        <row r="335">
          <cell r="B335" t="str">
            <v>0236 DE 2024</v>
          </cell>
          <cell r="C335">
            <v>1109421072</v>
          </cell>
          <cell r="D335" t="str">
            <v>KARLA DAYANA CORREA GARZON</v>
          </cell>
          <cell r="E335" t="str">
            <v>CONTRATO DE PRESTACIÓN DE SERVICIOS DE APOYO A LA GESTIÓN</v>
          </cell>
          <cell r="F335" t="str">
            <v>PRESTACIÓN DE SERVICIOS DE APOYO A LA GESTIÓN NECESARIO PARA FORTALECER LOS PROCEDIMIENTOS DEL SISTEMA FINANCIERO (SICOF) EN LA VICERRECTORÍA DE RECURSOS UNIVERSITARIOS DE LA UNIVERSIDAD DE LOS LLANOS.</v>
          </cell>
          <cell r="G335">
            <v>45313</v>
          </cell>
          <cell r="H335">
            <v>13975355</v>
          </cell>
          <cell r="I335" t="str">
            <v>Cinco (05) meses y veintitrés (23) días calendario</v>
          </cell>
          <cell r="J335">
            <v>45313</v>
          </cell>
          <cell r="K335">
            <v>45487</v>
          </cell>
          <cell r="L335" t="str">
            <v>NO APLICA</v>
          </cell>
          <cell r="M335" t="str">
            <v>NO APLICA</v>
          </cell>
          <cell r="N335" t="str">
            <v>NO APLICA</v>
          </cell>
          <cell r="O335">
            <v>6</v>
          </cell>
          <cell r="P335">
            <v>3150514</v>
          </cell>
          <cell r="Q335">
            <v>45313</v>
          </cell>
          <cell r="R335">
            <v>45351</v>
          </cell>
          <cell r="S335">
            <v>2423472</v>
          </cell>
          <cell r="T335">
            <v>45352</v>
          </cell>
          <cell r="U335">
            <v>45382</v>
          </cell>
          <cell r="V335">
            <v>2423472</v>
          </cell>
          <cell r="W335">
            <v>45383</v>
          </cell>
          <cell r="X335">
            <v>45412</v>
          </cell>
          <cell r="Y335">
            <v>2423472</v>
          </cell>
          <cell r="Z335">
            <v>45413</v>
          </cell>
          <cell r="AA335">
            <v>45443</v>
          </cell>
          <cell r="AB335">
            <v>2423472</v>
          </cell>
          <cell r="AC335">
            <v>45444</v>
          </cell>
          <cell r="AD335">
            <v>45473</v>
          </cell>
          <cell r="AE335">
            <v>1130953</v>
          </cell>
          <cell r="AF335">
            <v>45474</v>
          </cell>
          <cell r="AG335">
            <v>45487</v>
          </cell>
          <cell r="BI335" t="str">
            <v>Vicerrectoría de Recursos Universitarios</v>
          </cell>
          <cell r="BJ335" t="str">
            <v>WILSON FERNANDO SALGADO CIFUENTES</v>
          </cell>
          <cell r="BK335" t="str">
            <v>Vicerrector Universitario</v>
          </cell>
          <cell r="BL335">
            <v>20</v>
          </cell>
          <cell r="BM335">
            <v>45306</v>
          </cell>
          <cell r="BN335">
            <v>2599259317</v>
          </cell>
          <cell r="BO335">
            <v>289</v>
          </cell>
          <cell r="BP335">
            <v>45313</v>
          </cell>
          <cell r="BQ335">
            <v>13975355</v>
          </cell>
          <cell r="CS335" t="str">
            <v>1. Contribuir con el apoyo contable para el trámite, revisión y proyección de los diferentes pagos a cargo de la Vicerrectoría de Recursos Universitarios a través del sistema de información financiero SICOF y los procedimientos vigentes de la Oficina. 2. Cooperar en el cargue y seguimiento de la documentación a cargo de la Vicerrectoría de Recursos Universitarios (SICOF, DRIVE, micrositio contratación Unillanos, entre otros.). 3. Coadyuvar en la proyección de informes o solicitudes internas o externas asignadas a la Vicerrectoría de Recursos Universitarios. 4. Contribuir con sus conocimientos y manejo de herramientas ofimáticas en auditorías internas o externas a los procesos de gestión de bienes y servicios, asignadas a la Vicerrectoría de Recursos Universitarios.</v>
          </cell>
          <cell r="CT335">
            <v>1109421072</v>
          </cell>
          <cell r="CU335">
            <v>436</v>
          </cell>
          <cell r="CV335" t="str">
            <v>400</v>
          </cell>
          <cell r="CY335">
            <v>6920</v>
          </cell>
          <cell r="CZ335" t="str">
            <v>M5</v>
          </cell>
        </row>
        <row r="336">
          <cell r="B336" t="str">
            <v>0237 DE 2024</v>
          </cell>
          <cell r="C336">
            <v>1120352925</v>
          </cell>
          <cell r="D336" t="str">
            <v>CAMILO ANDRES LOAIZA GARCIA</v>
          </cell>
          <cell r="E336" t="str">
            <v>CONTRATO DE PRESTACIÓN DE SERVICIOS PROFESIONALES</v>
          </cell>
          <cell r="F336" t="str">
            <v>PRESTACIÓN DE SERVICIOS PROFESIONALES NECESARIO PARA EL FORTALECIMIENTO DE LOS PROCESOS CONTRACTUALES Y JURÍDICOS DE LA VICERRECTORÍA DE RECURSOS UNIVERSITARIOS DE LA UNIVERSIDAD DE LOS LLANOS.</v>
          </cell>
          <cell r="G336">
            <v>45313</v>
          </cell>
          <cell r="H336">
            <v>21330808</v>
          </cell>
          <cell r="I336" t="str">
            <v>Cinco (05) meses y veintitrés (23) días calendario</v>
          </cell>
          <cell r="J336">
            <v>45313</v>
          </cell>
          <cell r="K336">
            <v>45487</v>
          </cell>
          <cell r="L336" t="str">
            <v>NO APLICA</v>
          </cell>
          <cell r="M336" t="str">
            <v>NO APLICA</v>
          </cell>
          <cell r="N336" t="str">
            <v>NO APLICA</v>
          </cell>
          <cell r="O336">
            <v>6</v>
          </cell>
          <cell r="P336">
            <v>4808679</v>
          </cell>
          <cell r="Q336">
            <v>45313</v>
          </cell>
          <cell r="R336">
            <v>45351</v>
          </cell>
          <cell r="S336">
            <v>3698984</v>
          </cell>
          <cell r="T336">
            <v>45352</v>
          </cell>
          <cell r="U336">
            <v>45382</v>
          </cell>
          <cell r="V336">
            <v>3698984</v>
          </cell>
          <cell r="W336">
            <v>45383</v>
          </cell>
          <cell r="X336">
            <v>45412</v>
          </cell>
          <cell r="Y336">
            <v>3698984</v>
          </cell>
          <cell r="Z336">
            <v>45413</v>
          </cell>
          <cell r="AA336">
            <v>45443</v>
          </cell>
          <cell r="AB336">
            <v>3698984</v>
          </cell>
          <cell r="AC336">
            <v>45444</v>
          </cell>
          <cell r="AD336">
            <v>45473</v>
          </cell>
          <cell r="AE336">
            <v>1726193</v>
          </cell>
          <cell r="AF336">
            <v>45474</v>
          </cell>
          <cell r="AG336">
            <v>45487</v>
          </cell>
          <cell r="BI336" t="str">
            <v>Vicerrectoría de Recursos Universitarios</v>
          </cell>
          <cell r="BJ336" t="str">
            <v>WILSON FERNANDO SALGADO CIFUENTES</v>
          </cell>
          <cell r="BK336" t="str">
            <v>Vicerrector Universitario</v>
          </cell>
          <cell r="BL336">
            <v>20</v>
          </cell>
          <cell r="BM336">
            <v>45306</v>
          </cell>
          <cell r="BN336">
            <v>2599259317</v>
          </cell>
          <cell r="BO336">
            <v>290</v>
          </cell>
          <cell r="BP336">
            <v>45313</v>
          </cell>
          <cell r="BQ336">
            <v>21330808</v>
          </cell>
          <cell r="CS336"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revisión, proyección, evaluación jurídica y trámite en las diferentes etapas de los procesos contractuales de Recursos provenientes de Regalías a cargo de la Vicerrectoría de Recursos Universitarios, conforme a la normatividad vigente de la Universidad de los Llanos.</v>
          </cell>
          <cell r="CT336">
            <v>1120352925</v>
          </cell>
          <cell r="CU336">
            <v>436</v>
          </cell>
          <cell r="CV336" t="str">
            <v>400</v>
          </cell>
          <cell r="CY336">
            <v>8299</v>
          </cell>
          <cell r="CZ336" t="str">
            <v>M6</v>
          </cell>
        </row>
        <row r="337">
          <cell r="B337" t="str">
            <v>0238 DE 2024</v>
          </cell>
          <cell r="C337">
            <v>1121844160</v>
          </cell>
          <cell r="D337" t="str">
            <v>LIDA FRAIZURY ECHEVERRY MACHADO</v>
          </cell>
          <cell r="E337" t="str">
            <v>CONTRATO DE PRESTACIÓN DE SERVICIOS PROFESIONALES</v>
          </cell>
          <cell r="F337" t="str">
            <v>PRESTACIÓN DE SERVICIOS PROFESIONALES NECESARIO PARA EL FORTALECIMIENTO DE LOS PROCESOS CONTRACTUALES Y JURÍDICOS DE LA VICERRECTORÍA DE RECURSOS UNIVERSITARIOS DE LA UNIVERSIDAD DE LOS LLANOS.</v>
          </cell>
          <cell r="G337">
            <v>45313</v>
          </cell>
          <cell r="H337">
            <v>15745883</v>
          </cell>
          <cell r="I337" t="str">
            <v>Cinco (05) meses y veintitrés (23) días calendario</v>
          </cell>
          <cell r="J337">
            <v>45313</v>
          </cell>
          <cell r="K337">
            <v>45487</v>
          </cell>
          <cell r="L337" t="str">
            <v>NO APLICA</v>
          </cell>
          <cell r="M337" t="str">
            <v>NO APLICA</v>
          </cell>
          <cell r="N337" t="str">
            <v>NO APLICA</v>
          </cell>
          <cell r="O337">
            <v>6</v>
          </cell>
          <cell r="P337">
            <v>3549650</v>
          </cell>
          <cell r="Q337">
            <v>45313</v>
          </cell>
          <cell r="R337">
            <v>45351</v>
          </cell>
          <cell r="S337">
            <v>2730500</v>
          </cell>
          <cell r="T337">
            <v>45352</v>
          </cell>
          <cell r="U337">
            <v>45382</v>
          </cell>
          <cell r="V337">
            <v>2730500</v>
          </cell>
          <cell r="W337">
            <v>45383</v>
          </cell>
          <cell r="X337">
            <v>45412</v>
          </cell>
          <cell r="Y337">
            <v>2730500</v>
          </cell>
          <cell r="Z337">
            <v>45413</v>
          </cell>
          <cell r="AA337">
            <v>45443</v>
          </cell>
          <cell r="AB337">
            <v>2730500</v>
          </cell>
          <cell r="AC337">
            <v>45444</v>
          </cell>
          <cell r="AD337">
            <v>45473</v>
          </cell>
          <cell r="AE337">
            <v>1274233</v>
          </cell>
          <cell r="AF337">
            <v>45474</v>
          </cell>
          <cell r="AG337">
            <v>45487</v>
          </cell>
          <cell r="BI337" t="str">
            <v>Vicerrectoría de Recursos Universitarios</v>
          </cell>
          <cell r="BJ337" t="str">
            <v>WILSON FERNANDO SALGADO CIFUENTES</v>
          </cell>
          <cell r="BK337" t="str">
            <v>Vicerrector Universitario</v>
          </cell>
          <cell r="BL337">
            <v>20</v>
          </cell>
          <cell r="BM337">
            <v>45306</v>
          </cell>
          <cell r="BN337">
            <v>2599259317</v>
          </cell>
          <cell r="BO337">
            <v>291</v>
          </cell>
          <cell r="BP337">
            <v>45313</v>
          </cell>
          <cell r="BQ337">
            <v>15745883</v>
          </cell>
          <cell r="CS337"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requerida para los procesos de comisiones de estudio de la Universidad de los Llanos.</v>
          </cell>
          <cell r="CT337">
            <v>1121844160</v>
          </cell>
          <cell r="CU337">
            <v>436</v>
          </cell>
          <cell r="CV337" t="str">
            <v>400</v>
          </cell>
          <cell r="CY337">
            <v>8299</v>
          </cell>
          <cell r="CZ337" t="str">
            <v>M6</v>
          </cell>
        </row>
        <row r="338">
          <cell r="B338" t="str">
            <v>0239 DE 2024</v>
          </cell>
          <cell r="C338">
            <v>40386556</v>
          </cell>
          <cell r="D338" t="str">
            <v>ELIZABETH CAGUA DAZA</v>
          </cell>
          <cell r="E338" t="str">
            <v>CONTRATO DE PRESTACIÓN DE SERVICIOS PROFESIONALES</v>
          </cell>
          <cell r="F338" t="str">
            <v>PRESTACIÓN DE SERVICIOS PROFESIONALES NECESARIO PARA EL FORTALECIMIENTO DEL PROCESO CONTRACTUAL Y DE GESTIÓN ADMINISTRATIVA DE LA VICERRECTORÍA DE RECURSOS UNIVERSITARIOS DE LA UNIVERSIDAD DE LOS LLANOS.</v>
          </cell>
          <cell r="G338">
            <v>45313</v>
          </cell>
          <cell r="H338">
            <v>21330808</v>
          </cell>
          <cell r="I338" t="str">
            <v>Cinco (05) meses y veintitrés (23) días calendario</v>
          </cell>
          <cell r="J338">
            <v>45313</v>
          </cell>
          <cell r="K338">
            <v>45487</v>
          </cell>
          <cell r="L338" t="str">
            <v>NO APLICA</v>
          </cell>
          <cell r="M338" t="str">
            <v>NO APLICA</v>
          </cell>
          <cell r="N338" t="str">
            <v>NO APLICA</v>
          </cell>
          <cell r="O338">
            <v>6</v>
          </cell>
          <cell r="P338">
            <v>4808679</v>
          </cell>
          <cell r="Q338">
            <v>45313</v>
          </cell>
          <cell r="R338">
            <v>45351</v>
          </cell>
          <cell r="S338">
            <v>3698984</v>
          </cell>
          <cell r="T338">
            <v>45352</v>
          </cell>
          <cell r="U338">
            <v>45382</v>
          </cell>
          <cell r="V338">
            <v>3698984</v>
          </cell>
          <cell r="W338">
            <v>45383</v>
          </cell>
          <cell r="X338">
            <v>45412</v>
          </cell>
          <cell r="Y338">
            <v>3698984</v>
          </cell>
          <cell r="Z338">
            <v>45413</v>
          </cell>
          <cell r="AA338">
            <v>45443</v>
          </cell>
          <cell r="AB338">
            <v>3698984</v>
          </cell>
          <cell r="AC338">
            <v>45444</v>
          </cell>
          <cell r="AD338">
            <v>45473</v>
          </cell>
          <cell r="AE338">
            <v>1726193</v>
          </cell>
          <cell r="AF338">
            <v>45474</v>
          </cell>
          <cell r="AG338">
            <v>45487</v>
          </cell>
          <cell r="BI338" t="str">
            <v>Vicerrectoría de Recursos Universitarios</v>
          </cell>
          <cell r="BJ338" t="str">
            <v>WILSON FERNANDO SALGADO CIFUENTES</v>
          </cell>
          <cell r="BK338" t="str">
            <v>Vicerrector Universitario</v>
          </cell>
          <cell r="BL338">
            <v>20</v>
          </cell>
          <cell r="BM338">
            <v>45306</v>
          </cell>
          <cell r="BN338">
            <v>2599259317</v>
          </cell>
          <cell r="BO338">
            <v>284</v>
          </cell>
          <cell r="BP338">
            <v>45313</v>
          </cell>
          <cell r="BQ338">
            <v>21330808</v>
          </cell>
          <cell r="CS338" t="str">
            <v xml:space="preserve">1. Contribuir en la elaboración, revisión y trámite de las diferentes etapas de los procesos contractuales de la Vicerrectoría de Recursos Universitarios, conforme a la normatividad vigente de la Universidad de los Llanos. 2. Apoyar con la elaboración de estudios de mercado, estudios de conveniencia y oportunidad, estudios de sector y pliegos de condiciones relacionados con procesos de bienes y servicios asignados a la Vicerrectoría de Recursos Universitarios conforme a los lineamientos de la entidad. 3. Cooperar en el cargue y seguimiento de la documentación emitida en los procesos contractuales de la Vicerrectoría de Recursos Universitarios (SECOP, SICOF, Drive, micrositio contratación Unillanos, entre otros.) 4. Contribuir en las auditorías internas o externas realizada por control interno y en los procesos de gestión de bienes y servicios asignadas a la Vicerrectoría de Recursos Universitarios. 5. Coadyuvar en la proyección de informes o solicitudes internas o externas asignadas a la Vicerrectoría de Recursos Universitarios. </v>
          </cell>
          <cell r="CT338">
            <v>40386556</v>
          </cell>
          <cell r="CU338">
            <v>436</v>
          </cell>
          <cell r="CV338" t="str">
            <v>400</v>
          </cell>
          <cell r="CY338">
            <v>8299</v>
          </cell>
          <cell r="CZ338" t="str">
            <v>M6</v>
          </cell>
        </row>
        <row r="339">
          <cell r="B339" t="str">
            <v>0240 DE 2024</v>
          </cell>
          <cell r="C339">
            <v>1121936185</v>
          </cell>
          <cell r="D339" t="str">
            <v>IVON ALEJANDRA BABATIVA PULIDO</v>
          </cell>
          <cell r="E339" t="str">
            <v>CONTRATO DE PRESTACIÓN DE SERVICIOS PROFESIONALES</v>
          </cell>
          <cell r="F339" t="str">
            <v xml:space="preserve">PRESTACIÓN DE SERVICIOS PROFESIONALES NECESARIO PARA EL DESARROLLO DEL PROYECTO FICHA BPUNI PLAN 02 0311 2023 “FORTALECIMIENTO DEL SISTEMA DE GESTIÓN UNIVERSITARIO DE LA UNIVERSIDAD DE LOS LLANOS” </v>
          </cell>
          <cell r="G339">
            <v>45313</v>
          </cell>
          <cell r="H339">
            <v>21330808</v>
          </cell>
          <cell r="I339" t="str">
            <v>Cinco (05) meses y veintitrés (23) días calendario</v>
          </cell>
          <cell r="J339">
            <v>45313</v>
          </cell>
          <cell r="K339">
            <v>45487</v>
          </cell>
          <cell r="L339" t="str">
            <v>NO APLICA</v>
          </cell>
          <cell r="M339" t="str">
            <v>NO APLICA</v>
          </cell>
          <cell r="N339" t="str">
            <v>NO APLICA</v>
          </cell>
          <cell r="O339">
            <v>6</v>
          </cell>
          <cell r="P339">
            <v>4808679</v>
          </cell>
          <cell r="Q339">
            <v>45313</v>
          </cell>
          <cell r="R339">
            <v>45351</v>
          </cell>
          <cell r="S339">
            <v>3698984</v>
          </cell>
          <cell r="T339">
            <v>45352</v>
          </cell>
          <cell r="U339">
            <v>45382</v>
          </cell>
          <cell r="V339">
            <v>3698984</v>
          </cell>
          <cell r="W339">
            <v>45383</v>
          </cell>
          <cell r="X339">
            <v>45412</v>
          </cell>
          <cell r="Y339">
            <v>3698984</v>
          </cell>
          <cell r="Z339">
            <v>45413</v>
          </cell>
          <cell r="AA339">
            <v>45443</v>
          </cell>
          <cell r="AB339">
            <v>3698984</v>
          </cell>
          <cell r="AC339">
            <v>45444</v>
          </cell>
          <cell r="AD339">
            <v>45473</v>
          </cell>
          <cell r="AE339">
            <v>1726193</v>
          </cell>
          <cell r="AF339">
            <v>45474</v>
          </cell>
          <cell r="AG339">
            <v>45487</v>
          </cell>
          <cell r="BI339" t="str">
            <v>Oficina Asesora de Planeación</v>
          </cell>
          <cell r="BJ339" t="str">
            <v xml:space="preserve">MARIA PAULA ESTUPIÑAN TIUSO  </v>
          </cell>
          <cell r="BK339" t="str">
            <v>Asesora de Planeación</v>
          </cell>
          <cell r="BL339">
            <v>54</v>
          </cell>
          <cell r="BM339">
            <v>45313</v>
          </cell>
          <cell r="BN339">
            <v>22193904</v>
          </cell>
          <cell r="BO339">
            <v>221</v>
          </cell>
          <cell r="BP339">
            <v>45313</v>
          </cell>
          <cell r="BQ339">
            <v>21330808</v>
          </cell>
          <cell r="CS339"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y desinfección. 10. Apoyar a la supervisión de ejecución de contratos en materia ambiental de acuerdo a su perfil. 11. Apoyar la implementación, seguimiento y evaluación del programa de manejo y control de plagas.</v>
          </cell>
          <cell r="CT339">
            <v>1121936185</v>
          </cell>
          <cell r="CU339">
            <v>641</v>
          </cell>
          <cell r="CV339" t="str">
            <v>24021</v>
          </cell>
          <cell r="CY339">
            <v>8299</v>
          </cell>
          <cell r="CZ339" t="str">
            <v>M6</v>
          </cell>
        </row>
        <row r="340">
          <cell r="B340" t="str">
            <v>0241 DE 2024</v>
          </cell>
          <cell r="C340">
            <v>86014098</v>
          </cell>
          <cell r="D340" t="str">
            <v>DUMAR ALCIDES PARRA FANDIÑO</v>
          </cell>
          <cell r="E340" t="str">
            <v>CONTRATO DE PRESTACIÓN DE SERVICIOS PROFESIONALES</v>
          </cell>
          <cell r="F340" t="str">
            <v>PRESTACIÓN DE SERVICIOS PROFESIONALES NECESARIO PARA EL DESARROLLO DEL PROYECTO FICHA BPUNI VIARE 03 3110 2023 “FORTALECIMIENTO ESTRATÉGICO DE LA CULTURA ORGANIZACIONAL EN LA COMUNICACIÓN INTEGRAL DE LA UNIVERSIDAD DE LOS LLANOS”</v>
          </cell>
          <cell r="G340">
            <v>45313</v>
          </cell>
          <cell r="H340">
            <v>15745883</v>
          </cell>
          <cell r="I340" t="str">
            <v>Cinco (05) meses y veintitrés (23) días calendario</v>
          </cell>
          <cell r="J340">
            <v>45313</v>
          </cell>
          <cell r="K340">
            <v>45487</v>
          </cell>
          <cell r="L340" t="str">
            <v>NO APLICA</v>
          </cell>
          <cell r="M340" t="str">
            <v>NO APLICA</v>
          </cell>
          <cell r="N340" t="str">
            <v>NO APLICA</v>
          </cell>
          <cell r="O340">
            <v>6</v>
          </cell>
          <cell r="P340">
            <v>3549650</v>
          </cell>
          <cell r="Q340">
            <v>45313</v>
          </cell>
          <cell r="R340">
            <v>45351</v>
          </cell>
          <cell r="S340">
            <v>2730500</v>
          </cell>
          <cell r="T340">
            <v>45352</v>
          </cell>
          <cell r="U340">
            <v>45382</v>
          </cell>
          <cell r="V340">
            <v>2730500</v>
          </cell>
          <cell r="W340">
            <v>45383</v>
          </cell>
          <cell r="X340">
            <v>45412</v>
          </cell>
          <cell r="Y340">
            <v>2730500</v>
          </cell>
          <cell r="Z340">
            <v>45413</v>
          </cell>
          <cell r="AA340">
            <v>45443</v>
          </cell>
          <cell r="AB340">
            <v>2730500</v>
          </cell>
          <cell r="AC340">
            <v>45444</v>
          </cell>
          <cell r="AD340">
            <v>45473</v>
          </cell>
          <cell r="AE340">
            <v>1274233</v>
          </cell>
          <cell r="AF340">
            <v>45474</v>
          </cell>
          <cell r="AG340">
            <v>45487</v>
          </cell>
          <cell r="BI340" t="str">
            <v>Secretaria General</v>
          </cell>
          <cell r="BJ340" t="str">
            <v>DEIVER GIOVANNY QUINTERO REYES</v>
          </cell>
          <cell r="BK340" t="str">
            <v>Secretario General</v>
          </cell>
          <cell r="BL340">
            <v>51</v>
          </cell>
          <cell r="BM340">
            <v>45313</v>
          </cell>
          <cell r="BN340">
            <v>103506846</v>
          </cell>
          <cell r="BO340">
            <v>215</v>
          </cell>
          <cell r="BP340">
            <v>45313</v>
          </cell>
          <cell r="BQ340">
            <v>15745883</v>
          </cell>
          <cell r="CS340" t="str">
            <v>1. Prestar apoyo en la redacción y corrección de textos de boletines externos de prensa. 2. Apoyar en la redacción, revisión y corrección de textos del boletín interno ‘El Unillanista’ y el periódico ‘Unillanos al Día’.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03 3110 2023 “Fortalecimiento estratégico de la cultura organizacional en la comunicación integral de la Universidad de los Llanos”. 11. Brindar apoyo en la creación de material audiovisual (reels, historias) de los eventos desarrollados por la Universidad con el fin de dinamizar las interacciones en las redes sociales. 12. Contribuir en la edición de los textos periodísticos y productos en general del área de comunicaciones, en lo concerniente a la edición y corrección de estilo.</v>
          </cell>
          <cell r="CT340">
            <v>86014098</v>
          </cell>
          <cell r="CU340">
            <v>620</v>
          </cell>
          <cell r="CV340" t="str">
            <v>40063</v>
          </cell>
          <cell r="CY340">
            <v>8299</v>
          </cell>
          <cell r="CZ340" t="str">
            <v>M6</v>
          </cell>
        </row>
        <row r="341">
          <cell r="B341" t="str">
            <v>0242 DE 2024</v>
          </cell>
          <cell r="C341">
            <v>1121937453</v>
          </cell>
          <cell r="D341" t="str">
            <v>ZUE TATIANA CASTRO VELEZ</v>
          </cell>
          <cell r="E341" t="str">
            <v>CONTRATO DE PRESTACIÓN DE SERVICIOS PROFESIONALES</v>
          </cell>
          <cell r="F341" t="str">
            <v>PRESTACIÓN DE SERVICIOS PROFESIONALES NECESARIO PARA EL DESARROLLO DEL PROYECTO FICHA BPUNI VIARE 03 3110 2023 “FORTALECIMIENTO ESTRATÉGICO DE LA CULTURA ORGANIZACIONAL EN LA COMUNICACIÓN INTEGRAL DE LA UNIVERSIDAD DE LOS LLANOS”</v>
          </cell>
          <cell r="G341">
            <v>45313</v>
          </cell>
          <cell r="H341">
            <v>15745883</v>
          </cell>
          <cell r="I341" t="str">
            <v>Cinco (05) meses y veintitrés (23) días calendario</v>
          </cell>
          <cell r="J341">
            <v>45313</v>
          </cell>
          <cell r="K341">
            <v>45487</v>
          </cell>
          <cell r="L341" t="str">
            <v>NO APLICA</v>
          </cell>
          <cell r="M341" t="str">
            <v>NO APLICA</v>
          </cell>
          <cell r="N341" t="str">
            <v>NO APLICA</v>
          </cell>
          <cell r="O341">
            <v>6</v>
          </cell>
          <cell r="P341">
            <v>3549650</v>
          </cell>
          <cell r="Q341">
            <v>45313</v>
          </cell>
          <cell r="R341">
            <v>45351</v>
          </cell>
          <cell r="S341">
            <v>2730500</v>
          </cell>
          <cell r="T341">
            <v>45352</v>
          </cell>
          <cell r="U341">
            <v>45382</v>
          </cell>
          <cell r="V341">
            <v>2730500</v>
          </cell>
          <cell r="W341">
            <v>45383</v>
          </cell>
          <cell r="X341">
            <v>45412</v>
          </cell>
          <cell r="Y341">
            <v>2730500</v>
          </cell>
          <cell r="Z341">
            <v>45413</v>
          </cell>
          <cell r="AA341">
            <v>45443</v>
          </cell>
          <cell r="AB341">
            <v>2730500</v>
          </cell>
          <cell r="AC341">
            <v>45444</v>
          </cell>
          <cell r="AD341">
            <v>45473</v>
          </cell>
          <cell r="AE341">
            <v>1274233</v>
          </cell>
          <cell r="AF341">
            <v>45474</v>
          </cell>
          <cell r="AG341">
            <v>45487</v>
          </cell>
          <cell r="BI341" t="str">
            <v>Secretaria General</v>
          </cell>
          <cell r="BJ341" t="str">
            <v>DEIVER GIOVANNY QUINTERO REYES</v>
          </cell>
          <cell r="BK341" t="str">
            <v>Secretario General</v>
          </cell>
          <cell r="BL341">
            <v>51</v>
          </cell>
          <cell r="BM341">
            <v>45313</v>
          </cell>
          <cell r="BN341">
            <v>103506846</v>
          </cell>
          <cell r="BO341">
            <v>216</v>
          </cell>
          <cell r="BP341">
            <v>45313</v>
          </cell>
          <cell r="BQ341">
            <v>15745883</v>
          </cell>
          <cell r="CS341" t="str">
            <v>1. Prestar apoyo en el diseño y producción de contenido institucional para medios internos y externos. 2. Prestar apoyo en la redacción de boletines internos y de prensa de acuerdo a las fuentes señaladas. 3. Colaborar con el acompañamiento y cubrimiento de los diferentes eventos de la Universidad de los Llanos. 4. Prestar apoyo en las transmisiones y protocolo de eventos especiales de acuerdo a requerimientos. 5. Prestar apoyo en el manejo y publicación en la página web de la institución. 6. Apoyar en la elaboración del boletín ‘El Unillanista’.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03 3110 2023 “Fortalecimiento estratégico de la cultura organizacional en la comunicación integral de la Universidad de los Llanos”. 10. Brindar apoyo en la creación de material audiovisual (reels, historias) de los eventos desarrollados por la Universidad con el fin de dinamizar las interacciones en las redes sociales.</v>
          </cell>
          <cell r="CT341">
            <v>1121937453</v>
          </cell>
          <cell r="CU341">
            <v>620</v>
          </cell>
          <cell r="CV341" t="str">
            <v>40063</v>
          </cell>
          <cell r="CY341">
            <v>7310</v>
          </cell>
          <cell r="CZ341" t="str">
            <v>M6</v>
          </cell>
        </row>
        <row r="342">
          <cell r="B342" t="str">
            <v>0243 DE 2024</v>
          </cell>
          <cell r="C342">
            <v>1053783494</v>
          </cell>
          <cell r="D342" t="str">
            <v>JORGE ALBERTO FERNANDEZ GUTIERREZ</v>
          </cell>
          <cell r="E342" t="str">
            <v>CONTRATO DE PRESTACIÓN DE SERVICIOS PROFESIONALES</v>
          </cell>
          <cell r="F342" t="str">
            <v>PRESTACIÓN DE SERVICIOS PROFESIONALES NECESARIO PARA EL DESARROLLO DEL PROYECTO FICHA BPUNI VIARE 03 3110 2023 “FORTALECIMIENTO ESTRATÉGICO DE LA CULTURA ORGANIZACIONAL EN LA COMUNICACIÓN INTEGRAL DE LA UNIVERSIDAD DE LOS LLANOS”</v>
          </cell>
          <cell r="G342">
            <v>45313</v>
          </cell>
          <cell r="H342">
            <v>28318485</v>
          </cell>
          <cell r="I342" t="str">
            <v>Cinco (05) meses y veintitrés (23) días calendario</v>
          </cell>
          <cell r="J342">
            <v>45313</v>
          </cell>
          <cell r="K342">
            <v>45487</v>
          </cell>
          <cell r="L342" t="str">
            <v>NO APLICA</v>
          </cell>
          <cell r="M342" t="str">
            <v>NO APLICA</v>
          </cell>
          <cell r="N342" t="str">
            <v>NO APLICA</v>
          </cell>
          <cell r="O342">
            <v>6</v>
          </cell>
          <cell r="P342">
            <v>6383936</v>
          </cell>
          <cell r="Q342">
            <v>45313</v>
          </cell>
          <cell r="R342">
            <v>45351</v>
          </cell>
          <cell r="S342">
            <v>4910720</v>
          </cell>
          <cell r="T342">
            <v>45352</v>
          </cell>
          <cell r="U342">
            <v>45382</v>
          </cell>
          <cell r="V342">
            <v>4910720</v>
          </cell>
          <cell r="W342">
            <v>45383</v>
          </cell>
          <cell r="X342">
            <v>45412</v>
          </cell>
          <cell r="Y342">
            <v>4910720</v>
          </cell>
          <cell r="Z342">
            <v>45413</v>
          </cell>
          <cell r="AA342">
            <v>45443</v>
          </cell>
          <cell r="AB342">
            <v>4910720</v>
          </cell>
          <cell r="AC342">
            <v>45444</v>
          </cell>
          <cell r="AD342">
            <v>45473</v>
          </cell>
          <cell r="AE342">
            <v>2291669</v>
          </cell>
          <cell r="AF342">
            <v>45474</v>
          </cell>
          <cell r="AG342">
            <v>45487</v>
          </cell>
          <cell r="BI342" t="str">
            <v>Secretaria General</v>
          </cell>
          <cell r="BJ342" t="str">
            <v>DEIVER GIOVANNY QUINTERO REYES</v>
          </cell>
          <cell r="BK342" t="str">
            <v>Secretario General</v>
          </cell>
          <cell r="BL342">
            <v>51</v>
          </cell>
          <cell r="BM342">
            <v>45313</v>
          </cell>
          <cell r="BN342">
            <v>103506846</v>
          </cell>
          <cell r="BO342">
            <v>217</v>
          </cell>
          <cell r="BP342">
            <v>45313</v>
          </cell>
          <cell r="BQ342">
            <v>28318485</v>
          </cell>
          <cell r="CS342" t="str">
            <v>1. Contribuir en la coordinación las diferentes acciones para el buen desarrollo del proceso de comunicación institucional. 2. Contribuir con el diseño e implementación del Plan de Comunicaciones y Medios de la Universidad. 3. Colaborar en la selección y verificación del cumplimiento de la pauta publicitaria que la Universidad de los Llanos contrata con los diferentes medios de comunicación regional o nacional. 4. Contribuir con la recepción, diligenciamiento y requerimientos de los documentos, oficios salientes y entrantes del proceso de comunicación institucional de la Universidad de los Llanos. 5. Colaborar en la revisión y aprobación de los productos periodísticos realizados dentro del proceso de comunicación institucional para ser publicados a través de las redes sociales y los diferentes canales periodísticos institucionales. 6. Coordinar los cubrimientos y acompañamientos a eventos. 7. Prestar apoyo en el monitoreo y seguimiento a los medios. 8. Contribuir en el cumplimiento de los requerimientos realizados por la comunidad Unillanista. 9. Apoyar en la revisión y actualización de matrices correspondientes al Área de Comunicaciones. 10. Contribuir con el manejo y cuidado de todas las herramientas tecnológicas e implementos que sean puestos a su disposición para el desarrollo de sus actividades.</v>
          </cell>
          <cell r="CT342">
            <v>1053783494.8</v>
          </cell>
          <cell r="CU342">
            <v>620</v>
          </cell>
          <cell r="CV342" t="str">
            <v>40063</v>
          </cell>
          <cell r="CY342">
            <v>9609</v>
          </cell>
          <cell r="CZ342" t="str">
            <v>M6</v>
          </cell>
        </row>
        <row r="343">
          <cell r="B343" t="str">
            <v>0244 DE 2024</v>
          </cell>
          <cell r="C343">
            <v>1121914875</v>
          </cell>
          <cell r="D343" t="str">
            <v>SEBASTIAN GUZMAN RAVE</v>
          </cell>
          <cell r="E343" t="str">
            <v>CONTRATO DE PRESTACIÓN DE SERVICIOS DE APOYO A LA GESTIÓN</v>
          </cell>
          <cell r="F343" t="str">
            <v>PRESTACIÓN DE SERVICIOS DE APOYO A LA GESTIÓN NECESARIO PARA EL DESARROLLO DEL PROYECTO FICHA BPUNI VIARE 03 3110 2023 “FORTALECIMIENTO ESTRATÉGICO DE LA CULTURA ORGANIZACIONAL EN LA COMUNICACIÓN INTEGRAL DE LA UNIVERSIDAD DE LOS LLANOS”</v>
          </cell>
          <cell r="G343">
            <v>45313</v>
          </cell>
          <cell r="H343">
            <v>13975355</v>
          </cell>
          <cell r="I343" t="str">
            <v>Cinco (05) meses y veintitrés (23) días calendario</v>
          </cell>
          <cell r="J343">
            <v>45313</v>
          </cell>
          <cell r="K343">
            <v>45487</v>
          </cell>
          <cell r="L343" t="str">
            <v>NO APLICA</v>
          </cell>
          <cell r="M343" t="str">
            <v>NO APLICA</v>
          </cell>
          <cell r="N343" t="str">
            <v>NO APLICA</v>
          </cell>
          <cell r="O343">
            <v>6</v>
          </cell>
          <cell r="P343">
            <v>3150514</v>
          </cell>
          <cell r="Q343">
            <v>45313</v>
          </cell>
          <cell r="R343">
            <v>45351</v>
          </cell>
          <cell r="S343">
            <v>2423472</v>
          </cell>
          <cell r="T343">
            <v>45352</v>
          </cell>
          <cell r="U343">
            <v>45382</v>
          </cell>
          <cell r="V343">
            <v>2423472</v>
          </cell>
          <cell r="W343">
            <v>45383</v>
          </cell>
          <cell r="X343">
            <v>45412</v>
          </cell>
          <cell r="Y343">
            <v>2423472</v>
          </cell>
          <cell r="Z343">
            <v>45413</v>
          </cell>
          <cell r="AA343">
            <v>45443</v>
          </cell>
          <cell r="AB343">
            <v>2423472</v>
          </cell>
          <cell r="AC343">
            <v>45444</v>
          </cell>
          <cell r="AD343">
            <v>45473</v>
          </cell>
          <cell r="AE343">
            <v>1130953</v>
          </cell>
          <cell r="AF343">
            <v>45474</v>
          </cell>
          <cell r="AG343">
            <v>45487</v>
          </cell>
          <cell r="BI343" t="str">
            <v>Secretaria General</v>
          </cell>
          <cell r="BJ343" t="str">
            <v>DEIVER GIOVANNY QUINTERO REYES</v>
          </cell>
          <cell r="BK343" t="str">
            <v>Secretario General</v>
          </cell>
          <cell r="BL343">
            <v>51</v>
          </cell>
          <cell r="BM343">
            <v>45313</v>
          </cell>
          <cell r="BN343">
            <v>103506846</v>
          </cell>
          <cell r="BO343">
            <v>218</v>
          </cell>
          <cell r="BP343">
            <v>45313</v>
          </cell>
          <cell r="BQ343">
            <v>13975355</v>
          </cell>
          <cell r="CS343"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Prestar apoyo en la verificación del buen funcionamiento de los equipos audiovisuales: como cámaras, video-cámaras y otros. 8. Apoyar en el registro fotográfico y audiovisual de los eventos institucionales. 9. Prestar apoyo con las herramientas virtuales (Facebook live, streaming) y las demás herramientas necesarias para el desarrollo de las actividades del área de Comunicaciones. 10. Apoyar en la revisión y actualización de matrices correspondientes al Área de Comunicaciones. 11. Contribuir con el manejo y cuidado de todas las herramientas tecnológicas e implementos que sean puestos a su disposición para el desarrollo de sus actividades.</v>
          </cell>
          <cell r="CT343">
            <v>1121914875</v>
          </cell>
          <cell r="CU343">
            <v>620</v>
          </cell>
          <cell r="CV343" t="str">
            <v>40063</v>
          </cell>
          <cell r="CY343">
            <v>7420</v>
          </cell>
          <cell r="CZ343" t="str">
            <v>M6</v>
          </cell>
        </row>
        <row r="344">
          <cell r="B344" t="str">
            <v>0245 DE 2024</v>
          </cell>
          <cell r="C344">
            <v>1082932074</v>
          </cell>
          <cell r="D344" t="str">
            <v>MARIA PAULA VANEGAS HERNANDEZ</v>
          </cell>
          <cell r="E344" t="str">
            <v>CONTRATO DE PRESTACIÓN DE SERVICIOS PROFESIONALES</v>
          </cell>
          <cell r="F344" t="str">
            <v>PRESTACIÓN DE SERVICIOS PROFESIONALES NECESARIO PARA EL DESARROLLO DEL PROYECTO FICHA BPUNI VIARE 03 3110 2023 “FORTALECIMIENTO ESTRATÉGICO DE LA CULTURA ORGANIZACIONAL EN LA COMUNICACIÓN INTEGRAL DE LA UNIVERSIDAD DE LOS LLANOS”</v>
          </cell>
          <cell r="G344">
            <v>45313</v>
          </cell>
          <cell r="H344">
            <v>15745883</v>
          </cell>
          <cell r="I344" t="str">
            <v>Cinco (05) meses y veintitrés (23) días calendario</v>
          </cell>
          <cell r="J344">
            <v>45313</v>
          </cell>
          <cell r="K344">
            <v>45487</v>
          </cell>
          <cell r="L344" t="str">
            <v>NO APLICA</v>
          </cell>
          <cell r="M344" t="str">
            <v>NO APLICA</v>
          </cell>
          <cell r="N344" t="str">
            <v>NO APLICA</v>
          </cell>
          <cell r="O344">
            <v>6</v>
          </cell>
          <cell r="P344">
            <v>3549650</v>
          </cell>
          <cell r="Q344">
            <v>45313</v>
          </cell>
          <cell r="R344">
            <v>45351</v>
          </cell>
          <cell r="S344">
            <v>2730500</v>
          </cell>
          <cell r="T344">
            <v>45352</v>
          </cell>
          <cell r="U344">
            <v>45382</v>
          </cell>
          <cell r="V344">
            <v>2730500</v>
          </cell>
          <cell r="W344">
            <v>45383</v>
          </cell>
          <cell r="X344">
            <v>45412</v>
          </cell>
          <cell r="Y344">
            <v>2730500</v>
          </cell>
          <cell r="Z344">
            <v>45413</v>
          </cell>
          <cell r="AA344">
            <v>45443</v>
          </cell>
          <cell r="AB344">
            <v>2730500</v>
          </cell>
          <cell r="AC344">
            <v>45444</v>
          </cell>
          <cell r="AD344">
            <v>45473</v>
          </cell>
          <cell r="AE344">
            <v>1274233</v>
          </cell>
          <cell r="AF344">
            <v>45474</v>
          </cell>
          <cell r="AG344">
            <v>45487</v>
          </cell>
          <cell r="BI344" t="str">
            <v>Secretaria General</v>
          </cell>
          <cell r="BJ344" t="str">
            <v>DEIVER GIOVANNY QUINTERO REYES</v>
          </cell>
          <cell r="BK344" t="str">
            <v>Secretario General</v>
          </cell>
          <cell r="BL344">
            <v>51</v>
          </cell>
          <cell r="BM344">
            <v>45313</v>
          </cell>
          <cell r="BN344">
            <v>103506846</v>
          </cell>
          <cell r="BO344">
            <v>219</v>
          </cell>
          <cell r="BP344">
            <v>45313</v>
          </cell>
          <cell r="BQ344">
            <v>15745883</v>
          </cell>
          <cell r="CS344"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344">
            <v>1082932074</v>
          </cell>
          <cell r="CU344">
            <v>620</v>
          </cell>
          <cell r="CV344" t="str">
            <v>40063</v>
          </cell>
          <cell r="CY344">
            <v>8299</v>
          </cell>
          <cell r="CZ344" t="str">
            <v>M6</v>
          </cell>
        </row>
        <row r="345">
          <cell r="B345" t="str">
            <v>0246 DE 2024</v>
          </cell>
          <cell r="C345">
            <v>1121885006</v>
          </cell>
          <cell r="D345" t="str">
            <v>ELDER YOVANNY CORTES ESCOBAR</v>
          </cell>
          <cell r="E345" t="str">
            <v>CONTRATO DE PRESTACIÓN DE SERVICIOS DE APOYO A LA GESTIÓN</v>
          </cell>
          <cell r="F345" t="str">
            <v>PRESTACIÓN DE SERVICIOS DE APOYO A LA GESTIÓN NECESARIO PARA EL DESARROLLO DEL PROYECTO FICHA BPUNI VIARE 03 3110 2023 “FORTALECIMIENTO ESTRATÉGICO DE LA CULTURA ORGANIZACIONAL EN LA COMUNICACIÓN INTEGRAL DE LA UNIVERSIDAD DE LOS LLANOS”</v>
          </cell>
          <cell r="G345">
            <v>45313</v>
          </cell>
          <cell r="H345">
            <v>13975355</v>
          </cell>
          <cell r="I345" t="str">
            <v>Cinco (05) meses y veintitrés (23) días calendario</v>
          </cell>
          <cell r="J345">
            <v>45313</v>
          </cell>
          <cell r="K345">
            <v>45487</v>
          </cell>
          <cell r="L345" t="str">
            <v>NO APLICA</v>
          </cell>
          <cell r="M345" t="str">
            <v>NO APLICA</v>
          </cell>
          <cell r="N345" t="str">
            <v>NO APLICA</v>
          </cell>
          <cell r="O345">
            <v>6</v>
          </cell>
          <cell r="P345">
            <v>3150514</v>
          </cell>
          <cell r="Q345">
            <v>45313</v>
          </cell>
          <cell r="R345">
            <v>45351</v>
          </cell>
          <cell r="S345">
            <v>2423472</v>
          </cell>
          <cell r="T345">
            <v>45352</v>
          </cell>
          <cell r="U345">
            <v>45382</v>
          </cell>
          <cell r="V345">
            <v>2423472</v>
          </cell>
          <cell r="W345">
            <v>45383</v>
          </cell>
          <cell r="X345">
            <v>45412</v>
          </cell>
          <cell r="Y345">
            <v>2423472</v>
          </cell>
          <cell r="Z345">
            <v>45413</v>
          </cell>
          <cell r="AA345">
            <v>45443</v>
          </cell>
          <cell r="AB345">
            <v>2423472</v>
          </cell>
          <cell r="AC345">
            <v>45444</v>
          </cell>
          <cell r="AD345">
            <v>45473</v>
          </cell>
          <cell r="AE345">
            <v>1130953</v>
          </cell>
          <cell r="AF345">
            <v>45474</v>
          </cell>
          <cell r="AG345">
            <v>45487</v>
          </cell>
          <cell r="BI345" t="str">
            <v>Secretaria General</v>
          </cell>
          <cell r="BJ345" t="str">
            <v>DEIVER GIOVANNY QUINTERO REYES</v>
          </cell>
          <cell r="BK345" t="str">
            <v>Secretario General</v>
          </cell>
          <cell r="BL345">
            <v>51</v>
          </cell>
          <cell r="BM345">
            <v>45313</v>
          </cell>
          <cell r="BN345">
            <v>103506846</v>
          </cell>
          <cell r="BO345">
            <v>220</v>
          </cell>
          <cell r="BP345">
            <v>45313</v>
          </cell>
          <cell r="BQ345">
            <v>13975355</v>
          </cell>
          <cell r="CS345"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Prestar apoyo en el diseño en la transmisión en vivo de eventos institucionales, a través de las redes sociales oficiales. 7. Apoyar en la revisión y actualización de matrices correspondientes al Área de Comunicaciones. 8. Contribuir con el manejo y cuidado de todas las herramientas tecnológicas e implementos que sean puestos a su disposición para el desarrollo de sus actividades.</v>
          </cell>
          <cell r="CT345">
            <v>1121885006</v>
          </cell>
          <cell r="CU345">
            <v>620</v>
          </cell>
          <cell r="CV345" t="str">
            <v>40063</v>
          </cell>
          <cell r="CY345">
            <v>8299</v>
          </cell>
          <cell r="CZ345" t="str">
            <v>M6</v>
          </cell>
        </row>
        <row r="346">
          <cell r="B346" t="str">
            <v>0247 DE 2024</v>
          </cell>
          <cell r="C346">
            <v>17266736</v>
          </cell>
          <cell r="D346" t="str">
            <v>MANUEL HERNANDO GONZALEZ BACCA</v>
          </cell>
          <cell r="E346" t="str">
            <v>CONTRATO DE PRESTACIÓN DE SERVICIOS PROFESIONALES</v>
          </cell>
          <cell r="F346"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6">
            <v>45313</v>
          </cell>
          <cell r="H346">
            <v>17653081</v>
          </cell>
          <cell r="I346" t="str">
            <v>Cinco (05) meses y veintitrés (23) días calendario</v>
          </cell>
          <cell r="J346">
            <v>45313</v>
          </cell>
          <cell r="K346">
            <v>45487</v>
          </cell>
          <cell r="L346" t="str">
            <v>NO APLICA</v>
          </cell>
          <cell r="M346" t="str">
            <v>NO APLICA</v>
          </cell>
          <cell r="N346" t="str">
            <v>NO APLICA</v>
          </cell>
          <cell r="O346">
            <v>6</v>
          </cell>
          <cell r="P346">
            <v>3979596</v>
          </cell>
          <cell r="Q346">
            <v>45313</v>
          </cell>
          <cell r="R346">
            <v>45351</v>
          </cell>
          <cell r="S346">
            <v>3061228</v>
          </cell>
          <cell r="T346">
            <v>45352</v>
          </cell>
          <cell r="U346">
            <v>45382</v>
          </cell>
          <cell r="V346">
            <v>3061228</v>
          </cell>
          <cell r="W346">
            <v>45383</v>
          </cell>
          <cell r="X346">
            <v>45412</v>
          </cell>
          <cell r="Y346">
            <v>3061228</v>
          </cell>
          <cell r="Z346">
            <v>45413</v>
          </cell>
          <cell r="AA346">
            <v>45443</v>
          </cell>
          <cell r="AB346">
            <v>3061228</v>
          </cell>
          <cell r="AC346">
            <v>45444</v>
          </cell>
          <cell r="AD346">
            <v>45473</v>
          </cell>
          <cell r="AE346">
            <v>1428573</v>
          </cell>
          <cell r="AF346">
            <v>45474</v>
          </cell>
          <cell r="AG346">
            <v>45487</v>
          </cell>
          <cell r="BI346" t="str">
            <v>Vicerrectoría Académica</v>
          </cell>
          <cell r="BJ346" t="str">
            <v>MONICA SILVA QUICENO</v>
          </cell>
          <cell r="BK346" t="str">
            <v>Vicerrector Universitario</v>
          </cell>
          <cell r="BL346">
            <v>58</v>
          </cell>
          <cell r="BM346">
            <v>45313</v>
          </cell>
          <cell r="BN346">
            <v>86358209</v>
          </cell>
          <cell r="BO346">
            <v>299</v>
          </cell>
          <cell r="BP346">
            <v>45313</v>
          </cell>
          <cell r="BQ346">
            <v>17653081</v>
          </cell>
          <cell r="CS346"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346">
            <v>17266736</v>
          </cell>
          <cell r="CU346">
            <v>631</v>
          </cell>
          <cell r="CV346" t="str">
            <v>53020</v>
          </cell>
          <cell r="CY346">
            <v>8299</v>
          </cell>
          <cell r="CZ346" t="str">
            <v>M6</v>
          </cell>
        </row>
        <row r="347">
          <cell r="B347" t="str">
            <v>0248 DE 2024</v>
          </cell>
          <cell r="C347">
            <v>1121878373</v>
          </cell>
          <cell r="D347" t="str">
            <v>RICARDO ARANGO RESTREPO</v>
          </cell>
          <cell r="E347" t="str">
            <v>CONTRATO DE PRESTACIÓN DE SERVICIOS PROFESIONALES</v>
          </cell>
          <cell r="F347"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7">
            <v>45313</v>
          </cell>
          <cell r="H347">
            <v>17653081</v>
          </cell>
          <cell r="I347" t="str">
            <v>Cinco (05) meses y veintitrés (23) días calendario</v>
          </cell>
          <cell r="J347">
            <v>45313</v>
          </cell>
          <cell r="K347">
            <v>45487</v>
          </cell>
          <cell r="L347" t="str">
            <v>NO APLICA</v>
          </cell>
          <cell r="M347" t="str">
            <v>NO APLICA</v>
          </cell>
          <cell r="N347" t="str">
            <v>NO APLICA</v>
          </cell>
          <cell r="O347">
            <v>6</v>
          </cell>
          <cell r="P347">
            <v>3979596</v>
          </cell>
          <cell r="Q347">
            <v>45313</v>
          </cell>
          <cell r="R347">
            <v>45351</v>
          </cell>
          <cell r="S347">
            <v>3061228</v>
          </cell>
          <cell r="T347">
            <v>45352</v>
          </cell>
          <cell r="U347">
            <v>45382</v>
          </cell>
          <cell r="V347">
            <v>3061228</v>
          </cell>
          <cell r="W347">
            <v>45383</v>
          </cell>
          <cell r="X347">
            <v>45412</v>
          </cell>
          <cell r="Y347">
            <v>3061228</v>
          </cell>
          <cell r="Z347">
            <v>45413</v>
          </cell>
          <cell r="AA347">
            <v>45443</v>
          </cell>
          <cell r="AB347">
            <v>3061228</v>
          </cell>
          <cell r="AC347">
            <v>45444</v>
          </cell>
          <cell r="AD347">
            <v>45473</v>
          </cell>
          <cell r="AE347">
            <v>1428573</v>
          </cell>
          <cell r="AF347">
            <v>45474</v>
          </cell>
          <cell r="AG347">
            <v>45487</v>
          </cell>
          <cell r="BI347" t="str">
            <v>Vicerrectoría Académica</v>
          </cell>
          <cell r="BJ347" t="str">
            <v>MONICA SILVA QUICENO</v>
          </cell>
          <cell r="BK347" t="str">
            <v>Vicerrector Universitario</v>
          </cell>
          <cell r="BL347">
            <v>58</v>
          </cell>
          <cell r="BM347">
            <v>45313</v>
          </cell>
          <cell r="BN347">
            <v>86358209</v>
          </cell>
          <cell r="BO347">
            <v>300</v>
          </cell>
          <cell r="BP347">
            <v>45313</v>
          </cell>
          <cell r="BQ347">
            <v>17653081</v>
          </cell>
          <cell r="CS347" t="str">
            <v>1. Coadyuvar en la oferta de los programas académicos a nivel internacional a través de los programas de movilidad académica internacional. 2. Apoyar el diseño, implementación, divulgación y seguimiento de convocatorias internas y externas de movilidad académica entrante de estudiantes en intercambios académico, prácticas y pasantías. 3. Apoyar la gestión de casas amigas.  4. Apoyar la consecución de nuevas alianzas internacionales y seguimiento de ejecución de los convenios nacionales e internacionales.  5. Apoyar el proceso de liquidación de convenios que culminan su vigencia.  6. Apoyar la gestión de convocatorias de cooperación internacional que fomenten el intercambio de conocimiento y de experiencias académicas, culturales, técnicas y científicas y en encuentros de relacionamiento académico.  7. Contribuir en la consolidación de informes de convocatorias de movilidad entrante de estudiantes, información de estudiantes. 8. Apoyar la organización de eventos de estudiantes que se encuentran en movilidad académica entrante.  9. Coadyuvar en el cumplimiento de los procedimientos e indicadores de movilidad entrante y de gestión de convenios.</v>
          </cell>
          <cell r="CT347">
            <v>1121878373</v>
          </cell>
          <cell r="CU347">
            <v>631</v>
          </cell>
          <cell r="CV347" t="str">
            <v>53020</v>
          </cell>
          <cell r="CY347">
            <v>8211</v>
          </cell>
          <cell r="CZ347" t="str">
            <v>M6</v>
          </cell>
        </row>
        <row r="348">
          <cell r="B348" t="str">
            <v>0249 DE 2024</v>
          </cell>
          <cell r="C348">
            <v>35264483</v>
          </cell>
          <cell r="D348" t="str">
            <v>ADRIANA MARIA MORA SAAVEDRA</v>
          </cell>
          <cell r="E348" t="str">
            <v>CONTRATO DE PRESTACIÓN DE SERVICIOS PROFESIONALES</v>
          </cell>
          <cell r="F348"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8">
            <v>45313</v>
          </cell>
          <cell r="H348">
            <v>17653081</v>
          </cell>
          <cell r="I348" t="str">
            <v>Cinco (05) meses y veintitrés (23) días calendario</v>
          </cell>
          <cell r="J348">
            <v>45313</v>
          </cell>
          <cell r="K348">
            <v>45487</v>
          </cell>
          <cell r="L348" t="str">
            <v>NO APLICA</v>
          </cell>
          <cell r="M348" t="str">
            <v>NO APLICA</v>
          </cell>
          <cell r="N348" t="str">
            <v>NO APLICA</v>
          </cell>
          <cell r="O348">
            <v>6</v>
          </cell>
          <cell r="P348">
            <v>3979596</v>
          </cell>
          <cell r="Q348">
            <v>45313</v>
          </cell>
          <cell r="R348">
            <v>45351</v>
          </cell>
          <cell r="S348">
            <v>3061228</v>
          </cell>
          <cell r="T348">
            <v>45352</v>
          </cell>
          <cell r="U348">
            <v>45382</v>
          </cell>
          <cell r="V348">
            <v>3061228</v>
          </cell>
          <cell r="W348">
            <v>45383</v>
          </cell>
          <cell r="X348">
            <v>45412</v>
          </cell>
          <cell r="Y348">
            <v>3061228</v>
          </cell>
          <cell r="Z348">
            <v>45413</v>
          </cell>
          <cell r="AA348">
            <v>45443</v>
          </cell>
          <cell r="AB348">
            <v>3061228</v>
          </cell>
          <cell r="AC348">
            <v>45444</v>
          </cell>
          <cell r="AD348">
            <v>45473</v>
          </cell>
          <cell r="AE348">
            <v>1428573</v>
          </cell>
          <cell r="AF348">
            <v>45474</v>
          </cell>
          <cell r="AG348">
            <v>45487</v>
          </cell>
          <cell r="BI348" t="str">
            <v>Vicerrectoría Académica</v>
          </cell>
          <cell r="BJ348" t="str">
            <v>MONICA SILVA QUICENO</v>
          </cell>
          <cell r="BK348" t="str">
            <v>Vicerrector Universitario</v>
          </cell>
          <cell r="BL348">
            <v>58</v>
          </cell>
          <cell r="BM348">
            <v>45313</v>
          </cell>
          <cell r="BN348">
            <v>86358209</v>
          </cell>
          <cell r="BO348">
            <v>301</v>
          </cell>
          <cell r="BP348">
            <v>45313</v>
          </cell>
          <cell r="BQ348">
            <v>17653081</v>
          </cell>
          <cell r="CS348" t="str">
            <v>1. Apoyar las actividades de gestión de internacionalización en el aula de los programas académicos. 2. Contribuir en el seguimiento y consolidación de profesores con certificación internacional de segunda lengua que incorporan la segunda lengua en su actividad docente. 3. Apoyar el acompañamiento a programas académicos y facultades en la incorporación de la internacionalización en actividades curriculares y extracurriculares. 4. Apoyar la gestión del sistema MoveOn de QS Stars.  5. Contribuir a la gestión de egresados que se encuentran en otros países, en el marco de la interacción social de estudiantes y docentes.  6. Apoyar los procesos de acreditación nacional e internacional de programas e Institucional en los aspectos relacionados con interacción. 7. Apoyar la actualización del micro sitio web del proceso de gestión de internacionalización. 8. Apoyar las jornadas de sensibilización y capacitación que realiza OIRI a estudiantes y comunidad académica.  9. Contribuir en la consolidación de informes e indicadores de la gestión de internacionalización en el aula. 10. Apoyar las actividades de inventario propias del área de internacionalización.</v>
          </cell>
          <cell r="CT348">
            <v>35264483</v>
          </cell>
          <cell r="CU348">
            <v>631</v>
          </cell>
          <cell r="CV348" t="str">
            <v>53020</v>
          </cell>
          <cell r="CY348">
            <v>4321</v>
          </cell>
          <cell r="CZ348" t="str">
            <v>M5</v>
          </cell>
        </row>
        <row r="349">
          <cell r="B349" t="str">
            <v>0250 DE 2024</v>
          </cell>
          <cell r="C349">
            <v>40342881</v>
          </cell>
          <cell r="D349" t="str">
            <v>LINA MARIA CUELLAR GALVIS</v>
          </cell>
          <cell r="E349" t="str">
            <v>CONTRATO DE PRESTACIÓN DE SERVICIOS PROFESIONALES</v>
          </cell>
          <cell r="F349"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9">
            <v>45313</v>
          </cell>
          <cell r="H349">
            <v>17653081</v>
          </cell>
          <cell r="I349" t="str">
            <v>Cinco (05) meses y veintitrés (23) días calendario</v>
          </cell>
          <cell r="J349">
            <v>45313</v>
          </cell>
          <cell r="K349">
            <v>45487</v>
          </cell>
          <cell r="L349" t="str">
            <v>NO APLICA</v>
          </cell>
          <cell r="M349" t="str">
            <v>NO APLICA</v>
          </cell>
          <cell r="N349" t="str">
            <v>NO APLICA</v>
          </cell>
          <cell r="O349">
            <v>6</v>
          </cell>
          <cell r="P349">
            <v>3979596</v>
          </cell>
          <cell r="Q349">
            <v>45313</v>
          </cell>
          <cell r="R349">
            <v>45351</v>
          </cell>
          <cell r="S349">
            <v>3061228</v>
          </cell>
          <cell r="T349">
            <v>45352</v>
          </cell>
          <cell r="U349">
            <v>45382</v>
          </cell>
          <cell r="V349">
            <v>3061228</v>
          </cell>
          <cell r="W349">
            <v>45383</v>
          </cell>
          <cell r="X349">
            <v>45412</v>
          </cell>
          <cell r="Y349">
            <v>3061228</v>
          </cell>
          <cell r="Z349">
            <v>45413</v>
          </cell>
          <cell r="AA349">
            <v>45443</v>
          </cell>
          <cell r="AB349">
            <v>3061228</v>
          </cell>
          <cell r="AC349">
            <v>45444</v>
          </cell>
          <cell r="AD349">
            <v>45473</v>
          </cell>
          <cell r="AE349">
            <v>1428573</v>
          </cell>
          <cell r="AF349">
            <v>45474</v>
          </cell>
          <cell r="AG349">
            <v>45487</v>
          </cell>
          <cell r="BI349" t="str">
            <v>Vicerrectoría Académica</v>
          </cell>
          <cell r="BJ349" t="str">
            <v>MONICA SILVA QUICENO</v>
          </cell>
          <cell r="BK349" t="str">
            <v>Vicerrector Universitario</v>
          </cell>
          <cell r="BL349">
            <v>58</v>
          </cell>
          <cell r="BM349">
            <v>45313</v>
          </cell>
          <cell r="BN349">
            <v>86358209</v>
          </cell>
          <cell r="BO349">
            <v>302</v>
          </cell>
          <cell r="BP349">
            <v>45313</v>
          </cell>
          <cell r="BQ349">
            <v>17653081</v>
          </cell>
          <cell r="CS349" t="str">
            <v>1. Apoyar el diseño, implementación, divulgación y seguimiento de convocatorias internas y externas de movilidad académica saliente de estudiantes en intercambios académico, prácticas y pasantías, incluyendo calendarios académicos y fechas de cierre de las convocatorias.  2. Contribuir en la asesoría y seguimiento de los estudiantes que se postulan de movilidad saliente en intercambios, prácticas y pasantías. 3. Apoyar a los estudiantes que se encuentran realizando intercambio académico, práctica y pasantía en todo lo relacionado con informes y seguimiento de su movilidad. 4. Contribuir en los trámites relacionados con la finalización de intercambio académico, práctica y pasantía de estudiantes de los diferentes programas académicos de Unillanos. 5. Apoyar en la organización de reuniones de preparación de los estudiantes para su movilidad académica. 6. Contribuir en la consolidación de informes de convocatorias de movilidad, información de estudiantes de los diferentes programas académicos, realizando intercambio académico, prácticas y pasantías y de docentes de las diferentes escuelas realizando estudios de posgrado a nivel nacional e internacional. 7. Apoyar la realización de eventos de encuentro de estudiantes y docentes que hayan tenido experiencia académica nacional o extranjera. 8. Contribuir en el reporte y seguimiento de reportes de internacionalización (SNIES, SIRE, Plan de Acción y POA, matriz de riesgos, entre otros), relacionados con movilidad académica en doble vía. 9. Apoyar los procesos de acreditación nacional e internacional de programas e Institucional.</v>
          </cell>
          <cell r="CT349">
            <v>40342881</v>
          </cell>
          <cell r="CU349">
            <v>631</v>
          </cell>
          <cell r="CV349" t="str">
            <v>53020</v>
          </cell>
          <cell r="CY349">
            <v>7490</v>
          </cell>
          <cell r="CZ349" t="str">
            <v>M6</v>
          </cell>
        </row>
        <row r="350">
          <cell r="B350" t="str">
            <v>0251 DE 2024</v>
          </cell>
          <cell r="C350">
            <v>1121964448</v>
          </cell>
          <cell r="D350" t="str">
            <v>PAULA ALEJANDRA MANCERA PEREZ</v>
          </cell>
          <cell r="E350" t="str">
            <v>CONTRATO DE PRESTACIÓN DE SERVICIOS PROFESIONALES</v>
          </cell>
          <cell r="F350"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50">
            <v>45313</v>
          </cell>
          <cell r="H350">
            <v>15745883</v>
          </cell>
          <cell r="I350" t="str">
            <v>Cinco (05) meses y veintitrés (23) días calendario</v>
          </cell>
          <cell r="J350">
            <v>45313</v>
          </cell>
          <cell r="K350">
            <v>45487</v>
          </cell>
          <cell r="L350" t="str">
            <v>NO APLICA</v>
          </cell>
          <cell r="M350" t="str">
            <v>NO APLICA</v>
          </cell>
          <cell r="N350" t="str">
            <v>NO APLICA</v>
          </cell>
          <cell r="O350">
            <v>6</v>
          </cell>
          <cell r="P350">
            <v>3549650</v>
          </cell>
          <cell r="Q350">
            <v>45313</v>
          </cell>
          <cell r="R350">
            <v>45351</v>
          </cell>
          <cell r="S350">
            <v>2730500</v>
          </cell>
          <cell r="T350">
            <v>45352</v>
          </cell>
          <cell r="U350">
            <v>45382</v>
          </cell>
          <cell r="V350">
            <v>2730500</v>
          </cell>
          <cell r="W350">
            <v>45383</v>
          </cell>
          <cell r="X350">
            <v>45412</v>
          </cell>
          <cell r="Y350">
            <v>2730500</v>
          </cell>
          <cell r="Z350">
            <v>45413</v>
          </cell>
          <cell r="AA350">
            <v>45443</v>
          </cell>
          <cell r="AB350">
            <v>2730500</v>
          </cell>
          <cell r="AC350">
            <v>45444</v>
          </cell>
          <cell r="AD350">
            <v>45473</v>
          </cell>
          <cell r="AE350">
            <v>1274233</v>
          </cell>
          <cell r="AF350">
            <v>45474</v>
          </cell>
          <cell r="AG350">
            <v>45487</v>
          </cell>
          <cell r="BI350" t="str">
            <v>Vicerrectoría Académica</v>
          </cell>
          <cell r="BJ350" t="str">
            <v>MONICA SILVA QUICENO</v>
          </cell>
          <cell r="BK350" t="str">
            <v>Vicerrector Universitario</v>
          </cell>
          <cell r="BL350">
            <v>58</v>
          </cell>
          <cell r="BM350">
            <v>45313</v>
          </cell>
          <cell r="BN350">
            <v>86358209</v>
          </cell>
          <cell r="BO350">
            <v>303</v>
          </cell>
          <cell r="BP350">
            <v>45313</v>
          </cell>
          <cell r="BQ350">
            <v>15745883</v>
          </cell>
          <cell r="CS350" t="str">
            <v>1. Cooperar con el diseño e implementación de la estrategia de internacionalización con enfoque global e intercultural en los programas académicos que se encuentren en procesos de autoevaluación.  2. Apoyar el acompañamiento a programas académicos en la incorporación del enfoque global e intercultural de acuerdo a los lineamientos establecidos. 3. Contribuir en el seguimiento de las actividades desarrolladas en las redes académicas e investigativas a las que pertenece la Universidad. 4. Prestar apoyo en la gestión de posicionamiento de la Oficina de Internacionalización a nivel interno de la comunidad académica. 5. Brindar apoyo en el seguimiento de las asociaciones internacionales a las que pertenece la universidad en el proceso de inscripción y seguimiento de actividades conjuntas. 6. Contribuir en el seguimiento del plan institucional de internacionalización. 7. Contribuir en la consolidación de informes e indicadores relacionados con la implementación de la estrategia de internacionalización con enfoque global e intercultural en los programas académicos que se encuentren en procesos de autoevaluación.</v>
          </cell>
          <cell r="CT350">
            <v>1121964448</v>
          </cell>
          <cell r="CU350">
            <v>631</v>
          </cell>
          <cell r="CV350" t="str">
            <v>53020</v>
          </cell>
          <cell r="CY350">
            <v>8299</v>
          </cell>
          <cell r="CZ350" t="str">
            <v>M6</v>
          </cell>
        </row>
        <row r="351">
          <cell r="B351" t="str">
            <v>0252 DE 2024</v>
          </cell>
          <cell r="C351">
            <v>1022386794</v>
          </cell>
          <cell r="D351" t="str">
            <v>FLOR ANGELA ERAZO BAUTISTA</v>
          </cell>
          <cell r="E351" t="str">
            <v>CONTRATO DE PRESTACIÓN DE SERVICIOS PROFESIONALES</v>
          </cell>
          <cell r="F351" t="str">
            <v xml:space="preserve">PRESTACIÓN DE SERVICIOS PROFESIONALES ESPECIALIZADOS NECESARIO PARA EL DESARROLLO DEL PROYECTO FICHA BPUNI VIAC 07 0311 2023 "FORTALECER E IMPLEMENTAR EL DESARROLLO DEL SISTEMA DE LABORATORIOS COMO APOYO AL CUMPLIMIENTO DE LAS FUNCIONES MISIONALES DE LA UNIVERSIDAD DE LOS LLANOS" </v>
          </cell>
          <cell r="G351">
            <v>45313</v>
          </cell>
          <cell r="H351">
            <v>21330808</v>
          </cell>
          <cell r="I351" t="str">
            <v>Cinco (05) meses y veintitrés (23) días calendario</v>
          </cell>
          <cell r="J351">
            <v>45313</v>
          </cell>
          <cell r="K351">
            <v>45487</v>
          </cell>
          <cell r="L351" t="str">
            <v>NO APLICA</v>
          </cell>
          <cell r="M351" t="str">
            <v>NO APLICA</v>
          </cell>
          <cell r="N351" t="str">
            <v>NO APLICA</v>
          </cell>
          <cell r="O351">
            <v>6</v>
          </cell>
          <cell r="P351">
            <v>4808679</v>
          </cell>
          <cell r="Q351">
            <v>45313</v>
          </cell>
          <cell r="R351">
            <v>45351</v>
          </cell>
          <cell r="S351">
            <v>3698984</v>
          </cell>
          <cell r="T351">
            <v>45352</v>
          </cell>
          <cell r="U351">
            <v>45382</v>
          </cell>
          <cell r="V351">
            <v>3698984</v>
          </cell>
          <cell r="W351">
            <v>45383</v>
          </cell>
          <cell r="X351">
            <v>45412</v>
          </cell>
          <cell r="Y351">
            <v>3698984</v>
          </cell>
          <cell r="Z351">
            <v>45413</v>
          </cell>
          <cell r="AA351">
            <v>45443</v>
          </cell>
          <cell r="AB351">
            <v>3698984</v>
          </cell>
          <cell r="AC351">
            <v>45444</v>
          </cell>
          <cell r="AD351">
            <v>45473</v>
          </cell>
          <cell r="AE351">
            <v>1726193</v>
          </cell>
          <cell r="AF351">
            <v>45474</v>
          </cell>
          <cell r="AG351">
            <v>45487</v>
          </cell>
          <cell r="BI351" t="str">
            <v>Vicerrectoría Académica</v>
          </cell>
          <cell r="BJ351" t="str">
            <v>MONICA SILVA QUICENO</v>
          </cell>
          <cell r="BK351" t="str">
            <v>Vicerrector Universitario</v>
          </cell>
          <cell r="BL351">
            <v>55</v>
          </cell>
          <cell r="BM351">
            <v>45313</v>
          </cell>
          <cell r="BN351">
            <v>21330808</v>
          </cell>
          <cell r="BO351">
            <v>222</v>
          </cell>
          <cell r="BP351">
            <v>45313</v>
          </cell>
          <cell r="BQ351">
            <v>21330808</v>
          </cell>
          <cell r="CS351" t="str">
            <v>1. Apoyar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Apoyar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Apoyar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351">
            <v>1022386794</v>
          </cell>
          <cell r="CU351">
            <v>636</v>
          </cell>
          <cell r="CV351" t="str">
            <v>53021</v>
          </cell>
          <cell r="CY351">
            <v>7490</v>
          </cell>
          <cell r="CZ351" t="str">
            <v>M6</v>
          </cell>
        </row>
        <row r="352">
          <cell r="B352" t="str">
            <v>0253 DE 2024</v>
          </cell>
          <cell r="C352">
            <v>1121938572</v>
          </cell>
          <cell r="D352" t="str">
            <v>MARTHA LILIANA AVELLANEDA CASTRO</v>
          </cell>
          <cell r="E352" t="str">
            <v>CONTRATO DE PRESTACIÓN DE SERVICIOS PROFESIONALES</v>
          </cell>
          <cell r="F352" t="str">
            <v>PRESTACIÓN DE SERVICIOS PROFESIONALES NECESARIO PARA EL DESARROLLO DEL PROYECTO FICHA BPUNI VIAC 08 0711 2023 “PROMOVER LA EDUCACIÓN DIGITAL EN LOS PROCESOS DE ENSEÑANZA Y APRENDIZAJE EN AMBIENTES FÍSICOS Y VIRTUALES DE LA UNIVERSIDAD DE LOS LLANOS”</v>
          </cell>
          <cell r="G352">
            <v>45313</v>
          </cell>
          <cell r="H352">
            <v>15745883</v>
          </cell>
          <cell r="I352" t="str">
            <v>Cinco (05) meses y veintitrés (23) días calendario</v>
          </cell>
          <cell r="J352">
            <v>45313</v>
          </cell>
          <cell r="K352">
            <v>45487</v>
          </cell>
          <cell r="L352" t="str">
            <v>NO APLICA</v>
          </cell>
          <cell r="M352" t="str">
            <v>NO APLICA</v>
          </cell>
          <cell r="N352" t="str">
            <v>NO APLICA</v>
          </cell>
          <cell r="O352">
            <v>6</v>
          </cell>
          <cell r="P352">
            <v>3549650</v>
          </cell>
          <cell r="Q352">
            <v>45313</v>
          </cell>
          <cell r="R352">
            <v>45351</v>
          </cell>
          <cell r="S352">
            <v>2730500</v>
          </cell>
          <cell r="T352">
            <v>45352</v>
          </cell>
          <cell r="U352">
            <v>45382</v>
          </cell>
          <cell r="V352">
            <v>2730500</v>
          </cell>
          <cell r="W352">
            <v>45383</v>
          </cell>
          <cell r="X352">
            <v>45412</v>
          </cell>
          <cell r="Y352">
            <v>2730500</v>
          </cell>
          <cell r="Z352">
            <v>45413</v>
          </cell>
          <cell r="AA352">
            <v>45443</v>
          </cell>
          <cell r="AB352">
            <v>2730500</v>
          </cell>
          <cell r="AC352">
            <v>45444</v>
          </cell>
          <cell r="AD352">
            <v>45473</v>
          </cell>
          <cell r="AE352">
            <v>1274233</v>
          </cell>
          <cell r="AF352">
            <v>45474</v>
          </cell>
          <cell r="AG352">
            <v>45487</v>
          </cell>
          <cell r="BI352" t="str">
            <v>Instituto de Educación Abierta y a Distancia</v>
          </cell>
          <cell r="BJ352" t="str">
            <v>ANGELICA SOFIA GONZALEZ PULIDO</v>
          </cell>
          <cell r="BK352" t="str">
            <v>Director Técnico de Educación a Distancia</v>
          </cell>
          <cell r="BL352">
            <v>59</v>
          </cell>
          <cell r="BM352">
            <v>45313</v>
          </cell>
          <cell r="BN352">
            <v>33398965</v>
          </cell>
          <cell r="BO352">
            <v>304</v>
          </cell>
          <cell r="BP352">
            <v>45313</v>
          </cell>
          <cell r="BQ352">
            <v>15745883</v>
          </cell>
          <cell r="CS352" t="str">
            <v>1. Brindar apoyo en la solución de inquietudes y solicitudes a estudiantes y profesores en temas relacionados con el uso de plataforma Moodle y herramientas de apoyo para la formación. 2. Brindar capacitación a estudiantes y profesores de la Universidad de los Llanos sobre procedimientos y actividades relacionadas con el acompañamiento de la virtualidad en la presencialidad. 3. Apoyar los procesos de la educación continuada de la Unillanos. 4. Apoyar los procesos de capacitación en el uso de Moodle a docentes y estudiantes. 5. Coadyuvar a la generación de reportes e informes analíticos de las acciones académicas de Moodle.</v>
          </cell>
          <cell r="CT352">
            <v>1121938572</v>
          </cell>
          <cell r="CU352">
            <v>639</v>
          </cell>
          <cell r="CV352" t="str">
            <v>53022</v>
          </cell>
          <cell r="CY352">
            <v>6201</v>
          </cell>
          <cell r="CZ352" t="str">
            <v>M6</v>
          </cell>
        </row>
        <row r="353">
          <cell r="B353" t="str">
            <v>0254 DE 2024</v>
          </cell>
          <cell r="C353">
            <v>1121826918</v>
          </cell>
          <cell r="D353" t="str">
            <v>MASSIEL ALEJANDRA ROJAS TORRES</v>
          </cell>
          <cell r="E353" t="str">
            <v>CONTRATO DE PRESTACIÓN DE SERVICIOS PROFESIONALES</v>
          </cell>
          <cell r="F353" t="str">
            <v>PRESTACIÓN DE SERVICIOS PROFESIONALES NECESARIO PARA EL DESARROLLO DEL PROYECTO FICHA BPUNI VIAC 08 0711 2023 “PROMOVER LA EDUCACIÓN DIGITAL EN LOS PROCESOS DE ENSEÑANZA Y APRENDIZAJE EN AMBIENTES FÍSICOS Y VIRTUALES DE LA UNIVERSIDAD DE LOS LLANOS”</v>
          </cell>
          <cell r="G353">
            <v>45313</v>
          </cell>
          <cell r="H353">
            <v>17653081</v>
          </cell>
          <cell r="I353" t="str">
            <v>Cinco (05) meses y veintitrés (23) días calendario</v>
          </cell>
          <cell r="J353">
            <v>45313</v>
          </cell>
          <cell r="K353">
            <v>45487</v>
          </cell>
          <cell r="L353" t="str">
            <v>NO APLICA</v>
          </cell>
          <cell r="M353" t="str">
            <v>NO APLICA</v>
          </cell>
          <cell r="N353" t="str">
            <v>NO APLICA</v>
          </cell>
          <cell r="O353">
            <v>6</v>
          </cell>
          <cell r="P353">
            <v>3979596</v>
          </cell>
          <cell r="Q353">
            <v>45313</v>
          </cell>
          <cell r="R353">
            <v>45351</v>
          </cell>
          <cell r="S353">
            <v>3061228</v>
          </cell>
          <cell r="T353">
            <v>45352</v>
          </cell>
          <cell r="U353">
            <v>45382</v>
          </cell>
          <cell r="V353">
            <v>3061228</v>
          </cell>
          <cell r="W353">
            <v>45383</v>
          </cell>
          <cell r="X353">
            <v>45412</v>
          </cell>
          <cell r="Y353">
            <v>3061228</v>
          </cell>
          <cell r="Z353">
            <v>45413</v>
          </cell>
          <cell r="AA353">
            <v>45443</v>
          </cell>
          <cell r="AB353">
            <v>3061228</v>
          </cell>
          <cell r="AC353">
            <v>45444</v>
          </cell>
          <cell r="AD353">
            <v>45473</v>
          </cell>
          <cell r="AE353">
            <v>1428573</v>
          </cell>
          <cell r="AF353">
            <v>45474</v>
          </cell>
          <cell r="AG353">
            <v>45487</v>
          </cell>
          <cell r="BI353" t="str">
            <v>Instituto de Educación Abierta y a Distancia</v>
          </cell>
          <cell r="BJ353" t="str">
            <v>ANGELICA SOFIA GONZALEZ PULIDO</v>
          </cell>
          <cell r="BK353" t="str">
            <v>Director Técnico de Educación a Distancia</v>
          </cell>
          <cell r="BL353">
            <v>59</v>
          </cell>
          <cell r="BM353">
            <v>45313</v>
          </cell>
          <cell r="BN353">
            <v>33398965</v>
          </cell>
          <cell r="BO353">
            <v>305</v>
          </cell>
          <cell r="BP353">
            <v>45313</v>
          </cell>
          <cell r="BQ353">
            <v>17653081</v>
          </cell>
          <cell r="CS353" t="str">
            <v>1. Brindar apoyo en la radicación de documentos de condiciones institucionales para el desarrollo en el departamento del Guaviare junto al área de Secretaría Técnica de Acreditación. 2. Brindar apoyo en la elaboración del documento de condiciones institucionales para el lugar de desarrollo en un departamento de la Orinoquia diferente del Meta junto al área de Secretaría Técnica de Acreditación. 3. Coadyuvar en la actualización de documentos pedagógicos del IDEAD. 4. Coadyuvar en la elaboración de dos (2) manuales pedagógicos necesarios para el diseño de cursos virtuales y a distancia, asegurando la implementación de políticas de inclusión y género. 5. Desarrollar desde el componente pedagógico dos (2) Cursos bajo la modalidad MOOC para docentes. 6. Brindar apoyo en los procesos administrativos y académicos que el Instituto de Educación Abierta y a Distancia implemente.</v>
          </cell>
          <cell r="CT353">
            <v>1121826918.0999999</v>
          </cell>
          <cell r="CU353">
            <v>639</v>
          </cell>
          <cell r="CV353" t="str">
            <v>53022</v>
          </cell>
          <cell r="CY353">
            <v>8560</v>
          </cell>
          <cell r="CZ353" t="str">
            <v>M5</v>
          </cell>
        </row>
        <row r="354">
          <cell r="B354" t="str">
            <v>0255 DE 2024</v>
          </cell>
          <cell r="C354">
            <v>1235241161</v>
          </cell>
          <cell r="D354" t="str">
            <v>MARY ESTEFANNY JIMENEZ ROPERO</v>
          </cell>
          <cell r="E354" t="str">
            <v>CONTRATO DE PRESTACIÓN DE SERVICIOS DE APOYO A LA GESTIÓN</v>
          </cell>
          <cell r="F354" t="str">
            <v>PRESTACIÓN DE SERVICIOS DE APOYO A LA GESTIÓN NECESARIO PARA EL FORTALECIMIENTO DE LOS PROCESOS DE GESTIÓN DOCUMENTAL DEL CENTRO DE IDIOMAS DE LA FACULTAD DE CIENCIAS HUMANAS Y DE LA EDUCACIÓN DE LA UNIVERSIDAD DE LOS LLANOS.</v>
          </cell>
          <cell r="G354">
            <v>45313</v>
          </cell>
          <cell r="H354">
            <v>12504273</v>
          </cell>
          <cell r="I354" t="str">
            <v>Cinco (05) meses y veintitrés (23) días calendario</v>
          </cell>
          <cell r="J354">
            <v>45313</v>
          </cell>
          <cell r="K354">
            <v>45487</v>
          </cell>
          <cell r="L354" t="str">
            <v>NO APLICA</v>
          </cell>
          <cell r="M354" t="str">
            <v>NO APLICA</v>
          </cell>
          <cell r="N354" t="str">
            <v>NO APLICA</v>
          </cell>
          <cell r="O354">
            <v>6</v>
          </cell>
          <cell r="P354">
            <v>2818882</v>
          </cell>
          <cell r="Q354">
            <v>45313</v>
          </cell>
          <cell r="R354">
            <v>45351</v>
          </cell>
          <cell r="S354">
            <v>2168371</v>
          </cell>
          <cell r="T354">
            <v>45352</v>
          </cell>
          <cell r="U354">
            <v>45382</v>
          </cell>
          <cell r="V354">
            <v>2168371</v>
          </cell>
          <cell r="W354">
            <v>45383</v>
          </cell>
          <cell r="X354">
            <v>45412</v>
          </cell>
          <cell r="Y354">
            <v>2168371</v>
          </cell>
          <cell r="Z354">
            <v>45413</v>
          </cell>
          <cell r="AA354">
            <v>45443</v>
          </cell>
          <cell r="AB354">
            <v>2168371</v>
          </cell>
          <cell r="AC354">
            <v>45444</v>
          </cell>
          <cell r="AD354">
            <v>45473</v>
          </cell>
          <cell r="AE354">
            <v>1011907</v>
          </cell>
          <cell r="AF354">
            <v>45474</v>
          </cell>
          <cell r="AG354">
            <v>45487</v>
          </cell>
          <cell r="BI354" t="str">
            <v>Facultad de Ciencias Humanas y de la Educación</v>
          </cell>
          <cell r="BJ354" t="str">
            <v>FERNANDO CAMPOS POLO</v>
          </cell>
          <cell r="BK354" t="str">
            <v>Decano de la Facultad de Ciencias Humanas y de la Educación</v>
          </cell>
          <cell r="BL354">
            <v>20</v>
          </cell>
          <cell r="BM354">
            <v>45306</v>
          </cell>
          <cell r="BN354">
            <v>2599259317</v>
          </cell>
          <cell r="BO354">
            <v>314</v>
          </cell>
          <cell r="BP354">
            <v>45313</v>
          </cell>
          <cell r="BQ354">
            <v>12504273</v>
          </cell>
          <cell r="CS354"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354">
            <v>1235241161</v>
          </cell>
          <cell r="CU354">
            <v>440</v>
          </cell>
          <cell r="CV354" t="str">
            <v>56503</v>
          </cell>
          <cell r="CY354">
            <v>7490</v>
          </cell>
          <cell r="CZ354" t="str">
            <v>M6</v>
          </cell>
        </row>
        <row r="355">
          <cell r="B355" t="str">
            <v>0256 DE 2024</v>
          </cell>
          <cell r="C355">
            <v>1013667031</v>
          </cell>
          <cell r="D355" t="str">
            <v>ANDRES MAURICIO CHAVES BURITICA</v>
          </cell>
          <cell r="E355" t="str">
            <v>CONTRATO DE PRESTACIÓN DE SERVICIOS PROFESIONALES</v>
          </cell>
          <cell r="F355" t="str">
            <v>PRESTACIÓN DE SERVICIOS PROFESIONALES NECESARIO PARA EL FORTALECIMIENTO DE LOS PROCESOS ACADÉMICOS Y ADMINISTRATIVOS DEL CENTRO DE IDIOMAS DE LA FACULTAD DE CIENCIAS HUMANAS Y DE LA EDUCACIÓN DE LA UNIVERSIDAD DE LOS LLANOS.</v>
          </cell>
          <cell r="G355">
            <v>45313</v>
          </cell>
          <cell r="H355">
            <v>12469283</v>
          </cell>
          <cell r="I355" t="str">
            <v>Cuatro (04) meses y diecisiete (17) días calendario</v>
          </cell>
          <cell r="J355">
            <v>45313</v>
          </cell>
          <cell r="K355">
            <v>45450</v>
          </cell>
          <cell r="L355" t="str">
            <v>NO APLICA</v>
          </cell>
          <cell r="M355" t="str">
            <v>NO APLICA</v>
          </cell>
          <cell r="N355" t="str">
            <v>NO APLICA</v>
          </cell>
          <cell r="O355">
            <v>5</v>
          </cell>
          <cell r="P355">
            <v>3640667</v>
          </cell>
          <cell r="Q355">
            <v>45313</v>
          </cell>
          <cell r="R355">
            <v>45351</v>
          </cell>
          <cell r="S355">
            <v>2730500</v>
          </cell>
          <cell r="T355">
            <v>45352</v>
          </cell>
          <cell r="U355">
            <v>45382</v>
          </cell>
          <cell r="V355">
            <v>2730500</v>
          </cell>
          <cell r="W355">
            <v>45383</v>
          </cell>
          <cell r="X355">
            <v>45412</v>
          </cell>
          <cell r="Y355">
            <v>2730500</v>
          </cell>
          <cell r="Z355">
            <v>45413</v>
          </cell>
          <cell r="AA355">
            <v>45443</v>
          </cell>
          <cell r="AB355">
            <v>637116</v>
          </cell>
          <cell r="AC355">
            <v>45444</v>
          </cell>
          <cell r="AD355">
            <v>45450</v>
          </cell>
          <cell r="BI355" t="str">
            <v>Facultad de Ciencias Humanas y de la Educación</v>
          </cell>
          <cell r="BJ355" t="str">
            <v xml:space="preserve">FERNANDO CAMPOS POLO </v>
          </cell>
          <cell r="BK355" t="str">
            <v>Decano de la Facultad de Ciencias Humanas y de la Educación</v>
          </cell>
          <cell r="BL355">
            <v>20</v>
          </cell>
          <cell r="BM355">
            <v>45306</v>
          </cell>
          <cell r="BN355">
            <v>2599259317</v>
          </cell>
          <cell r="BO355">
            <v>315</v>
          </cell>
          <cell r="BP355">
            <v>45313</v>
          </cell>
          <cell r="BQ355">
            <v>12504273</v>
          </cell>
          <cell r="CS355"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355">
            <v>1013667031.1</v>
          </cell>
          <cell r="CU355">
            <v>440</v>
          </cell>
          <cell r="CV355" t="str">
            <v>56503</v>
          </cell>
          <cell r="CY355">
            <v>8299</v>
          </cell>
          <cell r="CZ355" t="str">
            <v>M6</v>
          </cell>
        </row>
        <row r="356">
          <cell r="B356" t="str">
            <v>0257 DE 2024</v>
          </cell>
          <cell r="C356">
            <v>1121830981</v>
          </cell>
          <cell r="D356" t="str">
            <v>LEIDY CAROLINA LEON RUIZ</v>
          </cell>
          <cell r="E356" t="str">
            <v>CONTRATO DE PRESTACIÓN DE SERVICIOS DE APOYO A LA GESTIÓN</v>
          </cell>
          <cell r="F356"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356">
            <v>45313</v>
          </cell>
          <cell r="H356">
            <v>12504273</v>
          </cell>
          <cell r="I356" t="str">
            <v>Cinco (05) meses y veintitrés (23) días calendario</v>
          </cell>
          <cell r="J356">
            <v>45313</v>
          </cell>
          <cell r="K356">
            <v>45487</v>
          </cell>
          <cell r="L356" t="str">
            <v>NO APLICA</v>
          </cell>
          <cell r="M356" t="str">
            <v>NO APLICA</v>
          </cell>
          <cell r="N356" t="str">
            <v>NO APLICA</v>
          </cell>
          <cell r="O356">
            <v>6</v>
          </cell>
          <cell r="P356">
            <v>2818882</v>
          </cell>
          <cell r="Q356">
            <v>45313</v>
          </cell>
          <cell r="R356">
            <v>45351</v>
          </cell>
          <cell r="S356">
            <v>2168371</v>
          </cell>
          <cell r="T356">
            <v>45352</v>
          </cell>
          <cell r="U356">
            <v>45382</v>
          </cell>
          <cell r="V356">
            <v>2168371</v>
          </cell>
          <cell r="W356">
            <v>45383</v>
          </cell>
          <cell r="X356">
            <v>45412</v>
          </cell>
          <cell r="Y356">
            <v>2168371</v>
          </cell>
          <cell r="Z356">
            <v>45413</v>
          </cell>
          <cell r="AA356">
            <v>45443</v>
          </cell>
          <cell r="AB356">
            <v>2168371</v>
          </cell>
          <cell r="AC356">
            <v>45444</v>
          </cell>
          <cell r="AD356">
            <v>45473</v>
          </cell>
          <cell r="AE356">
            <v>1011907</v>
          </cell>
          <cell r="AF356">
            <v>45474</v>
          </cell>
          <cell r="AG356">
            <v>45487</v>
          </cell>
          <cell r="BI356" t="str">
            <v>División de Bienestar Universitario</v>
          </cell>
          <cell r="BJ356" t="str">
            <v>JHON FREYD MONROY RODRIGUEZ</v>
          </cell>
          <cell r="BK356" t="str">
            <v>Jefe de Oficina</v>
          </cell>
          <cell r="BL356">
            <v>56</v>
          </cell>
          <cell r="BM356">
            <v>45313</v>
          </cell>
          <cell r="BN356">
            <v>175795282</v>
          </cell>
          <cell r="BO356">
            <v>223</v>
          </cell>
          <cell r="BP356">
            <v>45313</v>
          </cell>
          <cell r="BQ356">
            <v>12504273</v>
          </cell>
          <cell r="CS356"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56">
            <v>1121830981</v>
          </cell>
          <cell r="CU356">
            <v>612</v>
          </cell>
          <cell r="CV356" t="str">
            <v>44110</v>
          </cell>
          <cell r="CY356">
            <v>7490</v>
          </cell>
          <cell r="CZ356" t="str">
            <v>M6</v>
          </cell>
        </row>
        <row r="357">
          <cell r="B357" t="str">
            <v>0258 DE 2024</v>
          </cell>
          <cell r="C357">
            <v>40380294</v>
          </cell>
          <cell r="D357" t="str">
            <v>CLAUDIA MARGOTH GONZALEZ GIRALDO</v>
          </cell>
          <cell r="E357" t="str">
            <v>CONTRATO DE PRESTACIÓN DE SERVICIOS PROFESIONALES</v>
          </cell>
          <cell r="F357"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7">
            <v>45313</v>
          </cell>
          <cell r="H357">
            <v>21330808</v>
          </cell>
          <cell r="I357" t="str">
            <v>Cinco (05) meses y veintitrés (23) días calendario</v>
          </cell>
          <cell r="J357">
            <v>45313</v>
          </cell>
          <cell r="K357">
            <v>45487</v>
          </cell>
          <cell r="L357" t="str">
            <v>NO APLICA</v>
          </cell>
          <cell r="M357" t="str">
            <v>NO APLICA</v>
          </cell>
          <cell r="N357" t="str">
            <v>NO APLICA</v>
          </cell>
          <cell r="O357">
            <v>6</v>
          </cell>
          <cell r="P357">
            <v>4808679</v>
          </cell>
          <cell r="Q357">
            <v>45313</v>
          </cell>
          <cell r="R357">
            <v>45351</v>
          </cell>
          <cell r="S357">
            <v>3698984</v>
          </cell>
          <cell r="T357">
            <v>45352</v>
          </cell>
          <cell r="U357">
            <v>45382</v>
          </cell>
          <cell r="V357">
            <v>3698984</v>
          </cell>
          <cell r="W357">
            <v>45383</v>
          </cell>
          <cell r="X357">
            <v>45412</v>
          </cell>
          <cell r="Y357">
            <v>3698984</v>
          </cell>
          <cell r="Z357">
            <v>45413</v>
          </cell>
          <cell r="AA357">
            <v>45443</v>
          </cell>
          <cell r="AB357">
            <v>3698984</v>
          </cell>
          <cell r="AC357">
            <v>45444</v>
          </cell>
          <cell r="AD357">
            <v>45473</v>
          </cell>
          <cell r="AE357">
            <v>1726193</v>
          </cell>
          <cell r="AF357">
            <v>45474</v>
          </cell>
          <cell r="AG357">
            <v>45487</v>
          </cell>
          <cell r="BI357" t="str">
            <v>División de Bienestar Universitario</v>
          </cell>
          <cell r="BJ357" t="str">
            <v>ELSA EDILMA PÁEZ CASTRO</v>
          </cell>
          <cell r="BK357" t="str">
            <v>Profesional Especializado</v>
          </cell>
          <cell r="BL357">
            <v>56</v>
          </cell>
          <cell r="BM357">
            <v>45313</v>
          </cell>
          <cell r="BN357">
            <v>175795282</v>
          </cell>
          <cell r="BO357">
            <v>224</v>
          </cell>
          <cell r="BP357">
            <v>45313</v>
          </cell>
          <cell r="BQ357">
            <v>21330808</v>
          </cell>
          <cell r="CS357"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7">
            <v>40380294.299999997</v>
          </cell>
          <cell r="CU357">
            <v>612</v>
          </cell>
          <cell r="CV357" t="str">
            <v>44110</v>
          </cell>
          <cell r="CY357">
            <v>7220</v>
          </cell>
          <cell r="CZ357" t="str">
            <v>M6</v>
          </cell>
        </row>
        <row r="358">
          <cell r="B358" t="str">
            <v>0259 DE 2024</v>
          </cell>
          <cell r="C358">
            <v>41058618</v>
          </cell>
          <cell r="D358" t="str">
            <v>MAYDA FERNANDEZ CURICO</v>
          </cell>
          <cell r="E358" t="str">
            <v>CONTRATO DE PRESTACIÓN DE SERVICIOS PROFESIONALES</v>
          </cell>
          <cell r="F358"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8">
            <v>45313</v>
          </cell>
          <cell r="H358">
            <v>21330808</v>
          </cell>
          <cell r="I358" t="str">
            <v>Cinco (05) meses y veintitrés (23) días calendario</v>
          </cell>
          <cell r="J358">
            <v>45313</v>
          </cell>
          <cell r="K358">
            <v>45487</v>
          </cell>
          <cell r="L358" t="str">
            <v>NO APLICA</v>
          </cell>
          <cell r="M358" t="str">
            <v>NO APLICA</v>
          </cell>
          <cell r="N358" t="str">
            <v>NO APLICA</v>
          </cell>
          <cell r="O358">
            <v>6</v>
          </cell>
          <cell r="P358">
            <v>4808679</v>
          </cell>
          <cell r="Q358">
            <v>45313</v>
          </cell>
          <cell r="R358">
            <v>45351</v>
          </cell>
          <cell r="S358">
            <v>3698984</v>
          </cell>
          <cell r="T358">
            <v>45352</v>
          </cell>
          <cell r="U358">
            <v>45382</v>
          </cell>
          <cell r="V358">
            <v>3698984</v>
          </cell>
          <cell r="W358">
            <v>45383</v>
          </cell>
          <cell r="X358">
            <v>45412</v>
          </cell>
          <cell r="Y358">
            <v>3698984</v>
          </cell>
          <cell r="Z358">
            <v>45413</v>
          </cell>
          <cell r="AA358">
            <v>45443</v>
          </cell>
          <cell r="AB358">
            <v>3698984</v>
          </cell>
          <cell r="AC358">
            <v>45444</v>
          </cell>
          <cell r="AD358">
            <v>45473</v>
          </cell>
          <cell r="AE358">
            <v>1726193</v>
          </cell>
          <cell r="AF358">
            <v>45474</v>
          </cell>
          <cell r="AG358">
            <v>45487</v>
          </cell>
          <cell r="BI358" t="str">
            <v>División de Bienestar Universitario</v>
          </cell>
          <cell r="BJ358" t="str">
            <v>ELSA EDILMA PÁEZ CASTRO</v>
          </cell>
          <cell r="BK358" t="str">
            <v>Profesional Especializado</v>
          </cell>
          <cell r="BL358">
            <v>56</v>
          </cell>
          <cell r="BM358">
            <v>45313</v>
          </cell>
          <cell r="BN358">
            <v>175795282</v>
          </cell>
          <cell r="BO358">
            <v>225</v>
          </cell>
          <cell r="BP358">
            <v>45313</v>
          </cell>
          <cell r="BQ358">
            <v>21330808</v>
          </cell>
          <cell r="CS358"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8">
            <v>41058618</v>
          </cell>
          <cell r="CU358">
            <v>612</v>
          </cell>
          <cell r="CV358" t="str">
            <v>44110</v>
          </cell>
          <cell r="CY358">
            <v>8299</v>
          </cell>
          <cell r="CZ358" t="str">
            <v>M6</v>
          </cell>
        </row>
        <row r="359">
          <cell r="B359" t="str">
            <v>0260 DE 2024</v>
          </cell>
          <cell r="C359">
            <v>1234790105</v>
          </cell>
          <cell r="D359" t="str">
            <v>JUAN JOSE CORREDOR BONELO</v>
          </cell>
          <cell r="E359" t="str">
            <v>CONTRATO DE PRESTACIÓN DE SERVICIOS PROFESIONALES</v>
          </cell>
          <cell r="F359"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9">
            <v>45313</v>
          </cell>
          <cell r="H359">
            <v>21330808</v>
          </cell>
          <cell r="I359" t="str">
            <v>Cinco (05) meses y veintitrés (23) días calendario</v>
          </cell>
          <cell r="J359">
            <v>45313</v>
          </cell>
          <cell r="K359">
            <v>45487</v>
          </cell>
          <cell r="L359" t="str">
            <v>NO APLICA</v>
          </cell>
          <cell r="M359" t="str">
            <v>NO APLICA</v>
          </cell>
          <cell r="N359" t="str">
            <v>NO APLICA</v>
          </cell>
          <cell r="O359">
            <v>6</v>
          </cell>
          <cell r="P359">
            <v>4808679</v>
          </cell>
          <cell r="Q359">
            <v>45313</v>
          </cell>
          <cell r="R359">
            <v>45351</v>
          </cell>
          <cell r="S359">
            <v>3698984</v>
          </cell>
          <cell r="T359">
            <v>45352</v>
          </cell>
          <cell r="U359">
            <v>45382</v>
          </cell>
          <cell r="V359">
            <v>3698984</v>
          </cell>
          <cell r="W359">
            <v>45383</v>
          </cell>
          <cell r="X359">
            <v>45412</v>
          </cell>
          <cell r="Y359">
            <v>3698984</v>
          </cell>
          <cell r="Z359">
            <v>45413</v>
          </cell>
          <cell r="AA359">
            <v>45443</v>
          </cell>
          <cell r="AB359">
            <v>3698984</v>
          </cell>
          <cell r="AC359">
            <v>45444</v>
          </cell>
          <cell r="AD359">
            <v>45473</v>
          </cell>
          <cell r="AE359">
            <v>1726193</v>
          </cell>
          <cell r="AF359">
            <v>45474</v>
          </cell>
          <cell r="AG359">
            <v>45487</v>
          </cell>
          <cell r="BI359" t="str">
            <v>División de Bienestar Universitario</v>
          </cell>
          <cell r="BJ359" t="str">
            <v>ELSA EDILMA PÁEZ CASTRO</v>
          </cell>
          <cell r="BK359" t="str">
            <v>Profesional Especializado</v>
          </cell>
          <cell r="BL359">
            <v>56</v>
          </cell>
          <cell r="BM359">
            <v>45313</v>
          </cell>
          <cell r="BN359">
            <v>175795282</v>
          </cell>
          <cell r="BO359">
            <v>226</v>
          </cell>
          <cell r="BP359">
            <v>45313</v>
          </cell>
          <cell r="BQ359">
            <v>21330808</v>
          </cell>
          <cell r="CS359"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9">
            <v>1234790105</v>
          </cell>
          <cell r="CU359">
            <v>612</v>
          </cell>
          <cell r="CV359" t="str">
            <v>44110</v>
          </cell>
          <cell r="CY359">
            <v>7220</v>
          </cell>
          <cell r="CZ359" t="str">
            <v>M6</v>
          </cell>
        </row>
        <row r="360">
          <cell r="B360" t="str">
            <v>0261 DE 2024</v>
          </cell>
          <cell r="C360">
            <v>1024482577</v>
          </cell>
          <cell r="D360" t="str">
            <v>DIANA CONSUELO RIOS</v>
          </cell>
          <cell r="E360" t="str">
            <v>CONTRATO DE PRESTACIÓN DE SERVICIOS PROFESIONALES</v>
          </cell>
          <cell r="F360"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0">
            <v>45313</v>
          </cell>
          <cell r="H360">
            <v>21330808</v>
          </cell>
          <cell r="I360" t="str">
            <v>Cinco (05) meses y veintitrés (23) días calendario</v>
          </cell>
          <cell r="J360">
            <v>45313</v>
          </cell>
          <cell r="K360">
            <v>45487</v>
          </cell>
          <cell r="L360" t="str">
            <v>NO APLICA</v>
          </cell>
          <cell r="M360" t="str">
            <v>NO APLICA</v>
          </cell>
          <cell r="N360" t="str">
            <v>NO APLICA</v>
          </cell>
          <cell r="O360">
            <v>6</v>
          </cell>
          <cell r="P360">
            <v>4808679</v>
          </cell>
          <cell r="Q360">
            <v>45313</v>
          </cell>
          <cell r="R360">
            <v>45351</v>
          </cell>
          <cell r="S360">
            <v>3698984</v>
          </cell>
          <cell r="T360">
            <v>45352</v>
          </cell>
          <cell r="U360">
            <v>45382</v>
          </cell>
          <cell r="V360">
            <v>3698984</v>
          </cell>
          <cell r="W360">
            <v>45383</v>
          </cell>
          <cell r="X360">
            <v>45412</v>
          </cell>
          <cell r="Y360">
            <v>3698984</v>
          </cell>
          <cell r="Z360">
            <v>45413</v>
          </cell>
          <cell r="AA360">
            <v>45443</v>
          </cell>
          <cell r="AB360">
            <v>3698984</v>
          </cell>
          <cell r="AC360">
            <v>45444</v>
          </cell>
          <cell r="AD360">
            <v>45473</v>
          </cell>
          <cell r="AE360">
            <v>1726193</v>
          </cell>
          <cell r="AF360">
            <v>45474</v>
          </cell>
          <cell r="AG360">
            <v>45487</v>
          </cell>
          <cell r="BI360" t="str">
            <v>División de Bienestar Universitario</v>
          </cell>
          <cell r="BJ360" t="str">
            <v>ELSA EDILMA PÁEZ CASTRO</v>
          </cell>
          <cell r="BK360" t="str">
            <v>Profesional Especializado</v>
          </cell>
          <cell r="BL360">
            <v>56</v>
          </cell>
          <cell r="BM360">
            <v>45313</v>
          </cell>
          <cell r="BN360">
            <v>175795282</v>
          </cell>
          <cell r="BO360">
            <v>227</v>
          </cell>
          <cell r="BP360">
            <v>45313</v>
          </cell>
          <cell r="BQ360">
            <v>21330808</v>
          </cell>
          <cell r="CS360"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0">
            <v>1024482577</v>
          </cell>
          <cell r="CU360">
            <v>612</v>
          </cell>
          <cell r="CV360" t="str">
            <v>44110</v>
          </cell>
          <cell r="CY360">
            <v>7490</v>
          </cell>
          <cell r="CZ360" t="str">
            <v>M6</v>
          </cell>
        </row>
        <row r="361">
          <cell r="B361" t="str">
            <v>0262 DE 2024</v>
          </cell>
          <cell r="C361">
            <v>40328405</v>
          </cell>
          <cell r="D361" t="str">
            <v xml:space="preserve">MAYDA GISELA DIAZ MORENO </v>
          </cell>
          <cell r="E361" t="str">
            <v>CONTRATO DE PRESTACIÓN DE SERVICIOS PROFESIONALES</v>
          </cell>
          <cell r="F361"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1">
            <v>45313</v>
          </cell>
          <cell r="H361">
            <v>21330808</v>
          </cell>
          <cell r="I361" t="str">
            <v>Cinco (05) meses y veintitrés (23) días calendario</v>
          </cell>
          <cell r="J361">
            <v>45313</v>
          </cell>
          <cell r="K361">
            <v>45487</v>
          </cell>
          <cell r="L361" t="str">
            <v>NO APLICA</v>
          </cell>
          <cell r="M361" t="str">
            <v>NO APLICA</v>
          </cell>
          <cell r="N361" t="str">
            <v>NO APLICA</v>
          </cell>
          <cell r="O361">
            <v>6</v>
          </cell>
          <cell r="P361">
            <v>4808679</v>
          </cell>
          <cell r="Q361">
            <v>45313</v>
          </cell>
          <cell r="R361">
            <v>45351</v>
          </cell>
          <cell r="S361">
            <v>3698984</v>
          </cell>
          <cell r="T361">
            <v>45352</v>
          </cell>
          <cell r="U361">
            <v>45382</v>
          </cell>
          <cell r="V361">
            <v>3698984</v>
          </cell>
          <cell r="W361">
            <v>45383</v>
          </cell>
          <cell r="X361">
            <v>45412</v>
          </cell>
          <cell r="Y361">
            <v>3698984</v>
          </cell>
          <cell r="Z361">
            <v>45413</v>
          </cell>
          <cell r="AA361">
            <v>45443</v>
          </cell>
          <cell r="AB361">
            <v>3698984</v>
          </cell>
          <cell r="AC361">
            <v>45444</v>
          </cell>
          <cell r="AD361">
            <v>45473</v>
          </cell>
          <cell r="AE361">
            <v>1726193</v>
          </cell>
          <cell r="AF361">
            <v>45474</v>
          </cell>
          <cell r="AG361">
            <v>45487</v>
          </cell>
          <cell r="BI361" t="str">
            <v>División de Bienestar Universitario</v>
          </cell>
          <cell r="BJ361" t="str">
            <v>ELSA EDILMA PÁEZ CASTRO</v>
          </cell>
          <cell r="BK361" t="str">
            <v>Profesional Especializado</v>
          </cell>
          <cell r="BL361">
            <v>56</v>
          </cell>
          <cell r="BM361">
            <v>45313</v>
          </cell>
          <cell r="BN361">
            <v>175795282</v>
          </cell>
          <cell r="BO361">
            <v>228</v>
          </cell>
          <cell r="BP361">
            <v>45313</v>
          </cell>
          <cell r="BQ361">
            <v>21330808</v>
          </cell>
          <cell r="CS361"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1">
            <v>40328405.399999999</v>
          </cell>
          <cell r="CU361">
            <v>612</v>
          </cell>
          <cell r="CV361" t="str">
            <v>44110</v>
          </cell>
          <cell r="CY361">
            <v>7490</v>
          </cell>
          <cell r="CZ361" t="str">
            <v>M6</v>
          </cell>
        </row>
        <row r="362">
          <cell r="B362" t="str">
            <v>0263 DE 2024</v>
          </cell>
          <cell r="C362">
            <v>43615366</v>
          </cell>
          <cell r="D362" t="str">
            <v>CAROLINA JARAMILLO MURILLO</v>
          </cell>
          <cell r="E362" t="str">
            <v>CONTRATO DE PRESTACIÓN DE SERVICIOS PROFESIONALES</v>
          </cell>
          <cell r="F36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2">
            <v>45313</v>
          </cell>
          <cell r="H362">
            <v>21330808</v>
          </cell>
          <cell r="I362" t="str">
            <v>Cinco (05) meses y veintitrés (23) días calendario</v>
          </cell>
          <cell r="J362">
            <v>45313</v>
          </cell>
          <cell r="K362">
            <v>45487</v>
          </cell>
          <cell r="L362" t="str">
            <v>NO APLICA</v>
          </cell>
          <cell r="M362" t="str">
            <v>NO APLICA</v>
          </cell>
          <cell r="N362" t="str">
            <v>NO APLICA</v>
          </cell>
          <cell r="O362">
            <v>6</v>
          </cell>
          <cell r="P362">
            <v>4808679</v>
          </cell>
          <cell r="Q362">
            <v>45313</v>
          </cell>
          <cell r="R362">
            <v>45351</v>
          </cell>
          <cell r="S362">
            <v>3698984</v>
          </cell>
          <cell r="T362">
            <v>45352</v>
          </cell>
          <cell r="U362">
            <v>45382</v>
          </cell>
          <cell r="V362">
            <v>3698984</v>
          </cell>
          <cell r="W362">
            <v>45383</v>
          </cell>
          <cell r="X362">
            <v>45412</v>
          </cell>
          <cell r="Y362">
            <v>3698984</v>
          </cell>
          <cell r="Z362">
            <v>45413</v>
          </cell>
          <cell r="AA362">
            <v>45443</v>
          </cell>
          <cell r="AB362">
            <v>3698984</v>
          </cell>
          <cell r="AC362">
            <v>45444</v>
          </cell>
          <cell r="AD362">
            <v>45473</v>
          </cell>
          <cell r="AE362">
            <v>1726193</v>
          </cell>
          <cell r="AF362">
            <v>45474</v>
          </cell>
          <cell r="AG362">
            <v>45487</v>
          </cell>
          <cell r="BI362" t="str">
            <v>División de Bienestar Universitario</v>
          </cell>
          <cell r="BJ362" t="str">
            <v>ELSA EDILMA PÁEZ CASTRO</v>
          </cell>
          <cell r="BK362" t="str">
            <v>Profesional Especializado</v>
          </cell>
          <cell r="BL362">
            <v>56</v>
          </cell>
          <cell r="BM362">
            <v>45313</v>
          </cell>
          <cell r="BN362">
            <v>175795282</v>
          </cell>
          <cell r="BO362">
            <v>229</v>
          </cell>
          <cell r="BP362">
            <v>45313</v>
          </cell>
          <cell r="BQ362">
            <v>21330808</v>
          </cell>
          <cell r="CS362" t="str">
            <v>1. Apoyar en la implementación de la Política de Género, los protocolos y ruta para la prevención mitigación y atención en los casos de todo tipo de acoso, abuso discriminación y violencia en la Universidad de los Llanos. 2. Apoyar en la articulación de la División de Bienestar Institucional con la academia a través de procesos de investigación, docencia y extensión que aporten a la discusión e implementación de la política de género en la Universidad de los Llanos. 3. Prestar apoyo en la identificación y documentación de la cultura organizacional sobre la temática de género y sobre los casos de acoso, abuso, discriminación y violencia en la Universidad de los Llanos. 4. Brindar apoyo en la activación de la ruta y protocolo de atención de violencias en la Universidad de los Llanos. 5. Apoyar en la organización de la documentación y normatividad correspondiente a la Política de Género, protocolos y rutas que la operacionalice. 6. Contribuir en el aseguramiento de los registros físicos y virtuales que den cuenta del desarrollo de eventos/actividades/talleres de género realizados desde la División de Bienestar Institucional. 7. Apoyar en la recopilación y formulación de informes solicitados por entidades externas e informes de interés interinstitucional. 8. Colaborar en la organización de la base de datos en la masificación, divulgación y visualización de la política de Género de la Universidad de los Llanos.  9. Coadyuvar en la realización de los informes del proceso que apoyen la presentación de informes de gestión de la División de Bienestar Universitario y el Área de Desarrollo Humano y Permanencia. 10. Brindar apoyo a la jefatura de Bienestar en los eventos institucionales que se realicen y sean liderados o apoyados por la Dirección de Bienestar Institucional.</v>
          </cell>
          <cell r="CT362">
            <v>43615366</v>
          </cell>
          <cell r="CU362">
            <v>612</v>
          </cell>
          <cell r="CV362" t="str">
            <v>44110</v>
          </cell>
          <cell r="CY362">
            <v>7490</v>
          </cell>
          <cell r="CZ362" t="str">
            <v>M6</v>
          </cell>
        </row>
        <row r="363">
          <cell r="B363" t="str">
            <v>0264 DE 2024</v>
          </cell>
          <cell r="D363" t="str">
            <v>No. Libre</v>
          </cell>
          <cell r="BL363" t="e">
            <v>#N/A</v>
          </cell>
          <cell r="BM363" t="e">
            <v>#N/A</v>
          </cell>
          <cell r="BN363" t="e">
            <v>#N/A</v>
          </cell>
          <cell r="BO363" t="e">
            <v>#N/A</v>
          </cell>
          <cell r="BP363" t="e">
            <v>#N/A</v>
          </cell>
          <cell r="BQ363" t="e">
            <v>#N/A</v>
          </cell>
          <cell r="CU363" t="e">
            <v>#N/A</v>
          </cell>
          <cell r="CV363" t="e">
            <v>#N/A</v>
          </cell>
        </row>
        <row r="364">
          <cell r="B364" t="str">
            <v>0265 DE 2024</v>
          </cell>
          <cell r="C364">
            <v>1121818967</v>
          </cell>
          <cell r="D364" t="str">
            <v>FRANCY YURANI MOLANO CASTRO</v>
          </cell>
          <cell r="E364" t="str">
            <v>CONTRATO DE PRESTACIÓN DE SERVICIOS PROFESIONALES</v>
          </cell>
          <cell r="F364"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364">
            <v>45313</v>
          </cell>
          <cell r="H364">
            <v>17653080</v>
          </cell>
          <cell r="I364" t="str">
            <v>Cinco (05) meses y veintitrés (23) días calendario</v>
          </cell>
          <cell r="J364">
            <v>45313</v>
          </cell>
          <cell r="K364">
            <v>45487</v>
          </cell>
          <cell r="L364" t="str">
            <v>NO APLICA</v>
          </cell>
          <cell r="M364" t="str">
            <v>NO APLICA</v>
          </cell>
          <cell r="N364" t="str">
            <v>NO APLICA</v>
          </cell>
          <cell r="O364">
            <v>6</v>
          </cell>
          <cell r="P364">
            <v>3979596</v>
          </cell>
          <cell r="Q364">
            <v>45313</v>
          </cell>
          <cell r="R364">
            <v>45351</v>
          </cell>
          <cell r="S364">
            <v>3061228</v>
          </cell>
          <cell r="T364">
            <v>45352</v>
          </cell>
          <cell r="U364">
            <v>45382</v>
          </cell>
          <cell r="V364">
            <v>3061228</v>
          </cell>
          <cell r="W364">
            <v>45383</v>
          </cell>
          <cell r="X364">
            <v>45412</v>
          </cell>
          <cell r="Y364">
            <v>3061228</v>
          </cell>
          <cell r="Z364">
            <v>45413</v>
          </cell>
          <cell r="AA364">
            <v>45443</v>
          </cell>
          <cell r="AB364">
            <v>3061228</v>
          </cell>
          <cell r="AC364">
            <v>45444</v>
          </cell>
          <cell r="AD364">
            <v>45473</v>
          </cell>
          <cell r="AE364">
            <v>1428572</v>
          </cell>
          <cell r="AF364">
            <v>45474</v>
          </cell>
          <cell r="AG364">
            <v>45487</v>
          </cell>
          <cell r="BI364" t="str">
            <v>División de Bienestar Universitario</v>
          </cell>
          <cell r="BJ364" t="str">
            <v>JHON FREYD MONROY RODRIGUEZ</v>
          </cell>
          <cell r="BK364" t="str">
            <v>Jefe de Oficina</v>
          </cell>
          <cell r="BL364">
            <v>56</v>
          </cell>
          <cell r="BM364">
            <v>45313</v>
          </cell>
          <cell r="BN364">
            <v>175795282</v>
          </cell>
          <cell r="BO364">
            <v>231</v>
          </cell>
          <cell r="BP364">
            <v>45313</v>
          </cell>
          <cell r="BQ364">
            <v>17653080</v>
          </cell>
          <cell r="CS364"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364">
            <v>1121818967.9000001</v>
          </cell>
          <cell r="CU364">
            <v>612</v>
          </cell>
          <cell r="CV364" t="str">
            <v>44110</v>
          </cell>
          <cell r="CY364">
            <v>7490</v>
          </cell>
          <cell r="CZ364" t="str">
            <v>M6</v>
          </cell>
        </row>
        <row r="365">
          <cell r="B365" t="str">
            <v>0266 DE 2024</v>
          </cell>
          <cell r="C365">
            <v>1010049062</v>
          </cell>
          <cell r="D365" t="str">
            <v>BRANDON FRANCISCO LOAIZA TREJOS</v>
          </cell>
          <cell r="E365" t="str">
            <v>CONTRATO DE PRESTACIÓN DE SERVICIOS PROFESIONALES</v>
          </cell>
          <cell r="F365" t="str">
            <v>PRESTACIÓN DE SERVICIOS PROFESIONALES NECESARIO PARA EL DESARROLLO DEL PROYECTO FICHA BPUNI SIST 01 0311 2023 “ADQUISICIÓN DE INFRAESTRUCTURA TECNOLÓGICA PARA EL APOYO TRANSVERSAL DE LOS PROCESOS ACADÉMICO ADMINISTRATIVOS DE LA UNIVERSIDAD DE LOS LLANOS”</v>
          </cell>
          <cell r="G365">
            <v>45313</v>
          </cell>
          <cell r="H365">
            <v>15745883</v>
          </cell>
          <cell r="I365" t="str">
            <v>Cinco (05) meses y veintitrés (23) días calendario</v>
          </cell>
          <cell r="J365">
            <v>45313</v>
          </cell>
          <cell r="K365">
            <v>45487</v>
          </cell>
          <cell r="L365" t="str">
            <v>NO APLICA</v>
          </cell>
          <cell r="M365" t="str">
            <v>NO APLICA</v>
          </cell>
          <cell r="N365" t="str">
            <v>NO APLICA</v>
          </cell>
          <cell r="O365">
            <v>6</v>
          </cell>
          <cell r="P365">
            <v>3549650</v>
          </cell>
          <cell r="Q365">
            <v>45313</v>
          </cell>
          <cell r="R365">
            <v>45351</v>
          </cell>
          <cell r="S365">
            <v>2730500</v>
          </cell>
          <cell r="T365">
            <v>45352</v>
          </cell>
          <cell r="U365">
            <v>45382</v>
          </cell>
          <cell r="V365">
            <v>2730500</v>
          </cell>
          <cell r="W365">
            <v>45383</v>
          </cell>
          <cell r="X365">
            <v>45412</v>
          </cell>
          <cell r="Y365">
            <v>2730500</v>
          </cell>
          <cell r="Z365">
            <v>45413</v>
          </cell>
          <cell r="AA365">
            <v>45443</v>
          </cell>
          <cell r="AB365">
            <v>2730500</v>
          </cell>
          <cell r="AC365">
            <v>45444</v>
          </cell>
          <cell r="AD365">
            <v>45473</v>
          </cell>
          <cell r="AE365">
            <v>1274233</v>
          </cell>
          <cell r="AF365">
            <v>45474</v>
          </cell>
          <cell r="AG365">
            <v>45487</v>
          </cell>
          <cell r="BI365" t="str">
            <v>Área de Sistemas</v>
          </cell>
          <cell r="BJ365" t="str">
            <v>ROIMAN ARTURO SASTOQUE GUZMÁN</v>
          </cell>
          <cell r="BK365" t="str">
            <v>Jefe de Oficina</v>
          </cell>
          <cell r="BL365">
            <v>57</v>
          </cell>
          <cell r="BM365">
            <v>45313</v>
          </cell>
          <cell r="BN365">
            <v>206346488</v>
          </cell>
          <cell r="BO365">
            <v>232</v>
          </cell>
          <cell r="BP365">
            <v>45313</v>
          </cell>
          <cell r="BQ365">
            <v>15745883</v>
          </cell>
          <cell r="CS3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Proyección Social del Sistema de Información Académico de la Universidad de los Llanos (SIAU).  3. Contribuir con el mantenimiento, actualización y pruebas del módulo de Proyección Social actual y del módulo de Granja del SIAU. 4. Contribuir con la documentación técnica del módulo de Proyección Social y del módulo de Granja del SIAU. 5. Brindar apoyo en soporte técnico a los usuarios del módulo de Proyección Social y del módulo de Granja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65">
            <v>1010049062</v>
          </cell>
          <cell r="CU365">
            <v>645</v>
          </cell>
          <cell r="CV365" t="str">
            <v>44716</v>
          </cell>
          <cell r="CY365">
            <v>8299</v>
          </cell>
          <cell r="CZ365" t="str">
            <v>M6</v>
          </cell>
        </row>
        <row r="366">
          <cell r="B366" t="str">
            <v>0267 DE 2024</v>
          </cell>
          <cell r="C366">
            <v>1121926294</v>
          </cell>
          <cell r="D366" t="str">
            <v>BRAYAN HERRERA ROCHA</v>
          </cell>
          <cell r="E366" t="str">
            <v>CONTRATO DE PRESTACIÓN DE SERVICIOS PROFESIONALES</v>
          </cell>
          <cell r="F366" t="str">
            <v>PRESTACIÓN DE SERVICIOS PROFESIONALES NECESARIO PARA EL DESARROLLO DEL PROYECTO FICHA BPUNI SIST 01 0311 2023 “ADQUISICIÓN DE INFRAESTRUCTURA TECNOLÓGICA PARA EL APOYO TRANSVERSAL DE LOS PROCESOS ACADÉMICO ADMINISTRATIVOS DE LA UNIVERSIDAD DE LOS LLANOS”</v>
          </cell>
          <cell r="G366">
            <v>45313</v>
          </cell>
          <cell r="H366">
            <v>28318485</v>
          </cell>
          <cell r="I366" t="str">
            <v>Cinco (05) meses y veintitrés (23) días calendario</v>
          </cell>
          <cell r="J366">
            <v>45313</v>
          </cell>
          <cell r="K366">
            <v>45487</v>
          </cell>
          <cell r="L366" t="str">
            <v>NO APLICA</v>
          </cell>
          <cell r="M366" t="str">
            <v>NO APLICA</v>
          </cell>
          <cell r="N366" t="str">
            <v>NO APLICA</v>
          </cell>
          <cell r="O366">
            <v>6</v>
          </cell>
          <cell r="P366">
            <v>6383936</v>
          </cell>
          <cell r="Q366">
            <v>45313</v>
          </cell>
          <cell r="R366">
            <v>45351</v>
          </cell>
          <cell r="S366">
            <v>4910720</v>
          </cell>
          <cell r="T366">
            <v>45352</v>
          </cell>
          <cell r="U366">
            <v>45382</v>
          </cell>
          <cell r="V366">
            <v>4910720</v>
          </cell>
          <cell r="W366">
            <v>45383</v>
          </cell>
          <cell r="X366">
            <v>45412</v>
          </cell>
          <cell r="Y366">
            <v>4910720</v>
          </cell>
          <cell r="Z366">
            <v>45413</v>
          </cell>
          <cell r="AA366">
            <v>45443</v>
          </cell>
          <cell r="AB366">
            <v>4910720</v>
          </cell>
          <cell r="AC366">
            <v>45444</v>
          </cell>
          <cell r="AD366">
            <v>45473</v>
          </cell>
          <cell r="AE366">
            <v>2291669</v>
          </cell>
          <cell r="AF366">
            <v>45474</v>
          </cell>
          <cell r="AG366">
            <v>45487</v>
          </cell>
          <cell r="BI366" t="str">
            <v>Área de Sistemas</v>
          </cell>
          <cell r="BJ366" t="str">
            <v>ROIMAN ARTURO SASTOQUE GUZMÁN</v>
          </cell>
          <cell r="BK366" t="str">
            <v>Jefe de Oficina</v>
          </cell>
          <cell r="BL366">
            <v>57</v>
          </cell>
          <cell r="BM366">
            <v>45313</v>
          </cell>
          <cell r="BN366">
            <v>206346488</v>
          </cell>
          <cell r="BO366">
            <v>233</v>
          </cell>
          <cell r="BP366">
            <v>45313</v>
          </cell>
          <cell r="BQ366">
            <v>28318485</v>
          </cell>
          <cell r="CS366"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a cargo.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366">
            <v>1121926294</v>
          </cell>
          <cell r="CU366">
            <v>645</v>
          </cell>
          <cell r="CV366" t="str">
            <v>44716</v>
          </cell>
          <cell r="CY366">
            <v>6201</v>
          </cell>
          <cell r="CZ366" t="str">
            <v>M6</v>
          </cell>
        </row>
        <row r="367">
          <cell r="B367" t="str">
            <v>0268 DE 2024</v>
          </cell>
          <cell r="C367">
            <v>1013614456</v>
          </cell>
          <cell r="D367" t="str">
            <v>JESSICA LISETH RAMIREZ PEREZ</v>
          </cell>
          <cell r="E367" t="str">
            <v>CONTRATO DE PRESTACIÓN DE SERVICIOS PROFESIONALES</v>
          </cell>
          <cell r="F367" t="str">
            <v>PRESTACIÓN DE SERVICIOS PROFESIONALES NECESARIO PARA EL DESARROLLO DEL PROYECTO FICHA BPUNI SIST 01 0311 2023 “ADQUISICIÓN DE INFRAESTRUCTURA TECNOLÓGICA PARA EL APOYO TRANSVERSAL DE LOS PROCESOS ACADÉMICO ADMINISTRATIVOS DE LA UNIVERSIDAD DE LOS LLANOS”</v>
          </cell>
          <cell r="G367">
            <v>45313</v>
          </cell>
          <cell r="H367">
            <v>21330808</v>
          </cell>
          <cell r="I367" t="str">
            <v>Cinco (05) meses y veintitrés (23) días calendario</v>
          </cell>
          <cell r="J367">
            <v>45313</v>
          </cell>
          <cell r="K367">
            <v>45487</v>
          </cell>
          <cell r="L367" t="str">
            <v>NO APLICA</v>
          </cell>
          <cell r="M367" t="str">
            <v>NO APLICA</v>
          </cell>
          <cell r="N367" t="str">
            <v>NO APLICA</v>
          </cell>
          <cell r="O367">
            <v>6</v>
          </cell>
          <cell r="P367">
            <v>4808679</v>
          </cell>
          <cell r="Q367">
            <v>45313</v>
          </cell>
          <cell r="R367">
            <v>45351</v>
          </cell>
          <cell r="S367">
            <v>3698984</v>
          </cell>
          <cell r="T367">
            <v>45352</v>
          </cell>
          <cell r="U367">
            <v>45382</v>
          </cell>
          <cell r="V367">
            <v>3698984</v>
          </cell>
          <cell r="W367">
            <v>45383</v>
          </cell>
          <cell r="X367">
            <v>45412</v>
          </cell>
          <cell r="Y367">
            <v>3698984</v>
          </cell>
          <cell r="Z367">
            <v>45413</v>
          </cell>
          <cell r="AA367">
            <v>45443</v>
          </cell>
          <cell r="AB367">
            <v>3698984</v>
          </cell>
          <cell r="AC367">
            <v>45444</v>
          </cell>
          <cell r="AD367">
            <v>45473</v>
          </cell>
          <cell r="AE367">
            <v>1726193</v>
          </cell>
          <cell r="AF367">
            <v>45474</v>
          </cell>
          <cell r="AG367">
            <v>45487</v>
          </cell>
          <cell r="BI367" t="str">
            <v>Área de Sistemas</v>
          </cell>
          <cell r="BJ367" t="str">
            <v>ROIMAN ARTURO SASTOQUE GUZMÁN</v>
          </cell>
          <cell r="BK367" t="str">
            <v>Jefe de Oficina</v>
          </cell>
          <cell r="BL367">
            <v>57</v>
          </cell>
          <cell r="BM367">
            <v>45313</v>
          </cell>
          <cell r="BN367">
            <v>206346488</v>
          </cell>
          <cell r="BO367">
            <v>234</v>
          </cell>
          <cell r="BP367">
            <v>45313</v>
          </cell>
          <cell r="BQ367">
            <v>21330808</v>
          </cell>
          <cell r="CS367"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y documentación de las especificaciones de requerimientos, diagramas y gráficas de flujo e historias de usuario que deben seguir los desarrolladores de software, utilizando los formatos establecidos para tal fin. 3. Contribuir con la elaboración de los casos de prueba (de forma manual o automática), análisis de resultados y notificación de errores al equipo de desarrollo. 4. Cooperar en la elaboración de los cronogramas de desarrollo de los proyectos indicados. 5. Coadyuvar en la gestión documental relacionada de los proyectos, aplicando los formatos y procedimientos establecidos en Gestión de TIC. 6. Contribuir a fortalecer el proceso de Gestión de TIC, aplicando estrictamente los procedimientos establecidos.</v>
          </cell>
          <cell r="CT367">
            <v>1013614456</v>
          </cell>
          <cell r="CU367">
            <v>645</v>
          </cell>
          <cell r="CV367" t="str">
            <v>44716</v>
          </cell>
          <cell r="CY367">
            <v>7110</v>
          </cell>
          <cell r="CZ367" t="str">
            <v>M5</v>
          </cell>
        </row>
        <row r="368">
          <cell r="B368" t="str">
            <v>0269 DE 2024</v>
          </cell>
          <cell r="C368">
            <v>1121828522</v>
          </cell>
          <cell r="D368" t="str">
            <v>MONICA MARIA HERNANDEZ CORREA</v>
          </cell>
          <cell r="E368" t="str">
            <v>CONTRATO DE PRESTACIÓN DE SERVICIOS PROFESIONALES</v>
          </cell>
          <cell r="F368"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68">
            <v>45313</v>
          </cell>
          <cell r="H368">
            <v>21330808</v>
          </cell>
          <cell r="I368" t="str">
            <v>Cinco (05) meses y veintitrés (23) días calendario</v>
          </cell>
          <cell r="J368">
            <v>45313</v>
          </cell>
          <cell r="K368">
            <v>45487</v>
          </cell>
          <cell r="L368" t="str">
            <v>NO APLICA</v>
          </cell>
          <cell r="M368" t="str">
            <v>NO APLICA</v>
          </cell>
          <cell r="N368" t="str">
            <v>NO APLICA</v>
          </cell>
          <cell r="O368">
            <v>6</v>
          </cell>
          <cell r="P368">
            <v>4808679</v>
          </cell>
          <cell r="Q368">
            <v>45313</v>
          </cell>
          <cell r="R368">
            <v>45351</v>
          </cell>
          <cell r="S368">
            <v>3698984</v>
          </cell>
          <cell r="T368">
            <v>45352</v>
          </cell>
          <cell r="U368">
            <v>45382</v>
          </cell>
          <cell r="V368">
            <v>3698984</v>
          </cell>
          <cell r="W368">
            <v>45383</v>
          </cell>
          <cell r="X368">
            <v>45412</v>
          </cell>
          <cell r="Y368">
            <v>3698984</v>
          </cell>
          <cell r="Z368">
            <v>45413</v>
          </cell>
          <cell r="AA368">
            <v>45443</v>
          </cell>
          <cell r="AB368">
            <v>3698984</v>
          </cell>
          <cell r="AC368">
            <v>45444</v>
          </cell>
          <cell r="AD368">
            <v>45473</v>
          </cell>
          <cell r="AE368">
            <v>1726193</v>
          </cell>
          <cell r="AF368">
            <v>45474</v>
          </cell>
          <cell r="AG368">
            <v>45487</v>
          </cell>
          <cell r="BI368" t="str">
            <v>Área de Sistemas</v>
          </cell>
          <cell r="BJ368" t="str">
            <v>ROIMAN ARTURO SASTOQUE GUZMÁN</v>
          </cell>
          <cell r="BK368" t="str">
            <v>Jefe de Oficina</v>
          </cell>
          <cell r="BL368">
            <v>57</v>
          </cell>
          <cell r="BM368">
            <v>45313</v>
          </cell>
          <cell r="BN368">
            <v>206346488</v>
          </cell>
          <cell r="BO368">
            <v>235</v>
          </cell>
          <cell r="BP368">
            <v>45313</v>
          </cell>
          <cell r="BQ368">
            <v>21330808</v>
          </cell>
          <cell r="CS368"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368">
            <v>1121828522</v>
          </cell>
          <cell r="CU368">
            <v>645</v>
          </cell>
          <cell r="CV368" t="str">
            <v>44716</v>
          </cell>
          <cell r="CY368">
            <v>6201</v>
          </cell>
          <cell r="CZ368" t="str">
            <v>M6</v>
          </cell>
        </row>
        <row r="369">
          <cell r="B369" t="str">
            <v>0270 DE 2024</v>
          </cell>
          <cell r="C369">
            <v>1121946486</v>
          </cell>
          <cell r="D369" t="str">
            <v>YUSLEY DANEYI PARRADO MORENO</v>
          </cell>
          <cell r="E369" t="str">
            <v>CONTRATO DE PRESTACIÓN DE SERVICIOS PROFESIONALES</v>
          </cell>
          <cell r="F369" t="str">
            <v>PRESTACIÓN DE SERVICIOS PROFESIONALES NECESARIO PARA EL DESARROLLO DEL PROYECTO FICHA BPUNI SIST 01 0311 2023 “ADQUISICIÓN DE INFRAESTRUCTURA TECNOLÓGICA PARA EL APOYO TRANSVERSAL DE LOS PROCESOS ACADÉMICO ADMINISTRATIVOS DE LA UNIVERSIDAD DE LOS LLANOS”</v>
          </cell>
          <cell r="G369">
            <v>45313</v>
          </cell>
          <cell r="H369">
            <v>15745883</v>
          </cell>
          <cell r="I369" t="str">
            <v>Cinco (05) meses y veintitrés (23) días calendario</v>
          </cell>
          <cell r="J369">
            <v>45313</v>
          </cell>
          <cell r="K369">
            <v>45487</v>
          </cell>
          <cell r="L369" t="str">
            <v>NO APLICA</v>
          </cell>
          <cell r="M369" t="str">
            <v>NO APLICA</v>
          </cell>
          <cell r="N369" t="str">
            <v>NO APLICA</v>
          </cell>
          <cell r="O369">
            <v>6</v>
          </cell>
          <cell r="P369">
            <v>3549650</v>
          </cell>
          <cell r="Q369">
            <v>45313</v>
          </cell>
          <cell r="R369">
            <v>45351</v>
          </cell>
          <cell r="S369">
            <v>2730500</v>
          </cell>
          <cell r="T369">
            <v>45352</v>
          </cell>
          <cell r="U369">
            <v>45382</v>
          </cell>
          <cell r="V369">
            <v>2730500</v>
          </cell>
          <cell r="W369">
            <v>45383</v>
          </cell>
          <cell r="X369">
            <v>45412</v>
          </cell>
          <cell r="Y369">
            <v>2730500</v>
          </cell>
          <cell r="Z369">
            <v>45413</v>
          </cell>
          <cell r="AA369">
            <v>45443</v>
          </cell>
          <cell r="AB369">
            <v>2730500</v>
          </cell>
          <cell r="AC369">
            <v>45444</v>
          </cell>
          <cell r="AD369">
            <v>45473</v>
          </cell>
          <cell r="AE369">
            <v>1274233</v>
          </cell>
          <cell r="AF369">
            <v>45474</v>
          </cell>
          <cell r="AG369">
            <v>45487</v>
          </cell>
          <cell r="BI369" t="str">
            <v>Área de Sistemas</v>
          </cell>
          <cell r="BJ369" t="str">
            <v>ROIMAN ARTURO SASTOQUE GUZMÁN</v>
          </cell>
          <cell r="BK369" t="str">
            <v>Jefe de Oficina</v>
          </cell>
          <cell r="BL369">
            <v>57</v>
          </cell>
          <cell r="BM369">
            <v>45313</v>
          </cell>
          <cell r="BN369">
            <v>206346488</v>
          </cell>
          <cell r="BO369">
            <v>236</v>
          </cell>
          <cell r="BP369">
            <v>45313</v>
          </cell>
          <cell r="BQ369">
            <v>15745883</v>
          </cell>
          <cell r="CS369"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369">
            <v>1121946486</v>
          </cell>
          <cell r="CU369">
            <v>645</v>
          </cell>
          <cell r="CV369" t="str">
            <v>44716</v>
          </cell>
          <cell r="CY369">
            <v>8299</v>
          </cell>
          <cell r="CZ369" t="str">
            <v>M6</v>
          </cell>
        </row>
        <row r="370">
          <cell r="B370" t="str">
            <v>0271 DE 2024</v>
          </cell>
          <cell r="C370">
            <v>1121920979</v>
          </cell>
          <cell r="D370" t="str">
            <v>YUDY ANGELICA VARGAS GUATIVA</v>
          </cell>
          <cell r="E370" t="str">
            <v>CONTRATO DE PRESTACIÓN DE SERVICIOS PROFESIONALES</v>
          </cell>
          <cell r="F370" t="str">
            <v>PRESTACIÓN DE SERVICIOS PROFESIONALES NECESARIO PARA EL DESARROLLO DEL PROYECTO FICHA BPUNI SIST 01 0311 2023 “ADQUISICIÓN DE INFRAESTRUCTURA TECNOLÓGICA PARA EL APOYO TRANSVERSAL DE LOS PROCESOS ACADÉMICO ADMINISTRATIVOS DE LA UNIVERSIDAD DE LOS LLANOS”</v>
          </cell>
          <cell r="G370">
            <v>45313</v>
          </cell>
          <cell r="H370">
            <v>15745883</v>
          </cell>
          <cell r="I370" t="str">
            <v>Cinco (05) meses y veintitrés (23) días calendario</v>
          </cell>
          <cell r="J370">
            <v>45313</v>
          </cell>
          <cell r="K370">
            <v>45487</v>
          </cell>
          <cell r="L370" t="str">
            <v>NO APLICA</v>
          </cell>
          <cell r="M370" t="str">
            <v>NO APLICA</v>
          </cell>
          <cell r="N370" t="str">
            <v>NO APLICA</v>
          </cell>
          <cell r="O370">
            <v>6</v>
          </cell>
          <cell r="P370">
            <v>3549650</v>
          </cell>
          <cell r="Q370">
            <v>45313</v>
          </cell>
          <cell r="R370">
            <v>45351</v>
          </cell>
          <cell r="S370">
            <v>2730500</v>
          </cell>
          <cell r="T370">
            <v>45352</v>
          </cell>
          <cell r="U370">
            <v>45382</v>
          </cell>
          <cell r="V370">
            <v>2730500</v>
          </cell>
          <cell r="W370">
            <v>45383</v>
          </cell>
          <cell r="X370">
            <v>45412</v>
          </cell>
          <cell r="Y370">
            <v>2730500</v>
          </cell>
          <cell r="Z370">
            <v>45413</v>
          </cell>
          <cell r="AA370">
            <v>45443</v>
          </cell>
          <cell r="AB370">
            <v>2730500</v>
          </cell>
          <cell r="AC370">
            <v>45444</v>
          </cell>
          <cell r="AD370">
            <v>45473</v>
          </cell>
          <cell r="AE370">
            <v>1274233</v>
          </cell>
          <cell r="AF370">
            <v>45474</v>
          </cell>
          <cell r="AG370">
            <v>45487</v>
          </cell>
          <cell r="BI370" t="str">
            <v>Área de Sistemas</v>
          </cell>
          <cell r="BJ370" t="str">
            <v>ROIMAN ARTURO SASTOQUE GUZMÁN</v>
          </cell>
          <cell r="BK370" t="str">
            <v>Jefe de Oficina</v>
          </cell>
          <cell r="BL370">
            <v>57</v>
          </cell>
          <cell r="BM370">
            <v>45313</v>
          </cell>
          <cell r="BN370">
            <v>206346488</v>
          </cell>
          <cell r="BO370">
            <v>237</v>
          </cell>
          <cell r="BP370">
            <v>45313</v>
          </cell>
          <cell r="BQ370">
            <v>15745883</v>
          </cell>
          <cell r="CS370"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la elaboración y publicación de la documentación de usuario referente a módulos y procesos desarrollados para el Sistema de Información Académico de la Universidad de los Llanos. 3. Contribuir en la actualización y publicación de la documentación de usuario del Sistema de Información Académico de la Universidad de los Llanos. 4. Apoyar en la aplicación de pruebas de calidad de las nuevas funcionalidades de SIAU y notificar los resultados al equipo de desarrollo. 5. Coadyuvar con la capacitación y apoyo a usuarios para garantizar que puedan utilizar el SIAU con eficacia. 6. Elaborar y mantener actualizado el repositorio de la documentación generada para usuarios del SIAU. 7. Contribuir a fortalecer el proceso de Gestión de TIC, aplicando estrictamente los procedimientos establecidos.</v>
          </cell>
          <cell r="CT370">
            <v>1121920979</v>
          </cell>
          <cell r="CU370">
            <v>645</v>
          </cell>
          <cell r="CV370" t="str">
            <v>44716</v>
          </cell>
          <cell r="CY370">
            <v>7110</v>
          </cell>
          <cell r="CZ370" t="str">
            <v>M5</v>
          </cell>
        </row>
        <row r="371">
          <cell r="B371" t="str">
            <v>0272 DE 2024</v>
          </cell>
          <cell r="C371">
            <v>40438386</v>
          </cell>
          <cell r="D371" t="str">
            <v>LUCERO TRUJILLO CASALLAS</v>
          </cell>
          <cell r="E371" t="str">
            <v>CONTRATO DE PRESTACIÓN DE SERVICIOS PROFESIONALES</v>
          </cell>
          <cell r="F371"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71">
            <v>45313</v>
          </cell>
          <cell r="H371">
            <v>21330808</v>
          </cell>
          <cell r="I371" t="str">
            <v>Cinco (05) meses y veintitrés (23) días calendario</v>
          </cell>
          <cell r="J371">
            <v>45313</v>
          </cell>
          <cell r="K371">
            <v>45487</v>
          </cell>
          <cell r="L371" t="str">
            <v>NO APLICA</v>
          </cell>
          <cell r="M371" t="str">
            <v>NO APLICA</v>
          </cell>
          <cell r="N371" t="str">
            <v>NO APLICA</v>
          </cell>
          <cell r="O371">
            <v>6</v>
          </cell>
          <cell r="P371">
            <v>4808679</v>
          </cell>
          <cell r="Q371">
            <v>45313</v>
          </cell>
          <cell r="R371">
            <v>45351</v>
          </cell>
          <cell r="S371">
            <v>3698984</v>
          </cell>
          <cell r="T371">
            <v>45352</v>
          </cell>
          <cell r="U371">
            <v>45382</v>
          </cell>
          <cell r="V371">
            <v>3698984</v>
          </cell>
          <cell r="W371">
            <v>45383</v>
          </cell>
          <cell r="X371">
            <v>45412</v>
          </cell>
          <cell r="Y371">
            <v>3698984</v>
          </cell>
          <cell r="Z371">
            <v>45413</v>
          </cell>
          <cell r="AA371">
            <v>45443</v>
          </cell>
          <cell r="AB371">
            <v>3698984</v>
          </cell>
          <cell r="AC371">
            <v>45444</v>
          </cell>
          <cell r="AD371">
            <v>45473</v>
          </cell>
          <cell r="AE371">
            <v>1726193</v>
          </cell>
          <cell r="AF371">
            <v>45474</v>
          </cell>
          <cell r="AG371">
            <v>45487</v>
          </cell>
          <cell r="BI371" t="str">
            <v>Área de Sistemas</v>
          </cell>
          <cell r="BJ371" t="str">
            <v>ROIMAN ARTURO SASTOQUE GUZMÁN</v>
          </cell>
          <cell r="BK371" t="str">
            <v>Jefe de Oficina</v>
          </cell>
          <cell r="BL371">
            <v>57</v>
          </cell>
          <cell r="BM371">
            <v>45313</v>
          </cell>
          <cell r="BN371">
            <v>206346488</v>
          </cell>
          <cell r="BO371">
            <v>238</v>
          </cell>
          <cell r="BP371">
            <v>45313</v>
          </cell>
          <cell r="BQ371">
            <v>21330808</v>
          </cell>
          <cell r="CS371" t="str">
            <v xml:space="preserve">1. Contribuir a fortalecer el Sistema de Información Académico de la Universidad de los Llanos (SIAU), atendiendo la Ficha BPUNI SIST 02 06102022 “Adquisición de infraestructura TIC para el fortalecimiento de las funciones misionales y administrativas de la Universidad de los Llanos”. 2. Apoyar en el análisis y priorización de los requerimientos de desarrollo, mantenimiento y soporte de los sistemas de información institucionales. 3. Cooperar con la asignación, monitoreo y seguimiento de tareas para la ejecución de los sistemas de información en cada una de las diferentes etapas del ciclo de vida del software. 4. Apoyar en la preparación y realización de reuniones de socialización y gestión sobre el avance o entrega de los módulos de los sistemas de información institucionales. 5. Coadyuvar en el desarrollo y la presentación puntual de planes de trabajo y reportes de progreso por parte del equipo de desarrollo de software. 6. Apoyar a la supervisión en la verificación del cumplimiento del procedimiento establecido para el desarrollo del software. 7. Coadyuvar en la gestión de la documentación técnica y de usuario relacionada con los sistemas de información institucionales. </v>
          </cell>
          <cell r="CT371">
            <v>40438386</v>
          </cell>
          <cell r="CU371">
            <v>645</v>
          </cell>
          <cell r="CV371" t="str">
            <v>44716</v>
          </cell>
          <cell r="CY371">
            <v>6201</v>
          </cell>
          <cell r="CZ371" t="str">
            <v>M6</v>
          </cell>
        </row>
        <row r="372">
          <cell r="B372" t="str">
            <v>0273 DE 2024</v>
          </cell>
          <cell r="C372">
            <v>1121918958</v>
          </cell>
          <cell r="D372" t="str">
            <v>JUAN SEBASTIAN GUTIERREZ CRISTANCHO</v>
          </cell>
          <cell r="E372" t="str">
            <v>CONTRATO DE PRESTACIÓN DE SERVICIOS PROFESIONALES</v>
          </cell>
          <cell r="F372" t="str">
            <v>PRESTACIÓN DE SERVICIOS PROFESIONALES NECESARIO PARA EL DESARROLLO DEL PROYECTO FICHA BPUNI SIST 01 0311 2023 “ADQUISICIÓN DE INFRAESTRUCTURA TECNOLÓGICA PARA EL APOYO TRANSVERSAL DE LOS PROCESOS ACADÉMICO ADMINISTRATIVOS DE LA UNIVERSIDAD DE LOS LLANOS”</v>
          </cell>
          <cell r="G372">
            <v>45313</v>
          </cell>
          <cell r="H372">
            <v>15745883</v>
          </cell>
          <cell r="I372" t="str">
            <v>Cinco (05) meses y veintitrés (23) días calendario</v>
          </cell>
          <cell r="J372">
            <v>45313</v>
          </cell>
          <cell r="K372">
            <v>45487</v>
          </cell>
          <cell r="L372" t="str">
            <v>NO APLICA</v>
          </cell>
          <cell r="M372" t="str">
            <v>NO APLICA</v>
          </cell>
          <cell r="N372" t="str">
            <v>NO APLICA</v>
          </cell>
          <cell r="O372">
            <v>6</v>
          </cell>
          <cell r="P372">
            <v>3549650</v>
          </cell>
          <cell r="Q372">
            <v>45313</v>
          </cell>
          <cell r="R372">
            <v>45351</v>
          </cell>
          <cell r="S372">
            <v>2730500</v>
          </cell>
          <cell r="T372">
            <v>45352</v>
          </cell>
          <cell r="U372">
            <v>45382</v>
          </cell>
          <cell r="V372">
            <v>2730500</v>
          </cell>
          <cell r="W372">
            <v>45383</v>
          </cell>
          <cell r="X372">
            <v>45412</v>
          </cell>
          <cell r="Y372">
            <v>2730500</v>
          </cell>
          <cell r="Z372">
            <v>45413</v>
          </cell>
          <cell r="AA372">
            <v>45443</v>
          </cell>
          <cell r="AB372">
            <v>2730500</v>
          </cell>
          <cell r="AC372">
            <v>45444</v>
          </cell>
          <cell r="AD372">
            <v>45473</v>
          </cell>
          <cell r="AE372">
            <v>1274233</v>
          </cell>
          <cell r="AF372">
            <v>45474</v>
          </cell>
          <cell r="AG372">
            <v>45487</v>
          </cell>
          <cell r="BI372" t="str">
            <v>Área de Sistemas</v>
          </cell>
          <cell r="BJ372" t="str">
            <v>ROIMAN ARTURO SASTOQUE GUZMÁN</v>
          </cell>
          <cell r="BK372" t="str">
            <v>Jefe de Oficina</v>
          </cell>
          <cell r="BL372">
            <v>57</v>
          </cell>
          <cell r="BM372">
            <v>45313</v>
          </cell>
          <cell r="BN372">
            <v>206346488</v>
          </cell>
          <cell r="BO372">
            <v>239</v>
          </cell>
          <cell r="BP372">
            <v>45313</v>
          </cell>
          <cell r="BQ372">
            <v>15745883</v>
          </cell>
          <cell r="CS372"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del módulo de Internacionalización del Sistema de Información Académico de la Universidad de los Llanos (SIAU). 3. Contribuir con el mantenimiento, actualización y pruebas del módulo de Investigaciones del Sistema de Información Académico de la Universidad de los Llanos (SIAU). 4. Apoyar en la documentación técnica del módulo de Internacionalización del SIAU. 5. Brindar apoyo en el soporte técnico a los usuarios del módulo de Investigaciones del SIAU de manera oportuna y eficaz, resolviendo las inquietudes/solicitudes relacionadas con su funcionamiento. 6. Contribuir con el  cronograma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2">
            <v>1121918958</v>
          </cell>
          <cell r="CU372">
            <v>645</v>
          </cell>
          <cell r="CV372" t="str">
            <v>44716</v>
          </cell>
          <cell r="CY372">
            <v>8299</v>
          </cell>
          <cell r="CZ372" t="str">
            <v>M6</v>
          </cell>
        </row>
        <row r="373">
          <cell r="B373" t="str">
            <v>0274 DE 2024</v>
          </cell>
          <cell r="C373">
            <v>79739768</v>
          </cell>
          <cell r="D373" t="str">
            <v>NILSON ALEXANDER GOMEZ HERRERA</v>
          </cell>
          <cell r="E373" t="str">
            <v>CONTRATO DE PRESTACIÓN DE SERVICIOS PROFESIONALES</v>
          </cell>
          <cell r="F373" t="str">
            <v>PRESTACIÓN DE SERVICIOS PROFESIONALES NECESARIO PARA EL DESARROLLO DEL PROYECTO FICHA BPUNI SIST 01 0311 2023 “ADQUISICIÓN DE INFRAESTRUCTURA TECNOLÓGICA PARA EL APOYO TRANSVERSAL DE LOS PROCESOS ACADÉMICO ADMINISTRATIVOS DE LA UNIVERSIDAD DE LOS LLANOS”</v>
          </cell>
          <cell r="G373">
            <v>45313</v>
          </cell>
          <cell r="H373">
            <v>17653081</v>
          </cell>
          <cell r="I373" t="str">
            <v>Cinco (05) meses y veintitrés (23) días calendario</v>
          </cell>
          <cell r="J373">
            <v>45313</v>
          </cell>
          <cell r="K373">
            <v>45487</v>
          </cell>
          <cell r="L373" t="str">
            <v>NO APLICA</v>
          </cell>
          <cell r="M373" t="str">
            <v>NO APLICA</v>
          </cell>
          <cell r="N373" t="str">
            <v>NO APLICA</v>
          </cell>
          <cell r="O373">
            <v>6</v>
          </cell>
          <cell r="P373">
            <v>3979596</v>
          </cell>
          <cell r="Q373">
            <v>45313</v>
          </cell>
          <cell r="R373">
            <v>45351</v>
          </cell>
          <cell r="S373">
            <v>3061228</v>
          </cell>
          <cell r="T373">
            <v>45352</v>
          </cell>
          <cell r="U373">
            <v>45382</v>
          </cell>
          <cell r="V373">
            <v>3061228</v>
          </cell>
          <cell r="W373">
            <v>45383</v>
          </cell>
          <cell r="X373">
            <v>45412</v>
          </cell>
          <cell r="Y373">
            <v>3061228</v>
          </cell>
          <cell r="Z373">
            <v>45413</v>
          </cell>
          <cell r="AA373">
            <v>45443</v>
          </cell>
          <cell r="AB373">
            <v>3061228</v>
          </cell>
          <cell r="AC373">
            <v>45444</v>
          </cell>
          <cell r="AD373">
            <v>45473</v>
          </cell>
          <cell r="AE373">
            <v>1428573</v>
          </cell>
          <cell r="AF373">
            <v>45474</v>
          </cell>
          <cell r="AG373">
            <v>45487</v>
          </cell>
          <cell r="BI373" t="str">
            <v>Área de Sistemas</v>
          </cell>
          <cell r="BJ373" t="str">
            <v>ROIMAN ARTURO SASTOQUE GUZMÁN</v>
          </cell>
          <cell r="BK373" t="str">
            <v>Jefe de Oficina</v>
          </cell>
          <cell r="BL373">
            <v>57</v>
          </cell>
          <cell r="BM373">
            <v>45313</v>
          </cell>
          <cell r="BN373">
            <v>206346488</v>
          </cell>
          <cell r="BO373">
            <v>240</v>
          </cell>
          <cell r="BP373">
            <v>45313</v>
          </cell>
          <cell r="BQ373">
            <v>17653081</v>
          </cell>
          <cell r="CS373"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Sistema SIAU. 4. Asegurar la integridad y el correcto funcionamiento y mantenimiento de las bases de datos, comprobando que la información esté coherentemente almacenada. 5. Apoyar en el diseño de objetos de base de datos para procesos de negocio nuevos, teniendo como base los documentos de diseño. 6. Implementar estrategias de respaldo, previniendo la pérdida de datos, seleccionando los métodos más acordes y desarrollando planes de restablecimiento en caso de fallos o desastres. 7. Contribuir con la implementación de normas y estándares de seguridad aplicables a la gestión de bases de datos. 8. Coadyuvar en asesoría en la definición de estrategias futuras de gestión de bases de datos. 9. Apoyar a la supervisión de las bases de datos gestionadas por la Oficina de Sistemas. 10. Contribuir a fortalecer el proceso de Gestión de TIC, aplicando estrictamente los procedimientos establecidos.</v>
          </cell>
          <cell r="CT373">
            <v>79739768.799999997</v>
          </cell>
          <cell r="CU373">
            <v>645</v>
          </cell>
          <cell r="CV373" t="str">
            <v>44716</v>
          </cell>
          <cell r="CY373">
            <v>9511</v>
          </cell>
          <cell r="CZ373" t="str">
            <v>M4</v>
          </cell>
        </row>
        <row r="374">
          <cell r="B374" t="str">
            <v>0275 DE 2024</v>
          </cell>
          <cell r="C374">
            <v>1121827022</v>
          </cell>
          <cell r="D374" t="str">
            <v>YAMID ANTONIO CELY BAQUERO</v>
          </cell>
          <cell r="E374" t="str">
            <v>CONTRATO DE PRESTACIÓN DE SERVICIOS PROFESIONALES</v>
          </cell>
          <cell r="F374" t="str">
            <v>PRESTACIÓN DE SERVICIOS PROFESIONALES NECESARIO PARA EL DESARROLLO DEL PROYECTO FICHA BPUNI SIST 01 0311 2023 “ADQUISICIÓN DE INFRAESTRUCTURA TECNOLÓGICA PARA EL APOYO TRANSVERSAL DE LOS PROCESOS ACADÉMICO ADMINISTRATIVOS DE LA UNIVERSIDAD DE LOS LLANOS”</v>
          </cell>
          <cell r="G374">
            <v>45313</v>
          </cell>
          <cell r="H374">
            <v>15745883</v>
          </cell>
          <cell r="I374" t="str">
            <v>Cinco (05) meses y veintitrés (23) días calendario</v>
          </cell>
          <cell r="J374">
            <v>45313</v>
          </cell>
          <cell r="K374">
            <v>45487</v>
          </cell>
          <cell r="L374" t="str">
            <v>NO APLICA</v>
          </cell>
          <cell r="M374" t="str">
            <v>NO APLICA</v>
          </cell>
          <cell r="N374" t="str">
            <v>NO APLICA</v>
          </cell>
          <cell r="O374">
            <v>6</v>
          </cell>
          <cell r="P374">
            <v>3549650</v>
          </cell>
          <cell r="Q374">
            <v>45313</v>
          </cell>
          <cell r="R374">
            <v>45351</v>
          </cell>
          <cell r="S374">
            <v>2730500</v>
          </cell>
          <cell r="T374">
            <v>45352</v>
          </cell>
          <cell r="U374">
            <v>45382</v>
          </cell>
          <cell r="V374">
            <v>2730500</v>
          </cell>
          <cell r="W374">
            <v>45383</v>
          </cell>
          <cell r="X374">
            <v>45412</v>
          </cell>
          <cell r="Y374">
            <v>2730500</v>
          </cell>
          <cell r="Z374">
            <v>45413</v>
          </cell>
          <cell r="AA374">
            <v>45443</v>
          </cell>
          <cell r="AB374">
            <v>2730500</v>
          </cell>
          <cell r="AC374">
            <v>45444</v>
          </cell>
          <cell r="AD374">
            <v>45473</v>
          </cell>
          <cell r="AE374">
            <v>1274233</v>
          </cell>
          <cell r="AF374">
            <v>45474</v>
          </cell>
          <cell r="AG374">
            <v>45487</v>
          </cell>
          <cell r="BI374" t="str">
            <v>Área de Sistemas</v>
          </cell>
          <cell r="BJ374" t="str">
            <v>ROIMAN ARTURO SASTOQUE GUZMÁN</v>
          </cell>
          <cell r="BK374" t="str">
            <v>Jefe de Oficina</v>
          </cell>
          <cell r="BL374">
            <v>57</v>
          </cell>
          <cell r="BM374">
            <v>45313</v>
          </cell>
          <cell r="BN374">
            <v>206346488</v>
          </cell>
          <cell r="BO374">
            <v>241</v>
          </cell>
          <cell r="BP374">
            <v>45313</v>
          </cell>
          <cell r="BQ374">
            <v>15745883</v>
          </cell>
          <cell r="CS374"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Bienestar Institucional del Sistema de Información Académico de la Universidad de los Llanos (SIAU). 3. Contribuir con el mantenimiento, actualización y pruebas del módulo existente de Bienestar Institucional del SIAU. 4. Aportar la documentación técnica del módulo de Bienestar Institucional del SIAU. 5. Brindar apoyo en soporte técnico a los usuarios del módulo de Bienestar Institucional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4">
            <v>1121827022</v>
          </cell>
          <cell r="CU374">
            <v>645</v>
          </cell>
          <cell r="CV374" t="str">
            <v>44716</v>
          </cell>
          <cell r="CY374">
            <v>6201</v>
          </cell>
          <cell r="CZ374" t="str">
            <v>M6</v>
          </cell>
        </row>
        <row r="375">
          <cell r="B375" t="str">
            <v>0276 DE 2024</v>
          </cell>
          <cell r="C375">
            <v>1121922138</v>
          </cell>
          <cell r="D375" t="str">
            <v>DIDIER ANIBAL MEJIA SEPULVEDA</v>
          </cell>
          <cell r="E375" t="str">
            <v>CONTRATO DE PRESTACIÓN DE SERVICIOS PROFESIONALES</v>
          </cell>
          <cell r="F375" t="str">
            <v>PRESTACIÓN DE SERVICIOS PROFESIONALES NECESARIO PARA EL DESARROLLO DEL PROYECTO FICHA BPUNI SIST 01 0311 2023 “ADQUISICIÓN DE INFRAESTRUCTURA TECNOLÓGICA PARA EL APOYO TRANSVERSAL DE LOS PROCESOS ACADÉMICO ADMINISTRATIVOS DE LA UNIVERSIDAD DE LOS LLANOS”</v>
          </cell>
          <cell r="G375">
            <v>45313</v>
          </cell>
          <cell r="H375">
            <v>17653081</v>
          </cell>
          <cell r="I375" t="str">
            <v>Cinco (05) meses y veintitrés (23) días calendario</v>
          </cell>
          <cell r="J375">
            <v>45313</v>
          </cell>
          <cell r="K375">
            <v>45487</v>
          </cell>
          <cell r="L375" t="str">
            <v>NO APLICA</v>
          </cell>
          <cell r="M375" t="str">
            <v>NO APLICA</v>
          </cell>
          <cell r="N375" t="str">
            <v>NO APLICA</v>
          </cell>
          <cell r="O375">
            <v>6</v>
          </cell>
          <cell r="P375">
            <v>3979596</v>
          </cell>
          <cell r="Q375">
            <v>45313</v>
          </cell>
          <cell r="R375">
            <v>45351</v>
          </cell>
          <cell r="S375">
            <v>3061228</v>
          </cell>
          <cell r="T375">
            <v>45352</v>
          </cell>
          <cell r="U375">
            <v>45382</v>
          </cell>
          <cell r="V375">
            <v>3061228</v>
          </cell>
          <cell r="W375">
            <v>45383</v>
          </cell>
          <cell r="X375">
            <v>45412</v>
          </cell>
          <cell r="Y375">
            <v>3061228</v>
          </cell>
          <cell r="Z375">
            <v>45413</v>
          </cell>
          <cell r="AA375">
            <v>45443</v>
          </cell>
          <cell r="AB375">
            <v>3061228</v>
          </cell>
          <cell r="AC375">
            <v>45444</v>
          </cell>
          <cell r="AD375">
            <v>45473</v>
          </cell>
          <cell r="AE375">
            <v>1428573</v>
          </cell>
          <cell r="AF375">
            <v>45474</v>
          </cell>
          <cell r="AG375">
            <v>45487</v>
          </cell>
          <cell r="BI375" t="str">
            <v>Área de Sistemas</v>
          </cell>
          <cell r="BJ375" t="str">
            <v>ROIMAN ARTURO SASTOQUE GUZMÁN</v>
          </cell>
          <cell r="BK375" t="str">
            <v>Jefe de Oficina</v>
          </cell>
          <cell r="BL375">
            <v>57</v>
          </cell>
          <cell r="BM375">
            <v>45313</v>
          </cell>
          <cell r="BN375">
            <v>206346488</v>
          </cell>
          <cell r="BO375">
            <v>242</v>
          </cell>
          <cell r="BP375">
            <v>45313</v>
          </cell>
          <cell r="BQ375">
            <v>17653081</v>
          </cell>
          <cell r="CS37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la segunda fase del Sistema de Alertas Tempranas del Sistema de Información Académico de la Universidad de los Llanos (SIAU). 3. Contribuir con el mantenimiento, actualización y pruebas de la primera fase del Sistema de Alertas Tempranas del SIAU. 4. Aportar la documentación técnica del Sistema de Alertas Tempranas del SIAU. 5. Brindar soporte técnico a los usuarios del Sistema de Alertas Tempranas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5">
            <v>1121922138.4000001</v>
          </cell>
          <cell r="CU375">
            <v>645</v>
          </cell>
          <cell r="CV375" t="str">
            <v>44716</v>
          </cell>
          <cell r="CY375">
            <v>7490</v>
          </cell>
          <cell r="CZ375" t="str">
            <v>M6</v>
          </cell>
        </row>
        <row r="376">
          <cell r="B376" t="str">
            <v>0277 DE 2024</v>
          </cell>
          <cell r="D376" t="str">
            <v xml:space="preserve">No. Vice Recursos / Regalías </v>
          </cell>
        </row>
        <row r="377">
          <cell r="B377" t="str">
            <v>0278 DE 2024</v>
          </cell>
          <cell r="C377">
            <v>1121929704</v>
          </cell>
          <cell r="D377" t="str">
            <v>SERGIO ANDRES LOZADA TELLEZ</v>
          </cell>
          <cell r="E377" t="str">
            <v>CONTRATO DE PRESTACIÓN DE SERVICIOS DE APOYO A LA GESTIÓN</v>
          </cell>
          <cell r="F377" t="str">
            <v>PRESTACIÓN DE SERVICIOS DE APOYO A LA GESTIÓN NECESARIO PARA EL FORTALECIMIENTO DE LOS PROCESOS OPERATIVOS Y ADMINISTRATIVOS DE LA SECCIÓN DE PUBLICACIONES Y AYUDAS EDUCATIVAS DE LA UNIVERSIDAD DE LOS LLANOS.</v>
          </cell>
          <cell r="G377">
            <v>45320</v>
          </cell>
          <cell r="H377">
            <v>10408181</v>
          </cell>
          <cell r="I377" t="str">
            <v>Cuatro (04) meses y veinticuatro (24) días calendario</v>
          </cell>
          <cell r="J377">
            <v>45320</v>
          </cell>
          <cell r="K377">
            <v>45464</v>
          </cell>
          <cell r="L377" t="str">
            <v>NO APLICA</v>
          </cell>
          <cell r="M377" t="str">
            <v>NO APLICA</v>
          </cell>
          <cell r="N377" t="str">
            <v>NO APLICA</v>
          </cell>
          <cell r="O377">
            <v>5</v>
          </cell>
          <cell r="P377">
            <v>2385208</v>
          </cell>
          <cell r="Q377">
            <v>45320</v>
          </cell>
          <cell r="R377">
            <v>45351</v>
          </cell>
          <cell r="S377">
            <v>2168371</v>
          </cell>
          <cell r="T377">
            <v>45352</v>
          </cell>
          <cell r="U377">
            <v>45382</v>
          </cell>
          <cell r="V377">
            <v>2168371</v>
          </cell>
          <cell r="W377">
            <v>45383</v>
          </cell>
          <cell r="X377">
            <v>45412</v>
          </cell>
          <cell r="Y377">
            <v>2168371</v>
          </cell>
          <cell r="Z377">
            <v>45413</v>
          </cell>
          <cell r="AA377">
            <v>45443</v>
          </cell>
          <cell r="AB377">
            <v>1517860</v>
          </cell>
          <cell r="AC377">
            <v>45444</v>
          </cell>
          <cell r="AD377">
            <v>45464</v>
          </cell>
          <cell r="BI377" t="str">
            <v>Sección de Publicaciones y Ayudas Educativas</v>
          </cell>
          <cell r="BJ377" t="str">
            <v>INDIRA SUSANA PARRADO RUIZ</v>
          </cell>
          <cell r="BK377" t="str">
            <v>Jefe de Oficina</v>
          </cell>
          <cell r="BL377">
            <v>106</v>
          </cell>
          <cell r="BM377">
            <v>45320.864791666667</v>
          </cell>
          <cell r="BN377">
            <v>20816362</v>
          </cell>
          <cell r="BO377">
            <v>354</v>
          </cell>
          <cell r="BP377">
            <v>45320</v>
          </cell>
          <cell r="BQ377">
            <v>10408181</v>
          </cell>
          <cell r="CS377"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para la apertura y cierre de aulas necesarios en la prestación del servicio. 4. Apoyar la elaboración de carnet institucional para estudiantes, docentes, administrativos y egresados. 5. Contribuir en la verificación e inspección de aulas en lo concerniente a mobiliario, equipos audiovisuales e infraestructura en general, para una adecuada prestación del servicio.</v>
          </cell>
          <cell r="CT377">
            <v>1121929704</v>
          </cell>
          <cell r="CU377">
            <v>436</v>
          </cell>
          <cell r="CV377" t="str">
            <v>433</v>
          </cell>
          <cell r="CY377">
            <v>7490</v>
          </cell>
          <cell r="CZ377" t="str">
            <v>M6</v>
          </cell>
        </row>
        <row r="378">
          <cell r="B378" t="str">
            <v>0279 DE 2024</v>
          </cell>
          <cell r="C378">
            <v>1121871654</v>
          </cell>
          <cell r="D378" t="str">
            <v>JULIAN ALBERTO PRECIADO GIRALDO</v>
          </cell>
          <cell r="E378" t="str">
            <v>CONTRATO DE PRESTACIÓN DE SERVICIOS PROFESIONALES</v>
          </cell>
          <cell r="F378" t="str">
            <v>PRESTACIÓN DE SERVICIOS PROFESIONALES NECESARIO PARA EL FORTALECIMIENTO DE LOS PROCESOS DE COORDINACIÓN DEL ÁREA DE RECREACIÓN Y DEPORTES DE LA DIVISIÓN DE BIENESTAR UNIVERSITARIO DE LA UNIVERSIDAD DE LOS LLANOS.</v>
          </cell>
          <cell r="G378">
            <v>45320</v>
          </cell>
          <cell r="H378">
            <v>16892027</v>
          </cell>
          <cell r="I378" t="str">
            <v>Cuatro (04) meses y diecisiete (17) días calendario</v>
          </cell>
          <cell r="J378">
            <v>45320</v>
          </cell>
          <cell r="K378">
            <v>45457</v>
          </cell>
          <cell r="L378" t="str">
            <v>NO APLICA</v>
          </cell>
          <cell r="M378" t="str">
            <v>NO APLICA</v>
          </cell>
          <cell r="N378" t="str">
            <v>NO APLICA</v>
          </cell>
          <cell r="O378">
            <v>5</v>
          </cell>
          <cell r="P378">
            <v>4068882</v>
          </cell>
          <cell r="Q378">
            <v>45320</v>
          </cell>
          <cell r="R378">
            <v>45351</v>
          </cell>
          <cell r="S378">
            <v>3698984</v>
          </cell>
          <cell r="T378">
            <v>45352</v>
          </cell>
          <cell r="U378">
            <v>45382</v>
          </cell>
          <cell r="V378">
            <v>3698984</v>
          </cell>
          <cell r="W378">
            <v>45383</v>
          </cell>
          <cell r="X378">
            <v>45412</v>
          </cell>
          <cell r="Y378">
            <v>3698984</v>
          </cell>
          <cell r="Z378">
            <v>45413</v>
          </cell>
          <cell r="AA378">
            <v>45443</v>
          </cell>
          <cell r="AB378">
            <v>1726193</v>
          </cell>
          <cell r="AC378">
            <v>45444</v>
          </cell>
          <cell r="AD378">
            <v>45457</v>
          </cell>
          <cell r="BI378" t="str">
            <v>División de Bienestar Universitario</v>
          </cell>
          <cell r="BJ378" t="str">
            <v>JHON FREYD MONROY RODRIGUEZ</v>
          </cell>
          <cell r="BK378" t="str">
            <v>Jefe de Oficina</v>
          </cell>
          <cell r="BL378">
            <v>20</v>
          </cell>
          <cell r="BM378">
            <v>45306</v>
          </cell>
          <cell r="BN378">
            <v>2599259317</v>
          </cell>
          <cell r="BO378">
            <v>338</v>
          </cell>
          <cell r="BP378">
            <v>45320</v>
          </cell>
          <cell r="BQ378">
            <v>16892027</v>
          </cell>
          <cell r="CS37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Apoyar en la elaboración del plan de trabajo con atención a la comunidad universitaria en los tres niveles y desarrollar el cronograma en concordancia a las actividades emanadas desde la coordinación del Área de recreación y deportes. 17. Contribuir en la Implementación de los planes de entrenamientos y capacitación a los instructores a partir de las necesidades presentadas por los mismos. 18. Apoyar en el planteamiento de estrategias y fases de desarrollo para la consolidación de los entrenamientos con los grupos de inicio, avanzado y competitivo. 19. Contribuir en la participación de los eventos formativos, lúdicos, recreativos, deportivos y campeonatos organizados desde la coordinación de deportes, la División de Bienestar o a los que la Universidad sea invitada. 20. Brindar apoyo en los trámites de creación de Club deportivo ante las instancias que corresponda. 21. Apoyar en las reuniones de orientación metodológica para la elaboración de los planes de entrenamiento, plan de trabajo, de enseñanza y de actividades por deporte. 22. Brindar apoyo a la jefatura de Bienestar en los eventos institucionales que se realicen y sean liderados o apoyados por la Dirección de Bienestar Institucional.</v>
          </cell>
          <cell r="CT378">
            <v>1121871654</v>
          </cell>
          <cell r="CU378">
            <v>436</v>
          </cell>
          <cell r="CV378" t="str">
            <v>441</v>
          </cell>
          <cell r="CY378">
            <v>8299</v>
          </cell>
          <cell r="CZ378" t="str">
            <v>M6</v>
          </cell>
        </row>
        <row r="379">
          <cell r="B379" t="str">
            <v>0280 DE 2024</v>
          </cell>
          <cell r="C379">
            <v>17342916</v>
          </cell>
          <cell r="D379" t="str">
            <v>JAVIER GUSTAVO LA ROTTA MONROY</v>
          </cell>
          <cell r="E379" t="str">
            <v>CONTRATO DE PRESTACIÓN DE SERVICIOS PROFESIONALES</v>
          </cell>
          <cell r="F379" t="str">
            <v>PRESTACIÓN DE SERVICIOS PROFESIONALES NECESARIO PARA EL FORTALECIMIENTO DE LOS PROCESOS DE COORDINACIÓN DEL ÁREA ARTÍSTICO CULTURAL DE LA DIVISIÓN DE BIENESTAR UNIVERSITARIO DE LA UNIVERSIDAD DE LOS LLANOS.</v>
          </cell>
          <cell r="G379">
            <v>45320</v>
          </cell>
          <cell r="H379">
            <v>16892027</v>
          </cell>
          <cell r="I379" t="str">
            <v>Cuatro (04) meses y diecisiete (17) días calendario</v>
          </cell>
          <cell r="J379">
            <v>45320</v>
          </cell>
          <cell r="K379">
            <v>45457</v>
          </cell>
          <cell r="L379" t="str">
            <v>NO APLICA</v>
          </cell>
          <cell r="M379" t="str">
            <v>NO APLICA</v>
          </cell>
          <cell r="N379" t="str">
            <v>NO APLICA</v>
          </cell>
          <cell r="O379">
            <v>5</v>
          </cell>
          <cell r="P379">
            <v>4068882</v>
          </cell>
          <cell r="Q379">
            <v>45320</v>
          </cell>
          <cell r="R379">
            <v>45351</v>
          </cell>
          <cell r="S379">
            <v>3698984</v>
          </cell>
          <cell r="T379">
            <v>45352</v>
          </cell>
          <cell r="U379">
            <v>45382</v>
          </cell>
          <cell r="V379">
            <v>3698984</v>
          </cell>
          <cell r="W379">
            <v>45383</v>
          </cell>
          <cell r="X379">
            <v>45412</v>
          </cell>
          <cell r="Y379">
            <v>3698984</v>
          </cell>
          <cell r="Z379">
            <v>45413</v>
          </cell>
          <cell r="AA379">
            <v>45443</v>
          </cell>
          <cell r="AB379">
            <v>1726193</v>
          </cell>
          <cell r="AC379">
            <v>45444</v>
          </cell>
          <cell r="AD379">
            <v>45457</v>
          </cell>
          <cell r="BI379" t="str">
            <v>División de Bienestar Universitario</v>
          </cell>
          <cell r="BJ379" t="str">
            <v>JHON FREYD MONROY RODRIGUEZ</v>
          </cell>
          <cell r="BK379" t="str">
            <v>Jefe de Oficina</v>
          </cell>
          <cell r="BL379">
            <v>20</v>
          </cell>
          <cell r="BM379">
            <v>45306</v>
          </cell>
          <cell r="BN379">
            <v>2599259317</v>
          </cell>
          <cell r="BO379">
            <v>339</v>
          </cell>
          <cell r="BP379">
            <v>45320</v>
          </cell>
          <cell r="BQ379">
            <v>16892027</v>
          </cell>
          <cell r="CS37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79">
            <v>17342916</v>
          </cell>
          <cell r="CU379">
            <v>436</v>
          </cell>
          <cell r="CV379" t="str">
            <v>240. 320. 433</v>
          </cell>
          <cell r="CY379">
            <v>9329</v>
          </cell>
          <cell r="CZ379" t="str">
            <v>M6</v>
          </cell>
        </row>
        <row r="380">
          <cell r="B380" t="str">
            <v>0281 DE 2024</v>
          </cell>
          <cell r="C380">
            <v>40393974</v>
          </cell>
          <cell r="D380" t="str">
            <v xml:space="preserve">OBDINEYI ROJAS RICO </v>
          </cell>
          <cell r="E380" t="str">
            <v>CONTRATO DE PRESTACIÓN DE SERVICIOS PROFESIONALES</v>
          </cell>
          <cell r="F380" t="str">
            <v>PRESTACIÓN DE SERVICIOS PROFESIONALES NECESARIO PARA EL FORTALECIMIENTO DE LOS PROCESOS DE COORDINACIÓN EN LA SEDE SAN ANTONIO DE LA DIVISIÓN DE BIENESTAR UNIVERSITARIO DE LA UNIVERSIDAD DE LOS LLANOS.</v>
          </cell>
          <cell r="G380">
            <v>45320</v>
          </cell>
          <cell r="H380">
            <v>16892027</v>
          </cell>
          <cell r="I380" t="str">
            <v>Cuatro (04) meses y diecisiete (17) días calendario</v>
          </cell>
          <cell r="J380">
            <v>45320</v>
          </cell>
          <cell r="K380">
            <v>45457</v>
          </cell>
          <cell r="L380" t="str">
            <v>NO APLICA</v>
          </cell>
          <cell r="M380" t="str">
            <v>NO APLICA</v>
          </cell>
          <cell r="N380" t="str">
            <v>NO APLICA</v>
          </cell>
          <cell r="O380">
            <v>5</v>
          </cell>
          <cell r="P380">
            <v>4068882</v>
          </cell>
          <cell r="Q380">
            <v>45320</v>
          </cell>
          <cell r="R380">
            <v>45351</v>
          </cell>
          <cell r="S380">
            <v>3698984</v>
          </cell>
          <cell r="T380">
            <v>45352</v>
          </cell>
          <cell r="U380">
            <v>45382</v>
          </cell>
          <cell r="V380">
            <v>3698984</v>
          </cell>
          <cell r="W380">
            <v>45383</v>
          </cell>
          <cell r="X380">
            <v>45412</v>
          </cell>
          <cell r="Y380">
            <v>3698984</v>
          </cell>
          <cell r="Z380">
            <v>45413</v>
          </cell>
          <cell r="AA380">
            <v>45443</v>
          </cell>
          <cell r="AB380">
            <v>1726193</v>
          </cell>
          <cell r="AC380">
            <v>45444</v>
          </cell>
          <cell r="AD380">
            <v>45457</v>
          </cell>
          <cell r="BI380" t="str">
            <v>División de Bienestar Universitario</v>
          </cell>
          <cell r="BJ380" t="str">
            <v>JHON FREYD MONROY RODRIGUEZ</v>
          </cell>
          <cell r="BK380" t="str">
            <v>Jefe de Oficina</v>
          </cell>
          <cell r="BL380">
            <v>20</v>
          </cell>
          <cell r="BM380">
            <v>45306</v>
          </cell>
          <cell r="BN380">
            <v>2599259317</v>
          </cell>
          <cell r="BO380">
            <v>340</v>
          </cell>
          <cell r="BP380">
            <v>45320</v>
          </cell>
          <cell r="BQ380">
            <v>16892027</v>
          </cell>
          <cell r="CS380"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80">
            <v>40393974.100000001</v>
          </cell>
          <cell r="CU380">
            <v>436</v>
          </cell>
          <cell r="CV380" t="str">
            <v>240. 310. 510</v>
          </cell>
          <cell r="CY380">
            <v>8299</v>
          </cell>
          <cell r="CZ380" t="str">
            <v>M6</v>
          </cell>
        </row>
        <row r="381">
          <cell r="B381" t="str">
            <v>0282 DE 2024</v>
          </cell>
          <cell r="C381">
            <v>86078257</v>
          </cell>
          <cell r="D381" t="str">
            <v>GIOVANNY ANDRES DIAZ GIRALDO</v>
          </cell>
          <cell r="E381" t="str">
            <v>CONTRATO DE PRESTACIÓN DE SERVICIOS PROFESIONALES</v>
          </cell>
          <cell r="F381" t="str">
            <v>PRESTACIÓN DE SERVICIOS PROFESIONALES NECESARIO PARA EL FORTALECIMIENTO DE LOS PROCESOS DE REVISIÓN DE DOCUMENTOS DE AUTOEVALUACIÓN Y REGISTRO CALIFICADO DE PROGRAMAS DE POSGRADO EN LA DIRECCIÓN GENERAL DE CURRÍCULO DE LA UNIVERSIDAD DE LOS LLANOS.</v>
          </cell>
          <cell r="G381">
            <v>45320</v>
          </cell>
          <cell r="H381">
            <v>16938795</v>
          </cell>
          <cell r="I381" t="str">
            <v>Cinco (05) meses y dieciséis (16) días calendario</v>
          </cell>
          <cell r="J381">
            <v>45320</v>
          </cell>
          <cell r="K381">
            <v>45487</v>
          </cell>
          <cell r="L381" t="str">
            <v>NO APLICA</v>
          </cell>
          <cell r="M381" t="str">
            <v>NO APLICA</v>
          </cell>
          <cell r="N381" t="str">
            <v>NO APLICA</v>
          </cell>
          <cell r="O381">
            <v>6</v>
          </cell>
          <cell r="P381">
            <v>3265310</v>
          </cell>
          <cell r="Q381">
            <v>45320</v>
          </cell>
          <cell r="R381">
            <v>45351</v>
          </cell>
          <cell r="S381">
            <v>3061228</v>
          </cell>
          <cell r="T381">
            <v>45352</v>
          </cell>
          <cell r="U381">
            <v>45382</v>
          </cell>
          <cell r="V381">
            <v>3061228</v>
          </cell>
          <cell r="W381">
            <v>45383</v>
          </cell>
          <cell r="X381">
            <v>45412</v>
          </cell>
          <cell r="Y381">
            <v>3061228</v>
          </cell>
          <cell r="Z381">
            <v>45413</v>
          </cell>
          <cell r="AA381">
            <v>45443</v>
          </cell>
          <cell r="AB381">
            <v>3061228</v>
          </cell>
          <cell r="AC381">
            <v>45444</v>
          </cell>
          <cell r="AD381">
            <v>45473</v>
          </cell>
          <cell r="AE381">
            <v>1428573</v>
          </cell>
          <cell r="AF381">
            <v>45474</v>
          </cell>
          <cell r="AG381">
            <v>45487</v>
          </cell>
          <cell r="BI381" t="str">
            <v>Dirección General de Currículo</v>
          </cell>
          <cell r="BJ381" t="str">
            <v>OMAIRA ELIZABETH GONZÁLEZ GIRALDO</v>
          </cell>
          <cell r="BK381" t="str">
            <v>Director Técnico de Currículo</v>
          </cell>
          <cell r="BL381">
            <v>20</v>
          </cell>
          <cell r="BM381">
            <v>45306</v>
          </cell>
          <cell r="BN381">
            <v>2599259317</v>
          </cell>
          <cell r="BO381">
            <v>341</v>
          </cell>
          <cell r="BP381">
            <v>45320</v>
          </cell>
          <cell r="BQ381">
            <v>16938795</v>
          </cell>
          <cell r="CS381"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381">
            <v>86078257</v>
          </cell>
          <cell r="CU381">
            <v>436</v>
          </cell>
          <cell r="CV381" t="str">
            <v>510</v>
          </cell>
          <cell r="CY381">
            <v>7490</v>
          </cell>
          <cell r="CZ381" t="str">
            <v>M6</v>
          </cell>
        </row>
        <row r="382">
          <cell r="B382" t="str">
            <v>0283 DE 2024</v>
          </cell>
          <cell r="C382">
            <v>1121860466</v>
          </cell>
          <cell r="D382" t="str">
            <v xml:space="preserve">MONICA TATIANA RIOBUENO BERNAL </v>
          </cell>
          <cell r="E382" t="str">
            <v>CONTRATO DE PRESTACIÓN DE SERVICIOS DE APOYO A LA GESTIÓN</v>
          </cell>
          <cell r="F382" t="str">
            <v>PRESTACIÓN DE SERVICIOS DE APOYO A LA GESTIÓN NECESARIO PARA EL FORTALECIMIENTO DE LOS PROCESOS EN EL PROGRAMA DE INGENIERÍA AGRONÓMICA DE LA FACULTAD DE CIENCIAS AGROPECUARIAS Y RECURSOS NATURALES DE LA UNIVERSIDAD DE LOS LLANOS.</v>
          </cell>
          <cell r="G382">
            <v>45320</v>
          </cell>
          <cell r="H382">
            <v>10408181</v>
          </cell>
          <cell r="I382" t="str">
            <v>Cuatro (04) meses y veinticuatro (24) días calendario</v>
          </cell>
          <cell r="J382">
            <v>45320</v>
          </cell>
          <cell r="K382">
            <v>45464</v>
          </cell>
          <cell r="L382" t="str">
            <v>NO APLICA</v>
          </cell>
          <cell r="M382" t="str">
            <v>NO APLICA</v>
          </cell>
          <cell r="N382" t="str">
            <v>NO APLICA</v>
          </cell>
          <cell r="O382">
            <v>5</v>
          </cell>
          <cell r="P382">
            <v>2385208</v>
          </cell>
          <cell r="Q382">
            <v>45320</v>
          </cell>
          <cell r="R382">
            <v>45351</v>
          </cell>
          <cell r="S382">
            <v>2168371</v>
          </cell>
          <cell r="T382">
            <v>45352</v>
          </cell>
          <cell r="U382">
            <v>45382</v>
          </cell>
          <cell r="V382">
            <v>2168371</v>
          </cell>
          <cell r="W382">
            <v>45383</v>
          </cell>
          <cell r="X382">
            <v>45412</v>
          </cell>
          <cell r="Y382">
            <v>2168371</v>
          </cell>
          <cell r="Z382">
            <v>45413</v>
          </cell>
          <cell r="AA382">
            <v>45443</v>
          </cell>
          <cell r="AB382">
            <v>1517860</v>
          </cell>
          <cell r="AC382">
            <v>45444</v>
          </cell>
          <cell r="AD382">
            <v>45464</v>
          </cell>
          <cell r="BI382" t="str">
            <v>Facultad de Ciencias Agropecuarias y Recursos Naturales</v>
          </cell>
          <cell r="BJ382" t="str">
            <v>CRISTÓBAL LUGO LÓPEZ</v>
          </cell>
          <cell r="BK382" t="str">
            <v>Decano de la Facultad de Ciencias Agropecuarias y Recursos Naturales</v>
          </cell>
          <cell r="BL382">
            <v>21</v>
          </cell>
          <cell r="BM382">
            <v>45306</v>
          </cell>
          <cell r="BN382">
            <v>1283959346</v>
          </cell>
          <cell r="BO382">
            <v>362</v>
          </cell>
          <cell r="BP382">
            <v>45320</v>
          </cell>
          <cell r="BQ382">
            <v>10408181</v>
          </cell>
          <cell r="CS382"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82">
            <v>1121860466.8</v>
          </cell>
          <cell r="CU382">
            <v>27</v>
          </cell>
          <cell r="CV382" t="str">
            <v>54401</v>
          </cell>
          <cell r="CY382">
            <v>8299</v>
          </cell>
          <cell r="CZ382" t="str">
            <v>M6</v>
          </cell>
        </row>
        <row r="383">
          <cell r="B383" t="str">
            <v>0284 DE 2024</v>
          </cell>
          <cell r="C383">
            <v>40395013</v>
          </cell>
          <cell r="D383" t="str">
            <v>MARISOL DUQUE BUSTOS</v>
          </cell>
          <cell r="E383" t="str">
            <v>CONTRATO DE PRESTACIÓN DE SERVICIOS DE APOYO A LA GESTIÓN</v>
          </cell>
          <cell r="F383"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383">
            <v>45320</v>
          </cell>
          <cell r="H383">
            <v>11998320</v>
          </cell>
          <cell r="I383" t="str">
            <v>Cinco (05) meses y dieciséis (16) días calendario</v>
          </cell>
          <cell r="J383">
            <v>45320</v>
          </cell>
          <cell r="K383">
            <v>45487</v>
          </cell>
          <cell r="L383" t="str">
            <v>NO APLICA</v>
          </cell>
          <cell r="M383" t="str">
            <v>NO APLICA</v>
          </cell>
          <cell r="N383" t="str">
            <v>NO APLICA</v>
          </cell>
          <cell r="O383">
            <v>6</v>
          </cell>
          <cell r="P383">
            <v>2312929</v>
          </cell>
          <cell r="Q383">
            <v>45320</v>
          </cell>
          <cell r="R383">
            <v>45351</v>
          </cell>
          <cell r="S383">
            <v>2168371</v>
          </cell>
          <cell r="T383">
            <v>45352</v>
          </cell>
          <cell r="U383">
            <v>45382</v>
          </cell>
          <cell r="V383">
            <v>2168371</v>
          </cell>
          <cell r="W383">
            <v>45383</v>
          </cell>
          <cell r="X383">
            <v>45412</v>
          </cell>
          <cell r="Y383">
            <v>2168371</v>
          </cell>
          <cell r="Z383">
            <v>45413</v>
          </cell>
          <cell r="AA383">
            <v>45443</v>
          </cell>
          <cell r="AB383">
            <v>2168371</v>
          </cell>
          <cell r="AC383">
            <v>45444</v>
          </cell>
          <cell r="AD383">
            <v>45473</v>
          </cell>
          <cell r="AE383">
            <v>1011907</v>
          </cell>
          <cell r="AF383">
            <v>45474</v>
          </cell>
          <cell r="AG383">
            <v>45487</v>
          </cell>
          <cell r="BI383" t="str">
            <v>Facultad de Ciencias Agropecuarias y Recursos Naturales</v>
          </cell>
          <cell r="BJ383" t="str">
            <v>CRISTÓBAL LUGO LÓPEZ</v>
          </cell>
          <cell r="BK383" t="str">
            <v>Decano de la Facultad de Ciencias Agropecuarias y Recursos Naturales</v>
          </cell>
          <cell r="BL383">
            <v>21</v>
          </cell>
          <cell r="BM383">
            <v>45306</v>
          </cell>
          <cell r="BN383">
            <v>1283959346</v>
          </cell>
          <cell r="BO383">
            <v>358</v>
          </cell>
          <cell r="BP383">
            <v>45320</v>
          </cell>
          <cell r="BQ383">
            <v>11998320</v>
          </cell>
          <cell r="CS383"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383">
            <v>40395013.600000001</v>
          </cell>
          <cell r="CU383">
            <v>241</v>
          </cell>
          <cell r="CV383" t="str">
            <v>54302</v>
          </cell>
          <cell r="CY383">
            <v>8211</v>
          </cell>
          <cell r="CZ383" t="str">
            <v>M6</v>
          </cell>
        </row>
        <row r="384">
          <cell r="B384" t="str">
            <v>0285 DE 2024</v>
          </cell>
          <cell r="C384">
            <v>1121889812</v>
          </cell>
          <cell r="D384" t="str">
            <v>MONICA PAOLA AGUIRRE RODRIGUEZ</v>
          </cell>
          <cell r="E384" t="str">
            <v>CONTRATO DE PRESTACIÓN DE SERVICIOS DE APOYO A LA GESTIÓN</v>
          </cell>
          <cell r="F384" t="str">
            <v>PRESTACIÓN DE SERVICIOS DE APOYO A LA GESTIÓN NECESARIO PARA EL FORTALECIMIENTO DE LOS PROCESOS EN LA SECRETARÍA ACADÉMICA DE LA FACULTAD DE CIENCIAS ECONÓMICAS DE LA UNIVERSIDAD DE LOS LLANOS.</v>
          </cell>
          <cell r="G384">
            <v>45320</v>
          </cell>
          <cell r="H384">
            <v>10408181</v>
          </cell>
          <cell r="I384" t="str">
            <v>Cuatro (04) meses y veinticuatro (24) días calendario</v>
          </cell>
          <cell r="J384">
            <v>45320</v>
          </cell>
          <cell r="K384">
            <v>45464</v>
          </cell>
          <cell r="L384" t="str">
            <v>NO APLICA</v>
          </cell>
          <cell r="M384" t="str">
            <v>NO APLICA</v>
          </cell>
          <cell r="N384" t="str">
            <v>NO APLICA</v>
          </cell>
          <cell r="O384">
            <v>5</v>
          </cell>
          <cell r="P384">
            <v>2385208</v>
          </cell>
          <cell r="Q384">
            <v>45320</v>
          </cell>
          <cell r="R384">
            <v>45351</v>
          </cell>
          <cell r="S384">
            <v>2168371</v>
          </cell>
          <cell r="T384">
            <v>45352</v>
          </cell>
          <cell r="U384">
            <v>45382</v>
          </cell>
          <cell r="V384">
            <v>2168371</v>
          </cell>
          <cell r="W384">
            <v>45383</v>
          </cell>
          <cell r="X384">
            <v>45412</v>
          </cell>
          <cell r="Y384">
            <v>2168371</v>
          </cell>
          <cell r="Z384">
            <v>45413</v>
          </cell>
          <cell r="AA384">
            <v>45443</v>
          </cell>
          <cell r="AB384">
            <v>1517860</v>
          </cell>
          <cell r="AC384">
            <v>45444</v>
          </cell>
          <cell r="AD384">
            <v>45464</v>
          </cell>
          <cell r="BI384" t="str">
            <v>Facultad de Ciencias Económicas</v>
          </cell>
          <cell r="BJ384" t="str">
            <v>JAVIER DIAZ CASTRO</v>
          </cell>
          <cell r="BK384" t="str">
            <v>Decano de la Facultad de Ciencias Económicas</v>
          </cell>
          <cell r="BL384">
            <v>21</v>
          </cell>
          <cell r="BM384">
            <v>45306</v>
          </cell>
          <cell r="BN384">
            <v>1283959346</v>
          </cell>
          <cell r="BO384">
            <v>363</v>
          </cell>
          <cell r="BP384">
            <v>45320</v>
          </cell>
          <cell r="BQ384">
            <v>10408181</v>
          </cell>
          <cell r="CS384"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384">
            <v>1121889812.0999999</v>
          </cell>
          <cell r="CU384">
            <v>109</v>
          </cell>
          <cell r="CV384" t="str">
            <v>58100</v>
          </cell>
          <cell r="CY384">
            <v>9609</v>
          </cell>
          <cell r="CZ384" t="str">
            <v>M6</v>
          </cell>
        </row>
        <row r="385">
          <cell r="B385" t="str">
            <v>0286 DE 2024</v>
          </cell>
          <cell r="C385">
            <v>30080190</v>
          </cell>
          <cell r="D385" t="str">
            <v>ANA MILENA PARDO LEAL</v>
          </cell>
          <cell r="E385" t="str">
            <v>CONTRATO DE PRESTACIÓN DE SERVICIOS DE APOYO A LA GESTIÓN</v>
          </cell>
          <cell r="F385" t="str">
            <v>PRESTACIÓN DE SERVICIOS DE APOYO A LA GESTIÓN NECESARIO PARA EL FORTALECIMIENTO DE LOS PROCESOS DEL PROGRAMA DE ADMINISTRACIÓN DE EMPRESAS DE LA FACULTAD DE CIENCIAS ECONÓMICAS DE LA UNIVERSIDAD DE LOS LLANOS.</v>
          </cell>
          <cell r="G385">
            <v>45320</v>
          </cell>
          <cell r="H385">
            <v>10408181</v>
          </cell>
          <cell r="I385" t="str">
            <v>Cuatro (04) meses y veinticuatro (24) días calendario</v>
          </cell>
          <cell r="J385">
            <v>45320</v>
          </cell>
          <cell r="K385">
            <v>45464</v>
          </cell>
          <cell r="L385" t="str">
            <v>NO APLICA</v>
          </cell>
          <cell r="M385" t="str">
            <v>NO APLICA</v>
          </cell>
          <cell r="N385" t="str">
            <v>NO APLICA</v>
          </cell>
          <cell r="O385">
            <v>5</v>
          </cell>
          <cell r="P385">
            <v>2385208</v>
          </cell>
          <cell r="Q385">
            <v>45320</v>
          </cell>
          <cell r="R385">
            <v>45351</v>
          </cell>
          <cell r="S385">
            <v>2168371</v>
          </cell>
          <cell r="T385">
            <v>45352</v>
          </cell>
          <cell r="U385">
            <v>45382</v>
          </cell>
          <cell r="V385">
            <v>2168371</v>
          </cell>
          <cell r="W385">
            <v>45383</v>
          </cell>
          <cell r="X385">
            <v>45412</v>
          </cell>
          <cell r="Y385">
            <v>2168371</v>
          </cell>
          <cell r="Z385">
            <v>45413</v>
          </cell>
          <cell r="AA385">
            <v>45443</v>
          </cell>
          <cell r="AB385">
            <v>1517860</v>
          </cell>
          <cell r="AC385">
            <v>45444</v>
          </cell>
          <cell r="AD385">
            <v>45464</v>
          </cell>
          <cell r="BI385" t="str">
            <v>Facultad de Ciencias Económicas</v>
          </cell>
          <cell r="BJ385" t="str">
            <v>JAVIER DIAZ CASTRO</v>
          </cell>
          <cell r="BK385" t="str">
            <v>Decano de la Facultad de Ciencias Económicas</v>
          </cell>
          <cell r="BL385">
            <v>21</v>
          </cell>
          <cell r="BM385">
            <v>45306</v>
          </cell>
          <cell r="BN385">
            <v>1283959346</v>
          </cell>
          <cell r="BO385">
            <v>356</v>
          </cell>
          <cell r="BP385">
            <v>45320</v>
          </cell>
          <cell r="BQ385">
            <v>10408181</v>
          </cell>
          <cell r="CS38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5">
            <v>30080190</v>
          </cell>
          <cell r="CU385">
            <v>109</v>
          </cell>
          <cell r="CV385" t="str">
            <v>58301</v>
          </cell>
          <cell r="CY385">
            <v>8299</v>
          </cell>
          <cell r="CZ385" t="str">
            <v>M6</v>
          </cell>
        </row>
        <row r="386">
          <cell r="B386" t="str">
            <v>0287 DE 2024</v>
          </cell>
          <cell r="C386">
            <v>1121816409</v>
          </cell>
          <cell r="D386" t="str">
            <v>MARICELA GARCIA CASTAÑO</v>
          </cell>
          <cell r="E386" t="str">
            <v>CONTRATO DE PRESTACIÓN DE SERVICIOS DE APOYO A LA GESTIÓN</v>
          </cell>
          <cell r="F386" t="str">
            <v>PRESTACIÓN DE SERVICIOS DE APOYO A LA GESTIÓN NECESARIO PARA EL FORTALECIMIENTO DE LOS PROCESOS DEL PROGRAMA DE MERCADEO DE LA FACULTAD DE CIENCIAS ECONÓMICAS DE LA UNIVERSIDAD DE LOS LLANOS.</v>
          </cell>
          <cell r="G386">
            <v>45320</v>
          </cell>
          <cell r="H386">
            <v>10408181</v>
          </cell>
          <cell r="I386" t="str">
            <v>Cuatro (04) meses y veinticuatro (24) días calendario</v>
          </cell>
          <cell r="J386">
            <v>45320</v>
          </cell>
          <cell r="K386">
            <v>45464</v>
          </cell>
          <cell r="L386" t="str">
            <v>NO APLICA</v>
          </cell>
          <cell r="M386" t="str">
            <v>NO APLICA</v>
          </cell>
          <cell r="N386" t="str">
            <v>NO APLICA</v>
          </cell>
          <cell r="O386">
            <v>5</v>
          </cell>
          <cell r="P386">
            <v>2385208</v>
          </cell>
          <cell r="Q386">
            <v>45320</v>
          </cell>
          <cell r="R386">
            <v>45351</v>
          </cell>
          <cell r="S386">
            <v>2168371</v>
          </cell>
          <cell r="T386">
            <v>45352</v>
          </cell>
          <cell r="U386">
            <v>45382</v>
          </cell>
          <cell r="V386">
            <v>2168371</v>
          </cell>
          <cell r="W386">
            <v>45383</v>
          </cell>
          <cell r="X386">
            <v>45412</v>
          </cell>
          <cell r="Y386">
            <v>2168371</v>
          </cell>
          <cell r="Z386">
            <v>45413</v>
          </cell>
          <cell r="AA386">
            <v>45443</v>
          </cell>
          <cell r="AB386">
            <v>1517860</v>
          </cell>
          <cell r="AC386">
            <v>45444</v>
          </cell>
          <cell r="AD386">
            <v>45464</v>
          </cell>
          <cell r="BI386" t="str">
            <v>Facultad de Ciencias Económicas</v>
          </cell>
          <cell r="BJ386" t="str">
            <v>JAVIER DIAZ CASTRO</v>
          </cell>
          <cell r="BK386" t="str">
            <v>Decano de la Facultad de Ciencias Económicas</v>
          </cell>
          <cell r="BL386">
            <v>21</v>
          </cell>
          <cell r="BM386">
            <v>45306</v>
          </cell>
          <cell r="BN386">
            <v>1283959346</v>
          </cell>
          <cell r="BO386">
            <v>360</v>
          </cell>
          <cell r="BP386">
            <v>45320</v>
          </cell>
          <cell r="BQ386">
            <v>10408181</v>
          </cell>
          <cell r="CS386"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6">
            <v>1121816409.0999999</v>
          </cell>
          <cell r="CU386">
            <v>109</v>
          </cell>
          <cell r="CV386" t="str">
            <v>58302</v>
          </cell>
          <cell r="CY386">
            <v>8299</v>
          </cell>
          <cell r="CZ386" t="str">
            <v>M6</v>
          </cell>
        </row>
        <row r="387">
          <cell r="B387" t="str">
            <v>0288 DE 2024</v>
          </cell>
          <cell r="C387">
            <v>1121831200</v>
          </cell>
          <cell r="D387" t="str">
            <v>LAURA MELISSA VELA PRIETO</v>
          </cell>
          <cell r="E387" t="str">
            <v>CONTRATO DE PRESTACIÓN DE SERVICIOS PROFESIONALES</v>
          </cell>
          <cell r="F387" t="str">
            <v>PRESTACIÓN DE SERVICIOS PROFESIONALES NECESARIO PARA EL FORTALECIMIENTO DE LOS DIFERENTES PROCESOS MISIONALES DEL CENTRO DE INVESTIGACIONES Y EL CENTRO DE ESTUDIOS SOCIOECONÓMICOS DE LA FACULTAD DE CIENCIAS ECONÓMICAS.</v>
          </cell>
          <cell r="G387">
            <v>45320</v>
          </cell>
          <cell r="H387">
            <v>14693894</v>
          </cell>
          <cell r="I387" t="str">
            <v>Cuatro (04) meses y veinticuatro (24) días calendario</v>
          </cell>
          <cell r="J387">
            <v>45320</v>
          </cell>
          <cell r="K387">
            <v>45464</v>
          </cell>
          <cell r="L387" t="str">
            <v>NO APLICA</v>
          </cell>
          <cell r="M387" t="str">
            <v>NO APLICA</v>
          </cell>
          <cell r="N387" t="str">
            <v>NO APLICA</v>
          </cell>
          <cell r="O387">
            <v>5</v>
          </cell>
          <cell r="P387">
            <v>3367351</v>
          </cell>
          <cell r="Q387">
            <v>45320</v>
          </cell>
          <cell r="R387">
            <v>45351</v>
          </cell>
          <cell r="S387">
            <v>3061228</v>
          </cell>
          <cell r="T387">
            <v>45352</v>
          </cell>
          <cell r="U387">
            <v>45382</v>
          </cell>
          <cell r="V387">
            <v>3061228</v>
          </cell>
          <cell r="W387">
            <v>45383</v>
          </cell>
          <cell r="X387">
            <v>45412</v>
          </cell>
          <cell r="Y387">
            <v>3061228</v>
          </cell>
          <cell r="Z387">
            <v>45413</v>
          </cell>
          <cell r="AA387">
            <v>45443</v>
          </cell>
          <cell r="AB387">
            <v>2142859</v>
          </cell>
          <cell r="AC387">
            <v>45444</v>
          </cell>
          <cell r="AD387">
            <v>45464</v>
          </cell>
          <cell r="BI387" t="str">
            <v>Facultad de Ciencias Económicas</v>
          </cell>
          <cell r="BJ387" t="str">
            <v>JAVIER DIAZ CASTRO</v>
          </cell>
          <cell r="BK387" t="str">
            <v>Decano de la Facultad de Ciencias Económicas</v>
          </cell>
          <cell r="BL387">
            <v>21</v>
          </cell>
          <cell r="BM387">
            <v>45306</v>
          </cell>
          <cell r="BN387">
            <v>1283959346</v>
          </cell>
          <cell r="BO387">
            <v>361</v>
          </cell>
          <cell r="BP387">
            <v>45320</v>
          </cell>
          <cell r="BQ387">
            <v>14693894</v>
          </cell>
          <cell r="CS387"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387">
            <v>1121831200</v>
          </cell>
          <cell r="CU387">
            <v>109</v>
          </cell>
          <cell r="CV387" t="str">
            <v>58404</v>
          </cell>
          <cell r="CY387">
            <v>7490</v>
          </cell>
          <cell r="CZ387" t="str">
            <v>M6</v>
          </cell>
        </row>
        <row r="388">
          <cell r="B388" t="str">
            <v>0289 DE 2024</v>
          </cell>
          <cell r="C388">
            <v>1121958082</v>
          </cell>
          <cell r="D388" t="str">
            <v>ERIKA TATIANA RENTERIA CRUZ</v>
          </cell>
          <cell r="E388" t="str">
            <v>CONTRATO DE PRESTACIÓN DE SERVICIOS PROFESIONALES</v>
          </cell>
          <cell r="F388"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88">
            <v>45320</v>
          </cell>
          <cell r="H388">
            <v>13106400</v>
          </cell>
          <cell r="I388" t="str">
            <v>Cuatro (04) meses y veinticuatro (24) días calendario</v>
          </cell>
          <cell r="J388">
            <v>45320</v>
          </cell>
          <cell r="K388">
            <v>45464</v>
          </cell>
          <cell r="L388" t="str">
            <v>NO APLICA</v>
          </cell>
          <cell r="M388" t="str">
            <v>NO APLICA</v>
          </cell>
          <cell r="N388" t="str">
            <v>NO APLICA</v>
          </cell>
          <cell r="O388">
            <v>5</v>
          </cell>
          <cell r="P388">
            <v>3003550</v>
          </cell>
          <cell r="Q388">
            <v>45320</v>
          </cell>
          <cell r="R388">
            <v>45351</v>
          </cell>
          <cell r="S388">
            <v>2730500</v>
          </cell>
          <cell r="T388">
            <v>45352</v>
          </cell>
          <cell r="U388">
            <v>45382</v>
          </cell>
          <cell r="V388">
            <v>2730500</v>
          </cell>
          <cell r="W388">
            <v>45383</v>
          </cell>
          <cell r="X388">
            <v>45412</v>
          </cell>
          <cell r="Y388">
            <v>2730500</v>
          </cell>
          <cell r="Z388">
            <v>45413</v>
          </cell>
          <cell r="AA388">
            <v>45443</v>
          </cell>
          <cell r="AB388">
            <v>1911350</v>
          </cell>
          <cell r="AC388">
            <v>45444</v>
          </cell>
          <cell r="AD388">
            <v>45464</v>
          </cell>
          <cell r="BI388" t="str">
            <v>Facultad de Ciencias Económicas</v>
          </cell>
          <cell r="BJ388" t="str">
            <v>JAVIER DIAZ CASTRO</v>
          </cell>
          <cell r="BK388" t="str">
            <v>Decano de la Facultad de Ciencias Económicas</v>
          </cell>
          <cell r="BL388">
            <v>21</v>
          </cell>
          <cell r="BM388">
            <v>45306</v>
          </cell>
          <cell r="BN388">
            <v>1283959346</v>
          </cell>
          <cell r="BO388" t="str">
            <v>365. 364</v>
          </cell>
          <cell r="BP388">
            <v>45320</v>
          </cell>
          <cell r="BQ388">
            <v>13106400</v>
          </cell>
          <cell r="CS388"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88">
            <v>1121958082</v>
          </cell>
          <cell r="CU388">
            <v>109</v>
          </cell>
          <cell r="CV388" t="str">
            <v>58300. 58401</v>
          </cell>
          <cell r="CY388">
            <v>7490</v>
          </cell>
          <cell r="CZ388" t="str">
            <v>M6</v>
          </cell>
        </row>
        <row r="389">
          <cell r="B389" t="str">
            <v>0290 DE 2024</v>
          </cell>
          <cell r="C389">
            <v>40218260</v>
          </cell>
          <cell r="D389" t="str">
            <v>XIOMARA ANDREA LINARES ROA</v>
          </cell>
          <cell r="E389" t="str">
            <v>CONTRATO DE PRESTACIÓN DE SERVICIOS DE APOYO A LA GESTIÓN</v>
          </cell>
          <cell r="F389" t="str">
            <v>PRESTACIÓN DE SERVICIOS DE APOYO A LA GESTIÓN NECESARIO PARA EL FORTALECIMIENTO DE LOS PROCESOS ACADÉMICOS Y ADMINISTRATIVOS DE LOS PROGRAMAS DE POSGRADOS DE LA FACULTAD DE CIENCIAS ECONÓMICAS DE LA UNIVERSIDAD DE LOS LLANOS.</v>
          </cell>
          <cell r="G389">
            <v>45320</v>
          </cell>
          <cell r="H389">
            <v>10408181</v>
          </cell>
          <cell r="I389" t="str">
            <v>Cuatro (04) meses y veinticuatro (24) días calendario</v>
          </cell>
          <cell r="J389">
            <v>45320</v>
          </cell>
          <cell r="K389">
            <v>45464</v>
          </cell>
          <cell r="L389" t="str">
            <v>NO APLICA</v>
          </cell>
          <cell r="M389" t="str">
            <v>NO APLICA</v>
          </cell>
          <cell r="N389" t="str">
            <v>NO APLICA</v>
          </cell>
          <cell r="O389">
            <v>5</v>
          </cell>
          <cell r="P389">
            <v>2385208</v>
          </cell>
          <cell r="Q389">
            <v>45320</v>
          </cell>
          <cell r="R389">
            <v>45351</v>
          </cell>
          <cell r="S389">
            <v>2168371</v>
          </cell>
          <cell r="T389">
            <v>45352</v>
          </cell>
          <cell r="U389">
            <v>45382</v>
          </cell>
          <cell r="V389">
            <v>2168371</v>
          </cell>
          <cell r="W389">
            <v>45383</v>
          </cell>
          <cell r="X389">
            <v>45412</v>
          </cell>
          <cell r="Y389">
            <v>2168371</v>
          </cell>
          <cell r="Z389">
            <v>45413</v>
          </cell>
          <cell r="AA389">
            <v>45443</v>
          </cell>
          <cell r="AB389">
            <v>1517860</v>
          </cell>
          <cell r="AC389">
            <v>45444</v>
          </cell>
          <cell r="AD389">
            <v>45464</v>
          </cell>
          <cell r="BI389" t="str">
            <v>Facultad de Ciencias Económicas</v>
          </cell>
          <cell r="BJ389" t="str">
            <v>JAVIER DIAZ CASTRO</v>
          </cell>
          <cell r="BK389" t="str">
            <v>Decano de la Facultad de Ciencias Económicas</v>
          </cell>
          <cell r="BL389">
            <v>21</v>
          </cell>
          <cell r="BM389">
            <v>45306</v>
          </cell>
          <cell r="BN389">
            <v>1283959346</v>
          </cell>
          <cell r="BO389">
            <v>357</v>
          </cell>
          <cell r="BP389">
            <v>45320</v>
          </cell>
          <cell r="BQ389">
            <v>10408181</v>
          </cell>
          <cell r="CS38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89">
            <v>40218260</v>
          </cell>
          <cell r="CU389">
            <v>249</v>
          </cell>
          <cell r="CV389" t="str">
            <v>58305</v>
          </cell>
          <cell r="CY389">
            <v>8299</v>
          </cell>
          <cell r="CZ389" t="str">
            <v>M6</v>
          </cell>
        </row>
        <row r="390">
          <cell r="B390" t="str">
            <v>0291 DE 2024</v>
          </cell>
          <cell r="C390">
            <v>40403145</v>
          </cell>
          <cell r="D390" t="str">
            <v>DORIS ELIANA GOMEZ ZUÑIGA</v>
          </cell>
          <cell r="E390" t="str">
            <v>CONTRATO DE PRESTACIÓN DE SERVICIOS PROFESIONALES</v>
          </cell>
          <cell r="F390" t="str">
            <v>PRESTACIÓN DE SERVICIOS PROFESIONALES PARA EL FORTALECIMIENTO DE LOS PROCESOS ADMINISTRATIVOS DE LA RELACIÓN DOCENCIA SERVICIO DE LA FACULTAD DE CIENCIAS DE LA SALUD DE LA UNIVERSIDAD DE LOS LLANOS.</v>
          </cell>
          <cell r="G390">
            <v>45320</v>
          </cell>
          <cell r="H390">
            <v>14693894</v>
          </cell>
          <cell r="I390" t="str">
            <v>Cuatro (04) meses y veinticuatro (24) días calendario</v>
          </cell>
          <cell r="J390">
            <v>45320</v>
          </cell>
          <cell r="K390">
            <v>45464</v>
          </cell>
          <cell r="L390" t="str">
            <v>NO APLICA</v>
          </cell>
          <cell r="M390" t="str">
            <v>NO APLICA</v>
          </cell>
          <cell r="N390" t="str">
            <v>NO APLICA</v>
          </cell>
          <cell r="O390">
            <v>5</v>
          </cell>
          <cell r="P390">
            <v>3367351</v>
          </cell>
          <cell r="Q390">
            <v>45320</v>
          </cell>
          <cell r="R390">
            <v>45351</v>
          </cell>
          <cell r="S390">
            <v>3061228</v>
          </cell>
          <cell r="T390">
            <v>45352</v>
          </cell>
          <cell r="U390">
            <v>45382</v>
          </cell>
          <cell r="V390">
            <v>3061228</v>
          </cell>
          <cell r="W390">
            <v>45383</v>
          </cell>
          <cell r="X390">
            <v>45412</v>
          </cell>
          <cell r="Y390">
            <v>3061228</v>
          </cell>
          <cell r="Z390">
            <v>45413</v>
          </cell>
          <cell r="AA390">
            <v>45443</v>
          </cell>
          <cell r="AB390">
            <v>2142859</v>
          </cell>
          <cell r="AC390">
            <v>45444</v>
          </cell>
          <cell r="AD390">
            <v>45464</v>
          </cell>
          <cell r="BI390" t="str">
            <v>Facultad de Ciencias de la Salud</v>
          </cell>
          <cell r="BJ390" t="str">
            <v>LUZ MIRYAM TOBÓN BORRERO</v>
          </cell>
          <cell r="BK390" t="str">
            <v>Decana de la Facultad de Ciencias de la Salud</v>
          </cell>
          <cell r="BL390">
            <v>21</v>
          </cell>
          <cell r="BM390">
            <v>45306</v>
          </cell>
          <cell r="BN390">
            <v>1283959346</v>
          </cell>
          <cell r="BO390">
            <v>359</v>
          </cell>
          <cell r="BP390">
            <v>45320</v>
          </cell>
          <cell r="BQ390">
            <v>14693894</v>
          </cell>
          <cell r="CS390"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390">
            <v>40403145</v>
          </cell>
          <cell r="CU390">
            <v>54</v>
          </cell>
          <cell r="CV390" t="str">
            <v>55200</v>
          </cell>
          <cell r="CY390">
            <v>8299</v>
          </cell>
          <cell r="CZ390" t="str">
            <v>M6</v>
          </cell>
        </row>
        <row r="391">
          <cell r="B391" t="str">
            <v>0292 DE 2024</v>
          </cell>
          <cell r="C391">
            <v>1120358889</v>
          </cell>
          <cell r="D391" t="str">
            <v>INY JOHANA MARULANDA SANTA</v>
          </cell>
          <cell r="E391" t="str">
            <v>CONTRATO DE PRESTACIÓN DE SERVICIOS DE APOYO A LA GESTIÓN</v>
          </cell>
          <cell r="F391" t="str">
            <v>PRESTACIÓN DE SERVICIOS DE APOYO A LA GESTIÓN NECESARIO PARA EL FORTALECIMIENTO DE LOS PROCESOS OPERATIVOS Y ADMINISTRATIVOS EN LA SEDE BOQUEMONTE DE LA UNIVERSIDAD DE LOS LLANOS.</v>
          </cell>
          <cell r="G391">
            <v>45320</v>
          </cell>
          <cell r="H391">
            <v>10408181</v>
          </cell>
          <cell r="I391" t="str">
            <v>Cuatro (04) meses y veinticuatro (24) días calendario</v>
          </cell>
          <cell r="J391">
            <v>45320</v>
          </cell>
          <cell r="K391">
            <v>45464</v>
          </cell>
          <cell r="L391" t="str">
            <v>NO APLICA</v>
          </cell>
          <cell r="M391" t="str">
            <v>NO APLICA</v>
          </cell>
          <cell r="N391" t="str">
            <v>NO APLICA</v>
          </cell>
          <cell r="O391">
            <v>5</v>
          </cell>
          <cell r="P391">
            <v>2385208</v>
          </cell>
          <cell r="Q391">
            <v>45320</v>
          </cell>
          <cell r="R391">
            <v>45351</v>
          </cell>
          <cell r="S391">
            <v>2168371</v>
          </cell>
          <cell r="T391">
            <v>45352</v>
          </cell>
          <cell r="U391">
            <v>45382</v>
          </cell>
          <cell r="V391">
            <v>2168371</v>
          </cell>
          <cell r="W391">
            <v>45383</v>
          </cell>
          <cell r="X391">
            <v>45412</v>
          </cell>
          <cell r="Y391">
            <v>2168371</v>
          </cell>
          <cell r="Z391">
            <v>45413</v>
          </cell>
          <cell r="AA391">
            <v>45443</v>
          </cell>
          <cell r="AB391">
            <v>1517860</v>
          </cell>
          <cell r="AC391">
            <v>45444</v>
          </cell>
          <cell r="AD391">
            <v>45464</v>
          </cell>
          <cell r="BI391" t="str">
            <v>Vicerrectoría de Recursos Universitarios</v>
          </cell>
          <cell r="BJ391" t="str">
            <v>WILSON FERNANDO SALGADO CIFUENTES</v>
          </cell>
          <cell r="BK391" t="str">
            <v>Vicerrector Universitario</v>
          </cell>
          <cell r="BL391">
            <v>106</v>
          </cell>
          <cell r="BM391">
            <v>45320.864791666667</v>
          </cell>
          <cell r="BN391">
            <v>20816362</v>
          </cell>
          <cell r="BO391">
            <v>355</v>
          </cell>
          <cell r="BP391">
            <v>45320</v>
          </cell>
          <cell r="BQ391">
            <v>10408181</v>
          </cell>
          <cell r="CS391" t="str">
            <v>1. Contribuir en la elaboración y archivo de documentos generados en los procesos administrativos y académicos del campus Boquemonte de acuerdo a los procedimientos del sistema de gestión de calidad. 2. Apoyar las actividades encaminadas a la conservación, sostenimiento, mantenimiento y operación de las instalaciones físicas del campus Boquemonte. 3. Apoyar la custodia y gestión del inventario del campus Boquemonte.</v>
          </cell>
          <cell r="CT391">
            <v>1120358889.4000001</v>
          </cell>
          <cell r="CU391">
            <v>436</v>
          </cell>
          <cell r="CV391" t="str">
            <v>400</v>
          </cell>
          <cell r="CY391">
            <v>8299</v>
          </cell>
          <cell r="CZ391" t="str">
            <v>M7</v>
          </cell>
        </row>
        <row r="392">
          <cell r="B392" t="str">
            <v>0293 DE 2024</v>
          </cell>
          <cell r="C392">
            <v>86079834</v>
          </cell>
          <cell r="D392" t="str">
            <v>OSWALDO ANIBAL ESLAVA MOYANO</v>
          </cell>
          <cell r="E392" t="str">
            <v>CONTRATO DE PRESTACIÓN DE SERVICIOS PROFESIONALES</v>
          </cell>
          <cell r="F39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92">
            <v>45320</v>
          </cell>
          <cell r="H392">
            <v>20467711</v>
          </cell>
          <cell r="I392" t="str">
            <v>Cinco (05) meses y dieciséis (16) días calendario</v>
          </cell>
          <cell r="J392">
            <v>45320</v>
          </cell>
          <cell r="K392">
            <v>45487</v>
          </cell>
          <cell r="L392" t="str">
            <v>NO APLICA</v>
          </cell>
          <cell r="M392" t="str">
            <v>NO APLICA</v>
          </cell>
          <cell r="N392" t="str">
            <v>NO APLICA</v>
          </cell>
          <cell r="O392">
            <v>6</v>
          </cell>
          <cell r="P392">
            <v>3945583</v>
          </cell>
          <cell r="Q392">
            <v>45320</v>
          </cell>
          <cell r="R392">
            <v>45351</v>
          </cell>
          <cell r="S392">
            <v>3698984</v>
          </cell>
          <cell r="T392">
            <v>45352</v>
          </cell>
          <cell r="U392">
            <v>45382</v>
          </cell>
          <cell r="V392">
            <v>3698984</v>
          </cell>
          <cell r="W392">
            <v>45383</v>
          </cell>
          <cell r="X392">
            <v>45412</v>
          </cell>
          <cell r="Y392">
            <v>3698984</v>
          </cell>
          <cell r="Z392">
            <v>45413</v>
          </cell>
          <cell r="AA392">
            <v>45443</v>
          </cell>
          <cell r="AB392">
            <v>3698984</v>
          </cell>
          <cell r="AC392">
            <v>45444</v>
          </cell>
          <cell r="AD392">
            <v>45473</v>
          </cell>
          <cell r="AE392">
            <v>1726192</v>
          </cell>
          <cell r="AF392">
            <v>45474</v>
          </cell>
          <cell r="AG392">
            <v>45487</v>
          </cell>
          <cell r="BI392" t="str">
            <v>División de Bienestar Universitario</v>
          </cell>
          <cell r="BJ392" t="str">
            <v>ELSA EDILMA PÁEZ CASTRO</v>
          </cell>
          <cell r="BK392" t="str">
            <v>Profesional Especializado</v>
          </cell>
          <cell r="BL392">
            <v>104</v>
          </cell>
          <cell r="BM392">
            <v>45320.783576388887</v>
          </cell>
          <cell r="BN392">
            <v>20467711</v>
          </cell>
          <cell r="BO392">
            <v>346</v>
          </cell>
          <cell r="BP392">
            <v>45320</v>
          </cell>
          <cell r="BQ392">
            <v>20467711</v>
          </cell>
          <cell r="CS392"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92">
            <v>86079834.900000006</v>
          </cell>
          <cell r="CU392">
            <v>612</v>
          </cell>
          <cell r="CV392" t="str">
            <v>44110</v>
          </cell>
          <cell r="CY392">
            <v>7490</v>
          </cell>
          <cell r="CZ392" t="str">
            <v>M6</v>
          </cell>
        </row>
        <row r="393">
          <cell r="B393" t="str">
            <v>0294 DE 2024</v>
          </cell>
          <cell r="C393">
            <v>1121943091</v>
          </cell>
          <cell r="D393" t="str">
            <v>LUIS ALBERTO PARRA LINARES</v>
          </cell>
          <cell r="E393" t="str">
            <v>CONTRATO DE PRESTACIÓN DE SERVICIOS PROFESIONALES</v>
          </cell>
          <cell r="F393" t="str">
            <v>PRESTACIÓN DE SERVICIOS PROFESIONALES NECESARIO PARA EL DESARROLLO DEL PROYECTO FICHA BPUNI SIST 01 0311 2023 “ADQUISICIÓN DE INFRAESTRUCTURA TECNOLÓGICA PARA EL APOYO TRANSVERSAL DE LOS PROCESOS ACADÉMICO ADMINISTRATIVOS DE LA UNIVERSIDAD DE LOS LLANOS”</v>
          </cell>
          <cell r="G393">
            <v>45320</v>
          </cell>
          <cell r="H393">
            <v>16938795</v>
          </cell>
          <cell r="I393" t="str">
            <v>Cinco (05) meses y dieciséis (16) días calendario</v>
          </cell>
          <cell r="J393">
            <v>45320</v>
          </cell>
          <cell r="K393">
            <v>45487</v>
          </cell>
          <cell r="L393" t="str">
            <v>NO APLICA</v>
          </cell>
          <cell r="M393" t="str">
            <v>NO APLICA</v>
          </cell>
          <cell r="N393" t="str">
            <v>NO APLICA</v>
          </cell>
          <cell r="O393">
            <v>6</v>
          </cell>
          <cell r="P393">
            <v>3265310</v>
          </cell>
          <cell r="Q393">
            <v>45320</v>
          </cell>
          <cell r="R393">
            <v>45351</v>
          </cell>
          <cell r="S393">
            <v>3061228</v>
          </cell>
          <cell r="T393">
            <v>45352</v>
          </cell>
          <cell r="U393">
            <v>45382</v>
          </cell>
          <cell r="V393">
            <v>3061228</v>
          </cell>
          <cell r="W393">
            <v>45383</v>
          </cell>
          <cell r="X393">
            <v>45412</v>
          </cell>
          <cell r="Y393">
            <v>3061228</v>
          </cell>
          <cell r="Z393">
            <v>45413</v>
          </cell>
          <cell r="AA393">
            <v>45443</v>
          </cell>
          <cell r="AB393">
            <v>3061228</v>
          </cell>
          <cell r="AC393">
            <v>45444</v>
          </cell>
          <cell r="AD393">
            <v>45473</v>
          </cell>
          <cell r="AE393">
            <v>1428573</v>
          </cell>
          <cell r="AF393">
            <v>45474</v>
          </cell>
          <cell r="AG393">
            <v>45487</v>
          </cell>
          <cell r="BI393" t="str">
            <v>Área de Sistemas</v>
          </cell>
          <cell r="BJ393" t="str">
            <v>ROIMAN ARTURO SASTOQUE GUZMÁN</v>
          </cell>
          <cell r="BK393" t="str">
            <v>Jefe de Oficina</v>
          </cell>
          <cell r="BL393">
            <v>108</v>
          </cell>
          <cell r="BM393">
            <v>45320.892939814818</v>
          </cell>
          <cell r="BN393">
            <v>37406506</v>
          </cell>
          <cell r="BO393">
            <v>352</v>
          </cell>
          <cell r="BP393">
            <v>45320</v>
          </cell>
          <cell r="BQ393">
            <v>16938795</v>
          </cell>
          <cell r="CS39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desarrollo, pruebas, implementación y documentación de nuevos reportes para el Sistema de Información Académico de la Universidad de los Llanos (SIAU). 3. Coadyuvar con el mantenimiento, actualización y pruebas de los reportes existentes en el SIAU. 4. Aportar la documentación técnica de los reportes desarrollados.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Coadyuvar con la socialización y entrega de los reportes desarrollados. 8. Contribuir a fortalecer el proceso de Gestión de TIC, aplicando estrictamente los procedimientos establecidos.</v>
          </cell>
          <cell r="CT393">
            <v>1121943091</v>
          </cell>
          <cell r="CU393">
            <v>645</v>
          </cell>
          <cell r="CV393" t="str">
            <v>44716</v>
          </cell>
          <cell r="CY393">
            <v>6201</v>
          </cell>
          <cell r="CZ393" t="str">
            <v>M6</v>
          </cell>
        </row>
        <row r="394">
          <cell r="B394" t="str">
            <v>0295 DE 2024</v>
          </cell>
          <cell r="C394">
            <v>1026277144</v>
          </cell>
          <cell r="D394" t="str">
            <v xml:space="preserve">JHON ALEXANDER PALACINO VARGAS </v>
          </cell>
          <cell r="E394" t="str">
            <v>CONTRATO DE PRESTACIÓN DE SERVICIOS PROFESIONALES</v>
          </cell>
          <cell r="F394" t="str">
            <v>PRESTACIÓN DE SERVICIOS PROFESIONALES NECESARIO PARA EL DESARROLLO DEL PROYECTO FICHA BPUNI SIST 01 0311 2023 “ADQUISICIÓN DE INFRAESTRUCTURA TECNOLÓGICA PARA EL APOYO TRANSVERSAL DE LOS PROCESOS ACADÉMICO ADMINISTRATIVOS DE LA UNIVERSIDAD DE LOS LLANOS”</v>
          </cell>
          <cell r="G394">
            <v>45320</v>
          </cell>
          <cell r="H394">
            <v>20467711</v>
          </cell>
          <cell r="I394" t="str">
            <v>Cinco (05) meses y dieciséis (16) días calendario</v>
          </cell>
          <cell r="J394">
            <v>45320</v>
          </cell>
          <cell r="K394">
            <v>45487</v>
          </cell>
          <cell r="L394" t="str">
            <v>NO APLICA</v>
          </cell>
          <cell r="M394" t="str">
            <v>NO APLICA</v>
          </cell>
          <cell r="N394" t="str">
            <v>NO APLICA</v>
          </cell>
          <cell r="O394">
            <v>6</v>
          </cell>
          <cell r="P394">
            <v>3945583</v>
          </cell>
          <cell r="Q394">
            <v>45320</v>
          </cell>
          <cell r="R394">
            <v>45351</v>
          </cell>
          <cell r="S394">
            <v>3698984</v>
          </cell>
          <cell r="T394">
            <v>45352</v>
          </cell>
          <cell r="U394">
            <v>45382</v>
          </cell>
          <cell r="V394">
            <v>3698984</v>
          </cell>
          <cell r="W394">
            <v>45383</v>
          </cell>
          <cell r="X394">
            <v>45412</v>
          </cell>
          <cell r="Y394">
            <v>3698984</v>
          </cell>
          <cell r="Z394">
            <v>45413</v>
          </cell>
          <cell r="AA394">
            <v>45443</v>
          </cell>
          <cell r="AB394">
            <v>3698984</v>
          </cell>
          <cell r="AC394">
            <v>45444</v>
          </cell>
          <cell r="AD394">
            <v>45473</v>
          </cell>
          <cell r="AE394">
            <v>1726192</v>
          </cell>
          <cell r="AF394">
            <v>45474</v>
          </cell>
          <cell r="AG394">
            <v>45487</v>
          </cell>
          <cell r="BI394" t="str">
            <v>Área de Sistemas</v>
          </cell>
          <cell r="BJ394" t="str">
            <v>ROIMAN ARTURO SASTOQUE GUZMÁN</v>
          </cell>
          <cell r="BK394" t="str">
            <v>Jefe de Oficina</v>
          </cell>
          <cell r="BL394">
            <v>108</v>
          </cell>
          <cell r="BM394">
            <v>45320.892939814818</v>
          </cell>
          <cell r="BN394">
            <v>37406506</v>
          </cell>
          <cell r="BO394">
            <v>353</v>
          </cell>
          <cell r="BP394">
            <v>45320</v>
          </cell>
          <cell r="BQ394">
            <v>20467711</v>
          </cell>
          <cell r="CS394" t="str">
            <v>1. Apoyar la verificación y consolidación de la base de datos “Consulta de activos registrados” de todos los bienes que actualmente NO hacen parte de los estados financieros. 2. Brindar apoyo en la validación del cierre mensual del módulo de almacén e inventarios. 3. Coadyuvar con la configuración de bienes de consumo y propiedad planta y equipo en los sistemas de información de la entidad. 4. Apoyar la depuración, análisis y ajuste en SICOF de toda la base de datos de los bienes muebles e inmuebles con relación a su naturaleza, grupo de inventarios, estado y cuenta contable. 5. Realizar los ajustes en SICOF de los bienes que se identificaron en el libro Nacional que actualmente NO hacen parte de los estados financieros. 6. Coadyuvar en la verificación de la base de datos de bienes muebles e inmuebles por cuenta y consolidar contra el balance general de la Universidad. 7. Apoyar la realización de las correcciones y movimientos necesarios para la conciliación entre los módulos de almacén y contabilidad del SICOF. 8. Apoyar en las soluciones a incidentes que se presente en el módulo de almacén e inventarios del SICOF. 9. Coadyuvar en la identificación de mejoras en el sistema SICOF y/o documentar casos de uso. 10. Brindar apoyo en la conciliación de cuentas bancarias de la Universidad de los Llanos. 11. Apoyar en la conciliación de pagos realizados a través de dispersiones bancarias de las diferentes cuentas de la Universidad de los Llanos. 12. Apoyar en la depuración y consolidación de pagos de matrícula cero. 13. Apoyar en la depuración y consolidación de la cuenta 29 de los estados financieros. 14. Contribuir a fortalecer el proceso de Gestión de TIC, aplicando estrictamente los procedimientos establecidos.</v>
          </cell>
          <cell r="CT394">
            <v>1026277144</v>
          </cell>
          <cell r="CU394">
            <v>645</v>
          </cell>
          <cell r="CV394" t="str">
            <v>44716</v>
          </cell>
          <cell r="CY394">
            <v>6920</v>
          </cell>
          <cell r="CZ394" t="str">
            <v>M5</v>
          </cell>
        </row>
        <row r="395">
          <cell r="B395" t="str">
            <v>0296 DE 2024</v>
          </cell>
          <cell r="C395">
            <v>86075572</v>
          </cell>
          <cell r="D395" t="str">
            <v>DAGOBERTO TORRES FLOREZ</v>
          </cell>
          <cell r="E395" t="str">
            <v>CONTRATO DE PRESTACIÓN DE SERVICIOS PROFESIONALES</v>
          </cell>
          <cell r="F395"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395">
            <v>45320</v>
          </cell>
          <cell r="H395">
            <v>35966667</v>
          </cell>
          <cell r="I395" t="str">
            <v>Cinco (05) meses y dieciséis (16) días calendario</v>
          </cell>
          <cell r="J395">
            <v>45320</v>
          </cell>
          <cell r="K395">
            <v>45487</v>
          </cell>
          <cell r="L395" t="str">
            <v>NO APLICA</v>
          </cell>
          <cell r="M395" t="str">
            <v>NO APLICA</v>
          </cell>
          <cell r="N395" t="str">
            <v>NO APLICA</v>
          </cell>
          <cell r="O395">
            <v>6</v>
          </cell>
          <cell r="P395">
            <v>6933333</v>
          </cell>
          <cell r="Q395">
            <v>45320</v>
          </cell>
          <cell r="R395">
            <v>45351</v>
          </cell>
          <cell r="S395">
            <v>6500000</v>
          </cell>
          <cell r="T395">
            <v>45352</v>
          </cell>
          <cell r="U395">
            <v>45382</v>
          </cell>
          <cell r="V395">
            <v>6500000</v>
          </cell>
          <cell r="W395">
            <v>45383</v>
          </cell>
          <cell r="X395">
            <v>45412</v>
          </cell>
          <cell r="Y395">
            <v>6500000</v>
          </cell>
          <cell r="Z395">
            <v>45413</v>
          </cell>
          <cell r="AA395">
            <v>45443</v>
          </cell>
          <cell r="AB395">
            <v>6500000</v>
          </cell>
          <cell r="AC395">
            <v>45444</v>
          </cell>
          <cell r="AD395">
            <v>45473</v>
          </cell>
          <cell r="AE395">
            <v>3033334</v>
          </cell>
          <cell r="AF395">
            <v>45474</v>
          </cell>
          <cell r="AG395">
            <v>45487</v>
          </cell>
          <cell r="BI395" t="str">
            <v xml:space="preserve">Dirección General de Investigaciones  </v>
          </cell>
          <cell r="BJ395" t="str">
            <v>YOHANA MARIA VELASCO SANTAMARIA</v>
          </cell>
          <cell r="BK395" t="str">
            <v>Director Técnico de Investigaciones</v>
          </cell>
          <cell r="BL395">
            <v>107</v>
          </cell>
          <cell r="BM395">
            <v>45320.885011574072</v>
          </cell>
          <cell r="BN395">
            <v>35966667</v>
          </cell>
          <cell r="BO395">
            <v>351</v>
          </cell>
          <cell r="BP395">
            <v>45320</v>
          </cell>
          <cell r="BQ395">
            <v>35966667</v>
          </cell>
          <cell r="CS395" t="str">
            <v>1. Brindar apoyo en la identificación e implementación de estrategias que permitan mejorar la indexación y categorización de las revistas científicas de la Universidad de los Llanos. 2. Coadyuvar en las estrategias de comunicación y divulgación de la ciencia y el sistema de investigaciones de la Universidad de los Llanos. 3. Contribuir al asesoramiento del proceso de gestión editorial e impacto (Cuartiles en SJR/JCR/índiceH5) de las revistas de carácter científico de la Universidad de los Llanos.</v>
          </cell>
          <cell r="CT395">
            <v>86075572</v>
          </cell>
          <cell r="CU395">
            <v>622</v>
          </cell>
          <cell r="CV395" t="str">
            <v>53017</v>
          </cell>
          <cell r="CY395">
            <v>7020</v>
          </cell>
          <cell r="CZ395" t="str">
            <v>M5</v>
          </cell>
        </row>
        <row r="396">
          <cell r="B396" t="str">
            <v>0297 DE 2024</v>
          </cell>
          <cell r="C396">
            <v>1121891365</v>
          </cell>
          <cell r="D396" t="str">
            <v>JOSE ISMAEL ROJAS PEÑA</v>
          </cell>
          <cell r="E396" t="str">
            <v>CONTRATO DE PRESTACIÓN DE SERVICIOS PROFESIONALES</v>
          </cell>
          <cell r="F396" t="str">
            <v>PRESTACIÓN DE SERVICIOS PROFESIONALES NECESARIOS PARA EL APOYO EN LA CONSTRUCCIÓN DE LAS CONDICIONES DE CALIDAD EN INVESTIGACIÓN E INFRAESTRUCTURA FÍSICA Y TECNOLÓGICA PARA EL PROCESO DE REGISTRO CALIFICADO DE UN NUEVO PROGRAMA DE DOCTORADO EN ESTUDIOS AMBIENTALES Y DE SOSTENIBILIDAD DE LA UNIVERSIDAD DE LOS LLANOS</v>
          </cell>
          <cell r="G396">
            <v>45320</v>
          </cell>
          <cell r="H396">
            <v>7397968</v>
          </cell>
          <cell r="I396" t="str">
            <v>Dos (02) meses calendario</v>
          </cell>
          <cell r="J396">
            <v>45320</v>
          </cell>
          <cell r="K396">
            <v>45379</v>
          </cell>
          <cell r="L396" t="str">
            <v>NO APLICA</v>
          </cell>
          <cell r="M396" t="str">
            <v>NO APLICA</v>
          </cell>
          <cell r="N396" t="str">
            <v>NO APLICA</v>
          </cell>
          <cell r="O396">
            <v>2</v>
          </cell>
          <cell r="P396">
            <v>3945583</v>
          </cell>
          <cell r="Q396">
            <v>45320</v>
          </cell>
          <cell r="R396">
            <v>45351</v>
          </cell>
          <cell r="S396">
            <v>3452385</v>
          </cell>
          <cell r="T396">
            <v>45352</v>
          </cell>
          <cell r="U396">
            <v>45379</v>
          </cell>
          <cell r="BI396" t="str">
            <v>Instituto de Ciencias Ambientales de la Orinoquia Colombiana</v>
          </cell>
          <cell r="BJ396" t="str">
            <v>MARCO AURELIO TORRES MORA</v>
          </cell>
          <cell r="BK396" t="str">
            <v>Director del Instituto de Ciencias Ambientales de la Orinoquia Colombiana</v>
          </cell>
          <cell r="BL396">
            <v>105</v>
          </cell>
          <cell r="BM396">
            <v>45320.794479166667</v>
          </cell>
          <cell r="BN396">
            <v>29241968</v>
          </cell>
          <cell r="BO396">
            <v>347</v>
          </cell>
          <cell r="BP396">
            <v>45320</v>
          </cell>
          <cell r="BQ396">
            <v>7397968</v>
          </cell>
          <cell r="CS396" t="str">
            <v>1. Apoyar en la construcción del documento técnico de la condición de calidad en investigación para el proceso de registro calificado de un nuevo programa de Doctorado en Estudios Ambientales y de Sostenibilidad, según los criterios del Ministerio de Educación. 2. Apoyar en la construcción del documento técnico de la condición de calidad en infraestructura física y tecnológica para el proceso de registro calificado de un nuevo programa de Doctorado en Estudios Ambientales y de Sostenibilidad, según los criterios del Ministerio de Educación. 3. Coadyuvar en la revisión y recopilación de requisitos documentales necesarios para el proceso de solicitud del registro calificado del programa de Doctorado en Estudios Ambientales de la Universidad de los Llanos. 4. Apoyar las actividades académicas y de investigación que se adelanten por el Instituto de Ciencias Ambientales de la Orinoquia Colombiana (ICAOC).</v>
          </cell>
          <cell r="CT396">
            <v>1121891365.5</v>
          </cell>
          <cell r="CU396">
            <v>336</v>
          </cell>
          <cell r="CV396" t="str">
            <v>57501</v>
          </cell>
          <cell r="CY396">
            <v>8299</v>
          </cell>
          <cell r="CZ396" t="str">
            <v>M6</v>
          </cell>
        </row>
        <row r="397">
          <cell r="B397" t="str">
            <v>0298 DE 2024</v>
          </cell>
          <cell r="C397">
            <v>1121940663</v>
          </cell>
          <cell r="D397" t="str">
            <v>GERALDINE JHAFET HUERFANO MORENO</v>
          </cell>
          <cell r="E397" t="str">
            <v>CONTRATO DE PRESTACIÓN DE SERVICIOS PROFESIONALES</v>
          </cell>
          <cell r="F397" t="str">
            <v>PRESTACIÓN DE SERVICIOS PROFESIONALES NECESARIO PARA EL FORTALECIMIENTO DE LOS PROCESOS DEL INSTITUTO DE CIENCIAS AMBIENTALES DE LA ORINOQUIA COLOMBIANA DE LA UNIVERSIDAD DE LOS LLANOS.</v>
          </cell>
          <cell r="G397">
            <v>45320</v>
          </cell>
          <cell r="H397">
            <v>10922000</v>
          </cell>
          <cell r="I397" t="str">
            <v>Cuatro (04) meses calendario</v>
          </cell>
          <cell r="J397">
            <v>45320</v>
          </cell>
          <cell r="K397">
            <v>45440</v>
          </cell>
          <cell r="L397" t="str">
            <v>NO APLICA</v>
          </cell>
          <cell r="M397" t="str">
            <v>NO APLICA</v>
          </cell>
          <cell r="N397" t="str">
            <v>NO APLICA</v>
          </cell>
          <cell r="O397">
            <v>4</v>
          </cell>
          <cell r="P397">
            <v>2912533</v>
          </cell>
          <cell r="Q397">
            <v>45320</v>
          </cell>
          <cell r="R397">
            <v>45351</v>
          </cell>
          <cell r="S397">
            <v>2730500</v>
          </cell>
          <cell r="T397">
            <v>45352</v>
          </cell>
          <cell r="U397">
            <v>45382</v>
          </cell>
          <cell r="V397">
            <v>2730500</v>
          </cell>
          <cell r="W397">
            <v>45383</v>
          </cell>
          <cell r="X397">
            <v>45412</v>
          </cell>
          <cell r="Y397">
            <v>2548467</v>
          </cell>
          <cell r="Z397">
            <v>45413</v>
          </cell>
          <cell r="AA397">
            <v>45440</v>
          </cell>
          <cell r="BI397" t="str">
            <v>Instituto de Ciencias Ambientales de la Orinoquia Colombiana</v>
          </cell>
          <cell r="BJ397" t="str">
            <v>MARCO AURELIO TORRES MORA</v>
          </cell>
          <cell r="BK397" t="str">
            <v>Director del Instituto de Ciencias Ambientales de la Orinoquia Colombiana</v>
          </cell>
          <cell r="BL397">
            <v>105</v>
          </cell>
          <cell r="BM397">
            <v>45320.794479166667</v>
          </cell>
          <cell r="BN397">
            <v>29241968</v>
          </cell>
          <cell r="BO397">
            <v>348</v>
          </cell>
          <cell r="BP397">
            <v>45320</v>
          </cell>
          <cell r="BQ397">
            <v>10922000</v>
          </cell>
          <cell r="CS397" t="str">
            <v>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v>
          </cell>
          <cell r="CT397">
            <v>1121940663</v>
          </cell>
          <cell r="CU397">
            <v>336</v>
          </cell>
          <cell r="CV397" t="str">
            <v>57501</v>
          </cell>
          <cell r="CY397">
            <v>8299</v>
          </cell>
          <cell r="CZ397" t="str">
            <v>M6</v>
          </cell>
        </row>
        <row r="398">
          <cell r="B398" t="str">
            <v>0299 DE 2024</v>
          </cell>
          <cell r="C398">
            <v>1006780132</v>
          </cell>
          <cell r="D398" t="str">
            <v>FRANCISCO JOSE MORALES ESPITIA</v>
          </cell>
          <cell r="E398" t="str">
            <v>CONTRATO DE PRESTACIÓN DE SERVICIOS PROFESIONALES</v>
          </cell>
          <cell r="F398" t="str">
            <v>PRESTACIÓN DE SERVICIOS PROFESIONALES NECESARIO PARA EL FORTALECIMIENTO DE LOS PROCESOS DEL INSTITUTO DE CIENCIAS AMBIENTALES DE LA ORINOQUIA COLOMBIANA DE LA UNIVERSIDAD DE LOS LLANOS.</v>
          </cell>
          <cell r="G398">
            <v>45320</v>
          </cell>
          <cell r="H398">
            <v>10922000</v>
          </cell>
          <cell r="I398" t="str">
            <v>Cuatro (04) meses calendario</v>
          </cell>
          <cell r="J398">
            <v>45320</v>
          </cell>
          <cell r="K398">
            <v>45440</v>
          </cell>
          <cell r="L398" t="str">
            <v>NO APLICA</v>
          </cell>
          <cell r="M398" t="str">
            <v>NO APLICA</v>
          </cell>
          <cell r="N398" t="str">
            <v>NO APLICA</v>
          </cell>
          <cell r="O398">
            <v>4</v>
          </cell>
          <cell r="P398">
            <v>2912533</v>
          </cell>
          <cell r="Q398">
            <v>45320</v>
          </cell>
          <cell r="R398">
            <v>45351</v>
          </cell>
          <cell r="S398">
            <v>2730500</v>
          </cell>
          <cell r="T398">
            <v>45352</v>
          </cell>
          <cell r="U398">
            <v>45382</v>
          </cell>
          <cell r="V398">
            <v>2730500</v>
          </cell>
          <cell r="W398">
            <v>45383</v>
          </cell>
          <cell r="X398">
            <v>45412</v>
          </cell>
          <cell r="Y398">
            <v>2548467</v>
          </cell>
          <cell r="Z398">
            <v>45413</v>
          </cell>
          <cell r="AA398">
            <v>45440</v>
          </cell>
          <cell r="BI398" t="str">
            <v>Instituto de Ciencias Ambientales de la Orinoquia Colombiana</v>
          </cell>
          <cell r="BJ398" t="str">
            <v>MARCO AURELIO TORRES MORA</v>
          </cell>
          <cell r="BK398" t="str">
            <v>Director del Instituto de Ciencias Ambientales de la Orinoquia Colombiana</v>
          </cell>
          <cell r="BL398">
            <v>105</v>
          </cell>
          <cell r="BM398">
            <v>45320.794479166667</v>
          </cell>
          <cell r="BN398">
            <v>29241968</v>
          </cell>
          <cell r="BO398">
            <v>349</v>
          </cell>
          <cell r="BP398">
            <v>45320</v>
          </cell>
          <cell r="BQ398">
            <v>10922000</v>
          </cell>
          <cell r="CS398" t="str">
            <v>1. Colaborar en la revisión y recopilación información necesaria para el proceso de solicitud del registro calificado del programa de Doctorado en Estudios Ambientales y de Sostenibilidad de la Universidad de los Llanos. 2. Apoyar en la construcción de documentos de condiciones de calidad para el proceso de solicitud del registro calificado del programa de Doctorado en Estudios Ambientales y de Sostenibilidad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398">
            <v>1006780132</v>
          </cell>
          <cell r="CU398">
            <v>336</v>
          </cell>
          <cell r="CV398" t="str">
            <v>57501</v>
          </cell>
          <cell r="CY398">
            <v>8299</v>
          </cell>
          <cell r="CZ398" t="str">
            <v>M6</v>
          </cell>
        </row>
        <row r="399">
          <cell r="B399" t="str">
            <v>0300 DE 2024</v>
          </cell>
          <cell r="C399">
            <v>1121964497</v>
          </cell>
          <cell r="D399" t="str">
            <v>DAVID ESTEBAN ARANGO PINZON</v>
          </cell>
          <cell r="E399" t="str">
            <v>CONTRATO DE PRESTACIÓN DE SERVICIOS DE APOYO A LA GESTIÓN</v>
          </cell>
          <cell r="F399" t="str">
            <v>PRESTACIÓN DE SERVICIOS DE APOYO A LA GESTIÓN NECESARIO PARA EL FORTALECIMIENTO DE LOS PROCESOS DE LA DIVISIÓN DE BIBLIOTECA DE LA UNIVERSIDAD DE LOS LLANOS.</v>
          </cell>
          <cell r="G399">
            <v>45320</v>
          </cell>
          <cell r="H399">
            <v>9088020</v>
          </cell>
          <cell r="I399" t="str">
            <v>Cinco (05) meses calendario</v>
          </cell>
          <cell r="J399">
            <v>45320</v>
          </cell>
          <cell r="K399">
            <v>45471</v>
          </cell>
          <cell r="L399" t="str">
            <v>NO APLICA</v>
          </cell>
          <cell r="M399" t="str">
            <v>NO APLICA</v>
          </cell>
          <cell r="N399" t="str">
            <v>NO APLICA</v>
          </cell>
          <cell r="O399">
            <v>5</v>
          </cell>
          <cell r="P399">
            <v>1938778</v>
          </cell>
          <cell r="Q399">
            <v>45320</v>
          </cell>
          <cell r="R399">
            <v>45351</v>
          </cell>
          <cell r="S399">
            <v>1817604</v>
          </cell>
          <cell r="T399">
            <v>45352</v>
          </cell>
          <cell r="U399">
            <v>45382</v>
          </cell>
          <cell r="V399">
            <v>1817604</v>
          </cell>
          <cell r="W399">
            <v>45383</v>
          </cell>
          <cell r="X399">
            <v>45412</v>
          </cell>
          <cell r="Y399">
            <v>1817604</v>
          </cell>
          <cell r="Z399">
            <v>45413</v>
          </cell>
          <cell r="AA399">
            <v>45443</v>
          </cell>
          <cell r="AB399">
            <v>1696430</v>
          </cell>
          <cell r="AC399">
            <v>45444</v>
          </cell>
          <cell r="AD399">
            <v>45471</v>
          </cell>
          <cell r="BI399" t="str">
            <v>División de Biblioteca</v>
          </cell>
          <cell r="BJ399" t="str">
            <v>BLANCA HERMINDA NAVARRO ARGUELLO</v>
          </cell>
          <cell r="BK399" t="str">
            <v>Jefe de Oficina</v>
          </cell>
          <cell r="BL399">
            <v>20</v>
          </cell>
          <cell r="BM399">
            <v>45306</v>
          </cell>
          <cell r="BN399">
            <v>2599259317</v>
          </cell>
          <cell r="BO399">
            <v>342</v>
          </cell>
          <cell r="BP399">
            <v>45320</v>
          </cell>
          <cell r="BQ399">
            <v>9088020</v>
          </cell>
          <cell r="CS39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 5. Apoyar en la realización del inventario y organización de los libros de movimientos de tesorería conforme a su vigencia, mes y número de libros, para su traslado desde el archivo de Tesorería sede Barcelona hasta el área asignada para su custodia en el edificio del emporio de la Unillanos.</v>
          </cell>
          <cell r="CT399">
            <v>1121964497</v>
          </cell>
          <cell r="CU399">
            <v>436</v>
          </cell>
          <cell r="CV399" t="str">
            <v>210</v>
          </cell>
          <cell r="CY399">
            <v>8299</v>
          </cell>
          <cell r="CZ399" t="str">
            <v>M6</v>
          </cell>
        </row>
        <row r="400">
          <cell r="B400" t="str">
            <v>0301 DE 2024</v>
          </cell>
          <cell r="D400" t="str">
            <v xml:space="preserve">No. Vice Recursos / Regalías </v>
          </cell>
        </row>
        <row r="401">
          <cell r="B401" t="str">
            <v>0302 DE 2024</v>
          </cell>
          <cell r="D401" t="str">
            <v xml:space="preserve">No. Vice Recursos / Regalías </v>
          </cell>
        </row>
        <row r="402">
          <cell r="B402" t="str">
            <v>0303 DE 2024</v>
          </cell>
          <cell r="D402" t="str">
            <v xml:space="preserve">No. Vice Recursos / Regalías </v>
          </cell>
        </row>
        <row r="403">
          <cell r="B403" t="str">
            <v>0304 DE 2024</v>
          </cell>
          <cell r="D403" t="str">
            <v xml:space="preserve">No. Vice Recursos / Regalías </v>
          </cell>
        </row>
        <row r="404">
          <cell r="B404" t="str">
            <v>0305 DE 2024</v>
          </cell>
          <cell r="C404">
            <v>86054622</v>
          </cell>
          <cell r="D404" t="str">
            <v>JOJHAN EMERZON HERRAN LIEVANO</v>
          </cell>
          <cell r="E404" t="str">
            <v>CONTRATO DE PRESTACIÓN DE SERVICIOS PROFESIONALES</v>
          </cell>
          <cell r="F404" t="str">
            <v>PRESTACIÓN DE SERVICIOS PROFESIONALES NECESARIO PARA EL FORTALECIMIENTO DE LOS PROCESOS DEL ÁREA DE INFRAESTRUCTURA EN LA VICERRECTORÍA DE RECURSOS UNIVERSITARIOS DE LA UNIVERSIDAD DE LOS LLANOS.</v>
          </cell>
          <cell r="G404">
            <v>45327</v>
          </cell>
          <cell r="H404">
            <v>26190507</v>
          </cell>
          <cell r="I404" t="str">
            <v>Cinco (05) meses y diez (10) días calendario</v>
          </cell>
          <cell r="J404">
            <v>45327</v>
          </cell>
          <cell r="K404">
            <v>45487</v>
          </cell>
          <cell r="L404" t="str">
            <v>NO APLICA</v>
          </cell>
          <cell r="M404" t="str">
            <v>NO APLICA</v>
          </cell>
          <cell r="N404" t="str">
            <v>NO APLICA</v>
          </cell>
          <cell r="O404">
            <v>6</v>
          </cell>
          <cell r="P404">
            <v>4255957</v>
          </cell>
          <cell r="Q404">
            <v>45327</v>
          </cell>
          <cell r="R404">
            <v>45351</v>
          </cell>
          <cell r="S404">
            <v>4910720</v>
          </cell>
          <cell r="T404">
            <v>45352</v>
          </cell>
          <cell r="U404">
            <v>45382</v>
          </cell>
          <cell r="V404">
            <v>4910720</v>
          </cell>
          <cell r="W404">
            <v>45383</v>
          </cell>
          <cell r="X404">
            <v>45412</v>
          </cell>
          <cell r="Y404">
            <v>4910720</v>
          </cell>
          <cell r="Z404">
            <v>45413</v>
          </cell>
          <cell r="AA404">
            <v>45443</v>
          </cell>
          <cell r="AB404">
            <v>4910720</v>
          </cell>
          <cell r="AC404">
            <v>45444</v>
          </cell>
          <cell r="AD404">
            <v>45473</v>
          </cell>
          <cell r="AE404">
            <v>2291670</v>
          </cell>
          <cell r="AF404">
            <v>45474</v>
          </cell>
          <cell r="AG404">
            <v>45487</v>
          </cell>
          <cell r="BI404" t="str">
            <v>Vicerrectoría de Recursos Universitarios</v>
          </cell>
          <cell r="BJ404" t="str">
            <v>WILSON FERNANDO SALGADO CIFUENTES</v>
          </cell>
          <cell r="BK404" t="str">
            <v>Vicerrector Universitario</v>
          </cell>
          <cell r="BL404">
            <v>153</v>
          </cell>
          <cell r="BM404">
            <v>45327.49181712963</v>
          </cell>
          <cell r="BN404">
            <v>275013935</v>
          </cell>
          <cell r="BO404">
            <v>574</v>
          </cell>
          <cell r="BP404">
            <v>45327</v>
          </cell>
          <cell r="BQ404">
            <v>26190507</v>
          </cell>
          <cell r="CS404" t="str">
            <v>1. Contribuir en la proyección, revisión, trámite y evaluación técnica de las diferentes etapas de los procesos contractuales en lo concerniente a temas de infraestructura, conforme a la normatividad vigente de la Universidad de los Llanos. 2. Apoyar en la estructuración de proyectos de inversión o documentos estratégicos asociados a la infraestructura de la Universidad. 3. Contribuir con la elaboración de estudios de conveniencia y oportunidad, estudios de sector y pliegos de condiciones relacionados con procesos de obra pública, interventoría y consultoría. 4. Coadyuvar en la elaboración de conceptos técnicos, presupuestos de obra y/o proyectos de infraestructura asignados a la Vicerrectoría de Recursos Universitarios conforme a los lineamientos de la entidad. 5. Apoyar el proceso de vigilancia, seguimiento y control de los contratos de infraestructura a cargo de la Vicerrectoría de Recursos Universitarios. 6. Contribuir en el aspecto técnico de ingeniería, a los distintos contratos de obra, consultoría e interventoría concerniente a: anticipos, prórrogas, suspensiones, modificaciones, modificación de mayores, menores y nuevas cantidades de obra, terminación y liquidación asignadas a la Vicerrectoría de Recursos Universitarios. 7. Coadyuvar en la proyección de informes o solicitudes internas o externas asignadas a la Vicerrectoría de Recursos Universitarios. 8. Participar en reuniones técnicas relacionados con procesos de obra pública, interventoría y consultoría. 9. Contribuir en las auditorías internas y externas de gestión de calidad realizada por control interno y en los procesos de gestión de obra, consultoría e interventoría, asignadas a la Vicerrectoría de Recursos Universitarios.</v>
          </cell>
          <cell r="CT404">
            <v>86054622.599999994</v>
          </cell>
          <cell r="CU404">
            <v>436</v>
          </cell>
          <cell r="CV404" t="str">
            <v>400</v>
          </cell>
          <cell r="CY404">
            <v>4290</v>
          </cell>
          <cell r="CZ404" t="str">
            <v>M5</v>
          </cell>
        </row>
        <row r="405">
          <cell r="B405" t="str">
            <v>0306 DE 2024</v>
          </cell>
          <cell r="C405">
            <v>1006877996</v>
          </cell>
          <cell r="D405" t="str">
            <v>CARLOS GUILLERMO VARELA TOBON</v>
          </cell>
          <cell r="E405" t="str">
            <v>CONTRATO DE PRESTACIÓN DE SERVICIOS DE APOYO A LA GESTIÓN</v>
          </cell>
          <cell r="F405" t="str">
            <v>PRESTACIÓN DE SERVICIOS DE APOYO A LA GESTIÓN NECESARIO PARA EL FORTALECIMIENTO DE LOS PROCESOS DE LA OFICINA ASESORA DE CONTROL INTERNO DISCIPLINARIO DE LA UNIVERSIDAD DE LOS LLANOS.</v>
          </cell>
          <cell r="G405">
            <v>45327</v>
          </cell>
          <cell r="H405">
            <v>7837627</v>
          </cell>
          <cell r="I405" t="str">
            <v>Cinco (05) meses y diez (10) días calendario</v>
          </cell>
          <cell r="J405">
            <v>45327</v>
          </cell>
          <cell r="K405">
            <v>45487</v>
          </cell>
          <cell r="L405" t="str">
            <v>NO APLICA</v>
          </cell>
          <cell r="M405" t="str">
            <v>NO APLICA</v>
          </cell>
          <cell r="N405" t="str">
            <v>NO APLICA</v>
          </cell>
          <cell r="O405">
            <v>6</v>
          </cell>
          <cell r="P405">
            <v>1273614</v>
          </cell>
          <cell r="Q405">
            <v>45327</v>
          </cell>
          <cell r="R405">
            <v>45351</v>
          </cell>
          <cell r="S405">
            <v>1469555</v>
          </cell>
          <cell r="T405">
            <v>45352</v>
          </cell>
          <cell r="U405">
            <v>45382</v>
          </cell>
          <cell r="V405">
            <v>1469555</v>
          </cell>
          <cell r="W405">
            <v>45383</v>
          </cell>
          <cell r="X405">
            <v>45412</v>
          </cell>
          <cell r="Y405">
            <v>1469555</v>
          </cell>
          <cell r="Z405">
            <v>45413</v>
          </cell>
          <cell r="AA405">
            <v>45443</v>
          </cell>
          <cell r="AB405">
            <v>1469555</v>
          </cell>
          <cell r="AC405">
            <v>45444</v>
          </cell>
          <cell r="AD405">
            <v>45473</v>
          </cell>
          <cell r="AE405">
            <v>685793</v>
          </cell>
          <cell r="AF405">
            <v>45474</v>
          </cell>
          <cell r="AG405">
            <v>45487</v>
          </cell>
          <cell r="BI405" t="str">
            <v xml:space="preserve">Oficina Asesora de Control Interno Disciplinario </v>
          </cell>
          <cell r="BJ405" t="str">
            <v>LINDA NATALIE ROJAS GONZALEZ</v>
          </cell>
          <cell r="BK405" t="str">
            <v>Asesora de Control Interno Disciplinario</v>
          </cell>
          <cell r="BL405">
            <v>153</v>
          </cell>
          <cell r="BM405">
            <v>45327.49181712963</v>
          </cell>
          <cell r="BN405">
            <v>275013935</v>
          </cell>
          <cell r="BO405">
            <v>647</v>
          </cell>
          <cell r="BP405">
            <v>45327</v>
          </cell>
          <cell r="BQ405">
            <v>7837627</v>
          </cell>
          <cell r="CS405"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Colaborar en la elaboración de conceptos jurídicos. 7. Coadyuvar a la fijación y desfijación de edictos. 8. Apoyar en la realización de comunicaciones de las actuaciones disciplinarias. 9. Contribuir a la proyección y revisión de respuestas a solicitudes y derechos de petición. 10. Coadyuvar a la elaboración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Apoyar en la socialización de la actualización en el régimen disciplinario y sus modificaciones. 16. Coadyuvar en tener debidamente organizado y digitalizado el expediente que se encuentra sustanciando.</v>
          </cell>
          <cell r="CT405">
            <v>1006877996</v>
          </cell>
          <cell r="CU405">
            <v>436</v>
          </cell>
          <cell r="CV405" t="str">
            <v>230</v>
          </cell>
          <cell r="CY405">
            <v>8299</v>
          </cell>
          <cell r="CZ405" t="str">
            <v>M6</v>
          </cell>
        </row>
        <row r="406">
          <cell r="B406" t="str">
            <v>0307 DE 2024</v>
          </cell>
          <cell r="C406">
            <v>40378554</v>
          </cell>
          <cell r="D406" t="str">
            <v>NUBIA HERREÑO FORERO</v>
          </cell>
          <cell r="E406" t="str">
            <v>CONTRATO DE PRESTACIÓN DE SERVICIOS DE APOYO A LA GESTIÓN</v>
          </cell>
          <cell r="F406" t="str">
            <v>PRESTACIÓN DE SERVICIOS DE APOYO A LA GESTIÓN NECESARIO PARA EL FORTALECIMIENTO DE LOS PROCESOS ADMINISTRATIVOS Y DE GESTIÓN DOCUMENTAL DE LA SECRETARIA TÉCNICA DE EVALUACIÓN Y PROMOCIÓN DOCENTE DE LA UNIVERSIDAD DE LOS LLANOS.</v>
          </cell>
          <cell r="G406">
            <v>45327</v>
          </cell>
          <cell r="H406">
            <v>12925184</v>
          </cell>
          <cell r="I406" t="str">
            <v>Cinco (05) meses y diez (10) días calendario</v>
          </cell>
          <cell r="J406">
            <v>45327</v>
          </cell>
          <cell r="K406">
            <v>45487</v>
          </cell>
          <cell r="L406" t="str">
            <v>NO APLICA</v>
          </cell>
          <cell r="M406" t="str">
            <v>NO APLICA</v>
          </cell>
          <cell r="N406" t="str">
            <v>NO APLICA</v>
          </cell>
          <cell r="O406">
            <v>6</v>
          </cell>
          <cell r="P406">
            <v>2100342</v>
          </cell>
          <cell r="Q406">
            <v>45327</v>
          </cell>
          <cell r="R406">
            <v>45351</v>
          </cell>
          <cell r="S406">
            <v>2423472</v>
          </cell>
          <cell r="T406">
            <v>45352</v>
          </cell>
          <cell r="U406">
            <v>45382</v>
          </cell>
          <cell r="V406">
            <v>2423472</v>
          </cell>
          <cell r="W406">
            <v>45383</v>
          </cell>
          <cell r="X406">
            <v>45412</v>
          </cell>
          <cell r="Y406">
            <v>2423472</v>
          </cell>
          <cell r="Z406">
            <v>45413</v>
          </cell>
          <cell r="AA406">
            <v>45443</v>
          </cell>
          <cell r="AB406">
            <v>2423472</v>
          </cell>
          <cell r="AC406">
            <v>45444</v>
          </cell>
          <cell r="AD406">
            <v>45473</v>
          </cell>
          <cell r="AE406">
            <v>1130954</v>
          </cell>
          <cell r="AF406">
            <v>45474</v>
          </cell>
          <cell r="AG406">
            <v>45487</v>
          </cell>
          <cell r="BI406" t="str">
            <v>Vicerrectoría Académica</v>
          </cell>
          <cell r="BJ406" t="str">
            <v>MIGUEL ANTONIO PARDO LÓPEZ</v>
          </cell>
          <cell r="BK406" t="str">
            <v xml:space="preserve">Docente de planta de la Universidad de los Llanos </v>
          </cell>
          <cell r="BL406">
            <v>153</v>
          </cell>
          <cell r="BM406">
            <v>45327.49181712963</v>
          </cell>
          <cell r="BN406">
            <v>275013935</v>
          </cell>
          <cell r="BO406">
            <v>575</v>
          </cell>
          <cell r="BP406">
            <v>45327</v>
          </cell>
          <cell r="BQ406">
            <v>12925184</v>
          </cell>
          <cell r="CS40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406">
            <v>40378554</v>
          </cell>
          <cell r="CU406">
            <v>436</v>
          </cell>
          <cell r="CV406" t="str">
            <v>608</v>
          </cell>
          <cell r="CY406">
            <v>8299</v>
          </cell>
          <cell r="CZ406" t="str">
            <v>M6</v>
          </cell>
        </row>
        <row r="407">
          <cell r="B407" t="str">
            <v>0308 DE 2024</v>
          </cell>
          <cell r="C407">
            <v>1081812945</v>
          </cell>
          <cell r="D407" t="str">
            <v>OWENS JOSE BARROS BARRIOS</v>
          </cell>
          <cell r="E407" t="str">
            <v>CONTRATO DE PRESTACIÓN DE SERVICIOS PROFESIONALES</v>
          </cell>
          <cell r="F407"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407">
            <v>45327</v>
          </cell>
          <cell r="H407">
            <v>16326549</v>
          </cell>
          <cell r="I407" t="str">
            <v>Cinco (05) meses y diez (10) días calendario</v>
          </cell>
          <cell r="J407">
            <v>45327</v>
          </cell>
          <cell r="K407">
            <v>45487</v>
          </cell>
          <cell r="L407" t="str">
            <v>NO APLICA</v>
          </cell>
          <cell r="M407" t="str">
            <v>NO APLICA</v>
          </cell>
          <cell r="N407" t="str">
            <v>NO APLICA</v>
          </cell>
          <cell r="O407">
            <v>6</v>
          </cell>
          <cell r="P407">
            <v>2653064</v>
          </cell>
          <cell r="Q407">
            <v>45327</v>
          </cell>
          <cell r="R407">
            <v>45351</v>
          </cell>
          <cell r="S407">
            <v>3061228</v>
          </cell>
          <cell r="T407">
            <v>45352</v>
          </cell>
          <cell r="U407">
            <v>45382</v>
          </cell>
          <cell r="V407">
            <v>3061228</v>
          </cell>
          <cell r="W407">
            <v>45383</v>
          </cell>
          <cell r="X407">
            <v>45412</v>
          </cell>
          <cell r="Y407">
            <v>3061228</v>
          </cell>
          <cell r="Z407">
            <v>45413</v>
          </cell>
          <cell r="AA407">
            <v>45443</v>
          </cell>
          <cell r="AB407">
            <v>3061228</v>
          </cell>
          <cell r="AC407">
            <v>45444</v>
          </cell>
          <cell r="AD407">
            <v>45473</v>
          </cell>
          <cell r="AE407">
            <v>1428573</v>
          </cell>
          <cell r="AF407">
            <v>45474</v>
          </cell>
          <cell r="AG407">
            <v>45487</v>
          </cell>
          <cell r="BI407" t="str">
            <v>Facultad de Ciencias Agropecuarias y Recursos Naturales</v>
          </cell>
          <cell r="BJ407" t="str">
            <v>CRISTÓBAL LUGO LÓPEZ</v>
          </cell>
          <cell r="BK407" t="str">
            <v>Decano de la Facultad de Ciencias Agropecuarias y Recursos Naturales</v>
          </cell>
          <cell r="BL407">
            <v>154</v>
          </cell>
          <cell r="BM407">
            <v>45327.534131944441</v>
          </cell>
          <cell r="BN407">
            <v>458377735</v>
          </cell>
          <cell r="BO407">
            <v>699</v>
          </cell>
          <cell r="BP407">
            <v>45327</v>
          </cell>
          <cell r="BQ407">
            <v>16326549</v>
          </cell>
          <cell r="CS407"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407">
            <v>1081812945.5</v>
          </cell>
          <cell r="CU407">
            <v>27</v>
          </cell>
          <cell r="CV407" t="str">
            <v>54606</v>
          </cell>
          <cell r="CY407">
            <v>7490</v>
          </cell>
          <cell r="CZ407" t="str">
            <v>M6</v>
          </cell>
        </row>
        <row r="408">
          <cell r="B408" t="str">
            <v>0309 DE 2024</v>
          </cell>
          <cell r="C408">
            <v>1234789446</v>
          </cell>
          <cell r="D408" t="str">
            <v>HAROLD ANDRES SANDOVAL BARRETO</v>
          </cell>
          <cell r="E408" t="str">
            <v>CONTRATO DE PRESTACIÓN DE SERVICIOS DE APOYO A LA GESTIÓN</v>
          </cell>
          <cell r="F408" t="str">
            <v>PRESTACIÓN DE SERVICIOS DE APOYO A LA GESTIÓN NECESARIO PARA EL FORTALECIMIENTO DE LOS PROCESOS DE GESTIÓN JURÍDICA DE LA OFICINA ASESORA JURÍDICA DE LA UNIVERSIDAD DE LOS LLANOS.</v>
          </cell>
          <cell r="G408">
            <v>45327</v>
          </cell>
          <cell r="H408">
            <v>7837627</v>
          </cell>
          <cell r="I408" t="str">
            <v>Cinco (05) meses y diez (10) días calendario</v>
          </cell>
          <cell r="J408">
            <v>45327</v>
          </cell>
          <cell r="K408">
            <v>45487</v>
          </cell>
          <cell r="L408" t="str">
            <v>NO APLICA</v>
          </cell>
          <cell r="M408" t="str">
            <v>NO APLICA</v>
          </cell>
          <cell r="N408" t="str">
            <v>NO APLICA</v>
          </cell>
          <cell r="O408">
            <v>6</v>
          </cell>
          <cell r="P408">
            <v>1273614</v>
          </cell>
          <cell r="Q408">
            <v>45327</v>
          </cell>
          <cell r="R408">
            <v>45351</v>
          </cell>
          <cell r="S408">
            <v>1469555</v>
          </cell>
          <cell r="T408">
            <v>45352</v>
          </cell>
          <cell r="U408">
            <v>45382</v>
          </cell>
          <cell r="V408">
            <v>1469555</v>
          </cell>
          <cell r="W408">
            <v>45383</v>
          </cell>
          <cell r="X408">
            <v>45412</v>
          </cell>
          <cell r="Y408">
            <v>1469555</v>
          </cell>
          <cell r="Z408">
            <v>45413</v>
          </cell>
          <cell r="AA408">
            <v>45443</v>
          </cell>
          <cell r="AB408">
            <v>1469555</v>
          </cell>
          <cell r="AC408">
            <v>45444</v>
          </cell>
          <cell r="AD408">
            <v>45473</v>
          </cell>
          <cell r="AE408">
            <v>685793</v>
          </cell>
          <cell r="AF408">
            <v>45474</v>
          </cell>
          <cell r="AG408">
            <v>45487</v>
          </cell>
          <cell r="BI408" t="str">
            <v>Oficina Asesora Jurídica</v>
          </cell>
          <cell r="BJ408" t="str">
            <v>ZULITH ANDREA ROMERO MARTIN</v>
          </cell>
          <cell r="BK408" t="str">
            <v>Asesora Jurídica</v>
          </cell>
          <cell r="BL408">
            <v>153</v>
          </cell>
          <cell r="BM408">
            <v>45327.49181712963</v>
          </cell>
          <cell r="BN408">
            <v>275013935</v>
          </cell>
          <cell r="BO408">
            <v>576</v>
          </cell>
          <cell r="BP408">
            <v>45327</v>
          </cell>
          <cell r="BQ408">
            <v>7837627</v>
          </cell>
          <cell r="CS408" t="str">
            <v>1. Apoyar la proyección de las respuestas a las consultas o peticiones de índoles jurídica elevadas por las diferentes dependencias de la universidad, conforme a las directrices impartida por el jefe de la oficina y la normatividad propia del asunto. 2. Prestar apoyo en la proyección de las respuestas a las consultas o peticiones de los particulares dirigidas a la Universidad, a la oficina y/o aquellas asignadas por el señor Rector, conforme a las directrices impartidas por el jefe de la oficina y la normatividad propia del asunto. 3. Apoyar la proyección de respuestas a los entes de control. 4. Contribuir con la proyección de respuestas a los recursos que sean interpuestos contra los actos administrativos de la Universidad, y que se pasen al conocimiento de la oficina conforme a las directrices impartidas por el jefe de la oficina y la normatividad propia del asunto. 5. Coadyuvar en la proyección de los requerimientos y memorando que se requieran para la suscripción, ejecución y seguimiento de los contratos y convenios que suscriba con la universidad. 6. Contribuir con la proyección de informes que se requieran de la oficina asesora jurídica para las dependencias de la institución, entidades del estado y órganos de control. 7. Coadyuvar en la búsqueda de información y documentación que se requiera para la proyección de conceptos y/o análisis de solicitudes realizadas a la oficina asesora jurídica. 8. Prestar apoyo en el seguimiento a los contratos y convenios elaborados por la oficina asesora jurídica. 9. Apoyar la proyección de respuestas  a los derechos de petición que se surtan al interior de la oficina asesora jurídica. 10. Prestar apoyo con la proyección de respuestas a las contestaciones de tutela que deba atender la oficina asesora jurídica.</v>
          </cell>
          <cell r="CT408">
            <v>1234789446</v>
          </cell>
          <cell r="CU408">
            <v>436</v>
          </cell>
          <cell r="CV408" t="str">
            <v>210</v>
          </cell>
          <cell r="CY408">
            <v>8299</v>
          </cell>
          <cell r="CZ408" t="str">
            <v>M6</v>
          </cell>
        </row>
        <row r="409">
          <cell r="B409" t="str">
            <v>0310 DE 2024</v>
          </cell>
          <cell r="C409">
            <v>1121932495</v>
          </cell>
          <cell r="D409" t="str">
            <v>JUAN CAMILO ALVAREZ CUBILLOS</v>
          </cell>
          <cell r="E409" t="str">
            <v>CONTRATO DE PRESTACIÓN DE SERVICIOS PROFESIONALES</v>
          </cell>
          <cell r="F409" t="str">
            <v>PRESTACIÓN DE SERVICIOS PROFESIONALES NECESARIO PARA EL FORTALECIMIENTO DE LOS PROCESOS DEL ÁREA DE SEGURIDAD Y SALUD EN EL TRABAJO DE LA DIVISIÓN DE SERVICIOS ADMINISTRATIVOS DE LA UNIVERSIDAD DE LOS LLANOS.</v>
          </cell>
          <cell r="G409">
            <v>45327</v>
          </cell>
          <cell r="H409">
            <v>16326549</v>
          </cell>
          <cell r="I409" t="str">
            <v>Cinco (05) meses y diez (10) días calendario</v>
          </cell>
          <cell r="J409">
            <v>45327</v>
          </cell>
          <cell r="K409">
            <v>45487</v>
          </cell>
          <cell r="L409" t="str">
            <v>NO APLICA</v>
          </cell>
          <cell r="M409" t="str">
            <v>NO APLICA</v>
          </cell>
          <cell r="N409" t="str">
            <v>NO APLICA</v>
          </cell>
          <cell r="O409">
            <v>6</v>
          </cell>
          <cell r="P409">
            <v>2653064</v>
          </cell>
          <cell r="Q409">
            <v>45327</v>
          </cell>
          <cell r="R409">
            <v>45351</v>
          </cell>
          <cell r="S409">
            <v>3061228</v>
          </cell>
          <cell r="T409">
            <v>45352</v>
          </cell>
          <cell r="U409">
            <v>45382</v>
          </cell>
          <cell r="V409">
            <v>3061228</v>
          </cell>
          <cell r="W409">
            <v>45383</v>
          </cell>
          <cell r="X409">
            <v>45412</v>
          </cell>
          <cell r="Y409">
            <v>3061228</v>
          </cell>
          <cell r="Z409">
            <v>45413</v>
          </cell>
          <cell r="AA409">
            <v>45443</v>
          </cell>
          <cell r="AB409">
            <v>3061228</v>
          </cell>
          <cell r="AC409">
            <v>45444</v>
          </cell>
          <cell r="AD409">
            <v>45473</v>
          </cell>
          <cell r="AE409">
            <v>1428573</v>
          </cell>
          <cell r="AF409">
            <v>45474</v>
          </cell>
          <cell r="AG409">
            <v>45487</v>
          </cell>
          <cell r="BI409" t="str">
            <v xml:space="preserve">División de Servicios Administrativos </v>
          </cell>
          <cell r="BJ409" t="str">
            <v>VÍCTOR EFREN ORTÍZ ORTÍZ</v>
          </cell>
          <cell r="BK409" t="str">
            <v>Jefe de Oficina</v>
          </cell>
          <cell r="BL409">
            <v>153</v>
          </cell>
          <cell r="BM409">
            <v>45327.49181712963</v>
          </cell>
          <cell r="BN409">
            <v>275013935</v>
          </cell>
          <cell r="BO409">
            <v>577</v>
          </cell>
          <cell r="BP409">
            <v>45327</v>
          </cell>
          <cell r="BQ409">
            <v>16326549</v>
          </cell>
          <cell r="CS409"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409">
            <v>1121932495</v>
          </cell>
          <cell r="CU409">
            <v>436</v>
          </cell>
          <cell r="CV409" t="str">
            <v>421</v>
          </cell>
          <cell r="CY409">
            <v>8299</v>
          </cell>
          <cell r="CZ409" t="str">
            <v>M6</v>
          </cell>
        </row>
        <row r="410">
          <cell r="B410" t="str">
            <v>0311 DE 2024</v>
          </cell>
          <cell r="C410">
            <v>21176898</v>
          </cell>
          <cell r="D410" t="str">
            <v xml:space="preserve">ESMERALDA QUEVEDO ROZO </v>
          </cell>
          <cell r="E410" t="str">
            <v>CONTRATO DE PRESTACIÓN DE SERVICIOS PROFESIONALES</v>
          </cell>
          <cell r="F410" t="str">
            <v>PRESTACIÓN DE SERVICIOS PROFESIONALES NECESARIO PARA EL FORTALECIMIENTO DE LOS PROCESOS DE SEGURIDAD SOCIAL EN LA DIVISIÓN DE SERVICIOS ADMINISTRATIVOS DE LA UNIVERSIDAD DE LOS LLANOS.</v>
          </cell>
          <cell r="G410">
            <v>45327</v>
          </cell>
          <cell r="H410">
            <v>16326549</v>
          </cell>
          <cell r="I410" t="str">
            <v>Cinco (05) meses y diez (10) días calendario</v>
          </cell>
          <cell r="J410">
            <v>45327</v>
          </cell>
          <cell r="K410">
            <v>45487</v>
          </cell>
          <cell r="L410" t="str">
            <v>NO APLICA</v>
          </cell>
          <cell r="M410" t="str">
            <v>NO APLICA</v>
          </cell>
          <cell r="N410" t="str">
            <v>NO APLICA</v>
          </cell>
          <cell r="O410">
            <v>6</v>
          </cell>
          <cell r="P410">
            <v>2653064</v>
          </cell>
          <cell r="Q410">
            <v>45327</v>
          </cell>
          <cell r="R410">
            <v>45351</v>
          </cell>
          <cell r="S410">
            <v>3061228</v>
          </cell>
          <cell r="T410">
            <v>45352</v>
          </cell>
          <cell r="U410">
            <v>45382</v>
          </cell>
          <cell r="V410">
            <v>3061228</v>
          </cell>
          <cell r="W410">
            <v>45383</v>
          </cell>
          <cell r="X410">
            <v>45412</v>
          </cell>
          <cell r="Y410">
            <v>3061228</v>
          </cell>
          <cell r="Z410">
            <v>45413</v>
          </cell>
          <cell r="AA410">
            <v>45443</v>
          </cell>
          <cell r="AB410">
            <v>3061228</v>
          </cell>
          <cell r="AC410">
            <v>45444</v>
          </cell>
          <cell r="AD410">
            <v>45473</v>
          </cell>
          <cell r="AE410">
            <v>1428573</v>
          </cell>
          <cell r="AF410">
            <v>45474</v>
          </cell>
          <cell r="AG410">
            <v>45487</v>
          </cell>
          <cell r="BI410" t="str">
            <v xml:space="preserve">División de Servicios Administrativos </v>
          </cell>
          <cell r="BJ410" t="str">
            <v>VÍCTOR EFREN ORTÍZ ORTÍZ</v>
          </cell>
          <cell r="BK410" t="str">
            <v>Jefe de Oficina</v>
          </cell>
          <cell r="BL410">
            <v>153</v>
          </cell>
          <cell r="BM410">
            <v>45327.49181712963</v>
          </cell>
          <cell r="BN410">
            <v>275013935</v>
          </cell>
          <cell r="BO410">
            <v>578</v>
          </cell>
          <cell r="BP410">
            <v>45327</v>
          </cell>
          <cell r="BQ410">
            <v>16326549</v>
          </cell>
          <cell r="CS410" t="str">
            <v xml:space="preserve">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seguimiento de acciones y actividades de los compromisos adquiridos en los Planes de mejoramiento al sistema de Seguridad y Salud en el trabajo. 13. Apoyar el proceso de gestión ante las ARL y fondos de pensiones necesarios para el reconocimiento y pago de incapacidades y el reconocimiento de pensión por invalidez o indemnización por merma laboral. 14. Apoyar en el desarrollo y gestión de las incapacidades que llegan a la División de Servicios Administrativos. 15. Apoyar las gestiones de la División en temas pensionales y de seguridad social y proyectar respuestas de requerimiento de los mismos. </v>
          </cell>
          <cell r="CT410">
            <v>21176898.899999999</v>
          </cell>
          <cell r="CU410">
            <v>436</v>
          </cell>
          <cell r="CV410" t="str">
            <v>421</v>
          </cell>
          <cell r="CY410">
            <v>8299</v>
          </cell>
          <cell r="CZ410" t="str">
            <v>M6</v>
          </cell>
        </row>
        <row r="411">
          <cell r="B411" t="str">
            <v>0312 DE 2024</v>
          </cell>
          <cell r="C411">
            <v>86067601</v>
          </cell>
          <cell r="D411" t="str">
            <v>WILBER ANDRES HERNANDEZ ENCISO</v>
          </cell>
          <cell r="E411" t="str">
            <v>CONTRATO DE PRESTACIÓN DE SERVICIOS DE APOYO A LA GESTIÓN</v>
          </cell>
          <cell r="F411" t="str">
            <v>PRESTACIÓN DE SERVICIOS DE APOYO A LA GESTIÓN NECESARIO PARA EL FORTALECIMIENTO DE LOS PROCESOS OPERATIVOS DE SERVICIOS GENERALES DE LA UNIVERSIDAD DE LOS LLANOS.</v>
          </cell>
          <cell r="G411">
            <v>45327</v>
          </cell>
          <cell r="H411">
            <v>9693888</v>
          </cell>
          <cell r="I411" t="str">
            <v>Cinco (05) meses y diez (10) días calendario</v>
          </cell>
          <cell r="J411">
            <v>45327</v>
          </cell>
          <cell r="K411">
            <v>45487</v>
          </cell>
          <cell r="L411" t="str">
            <v>NO APLICA</v>
          </cell>
          <cell r="M411" t="str">
            <v>NO APLICA</v>
          </cell>
          <cell r="N411" t="str">
            <v>NO APLICA</v>
          </cell>
          <cell r="O411">
            <v>6</v>
          </cell>
          <cell r="P411">
            <v>1575257</v>
          </cell>
          <cell r="Q411">
            <v>45327</v>
          </cell>
          <cell r="R411">
            <v>45351</v>
          </cell>
          <cell r="S411">
            <v>1817604</v>
          </cell>
          <cell r="T411">
            <v>45352</v>
          </cell>
          <cell r="U411">
            <v>45382</v>
          </cell>
          <cell r="V411">
            <v>1817604</v>
          </cell>
          <cell r="W411">
            <v>45383</v>
          </cell>
          <cell r="X411">
            <v>45412</v>
          </cell>
          <cell r="Y411">
            <v>1817604</v>
          </cell>
          <cell r="Z411">
            <v>45413</v>
          </cell>
          <cell r="AA411">
            <v>45443</v>
          </cell>
          <cell r="AB411">
            <v>1817604</v>
          </cell>
          <cell r="AC411">
            <v>45444</v>
          </cell>
          <cell r="AD411">
            <v>45473</v>
          </cell>
          <cell r="AE411">
            <v>848215</v>
          </cell>
          <cell r="AF411">
            <v>45474</v>
          </cell>
          <cell r="AG411">
            <v>45487</v>
          </cell>
          <cell r="BI411" t="str">
            <v>Vicerrectoría de Recursos Universitarios</v>
          </cell>
          <cell r="BJ411" t="str">
            <v>CLAUDIA CONSTANZA GANTIVA ORTEGON</v>
          </cell>
          <cell r="BK411" t="str">
            <v>Técnico Administrativo</v>
          </cell>
          <cell r="BL411">
            <v>153</v>
          </cell>
          <cell r="BM411">
            <v>45327.49181712963</v>
          </cell>
          <cell r="BN411">
            <v>275013935</v>
          </cell>
          <cell r="BO411">
            <v>579</v>
          </cell>
          <cell r="BP411">
            <v>45327</v>
          </cell>
          <cell r="BQ411">
            <v>9693888</v>
          </cell>
          <cell r="CS411"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411">
            <v>86067601</v>
          </cell>
          <cell r="CU411">
            <v>436</v>
          </cell>
          <cell r="CV411" t="str">
            <v>423</v>
          </cell>
          <cell r="CY411">
            <v>8299</v>
          </cell>
          <cell r="CZ411" t="str">
            <v>M6</v>
          </cell>
        </row>
        <row r="412">
          <cell r="B412" t="str">
            <v>0313 DE 2024</v>
          </cell>
          <cell r="C412">
            <v>80029191</v>
          </cell>
          <cell r="D412" t="str">
            <v>MARIO ALEXANDER CALDERON COLLAZOS</v>
          </cell>
          <cell r="E412" t="str">
            <v>CONTRATO DE PRESTACIÓN DE SERVICIOS PROFESIONALES</v>
          </cell>
          <cell r="F412" t="str">
            <v xml:space="preserve">PRESTACIÓN DE SERVICIOS PROFESIONALES NECESARIO PARA EL DESARROLLO DEL PROYECTO FICHA BPUNI VIAC 05 0111 2023 “ESCENARIOS DE EXTENSIÓN, APROPIACIÓN Y RESPONSABILIDAD SOCIAL DE LA UNIVERSIDAD DE LOS LLANOS” </v>
          </cell>
          <cell r="G412">
            <v>45327</v>
          </cell>
          <cell r="H412">
            <v>19727915</v>
          </cell>
          <cell r="I412" t="str">
            <v>Cinco (05) meses y diez (10) días calendario</v>
          </cell>
          <cell r="J412">
            <v>45327</v>
          </cell>
          <cell r="K412">
            <v>45487</v>
          </cell>
          <cell r="L412" t="str">
            <v>NO APLICA</v>
          </cell>
          <cell r="M412" t="str">
            <v>NO APLICA</v>
          </cell>
          <cell r="N412" t="str">
            <v>NO APLICA</v>
          </cell>
          <cell r="O412">
            <v>6</v>
          </cell>
          <cell r="P412">
            <v>3205786</v>
          </cell>
          <cell r="Q412">
            <v>45327</v>
          </cell>
          <cell r="R412">
            <v>45351</v>
          </cell>
          <cell r="S412">
            <v>3698984</v>
          </cell>
          <cell r="T412">
            <v>45352</v>
          </cell>
          <cell r="U412">
            <v>45382</v>
          </cell>
          <cell r="V412">
            <v>3698984</v>
          </cell>
          <cell r="W412">
            <v>45383</v>
          </cell>
          <cell r="X412">
            <v>45412</v>
          </cell>
          <cell r="Y412">
            <v>3698984</v>
          </cell>
          <cell r="Z412">
            <v>45413</v>
          </cell>
          <cell r="AA412">
            <v>45443</v>
          </cell>
          <cell r="AB412">
            <v>3698984</v>
          </cell>
          <cell r="AC412">
            <v>45444</v>
          </cell>
          <cell r="AD412">
            <v>45473</v>
          </cell>
          <cell r="AE412">
            <v>1726193</v>
          </cell>
          <cell r="AF412">
            <v>45474</v>
          </cell>
          <cell r="AG412">
            <v>45487</v>
          </cell>
          <cell r="BI412" t="str">
            <v>Dirección General de Proyección Social</v>
          </cell>
          <cell r="BJ412" t="str">
            <v>OMAR YESID BELTRÁN GUTIÉRREZ</v>
          </cell>
          <cell r="BK412" t="str">
            <v>Director Técnico de Proyección Social</v>
          </cell>
          <cell r="BL412">
            <v>145</v>
          </cell>
          <cell r="BM412">
            <v>45327.440729166665</v>
          </cell>
          <cell r="BN412">
            <v>52381013</v>
          </cell>
          <cell r="BO412">
            <v>566</v>
          </cell>
          <cell r="BP412">
            <v>45327</v>
          </cell>
          <cell r="BQ412">
            <v>19727915</v>
          </cell>
          <cell r="CS412" t="str">
            <v>1. Contribuir con el diseño, maquetación y diagramación de libros de texto, publicaciones seriadas, memorias de eventos, cartillas divulgativas, catálogos, publicaciones digitales de la Editorial en la Universidad de los Llanos. 2. Apoyar el diseño e implementación de material audiovisual y conceptos visuales para la divulgación de las revistas científicas, libros y publicaciones de la Universidad de los Llanos. 3. Coadyuvar en el proceso de marcación de metadatos de acuerdo con los indexadores de los productos científicos de las Revistas de la Universidad de los Llanos y los libros de la Editorial. 4. Apoyar la visibilización de la producción intelectual de la Editorial a través de los formatos HTML, XML, E pub, pdf, y demás formatos solicitados por los directorios e indexadores. 5. Colaborar en la actualización permanente de los sitios web de las revistas científicas y la editorial de la Universidad de los Llanos. 6. Apoyar en el diseño e implementación de productos de comunicación visual, piezas gráficas, producción web, manejo de marca y proceso de comunicaciones de la Dirección General de Proyección Social.</v>
          </cell>
          <cell r="CT412">
            <v>80029191</v>
          </cell>
          <cell r="CU412">
            <v>624</v>
          </cell>
          <cell r="CV412" t="str">
            <v>53018</v>
          </cell>
          <cell r="CY412">
            <v>7310</v>
          </cell>
          <cell r="CZ412" t="str">
            <v>M6</v>
          </cell>
        </row>
        <row r="413">
          <cell r="B413" t="str">
            <v>0314 DE 2024</v>
          </cell>
          <cell r="C413">
            <v>1121955439</v>
          </cell>
          <cell r="D413" t="str">
            <v>MARIA CAMILA GUTIERREZ URREA</v>
          </cell>
          <cell r="E413" t="str">
            <v>CONTRATO DE PRESTACIÓN DE SERVICIOS PROFESIONALES</v>
          </cell>
          <cell r="F413" t="str">
            <v>PRESTACIÓN DE SERVICIOS PROFESIONALES NECESARIO PARA EL DESARROLLO DEL PROYECTO FICHA BPUNI VIARE 03 3110 2023 “FORTALECIMIENTO ESTRATÉGICO DE LA CULTURA ORGANIZACIONAL EN LA COMUNICACIÓN INTEGRAL DE LA UNIVERSIDAD DE LOS LLANOS”</v>
          </cell>
          <cell r="G413">
            <v>45327</v>
          </cell>
          <cell r="H413">
            <v>14562667</v>
          </cell>
          <cell r="I413" t="str">
            <v>Cinco (05) meses y diez (10) días calendario</v>
          </cell>
          <cell r="J413">
            <v>45327</v>
          </cell>
          <cell r="K413">
            <v>45487</v>
          </cell>
          <cell r="L413" t="str">
            <v>NO APLICA</v>
          </cell>
          <cell r="M413" t="str">
            <v>NO APLICA</v>
          </cell>
          <cell r="N413" t="str">
            <v>NO APLICA</v>
          </cell>
          <cell r="O413">
            <v>6</v>
          </cell>
          <cell r="P413">
            <v>2366433</v>
          </cell>
          <cell r="Q413">
            <v>45327</v>
          </cell>
          <cell r="R413">
            <v>45351</v>
          </cell>
          <cell r="S413">
            <v>2730500</v>
          </cell>
          <cell r="T413">
            <v>45352</v>
          </cell>
          <cell r="U413">
            <v>45382</v>
          </cell>
          <cell r="V413">
            <v>2730500</v>
          </cell>
          <cell r="W413">
            <v>45383</v>
          </cell>
          <cell r="X413">
            <v>45412</v>
          </cell>
          <cell r="Y413">
            <v>2730500</v>
          </cell>
          <cell r="Z413">
            <v>45413</v>
          </cell>
          <cell r="AA413">
            <v>45443</v>
          </cell>
          <cell r="AB413">
            <v>2730500</v>
          </cell>
          <cell r="AC413">
            <v>45444</v>
          </cell>
          <cell r="AD413">
            <v>45473</v>
          </cell>
          <cell r="AE413">
            <v>1274234</v>
          </cell>
          <cell r="AF413">
            <v>45474</v>
          </cell>
          <cell r="AG413">
            <v>45487</v>
          </cell>
          <cell r="BI413" t="str">
            <v>Secretaria General</v>
          </cell>
          <cell r="BJ413" t="str">
            <v>DEIVER GIOVANNY QUINTERO REYES</v>
          </cell>
          <cell r="BK413" t="str">
            <v>Secretario General</v>
          </cell>
          <cell r="BL413">
            <v>146</v>
          </cell>
          <cell r="BM413">
            <v>45327.440960648149</v>
          </cell>
          <cell r="BN413">
            <v>40689979</v>
          </cell>
          <cell r="BO413">
            <v>569</v>
          </cell>
          <cell r="BP413">
            <v>45327</v>
          </cell>
          <cell r="BQ413">
            <v>14562667</v>
          </cell>
          <cell r="CS413"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413">
            <v>1121955439</v>
          </cell>
          <cell r="CU413">
            <v>620</v>
          </cell>
          <cell r="CV413" t="str">
            <v>40063</v>
          </cell>
          <cell r="CY413">
            <v>8299</v>
          </cell>
          <cell r="CZ413" t="str">
            <v>M6</v>
          </cell>
        </row>
        <row r="414">
          <cell r="B414" t="str">
            <v>0315 DE 2024</v>
          </cell>
          <cell r="C414">
            <v>1010014158</v>
          </cell>
          <cell r="D414" t="str">
            <v>DAYANNA MICHELLE VEGA GRANADOS</v>
          </cell>
          <cell r="E414" t="str">
            <v>CONTRATO DE PRESTACIÓN DE SERVICIOS DE APOYO A LA GESTIÓN</v>
          </cell>
          <cell r="F414" t="str">
            <v>PRESTACIÓN DE SERVICIOS DE APOYO A LA GESTIÓN NECESARIO PARA EL DESARROLLO DEL PROYECTO FICHA BPUNI VIARE 03 3110 2023 “FORTALECIMIENTO ESTRATÉGICO DE LA CULTURA ORGANIZACIONAL EN LA COMUNICACIÓN INTEGRAL DE LA UNIVERSIDAD DE LOS LLANOS”</v>
          </cell>
          <cell r="G414">
            <v>45327</v>
          </cell>
          <cell r="H414">
            <v>11564645</v>
          </cell>
          <cell r="I414" t="str">
            <v>Cinco (05) meses y diez (10) días calendario</v>
          </cell>
          <cell r="J414">
            <v>45327</v>
          </cell>
          <cell r="K414">
            <v>45487</v>
          </cell>
          <cell r="L414" t="str">
            <v>NO APLICA</v>
          </cell>
          <cell r="M414" t="str">
            <v>NO APLICA</v>
          </cell>
          <cell r="N414" t="str">
            <v>NO APLICA</v>
          </cell>
          <cell r="O414">
            <v>6</v>
          </cell>
          <cell r="P414">
            <v>1879255</v>
          </cell>
          <cell r="Q414">
            <v>45327</v>
          </cell>
          <cell r="R414">
            <v>45351</v>
          </cell>
          <cell r="S414">
            <v>2168371</v>
          </cell>
          <cell r="T414">
            <v>45352</v>
          </cell>
          <cell r="U414">
            <v>45382</v>
          </cell>
          <cell r="V414">
            <v>2168371</v>
          </cell>
          <cell r="W414">
            <v>45383</v>
          </cell>
          <cell r="X414">
            <v>45412</v>
          </cell>
          <cell r="Y414">
            <v>2168371</v>
          </cell>
          <cell r="Z414">
            <v>45413</v>
          </cell>
          <cell r="AA414">
            <v>45443</v>
          </cell>
          <cell r="AB414">
            <v>2168371</v>
          </cell>
          <cell r="AC414">
            <v>45444</v>
          </cell>
          <cell r="AD414">
            <v>45473</v>
          </cell>
          <cell r="AE414">
            <v>1011906</v>
          </cell>
          <cell r="AF414">
            <v>45474</v>
          </cell>
          <cell r="AG414">
            <v>45487</v>
          </cell>
          <cell r="BI414" t="str">
            <v>Secretaria General</v>
          </cell>
          <cell r="BJ414" t="str">
            <v>DEIVER GIOVANNY QUINTERO REYES</v>
          </cell>
          <cell r="BK414" t="str">
            <v>Secretario General</v>
          </cell>
          <cell r="BL414">
            <v>146</v>
          </cell>
          <cell r="BM414">
            <v>45327.440960648149</v>
          </cell>
          <cell r="BN414">
            <v>40689979</v>
          </cell>
          <cell r="BO414">
            <v>573</v>
          </cell>
          <cell r="BP414">
            <v>45327</v>
          </cell>
          <cell r="BQ414">
            <v>11564645</v>
          </cell>
          <cell r="CS414"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v>
          </cell>
          <cell r="CT414">
            <v>1010014158</v>
          </cell>
          <cell r="CU414">
            <v>620</v>
          </cell>
          <cell r="CV414" t="str">
            <v>40063</v>
          </cell>
          <cell r="CY414">
            <v>8299</v>
          </cell>
          <cell r="CZ414" t="str">
            <v>M6</v>
          </cell>
        </row>
        <row r="415">
          <cell r="B415" t="str">
            <v>0316 DE 2024</v>
          </cell>
          <cell r="C415">
            <v>1006558901</v>
          </cell>
          <cell r="D415" t="str">
            <v>EDITH JULIETH RAMIREZ CRUZ</v>
          </cell>
          <cell r="E415" t="str">
            <v>CONTRATO DE PRESTACIÓN DE SERVICIOS PROFESIONALES</v>
          </cell>
          <cell r="F415" t="str">
            <v>PRESTACIÓN DE SERVICIOS PROFESIONALES NECESARIO PARA EL FORTALECIMIENTO DE LOS PROCESOS ACADÉMICOS Y ADMINISTRATIVOS DEL CENTRO DE IDIOMAS DE LA FACULTAD DE CIENCIAS HUMANAS Y DE LA EDUCACIÓN DE LA UNIVERSIDAD DE LOS LLANOS.</v>
          </cell>
          <cell r="G415">
            <v>45327</v>
          </cell>
          <cell r="H415">
            <v>14562667</v>
          </cell>
          <cell r="I415" t="str">
            <v>Cinco (05) meses y diez (10) días calendario</v>
          </cell>
          <cell r="J415">
            <v>45327</v>
          </cell>
          <cell r="K415">
            <v>45487</v>
          </cell>
          <cell r="L415" t="str">
            <v>NO APLICA</v>
          </cell>
          <cell r="M415" t="str">
            <v>NO APLICA</v>
          </cell>
          <cell r="N415" t="str">
            <v>NO APLICA</v>
          </cell>
          <cell r="O415">
            <v>6</v>
          </cell>
          <cell r="P415">
            <v>2366433</v>
          </cell>
          <cell r="Q415">
            <v>45327</v>
          </cell>
          <cell r="R415">
            <v>45351</v>
          </cell>
          <cell r="S415">
            <v>2730500</v>
          </cell>
          <cell r="T415">
            <v>45352</v>
          </cell>
          <cell r="U415">
            <v>45382</v>
          </cell>
          <cell r="V415">
            <v>2730500</v>
          </cell>
          <cell r="W415">
            <v>45383</v>
          </cell>
          <cell r="X415">
            <v>45412</v>
          </cell>
          <cell r="Y415">
            <v>2730500</v>
          </cell>
          <cell r="Z415">
            <v>45413</v>
          </cell>
          <cell r="AA415">
            <v>45443</v>
          </cell>
          <cell r="AB415">
            <v>2730500</v>
          </cell>
          <cell r="AC415">
            <v>45444</v>
          </cell>
          <cell r="AD415">
            <v>45473</v>
          </cell>
          <cell r="AE415">
            <v>1274234</v>
          </cell>
          <cell r="AF415">
            <v>45474</v>
          </cell>
          <cell r="AG415">
            <v>45487</v>
          </cell>
          <cell r="BI415" t="str">
            <v>Facultad de Ciencias Humanas y de la Educación</v>
          </cell>
          <cell r="BJ415" t="str">
            <v xml:space="preserve">FERNANDO CAMPOS POLO </v>
          </cell>
          <cell r="BK415" t="str">
            <v>Decano de la Facultad de Ciencias Humanas y de la Educación</v>
          </cell>
          <cell r="BL415">
            <v>20</v>
          </cell>
          <cell r="BM415">
            <v>45306</v>
          </cell>
          <cell r="BN415">
            <v>2599259317</v>
          </cell>
          <cell r="BO415">
            <v>570</v>
          </cell>
          <cell r="BP415">
            <v>45327</v>
          </cell>
          <cell r="BQ415">
            <v>14562667</v>
          </cell>
          <cell r="CS415" t="str">
            <v>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v>
          </cell>
          <cell r="CT415">
            <v>1006558901</v>
          </cell>
          <cell r="CU415">
            <v>440</v>
          </cell>
          <cell r="CV415" t="str">
            <v>56503</v>
          </cell>
          <cell r="CY415">
            <v>8299</v>
          </cell>
          <cell r="CZ415" t="str">
            <v>M6</v>
          </cell>
        </row>
        <row r="416">
          <cell r="B416" t="str">
            <v>0317 DE 2024</v>
          </cell>
          <cell r="C416">
            <v>1121828203</v>
          </cell>
          <cell r="D416" t="str">
            <v>MARIA MERCEDES GONZALEZ ARDILA</v>
          </cell>
          <cell r="E416" t="str">
            <v>CONTRATO DE PRESTACIÓN DE SERVICIOS DE APOYO A LA GESTIÓN</v>
          </cell>
          <cell r="F416" t="str">
            <v>PRESTACIÓN DE SERVICIOS DE APOYO A LA GESTIÓN NECESARIO PARA EL FORTALECIMIENTO DE LOS PROCESOS ACADÉMICOS Y ADMINISTRATIVOS DEL CENTRO DE IDIOMAS DE LA FACULTAD DE CIENCIAS HUMANAS Y DE LA EDUCACIÓN DE LA UNIVERSIDAD DE LOS LLANOS.</v>
          </cell>
          <cell r="G416">
            <v>45327</v>
          </cell>
          <cell r="H416">
            <v>9693888</v>
          </cell>
          <cell r="I416" t="str">
            <v>Cinco (05) meses y diez (10) días calendario</v>
          </cell>
          <cell r="J416">
            <v>45327</v>
          </cell>
          <cell r="K416">
            <v>45487</v>
          </cell>
          <cell r="L416" t="str">
            <v>NO APLICA</v>
          </cell>
          <cell r="M416" t="str">
            <v>NO APLICA</v>
          </cell>
          <cell r="N416" t="str">
            <v>NO APLICA</v>
          </cell>
          <cell r="O416">
            <v>6</v>
          </cell>
          <cell r="P416">
            <v>1575257</v>
          </cell>
          <cell r="Q416">
            <v>45327</v>
          </cell>
          <cell r="R416">
            <v>45351</v>
          </cell>
          <cell r="S416">
            <v>1817604</v>
          </cell>
          <cell r="T416">
            <v>45352</v>
          </cell>
          <cell r="U416">
            <v>45382</v>
          </cell>
          <cell r="V416">
            <v>1817604</v>
          </cell>
          <cell r="W416">
            <v>45383</v>
          </cell>
          <cell r="X416">
            <v>45412</v>
          </cell>
          <cell r="Y416">
            <v>1817604</v>
          </cell>
          <cell r="Z416">
            <v>45413</v>
          </cell>
          <cell r="AA416">
            <v>45443</v>
          </cell>
          <cell r="AB416">
            <v>1817604</v>
          </cell>
          <cell r="AC416">
            <v>45444</v>
          </cell>
          <cell r="AD416">
            <v>45473</v>
          </cell>
          <cell r="AE416">
            <v>848215</v>
          </cell>
          <cell r="AF416">
            <v>45474</v>
          </cell>
          <cell r="AG416">
            <v>45487</v>
          </cell>
          <cell r="BI416" t="str">
            <v>Facultad de Ciencias Humanas y de la Educación</v>
          </cell>
          <cell r="BJ416" t="str">
            <v xml:space="preserve">FERNANDO CAMPOS POLO </v>
          </cell>
          <cell r="BK416" t="str">
            <v>Decano de la Facultad de Ciencias Humanas y de la Educación</v>
          </cell>
          <cell r="BL416">
            <v>158</v>
          </cell>
          <cell r="BM416">
            <v>45327.90252314815</v>
          </cell>
          <cell r="BN416">
            <v>9693888</v>
          </cell>
          <cell r="BO416">
            <v>572</v>
          </cell>
          <cell r="BP416">
            <v>45327</v>
          </cell>
          <cell r="BQ416">
            <v>9693888</v>
          </cell>
          <cell r="CS416"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suministro de ayudas educativas para el personal docente. 5. Contribuir en el archivo y control de documentos del área según normatividad. 6. Colaborar en la actualización del Sistema de información de Educación para el trabajo y el desarrollo humano SIET. 7. Contribuir con los procesos de calidad y planes de mejora.</v>
          </cell>
          <cell r="CT416">
            <v>1121828203</v>
          </cell>
          <cell r="CU416">
            <v>440</v>
          </cell>
          <cell r="CV416" t="str">
            <v>56503</v>
          </cell>
          <cell r="CY416">
            <v>8299</v>
          </cell>
          <cell r="CZ416" t="str">
            <v>M6</v>
          </cell>
        </row>
        <row r="417">
          <cell r="B417" t="str">
            <v>0318 DE 2024</v>
          </cell>
          <cell r="C417">
            <v>1119894154</v>
          </cell>
          <cell r="D417" t="str">
            <v>BRAYAN SNEIDER RAMIREZ BLANDON</v>
          </cell>
          <cell r="E417" t="str">
            <v>CONTRATO DE PRESTACIÓN DE SERVICIOS PROFESIONALES</v>
          </cell>
          <cell r="F417" t="str">
            <v>PRESTACIÓN DE SERVICIOS PROFESIONALES NECESARIO PARA EL FORTALECIMIENTO DE LOS DIFERENTES PROCESOS DE CALIDAD EN EL CENTRO DE IDIOMAS DE LA FACULTAD DE CIENCIAS HUMANAS Y DE LA EDUCACIÓN DE LA UNIVERSIDAD DE LOS LLANOS”</v>
          </cell>
          <cell r="G417">
            <v>45327</v>
          </cell>
          <cell r="H417">
            <v>16326549</v>
          </cell>
          <cell r="I417" t="str">
            <v>Cinco (05) meses y diez (10) días calendario</v>
          </cell>
          <cell r="J417">
            <v>45327</v>
          </cell>
          <cell r="K417">
            <v>45487</v>
          </cell>
          <cell r="L417" t="str">
            <v>NO APLICA</v>
          </cell>
          <cell r="M417" t="str">
            <v>NO APLICA</v>
          </cell>
          <cell r="N417" t="str">
            <v>NO APLICA</v>
          </cell>
          <cell r="O417">
            <v>6</v>
          </cell>
          <cell r="P417">
            <v>2653064</v>
          </cell>
          <cell r="Q417">
            <v>45327</v>
          </cell>
          <cell r="R417">
            <v>45351</v>
          </cell>
          <cell r="S417">
            <v>3061228</v>
          </cell>
          <cell r="T417">
            <v>45352</v>
          </cell>
          <cell r="U417">
            <v>45382</v>
          </cell>
          <cell r="V417">
            <v>3061228</v>
          </cell>
          <cell r="W417">
            <v>45383</v>
          </cell>
          <cell r="X417">
            <v>45412</v>
          </cell>
          <cell r="Y417">
            <v>3061228</v>
          </cell>
          <cell r="Z417">
            <v>45413</v>
          </cell>
          <cell r="AA417">
            <v>45443</v>
          </cell>
          <cell r="AB417">
            <v>3061228</v>
          </cell>
          <cell r="AC417">
            <v>45444</v>
          </cell>
          <cell r="AD417">
            <v>45473</v>
          </cell>
          <cell r="AE417">
            <v>1428573</v>
          </cell>
          <cell r="AF417">
            <v>45474</v>
          </cell>
          <cell r="AG417">
            <v>45487</v>
          </cell>
          <cell r="BI417" t="str">
            <v>Facultad de Ciencias Humanas y de la Educación</v>
          </cell>
          <cell r="BJ417" t="str">
            <v xml:space="preserve">FERNANDO CAMPOS POLO </v>
          </cell>
          <cell r="BK417" t="str">
            <v>Decano de la Facultad de Ciencias Humanas y de la Educación</v>
          </cell>
          <cell r="BL417">
            <v>20</v>
          </cell>
          <cell r="BM417">
            <v>45306</v>
          </cell>
          <cell r="BN417">
            <v>2599259317</v>
          </cell>
          <cell r="BO417">
            <v>571</v>
          </cell>
          <cell r="BP417">
            <v>45327</v>
          </cell>
          <cell r="BQ417">
            <v>16326549</v>
          </cell>
          <cell r="CS417"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417">
            <v>1119894154.4000001</v>
          </cell>
          <cell r="CU417">
            <v>440</v>
          </cell>
          <cell r="CV417" t="str">
            <v>56503</v>
          </cell>
          <cell r="CY417">
            <v>8299</v>
          </cell>
          <cell r="CZ417" t="str">
            <v>M6</v>
          </cell>
        </row>
        <row r="418">
          <cell r="B418" t="str">
            <v>0319 DE 2024</v>
          </cell>
          <cell r="C418">
            <v>24716432</v>
          </cell>
          <cell r="D418" t="str">
            <v>ALIDIS EVELCY SIERRA VARGAS</v>
          </cell>
          <cell r="E418" t="str">
            <v>CONTRATO DE PRESTACIÓN DE SERVICIOS PROFESIONALES</v>
          </cell>
          <cell r="F41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418">
            <v>45327</v>
          </cell>
          <cell r="H418">
            <v>16326549</v>
          </cell>
          <cell r="I418" t="str">
            <v>Cinco (05) meses y diez (10) días calendario</v>
          </cell>
          <cell r="J418">
            <v>45327</v>
          </cell>
          <cell r="K418">
            <v>45487</v>
          </cell>
          <cell r="L418" t="str">
            <v>NO APLICA</v>
          </cell>
          <cell r="M418" t="str">
            <v>NO APLICA</v>
          </cell>
          <cell r="N418" t="str">
            <v>NO APLICA</v>
          </cell>
          <cell r="O418">
            <v>6</v>
          </cell>
          <cell r="P418">
            <v>2653064</v>
          </cell>
          <cell r="Q418">
            <v>45327</v>
          </cell>
          <cell r="R418">
            <v>45351</v>
          </cell>
          <cell r="S418">
            <v>3061228</v>
          </cell>
          <cell r="T418">
            <v>45352</v>
          </cell>
          <cell r="U418">
            <v>45382</v>
          </cell>
          <cell r="V418">
            <v>3061228</v>
          </cell>
          <cell r="W418">
            <v>45383</v>
          </cell>
          <cell r="X418">
            <v>45412</v>
          </cell>
          <cell r="Y418">
            <v>3061228</v>
          </cell>
          <cell r="Z418">
            <v>45413</v>
          </cell>
          <cell r="AA418">
            <v>45443</v>
          </cell>
          <cell r="AB418">
            <v>3061228</v>
          </cell>
          <cell r="AC418">
            <v>45444</v>
          </cell>
          <cell r="AD418">
            <v>45473</v>
          </cell>
          <cell r="AE418">
            <v>1428573</v>
          </cell>
          <cell r="AF418">
            <v>45474</v>
          </cell>
          <cell r="AG418">
            <v>45487</v>
          </cell>
          <cell r="BI418" t="str">
            <v xml:space="preserve">Dirección General de Investigaciones  </v>
          </cell>
          <cell r="BJ418" t="str">
            <v>YOHANA MARIA VELASCO SANTAMARIA</v>
          </cell>
          <cell r="BK418" t="str">
            <v>Director Técnico de Investigaciones</v>
          </cell>
          <cell r="BL418">
            <v>144</v>
          </cell>
          <cell r="BM418">
            <v>45327.44021990741</v>
          </cell>
          <cell r="BN418">
            <v>16326549</v>
          </cell>
          <cell r="BO418">
            <v>565</v>
          </cell>
          <cell r="BP418">
            <v>45327</v>
          </cell>
          <cell r="BQ418">
            <v>16326549</v>
          </cell>
          <cell r="CS418" t="str">
            <v>1. Apoyar los procesos administrativos para la contratación de auxiliares, asesores e investigadores requeridos dentro de los proyectos de investigación internos, financiados por la Dirección General de Investigaciones. 2. Contribuir con el proceso de compras, evaluación técnica y seguimiento para la adquisición de bienes y servicios, requeridos en los proyectos de investigación financiados por la Dirección General de Investigaciones. 3. Brindar acompañamiento en el seguimiento a los cronogramas de ejecución de los proyectos, verificando la entrega oportuna de los informes parciales y finales y los productos, así como legalización de avances e informes de comisiones apoyados por la Dirección General de Investigaciones. 4. Apoyo en la actualización de la base de datos de la Dirección General de Investigaciones.</v>
          </cell>
          <cell r="CT418">
            <v>24716432</v>
          </cell>
          <cell r="CU418">
            <v>622</v>
          </cell>
          <cell r="CV418" t="str">
            <v>53017</v>
          </cell>
          <cell r="CY418">
            <v>8299</v>
          </cell>
          <cell r="CZ418" t="str">
            <v>M6</v>
          </cell>
        </row>
        <row r="419">
          <cell r="B419" t="str">
            <v>0320 DE 2024</v>
          </cell>
          <cell r="C419">
            <v>1121924363</v>
          </cell>
          <cell r="D419" t="str">
            <v>LAURA YINETH SUAREZ CONTENTO</v>
          </cell>
          <cell r="E419" t="str">
            <v>CONTRATO DE PRESTACIÓN DE SERVICIOS DE APOYO A LA GESTIÓN</v>
          </cell>
          <cell r="F419"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419">
            <v>45327</v>
          </cell>
          <cell r="H419">
            <v>9936235</v>
          </cell>
          <cell r="I419" t="str">
            <v>Cuatro (04) meses y tres (03) días calendario</v>
          </cell>
          <cell r="J419">
            <v>45327</v>
          </cell>
          <cell r="K419">
            <v>45450</v>
          </cell>
          <cell r="L419" t="str">
            <v>NO APLICA</v>
          </cell>
          <cell r="M419" t="str">
            <v>NO APLICA</v>
          </cell>
          <cell r="N419" t="str">
            <v>NO APLICA</v>
          </cell>
          <cell r="O419">
            <v>5</v>
          </cell>
          <cell r="P419">
            <v>2100342</v>
          </cell>
          <cell r="Q419">
            <v>45327</v>
          </cell>
          <cell r="R419">
            <v>45351</v>
          </cell>
          <cell r="S419">
            <v>2423472</v>
          </cell>
          <cell r="T419">
            <v>45352</v>
          </cell>
          <cell r="U419">
            <v>45382</v>
          </cell>
          <cell r="V419">
            <v>2423472</v>
          </cell>
          <cell r="W419">
            <v>45383</v>
          </cell>
          <cell r="X419">
            <v>45412</v>
          </cell>
          <cell r="Y419">
            <v>2423472</v>
          </cell>
          <cell r="Z419">
            <v>45413</v>
          </cell>
          <cell r="AA419">
            <v>45443</v>
          </cell>
          <cell r="AB419">
            <v>565477</v>
          </cell>
          <cell r="AC419">
            <v>45444</v>
          </cell>
          <cell r="AD419">
            <v>45450</v>
          </cell>
          <cell r="BI419" t="str">
            <v>Facultad de Ciencias Agropecuarias y Recursos Naturales</v>
          </cell>
          <cell r="BJ419" t="str">
            <v>CRISTÓBAL LUGO LÓPEZ</v>
          </cell>
          <cell r="BK419" t="str">
            <v>Decano de la Facultad de Ciencias Agropecuarias y Recursos Naturales</v>
          </cell>
          <cell r="BL419">
            <v>154</v>
          </cell>
          <cell r="BM419">
            <v>45327.534131944441</v>
          </cell>
          <cell r="BN419">
            <v>458377735</v>
          </cell>
          <cell r="BO419">
            <v>693</v>
          </cell>
          <cell r="BP419">
            <v>45327</v>
          </cell>
          <cell r="BQ419">
            <v>9936235</v>
          </cell>
          <cell r="CS419"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419">
            <v>1121924363.4000001</v>
          </cell>
          <cell r="CU419">
            <v>27</v>
          </cell>
          <cell r="CV419" t="str">
            <v>54614</v>
          </cell>
          <cell r="CY419">
            <v>8299</v>
          </cell>
          <cell r="CZ419" t="str">
            <v>M6</v>
          </cell>
        </row>
        <row r="420">
          <cell r="B420" t="str">
            <v>0321 DE 2024</v>
          </cell>
          <cell r="C420">
            <v>1121865537</v>
          </cell>
          <cell r="D420" t="str">
            <v xml:space="preserve">ZAYDA JULIETH POLANCO FALLA </v>
          </cell>
          <cell r="E420" t="str">
            <v>CONTRATO DE PRESTACIÓN DE SERVICIOS DE APOYO A LA GESTIÓN</v>
          </cell>
          <cell r="F420" t="str">
            <v>PRESTACIÓN DE SERVICIOS DE APOYO A LA GESTIÓN NECESARIO PARA EL FORTALECIMIENTO DE LOS PROCESOS EN EL LABORATORIO DE BIOTECNOLOGÍA DE LA FACULTAD DE CIENCIAS AGROPECUARIAS Y RECURSOS NATURALES DE LA UNIVERSIDAD DE LOS LLANOS.</v>
          </cell>
          <cell r="G420">
            <v>45327</v>
          </cell>
          <cell r="H420">
            <v>8890321</v>
          </cell>
          <cell r="I420" t="str">
            <v>Cuatro (04) meses y tres (03) días calendario</v>
          </cell>
          <cell r="J420">
            <v>45327</v>
          </cell>
          <cell r="K420">
            <v>45450</v>
          </cell>
          <cell r="L420" t="str">
            <v>NO APLICA</v>
          </cell>
          <cell r="M420" t="str">
            <v>NO APLICA</v>
          </cell>
          <cell r="N420" t="str">
            <v>NO APLICA</v>
          </cell>
          <cell r="O420">
            <v>5</v>
          </cell>
          <cell r="P420">
            <v>1879255</v>
          </cell>
          <cell r="Q420">
            <v>45327</v>
          </cell>
          <cell r="R420">
            <v>45351</v>
          </cell>
          <cell r="S420">
            <v>2168371</v>
          </cell>
          <cell r="T420">
            <v>45352</v>
          </cell>
          <cell r="U420">
            <v>45382</v>
          </cell>
          <cell r="V420">
            <v>2168371</v>
          </cell>
          <cell r="W420">
            <v>45383</v>
          </cell>
          <cell r="X420">
            <v>45412</v>
          </cell>
          <cell r="Y420">
            <v>2168371</v>
          </cell>
          <cell r="Z420">
            <v>45413</v>
          </cell>
          <cell r="AA420">
            <v>45443</v>
          </cell>
          <cell r="AB420">
            <v>505953</v>
          </cell>
          <cell r="AC420">
            <v>45444</v>
          </cell>
          <cell r="AD420">
            <v>45450</v>
          </cell>
          <cell r="BI420" t="str">
            <v>Facultad de Ciencias Agropecuarias y Recursos Naturales</v>
          </cell>
          <cell r="BJ420" t="str">
            <v>CRISTÓBAL LUGO LÓPEZ</v>
          </cell>
          <cell r="BK420" t="str">
            <v>Decano de la Facultad de Ciencias Agropecuarias y Recursos Naturales</v>
          </cell>
          <cell r="BL420">
            <v>154</v>
          </cell>
          <cell r="BM420">
            <v>45327.534131944441</v>
          </cell>
          <cell r="BN420">
            <v>458377735</v>
          </cell>
          <cell r="BO420">
            <v>691</v>
          </cell>
          <cell r="BP420">
            <v>45327</v>
          </cell>
          <cell r="BQ420">
            <v>8890321</v>
          </cell>
          <cell r="CS42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0">
            <v>1121865537</v>
          </cell>
          <cell r="CU420">
            <v>27</v>
          </cell>
          <cell r="CV420" t="str">
            <v>54407</v>
          </cell>
          <cell r="CY420">
            <v>7490</v>
          </cell>
          <cell r="CZ420" t="str">
            <v>M6</v>
          </cell>
        </row>
        <row r="421">
          <cell r="B421" t="str">
            <v>0322 DE 2024</v>
          </cell>
          <cell r="C421">
            <v>1121876092</v>
          </cell>
          <cell r="D421" t="str">
            <v xml:space="preserve">OSCAR JAVIER HERRERA PARRA </v>
          </cell>
          <cell r="E421" t="str">
            <v>CONTRATO DE PRESTACIÓN DE SERVICIOS PROFESIONALES</v>
          </cell>
          <cell r="F421" t="str">
            <v>PRESTACIÓN DE SERVICIOS PROFESIONALES NECESARIO PARA EL FORTALECIMIENTO DE LOS PROCESOS DEL LABORATORIO CLÍNICO DE LA FACULTAD DE CIENCIAS AGROPECUARIAS Y RECURSOS NATURALES DE LA UNIVERSIDAD DE LOS LLANOS.</v>
          </cell>
          <cell r="G421">
            <v>45327</v>
          </cell>
          <cell r="H421">
            <v>12551035</v>
          </cell>
          <cell r="I421" t="str">
            <v>Cuatro (04) meses y tres (03) días calendario</v>
          </cell>
          <cell r="J421">
            <v>45327</v>
          </cell>
          <cell r="K421">
            <v>45450</v>
          </cell>
          <cell r="L421" t="str">
            <v>NO APLICA</v>
          </cell>
          <cell r="M421" t="str">
            <v>NO APLICA</v>
          </cell>
          <cell r="N421" t="str">
            <v>NO APLICA</v>
          </cell>
          <cell r="O421">
            <v>5</v>
          </cell>
          <cell r="P421">
            <v>2653064</v>
          </cell>
          <cell r="Q421">
            <v>45327</v>
          </cell>
          <cell r="R421">
            <v>45351</v>
          </cell>
          <cell r="S421">
            <v>3061228</v>
          </cell>
          <cell r="T421">
            <v>45352</v>
          </cell>
          <cell r="U421">
            <v>45382</v>
          </cell>
          <cell r="V421">
            <v>3061228</v>
          </cell>
          <cell r="W421">
            <v>45383</v>
          </cell>
          <cell r="X421">
            <v>45412</v>
          </cell>
          <cell r="Y421">
            <v>3061228</v>
          </cell>
          <cell r="Z421">
            <v>45413</v>
          </cell>
          <cell r="AA421">
            <v>45443</v>
          </cell>
          <cell r="AB421">
            <v>714287</v>
          </cell>
          <cell r="AC421">
            <v>45444</v>
          </cell>
          <cell r="AD421">
            <v>45450</v>
          </cell>
          <cell r="BI421" t="str">
            <v>Facultad de Ciencias Agropecuarias y Recursos Naturales</v>
          </cell>
          <cell r="BJ421" t="str">
            <v>CRISTÓBAL LUGO LÓPEZ</v>
          </cell>
          <cell r="BK421" t="str">
            <v>Decano de la Facultad de Ciencias Agropecuarias y Recursos Naturales</v>
          </cell>
          <cell r="BL421">
            <v>154</v>
          </cell>
          <cell r="BM421">
            <v>45327.534131944441</v>
          </cell>
          <cell r="BN421">
            <v>458377735</v>
          </cell>
          <cell r="BO421">
            <v>702</v>
          </cell>
          <cell r="BP421">
            <v>45327</v>
          </cell>
          <cell r="BQ421">
            <v>12551035</v>
          </cell>
          <cell r="CS421"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1">
            <v>1121876092</v>
          </cell>
          <cell r="CU421">
            <v>27</v>
          </cell>
          <cell r="CV421" t="str">
            <v>54307</v>
          </cell>
          <cell r="CY421">
            <v>7500</v>
          </cell>
          <cell r="CZ421" t="str">
            <v>M6</v>
          </cell>
        </row>
        <row r="422">
          <cell r="B422" t="str">
            <v>0323 DE 2024</v>
          </cell>
          <cell r="C422">
            <v>51732122</v>
          </cell>
          <cell r="D422" t="str">
            <v xml:space="preserve">MARIA NELCY GUARNIZO PEREZ </v>
          </cell>
          <cell r="E422" t="str">
            <v>CONTRATO DE PRESTACIÓN DE SERVICIOS PROFESIONALES</v>
          </cell>
          <cell r="F422" t="str">
            <v>PRESTACIÓN DE SERVICIOS PROFESIONALES NECESARIO PARA EL FORTALECIMIENTO DE LOS PROCESOS DESARROLLADOS POR LOS ESTUDIANTES DEL PROGRAMA DE INGENIERÍA AGRONÓMICA EN LA GRANJA TAHÚR Y BANQUETA DE LA UNIVERSIDAD DE LOS LLANOS.</v>
          </cell>
          <cell r="G422">
            <v>45327</v>
          </cell>
          <cell r="H422">
            <v>12551035</v>
          </cell>
          <cell r="I422" t="str">
            <v>Cuatro (04) meses y tres (03) días calendario</v>
          </cell>
          <cell r="J422">
            <v>45327</v>
          </cell>
          <cell r="K422">
            <v>45450</v>
          </cell>
          <cell r="L422" t="str">
            <v>NO APLICA</v>
          </cell>
          <cell r="M422" t="str">
            <v>NO APLICA</v>
          </cell>
          <cell r="N422" t="str">
            <v>NO APLICA</v>
          </cell>
          <cell r="O422">
            <v>5</v>
          </cell>
          <cell r="P422">
            <v>2653064</v>
          </cell>
          <cell r="Q422">
            <v>45327</v>
          </cell>
          <cell r="R422">
            <v>45351</v>
          </cell>
          <cell r="S422">
            <v>3061228</v>
          </cell>
          <cell r="T422">
            <v>45352</v>
          </cell>
          <cell r="U422">
            <v>45382</v>
          </cell>
          <cell r="V422">
            <v>3061228</v>
          </cell>
          <cell r="W422">
            <v>45383</v>
          </cell>
          <cell r="X422">
            <v>45412</v>
          </cell>
          <cell r="Y422">
            <v>3061228</v>
          </cell>
          <cell r="Z422">
            <v>45413</v>
          </cell>
          <cell r="AA422">
            <v>45443</v>
          </cell>
          <cell r="AB422">
            <v>714287</v>
          </cell>
          <cell r="AC422">
            <v>45444</v>
          </cell>
          <cell r="AD422">
            <v>45450</v>
          </cell>
          <cell r="BI422" t="str">
            <v>Facultad de Ciencias Agropecuarias y Recursos Naturales</v>
          </cell>
          <cell r="BJ422" t="str">
            <v>CRISTÓBAL LUGO LÓPEZ</v>
          </cell>
          <cell r="BK422" t="str">
            <v>Decano de la Facultad de Ciencias Agropecuarias y Recursos Naturales</v>
          </cell>
          <cell r="BL422">
            <v>154</v>
          </cell>
          <cell r="BM422">
            <v>45327.534131944441</v>
          </cell>
          <cell r="BN422">
            <v>458377735</v>
          </cell>
          <cell r="BO422">
            <v>696</v>
          </cell>
          <cell r="BP422">
            <v>45327</v>
          </cell>
          <cell r="BQ422">
            <v>12551035</v>
          </cell>
          <cell r="CS422"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22">
            <v>51732122</v>
          </cell>
          <cell r="CU422">
            <v>27</v>
          </cell>
          <cell r="CV422" t="str">
            <v>54406</v>
          </cell>
          <cell r="CY422">
            <v>7490</v>
          </cell>
          <cell r="CZ422" t="str">
            <v>M6</v>
          </cell>
        </row>
        <row r="423">
          <cell r="B423" t="str">
            <v>0324 DE 2024</v>
          </cell>
          <cell r="C423">
            <v>40390097</v>
          </cell>
          <cell r="D423" t="str">
            <v>MARIA CRISTINA HERNANDEZ MARTINEZ</v>
          </cell>
          <cell r="E423" t="str">
            <v>CONTRATO DE PRESTACIÓN DE SERVICIOS PROFESIONALES</v>
          </cell>
          <cell r="F423" t="str">
            <v>PRESTACIÓN DE SERVICIOS PROFESIONALES NECESARIO PARA EL FORTALECIMIENTO DE LOS PROCESOS DEL LABORATORIO DE LÁCTEOS Y CÁRNICOS DE LA FACULTAD DE CIENCIAS AGROPECUARIAS Y RECURSOS NATURALES DE LA UNIVERSIDAD DE LOS LLANOS.</v>
          </cell>
          <cell r="G423">
            <v>45327</v>
          </cell>
          <cell r="H423">
            <v>15165834</v>
          </cell>
          <cell r="I423" t="str">
            <v>Cuatro (04) meses y tres (03) días calendario</v>
          </cell>
          <cell r="J423">
            <v>45327</v>
          </cell>
          <cell r="K423">
            <v>45450</v>
          </cell>
          <cell r="L423" t="str">
            <v>NO APLICA</v>
          </cell>
          <cell r="M423" t="str">
            <v>NO APLICA</v>
          </cell>
          <cell r="N423" t="str">
            <v>NO APLICA</v>
          </cell>
          <cell r="O423">
            <v>5</v>
          </cell>
          <cell r="P423">
            <v>3205786</v>
          </cell>
          <cell r="Q423">
            <v>45327</v>
          </cell>
          <cell r="R423">
            <v>45351</v>
          </cell>
          <cell r="S423">
            <v>3698984</v>
          </cell>
          <cell r="T423">
            <v>45352</v>
          </cell>
          <cell r="U423">
            <v>45382</v>
          </cell>
          <cell r="V423">
            <v>3698984</v>
          </cell>
          <cell r="W423">
            <v>45383</v>
          </cell>
          <cell r="X423">
            <v>45412</v>
          </cell>
          <cell r="Y423">
            <v>3698984</v>
          </cell>
          <cell r="Z423">
            <v>45413</v>
          </cell>
          <cell r="AA423">
            <v>45443</v>
          </cell>
          <cell r="AB423">
            <v>863096</v>
          </cell>
          <cell r="AC423">
            <v>45444</v>
          </cell>
          <cell r="AD423">
            <v>45450</v>
          </cell>
          <cell r="BI423" t="str">
            <v>Facultad de Ciencias Agropecuarias y Recursos Naturales</v>
          </cell>
          <cell r="BJ423" t="str">
            <v>CRISTÓBAL LUGO LÓPEZ</v>
          </cell>
          <cell r="BK423" t="str">
            <v>Decano de la Facultad de Ciencias Agropecuarias y Recursos Naturales</v>
          </cell>
          <cell r="BL423">
            <v>154</v>
          </cell>
          <cell r="BM423">
            <v>45327.534131944441</v>
          </cell>
          <cell r="BN423">
            <v>458377735</v>
          </cell>
          <cell r="BO423">
            <v>695</v>
          </cell>
          <cell r="BP423">
            <v>45327</v>
          </cell>
          <cell r="BQ423">
            <v>15165834</v>
          </cell>
          <cell r="CS423"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23">
            <v>40390097.100000001</v>
          </cell>
          <cell r="CU423">
            <v>27</v>
          </cell>
          <cell r="CV423" t="str">
            <v>54200</v>
          </cell>
          <cell r="CY423">
            <v>7500</v>
          </cell>
          <cell r="CZ423" t="str">
            <v>M6</v>
          </cell>
        </row>
        <row r="424">
          <cell r="B424" t="str">
            <v>0325 DE 2024</v>
          </cell>
          <cell r="C424">
            <v>1121863699</v>
          </cell>
          <cell r="D424" t="str">
            <v xml:space="preserve">LEYDY LICETH SANDOVAL ROMERO </v>
          </cell>
          <cell r="E424" t="str">
            <v>CONTRATO DE PRESTACIÓN DE SERVICIOS PROFESIONALES</v>
          </cell>
          <cell r="F424" t="str">
            <v>PRESTACIÓN DE SERVICIOS PROFESIONALES NECESARIO PARA EL FORTALECIMIENTO DE LOS PROCESOS DEL LABORATORIO DE GENÉTICA Y REPRODUCCIÓN ANIMAL DE LA FACULTAD DE CIENCIAS AGROPECUARIAS Y RECURSOS NATURALES DE LA UNIVERSIDAD DE LOS LLANOS.</v>
          </cell>
          <cell r="G424">
            <v>45327</v>
          </cell>
          <cell r="H424">
            <v>11195050</v>
          </cell>
          <cell r="I424" t="str">
            <v>Cuatro (04) meses y tres (03) días calendario</v>
          </cell>
          <cell r="J424">
            <v>45327</v>
          </cell>
          <cell r="K424">
            <v>45450</v>
          </cell>
          <cell r="L424" t="str">
            <v>NO APLICA</v>
          </cell>
          <cell r="M424" t="str">
            <v>NO APLICA</v>
          </cell>
          <cell r="N424" t="str">
            <v>NO APLICA</v>
          </cell>
          <cell r="O424">
            <v>5</v>
          </cell>
          <cell r="P424">
            <v>2366433</v>
          </cell>
          <cell r="Q424">
            <v>45327</v>
          </cell>
          <cell r="R424">
            <v>45351</v>
          </cell>
          <cell r="S424">
            <v>2730500</v>
          </cell>
          <cell r="T424">
            <v>45352</v>
          </cell>
          <cell r="U424">
            <v>45382</v>
          </cell>
          <cell r="V424">
            <v>2730500</v>
          </cell>
          <cell r="W424">
            <v>45383</v>
          </cell>
          <cell r="X424">
            <v>45412</v>
          </cell>
          <cell r="Y424">
            <v>2730500</v>
          </cell>
          <cell r="Z424">
            <v>45413</v>
          </cell>
          <cell r="AA424">
            <v>45443</v>
          </cell>
          <cell r="AB424">
            <v>637117</v>
          </cell>
          <cell r="AC424">
            <v>45444</v>
          </cell>
          <cell r="AD424">
            <v>45450</v>
          </cell>
          <cell r="BI424" t="str">
            <v>Facultad de Ciencias Agropecuarias y Recursos Naturales</v>
          </cell>
          <cell r="BJ424" t="str">
            <v>CRISTÓBAL LUGO LÓPEZ</v>
          </cell>
          <cell r="BK424" t="str">
            <v>Decano de la Facultad de Ciencias Agropecuarias y Recursos Naturales</v>
          </cell>
          <cell r="BL424">
            <v>154</v>
          </cell>
          <cell r="BM424">
            <v>45327.534131944441</v>
          </cell>
          <cell r="BN424">
            <v>458377735</v>
          </cell>
          <cell r="BO424">
            <v>700</v>
          </cell>
          <cell r="BP424">
            <v>45327</v>
          </cell>
          <cell r="BQ424">
            <v>11195050</v>
          </cell>
          <cell r="CS424"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24">
            <v>1121863699</v>
          </cell>
          <cell r="CU424">
            <v>27</v>
          </cell>
          <cell r="CV424" t="str">
            <v>54311</v>
          </cell>
          <cell r="CY424">
            <v>7500</v>
          </cell>
          <cell r="CZ424" t="str">
            <v>M6</v>
          </cell>
        </row>
        <row r="425">
          <cell r="B425" t="str">
            <v>0326 DE 2024</v>
          </cell>
          <cell r="C425">
            <v>1121869866</v>
          </cell>
          <cell r="D425" t="str">
            <v xml:space="preserve">LAURA VIVIANA MELO ARENAS </v>
          </cell>
          <cell r="E425" t="str">
            <v>CONTRATO DE PRESTACIÓN DE SERVICIOS PROFESIONALES</v>
          </cell>
          <cell r="F425" t="str">
            <v>PRESTACIÓN DE SERVICIOS PROFESIONALES NECESARIO PARA EL FORTALECIMIENTO DE LOS PROCESOS ADMINISTRATIVOS DEL CENTRO CLÍNICO VETERINARIO DE LA FACULTAD DE CIENCIAS AGROPECUARIAS Y RECURSOS NATURALES DE LA UNIVERSIDAD DE LOS LLANOS.</v>
          </cell>
          <cell r="G425">
            <v>45327</v>
          </cell>
          <cell r="H425">
            <v>15165834</v>
          </cell>
          <cell r="I425" t="str">
            <v>Cuatro (04) meses y tres (03) días calendario</v>
          </cell>
          <cell r="J425">
            <v>45327</v>
          </cell>
          <cell r="K425">
            <v>45450</v>
          </cell>
          <cell r="L425" t="str">
            <v>NO APLICA</v>
          </cell>
          <cell r="M425" t="str">
            <v>NO APLICA</v>
          </cell>
          <cell r="N425" t="str">
            <v>NO APLICA</v>
          </cell>
          <cell r="O425">
            <v>5</v>
          </cell>
          <cell r="P425">
            <v>3205786</v>
          </cell>
          <cell r="Q425">
            <v>45327</v>
          </cell>
          <cell r="R425">
            <v>45351</v>
          </cell>
          <cell r="S425">
            <v>3698984</v>
          </cell>
          <cell r="T425">
            <v>45352</v>
          </cell>
          <cell r="U425">
            <v>45382</v>
          </cell>
          <cell r="V425">
            <v>3698984</v>
          </cell>
          <cell r="W425">
            <v>45383</v>
          </cell>
          <cell r="X425">
            <v>45412</v>
          </cell>
          <cell r="Y425">
            <v>3698984</v>
          </cell>
          <cell r="Z425">
            <v>45413</v>
          </cell>
          <cell r="AA425">
            <v>45443</v>
          </cell>
          <cell r="AB425">
            <v>863096</v>
          </cell>
          <cell r="AC425">
            <v>45444</v>
          </cell>
          <cell r="AD425">
            <v>45450</v>
          </cell>
          <cell r="BI425" t="str">
            <v>Facultad de Ciencias Agropecuarias y Recursos Naturales</v>
          </cell>
          <cell r="BJ425" t="str">
            <v>CRISTÓBAL LUGO LÓPEZ</v>
          </cell>
          <cell r="BK425" t="str">
            <v>Decano de la Facultad de Ciencias Agropecuarias y Recursos Naturales</v>
          </cell>
          <cell r="BL425">
            <v>154</v>
          </cell>
          <cell r="BM425">
            <v>45327.534131944441</v>
          </cell>
          <cell r="BN425">
            <v>458377735</v>
          </cell>
          <cell r="BO425">
            <v>701</v>
          </cell>
          <cell r="BP425">
            <v>45327</v>
          </cell>
          <cell r="BQ425">
            <v>15165834</v>
          </cell>
          <cell r="CS425"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425">
            <v>1121869866</v>
          </cell>
          <cell r="CU425">
            <v>27</v>
          </cell>
          <cell r="CV425" t="str">
            <v>54703</v>
          </cell>
          <cell r="CY425">
            <v>7500</v>
          </cell>
          <cell r="CZ425" t="str">
            <v>M6</v>
          </cell>
        </row>
        <row r="426">
          <cell r="B426" t="str">
            <v>0327 DE 2024</v>
          </cell>
          <cell r="C426">
            <v>1121865681</v>
          </cell>
          <cell r="D426" t="str">
            <v xml:space="preserve">DIANA MARCELA PIRABAN VILLARREAL </v>
          </cell>
          <cell r="E426" t="str">
            <v>CONTRATO DE PRESTACIÓN DE SERVICIOS DE APOYO A LA GESTIÓN</v>
          </cell>
          <cell r="F426" t="str">
            <v>PRESTACIÓN DE SERVICIOS DE APOYO A LA GESTIÓN NECESARIO PARA EL FORTALECIMIENTO DE LOS PROCESOS EN EL LABORATORIO DE FISIOLOGÍA VEGETAL DE LA FACULTAD DE CIENCIAS AGROPECUARIAS Y RECURSOS NATURALES DE LA UNIVERSIDAD DE LOS LLANOS.</v>
          </cell>
          <cell r="G426">
            <v>45327</v>
          </cell>
          <cell r="H426">
            <v>8890321</v>
          </cell>
          <cell r="I426" t="str">
            <v>Cuatro (04) meses y tres (03) días calendario</v>
          </cell>
          <cell r="J426">
            <v>45327</v>
          </cell>
          <cell r="K426">
            <v>45450</v>
          </cell>
          <cell r="L426" t="str">
            <v>NO APLICA</v>
          </cell>
          <cell r="M426" t="str">
            <v>NO APLICA</v>
          </cell>
          <cell r="N426" t="str">
            <v>NO APLICA</v>
          </cell>
          <cell r="O426">
            <v>5</v>
          </cell>
          <cell r="P426">
            <v>1879255</v>
          </cell>
          <cell r="Q426">
            <v>45327</v>
          </cell>
          <cell r="R426">
            <v>45351</v>
          </cell>
          <cell r="S426">
            <v>2168371</v>
          </cell>
          <cell r="T426">
            <v>45352</v>
          </cell>
          <cell r="U426">
            <v>45382</v>
          </cell>
          <cell r="V426">
            <v>2168371</v>
          </cell>
          <cell r="W426">
            <v>45383</v>
          </cell>
          <cell r="X426">
            <v>45412</v>
          </cell>
          <cell r="Y426">
            <v>2168371</v>
          </cell>
          <cell r="Z426">
            <v>45413</v>
          </cell>
          <cell r="AA426">
            <v>45443</v>
          </cell>
          <cell r="AB426">
            <v>505953</v>
          </cell>
          <cell r="AC426">
            <v>45444</v>
          </cell>
          <cell r="AD426">
            <v>45450</v>
          </cell>
          <cell r="BI426" t="str">
            <v>Facultad de Ciencias Agropecuarias y Recursos Naturales</v>
          </cell>
          <cell r="BJ426" t="str">
            <v>CRISTÓBAL LUGO LÓPEZ</v>
          </cell>
          <cell r="BK426" t="str">
            <v>Decano de la Facultad de Ciencias Agropecuarias y Recursos Naturales</v>
          </cell>
          <cell r="BL426">
            <v>154</v>
          </cell>
          <cell r="BM426">
            <v>45327.534131944441</v>
          </cell>
          <cell r="BN426">
            <v>458377735</v>
          </cell>
          <cell r="BO426">
            <v>692</v>
          </cell>
          <cell r="BP426">
            <v>45327</v>
          </cell>
          <cell r="BQ426">
            <v>8890321</v>
          </cell>
          <cell r="CS42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6">
            <v>1121865681.8</v>
          </cell>
          <cell r="CU426">
            <v>27</v>
          </cell>
          <cell r="CV426" t="str">
            <v>54410</v>
          </cell>
          <cell r="CY426">
            <v>7490</v>
          </cell>
          <cell r="CZ426" t="str">
            <v>M6</v>
          </cell>
        </row>
        <row r="427">
          <cell r="B427" t="str">
            <v>0328 DE 2024</v>
          </cell>
          <cell r="C427">
            <v>24314903</v>
          </cell>
          <cell r="D427" t="str">
            <v>DALILA FRANCO GONZALEZ</v>
          </cell>
          <cell r="E427" t="str">
            <v>CONTRATO DE PRESTACIÓN DE SERVICIOS DE APOYO A LA GESTIÓN</v>
          </cell>
          <cell r="F427" t="str">
            <v>PRESTACIÓN DE SERVICIOS DE APOYO A LA GESTIÓN NECESARIO PARA EL FORTALECIMIENTO DE LOS PROCESOS EN EL LABORATORIO DE MICROBIOLOGÍA Y FITOPATOLOGÍA VEGETAL DE LA FACULTAD DE CIENCIAS AGROPECUARIAS Y RECURSOS NATURALES DE LA UNIVERSIDAD DE LOS LLANOS.</v>
          </cell>
          <cell r="G427">
            <v>45327</v>
          </cell>
          <cell r="H427">
            <v>8890321</v>
          </cell>
          <cell r="I427" t="str">
            <v>Cuatro (04) meses y tres (03) días calendario</v>
          </cell>
          <cell r="J427">
            <v>45327</v>
          </cell>
          <cell r="K427">
            <v>45450</v>
          </cell>
          <cell r="L427" t="str">
            <v>NO APLICA</v>
          </cell>
          <cell r="M427" t="str">
            <v>NO APLICA</v>
          </cell>
          <cell r="N427" t="str">
            <v>NO APLICA</v>
          </cell>
          <cell r="O427">
            <v>5</v>
          </cell>
          <cell r="P427">
            <v>1879255</v>
          </cell>
          <cell r="Q427">
            <v>45327</v>
          </cell>
          <cell r="R427">
            <v>45351</v>
          </cell>
          <cell r="S427">
            <v>2168371</v>
          </cell>
          <cell r="T427">
            <v>45352</v>
          </cell>
          <cell r="U427">
            <v>45382</v>
          </cell>
          <cell r="V427">
            <v>2168371</v>
          </cell>
          <cell r="W427">
            <v>45383</v>
          </cell>
          <cell r="X427">
            <v>45412</v>
          </cell>
          <cell r="Y427">
            <v>2168371</v>
          </cell>
          <cell r="Z427">
            <v>45413</v>
          </cell>
          <cell r="AA427">
            <v>45443</v>
          </cell>
          <cell r="AB427">
            <v>505953</v>
          </cell>
          <cell r="AC427">
            <v>45444</v>
          </cell>
          <cell r="AD427">
            <v>45450</v>
          </cell>
          <cell r="BI427" t="str">
            <v>Facultad de Ciencias Agropecuarias y Recursos Naturales</v>
          </cell>
          <cell r="BJ427" t="str">
            <v>CRISTÓBAL LUGO LÓPEZ</v>
          </cell>
          <cell r="BK427" t="str">
            <v>Decano de la Facultad de Ciencias Agropecuarias y Recursos Naturales</v>
          </cell>
          <cell r="BL427">
            <v>154</v>
          </cell>
          <cell r="BM427">
            <v>45327.534131944441</v>
          </cell>
          <cell r="BN427">
            <v>458377735</v>
          </cell>
          <cell r="BO427">
            <v>686</v>
          </cell>
          <cell r="BP427">
            <v>45327</v>
          </cell>
          <cell r="BQ427">
            <v>8890321</v>
          </cell>
          <cell r="CS427"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7">
            <v>24314903</v>
          </cell>
          <cell r="CU427">
            <v>27</v>
          </cell>
          <cell r="CV427" t="str">
            <v>54411</v>
          </cell>
          <cell r="CY427">
            <v>7020</v>
          </cell>
          <cell r="CZ427" t="str">
            <v>M5</v>
          </cell>
        </row>
        <row r="428">
          <cell r="B428" t="str">
            <v>0329 DE 2024</v>
          </cell>
          <cell r="C428">
            <v>1121832739</v>
          </cell>
          <cell r="D428" t="str">
            <v xml:space="preserve">ALIX YURANI SANABRIA JIMENEZ </v>
          </cell>
          <cell r="E428" t="str">
            <v>CONTRATO DE PRESTACIÓN DE SERVICIOS DE APOYO A LA GESTIÓN</v>
          </cell>
          <cell r="F428" t="str">
            <v>PRESTACIÓN DE SERVICIOS DE APOYO A LA GESTIÓN NECESARIO PARA EL FORTALECIMIENTO DE LOS PROCESOS EN EL CENTRO CLÍNICO VETERINARIO DE LA FACULTAD DE CIENCIAS AGROPECUARIAS Y RECURSOS NATURALES DE LA UNIVERSIDAD DE LOS LLANOS.</v>
          </cell>
          <cell r="G428">
            <v>45327</v>
          </cell>
          <cell r="H428">
            <v>9936235</v>
          </cell>
          <cell r="I428" t="str">
            <v>Cuatro (04) meses y tres (03) días calendario</v>
          </cell>
          <cell r="J428">
            <v>45327</v>
          </cell>
          <cell r="K428">
            <v>45450</v>
          </cell>
          <cell r="L428" t="str">
            <v>NO APLICA</v>
          </cell>
          <cell r="M428" t="str">
            <v>NO APLICA</v>
          </cell>
          <cell r="N428" t="str">
            <v>NO APLICA</v>
          </cell>
          <cell r="O428">
            <v>5</v>
          </cell>
          <cell r="P428">
            <v>2100342</v>
          </cell>
          <cell r="Q428">
            <v>45327</v>
          </cell>
          <cell r="R428">
            <v>45351</v>
          </cell>
          <cell r="S428">
            <v>2423472</v>
          </cell>
          <cell r="T428">
            <v>45352</v>
          </cell>
          <cell r="U428">
            <v>45382</v>
          </cell>
          <cell r="V428">
            <v>2423472</v>
          </cell>
          <cell r="W428">
            <v>45383</v>
          </cell>
          <cell r="X428">
            <v>45412</v>
          </cell>
          <cell r="Y428">
            <v>2423472</v>
          </cell>
          <cell r="Z428">
            <v>45413</v>
          </cell>
          <cell r="AA428">
            <v>45443</v>
          </cell>
          <cell r="AB428">
            <v>565477</v>
          </cell>
          <cell r="AC428">
            <v>45444</v>
          </cell>
          <cell r="AD428">
            <v>45450</v>
          </cell>
          <cell r="BI428" t="str">
            <v>Facultad de Ciencias Agropecuarias y Recursos Naturales</v>
          </cell>
          <cell r="BJ428" t="str">
            <v>CRISTÓBAL LUGO LÓPEZ</v>
          </cell>
          <cell r="BK428" t="str">
            <v>Decano de la Facultad de Ciencias Agropecuarias y Recursos Naturales</v>
          </cell>
          <cell r="BL428">
            <v>154</v>
          </cell>
          <cell r="BM428">
            <v>45327.534131944441</v>
          </cell>
          <cell r="BN428">
            <v>458377735</v>
          </cell>
          <cell r="BO428">
            <v>690</v>
          </cell>
          <cell r="BP428">
            <v>45327</v>
          </cell>
          <cell r="BQ428">
            <v>9936235</v>
          </cell>
          <cell r="CS428"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428">
            <v>1121832739.4000001</v>
          </cell>
          <cell r="CU428">
            <v>27</v>
          </cell>
          <cell r="CV428" t="str">
            <v>54703</v>
          </cell>
          <cell r="CY428">
            <v>8211</v>
          </cell>
          <cell r="CZ428" t="str">
            <v>M6</v>
          </cell>
        </row>
        <row r="429">
          <cell r="B429" t="str">
            <v>0330 DE 2024</v>
          </cell>
          <cell r="C429">
            <v>79643102</v>
          </cell>
          <cell r="D429" t="str">
            <v>JAIME RICARDO LAGUNA CHACON</v>
          </cell>
          <cell r="E429" t="str">
            <v>CONTRATO DE PRESTACIÓN DE SERVICIOS DE APOYO A LA GESTIÓN</v>
          </cell>
          <cell r="F429" t="str">
            <v>PRESTACIÓN DE SERVICIOS DE APOYO A LA GESTIÓN NECESARIO PARA EL FORTALECIMIENTO DE LOS PROCESOS EN EL LABORATORIO POLIFUNCIONAL AGROINDUSTRIA DE LA FACULTAD DE CIENCIAS AGROPECUARIAS Y RECURSOS NATURALES DE LA UNIVERSIDAD DE LOS LLANOS.</v>
          </cell>
          <cell r="G429">
            <v>45327</v>
          </cell>
          <cell r="H429">
            <v>9936235</v>
          </cell>
          <cell r="I429" t="str">
            <v>Cuatro (04) meses y tres (03) días calendario</v>
          </cell>
          <cell r="J429">
            <v>45327</v>
          </cell>
          <cell r="K429">
            <v>45450</v>
          </cell>
          <cell r="L429" t="str">
            <v>NO APLICA</v>
          </cell>
          <cell r="M429" t="str">
            <v>NO APLICA</v>
          </cell>
          <cell r="N429" t="str">
            <v>NO APLICA</v>
          </cell>
          <cell r="O429">
            <v>5</v>
          </cell>
          <cell r="P429">
            <v>2100342</v>
          </cell>
          <cell r="Q429">
            <v>45327</v>
          </cell>
          <cell r="R429">
            <v>45351</v>
          </cell>
          <cell r="S429">
            <v>2423472</v>
          </cell>
          <cell r="T429">
            <v>45352</v>
          </cell>
          <cell r="U429">
            <v>45382</v>
          </cell>
          <cell r="V429">
            <v>2423472</v>
          </cell>
          <cell r="W429">
            <v>45383</v>
          </cell>
          <cell r="X429">
            <v>45412</v>
          </cell>
          <cell r="Y429">
            <v>2423472</v>
          </cell>
          <cell r="Z429">
            <v>45413</v>
          </cell>
          <cell r="AA429">
            <v>45443</v>
          </cell>
          <cell r="AB429">
            <v>565477</v>
          </cell>
          <cell r="AC429">
            <v>45444</v>
          </cell>
          <cell r="AD429">
            <v>45450</v>
          </cell>
          <cell r="BI429" t="str">
            <v>Facultad de Ciencias Agropecuarias y Recursos Naturales</v>
          </cell>
          <cell r="BJ429" t="str">
            <v>CRISTÓBAL LUGO LÓPEZ</v>
          </cell>
          <cell r="BK429" t="str">
            <v>Decano de la Facultad de Ciencias Agropecuarias y Recursos Naturales</v>
          </cell>
          <cell r="BL429">
            <v>154</v>
          </cell>
          <cell r="BM429">
            <v>45327.534131944441</v>
          </cell>
          <cell r="BN429">
            <v>458377735</v>
          </cell>
          <cell r="BO429">
            <v>687</v>
          </cell>
          <cell r="BP429">
            <v>45327</v>
          </cell>
          <cell r="BQ429">
            <v>9936235</v>
          </cell>
          <cell r="CS429"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 16. Contribuir asistiendo a la reuniones programadas de la cadena productiva de cacay del Departamento del Meta.</v>
          </cell>
          <cell r="CT429">
            <v>79643102</v>
          </cell>
          <cell r="CU429">
            <v>27</v>
          </cell>
          <cell r="CV429" t="str">
            <v>54402</v>
          </cell>
          <cell r="CY429">
            <v>7490</v>
          </cell>
          <cell r="CZ429" t="str">
            <v>M6</v>
          </cell>
        </row>
        <row r="430">
          <cell r="B430" t="str">
            <v>0331 DE 2024</v>
          </cell>
          <cell r="C430">
            <v>1016032433</v>
          </cell>
          <cell r="D430" t="str">
            <v>MAYCOL STIVEN LOPEZ DURAN</v>
          </cell>
          <cell r="E430" t="str">
            <v>CONTRATO DE PRESTACIÓN DE SERVICIOS PROFESIONALES</v>
          </cell>
          <cell r="F430" t="str">
            <v>PRESTACIÓN DE SERVICIOS PROFESIONALES NECESARIO PARA EL FORTALECIMIENTO DE LOS PROCESOS DEL CENTRO CLÍNICO VETERINARIO DE LA FACULTAD DE CIENCIAS AGROPECUARIAS Y RECURSOS NATURALES DE LA UNIVERSIDAD DE LOS LLANOS.</v>
          </cell>
          <cell r="G430">
            <v>45327</v>
          </cell>
          <cell r="H430">
            <v>11195050</v>
          </cell>
          <cell r="I430" t="str">
            <v>Cuatro (04) meses y tres (03) días calendario</v>
          </cell>
          <cell r="J430">
            <v>45327</v>
          </cell>
          <cell r="K430">
            <v>45450</v>
          </cell>
          <cell r="L430" t="str">
            <v>NO APLICA</v>
          </cell>
          <cell r="M430" t="str">
            <v>NO APLICA</v>
          </cell>
          <cell r="N430" t="str">
            <v>NO APLICA</v>
          </cell>
          <cell r="O430">
            <v>5</v>
          </cell>
          <cell r="P430">
            <v>2366433</v>
          </cell>
          <cell r="Q430">
            <v>45327</v>
          </cell>
          <cell r="R430">
            <v>45351</v>
          </cell>
          <cell r="S430">
            <v>2730500</v>
          </cell>
          <cell r="T430">
            <v>45352</v>
          </cell>
          <cell r="U430">
            <v>45382</v>
          </cell>
          <cell r="V430">
            <v>2730500</v>
          </cell>
          <cell r="W430">
            <v>45383</v>
          </cell>
          <cell r="X430">
            <v>45412</v>
          </cell>
          <cell r="Y430">
            <v>2730500</v>
          </cell>
          <cell r="Z430">
            <v>45413</v>
          </cell>
          <cell r="AA430">
            <v>45443</v>
          </cell>
          <cell r="AB430">
            <v>637117</v>
          </cell>
          <cell r="AC430">
            <v>45444</v>
          </cell>
          <cell r="AD430">
            <v>45450</v>
          </cell>
          <cell r="BI430" t="str">
            <v>Facultad de Ciencias Agropecuarias y Recursos Naturales</v>
          </cell>
          <cell r="BJ430" t="str">
            <v>CRISTÓBAL LUGO LÓPEZ</v>
          </cell>
          <cell r="BK430" t="str">
            <v>Decano de la Facultad de Ciencias Agropecuarias y Recursos Naturales</v>
          </cell>
          <cell r="BL430">
            <v>154</v>
          </cell>
          <cell r="BM430">
            <v>45327.534131944441</v>
          </cell>
          <cell r="BN430">
            <v>458377735</v>
          </cell>
          <cell r="BO430">
            <v>697</v>
          </cell>
          <cell r="BP430">
            <v>45327</v>
          </cell>
          <cell r="BQ430">
            <v>11195050</v>
          </cell>
          <cell r="CS430"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430">
            <v>1016032433</v>
          </cell>
          <cell r="CU430">
            <v>27</v>
          </cell>
          <cell r="CV430" t="str">
            <v>54703</v>
          </cell>
          <cell r="CY430">
            <v>7500</v>
          </cell>
          <cell r="CZ430" t="str">
            <v>M6</v>
          </cell>
        </row>
        <row r="431">
          <cell r="B431" t="str">
            <v>0332 DE 2024</v>
          </cell>
          <cell r="C431">
            <v>1121819231</v>
          </cell>
          <cell r="D431" t="str">
            <v xml:space="preserve">SANDRA LORENA NAVAS BEDOYA </v>
          </cell>
          <cell r="E431" t="str">
            <v>CONTRATO DE PRESTACIÓN DE SERVICIOS DE APOYO A LA GESTIÓN</v>
          </cell>
          <cell r="F431" t="str">
            <v>PRESTACIÓN DE SERVICIOS DE APOYO A LA GESTIÓN NECESARIO PARA EL FORTALECIMIENTO DE LOS PROCESOS EN EL LABORATORIO DE HISTOPATOLOGÍA DE LA FACULTAD DE CIENCIAS AGROPECUARIAS Y RECURSOS NATURALES DE LA UNIVERSIDAD DE LOS LLANOS.</v>
          </cell>
          <cell r="G431">
            <v>45327</v>
          </cell>
          <cell r="H431">
            <v>9936235</v>
          </cell>
          <cell r="I431" t="str">
            <v>Cuatro (04) meses y tres (03) días calendario</v>
          </cell>
          <cell r="J431">
            <v>45327</v>
          </cell>
          <cell r="K431">
            <v>45450</v>
          </cell>
          <cell r="L431" t="str">
            <v>NO APLICA</v>
          </cell>
          <cell r="M431" t="str">
            <v>NO APLICA</v>
          </cell>
          <cell r="N431" t="str">
            <v>NO APLICA</v>
          </cell>
          <cell r="O431">
            <v>5</v>
          </cell>
          <cell r="P431">
            <v>2100342</v>
          </cell>
          <cell r="Q431">
            <v>45327</v>
          </cell>
          <cell r="R431">
            <v>45351</v>
          </cell>
          <cell r="S431">
            <v>2423472</v>
          </cell>
          <cell r="T431">
            <v>45352</v>
          </cell>
          <cell r="U431">
            <v>45382</v>
          </cell>
          <cell r="V431">
            <v>2423472</v>
          </cell>
          <cell r="W431">
            <v>45383</v>
          </cell>
          <cell r="X431">
            <v>45412</v>
          </cell>
          <cell r="Y431">
            <v>2423472</v>
          </cell>
          <cell r="Z431">
            <v>45413</v>
          </cell>
          <cell r="AA431">
            <v>45443</v>
          </cell>
          <cell r="AB431">
            <v>565477</v>
          </cell>
          <cell r="AC431">
            <v>45444</v>
          </cell>
          <cell r="AD431">
            <v>45450</v>
          </cell>
          <cell r="BI431" t="str">
            <v>Facultad de Ciencias Agropecuarias y Recursos Naturales</v>
          </cell>
          <cell r="BJ431" t="str">
            <v>CRISTÓBAL LUGO LÓPEZ</v>
          </cell>
          <cell r="BK431" t="str">
            <v>Decano de la Facultad de Ciencias Agropecuarias y Recursos Naturales</v>
          </cell>
          <cell r="BL431">
            <v>154</v>
          </cell>
          <cell r="BM431">
            <v>45327.534131944441</v>
          </cell>
          <cell r="BN431">
            <v>458377735</v>
          </cell>
          <cell r="BO431">
            <v>689</v>
          </cell>
          <cell r="BP431">
            <v>45327</v>
          </cell>
          <cell r="BQ431">
            <v>9936235</v>
          </cell>
          <cell r="CS43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31">
            <v>1121819231</v>
          </cell>
          <cell r="CU431">
            <v>27</v>
          </cell>
          <cell r="CV431" t="str">
            <v>54312</v>
          </cell>
          <cell r="CY431">
            <v>7490</v>
          </cell>
          <cell r="CZ431" t="str">
            <v>M6</v>
          </cell>
        </row>
        <row r="432">
          <cell r="B432" t="str">
            <v>0333 DE 2024</v>
          </cell>
          <cell r="C432">
            <v>1121916260</v>
          </cell>
          <cell r="D432" t="str">
            <v>JESSICA YIRNALDY RODRIGUEZ JIMENEZ</v>
          </cell>
          <cell r="E432" t="str">
            <v>CONTRATO DE PRESTACIÓN DE SERVICIOS PROFESIONALES</v>
          </cell>
          <cell r="F432" t="str">
            <v>PRESTACIÓN DE SERVICIOS PROFESIONALES NECESARIO PARA EL FORTALECIMIENTO DE LOS PROCESOS DEL LABORATORIO DE TOXICOLOGÍA DE LA FACULTAD DE CIENCIAS AGROPECUARIAS Y RECURSOS NATURALES DE LA UNIVERSIDAD DE LOS LLANOS.</v>
          </cell>
          <cell r="G432">
            <v>45327</v>
          </cell>
          <cell r="H432">
            <v>12551035</v>
          </cell>
          <cell r="I432" t="str">
            <v>Cuatro (04) meses y tres (03) días calendario</v>
          </cell>
          <cell r="J432">
            <v>45327</v>
          </cell>
          <cell r="K432">
            <v>45450</v>
          </cell>
          <cell r="L432" t="str">
            <v>NO APLICA</v>
          </cell>
          <cell r="M432" t="str">
            <v>NO APLICA</v>
          </cell>
          <cell r="N432" t="str">
            <v>NO APLICA</v>
          </cell>
          <cell r="O432">
            <v>5</v>
          </cell>
          <cell r="P432">
            <v>2653064</v>
          </cell>
          <cell r="Q432">
            <v>45327</v>
          </cell>
          <cell r="R432">
            <v>45351</v>
          </cell>
          <cell r="S432">
            <v>3061228</v>
          </cell>
          <cell r="T432">
            <v>45352</v>
          </cell>
          <cell r="U432">
            <v>45382</v>
          </cell>
          <cell r="V432">
            <v>3061228</v>
          </cell>
          <cell r="W432">
            <v>45383</v>
          </cell>
          <cell r="X432">
            <v>45412</v>
          </cell>
          <cell r="Y432">
            <v>3061228</v>
          </cell>
          <cell r="Z432">
            <v>45413</v>
          </cell>
          <cell r="AA432">
            <v>45443</v>
          </cell>
          <cell r="AB432">
            <v>714287</v>
          </cell>
          <cell r="AC432">
            <v>45444</v>
          </cell>
          <cell r="AD432">
            <v>45450</v>
          </cell>
          <cell r="BI432" t="str">
            <v>Facultad de Ciencias Agropecuarias y Recursos Naturales</v>
          </cell>
          <cell r="BJ432" t="str">
            <v>CRISTÓBAL LUGO LÓPEZ</v>
          </cell>
          <cell r="BK432" t="str">
            <v>Decano de la Facultad de Ciencias Agropecuarias y Recursos Naturales</v>
          </cell>
          <cell r="BL432">
            <v>154</v>
          </cell>
          <cell r="BM432">
            <v>45327.534131944441</v>
          </cell>
          <cell r="BN432">
            <v>458377735</v>
          </cell>
          <cell r="BO432">
            <v>703</v>
          </cell>
          <cell r="BP432">
            <v>45327</v>
          </cell>
          <cell r="BQ432">
            <v>12551035</v>
          </cell>
          <cell r="CS432" t="str">
            <v>1. Colaborar en el mantenimiento y organización de Laboratorios de Toxicología y Biotecnología y Laboratorio de Microbiología Animal. 2. Apoyar la organización, actualización de hojas de vida de equipos, el registro y la información del uso de materiales y equipos del laboratorio y reactivos. 3. Prestar apoyo en el análisis de muestras en el laboratorio, así como en ensayos de laboratorio necesarios para el desarrollo de actividades curriculares y grupos de investigación que hacen uso del laboratorio. 4. Colaborar en el mantenimiento y preservación del material biológico utilizado en proyectos de investigación y actividades curriculares. 5. Apoyar la preparación y rotulado de los reactivos requeridos para los procesos según solicitud del servicio. 6. Colaborar con la preparación de los materiales, inactivación y descarte de reactivos químicos y biológicos necesarios para el desarrollo de cada práctica de acuerdo a la programación establecida. 7. Contribuir y velar por el correcto uso de los equipos de laboratorio, así como mantenerlos en óptimo estado de limpieza. 8. Colaborar a los docentes y estudiantes sobre el uso de los equipos con el fin de que realicen sus prácticas en forma adecuada. 9. Coadyuvar con la esterilización de material de vidrio y otros elementos de laboratorio para el desarrollo de las prácticas y actividades de proyectos de investigación. 10. Apoyar con el descarte, clasificación, rotulación y diligenciamiento de formatos de residuos biológicos y de residuos líquidos y sólidos derivados de las practicas académicas y de investigación realizadas en el laboratorio. 11. Coadyuvar con la aplicación y cumplimiento del reglamento del laboratorio por parte de los usuarios e informar de cualquier eventualidad al Coordinador de laboratorios. 12. Brindar apoyo al coordinador del laboratorio en la elaboración de informes de gestión, así como el manejo y custodia del archivo documental del laboratorio.</v>
          </cell>
          <cell r="CT432">
            <v>1121916260</v>
          </cell>
          <cell r="CU432">
            <v>27</v>
          </cell>
          <cell r="CV432" t="str">
            <v>54200</v>
          </cell>
          <cell r="CY432">
            <v>7210</v>
          </cell>
          <cell r="CZ432" t="str">
            <v>M6</v>
          </cell>
        </row>
        <row r="433">
          <cell r="B433" t="str">
            <v>0334 DE 2024</v>
          </cell>
          <cell r="C433">
            <v>40343210</v>
          </cell>
          <cell r="D433" t="str">
            <v>LEIDY YULIED VARGAS MONTOYA</v>
          </cell>
          <cell r="E433" t="str">
            <v>CONTRATO DE PRESTACIÓN DE SERVICIOS PROFESIONALES</v>
          </cell>
          <cell r="F433" t="str">
            <v>PRESTACIÓN DE SERVICIOS PROFESIONALES NECESARIO PARA EL FORTALECIMIENTO DE LOS PROCESOS DEL LABORATORIO DE FISIOLOGÍA Y PARASITOLOGÍA DE LA FACULTAD DE CIENCIAS AGROPECUARIAS Y RECURSOS NATURALES DE LA UNIVERSIDAD DE LOS LLANOS.</v>
          </cell>
          <cell r="G433">
            <v>45327</v>
          </cell>
          <cell r="H433">
            <v>12551035</v>
          </cell>
          <cell r="I433" t="str">
            <v>Cuatro (04) meses y tres (03) días calendario</v>
          </cell>
          <cell r="J433">
            <v>45327</v>
          </cell>
          <cell r="K433">
            <v>45450</v>
          </cell>
          <cell r="L433" t="str">
            <v>NO APLICA</v>
          </cell>
          <cell r="M433" t="str">
            <v>NO APLICA</v>
          </cell>
          <cell r="N433" t="str">
            <v>NO APLICA</v>
          </cell>
          <cell r="O433">
            <v>5</v>
          </cell>
          <cell r="P433">
            <v>2653064</v>
          </cell>
          <cell r="Q433">
            <v>45327</v>
          </cell>
          <cell r="R433">
            <v>45351</v>
          </cell>
          <cell r="S433">
            <v>3061228</v>
          </cell>
          <cell r="T433">
            <v>45352</v>
          </cell>
          <cell r="U433">
            <v>45382</v>
          </cell>
          <cell r="V433">
            <v>3061228</v>
          </cell>
          <cell r="W433">
            <v>45383</v>
          </cell>
          <cell r="X433">
            <v>45412</v>
          </cell>
          <cell r="Y433">
            <v>3061228</v>
          </cell>
          <cell r="Z433">
            <v>45413</v>
          </cell>
          <cell r="AA433">
            <v>45443</v>
          </cell>
          <cell r="AB433">
            <v>714287</v>
          </cell>
          <cell r="AC433">
            <v>45444</v>
          </cell>
          <cell r="AD433">
            <v>45450</v>
          </cell>
          <cell r="BI433" t="str">
            <v>Facultad de Ciencias Agropecuarias y Recursos Naturales</v>
          </cell>
          <cell r="BJ433" t="str">
            <v>CRISTÓBAL LUGO LÓPEZ</v>
          </cell>
          <cell r="BK433" t="str">
            <v>Decano de la Facultad de Ciencias Agropecuarias y Recursos Naturales</v>
          </cell>
          <cell r="BL433">
            <v>154</v>
          </cell>
          <cell r="BM433">
            <v>45327.534131944441</v>
          </cell>
          <cell r="BN433">
            <v>458377735</v>
          </cell>
          <cell r="BO433">
            <v>694</v>
          </cell>
          <cell r="BP433">
            <v>45327</v>
          </cell>
          <cell r="BQ433">
            <v>12551035</v>
          </cell>
          <cell r="CS433"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433">
            <v>40343210.799999997</v>
          </cell>
          <cell r="CU433">
            <v>27</v>
          </cell>
          <cell r="CV433" t="str">
            <v>54314</v>
          </cell>
          <cell r="CY433">
            <v>8299</v>
          </cell>
          <cell r="CZ433" t="str">
            <v>M6</v>
          </cell>
        </row>
        <row r="434">
          <cell r="B434" t="str">
            <v>0335 DE 2024</v>
          </cell>
          <cell r="C434">
            <v>1016056089</v>
          </cell>
          <cell r="D434" t="str">
            <v>DIANA CAROLINA CIFUENTES GUERRERO</v>
          </cell>
          <cell r="E434" t="str">
            <v>CONTRATO DE PRESTACIÓN DE SERVICIOS PROFESIONALES</v>
          </cell>
          <cell r="F434" t="str">
            <v>PRESTACIÓN DE SERVICIOS PROFESIONALES NECESARIO PARA EL FORTALECIMIENTO DE LOS PROCESOS DEL CENTRO CLÍNICO VETERINARIO DE LA FACULTAD DE CIENCIAS AGROPECUARIAS Y RECURSOS NATURALES DE LA UNIVERSIDAD DE LOS LLANOS.</v>
          </cell>
          <cell r="G434">
            <v>45327</v>
          </cell>
          <cell r="H434">
            <v>11195050</v>
          </cell>
          <cell r="I434" t="str">
            <v>Cuatro (04) meses y tres (03) días calendario</v>
          </cell>
          <cell r="J434">
            <v>45327</v>
          </cell>
          <cell r="K434">
            <v>45450</v>
          </cell>
          <cell r="L434" t="str">
            <v>NO APLICA</v>
          </cell>
          <cell r="M434" t="str">
            <v>NO APLICA</v>
          </cell>
          <cell r="N434" t="str">
            <v>NO APLICA</v>
          </cell>
          <cell r="O434">
            <v>5</v>
          </cell>
          <cell r="P434">
            <v>2366433</v>
          </cell>
          <cell r="Q434">
            <v>45327</v>
          </cell>
          <cell r="R434">
            <v>45351</v>
          </cell>
          <cell r="S434">
            <v>2730500</v>
          </cell>
          <cell r="T434">
            <v>45352</v>
          </cell>
          <cell r="U434">
            <v>45382</v>
          </cell>
          <cell r="V434">
            <v>2730500</v>
          </cell>
          <cell r="W434">
            <v>45383</v>
          </cell>
          <cell r="X434">
            <v>45412</v>
          </cell>
          <cell r="Y434">
            <v>2730500</v>
          </cell>
          <cell r="Z434">
            <v>45413</v>
          </cell>
          <cell r="AA434">
            <v>45443</v>
          </cell>
          <cell r="AB434">
            <v>637117</v>
          </cell>
          <cell r="AC434">
            <v>45444</v>
          </cell>
          <cell r="AD434">
            <v>45450</v>
          </cell>
          <cell r="BI434" t="str">
            <v>Facultad de Ciencias Agropecuarias y Recursos Naturales</v>
          </cell>
          <cell r="BJ434" t="str">
            <v>CRISTÓBAL LUGO LÓPEZ</v>
          </cell>
          <cell r="BK434" t="str">
            <v>Decano de la Facultad de Ciencias Agropecuarias y Recursos Naturales</v>
          </cell>
          <cell r="BL434">
            <v>154</v>
          </cell>
          <cell r="BM434">
            <v>45327.534131944441</v>
          </cell>
          <cell r="BN434">
            <v>458377735</v>
          </cell>
          <cell r="BO434">
            <v>698</v>
          </cell>
          <cell r="BP434">
            <v>45327</v>
          </cell>
          <cell r="BQ434">
            <v>11195050</v>
          </cell>
          <cell r="CS434"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434">
            <v>1016056089</v>
          </cell>
          <cell r="CU434">
            <v>27</v>
          </cell>
          <cell r="CV434" t="str">
            <v>54703</v>
          </cell>
          <cell r="CY434">
            <v>5611</v>
          </cell>
          <cell r="CZ434" t="str">
            <v>M5</v>
          </cell>
        </row>
        <row r="435">
          <cell r="B435" t="str">
            <v>0336 DE 2024</v>
          </cell>
          <cell r="C435">
            <v>1073505088</v>
          </cell>
          <cell r="D435" t="str">
            <v>ANDREA YAMILY GUECHA CASTILLO</v>
          </cell>
          <cell r="E435" t="str">
            <v>CONTRATO DE PRESTACIÓN DE SERVICIOS DE APOYO A LA GESTIÓN</v>
          </cell>
          <cell r="F435" t="str">
            <v>PRESTACIÓN DE SERVICIOS DE APOYO A LA GESTIÓN NECESARIO PARA EL FORTALECIMIENTO DE LOS PROCESOS EN EL LABORATORIO DE ANATOMÍA ANIMAL DE LA FACULTAD DE CIENCIAS AGROPECUARIAS Y RECURSOS NATURALES DE LA UNIVERSIDAD DE LOS LLANOS.</v>
          </cell>
          <cell r="G435">
            <v>45327</v>
          </cell>
          <cell r="H435">
            <v>8890321</v>
          </cell>
          <cell r="I435" t="str">
            <v>Cuatro (04) meses y tres (03) días calendario</v>
          </cell>
          <cell r="J435">
            <v>45327</v>
          </cell>
          <cell r="K435">
            <v>45450</v>
          </cell>
          <cell r="L435" t="str">
            <v>NO APLICA</v>
          </cell>
          <cell r="M435" t="str">
            <v>NO APLICA</v>
          </cell>
          <cell r="N435" t="str">
            <v>NO APLICA</v>
          </cell>
          <cell r="O435">
            <v>5</v>
          </cell>
          <cell r="P435">
            <v>1879255</v>
          </cell>
          <cell r="Q435">
            <v>45327</v>
          </cell>
          <cell r="R435">
            <v>45351</v>
          </cell>
          <cell r="S435">
            <v>2168371</v>
          </cell>
          <cell r="T435">
            <v>45352</v>
          </cell>
          <cell r="U435">
            <v>45382</v>
          </cell>
          <cell r="V435">
            <v>2168371</v>
          </cell>
          <cell r="W435">
            <v>45383</v>
          </cell>
          <cell r="X435">
            <v>45412</v>
          </cell>
          <cell r="Y435">
            <v>2168371</v>
          </cell>
          <cell r="Z435">
            <v>45413</v>
          </cell>
          <cell r="AA435">
            <v>45443</v>
          </cell>
          <cell r="AB435">
            <v>505953</v>
          </cell>
          <cell r="AC435">
            <v>45444</v>
          </cell>
          <cell r="AD435">
            <v>45450</v>
          </cell>
          <cell r="BI435" t="str">
            <v>Facultad de Ciencias Agropecuarias y Recursos Naturales</v>
          </cell>
          <cell r="BJ435" t="str">
            <v>CRISTÓBAL LUGO LÓPEZ</v>
          </cell>
          <cell r="BK435" t="str">
            <v>Decano de la Facultad de Ciencias Agropecuarias y Recursos Naturales</v>
          </cell>
          <cell r="BL435">
            <v>154</v>
          </cell>
          <cell r="BM435">
            <v>45327.534131944441</v>
          </cell>
          <cell r="BN435">
            <v>458377735</v>
          </cell>
          <cell r="BO435">
            <v>688</v>
          </cell>
          <cell r="BP435">
            <v>45327</v>
          </cell>
          <cell r="BQ435">
            <v>8890321</v>
          </cell>
          <cell r="CS43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35">
            <v>1073505088.2</v>
          </cell>
          <cell r="CU435">
            <v>27</v>
          </cell>
          <cell r="CV435" t="str">
            <v>54200</v>
          </cell>
          <cell r="CY435">
            <v>7500</v>
          </cell>
          <cell r="CZ435" t="str">
            <v>M6</v>
          </cell>
        </row>
        <row r="436">
          <cell r="B436" t="str">
            <v>0337 DE 2024</v>
          </cell>
          <cell r="C436">
            <v>1121956247</v>
          </cell>
          <cell r="D436" t="str">
            <v>ANA MARIA CASTRO BARRERA</v>
          </cell>
          <cell r="E436" t="str">
            <v>CONTRATO DE PRESTACIÓN DE SERVICIOS DE APOYO A LA GESTIÓN</v>
          </cell>
          <cell r="F436" t="str">
            <v>PRESTACIÓN DE SERVICIOS DE APOYO A LA GESTIÓN NECESARIO PARA EL FORTALECIMIENTO DE LOS PROCESOS DEL HERBARIO LLANOS DE LA FACULTAD DE CIENCIAS BÁSICAS E INGENIERÍA DE LA UNIVERSIDAD DE LOS LLANOS.</v>
          </cell>
          <cell r="G436">
            <v>45327</v>
          </cell>
          <cell r="H436">
            <v>8890321</v>
          </cell>
          <cell r="I436" t="str">
            <v>Cuatro (04) meses y tres (03) días calendario</v>
          </cell>
          <cell r="J436">
            <v>45327</v>
          </cell>
          <cell r="K436">
            <v>45450</v>
          </cell>
          <cell r="L436" t="str">
            <v>NO APLICA</v>
          </cell>
          <cell r="M436" t="str">
            <v>NO APLICA</v>
          </cell>
          <cell r="N436" t="str">
            <v>NO APLICA</v>
          </cell>
          <cell r="O436">
            <v>5</v>
          </cell>
          <cell r="P436">
            <v>1879255</v>
          </cell>
          <cell r="Q436">
            <v>45327</v>
          </cell>
          <cell r="R436">
            <v>45351</v>
          </cell>
          <cell r="S436">
            <v>2168371</v>
          </cell>
          <cell r="T436">
            <v>45352</v>
          </cell>
          <cell r="U436">
            <v>45382</v>
          </cell>
          <cell r="V436">
            <v>2168371</v>
          </cell>
          <cell r="W436">
            <v>45383</v>
          </cell>
          <cell r="X436">
            <v>45412</v>
          </cell>
          <cell r="Y436">
            <v>2168371</v>
          </cell>
          <cell r="Z436">
            <v>45413</v>
          </cell>
          <cell r="AA436">
            <v>45443</v>
          </cell>
          <cell r="AB436">
            <v>505953</v>
          </cell>
          <cell r="AC436">
            <v>45444</v>
          </cell>
          <cell r="AD436">
            <v>45450</v>
          </cell>
          <cell r="BI436" t="str">
            <v>Facultad de Ciencias Básicas e Ingeniería</v>
          </cell>
          <cell r="BJ436" t="str">
            <v>ELVIS MIGUEL PEREZ RODRIGUEZ</v>
          </cell>
          <cell r="BK436" t="str">
            <v>Decano de la Facultad de Ciencias Básicas e Ingeniería</v>
          </cell>
          <cell r="BL436">
            <v>154</v>
          </cell>
          <cell r="BM436">
            <v>45327.534131944441</v>
          </cell>
          <cell r="BN436">
            <v>458377735</v>
          </cell>
          <cell r="BO436">
            <v>717</v>
          </cell>
          <cell r="BP436">
            <v>45327</v>
          </cell>
          <cell r="BQ436">
            <v>8890321</v>
          </cell>
          <cell r="CS436"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36">
            <v>1121956247</v>
          </cell>
          <cell r="CU436">
            <v>136</v>
          </cell>
          <cell r="CV436" t="str">
            <v>57309</v>
          </cell>
          <cell r="CY436">
            <v>8299</v>
          </cell>
          <cell r="CZ436" t="str">
            <v>M6</v>
          </cell>
        </row>
        <row r="437">
          <cell r="B437" t="str">
            <v>0338 DE 2024</v>
          </cell>
          <cell r="C437">
            <v>1121852735</v>
          </cell>
          <cell r="D437" t="str">
            <v>JAVIER AUGUSTO SANCHEZ MARTINEZ</v>
          </cell>
          <cell r="E437" t="str">
            <v>CONTRATO DE PRESTACIÓN DE SERVICIOS DE APOYO A LA GESTIÓN</v>
          </cell>
          <cell r="F437" t="str">
            <v>PRESTACIÓN DE SERVICIOS DE APOYO A LA GESTIÓN NECESARIO PARA EL FORTALECIMIENTO DE LOS PROCESOS DEL LABORATORIO DE QUÍMICA DE LA FACULTAD DE CIENCIAS BÁSICAS E INGENIERÍA DE LA UNIVERSIDAD DE LOS LLANOS.</v>
          </cell>
          <cell r="G437">
            <v>45327</v>
          </cell>
          <cell r="H437">
            <v>8890321</v>
          </cell>
          <cell r="I437" t="str">
            <v>Cuatro (04) meses y tres (03) días calendario</v>
          </cell>
          <cell r="J437">
            <v>45327</v>
          </cell>
          <cell r="K437">
            <v>45450</v>
          </cell>
          <cell r="L437" t="str">
            <v>NO APLICA</v>
          </cell>
          <cell r="M437" t="str">
            <v>NO APLICA</v>
          </cell>
          <cell r="N437" t="str">
            <v>NO APLICA</v>
          </cell>
          <cell r="O437">
            <v>5</v>
          </cell>
          <cell r="P437">
            <v>1879255</v>
          </cell>
          <cell r="Q437">
            <v>45327</v>
          </cell>
          <cell r="R437">
            <v>45351</v>
          </cell>
          <cell r="S437">
            <v>2168371</v>
          </cell>
          <cell r="T437">
            <v>45352</v>
          </cell>
          <cell r="U437">
            <v>45382</v>
          </cell>
          <cell r="V437">
            <v>2168371</v>
          </cell>
          <cell r="W437">
            <v>45383</v>
          </cell>
          <cell r="X437">
            <v>45412</v>
          </cell>
          <cell r="Y437">
            <v>2168371</v>
          </cell>
          <cell r="Z437">
            <v>45413</v>
          </cell>
          <cell r="AA437">
            <v>45443</v>
          </cell>
          <cell r="AB437">
            <v>505953</v>
          </cell>
          <cell r="AC437">
            <v>45444</v>
          </cell>
          <cell r="AD437">
            <v>45450</v>
          </cell>
          <cell r="BI437" t="str">
            <v>Facultad de Ciencias Básicas e Ingeniería</v>
          </cell>
          <cell r="BJ437" t="str">
            <v>ELVIS MIGUEL PEREZ RODRIGUEZ</v>
          </cell>
          <cell r="BK437" t="str">
            <v>Decano de la Facultad de Ciencias Básicas e Ingeniería</v>
          </cell>
          <cell r="BL437">
            <v>154</v>
          </cell>
          <cell r="BM437">
            <v>45327.534131944441</v>
          </cell>
          <cell r="BN437">
            <v>458377735</v>
          </cell>
          <cell r="BO437">
            <v>711</v>
          </cell>
          <cell r="BP437">
            <v>45327</v>
          </cell>
          <cell r="BQ437">
            <v>8890321</v>
          </cell>
          <cell r="CS43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37">
            <v>1121852735</v>
          </cell>
          <cell r="CU437">
            <v>136</v>
          </cell>
          <cell r="CV437" t="str">
            <v>57603</v>
          </cell>
          <cell r="CY437">
            <v>8299</v>
          </cell>
          <cell r="CZ437" t="str">
            <v>M6</v>
          </cell>
        </row>
        <row r="438">
          <cell r="B438" t="str">
            <v>0339 DE 2024</v>
          </cell>
          <cell r="C438">
            <v>17348238</v>
          </cell>
          <cell r="D438" t="str">
            <v>HECTOR ROJAS RICO</v>
          </cell>
          <cell r="E438" t="str">
            <v>CONTRATO DE PRESTACIÓN DE SERVICIOS DE APOYO A LA GESTIÓN</v>
          </cell>
          <cell r="F438" t="str">
            <v>PRESTACIÓN DE SERVICIOS DE APOYO A LA GESTIÓN NECESARIO PARA EL FORTALECIMIENTO DE LOS PROCESOS DEL LABORATORIO DE ELECTRÓNICA DE LA FACULTAD DE CIENCIAS BÁSICAS E INGENIERÍA DE LA UNIVERSIDAD DE LOS LLANOS.</v>
          </cell>
          <cell r="G438">
            <v>45327</v>
          </cell>
          <cell r="H438">
            <v>8890321</v>
          </cell>
          <cell r="I438" t="str">
            <v>Cuatro (04) meses y tres (03) días calendario</v>
          </cell>
          <cell r="J438">
            <v>45327</v>
          </cell>
          <cell r="K438">
            <v>45450</v>
          </cell>
          <cell r="L438" t="str">
            <v>NO APLICA</v>
          </cell>
          <cell r="M438" t="str">
            <v>NO APLICA</v>
          </cell>
          <cell r="N438" t="str">
            <v>NO APLICA</v>
          </cell>
          <cell r="O438">
            <v>5</v>
          </cell>
          <cell r="P438">
            <v>1879255</v>
          </cell>
          <cell r="Q438">
            <v>45327</v>
          </cell>
          <cell r="R438">
            <v>45351</v>
          </cell>
          <cell r="S438">
            <v>2168371</v>
          </cell>
          <cell r="T438">
            <v>45352</v>
          </cell>
          <cell r="U438">
            <v>45382</v>
          </cell>
          <cell r="V438">
            <v>2168371</v>
          </cell>
          <cell r="W438">
            <v>45383</v>
          </cell>
          <cell r="X438">
            <v>45412</v>
          </cell>
          <cell r="Y438">
            <v>2168371</v>
          </cell>
          <cell r="Z438">
            <v>45413</v>
          </cell>
          <cell r="AA438">
            <v>45443</v>
          </cell>
          <cell r="AB438">
            <v>505953</v>
          </cell>
          <cell r="AC438">
            <v>45444</v>
          </cell>
          <cell r="AD438">
            <v>45450</v>
          </cell>
          <cell r="BI438" t="str">
            <v>Facultad de Ciencias Básicas e Ingeniería</v>
          </cell>
          <cell r="BJ438" t="str">
            <v>ELVIS MIGUEL PEREZ RODRIGUEZ</v>
          </cell>
          <cell r="BK438" t="str">
            <v>Decano de la Facultad de Ciencias Básicas e Ingeniería</v>
          </cell>
          <cell r="BL438">
            <v>154</v>
          </cell>
          <cell r="BM438">
            <v>45327.534131944441</v>
          </cell>
          <cell r="BN438">
            <v>458377735</v>
          </cell>
          <cell r="BO438">
            <v>705</v>
          </cell>
          <cell r="BP438">
            <v>45327</v>
          </cell>
          <cell r="BQ438">
            <v>8890321</v>
          </cell>
          <cell r="CS438"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38">
            <v>17348238</v>
          </cell>
          <cell r="CU438">
            <v>136</v>
          </cell>
          <cell r="CV438" t="str">
            <v>57305</v>
          </cell>
          <cell r="CY438">
            <v>8299</v>
          </cell>
          <cell r="CZ438" t="str">
            <v>M6</v>
          </cell>
        </row>
        <row r="439">
          <cell r="B439" t="str">
            <v>0340 DE 2024</v>
          </cell>
          <cell r="C439">
            <v>1121913446</v>
          </cell>
          <cell r="D439" t="str">
            <v xml:space="preserve">EVER ALEXANDER FINO HERNANDEZ </v>
          </cell>
          <cell r="E439" t="str">
            <v>CONTRATO DE PRESTACIÓN DE SERVICIOS DE APOYO A LA GESTIÓN</v>
          </cell>
          <cell r="F439" t="str">
            <v>PRESTACIÓN DE SERVICIOS DE APOYO A LA GESTIÓN NECESARIO PARA EL FORTALECIMIENTO DE LOS PROCESOS DEL LABORATORIO DE BIOLOGÍA DE LA FACULTAD DE CIENCIAS BÁSICAS E INGENIERÍA DE LA UNIVERSIDAD DE LOS LLANOS.</v>
          </cell>
          <cell r="G439">
            <v>45327</v>
          </cell>
          <cell r="H439">
            <v>8890321</v>
          </cell>
          <cell r="I439" t="str">
            <v>Cuatro (04) meses y tres (03) días calendario</v>
          </cell>
          <cell r="J439">
            <v>45327</v>
          </cell>
          <cell r="K439">
            <v>45450</v>
          </cell>
          <cell r="L439" t="str">
            <v>NO APLICA</v>
          </cell>
          <cell r="M439" t="str">
            <v>NO APLICA</v>
          </cell>
          <cell r="N439" t="str">
            <v>NO APLICA</v>
          </cell>
          <cell r="O439">
            <v>5</v>
          </cell>
          <cell r="P439">
            <v>1879255</v>
          </cell>
          <cell r="Q439">
            <v>45327</v>
          </cell>
          <cell r="R439">
            <v>45351</v>
          </cell>
          <cell r="S439">
            <v>2168371</v>
          </cell>
          <cell r="T439">
            <v>45352</v>
          </cell>
          <cell r="U439">
            <v>45382</v>
          </cell>
          <cell r="V439">
            <v>2168371</v>
          </cell>
          <cell r="W439">
            <v>45383</v>
          </cell>
          <cell r="X439">
            <v>45412</v>
          </cell>
          <cell r="Y439">
            <v>2168371</v>
          </cell>
          <cell r="Z439">
            <v>45413</v>
          </cell>
          <cell r="AA439">
            <v>45443</v>
          </cell>
          <cell r="AB439">
            <v>505953</v>
          </cell>
          <cell r="AC439">
            <v>45444</v>
          </cell>
          <cell r="AD439">
            <v>45450</v>
          </cell>
          <cell r="BI439" t="str">
            <v>Facultad de Ciencias Básicas e Ingeniería</v>
          </cell>
          <cell r="BJ439" t="str">
            <v>ELVIS MIGUEL PEREZ RODRIGUEZ</v>
          </cell>
          <cell r="BK439" t="str">
            <v>Decano de la Facultad de Ciencias Básicas e Ingeniería</v>
          </cell>
          <cell r="BL439">
            <v>154</v>
          </cell>
          <cell r="BM439">
            <v>45327.534131944441</v>
          </cell>
          <cell r="BN439">
            <v>458377735</v>
          </cell>
          <cell r="BO439">
            <v>712</v>
          </cell>
          <cell r="BP439">
            <v>45327</v>
          </cell>
          <cell r="BQ439">
            <v>8890321</v>
          </cell>
          <cell r="CS43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39">
            <v>1121913446.0999999</v>
          </cell>
          <cell r="CU439">
            <v>136</v>
          </cell>
          <cell r="CV439" t="str">
            <v>57602</v>
          </cell>
          <cell r="CY439">
            <v>8544</v>
          </cell>
          <cell r="CZ439" t="str">
            <v>M3</v>
          </cell>
        </row>
        <row r="440">
          <cell r="B440" t="str">
            <v>0341 DE 2024</v>
          </cell>
          <cell r="C440">
            <v>1121955587</v>
          </cell>
          <cell r="D440" t="str">
            <v>YENI TATIANA MOLINA MORENO</v>
          </cell>
          <cell r="E440" t="str">
            <v>CONTRATO DE PRESTACIÓN DE SERVICIOS DE APOYO A LA GESTIÓN</v>
          </cell>
          <cell r="F440" t="str">
            <v>PRESTACIÓN DE SERVICIOS DE APOYO A LA GESTIÓN NECESARIO PARA EL FORTALECIMIENTO DE LOS PROCESOS DEL LABORATORIO DE BIOLOGÍA DE LA FACULTAD DE CIENCIAS BÁSICAS E INGENIERÍA DE LA UNIVERSIDAD DE LOS LLANOS.</v>
          </cell>
          <cell r="G440">
            <v>45327</v>
          </cell>
          <cell r="H440">
            <v>8890321</v>
          </cell>
          <cell r="I440" t="str">
            <v>Cuatro (04) meses y tres (03) días calendario</v>
          </cell>
          <cell r="J440">
            <v>45327</v>
          </cell>
          <cell r="K440">
            <v>45450</v>
          </cell>
          <cell r="L440" t="str">
            <v>NO APLICA</v>
          </cell>
          <cell r="M440" t="str">
            <v>NO APLICA</v>
          </cell>
          <cell r="N440" t="str">
            <v>NO APLICA</v>
          </cell>
          <cell r="O440">
            <v>5</v>
          </cell>
          <cell r="P440">
            <v>1879255</v>
          </cell>
          <cell r="Q440">
            <v>45327</v>
          </cell>
          <cell r="R440">
            <v>45351</v>
          </cell>
          <cell r="S440">
            <v>2168371</v>
          </cell>
          <cell r="T440">
            <v>45352</v>
          </cell>
          <cell r="U440">
            <v>45382</v>
          </cell>
          <cell r="V440">
            <v>2168371</v>
          </cell>
          <cell r="W440">
            <v>45383</v>
          </cell>
          <cell r="X440">
            <v>45412</v>
          </cell>
          <cell r="Y440">
            <v>2168371</v>
          </cell>
          <cell r="Z440">
            <v>45413</v>
          </cell>
          <cell r="AA440">
            <v>45443</v>
          </cell>
          <cell r="AB440">
            <v>505953</v>
          </cell>
          <cell r="AC440">
            <v>45444</v>
          </cell>
          <cell r="AD440">
            <v>45450</v>
          </cell>
          <cell r="BI440" t="str">
            <v>Facultad de Ciencias Básicas e Ingeniería</v>
          </cell>
          <cell r="BJ440" t="str">
            <v>ELVIS MIGUEL PEREZ RODRIGUEZ</v>
          </cell>
          <cell r="BK440" t="str">
            <v>Decano de la Facultad de Ciencias Básicas e Ingeniería</v>
          </cell>
          <cell r="BL440">
            <v>154</v>
          </cell>
          <cell r="BM440">
            <v>45327.534131944441</v>
          </cell>
          <cell r="BN440">
            <v>458377735</v>
          </cell>
          <cell r="BO440">
            <v>716</v>
          </cell>
          <cell r="BP440">
            <v>45327</v>
          </cell>
          <cell r="BQ440">
            <v>8890321</v>
          </cell>
          <cell r="CS4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0">
            <v>1121955587</v>
          </cell>
          <cell r="CU440">
            <v>136</v>
          </cell>
          <cell r="CV440" t="str">
            <v>57602</v>
          </cell>
          <cell r="CY440">
            <v>7490</v>
          </cell>
          <cell r="CZ440" t="str">
            <v>M6</v>
          </cell>
        </row>
        <row r="441">
          <cell r="B441" t="str">
            <v>0342 DE 2024</v>
          </cell>
          <cell r="C441">
            <v>1121825886</v>
          </cell>
          <cell r="D441" t="str">
            <v xml:space="preserve">RONALD ADRIANO NOVOA FORERO </v>
          </cell>
          <cell r="E441" t="str">
            <v>CONTRATO DE PRESTACIÓN DE SERVICIOS DE APOYO A LA GESTIÓN</v>
          </cell>
          <cell r="F441" t="str">
            <v>PRESTACIÓN DE SERVICIOS DE APOYO A LA GESTIÓN NECESARIO PARA EL FORTALECIMIENTO DE LOS PROCESOS DEL LABORATORIO DE FÍSICA DE LA FACULTAD DE CIENCIAS BÁSICAS E INGENIERÍA DE LA UNIVERSIDAD DE LOS LLANOS.</v>
          </cell>
          <cell r="G441">
            <v>45327</v>
          </cell>
          <cell r="H441">
            <v>8890321</v>
          </cell>
          <cell r="I441" t="str">
            <v>Cuatro (04) meses y tres (03) días calendario</v>
          </cell>
          <cell r="J441">
            <v>45327</v>
          </cell>
          <cell r="K441">
            <v>45450</v>
          </cell>
          <cell r="L441" t="str">
            <v>NO APLICA</v>
          </cell>
          <cell r="M441" t="str">
            <v>NO APLICA</v>
          </cell>
          <cell r="N441" t="str">
            <v>NO APLICA</v>
          </cell>
          <cell r="O441">
            <v>5</v>
          </cell>
          <cell r="P441">
            <v>1879255</v>
          </cell>
          <cell r="Q441">
            <v>45327</v>
          </cell>
          <cell r="R441">
            <v>45351</v>
          </cell>
          <cell r="S441">
            <v>2168371</v>
          </cell>
          <cell r="T441">
            <v>45352</v>
          </cell>
          <cell r="U441">
            <v>45382</v>
          </cell>
          <cell r="V441">
            <v>2168371</v>
          </cell>
          <cell r="W441">
            <v>45383</v>
          </cell>
          <cell r="X441">
            <v>45412</v>
          </cell>
          <cell r="Y441">
            <v>2168371</v>
          </cell>
          <cell r="Z441">
            <v>45413</v>
          </cell>
          <cell r="AA441">
            <v>45443</v>
          </cell>
          <cell r="AB441">
            <v>505953</v>
          </cell>
          <cell r="AC441">
            <v>45444</v>
          </cell>
          <cell r="AD441">
            <v>45450</v>
          </cell>
          <cell r="BI441" t="str">
            <v>Facultad de Ciencias Básicas e Ingeniería</v>
          </cell>
          <cell r="BJ441" t="str">
            <v>ELVIS MIGUEL PEREZ RODRIGUEZ</v>
          </cell>
          <cell r="BK441" t="str">
            <v>Decano de la Facultad de Ciencias Básicas e Ingeniería</v>
          </cell>
          <cell r="BL441">
            <v>154</v>
          </cell>
          <cell r="BM441">
            <v>45327.534131944441</v>
          </cell>
          <cell r="BN441">
            <v>458377735</v>
          </cell>
          <cell r="BO441">
            <v>710</v>
          </cell>
          <cell r="BP441">
            <v>45327</v>
          </cell>
          <cell r="BQ441">
            <v>8890321</v>
          </cell>
          <cell r="CS441"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41">
            <v>1121825886</v>
          </cell>
          <cell r="CU441">
            <v>136</v>
          </cell>
          <cell r="CV441" t="str">
            <v>57605</v>
          </cell>
          <cell r="CY441">
            <v>8299</v>
          </cell>
          <cell r="CZ441" t="str">
            <v>M6</v>
          </cell>
        </row>
        <row r="442">
          <cell r="B442" t="str">
            <v>0343 DE 2024</v>
          </cell>
          <cell r="C442">
            <v>1121917921</v>
          </cell>
          <cell r="D442" t="str">
            <v>ZETT JOSEPH OCHOA URREA</v>
          </cell>
          <cell r="E442" t="str">
            <v>CONTRATO DE PRESTACIÓN DE SERVICIOS DE APOYO A LA GESTIÓN</v>
          </cell>
          <cell r="F442" t="str">
            <v>PRESTACIÓN DE SERVICIOS DE APOYO A LA GESTIÓN NECESARIO PARA EL FORTALECIMIENTO DE LOS PROCESOS EN EL CENTRO TIC PARA LA INGENIERÍA DE LA FACULTAD DE CIENCIAS BÁSICAS E INGENIERÍA DE LA UNIVERSIDAD DE LOS LLANOS.</v>
          </cell>
          <cell r="G442">
            <v>45327</v>
          </cell>
          <cell r="H442">
            <v>8890321</v>
          </cell>
          <cell r="I442" t="str">
            <v>Cuatro (04) meses y tres (03) días calendario</v>
          </cell>
          <cell r="J442">
            <v>45327</v>
          </cell>
          <cell r="K442">
            <v>45450</v>
          </cell>
          <cell r="L442" t="str">
            <v>NO APLICA</v>
          </cell>
          <cell r="M442" t="str">
            <v>NO APLICA</v>
          </cell>
          <cell r="N442" t="str">
            <v>NO APLICA</v>
          </cell>
          <cell r="O442">
            <v>5</v>
          </cell>
          <cell r="P442">
            <v>1879255</v>
          </cell>
          <cell r="Q442">
            <v>45327</v>
          </cell>
          <cell r="R442">
            <v>45351</v>
          </cell>
          <cell r="S442">
            <v>2168371</v>
          </cell>
          <cell r="T442">
            <v>45352</v>
          </cell>
          <cell r="U442">
            <v>45382</v>
          </cell>
          <cell r="V442">
            <v>2168371</v>
          </cell>
          <cell r="W442">
            <v>45383</v>
          </cell>
          <cell r="X442">
            <v>45412</v>
          </cell>
          <cell r="Y442">
            <v>2168371</v>
          </cell>
          <cell r="Z442">
            <v>45413</v>
          </cell>
          <cell r="AA442">
            <v>45443</v>
          </cell>
          <cell r="AB442">
            <v>505953</v>
          </cell>
          <cell r="AC442">
            <v>45444</v>
          </cell>
          <cell r="AD442">
            <v>45450</v>
          </cell>
          <cell r="BI442" t="str">
            <v>Facultad de Ciencias Básicas e Ingeniería</v>
          </cell>
          <cell r="BJ442" t="str">
            <v>ELVIS MIGUEL PEREZ RODRIGUEZ</v>
          </cell>
          <cell r="BK442" t="str">
            <v>Decano de la Facultad de Ciencias Básicas e Ingeniería</v>
          </cell>
          <cell r="BL442">
            <v>154</v>
          </cell>
          <cell r="BM442">
            <v>45327.534131944441</v>
          </cell>
          <cell r="BN442">
            <v>458377735</v>
          </cell>
          <cell r="BO442">
            <v>713</v>
          </cell>
          <cell r="BP442">
            <v>45327</v>
          </cell>
          <cell r="BQ442">
            <v>8890321</v>
          </cell>
          <cell r="CS44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42">
            <v>1121917921.5</v>
          </cell>
          <cell r="CU442">
            <v>136</v>
          </cell>
          <cell r="CV442" t="str">
            <v>57703</v>
          </cell>
          <cell r="CY442">
            <v>8299</v>
          </cell>
          <cell r="CZ442" t="str">
            <v>M6</v>
          </cell>
        </row>
        <row r="443">
          <cell r="B443" t="str">
            <v>0344 DE 2024</v>
          </cell>
          <cell r="C443">
            <v>86064628</v>
          </cell>
          <cell r="D443" t="str">
            <v>JOSE LUIS BETANCOURTH MARTIN</v>
          </cell>
          <cell r="E443" t="str">
            <v>CONTRATO DE PRESTACIÓN DE SERVICIOS DE APOYO A LA GESTIÓN</v>
          </cell>
          <cell r="F443" t="str">
            <v>PRESTACIÓN DE SERVICIOS DE APOYO A LA GESTIÓN NECESARIO PARA EL FORTALECIMIENTO DE LOS PROCESOS DEL LABORATORIO DE AUTOMATIZACIÓN DE LA FACULTAD DE CIENCIAS BÁSICAS E INGENIERÍA DE LA UNIVERSIDAD DE LOS LLANOS.</v>
          </cell>
          <cell r="G443">
            <v>45327</v>
          </cell>
          <cell r="H443">
            <v>8890321</v>
          </cell>
          <cell r="I443" t="str">
            <v>Cuatro (04) meses y tres (03) días calendario</v>
          </cell>
          <cell r="J443">
            <v>45327</v>
          </cell>
          <cell r="K443">
            <v>45450</v>
          </cell>
          <cell r="L443" t="str">
            <v>NO APLICA</v>
          </cell>
          <cell r="M443" t="str">
            <v>NO APLICA</v>
          </cell>
          <cell r="N443" t="str">
            <v>NO APLICA</v>
          </cell>
          <cell r="O443">
            <v>5</v>
          </cell>
          <cell r="P443">
            <v>1879255</v>
          </cell>
          <cell r="Q443">
            <v>45327</v>
          </cell>
          <cell r="R443">
            <v>45351</v>
          </cell>
          <cell r="S443">
            <v>2168371</v>
          </cell>
          <cell r="T443">
            <v>45352</v>
          </cell>
          <cell r="U443">
            <v>45382</v>
          </cell>
          <cell r="V443">
            <v>2168371</v>
          </cell>
          <cell r="W443">
            <v>45383</v>
          </cell>
          <cell r="X443">
            <v>45412</v>
          </cell>
          <cell r="Y443">
            <v>2168371</v>
          </cell>
          <cell r="Z443">
            <v>45413</v>
          </cell>
          <cell r="AA443">
            <v>45443</v>
          </cell>
          <cell r="AB443">
            <v>505953</v>
          </cell>
          <cell r="AC443">
            <v>45444</v>
          </cell>
          <cell r="AD443">
            <v>45450</v>
          </cell>
          <cell r="BI443" t="str">
            <v>Facultad de Ciencias Básicas e Ingeniería</v>
          </cell>
          <cell r="BJ443" t="str">
            <v>ELVIS MIGUEL PEREZ RODRIGUEZ</v>
          </cell>
          <cell r="BK443" t="str">
            <v>Decano de la Facultad de Ciencias Básicas e Ingeniería</v>
          </cell>
          <cell r="BL443">
            <v>154</v>
          </cell>
          <cell r="BM443">
            <v>45327.534131944441</v>
          </cell>
          <cell r="BN443">
            <v>458377735</v>
          </cell>
          <cell r="BO443">
            <v>707</v>
          </cell>
          <cell r="BP443">
            <v>45327</v>
          </cell>
          <cell r="BQ443">
            <v>8890321</v>
          </cell>
          <cell r="CS443"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443">
            <v>86064628</v>
          </cell>
          <cell r="CU443">
            <v>136</v>
          </cell>
          <cell r="CV443" t="str">
            <v>57306</v>
          </cell>
          <cell r="CY443">
            <v>6209</v>
          </cell>
          <cell r="CZ443" t="str">
            <v>M6</v>
          </cell>
        </row>
        <row r="444">
          <cell r="B444" t="str">
            <v>0345 DE 2024</v>
          </cell>
          <cell r="C444">
            <v>40327870</v>
          </cell>
          <cell r="D444" t="str">
            <v>DORA LOYDA MALVA CARRILLO</v>
          </cell>
          <cell r="E444" t="str">
            <v>CONTRATO DE PRESTACIÓN DE SERVICIOS DE APOYO A LA GESTIÓN</v>
          </cell>
          <cell r="F444" t="str">
            <v>PRESTACIÓN DE SERVICIOS DE APOYO A LA GESTIÓN NECESARIO PARA EL FORTALECIMIENTO DE LOS PROCESOS DEL LABORATORIO DE QUÍMICA DE LA FACULTAD DE CIENCIAS BÁSICAS E INGENIERÍA DE LA UNIVERSIDAD DE LOS LLANOS.</v>
          </cell>
          <cell r="G444">
            <v>45327</v>
          </cell>
          <cell r="H444">
            <v>8890321</v>
          </cell>
          <cell r="I444" t="str">
            <v>Cuatro (04) meses y tres (03) días calendario</v>
          </cell>
          <cell r="J444">
            <v>45327</v>
          </cell>
          <cell r="K444">
            <v>45450</v>
          </cell>
          <cell r="L444" t="str">
            <v>NO APLICA</v>
          </cell>
          <cell r="M444" t="str">
            <v>NO APLICA</v>
          </cell>
          <cell r="N444" t="str">
            <v>NO APLICA</v>
          </cell>
          <cell r="O444">
            <v>5</v>
          </cell>
          <cell r="P444">
            <v>1879255</v>
          </cell>
          <cell r="Q444">
            <v>45327</v>
          </cell>
          <cell r="R444">
            <v>45351</v>
          </cell>
          <cell r="S444">
            <v>2168371</v>
          </cell>
          <cell r="T444">
            <v>45352</v>
          </cell>
          <cell r="U444">
            <v>45382</v>
          </cell>
          <cell r="V444">
            <v>2168371</v>
          </cell>
          <cell r="W444">
            <v>45383</v>
          </cell>
          <cell r="X444">
            <v>45412</v>
          </cell>
          <cell r="Y444">
            <v>2168371</v>
          </cell>
          <cell r="Z444">
            <v>45413</v>
          </cell>
          <cell r="AA444">
            <v>45443</v>
          </cell>
          <cell r="AB444">
            <v>505953</v>
          </cell>
          <cell r="AC444">
            <v>45444</v>
          </cell>
          <cell r="AD444">
            <v>45450</v>
          </cell>
          <cell r="BI444" t="str">
            <v>Facultad de Ciencias Básicas e Ingeniería</v>
          </cell>
          <cell r="BJ444" t="str">
            <v>ELVIS MIGUEL PEREZ RODRIGUEZ</v>
          </cell>
          <cell r="BK444" t="str">
            <v>Decano de la Facultad de Ciencias Básicas e Ingeniería</v>
          </cell>
          <cell r="BL444">
            <v>154</v>
          </cell>
          <cell r="BM444">
            <v>45327.534131944441</v>
          </cell>
          <cell r="BN444">
            <v>458377735</v>
          </cell>
          <cell r="BO444">
            <v>706</v>
          </cell>
          <cell r="BP444">
            <v>45327</v>
          </cell>
          <cell r="BQ444">
            <v>8890321</v>
          </cell>
          <cell r="CS44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4">
            <v>40327870</v>
          </cell>
          <cell r="CU444">
            <v>136</v>
          </cell>
          <cell r="CV444" t="str">
            <v>57603</v>
          </cell>
          <cell r="CY444">
            <v>7490</v>
          </cell>
          <cell r="CZ444" t="str">
            <v>M6</v>
          </cell>
        </row>
        <row r="445">
          <cell r="B445" t="str">
            <v>0346 DE 2024</v>
          </cell>
          <cell r="C445">
            <v>1095822674</v>
          </cell>
          <cell r="D445" t="str">
            <v>MARLLY LORENA TORO LONDOÑO</v>
          </cell>
          <cell r="E445" t="str">
            <v>CONTRATO DE PRESTACIÓN DE SERVICIOS PROFESIONALES</v>
          </cell>
          <cell r="F445" t="str">
            <v>PRESTACIÓN DE SERVICIOS PROFESIONALES NECESARIO PARA EL FORTALECIMIENTO DE LOS PROCESOS DEL LABORATORIO DE QUÍMICA DE LA FACULTAD DE CIENCIAS BÁSICAS E INGENIERÍA DE LA UNIVERSIDAD DE LOS LLANOS.</v>
          </cell>
          <cell r="G445">
            <v>45327</v>
          </cell>
          <cell r="H445">
            <v>12551035</v>
          </cell>
          <cell r="I445" t="str">
            <v>Cuatro (04) meses y tres (03) días calendario</v>
          </cell>
          <cell r="J445">
            <v>45327</v>
          </cell>
          <cell r="K445">
            <v>45450</v>
          </cell>
          <cell r="L445" t="str">
            <v>NO APLICA</v>
          </cell>
          <cell r="M445" t="str">
            <v>NO APLICA</v>
          </cell>
          <cell r="N445" t="str">
            <v>NO APLICA</v>
          </cell>
          <cell r="O445">
            <v>5</v>
          </cell>
          <cell r="P445">
            <v>2653064</v>
          </cell>
          <cell r="Q445">
            <v>45327</v>
          </cell>
          <cell r="R445">
            <v>45351</v>
          </cell>
          <cell r="S445">
            <v>3061228</v>
          </cell>
          <cell r="T445">
            <v>45352</v>
          </cell>
          <cell r="U445">
            <v>45382</v>
          </cell>
          <cell r="V445">
            <v>3061228</v>
          </cell>
          <cell r="W445">
            <v>45383</v>
          </cell>
          <cell r="X445">
            <v>45412</v>
          </cell>
          <cell r="Y445">
            <v>3061228</v>
          </cell>
          <cell r="Z445">
            <v>45413</v>
          </cell>
          <cell r="AA445">
            <v>45443</v>
          </cell>
          <cell r="AB445">
            <v>714287</v>
          </cell>
          <cell r="AC445">
            <v>45444</v>
          </cell>
          <cell r="AD445">
            <v>45450</v>
          </cell>
          <cell r="BI445" t="str">
            <v>Facultad de Ciencias Básicas e Ingeniería</v>
          </cell>
          <cell r="BJ445" t="str">
            <v>ELVIS MIGUEL PEREZ RODRIGUEZ</v>
          </cell>
          <cell r="BK445" t="str">
            <v>Decano de la Facultad de Ciencias Básicas e Ingeniería</v>
          </cell>
          <cell r="BL445">
            <v>154</v>
          </cell>
          <cell r="BM445">
            <v>45327.534131944441</v>
          </cell>
          <cell r="BN445">
            <v>458377735</v>
          </cell>
          <cell r="BO445">
            <v>704</v>
          </cell>
          <cell r="BP445">
            <v>45327</v>
          </cell>
          <cell r="BQ445">
            <v>12551035</v>
          </cell>
          <cell r="CS445"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45">
            <v>1095822674</v>
          </cell>
          <cell r="CU445">
            <v>136</v>
          </cell>
          <cell r="CV445" t="str">
            <v>57603</v>
          </cell>
          <cell r="CY445">
            <v>7490</v>
          </cell>
          <cell r="CZ445" t="str">
            <v>M6</v>
          </cell>
        </row>
        <row r="446">
          <cell r="B446" t="str">
            <v>0347 DE 2024</v>
          </cell>
          <cell r="C446">
            <v>1018493442</v>
          </cell>
          <cell r="D446" t="str">
            <v>JHERALDINE DIAZ VASQUEZ</v>
          </cell>
          <cell r="E446" t="str">
            <v>CONTRATO DE PRESTACIÓN DE SERVICIOS DE APOYO A LA GESTIÓN</v>
          </cell>
          <cell r="F446" t="str">
            <v>PRESTACIÓN DE SERVICIOS DE APOYO A LA GESTIÓN NECESARIO PARA EL FORTALECIMIENTO DE LOS PROCESOS DEL LABORATORIO DE QUÍMICA DE LA FACULTAD DE CIENCIAS BÁSICAS E INGENIERÍA DE LA UNIVERSIDAD DE LOS LLANOS.</v>
          </cell>
          <cell r="G446">
            <v>45327</v>
          </cell>
          <cell r="H446">
            <v>8890321</v>
          </cell>
          <cell r="I446" t="str">
            <v>Cuatro (04) meses y tres (03) días calendario</v>
          </cell>
          <cell r="J446">
            <v>45327</v>
          </cell>
          <cell r="K446">
            <v>45450</v>
          </cell>
          <cell r="L446" t="str">
            <v>NO APLICA</v>
          </cell>
          <cell r="M446" t="str">
            <v>NO APLICA</v>
          </cell>
          <cell r="N446" t="str">
            <v>NO APLICA</v>
          </cell>
          <cell r="O446">
            <v>5</v>
          </cell>
          <cell r="P446">
            <v>1879255</v>
          </cell>
          <cell r="Q446">
            <v>45327</v>
          </cell>
          <cell r="R446">
            <v>45351</v>
          </cell>
          <cell r="S446">
            <v>2168371</v>
          </cell>
          <cell r="T446">
            <v>45352</v>
          </cell>
          <cell r="U446">
            <v>45382</v>
          </cell>
          <cell r="V446">
            <v>2168371</v>
          </cell>
          <cell r="W446">
            <v>45383</v>
          </cell>
          <cell r="X446">
            <v>45412</v>
          </cell>
          <cell r="Y446">
            <v>2168371</v>
          </cell>
          <cell r="Z446">
            <v>45413</v>
          </cell>
          <cell r="AA446">
            <v>45443</v>
          </cell>
          <cell r="AB446">
            <v>505953</v>
          </cell>
          <cell r="AC446">
            <v>45444</v>
          </cell>
          <cell r="AD446">
            <v>45450</v>
          </cell>
          <cell r="BI446" t="str">
            <v>Facultad de Ciencias Básicas e Ingeniería</v>
          </cell>
          <cell r="BJ446" t="str">
            <v>ELVIS MIGUEL PEREZ RODRIGUEZ</v>
          </cell>
          <cell r="BK446" t="str">
            <v>Decano de la Facultad de Ciencias Básicas e Ingeniería</v>
          </cell>
          <cell r="BL446">
            <v>154</v>
          </cell>
          <cell r="BM446">
            <v>45327.534131944441</v>
          </cell>
          <cell r="BN446">
            <v>458377735</v>
          </cell>
          <cell r="BO446">
            <v>709</v>
          </cell>
          <cell r="BP446">
            <v>45327</v>
          </cell>
          <cell r="BQ446">
            <v>8890321</v>
          </cell>
          <cell r="CS44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6">
            <v>1018493442.3</v>
          </cell>
          <cell r="CU446">
            <v>136</v>
          </cell>
          <cell r="CV446" t="str">
            <v>57603</v>
          </cell>
          <cell r="CY446">
            <v>8299</v>
          </cell>
          <cell r="CZ446" t="str">
            <v>M6</v>
          </cell>
        </row>
        <row r="447">
          <cell r="B447" t="str">
            <v>0348 DE 2024</v>
          </cell>
          <cell r="C447">
            <v>1010042924</v>
          </cell>
          <cell r="D447" t="str">
            <v>JENNY ALEJANDRA CACERES CARVAJAL</v>
          </cell>
          <cell r="E447" t="str">
            <v>CONTRATO DE PRESTACIÓN DE SERVICIOS DE APOYO A LA GESTIÓN</v>
          </cell>
          <cell r="F447" t="str">
            <v>PRESTACIÓN DE SERVICIOS DE APOYO A LA GESTIÓN NECESARIO PARA EL FORTALECIMIENTO DE LOS PROCESOS DEL LABORATORIO DE QUÍMICA DE LA FACULTAD DE CIENCIAS BÁSICAS E INGENIERÍA DE LA UNIVERSIDAD DE LOS LLANOS.</v>
          </cell>
          <cell r="G447">
            <v>45327</v>
          </cell>
          <cell r="H447">
            <v>8890321</v>
          </cell>
          <cell r="I447" t="str">
            <v>Cuatro (04) meses y tres (03) días calendario</v>
          </cell>
          <cell r="J447">
            <v>45327</v>
          </cell>
          <cell r="K447">
            <v>45450</v>
          </cell>
          <cell r="L447" t="str">
            <v>NO APLICA</v>
          </cell>
          <cell r="M447" t="str">
            <v>NO APLICA</v>
          </cell>
          <cell r="N447" t="str">
            <v>NO APLICA</v>
          </cell>
          <cell r="O447">
            <v>5</v>
          </cell>
          <cell r="P447">
            <v>1879255</v>
          </cell>
          <cell r="Q447">
            <v>45327</v>
          </cell>
          <cell r="R447">
            <v>45351</v>
          </cell>
          <cell r="S447">
            <v>2168371</v>
          </cell>
          <cell r="T447">
            <v>45352</v>
          </cell>
          <cell r="U447">
            <v>45382</v>
          </cell>
          <cell r="V447">
            <v>2168371</v>
          </cell>
          <cell r="W447">
            <v>45383</v>
          </cell>
          <cell r="X447">
            <v>45412</v>
          </cell>
          <cell r="Y447">
            <v>2168371</v>
          </cell>
          <cell r="Z447">
            <v>45413</v>
          </cell>
          <cell r="AA447">
            <v>45443</v>
          </cell>
          <cell r="AB447">
            <v>505953</v>
          </cell>
          <cell r="AC447">
            <v>45444</v>
          </cell>
          <cell r="AD447">
            <v>45450</v>
          </cell>
          <cell r="BI447" t="str">
            <v>Facultad de Ciencias Básicas e Ingeniería</v>
          </cell>
          <cell r="BJ447" t="str">
            <v>ELVIS MIGUEL PEREZ RODRIGUEZ</v>
          </cell>
          <cell r="BK447" t="str">
            <v>Decano de la Facultad de Ciencias Básicas e Ingeniería</v>
          </cell>
          <cell r="BL447">
            <v>154</v>
          </cell>
          <cell r="BM447">
            <v>45327.534131944441</v>
          </cell>
          <cell r="BN447">
            <v>458377735</v>
          </cell>
          <cell r="BO447">
            <v>708</v>
          </cell>
          <cell r="BP447">
            <v>45327</v>
          </cell>
          <cell r="BQ447">
            <v>8890321</v>
          </cell>
          <cell r="CS44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7">
            <v>1010042924</v>
          </cell>
          <cell r="CU447">
            <v>136</v>
          </cell>
          <cell r="CV447" t="str">
            <v>57602</v>
          </cell>
          <cell r="CY447">
            <v>7490</v>
          </cell>
          <cell r="CZ447" t="str">
            <v>M6</v>
          </cell>
        </row>
        <row r="448">
          <cell r="B448" t="str">
            <v>0349 DE 2024</v>
          </cell>
          <cell r="C448">
            <v>1121934944</v>
          </cell>
          <cell r="D448" t="str">
            <v>ANA MARIA MUÑOZ SANCHEZ</v>
          </cell>
          <cell r="E448" t="str">
            <v>CONTRATO DE PRESTACIÓN DE SERVICIOS DE APOYO A LA GESTIÓN</v>
          </cell>
          <cell r="F448" t="str">
            <v>PRESTACIÓN DE SERVICIOS DE APOYO A LA GESTIÓN NECESARIO PARA EL FORTALECIMIENTO DE LOS PROCESOS DEL LABORATORIO DE BIOLOGÍA DE LA FACULTAD DE CIENCIAS BÁSICAS E INGENIERÍA DE LA UNIVERSIDAD DE LOS LLANOS.</v>
          </cell>
          <cell r="G448">
            <v>45327</v>
          </cell>
          <cell r="H448">
            <v>8890321</v>
          </cell>
          <cell r="I448" t="str">
            <v>Cuatro (04) meses y tres (03) días calendario</v>
          </cell>
          <cell r="J448">
            <v>45327</v>
          </cell>
          <cell r="K448">
            <v>45450</v>
          </cell>
          <cell r="L448" t="str">
            <v>NO APLICA</v>
          </cell>
          <cell r="M448" t="str">
            <v>NO APLICA</v>
          </cell>
          <cell r="N448" t="str">
            <v>NO APLICA</v>
          </cell>
          <cell r="O448">
            <v>5</v>
          </cell>
          <cell r="P448">
            <v>1879255</v>
          </cell>
          <cell r="Q448">
            <v>45327</v>
          </cell>
          <cell r="R448">
            <v>45351</v>
          </cell>
          <cell r="S448">
            <v>2168371</v>
          </cell>
          <cell r="T448">
            <v>45352</v>
          </cell>
          <cell r="U448">
            <v>45382</v>
          </cell>
          <cell r="V448">
            <v>2168371</v>
          </cell>
          <cell r="W448">
            <v>45383</v>
          </cell>
          <cell r="X448">
            <v>45412</v>
          </cell>
          <cell r="Y448">
            <v>2168371</v>
          </cell>
          <cell r="Z448">
            <v>45413</v>
          </cell>
          <cell r="AA448">
            <v>45443</v>
          </cell>
          <cell r="AB448">
            <v>505953</v>
          </cell>
          <cell r="AC448">
            <v>45444</v>
          </cell>
          <cell r="AD448">
            <v>45450</v>
          </cell>
          <cell r="BI448" t="str">
            <v>Facultad de Ciencias Básicas e Ingeniería</v>
          </cell>
          <cell r="BJ448" t="str">
            <v>ELVIS MIGUEL PEREZ RODRIGUEZ</v>
          </cell>
          <cell r="BK448" t="str">
            <v>Decano de la Facultad de Ciencias Básicas e Ingeniería</v>
          </cell>
          <cell r="BL448">
            <v>154</v>
          </cell>
          <cell r="BM448">
            <v>45327.534131944441</v>
          </cell>
          <cell r="BN448">
            <v>458377735</v>
          </cell>
          <cell r="BO448">
            <v>714</v>
          </cell>
          <cell r="BP448">
            <v>45327</v>
          </cell>
          <cell r="BQ448">
            <v>8890321</v>
          </cell>
          <cell r="CS44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8">
            <v>1121934944</v>
          </cell>
          <cell r="CU448">
            <v>136</v>
          </cell>
          <cell r="CV448" t="str">
            <v>57602</v>
          </cell>
          <cell r="CY448">
            <v>8299</v>
          </cell>
          <cell r="CZ448" t="str">
            <v>M6</v>
          </cell>
        </row>
        <row r="449">
          <cell r="B449" t="str">
            <v>0350 DE 2024</v>
          </cell>
          <cell r="C449">
            <v>1121964380</v>
          </cell>
          <cell r="D449" t="str">
            <v>JEFER DANNY CANO CALDERON</v>
          </cell>
          <cell r="E449" t="str">
            <v>CONTRATO DE PRESTACIÓN DE SERVICIOS DE APOYO A LA GESTIÓN</v>
          </cell>
          <cell r="F449" t="str">
            <v>PRESTACIÓN DE SERVICIOS DE APOYO A LA GESTIÓN NECESARIO PARA EL FORTALECIMIENTO DE LOS PROCESOS DEL MUSEO DE HISTORIA NATURAL DE LA FACULTAD DE CIENCIAS BÁSICAS E INGENIERÍA DE LA UNIVERSIDAD DE LOS LLANOS.</v>
          </cell>
          <cell r="G449">
            <v>45327</v>
          </cell>
          <cell r="H449">
            <v>8890321</v>
          </cell>
          <cell r="I449" t="str">
            <v>Cuatro (04) meses y tres (03) días calendario</v>
          </cell>
          <cell r="J449">
            <v>45327</v>
          </cell>
          <cell r="K449">
            <v>45450</v>
          </cell>
          <cell r="L449" t="str">
            <v>NO APLICA</v>
          </cell>
          <cell r="M449" t="str">
            <v>NO APLICA</v>
          </cell>
          <cell r="N449" t="str">
            <v>NO APLICA</v>
          </cell>
          <cell r="O449">
            <v>5</v>
          </cell>
          <cell r="P449">
            <v>1879255</v>
          </cell>
          <cell r="Q449">
            <v>45327</v>
          </cell>
          <cell r="R449">
            <v>45351</v>
          </cell>
          <cell r="S449">
            <v>2168371</v>
          </cell>
          <cell r="T449">
            <v>45352</v>
          </cell>
          <cell r="U449">
            <v>45382</v>
          </cell>
          <cell r="V449">
            <v>2168371</v>
          </cell>
          <cell r="W449">
            <v>45383</v>
          </cell>
          <cell r="X449">
            <v>45412</v>
          </cell>
          <cell r="Y449">
            <v>2168371</v>
          </cell>
          <cell r="Z449">
            <v>45413</v>
          </cell>
          <cell r="AA449">
            <v>45443</v>
          </cell>
          <cell r="AB449">
            <v>505953</v>
          </cell>
          <cell r="AC449">
            <v>45444</v>
          </cell>
          <cell r="AD449">
            <v>45450</v>
          </cell>
          <cell r="BI449" t="str">
            <v>Facultad de Ciencias Básicas e Ingeniería</v>
          </cell>
          <cell r="BJ449" t="str">
            <v>ELVIS MIGUEL PEREZ RODRIGUEZ</v>
          </cell>
          <cell r="BK449" t="str">
            <v>Decano de la Facultad de Ciencias Básicas e Ingeniería</v>
          </cell>
          <cell r="BL449">
            <v>154</v>
          </cell>
          <cell r="BM449">
            <v>45327.534131944441</v>
          </cell>
          <cell r="BN449">
            <v>458377735</v>
          </cell>
          <cell r="BO449">
            <v>718</v>
          </cell>
          <cell r="BP449">
            <v>45327</v>
          </cell>
          <cell r="BQ449">
            <v>8890321</v>
          </cell>
          <cell r="CS449"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49">
            <v>1121964380</v>
          </cell>
          <cell r="CU449">
            <v>136</v>
          </cell>
          <cell r="CV449" t="str">
            <v>57308</v>
          </cell>
          <cell r="CY449">
            <v>8299</v>
          </cell>
          <cell r="CZ449" t="str">
            <v>M6</v>
          </cell>
        </row>
        <row r="450">
          <cell r="B450" t="str">
            <v>0351 DE 2024</v>
          </cell>
          <cell r="C450">
            <v>1121935132</v>
          </cell>
          <cell r="D450" t="str">
            <v>YEIMY ELIANA QUIÑONES AGUDELO</v>
          </cell>
          <cell r="E450" t="str">
            <v>CONTRATO DE PRESTACIÓN DE SERVICIOS DE APOYO A LA GESTIÓN</v>
          </cell>
          <cell r="F450" t="str">
            <v>PRESTACIÓN DE SERVICIOS DE APOYO A LA GESTIÓN NECESARIO PARA EL FORTALECIMIENTO DE LOS PROCESOS DEL LABORATORIO DE CALIDAD DE AGUAS DE LA FACULTAD DE CIENCIAS BÁSICAS E INGENIERÍA LA UNIVERSIDAD DE LOS LLANOS.</v>
          </cell>
          <cell r="G450">
            <v>45327</v>
          </cell>
          <cell r="H450">
            <v>8890321</v>
          </cell>
          <cell r="I450" t="str">
            <v>Cuatro (04) meses y tres (03) días calendario</v>
          </cell>
          <cell r="J450">
            <v>45327</v>
          </cell>
          <cell r="K450">
            <v>45450</v>
          </cell>
          <cell r="L450" t="str">
            <v>NO APLICA</v>
          </cell>
          <cell r="M450" t="str">
            <v>NO APLICA</v>
          </cell>
          <cell r="N450" t="str">
            <v>NO APLICA</v>
          </cell>
          <cell r="O450">
            <v>5</v>
          </cell>
          <cell r="P450">
            <v>1879255</v>
          </cell>
          <cell r="Q450">
            <v>45327</v>
          </cell>
          <cell r="R450">
            <v>45351</v>
          </cell>
          <cell r="S450">
            <v>2168371</v>
          </cell>
          <cell r="T450">
            <v>45352</v>
          </cell>
          <cell r="U450">
            <v>45382</v>
          </cell>
          <cell r="V450">
            <v>2168371</v>
          </cell>
          <cell r="W450">
            <v>45383</v>
          </cell>
          <cell r="X450">
            <v>45412</v>
          </cell>
          <cell r="Y450">
            <v>2168371</v>
          </cell>
          <cell r="Z450">
            <v>45413</v>
          </cell>
          <cell r="AA450">
            <v>45443</v>
          </cell>
          <cell r="AB450">
            <v>505953</v>
          </cell>
          <cell r="AC450">
            <v>45444</v>
          </cell>
          <cell r="AD450">
            <v>45450</v>
          </cell>
          <cell r="BI450" t="str">
            <v>Facultad de Ciencias Básicas e Ingeniería</v>
          </cell>
          <cell r="BJ450" t="str">
            <v xml:space="preserve">ELVIS MIGUEL PEREZ RODRIGUEZ   </v>
          </cell>
          <cell r="BK450" t="str">
            <v>Decano de la Facultad de Ciencias Básicas e Ingeniería</v>
          </cell>
          <cell r="BL450">
            <v>154</v>
          </cell>
          <cell r="BM450">
            <v>45327.534131944441</v>
          </cell>
          <cell r="BN450">
            <v>458377735</v>
          </cell>
          <cell r="BO450">
            <v>715</v>
          </cell>
          <cell r="BP450">
            <v>45327</v>
          </cell>
          <cell r="BQ450">
            <v>8890321</v>
          </cell>
          <cell r="CS450"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50">
            <v>1121935132</v>
          </cell>
          <cell r="CU450">
            <v>136</v>
          </cell>
          <cell r="CV450" t="str">
            <v>57706</v>
          </cell>
          <cell r="CY450">
            <v>8299</v>
          </cell>
          <cell r="CZ450" t="str">
            <v>M6</v>
          </cell>
        </row>
        <row r="451">
          <cell r="B451" t="str">
            <v>0352 DE 2024</v>
          </cell>
          <cell r="C451">
            <v>1122130378</v>
          </cell>
          <cell r="D451" t="str">
            <v>JHON EDISSON SALGUERO PINZON</v>
          </cell>
          <cell r="E451" t="str">
            <v>CONTRATO DE PRESTACIÓN DE SERVICIOS DE APOYO A LA GESTIÓN</v>
          </cell>
          <cell r="F451" t="str">
            <v>PRESTACIÓN DE SERVICIOS DE APOYO A LA GESTIÓN NECESARIO PARA EL FORTALECIMIENTO DE LOS PROCESOS EN EL CENTRO TIC PARA LA INGENIERÍA DE LA FACULTAD DE CIENCIAS BÁSICAS E INGENIERÍA DE LA UNIVERSIDAD DE LOS LLANOS.</v>
          </cell>
          <cell r="G451">
            <v>45327</v>
          </cell>
          <cell r="H451">
            <v>8890321</v>
          </cell>
          <cell r="I451" t="str">
            <v>Cuatro (04) meses y tres (03) días calendario</v>
          </cell>
          <cell r="J451">
            <v>45327</v>
          </cell>
          <cell r="K451">
            <v>45450</v>
          </cell>
          <cell r="L451" t="str">
            <v>NO APLICA</v>
          </cell>
          <cell r="M451" t="str">
            <v>NO APLICA</v>
          </cell>
          <cell r="N451" t="str">
            <v>NO APLICA</v>
          </cell>
          <cell r="O451">
            <v>5</v>
          </cell>
          <cell r="P451">
            <v>1879255</v>
          </cell>
          <cell r="Q451">
            <v>45327</v>
          </cell>
          <cell r="R451">
            <v>45351</v>
          </cell>
          <cell r="S451">
            <v>2168371</v>
          </cell>
          <cell r="T451">
            <v>45352</v>
          </cell>
          <cell r="U451">
            <v>45382</v>
          </cell>
          <cell r="V451">
            <v>2168371</v>
          </cell>
          <cell r="W451">
            <v>45383</v>
          </cell>
          <cell r="X451">
            <v>45412</v>
          </cell>
          <cell r="Y451">
            <v>2168371</v>
          </cell>
          <cell r="Z451">
            <v>45413</v>
          </cell>
          <cell r="AA451">
            <v>45443</v>
          </cell>
          <cell r="AB451">
            <v>505953</v>
          </cell>
          <cell r="AC451">
            <v>45444</v>
          </cell>
          <cell r="AD451">
            <v>45450</v>
          </cell>
          <cell r="BI451" t="str">
            <v>Facultad de Ciencias Básicas e Ingeniería</v>
          </cell>
          <cell r="BJ451" t="str">
            <v>ELVIS MIGUEL PEREZ RODRIGUEZ</v>
          </cell>
          <cell r="BK451" t="str">
            <v>Decano de la Facultad de Ciencias Básicas e Ingeniería</v>
          </cell>
          <cell r="BL451">
            <v>154</v>
          </cell>
          <cell r="BM451">
            <v>45327.534131944441</v>
          </cell>
          <cell r="BN451">
            <v>458377735</v>
          </cell>
          <cell r="BO451">
            <v>719</v>
          </cell>
          <cell r="BP451">
            <v>45327</v>
          </cell>
          <cell r="BQ451">
            <v>8890321</v>
          </cell>
          <cell r="CS45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51">
            <v>1122130378</v>
          </cell>
          <cell r="CU451">
            <v>136</v>
          </cell>
          <cell r="CV451" t="str">
            <v>57703</v>
          </cell>
          <cell r="CY451">
            <v>9511</v>
          </cell>
          <cell r="CZ451" t="str">
            <v>M4</v>
          </cell>
        </row>
        <row r="452">
          <cell r="B452" t="str">
            <v>0353 DE 2024</v>
          </cell>
          <cell r="C452">
            <v>1121937745</v>
          </cell>
          <cell r="D452" t="str">
            <v>JUAN CAMILO PIÑEROS CASTAÑEDA</v>
          </cell>
          <cell r="E452" t="str">
            <v>CONTRATO DE PRESTACIÓN DE SERVICIOS DE APOYO A LA GESTIÓN</v>
          </cell>
          <cell r="F452" t="str">
            <v>PRESTACIÓN DE SERVICIOS DE APOYO A LA GESTIÓN NECESARIO PARA EL FORTALECIMIENTO DE LOS PROCESOS DEL GIMNASIO Y EL LABORATORIO DE FISIOLOGÍA DEL ESFUERZO DE LA FACULTAD DE CIENCIAS HUMANAS Y DE LA EDUCACIÓN DE LA UNIVERSIDAD DE LOS LLANOS.</v>
          </cell>
          <cell r="G452">
            <v>45327</v>
          </cell>
          <cell r="H452">
            <v>8890321</v>
          </cell>
          <cell r="I452" t="str">
            <v>Cuatro (04) meses y tres (03) días calendario</v>
          </cell>
          <cell r="J452">
            <v>45327</v>
          </cell>
          <cell r="K452">
            <v>45450</v>
          </cell>
          <cell r="L452" t="str">
            <v>NO APLICA</v>
          </cell>
          <cell r="M452" t="str">
            <v>NO APLICA</v>
          </cell>
          <cell r="N452" t="str">
            <v>NO APLICA</v>
          </cell>
          <cell r="O452">
            <v>5</v>
          </cell>
          <cell r="P452">
            <v>1879255</v>
          </cell>
          <cell r="Q452">
            <v>45327</v>
          </cell>
          <cell r="R452">
            <v>45351</v>
          </cell>
          <cell r="S452">
            <v>2168371</v>
          </cell>
          <cell r="T452">
            <v>45352</v>
          </cell>
          <cell r="U452">
            <v>45382</v>
          </cell>
          <cell r="V452">
            <v>2168371</v>
          </cell>
          <cell r="W452">
            <v>45383</v>
          </cell>
          <cell r="X452">
            <v>45412</v>
          </cell>
          <cell r="Y452">
            <v>2168371</v>
          </cell>
          <cell r="Z452">
            <v>45413</v>
          </cell>
          <cell r="AA452">
            <v>45443</v>
          </cell>
          <cell r="AB452">
            <v>505953</v>
          </cell>
          <cell r="AC452">
            <v>45444</v>
          </cell>
          <cell r="AD452">
            <v>45450</v>
          </cell>
          <cell r="BI452" t="str">
            <v>Facultad de Ciencias Humanas y de la Educación</v>
          </cell>
          <cell r="BJ452" t="str">
            <v>FERNANDO CAMPOS POLO</v>
          </cell>
          <cell r="BK452" t="str">
            <v>Decano de la Facultad de Ciencias Humanas y de la Educación</v>
          </cell>
          <cell r="BL452">
            <v>154</v>
          </cell>
          <cell r="BM452">
            <v>45327.534131944441</v>
          </cell>
          <cell r="BN452">
            <v>458377735</v>
          </cell>
          <cell r="BO452">
            <v>722</v>
          </cell>
          <cell r="BP452">
            <v>45327</v>
          </cell>
          <cell r="BQ452">
            <v>8890321</v>
          </cell>
          <cell r="CS452" t="str">
            <v>1. Contribuir en el asesoramiento al personal usuario del Laboratorio de Fisiología del Esfuerzo y Gimnasio presencialmente o a través de las plataformas virtuales de la Universidad de los Llanos. 2. Brindar apoyo en los entrenamientos y clases grupales en el Laboratorio Fisiología del Esfuerzo y Gimnasio, de manera presencial u online a través de las plataformas virtuales (zoom - teams). 3. Colaborar en el plan de entrenamiento, seguimiento y progresiones a los usuarios. 4. Coadyuvar con el registro y control de las personas usuarias y beneficiarias de los servicios prestados, tanto en forma física como en forma virtual. 5. Prestar apoyo en la atención al uso, así como el mantenimiento y cuidado de los equipos del Laboratorio de Fisiología del Esfuerzo y del Gimnasio. 6. Colaborar en la realización de las calibraciones de los equipos a través de los proveedores y bajo acompañamiento de la coordinación.</v>
          </cell>
          <cell r="CT452">
            <v>1121937745</v>
          </cell>
          <cell r="CU452">
            <v>82</v>
          </cell>
          <cell r="CV452" t="str">
            <v>56308</v>
          </cell>
          <cell r="CY452">
            <v>7490</v>
          </cell>
          <cell r="CZ452" t="str">
            <v>M6</v>
          </cell>
        </row>
        <row r="453">
          <cell r="B453" t="str">
            <v>0354 DE 2024</v>
          </cell>
          <cell r="C453">
            <v>1071169129</v>
          </cell>
          <cell r="D453" t="str">
            <v>JUAN CAMILO RIVERA PACHECO</v>
          </cell>
          <cell r="E453" t="str">
            <v>CONTRATO DE PRESTACIÓN DE SERVICIOS DE APOYO A LA GESTIÓN</v>
          </cell>
          <cell r="F453" t="str">
            <v>PRESTACIÓN DE SERVICIOS DE APOYO A LA GESTIÓN NECESARIO PARA EL FORTALECIMIENTO DE LOS PROCESOS DEL LABORATORIO DE ENTOMOLOGÍA MÉDICA DE LA FACULTAD DE CIENCIAS DE LA SALUD DE LA UNIVERSIDAD DE LOS LLANOS.</v>
          </cell>
          <cell r="G453">
            <v>45327</v>
          </cell>
          <cell r="H453">
            <v>8890321</v>
          </cell>
          <cell r="I453" t="str">
            <v>Cuatro (04) meses y tres (03) días calendario</v>
          </cell>
          <cell r="J453">
            <v>45327</v>
          </cell>
          <cell r="K453">
            <v>45450</v>
          </cell>
          <cell r="L453" t="str">
            <v>NO APLICA</v>
          </cell>
          <cell r="M453" t="str">
            <v>NO APLICA</v>
          </cell>
          <cell r="N453" t="str">
            <v>NO APLICA</v>
          </cell>
          <cell r="O453">
            <v>5</v>
          </cell>
          <cell r="P453">
            <v>1879255</v>
          </cell>
          <cell r="Q453">
            <v>45327</v>
          </cell>
          <cell r="R453">
            <v>45351</v>
          </cell>
          <cell r="S453">
            <v>2168371</v>
          </cell>
          <cell r="T453">
            <v>45352</v>
          </cell>
          <cell r="U453">
            <v>45382</v>
          </cell>
          <cell r="V453">
            <v>2168371</v>
          </cell>
          <cell r="W453">
            <v>45383</v>
          </cell>
          <cell r="X453">
            <v>45412</v>
          </cell>
          <cell r="Y453">
            <v>2168371</v>
          </cell>
          <cell r="Z453">
            <v>45413</v>
          </cell>
          <cell r="AA453">
            <v>45443</v>
          </cell>
          <cell r="AB453">
            <v>505953</v>
          </cell>
          <cell r="AC453">
            <v>45444</v>
          </cell>
          <cell r="AD453">
            <v>45450</v>
          </cell>
          <cell r="BI453" t="str">
            <v>Facultad de Ciencias de la Salud</v>
          </cell>
          <cell r="BJ453" t="str">
            <v>LUZ MIRYAM TOBÓN BORRERO</v>
          </cell>
          <cell r="BK453" t="str">
            <v>Decana de la Facultad de Ciencias de la Salud</v>
          </cell>
          <cell r="BL453">
            <v>154</v>
          </cell>
          <cell r="BM453">
            <v>45327.534131944441</v>
          </cell>
          <cell r="BN453">
            <v>458377735</v>
          </cell>
          <cell r="BO453">
            <v>723</v>
          </cell>
          <cell r="BP453">
            <v>45327</v>
          </cell>
          <cell r="BQ453">
            <v>8890321</v>
          </cell>
          <cell r="CS453"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53">
            <v>1071169129.7</v>
          </cell>
          <cell r="CU453">
            <v>54</v>
          </cell>
          <cell r="CV453" t="str">
            <v>55302</v>
          </cell>
          <cell r="CY453">
            <v>8299</v>
          </cell>
          <cell r="CZ453" t="str">
            <v>M6</v>
          </cell>
        </row>
        <row r="454">
          <cell r="B454" t="str">
            <v>0355 DE 2024</v>
          </cell>
          <cell r="C454">
            <v>28548137</v>
          </cell>
          <cell r="D454" t="str">
            <v xml:space="preserve">JOHANNA PATRICIA RODRIGUEZ TELLEZ </v>
          </cell>
          <cell r="E454" t="str">
            <v>CONTRATO DE PRESTACIÓN DE SERVICIOS PROFESIONALES</v>
          </cell>
          <cell r="F454" t="str">
            <v xml:space="preserve">PRESTACIÓN DE SERVICIOS PROFESIONALES NECESARIO PARA EL DESARROLLO DE LOS DIFERENTES PROCESOS DE CONVIVENCIA INSTITUCIONAL E INTRAFAMILIAR DEL PROYECTO FICHA BPUNI BU 02 0711 2023 “FORTALECIMIENTO Y DESARROLLO DE ESTRATEGIAS Y ACCIONES DE BIENESTAR EN EL MARCO DEL DESARROLLO HUMANO EN PRO DE LOS INTEGRANTES DE LA COMUNIDAD UNIVERSITARIA DE LA UNIVERSIDAD DE LOS LLANOS” </v>
          </cell>
          <cell r="G454">
            <v>45327</v>
          </cell>
          <cell r="H454">
            <v>15165834</v>
          </cell>
          <cell r="I454" t="str">
            <v>Cuatro (04) meses y tres (03) días calendario</v>
          </cell>
          <cell r="J454">
            <v>45327</v>
          </cell>
          <cell r="K454">
            <v>45450</v>
          </cell>
          <cell r="L454" t="str">
            <v>NO APLICA</v>
          </cell>
          <cell r="M454" t="str">
            <v>NO APLICA</v>
          </cell>
          <cell r="N454" t="str">
            <v>NO APLICA</v>
          </cell>
          <cell r="O454">
            <v>5</v>
          </cell>
          <cell r="P454">
            <v>3205786</v>
          </cell>
          <cell r="Q454">
            <v>45327</v>
          </cell>
          <cell r="R454">
            <v>45351</v>
          </cell>
          <cell r="S454">
            <v>3698984</v>
          </cell>
          <cell r="T454">
            <v>45352</v>
          </cell>
          <cell r="U454">
            <v>45382</v>
          </cell>
          <cell r="V454">
            <v>3698984</v>
          </cell>
          <cell r="W454">
            <v>45383</v>
          </cell>
          <cell r="X454">
            <v>45412</v>
          </cell>
          <cell r="Y454">
            <v>3698984</v>
          </cell>
          <cell r="Z454">
            <v>45413</v>
          </cell>
          <cell r="AA454">
            <v>45443</v>
          </cell>
          <cell r="AB454">
            <v>863096</v>
          </cell>
          <cell r="AC454">
            <v>45444</v>
          </cell>
          <cell r="AD454">
            <v>45450</v>
          </cell>
          <cell r="BI454" t="str">
            <v>División de Bienestar Universitario</v>
          </cell>
          <cell r="BJ454" t="str">
            <v>JHON FREYD MONROY RODRIGUEZ</v>
          </cell>
          <cell r="BK454" t="str">
            <v>Jefe de Oficina</v>
          </cell>
          <cell r="BL454">
            <v>143</v>
          </cell>
          <cell r="BM454">
            <v>45327.439849537041</v>
          </cell>
          <cell r="BN454">
            <v>422028670</v>
          </cell>
          <cell r="BO454">
            <v>679</v>
          </cell>
          <cell r="BP454">
            <v>45327</v>
          </cell>
          <cell r="BQ454">
            <v>15165834</v>
          </cell>
          <cell r="CS454"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v>
          </cell>
          <cell r="CT454">
            <v>28548137</v>
          </cell>
          <cell r="CU454">
            <v>612</v>
          </cell>
          <cell r="CV454" t="str">
            <v>44110</v>
          </cell>
          <cell r="CY454">
            <v>7210</v>
          </cell>
          <cell r="CZ454" t="str">
            <v>M6</v>
          </cell>
        </row>
        <row r="455">
          <cell r="B455" t="str">
            <v>0356 DE 2024</v>
          </cell>
          <cell r="C455">
            <v>86071911</v>
          </cell>
          <cell r="D455" t="str">
            <v>NIXON YOHAN ROA CRUZ</v>
          </cell>
          <cell r="E455" t="str">
            <v>CONTRATO DE PRESTACIÓN DE SERVICIOS DE APOYO A LA GESTIÓN</v>
          </cell>
          <cell r="F455" t="str">
            <v xml:space="preserve">PRESTACIÓN DE SERVICIOS DE APOYO A LA GESTIÓN NECESARIO PARA EL DESARROLLO DE LOS DIFERENTES PROCESOS EN LA INSTRUCCIÓN DE MÚSICA Y TÉCNICA VOCAL DEL PROYECTO FICHA BPUNI BU 02 0711 2023 “FORTALECIMIENTO Y DESARROLLO DE ESTRATEGIAS Y ACCIONES DE BIENESTAR EN EL MARCO DEL DESARROLLO HUMANO EN PRO DE LOS INTEGRANTES DE LA COMUNIDAD UNIVERSITARIA DE LA UNIVERSIDAD DE LOS LLANOS” </v>
          </cell>
          <cell r="G455">
            <v>45327</v>
          </cell>
          <cell r="H455">
            <v>8890321</v>
          </cell>
          <cell r="I455" t="str">
            <v>Cuatro (04) meses y tres (03) días calendario</v>
          </cell>
          <cell r="J455">
            <v>45327</v>
          </cell>
          <cell r="K455">
            <v>45450</v>
          </cell>
          <cell r="L455" t="str">
            <v>NO APLICA</v>
          </cell>
          <cell r="M455" t="str">
            <v>NO APLICA</v>
          </cell>
          <cell r="N455" t="str">
            <v>NO APLICA</v>
          </cell>
          <cell r="O455">
            <v>5</v>
          </cell>
          <cell r="P455">
            <v>1879255</v>
          </cell>
          <cell r="Q455">
            <v>45327</v>
          </cell>
          <cell r="R455">
            <v>45351</v>
          </cell>
          <cell r="S455">
            <v>2168371</v>
          </cell>
          <cell r="T455">
            <v>45352</v>
          </cell>
          <cell r="U455">
            <v>45382</v>
          </cell>
          <cell r="V455">
            <v>2168371</v>
          </cell>
          <cell r="W455">
            <v>45383</v>
          </cell>
          <cell r="X455">
            <v>45412</v>
          </cell>
          <cell r="Y455">
            <v>2168371</v>
          </cell>
          <cell r="Z455">
            <v>45413</v>
          </cell>
          <cell r="AA455">
            <v>45443</v>
          </cell>
          <cell r="AB455">
            <v>505953</v>
          </cell>
          <cell r="AC455">
            <v>45444</v>
          </cell>
          <cell r="AD455">
            <v>45450</v>
          </cell>
          <cell r="BI455" t="str">
            <v>División de Bienestar Universitario</v>
          </cell>
          <cell r="BJ455" t="str">
            <v>JHON FREYD MONROY RODRIGUEZ</v>
          </cell>
          <cell r="BK455" t="str">
            <v>Jefe de Oficina</v>
          </cell>
          <cell r="BL455">
            <v>143</v>
          </cell>
          <cell r="BM455">
            <v>45327.439849537041</v>
          </cell>
          <cell r="BN455">
            <v>422028670</v>
          </cell>
          <cell r="BO455">
            <v>666</v>
          </cell>
          <cell r="BP455">
            <v>45327</v>
          </cell>
          <cell r="BQ455">
            <v>8890321</v>
          </cell>
          <cell r="CS45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5">
            <v>86071911</v>
          </cell>
          <cell r="CU455">
            <v>612</v>
          </cell>
          <cell r="CV455" t="str">
            <v>44110</v>
          </cell>
          <cell r="CY455">
            <v>8299</v>
          </cell>
          <cell r="CZ455" t="str">
            <v>M6</v>
          </cell>
        </row>
        <row r="456">
          <cell r="B456" t="str">
            <v>0357 DE 2024</v>
          </cell>
          <cell r="C456">
            <v>1120352194</v>
          </cell>
          <cell r="D456" t="str">
            <v>EDWIN FERNANDO BUITRAGO AGUILAR</v>
          </cell>
          <cell r="E456" t="str">
            <v>CONTRATO DE PRESTACIÓN DE SERVICIOS DE APOYO A LA GESTIÓN</v>
          </cell>
          <cell r="F456" t="str">
            <v xml:space="preserve">PRESTACIÓN DE SERVICIOS DE APOYO A LA GESTIÓN NECESARIO PARA EL DESARROLLO DE LOS DIFERENTES PROCESOS EN LA INSTRUCCIÓN DE DANZAS NACIONALES DEL PROYECTO FICHA BPUNI BU 02 0711 2023 “FORTALECIMIENTO Y DESARROLLO DE ESTRATEGIAS Y ACCIONES DE BIENESTAR EN EL MARCO DEL DESARROLLO HUMANO EN PRO DE LOS INTEGRANTES DE LA COMUNIDAD UNIVERSITARIA DE LA UNIVERSIDAD DE LOS LLANOS” </v>
          </cell>
          <cell r="G456">
            <v>45327</v>
          </cell>
          <cell r="H456">
            <v>8890321</v>
          </cell>
          <cell r="I456" t="str">
            <v>Cuatro (04) meses y tres (03) días calendario</v>
          </cell>
          <cell r="J456">
            <v>45327</v>
          </cell>
          <cell r="K456">
            <v>45450</v>
          </cell>
          <cell r="L456" t="str">
            <v>NO APLICA</v>
          </cell>
          <cell r="M456" t="str">
            <v>NO APLICA</v>
          </cell>
          <cell r="N456" t="str">
            <v>NO APLICA</v>
          </cell>
          <cell r="O456">
            <v>5</v>
          </cell>
          <cell r="P456">
            <v>1879255</v>
          </cell>
          <cell r="Q456">
            <v>45327</v>
          </cell>
          <cell r="R456">
            <v>45351</v>
          </cell>
          <cell r="S456">
            <v>2168371</v>
          </cell>
          <cell r="T456">
            <v>45352</v>
          </cell>
          <cell r="U456">
            <v>45382</v>
          </cell>
          <cell r="V456">
            <v>2168371</v>
          </cell>
          <cell r="W456">
            <v>45383</v>
          </cell>
          <cell r="X456">
            <v>45412</v>
          </cell>
          <cell r="Y456">
            <v>2168371</v>
          </cell>
          <cell r="Z456">
            <v>45413</v>
          </cell>
          <cell r="AA456">
            <v>45443</v>
          </cell>
          <cell r="AB456">
            <v>505953</v>
          </cell>
          <cell r="AC456">
            <v>45444</v>
          </cell>
          <cell r="AD456">
            <v>45450</v>
          </cell>
          <cell r="BI456" t="str">
            <v>División de Bienestar Universitario</v>
          </cell>
          <cell r="BJ456" t="str">
            <v>JHON FREYD MONROY RODRIGUEZ</v>
          </cell>
          <cell r="BK456" t="str">
            <v>Jefe de Oficina</v>
          </cell>
          <cell r="BL456">
            <v>143</v>
          </cell>
          <cell r="BM456">
            <v>45327.439849537041</v>
          </cell>
          <cell r="BN456">
            <v>422028670</v>
          </cell>
          <cell r="BO456">
            <v>669</v>
          </cell>
          <cell r="BP456">
            <v>45327</v>
          </cell>
          <cell r="BQ456">
            <v>8890321</v>
          </cell>
          <cell r="CS45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6">
            <v>1120352194</v>
          </cell>
          <cell r="CU456">
            <v>612</v>
          </cell>
          <cell r="CV456" t="str">
            <v>44110</v>
          </cell>
          <cell r="CY456">
            <v>8299</v>
          </cell>
          <cell r="CZ456" t="str">
            <v>M6</v>
          </cell>
        </row>
        <row r="457">
          <cell r="B457" t="str">
            <v>0358 DE 2024</v>
          </cell>
          <cell r="C457">
            <v>79358952</v>
          </cell>
          <cell r="D457" t="str">
            <v>JAIME RODRIGO LEON RUIZ</v>
          </cell>
          <cell r="E457" t="str">
            <v>CONTRATO DE PRESTACIÓN DE SERVICIOS DE APOYO A LA GESTIÓN</v>
          </cell>
          <cell r="F457" t="str">
            <v xml:space="preserve">PRESTACIÓN DE SERVICIOS DE APOYO A LA GESTIÓN NECESARIO PARA EL DESARROLLO DE LOS DIFERENTES PROCESOS EN LA INSTRUCCIÓN DE MÚSICA LLANERA DEL PROYECTO FICHA BPUNI BU 02 0711 2023 “FORTALECIMIENTO Y DESARROLLO DE ESTRATEGIAS Y ACCIONES DE BIENESTAR EN EL MARCO DEL DESARROLLO HUMANO EN PRO DE LOS INTEGRANTES DE LA COMUNIDAD UNIVERSITARIA DE LA UNIVERSIDAD DE LOS LLANOS” </v>
          </cell>
          <cell r="G457">
            <v>45327</v>
          </cell>
          <cell r="H457">
            <v>8890321</v>
          </cell>
          <cell r="I457" t="str">
            <v>Cuatro (04) meses y tres (03) días calendario</v>
          </cell>
          <cell r="J457">
            <v>45327</v>
          </cell>
          <cell r="K457">
            <v>45450</v>
          </cell>
          <cell r="L457" t="str">
            <v>NO APLICA</v>
          </cell>
          <cell r="M457" t="str">
            <v>NO APLICA</v>
          </cell>
          <cell r="N457" t="str">
            <v>NO APLICA</v>
          </cell>
          <cell r="O457">
            <v>5</v>
          </cell>
          <cell r="P457">
            <v>1879255</v>
          </cell>
          <cell r="Q457">
            <v>45327</v>
          </cell>
          <cell r="R457">
            <v>45351</v>
          </cell>
          <cell r="S457">
            <v>2168371</v>
          </cell>
          <cell r="T457">
            <v>45352</v>
          </cell>
          <cell r="U457">
            <v>45382</v>
          </cell>
          <cell r="V457">
            <v>2168371</v>
          </cell>
          <cell r="W457">
            <v>45383</v>
          </cell>
          <cell r="X457">
            <v>45412</v>
          </cell>
          <cell r="Y457">
            <v>2168371</v>
          </cell>
          <cell r="Z457">
            <v>45413</v>
          </cell>
          <cell r="AA457">
            <v>45443</v>
          </cell>
          <cell r="AB457">
            <v>505953</v>
          </cell>
          <cell r="AC457">
            <v>45444</v>
          </cell>
          <cell r="AD457">
            <v>45450</v>
          </cell>
          <cell r="BI457" t="str">
            <v>División de Bienestar Universitario</v>
          </cell>
          <cell r="BJ457" t="str">
            <v>JHON FREYD MONROY RODRIGUEZ</v>
          </cell>
          <cell r="BK457" t="str">
            <v>Jefe de Oficina</v>
          </cell>
          <cell r="BL457">
            <v>143</v>
          </cell>
          <cell r="BM457">
            <v>45327.439849537041</v>
          </cell>
          <cell r="BN457">
            <v>422028670</v>
          </cell>
          <cell r="BO457">
            <v>663</v>
          </cell>
          <cell r="BP457">
            <v>45327</v>
          </cell>
          <cell r="BQ457">
            <v>8890321</v>
          </cell>
          <cell r="CS457"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7">
            <v>79358952</v>
          </cell>
          <cell r="CU457">
            <v>612</v>
          </cell>
          <cell r="CV457" t="str">
            <v>44110</v>
          </cell>
          <cell r="CY457">
            <v>9007</v>
          </cell>
          <cell r="CZ457" t="str">
            <v>M6</v>
          </cell>
        </row>
        <row r="458">
          <cell r="B458" t="str">
            <v>0359 DE 2024</v>
          </cell>
          <cell r="C458">
            <v>1121891090</v>
          </cell>
          <cell r="D458" t="str">
            <v>HOLMAN LOPEZ CASTRO</v>
          </cell>
          <cell r="E458" t="str">
            <v>CONTRATO DE PRESTACIÓN DE SERVICIOS DE APOYO A LA GESTIÓN</v>
          </cell>
          <cell r="F458" t="str">
            <v xml:space="preserve">PRESTACIÓN DE SERVICIOS DE APOYO A LA GESTIÓN NECESARIO PARA EL DESARROLLO DE LOS DIFERENTES PROCESOS EN LA INSTRUCCIÓN DE BAILE JOROPO DEL PROYECTO FICHA BPUNI BU 02 0711 2023 “FORTALECIMIENTO Y DESARROLLO DE ESTRATEGIAS Y ACCIONES DE BIENESTAR EN EL MARCO DEL DESARROLLO HUMANO EN PRO DE LOS INTEGRANTES DE LA COMUNIDAD UNIVERSITARIA DE LA UNIVERSIDAD DE LOS LLANOS” </v>
          </cell>
          <cell r="G458">
            <v>45327</v>
          </cell>
          <cell r="H458">
            <v>8890321</v>
          </cell>
          <cell r="I458" t="str">
            <v>Cuatro (04) meses y tres (03) días calendario</v>
          </cell>
          <cell r="J458">
            <v>45327</v>
          </cell>
          <cell r="K458">
            <v>45450</v>
          </cell>
          <cell r="L458" t="str">
            <v>NO APLICA</v>
          </cell>
          <cell r="M458" t="str">
            <v>NO APLICA</v>
          </cell>
          <cell r="N458" t="str">
            <v>NO APLICA</v>
          </cell>
          <cell r="O458">
            <v>5</v>
          </cell>
          <cell r="P458">
            <v>1879255</v>
          </cell>
          <cell r="Q458">
            <v>45327</v>
          </cell>
          <cell r="R458">
            <v>45351</v>
          </cell>
          <cell r="S458">
            <v>2168371</v>
          </cell>
          <cell r="T458">
            <v>45352</v>
          </cell>
          <cell r="U458">
            <v>45382</v>
          </cell>
          <cell r="V458">
            <v>2168371</v>
          </cell>
          <cell r="W458">
            <v>45383</v>
          </cell>
          <cell r="X458">
            <v>45412</v>
          </cell>
          <cell r="Y458">
            <v>2168371</v>
          </cell>
          <cell r="Z458">
            <v>45413</v>
          </cell>
          <cell r="AA458">
            <v>45443</v>
          </cell>
          <cell r="AB458">
            <v>505953</v>
          </cell>
          <cell r="AC458">
            <v>45444</v>
          </cell>
          <cell r="AD458">
            <v>45450</v>
          </cell>
          <cell r="BI458" t="str">
            <v>División de Bienestar Universitario</v>
          </cell>
          <cell r="BJ458" t="str">
            <v>JHON FREYD MONROY RODRIGUEZ</v>
          </cell>
          <cell r="BK458" t="str">
            <v>Jefe de Oficina</v>
          </cell>
          <cell r="BL458">
            <v>143</v>
          </cell>
          <cell r="BM458">
            <v>45327.439849537041</v>
          </cell>
          <cell r="BN458">
            <v>422028670</v>
          </cell>
          <cell r="BO458">
            <v>672</v>
          </cell>
          <cell r="BP458">
            <v>45327</v>
          </cell>
          <cell r="BQ458">
            <v>8890321</v>
          </cell>
          <cell r="CS45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8">
            <v>1121891090</v>
          </cell>
          <cell r="CU458">
            <v>612</v>
          </cell>
          <cell r="CV458" t="str">
            <v>44110</v>
          </cell>
          <cell r="CY458">
            <v>9007</v>
          </cell>
          <cell r="CZ458" t="str">
            <v>M6</v>
          </cell>
        </row>
        <row r="459">
          <cell r="B459" t="str">
            <v>0360 DE 2024</v>
          </cell>
          <cell r="C459">
            <v>1121881048</v>
          </cell>
          <cell r="D459" t="str">
            <v>VICTOR JULIO ROJAS AGUDELO</v>
          </cell>
          <cell r="E459" t="str">
            <v>CONTRATO DE PRESTACIÓN DE SERVICIOS DE APOYO A LA GESTIÓN</v>
          </cell>
          <cell r="F459" t="str">
            <v>PRESTACIÓN DE SERVICIOS DE APOYO A LA GESTIÓN NECESARIO PARA EL DESARROLLO DE LOS DIFERENTES PROCESOS EN LA INSTRUCCIÓN DE TÉCNICA VOCAL DE MÚSICA LLANERA DEL PROYECTO FICHA BPUNI BU 02 0711 2023 “FORTALECIMIENTO Y DESARROLLO DE ESTRATEGIAS Y ACCIONES DE BIENESTAR EN EL MARCO DEL DESARROLLO HUMANO EN PRO DE LOS INTEGRANTES DE LA COMUNIDAD UNIVERSITARIA DE LA UNIVERSIDAD DE LOS LLANOS”</v>
          </cell>
          <cell r="G459">
            <v>45327</v>
          </cell>
          <cell r="H459">
            <v>8890321</v>
          </cell>
          <cell r="I459" t="str">
            <v>Cuatro (04) meses y tres (03) días calendario</v>
          </cell>
          <cell r="J459">
            <v>45327</v>
          </cell>
          <cell r="K459">
            <v>45450</v>
          </cell>
          <cell r="L459" t="str">
            <v>NO APLICA</v>
          </cell>
          <cell r="M459" t="str">
            <v>NO APLICA</v>
          </cell>
          <cell r="N459" t="str">
            <v>NO APLICA</v>
          </cell>
          <cell r="O459">
            <v>5</v>
          </cell>
          <cell r="P459">
            <v>1879255</v>
          </cell>
          <cell r="Q459">
            <v>45327</v>
          </cell>
          <cell r="R459">
            <v>45351</v>
          </cell>
          <cell r="S459">
            <v>2168371</v>
          </cell>
          <cell r="T459">
            <v>45352</v>
          </cell>
          <cell r="U459">
            <v>45382</v>
          </cell>
          <cell r="V459">
            <v>2168371</v>
          </cell>
          <cell r="W459">
            <v>45383</v>
          </cell>
          <cell r="X459">
            <v>45412</v>
          </cell>
          <cell r="Y459">
            <v>2168371</v>
          </cell>
          <cell r="Z459">
            <v>45413</v>
          </cell>
          <cell r="AA459">
            <v>45443</v>
          </cell>
          <cell r="AB459">
            <v>505953</v>
          </cell>
          <cell r="AC459">
            <v>45444</v>
          </cell>
          <cell r="AD459">
            <v>45450</v>
          </cell>
          <cell r="BI459" t="str">
            <v>División de Bienestar Universitario</v>
          </cell>
          <cell r="BJ459" t="str">
            <v>JHON FREYD MONROY RODRIGUEZ</v>
          </cell>
          <cell r="BK459" t="str">
            <v>Jefe de Oficina</v>
          </cell>
          <cell r="BL459">
            <v>143</v>
          </cell>
          <cell r="BM459">
            <v>45327.439849537041</v>
          </cell>
          <cell r="BN459">
            <v>422028670</v>
          </cell>
          <cell r="BO459">
            <v>671</v>
          </cell>
          <cell r="BP459">
            <v>45327</v>
          </cell>
          <cell r="BQ459">
            <v>8890321</v>
          </cell>
          <cell r="CS459"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9">
            <v>1121881048</v>
          </cell>
          <cell r="CU459">
            <v>612</v>
          </cell>
          <cell r="CV459" t="str">
            <v>44110</v>
          </cell>
          <cell r="CY459">
            <v>9007</v>
          </cell>
          <cell r="CZ459" t="str">
            <v>M6</v>
          </cell>
        </row>
        <row r="460">
          <cell r="B460" t="str">
            <v>0361 DE 2024</v>
          </cell>
          <cell r="C460">
            <v>86082485</v>
          </cell>
          <cell r="D460" t="str">
            <v>CAMILO HUMBERTO RIVERA JIMENEZ</v>
          </cell>
          <cell r="E460" t="str">
            <v>CONTRATO DE PRESTACIÓN DE SERVICIOS DE APOYO A LA GESTIÓN</v>
          </cell>
          <cell r="F460"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460">
            <v>45327</v>
          </cell>
          <cell r="H460">
            <v>8890321</v>
          </cell>
          <cell r="I460" t="str">
            <v>Cuatro (04) meses y tres (03) días calendario</v>
          </cell>
          <cell r="J460">
            <v>45327</v>
          </cell>
          <cell r="K460">
            <v>45450</v>
          </cell>
          <cell r="L460" t="str">
            <v>NO APLICA</v>
          </cell>
          <cell r="M460" t="str">
            <v>NO APLICA</v>
          </cell>
          <cell r="N460" t="str">
            <v>NO APLICA</v>
          </cell>
          <cell r="O460">
            <v>5</v>
          </cell>
          <cell r="P460">
            <v>1879255</v>
          </cell>
          <cell r="Q460">
            <v>45327</v>
          </cell>
          <cell r="R460">
            <v>45351</v>
          </cell>
          <cell r="S460">
            <v>2168371</v>
          </cell>
          <cell r="T460">
            <v>45352</v>
          </cell>
          <cell r="U460">
            <v>45382</v>
          </cell>
          <cell r="V460">
            <v>2168371</v>
          </cell>
          <cell r="W460">
            <v>45383</v>
          </cell>
          <cell r="X460">
            <v>45412</v>
          </cell>
          <cell r="Y460">
            <v>2168371</v>
          </cell>
          <cell r="Z460">
            <v>45413</v>
          </cell>
          <cell r="AA460">
            <v>45443</v>
          </cell>
          <cell r="AB460">
            <v>505953</v>
          </cell>
          <cell r="AC460">
            <v>45444</v>
          </cell>
          <cell r="AD460">
            <v>45450</v>
          </cell>
          <cell r="BI460" t="str">
            <v>División de Bienestar Universitario</v>
          </cell>
          <cell r="BJ460" t="str">
            <v>JHON FREYD MONROY RODRIGUEZ</v>
          </cell>
          <cell r="BK460" t="str">
            <v>Jefe de Oficina</v>
          </cell>
          <cell r="BL460">
            <v>143</v>
          </cell>
          <cell r="BM460">
            <v>45327.439849537041</v>
          </cell>
          <cell r="BN460">
            <v>422028670</v>
          </cell>
          <cell r="BO460">
            <v>667</v>
          </cell>
          <cell r="BP460">
            <v>45327</v>
          </cell>
          <cell r="BQ460">
            <v>8890321</v>
          </cell>
          <cell r="CS46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60">
            <v>86082485</v>
          </cell>
          <cell r="CU460">
            <v>612</v>
          </cell>
          <cell r="CV460" t="str">
            <v>44110</v>
          </cell>
          <cell r="CY460">
            <v>8299</v>
          </cell>
          <cell r="CZ460" t="str">
            <v>M6</v>
          </cell>
        </row>
        <row r="461">
          <cell r="B461" t="str">
            <v>0362 DE 2024</v>
          </cell>
          <cell r="C461">
            <v>86058158</v>
          </cell>
          <cell r="D461" t="str">
            <v>JOHN FREDY MUÑOZ MARTINEZ</v>
          </cell>
          <cell r="E461" t="str">
            <v>CONTRATO DE PRESTACIÓN DE SERVICIOS DE APOYO A LA GESTIÓN</v>
          </cell>
          <cell r="F461" t="str">
            <v xml:space="preserve">PRESTACIÓN DE SERVICIOS DE APOYO A LA GESTIÓN NECESARIO PARA EL DESARROLLO DE LOS DIFERENTES PROCESOS EN LA DISCIPLINA DE FUTBOL SALA DEL PROYECTO FICHA BPUNI BU 02 0711 2023 “FORTALECIMIENTO Y DESARROLLO DE ESTRATEGIAS Y ACCIONES DE BIENESTAR EN EL MARCO DEL DESARROLLO HUMANO EN PRO DE LOS INTEGRANTES DE LA COMUNIDAD UNIVERSITARIA DE LA UNIVERSIDAD DE LOS LLANOS” </v>
          </cell>
          <cell r="G461">
            <v>45327</v>
          </cell>
          <cell r="H461">
            <v>8890321</v>
          </cell>
          <cell r="I461" t="str">
            <v>Cuatro (04) meses y tres (03) días calendario</v>
          </cell>
          <cell r="J461">
            <v>45327</v>
          </cell>
          <cell r="K461">
            <v>45450</v>
          </cell>
          <cell r="L461" t="str">
            <v>NO APLICA</v>
          </cell>
          <cell r="M461" t="str">
            <v>NO APLICA</v>
          </cell>
          <cell r="N461" t="str">
            <v>NO APLICA</v>
          </cell>
          <cell r="O461">
            <v>5</v>
          </cell>
          <cell r="P461">
            <v>1879255</v>
          </cell>
          <cell r="Q461">
            <v>45327</v>
          </cell>
          <cell r="R461">
            <v>45351</v>
          </cell>
          <cell r="S461">
            <v>2168371</v>
          </cell>
          <cell r="T461">
            <v>45352</v>
          </cell>
          <cell r="U461">
            <v>45382</v>
          </cell>
          <cell r="V461">
            <v>2168371</v>
          </cell>
          <cell r="W461">
            <v>45383</v>
          </cell>
          <cell r="X461">
            <v>45412</v>
          </cell>
          <cell r="Y461">
            <v>2168371</v>
          </cell>
          <cell r="Z461">
            <v>45413</v>
          </cell>
          <cell r="AA461">
            <v>45443</v>
          </cell>
          <cell r="AB461">
            <v>505953</v>
          </cell>
          <cell r="AC461">
            <v>45444</v>
          </cell>
          <cell r="AD461">
            <v>45450</v>
          </cell>
          <cell r="BI461" t="str">
            <v>División de Bienestar Universitario</v>
          </cell>
          <cell r="BJ461" t="str">
            <v>JHON FREYD MONROY RODRIGUEZ</v>
          </cell>
          <cell r="BK461" t="str">
            <v>Jefe de Oficina</v>
          </cell>
          <cell r="BL461">
            <v>143</v>
          </cell>
          <cell r="BM461">
            <v>45327.439849537041</v>
          </cell>
          <cell r="BN461">
            <v>422028670</v>
          </cell>
          <cell r="BO461">
            <v>664</v>
          </cell>
          <cell r="BP461">
            <v>45327</v>
          </cell>
          <cell r="BQ461">
            <v>8890321</v>
          </cell>
          <cell r="CS46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1">
            <v>86058158</v>
          </cell>
          <cell r="CU461">
            <v>612</v>
          </cell>
          <cell r="CV461" t="str">
            <v>44110</v>
          </cell>
          <cell r="CY461">
            <v>8552</v>
          </cell>
          <cell r="CZ461" t="str">
            <v>M3</v>
          </cell>
        </row>
        <row r="462">
          <cell r="B462" t="str">
            <v>0363 DE 2024</v>
          </cell>
          <cell r="C462">
            <v>17315335</v>
          </cell>
          <cell r="D462" t="str">
            <v>GERMAN CARRERA CASTRO</v>
          </cell>
          <cell r="E462" t="str">
            <v>CONTRATO DE PRESTACIÓN DE SERVICIOS DE APOYO A LA GESTIÓN</v>
          </cell>
          <cell r="F462" t="str">
            <v xml:space="preserve">PRESTACIÓN DE SERVICIOS DE APOYO A LA GESTIÓN NECESARIO PARA EL DESARROLLO DE LOS DIFERENTES PROCESOS EN LA DISCIPLINA DE BALONCESTO DEL PROYECTO FICHA BPUNI BU 02 0711 2023 “FORTALECIMIENTO Y DESARROLLO DE ESTRATEGIAS Y ACCIONES DE BIENESTAR EN EL MARCO DEL DESARROLLO HUMANO EN PRO DE LOS INTEGRANTES DE LA COMUNIDAD UNIVERSITARIA DE LA UNIVERSIDAD DE LOS LLANOS” </v>
          </cell>
          <cell r="G462">
            <v>45327</v>
          </cell>
          <cell r="H462">
            <v>8890321</v>
          </cell>
          <cell r="I462" t="str">
            <v>Cuatro (04) meses y tres (03) días calendario</v>
          </cell>
          <cell r="J462">
            <v>45327</v>
          </cell>
          <cell r="K462">
            <v>45450</v>
          </cell>
          <cell r="L462" t="str">
            <v>NO APLICA</v>
          </cell>
          <cell r="M462" t="str">
            <v>NO APLICA</v>
          </cell>
          <cell r="N462" t="str">
            <v>NO APLICA</v>
          </cell>
          <cell r="O462">
            <v>5</v>
          </cell>
          <cell r="P462">
            <v>1879255</v>
          </cell>
          <cell r="Q462">
            <v>45327</v>
          </cell>
          <cell r="R462">
            <v>45351</v>
          </cell>
          <cell r="S462">
            <v>2168371</v>
          </cell>
          <cell r="T462">
            <v>45352</v>
          </cell>
          <cell r="U462">
            <v>45382</v>
          </cell>
          <cell r="V462">
            <v>2168371</v>
          </cell>
          <cell r="W462">
            <v>45383</v>
          </cell>
          <cell r="X462">
            <v>45412</v>
          </cell>
          <cell r="Y462">
            <v>2168371</v>
          </cell>
          <cell r="Z462">
            <v>45413</v>
          </cell>
          <cell r="AA462">
            <v>45443</v>
          </cell>
          <cell r="AB462">
            <v>505953</v>
          </cell>
          <cell r="AC462">
            <v>45444</v>
          </cell>
          <cell r="AD462">
            <v>45450</v>
          </cell>
          <cell r="BI462" t="str">
            <v>División de Bienestar Universitario</v>
          </cell>
          <cell r="BJ462" t="str">
            <v>JHON FREYD MONROY RODRIGUEZ</v>
          </cell>
          <cell r="BK462" t="str">
            <v>Jefe de Oficina</v>
          </cell>
          <cell r="BL462">
            <v>143</v>
          </cell>
          <cell r="BM462">
            <v>45327.439849537041</v>
          </cell>
          <cell r="BN462">
            <v>422028670</v>
          </cell>
          <cell r="BO462">
            <v>658</v>
          </cell>
          <cell r="BP462">
            <v>45327</v>
          </cell>
          <cell r="BQ462">
            <v>8890321</v>
          </cell>
          <cell r="CS46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2">
            <v>17315335</v>
          </cell>
          <cell r="CU462">
            <v>612</v>
          </cell>
          <cell r="CV462" t="str">
            <v>44110</v>
          </cell>
          <cell r="CY462">
            <v>8299</v>
          </cell>
          <cell r="CZ462" t="str">
            <v>M6</v>
          </cell>
        </row>
        <row r="463">
          <cell r="B463" t="str">
            <v>0364 DE 2024</v>
          </cell>
          <cell r="C463">
            <v>35263166</v>
          </cell>
          <cell r="D463" t="str">
            <v>BLANCA AURORA MORENO VASQUEZ</v>
          </cell>
          <cell r="E463" t="str">
            <v>CONTRATO DE PRESTACIÓN DE SERVICIOS DE APOYO A LA GESTIÓN</v>
          </cell>
          <cell r="F463" t="str">
            <v xml:space="preserve">PRESTACIÓN DE SERVICIOS DE APOYO A LA GESTIÓN NECESARIO PARA EL DESARROLLO DE LOS DIFERENTES PROCESOS EN ACTIVIDAD FÍSICA DIRIGIDA DEL PROYECTO FICHA BPUNI BU 02 0711 2023 “FORTALECIMIENTO Y DESARROLLO DE ESTRATEGIAS Y ACCIONES DE BIENESTAR EN EL MARCO DEL DESARROLLO HUMANO EN PRO DE LOS INTEGRANTES DE LA COMUNIDAD UNIVERSITARIA DE LA UNIVERSIDAD DE LOS LLANOS” </v>
          </cell>
          <cell r="G463">
            <v>45327</v>
          </cell>
          <cell r="H463">
            <v>8890321</v>
          </cell>
          <cell r="I463" t="str">
            <v>Cuatro (04) meses y tres (03) días calendario</v>
          </cell>
          <cell r="J463">
            <v>45327</v>
          </cell>
          <cell r="K463">
            <v>45450</v>
          </cell>
          <cell r="L463" t="str">
            <v>NO APLICA</v>
          </cell>
          <cell r="M463" t="str">
            <v>NO APLICA</v>
          </cell>
          <cell r="N463" t="str">
            <v>NO APLICA</v>
          </cell>
          <cell r="O463">
            <v>5</v>
          </cell>
          <cell r="P463">
            <v>1879255</v>
          </cell>
          <cell r="Q463">
            <v>45327</v>
          </cell>
          <cell r="R463">
            <v>45351</v>
          </cell>
          <cell r="S463">
            <v>2168371</v>
          </cell>
          <cell r="T463">
            <v>45352</v>
          </cell>
          <cell r="U463">
            <v>45382</v>
          </cell>
          <cell r="V463">
            <v>2168371</v>
          </cell>
          <cell r="W463">
            <v>45383</v>
          </cell>
          <cell r="X463">
            <v>45412</v>
          </cell>
          <cell r="Y463">
            <v>2168371</v>
          </cell>
          <cell r="Z463">
            <v>45413</v>
          </cell>
          <cell r="AA463">
            <v>45443</v>
          </cell>
          <cell r="AB463">
            <v>505953</v>
          </cell>
          <cell r="AC463">
            <v>45444</v>
          </cell>
          <cell r="AD463">
            <v>45450</v>
          </cell>
          <cell r="BI463" t="str">
            <v>División de Bienestar Universitario</v>
          </cell>
          <cell r="BJ463" t="str">
            <v>JHON FREYD MONROY RODRIGUEZ</v>
          </cell>
          <cell r="BK463" t="str">
            <v>Jefe de Oficina</v>
          </cell>
          <cell r="BL463">
            <v>143</v>
          </cell>
          <cell r="BM463">
            <v>45327.439849537041</v>
          </cell>
          <cell r="BN463">
            <v>422028670</v>
          </cell>
          <cell r="BO463">
            <v>660</v>
          </cell>
          <cell r="BP463">
            <v>45327</v>
          </cell>
          <cell r="BQ463">
            <v>8890321</v>
          </cell>
          <cell r="CS463"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una actividad masiva como evento recreativo.</v>
          </cell>
          <cell r="CT463">
            <v>35263166</v>
          </cell>
          <cell r="CU463">
            <v>612</v>
          </cell>
          <cell r="CV463" t="str">
            <v>44110</v>
          </cell>
          <cell r="CY463">
            <v>7490</v>
          </cell>
          <cell r="CZ463" t="str">
            <v>M6</v>
          </cell>
        </row>
        <row r="464">
          <cell r="B464" t="str">
            <v>0365 DE 2024</v>
          </cell>
          <cell r="C464">
            <v>1121914717</v>
          </cell>
          <cell r="D464" t="str">
            <v xml:space="preserve">YEISON FERNANDO RIVERA HERNANDEZ </v>
          </cell>
          <cell r="E464" t="str">
            <v>CONTRATO DE PRESTACIÓN DE SERVICIOS DE APOYO A LA GESTIÓN</v>
          </cell>
          <cell r="F464" t="str">
            <v xml:space="preserve">PRESTACIÓN DE SERVICIOS DE APOYO A LA GESTIÓN NECESARIO PARA EL DESARROLLO DE LOS DIFERENTES PROCESOS EN LA DISCIPLINA DE ATLETISMO DEL PROYECTO FICHA BPUNI BU 02 0711 2023 “FORTALECIMIENTO Y DESARROLLO DE ESTRATEGIAS Y ACCIONES DE BIENESTAR EN EL MARCO DEL DESARROLLO HUMANO EN PRO DE LOS INTEGRANTES DE LA COMUNIDAD UNIVERSITARIA DE LA UNIVERSIDAD DE LOS LLANOS” </v>
          </cell>
          <cell r="G464">
            <v>45327</v>
          </cell>
          <cell r="H464">
            <v>8890321</v>
          </cell>
          <cell r="I464" t="str">
            <v>Cuatro (04) meses y tres (03) días calendario</v>
          </cell>
          <cell r="J464">
            <v>45327</v>
          </cell>
          <cell r="K464">
            <v>45450</v>
          </cell>
          <cell r="L464" t="str">
            <v>NO APLICA</v>
          </cell>
          <cell r="M464" t="str">
            <v>NO APLICA</v>
          </cell>
          <cell r="N464" t="str">
            <v>NO APLICA</v>
          </cell>
          <cell r="O464">
            <v>5</v>
          </cell>
          <cell r="P464">
            <v>1879255</v>
          </cell>
          <cell r="Q464">
            <v>45327</v>
          </cell>
          <cell r="R464">
            <v>45351</v>
          </cell>
          <cell r="S464">
            <v>2168371</v>
          </cell>
          <cell r="T464">
            <v>45352</v>
          </cell>
          <cell r="U464">
            <v>45382</v>
          </cell>
          <cell r="V464">
            <v>2168371</v>
          </cell>
          <cell r="W464">
            <v>45383</v>
          </cell>
          <cell r="X464">
            <v>45412</v>
          </cell>
          <cell r="Y464">
            <v>2168371</v>
          </cell>
          <cell r="Z464">
            <v>45413</v>
          </cell>
          <cell r="AA464">
            <v>45443</v>
          </cell>
          <cell r="AB464">
            <v>505953</v>
          </cell>
          <cell r="AC464">
            <v>45444</v>
          </cell>
          <cell r="AD464">
            <v>45450</v>
          </cell>
          <cell r="BI464" t="str">
            <v>División de Bienestar Universitario</v>
          </cell>
          <cell r="BJ464" t="str">
            <v>JHON FREYD MONROY RODRIGUEZ</v>
          </cell>
          <cell r="BK464" t="str">
            <v>Jefe de Oficina</v>
          </cell>
          <cell r="BL464">
            <v>143</v>
          </cell>
          <cell r="BM464">
            <v>45327.439849537041</v>
          </cell>
          <cell r="BN464">
            <v>422028670</v>
          </cell>
          <cell r="BO464">
            <v>674</v>
          </cell>
          <cell r="BP464">
            <v>45327</v>
          </cell>
          <cell r="BQ464">
            <v>8890321</v>
          </cell>
          <cell r="CS464"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4">
            <v>1121914717.5</v>
          </cell>
          <cell r="CU464">
            <v>612</v>
          </cell>
          <cell r="CV464" t="str">
            <v>44110</v>
          </cell>
          <cell r="CY464">
            <v>8299</v>
          </cell>
          <cell r="CZ464" t="str">
            <v>M6</v>
          </cell>
        </row>
        <row r="465">
          <cell r="B465" t="str">
            <v>0366 DE 2024</v>
          </cell>
          <cell r="C465">
            <v>1121897458</v>
          </cell>
          <cell r="D465" t="str">
            <v>DANIEL EDUARDO ALBARRACIN SILVA</v>
          </cell>
          <cell r="E465" t="str">
            <v>CONTRATO DE PRESTACIÓN DE SERVICIOS DE APOYO A LA GESTIÓN</v>
          </cell>
          <cell r="F465"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5">
            <v>45327</v>
          </cell>
          <cell r="H465">
            <v>8890321</v>
          </cell>
          <cell r="I465" t="str">
            <v>Cuatro (04) meses y tres (03) días calendario</v>
          </cell>
          <cell r="J465">
            <v>45327</v>
          </cell>
          <cell r="K465">
            <v>45450</v>
          </cell>
          <cell r="L465" t="str">
            <v>NO APLICA</v>
          </cell>
          <cell r="M465" t="str">
            <v>NO APLICA</v>
          </cell>
          <cell r="N465" t="str">
            <v>NO APLICA</v>
          </cell>
          <cell r="O465">
            <v>5</v>
          </cell>
          <cell r="P465">
            <v>1879255</v>
          </cell>
          <cell r="Q465">
            <v>45327</v>
          </cell>
          <cell r="R465">
            <v>45351</v>
          </cell>
          <cell r="S465">
            <v>2168371</v>
          </cell>
          <cell r="T465">
            <v>45352</v>
          </cell>
          <cell r="U465">
            <v>45382</v>
          </cell>
          <cell r="V465">
            <v>2168371</v>
          </cell>
          <cell r="W465">
            <v>45383</v>
          </cell>
          <cell r="X465">
            <v>45412</v>
          </cell>
          <cell r="Y465">
            <v>2168371</v>
          </cell>
          <cell r="Z465">
            <v>45413</v>
          </cell>
          <cell r="AA465">
            <v>45443</v>
          </cell>
          <cell r="AB465">
            <v>505953</v>
          </cell>
          <cell r="AC465">
            <v>45444</v>
          </cell>
          <cell r="AD465">
            <v>45450</v>
          </cell>
          <cell r="BI465" t="str">
            <v>División de Bienestar Universitario</v>
          </cell>
          <cell r="BJ465" t="str">
            <v>JHON FREYD MONROY RODRIGUEZ</v>
          </cell>
          <cell r="BK465" t="str">
            <v>Jefe de Oficina</v>
          </cell>
          <cell r="BL465">
            <v>143</v>
          </cell>
          <cell r="BM465">
            <v>45327.439849537041</v>
          </cell>
          <cell r="BN465">
            <v>422028670</v>
          </cell>
          <cell r="BO465">
            <v>673</v>
          </cell>
          <cell r="BP465">
            <v>45327</v>
          </cell>
          <cell r="BQ465">
            <v>8890321</v>
          </cell>
          <cell r="CS46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5">
            <v>1121897458.9000001</v>
          </cell>
          <cell r="CU465">
            <v>612</v>
          </cell>
          <cell r="CV465" t="str">
            <v>44110</v>
          </cell>
          <cell r="CY465">
            <v>8299</v>
          </cell>
          <cell r="CZ465" t="str">
            <v>M6</v>
          </cell>
        </row>
        <row r="466">
          <cell r="B466" t="str">
            <v>0367 DE 2024</v>
          </cell>
          <cell r="C466">
            <v>86068502</v>
          </cell>
          <cell r="D466" t="str">
            <v>FREDY JULIAN MURILLO HERRAN</v>
          </cell>
          <cell r="E466" t="str">
            <v>CONTRATO DE PRESTACIÓN DE SERVICIOS DE APOYO A LA GESTIÓN</v>
          </cell>
          <cell r="F466" t="str">
            <v xml:space="preserve">PRESTACIÓN DE SERVICIOS DE APOYO A LA GESTIÓN NECESARIO PARA EL DESARROLLO DE LOS DIFERENTES PROCESOS EN LA DISCIPLINA DE FÚTBOL DEL PROYECTO FICHA BPUNI BU 02 0711 2023 “FORTALECIMIENTO Y DESARROLLO DE ESTRATEGIAS Y ACCIONES DE BIENESTAR EN EL MARCO DEL DESARROLLO HUMANO EN PRO DE LOS INTEGRANTES DE LA COMUNIDAD UNIVERSITARIA DE LA UNIVERSIDAD DE LOS LLANOS” </v>
          </cell>
          <cell r="G466">
            <v>45327</v>
          </cell>
          <cell r="H466">
            <v>8890321</v>
          </cell>
          <cell r="I466" t="str">
            <v>Cuatro (04) meses y tres (03) días calendario</v>
          </cell>
          <cell r="J466">
            <v>45327</v>
          </cell>
          <cell r="K466">
            <v>45450</v>
          </cell>
          <cell r="L466" t="str">
            <v>NO APLICA</v>
          </cell>
          <cell r="M466" t="str">
            <v>NO APLICA</v>
          </cell>
          <cell r="N466" t="str">
            <v>NO APLICA</v>
          </cell>
          <cell r="O466">
            <v>5</v>
          </cell>
          <cell r="P466">
            <v>1879255</v>
          </cell>
          <cell r="Q466">
            <v>45327</v>
          </cell>
          <cell r="R466">
            <v>45351</v>
          </cell>
          <cell r="S466">
            <v>2168371</v>
          </cell>
          <cell r="T466">
            <v>45352</v>
          </cell>
          <cell r="U466">
            <v>45382</v>
          </cell>
          <cell r="V466">
            <v>2168371</v>
          </cell>
          <cell r="W466">
            <v>45383</v>
          </cell>
          <cell r="X466">
            <v>45412</v>
          </cell>
          <cell r="Y466">
            <v>2168371</v>
          </cell>
          <cell r="Z466">
            <v>45413</v>
          </cell>
          <cell r="AA466">
            <v>45443</v>
          </cell>
          <cell r="AB466">
            <v>505953</v>
          </cell>
          <cell r="AC466">
            <v>45444</v>
          </cell>
          <cell r="AD466">
            <v>45450</v>
          </cell>
          <cell r="BI466" t="str">
            <v>División de Bienestar Universitario</v>
          </cell>
          <cell r="BJ466" t="str">
            <v>JHON FREYD MONROY RODRIGUEZ</v>
          </cell>
          <cell r="BK466" t="str">
            <v>Jefe de Oficina</v>
          </cell>
          <cell r="BL466">
            <v>143</v>
          </cell>
          <cell r="BM466">
            <v>45327.439849537041</v>
          </cell>
          <cell r="BN466">
            <v>422028670</v>
          </cell>
          <cell r="BO466">
            <v>665</v>
          </cell>
          <cell r="BP466">
            <v>45327</v>
          </cell>
          <cell r="BQ466">
            <v>8890321</v>
          </cell>
          <cell r="CS46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6">
            <v>86068502</v>
          </cell>
          <cell r="CU466">
            <v>612</v>
          </cell>
          <cell r="CV466" t="str">
            <v>44110</v>
          </cell>
          <cell r="CY466">
            <v>7490</v>
          </cell>
          <cell r="CZ466" t="str">
            <v>M6</v>
          </cell>
        </row>
        <row r="467">
          <cell r="B467" t="str">
            <v>0368 DE 2024</v>
          </cell>
          <cell r="C467">
            <v>97613395</v>
          </cell>
          <cell r="D467" t="str">
            <v>JOLBER ALEXANDER PLAZAS</v>
          </cell>
          <cell r="E467" t="str">
            <v>CONTRATO DE PRESTACIÓN DE SERVICIOS DE APOYO A LA GESTIÓN</v>
          </cell>
          <cell r="F467" t="str">
            <v>PRESTACIÓN DE SERVICIOS DE APOYO A LA GESTIÓN NECESARIO PARA EL DESARROLLO DE LOS DIFERENTES PROCESOS DEL ÁREA DE RECREACIÓN Y DEPORTES DEL PROYECTO FICHA BPUNI BU 02 0711 2023 “FORTALECIMIENTO Y DESARROLLO DE ESTRATEGIAS Y ACCIONES DE BIENESTAR EN EL MARCO DEL DESARROLLO HUMANO EN PRO DE LOS INTEGRANTES DE LA COMUNIDAD UNIVERSITARIA DE LA UNIVERSIDAD DE LOS LLANOS” CAMPUS BOQUEMONTE.</v>
          </cell>
          <cell r="G467">
            <v>45327</v>
          </cell>
          <cell r="H467">
            <v>8890321</v>
          </cell>
          <cell r="I467" t="str">
            <v>Cuatro (04) meses y tres (03) días calendario</v>
          </cell>
          <cell r="J467">
            <v>45327</v>
          </cell>
          <cell r="K467">
            <v>45450</v>
          </cell>
          <cell r="L467" t="str">
            <v>NO APLICA</v>
          </cell>
          <cell r="M467" t="str">
            <v>NO APLICA</v>
          </cell>
          <cell r="N467" t="str">
            <v>NO APLICA</v>
          </cell>
          <cell r="O467">
            <v>5</v>
          </cell>
          <cell r="P467">
            <v>1879255</v>
          </cell>
          <cell r="Q467">
            <v>45327</v>
          </cell>
          <cell r="R467">
            <v>45351</v>
          </cell>
          <cell r="S467">
            <v>2168371</v>
          </cell>
          <cell r="T467">
            <v>45352</v>
          </cell>
          <cell r="U467">
            <v>45382</v>
          </cell>
          <cell r="V467">
            <v>2168371</v>
          </cell>
          <cell r="W467">
            <v>45383</v>
          </cell>
          <cell r="X467">
            <v>45412</v>
          </cell>
          <cell r="Y467">
            <v>2168371</v>
          </cell>
          <cell r="Z467">
            <v>45413</v>
          </cell>
          <cell r="AA467">
            <v>45443</v>
          </cell>
          <cell r="AB467">
            <v>505953</v>
          </cell>
          <cell r="AC467">
            <v>45444</v>
          </cell>
          <cell r="AD467">
            <v>45450</v>
          </cell>
          <cell r="BI467" t="str">
            <v>División de Bienestar Universitario</v>
          </cell>
          <cell r="BJ467" t="str">
            <v>JHON FREYD MONROY RODRIGUEZ</v>
          </cell>
          <cell r="BK467" t="str">
            <v>Jefe de Oficina</v>
          </cell>
          <cell r="BL467">
            <v>143</v>
          </cell>
          <cell r="BM467">
            <v>45327.439849537041</v>
          </cell>
          <cell r="BN467">
            <v>422028670</v>
          </cell>
          <cell r="BO467">
            <v>668</v>
          </cell>
          <cell r="BP467">
            <v>45327</v>
          </cell>
          <cell r="BQ467">
            <v>8890321</v>
          </cell>
          <cell r="CS467"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7">
            <v>97613395</v>
          </cell>
          <cell r="CU467">
            <v>612</v>
          </cell>
          <cell r="CV467" t="str">
            <v>44110</v>
          </cell>
          <cell r="CY467">
            <v>7490</v>
          </cell>
          <cell r="CZ467" t="str">
            <v>M6</v>
          </cell>
        </row>
        <row r="468">
          <cell r="B468" t="str">
            <v>0369 DE 2024</v>
          </cell>
          <cell r="C468">
            <v>17344211</v>
          </cell>
          <cell r="D468" t="str">
            <v>OSCAR BYRON CORTES CASTAÑEDA</v>
          </cell>
          <cell r="E468" t="str">
            <v>CONTRATO DE PRESTACIÓN DE SERVICIOS DE APOYO A LA GESTIÓN</v>
          </cell>
          <cell r="F468" t="str">
            <v xml:space="preserve">PRESTACIÓN DE SERVICIOS DE APOYO A LA GESTIÓN NECESARIO PARA EL DESARROLLO DE LOS DIFERENTES PROCESOS DE PREVENCIÓN Y REHABILITACIÓN DE LESIONES OSTEOMUSCULARES DE PRACTICANTES DE ACTIVIDADES DEPORTIVAS DEL PROYECTO FICHA BPUNI BU 02 0711 2023 “FORTALECIMIENTO Y DESARROLLO DE ESTRATEGIAS Y ACCIONES DE BIENESTAR EN EL MARCO DEL DESARROLLO HUMANO EN PRO DE LOS INTEGRANTES DE LA COMUNIDAD UNIVERSITARIA DE LA UNIVERSIDAD DE LOS LLANOS” </v>
          </cell>
          <cell r="G468">
            <v>45327</v>
          </cell>
          <cell r="H468">
            <v>8890321</v>
          </cell>
          <cell r="I468" t="str">
            <v>Cuatro (04) meses y tres (03) días calendario</v>
          </cell>
          <cell r="J468">
            <v>45327</v>
          </cell>
          <cell r="K468">
            <v>45450</v>
          </cell>
          <cell r="L468" t="str">
            <v>NO APLICA</v>
          </cell>
          <cell r="M468" t="str">
            <v>NO APLICA</v>
          </cell>
          <cell r="N468" t="str">
            <v>NO APLICA</v>
          </cell>
          <cell r="O468">
            <v>5</v>
          </cell>
          <cell r="P468">
            <v>1879255</v>
          </cell>
          <cell r="Q468">
            <v>45327</v>
          </cell>
          <cell r="R468">
            <v>45351</v>
          </cell>
          <cell r="S468">
            <v>2168371</v>
          </cell>
          <cell r="T468">
            <v>45352</v>
          </cell>
          <cell r="U468">
            <v>45382</v>
          </cell>
          <cell r="V468">
            <v>2168371</v>
          </cell>
          <cell r="W468">
            <v>45383</v>
          </cell>
          <cell r="X468">
            <v>45412</v>
          </cell>
          <cell r="Y468">
            <v>2168371</v>
          </cell>
          <cell r="Z468">
            <v>45413</v>
          </cell>
          <cell r="AA468">
            <v>45443</v>
          </cell>
          <cell r="AB468">
            <v>505953</v>
          </cell>
          <cell r="AC468">
            <v>45444</v>
          </cell>
          <cell r="AD468">
            <v>45450</v>
          </cell>
          <cell r="BI468" t="str">
            <v>División de Bienestar Universitario</v>
          </cell>
          <cell r="BJ468" t="str">
            <v>JHON FREYD MONROY RODRIGUEZ</v>
          </cell>
          <cell r="BK468" t="str">
            <v>Jefe de Oficina</v>
          </cell>
          <cell r="BL468">
            <v>143</v>
          </cell>
          <cell r="BM468">
            <v>45327.439849537041</v>
          </cell>
          <cell r="BN468">
            <v>422028670</v>
          </cell>
          <cell r="BO468">
            <v>659</v>
          </cell>
          <cell r="BP468">
            <v>45327</v>
          </cell>
          <cell r="BQ468">
            <v>8890321</v>
          </cell>
          <cell r="CS468"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68">
            <v>17344211.600000001</v>
          </cell>
          <cell r="CU468">
            <v>612</v>
          </cell>
          <cell r="CV468" t="str">
            <v>44110</v>
          </cell>
          <cell r="CY468">
            <v>8299</v>
          </cell>
          <cell r="CZ468" t="str">
            <v>M6</v>
          </cell>
        </row>
        <row r="469">
          <cell r="B469" t="str">
            <v>0370 DE 2024</v>
          </cell>
          <cell r="C469">
            <v>1121832614</v>
          </cell>
          <cell r="D469" t="str">
            <v>CARLOS HERNAN OLIVEROS GONZALEZ</v>
          </cell>
          <cell r="E469" t="str">
            <v>CONTRATO DE PRESTACIÓN DE SERVICIOS DE APOYO A LA GESTIÓN</v>
          </cell>
          <cell r="F469"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9">
            <v>45327</v>
          </cell>
          <cell r="H469">
            <v>8890321</v>
          </cell>
          <cell r="I469" t="str">
            <v>Cuatro (04) meses y tres (03) días calendario</v>
          </cell>
          <cell r="J469">
            <v>45327</v>
          </cell>
          <cell r="K469">
            <v>45450</v>
          </cell>
          <cell r="L469" t="str">
            <v>NO APLICA</v>
          </cell>
          <cell r="M469" t="str">
            <v>NO APLICA</v>
          </cell>
          <cell r="N469" t="str">
            <v>NO APLICA</v>
          </cell>
          <cell r="O469">
            <v>5</v>
          </cell>
          <cell r="P469">
            <v>1879255</v>
          </cell>
          <cell r="Q469">
            <v>45327</v>
          </cell>
          <cell r="R469">
            <v>45351</v>
          </cell>
          <cell r="S469">
            <v>2168371</v>
          </cell>
          <cell r="T469">
            <v>45352</v>
          </cell>
          <cell r="U469">
            <v>45382</v>
          </cell>
          <cell r="V469">
            <v>2168371</v>
          </cell>
          <cell r="W469">
            <v>45383</v>
          </cell>
          <cell r="X469">
            <v>45412</v>
          </cell>
          <cell r="Y469">
            <v>2168371</v>
          </cell>
          <cell r="Z469">
            <v>45413</v>
          </cell>
          <cell r="AA469">
            <v>45443</v>
          </cell>
          <cell r="AB469">
            <v>505953</v>
          </cell>
          <cell r="AC469">
            <v>45444</v>
          </cell>
          <cell r="AD469">
            <v>45450</v>
          </cell>
          <cell r="BI469" t="str">
            <v>División de Bienestar Universitario</v>
          </cell>
          <cell r="BJ469" t="str">
            <v>JHON FREYD MONROY RODRIGUEZ</v>
          </cell>
          <cell r="BK469" t="str">
            <v>Jefe de Oficina</v>
          </cell>
          <cell r="BL469">
            <v>143</v>
          </cell>
          <cell r="BM469">
            <v>45327.439849537041</v>
          </cell>
          <cell r="BN469">
            <v>422028670</v>
          </cell>
          <cell r="BO469">
            <v>670</v>
          </cell>
          <cell r="BP469">
            <v>45327</v>
          </cell>
          <cell r="BQ469">
            <v>8890321</v>
          </cell>
          <cell r="CS46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9">
            <v>1121832614.2</v>
          </cell>
          <cell r="CU469">
            <v>612</v>
          </cell>
          <cell r="CV469" t="str">
            <v>44110</v>
          </cell>
          <cell r="CY469">
            <v>8299</v>
          </cell>
          <cell r="CZ469" t="str">
            <v>M6</v>
          </cell>
        </row>
        <row r="470">
          <cell r="B470" t="str">
            <v>0371 DE 2024</v>
          </cell>
          <cell r="C470">
            <v>40411349</v>
          </cell>
          <cell r="D470" t="str">
            <v>MONICA LILIANA VILLALOBOS</v>
          </cell>
          <cell r="E470" t="str">
            <v>CONTRATO DE PRESTACIÓN DE SERVICIOS DE APOYO A LA GESTIÓN</v>
          </cell>
          <cell r="F470" t="str">
            <v xml:space="preserve">PRESTACIÓN DE SERVICIOS DE APOYO A LA GESTIÓN NECESARIO PARA EL DESARROLLO DE LOS DIFERENTES PROCESOS EN LA DISCIPLINA DE NATACIÓN DEL PROYECTO FICHA BPUNI BU 02 0711 2023 “FORTALECIMIENTO Y DESARROLLO DE ESTRATEGIAS Y ACCIONES DE BIENESTAR EN EL MARCO DEL DESARROLLO HUMANO EN PRO DE LOS INTEGRANTES DE LA COMUNIDAD UNIVERSITARIA DE LA UNIVERSIDAD DE LOS LLANOS” </v>
          </cell>
          <cell r="G470">
            <v>45327</v>
          </cell>
          <cell r="H470">
            <v>8890321</v>
          </cell>
          <cell r="I470" t="str">
            <v>Cuatro (04) meses y tres (03) días calendario</v>
          </cell>
          <cell r="J470">
            <v>45327</v>
          </cell>
          <cell r="K470">
            <v>45450</v>
          </cell>
          <cell r="L470" t="str">
            <v>NO APLICA</v>
          </cell>
          <cell r="M470" t="str">
            <v>NO APLICA</v>
          </cell>
          <cell r="N470" t="str">
            <v>NO APLICA</v>
          </cell>
          <cell r="O470">
            <v>5</v>
          </cell>
          <cell r="P470">
            <v>1879255</v>
          </cell>
          <cell r="Q470">
            <v>45327</v>
          </cell>
          <cell r="R470">
            <v>45351</v>
          </cell>
          <cell r="S470">
            <v>2168371</v>
          </cell>
          <cell r="T470">
            <v>45352</v>
          </cell>
          <cell r="U470">
            <v>45382</v>
          </cell>
          <cell r="V470">
            <v>2168371</v>
          </cell>
          <cell r="W470">
            <v>45383</v>
          </cell>
          <cell r="X470">
            <v>45412</v>
          </cell>
          <cell r="Y470">
            <v>2168371</v>
          </cell>
          <cell r="Z470">
            <v>45413</v>
          </cell>
          <cell r="AA470">
            <v>45443</v>
          </cell>
          <cell r="AB470">
            <v>505953</v>
          </cell>
          <cell r="AC470">
            <v>45444</v>
          </cell>
          <cell r="AD470">
            <v>45450</v>
          </cell>
          <cell r="BI470" t="str">
            <v>División de Bienestar Universitario</v>
          </cell>
          <cell r="BJ470" t="str">
            <v>JHON FREYD MONROY RODRIGUEZ</v>
          </cell>
          <cell r="BK470" t="str">
            <v>Jefe de Oficina</v>
          </cell>
          <cell r="BL470">
            <v>143</v>
          </cell>
          <cell r="BM470">
            <v>45327.439849537041</v>
          </cell>
          <cell r="BN470">
            <v>422028670</v>
          </cell>
          <cell r="BO470">
            <v>661</v>
          </cell>
          <cell r="BP470">
            <v>45327</v>
          </cell>
          <cell r="BQ470">
            <v>8890321</v>
          </cell>
          <cell r="CS470"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70">
            <v>40411349</v>
          </cell>
          <cell r="CU470">
            <v>612</v>
          </cell>
          <cell r="CV470" t="str">
            <v>44110</v>
          </cell>
          <cell r="CY470">
            <v>4761</v>
          </cell>
          <cell r="CZ470" t="str">
            <v>M6</v>
          </cell>
        </row>
        <row r="471">
          <cell r="B471" t="str">
            <v>0372 DE 2024</v>
          </cell>
          <cell r="C471">
            <v>1121875351</v>
          </cell>
          <cell r="D471" t="str">
            <v>CHRISTIAN CAMILO REYES GARAY</v>
          </cell>
          <cell r="E471" t="str">
            <v>CONTRATO DE PRESTACIÓN DE SERVICIOS PROFESIONALES</v>
          </cell>
          <cell r="F471" t="str">
            <v xml:space="preserve">PRESTACIÓN DE SERVICIOS PROFESIONALES NECESARIO PARA EL DESARROLLO DE LOS DIFERENTES PROCESOS DE INCLUSIÓN DEL PROYECTO FICHA BPUNI BU 02 0711 2023 “FORTALECIMIENTO Y DESARROLLO DE ESTRATEGIAS Y ACCIONES DE BIENESTAR EN EL MARCO DEL DESARROLLO HUMANO EN PRO DE LOS INTEGRANTES DE LA COMUNIDAD UNIVERSITARIA DE LA UNIVERSIDAD DE LOS LLANOS” </v>
          </cell>
          <cell r="G471">
            <v>45327</v>
          </cell>
          <cell r="H471">
            <v>12551035</v>
          </cell>
          <cell r="I471" t="str">
            <v>Cuatro (04) meses y tres (03) días calendario</v>
          </cell>
          <cell r="J471">
            <v>45327</v>
          </cell>
          <cell r="K471">
            <v>45450</v>
          </cell>
          <cell r="L471" t="str">
            <v>NO APLICA</v>
          </cell>
          <cell r="M471" t="str">
            <v>NO APLICA</v>
          </cell>
          <cell r="N471" t="str">
            <v>NO APLICA</v>
          </cell>
          <cell r="O471">
            <v>5</v>
          </cell>
          <cell r="P471">
            <v>2653064</v>
          </cell>
          <cell r="Q471">
            <v>45327</v>
          </cell>
          <cell r="R471">
            <v>45351</v>
          </cell>
          <cell r="S471">
            <v>3061228</v>
          </cell>
          <cell r="T471">
            <v>45352</v>
          </cell>
          <cell r="U471">
            <v>45382</v>
          </cell>
          <cell r="V471">
            <v>3061228</v>
          </cell>
          <cell r="W471">
            <v>45383</v>
          </cell>
          <cell r="X471">
            <v>45412</v>
          </cell>
          <cell r="Y471">
            <v>3061228</v>
          </cell>
          <cell r="Z471">
            <v>45413</v>
          </cell>
          <cell r="AA471">
            <v>45443</v>
          </cell>
          <cell r="AB471">
            <v>714287</v>
          </cell>
          <cell r="AC471">
            <v>45444</v>
          </cell>
          <cell r="AD471">
            <v>45450</v>
          </cell>
          <cell r="BI471" t="str">
            <v>División de Bienestar Universitario</v>
          </cell>
          <cell r="BJ471" t="str">
            <v>JHON FREYD MONROY RODRIGUEZ</v>
          </cell>
          <cell r="BK471" t="str">
            <v>Jefe de Oficina</v>
          </cell>
          <cell r="BL471">
            <v>143</v>
          </cell>
          <cell r="BM471">
            <v>45327.439849537041</v>
          </cell>
          <cell r="BN471">
            <v>422028670</v>
          </cell>
          <cell r="BO471">
            <v>685</v>
          </cell>
          <cell r="BP471">
            <v>45327</v>
          </cell>
          <cell r="BQ471">
            <v>12551035</v>
          </cell>
          <cell r="CS471" t="str">
            <v>1. Brindar apoyo a la jefatura de Bienestar Institucional en la implementación y evaluación de la política de inclusión en la Universidad de los Llanos. 2. Coadyuvar en el uso y aplicación de la herramienta: módulo “Índice de Inclusión para Educación Superior, INES”.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Colaborar en la aplicación de encuestas a estudiantes, administrativos y docentes de índices de inclusión (MEN-IES - INES). 7. Prestar apoyo para el desarrollo del análisis estadístico de la información obtenida de encuestas a estudiantes, administrativos y docentes de índices de inclusión (MEN-IES - INES). 8. Apoyar en la recopilación y formulación de informes solicitados por los organismos de control e informes de interés interinstitucional. 9. Brindar apoyo a la jefatura de Bienestar en los eventos institucionales que se realicen y sean liderados o apoyados por la Dirección de Bienestar Institucional.</v>
          </cell>
          <cell r="CT471">
            <v>1121875351</v>
          </cell>
          <cell r="CU471">
            <v>612</v>
          </cell>
          <cell r="CV471" t="str">
            <v>44110</v>
          </cell>
          <cell r="CY471">
            <v>8299</v>
          </cell>
          <cell r="CZ471" t="str">
            <v>M6</v>
          </cell>
        </row>
        <row r="472">
          <cell r="B472" t="str">
            <v>0373 DE 2024</v>
          </cell>
          <cell r="C472">
            <v>11255841</v>
          </cell>
          <cell r="D472" t="str">
            <v xml:space="preserve">DANIEL OSWALDO ROJAS RODRIGUEZ </v>
          </cell>
          <cell r="E472" t="str">
            <v>CONTRATO DE PRESTACIÓN DE SERVICIOS DE APOYO A LA GESTIÓN</v>
          </cell>
          <cell r="F47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2">
            <v>45327</v>
          </cell>
          <cell r="H472">
            <v>12551035</v>
          </cell>
          <cell r="I472" t="str">
            <v>Cuatro (04) meses y tres (03) días calendario</v>
          </cell>
          <cell r="J472">
            <v>45327</v>
          </cell>
          <cell r="K472">
            <v>45450</v>
          </cell>
          <cell r="L472" t="str">
            <v>NO APLICA</v>
          </cell>
          <cell r="M472" t="str">
            <v>NO APLICA</v>
          </cell>
          <cell r="N472" t="str">
            <v>NO APLICA</v>
          </cell>
          <cell r="O472">
            <v>5</v>
          </cell>
          <cell r="P472">
            <v>2653064</v>
          </cell>
          <cell r="Q472">
            <v>45327</v>
          </cell>
          <cell r="R472">
            <v>45351</v>
          </cell>
          <cell r="S472">
            <v>3061228</v>
          </cell>
          <cell r="T472">
            <v>45352</v>
          </cell>
          <cell r="U472">
            <v>45382</v>
          </cell>
          <cell r="V472">
            <v>3061228</v>
          </cell>
          <cell r="W472">
            <v>45383</v>
          </cell>
          <cell r="X472">
            <v>45412</v>
          </cell>
          <cell r="Y472">
            <v>3061228</v>
          </cell>
          <cell r="Z472">
            <v>45413</v>
          </cell>
          <cell r="AA472">
            <v>45443</v>
          </cell>
          <cell r="AB472">
            <v>714287</v>
          </cell>
          <cell r="AC472">
            <v>45444</v>
          </cell>
          <cell r="AD472">
            <v>45450</v>
          </cell>
          <cell r="BI472" t="str">
            <v>División de Bienestar Universitario</v>
          </cell>
          <cell r="BJ472" t="str">
            <v>JHON FREYD MONROY RODRIGUEZ</v>
          </cell>
          <cell r="BK472" t="str">
            <v>Jefe de Oficina</v>
          </cell>
          <cell r="BL472">
            <v>143</v>
          </cell>
          <cell r="BM472">
            <v>45327.439849537041</v>
          </cell>
          <cell r="BN472">
            <v>422028670</v>
          </cell>
          <cell r="BO472">
            <v>676</v>
          </cell>
          <cell r="BP472">
            <v>45327</v>
          </cell>
          <cell r="BQ472">
            <v>12551035</v>
          </cell>
          <cell r="CS47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2">
            <v>11255841</v>
          </cell>
          <cell r="CU472">
            <v>612</v>
          </cell>
          <cell r="CV472" t="str">
            <v>44110</v>
          </cell>
          <cell r="CY472">
            <v>7490</v>
          </cell>
          <cell r="CZ472" t="str">
            <v>M6</v>
          </cell>
        </row>
        <row r="473">
          <cell r="B473" t="str">
            <v>0374 DE 2024</v>
          </cell>
          <cell r="C473">
            <v>86082880</v>
          </cell>
          <cell r="D473" t="str">
            <v xml:space="preserve">HERVIN YAIR ROJAS LOPEZ </v>
          </cell>
          <cell r="E473" t="str">
            <v>CONTRATO DE PRESTACIÓN DE SERVICIOS DE APOYO A LA GESTIÓN</v>
          </cell>
          <cell r="F47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3">
            <v>45327</v>
          </cell>
          <cell r="H473">
            <v>12551035</v>
          </cell>
          <cell r="I473" t="str">
            <v>Cuatro (04) meses y tres (03) días calendario</v>
          </cell>
          <cell r="J473">
            <v>45327</v>
          </cell>
          <cell r="K473">
            <v>45450</v>
          </cell>
          <cell r="L473" t="str">
            <v>NO APLICA</v>
          </cell>
          <cell r="M473" t="str">
            <v>NO APLICA</v>
          </cell>
          <cell r="N473" t="str">
            <v>NO APLICA</v>
          </cell>
          <cell r="O473">
            <v>5</v>
          </cell>
          <cell r="P473">
            <v>2653064</v>
          </cell>
          <cell r="Q473">
            <v>45327</v>
          </cell>
          <cell r="R473">
            <v>45351</v>
          </cell>
          <cell r="S473">
            <v>3061228</v>
          </cell>
          <cell r="T473">
            <v>45352</v>
          </cell>
          <cell r="U473">
            <v>45382</v>
          </cell>
          <cell r="V473">
            <v>3061228</v>
          </cell>
          <cell r="W473">
            <v>45383</v>
          </cell>
          <cell r="X473">
            <v>45412</v>
          </cell>
          <cell r="Y473">
            <v>3061228</v>
          </cell>
          <cell r="Z473">
            <v>45413</v>
          </cell>
          <cell r="AA473">
            <v>45443</v>
          </cell>
          <cell r="AB473">
            <v>714287</v>
          </cell>
          <cell r="AC473">
            <v>45444</v>
          </cell>
          <cell r="AD473">
            <v>45450</v>
          </cell>
          <cell r="BI473" t="str">
            <v>División de Bienestar Universitario</v>
          </cell>
          <cell r="BJ473" t="str">
            <v>JHON FREYD MONROY RODRIGUEZ</v>
          </cell>
          <cell r="BK473" t="str">
            <v>Jefe de Oficina</v>
          </cell>
          <cell r="BL473">
            <v>143</v>
          </cell>
          <cell r="BM473">
            <v>45327.439849537041</v>
          </cell>
          <cell r="BN473">
            <v>422028670</v>
          </cell>
          <cell r="BO473">
            <v>684</v>
          </cell>
          <cell r="BP473">
            <v>45327</v>
          </cell>
          <cell r="BQ473">
            <v>12551035</v>
          </cell>
          <cell r="CS47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3">
            <v>86082880</v>
          </cell>
          <cell r="CU473">
            <v>612</v>
          </cell>
          <cell r="CV473" t="str">
            <v>44110</v>
          </cell>
          <cell r="CY473">
            <v>8559</v>
          </cell>
          <cell r="CZ473" t="str">
            <v>M3</v>
          </cell>
        </row>
        <row r="474">
          <cell r="B474" t="str">
            <v>0375 DE 2024</v>
          </cell>
          <cell r="C474">
            <v>17357562</v>
          </cell>
          <cell r="D474" t="str">
            <v>JORGE ARTURO RESTREPO BUITRAGO</v>
          </cell>
          <cell r="E474" t="str">
            <v>CONTRATO DE PRESTACIÓN DE SERVICIOS DE APOYO A LA GESTIÓN</v>
          </cell>
          <cell r="F474"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4">
            <v>45327</v>
          </cell>
          <cell r="H474">
            <v>12551035</v>
          </cell>
          <cell r="I474" t="str">
            <v>Cuatro (04) meses y tres (03) días calendario</v>
          </cell>
          <cell r="J474">
            <v>45327</v>
          </cell>
          <cell r="K474">
            <v>45450</v>
          </cell>
          <cell r="L474" t="str">
            <v>NO APLICA</v>
          </cell>
          <cell r="M474" t="str">
            <v>NO APLICA</v>
          </cell>
          <cell r="N474" t="str">
            <v>NO APLICA</v>
          </cell>
          <cell r="O474">
            <v>5</v>
          </cell>
          <cell r="P474">
            <v>2653064</v>
          </cell>
          <cell r="Q474">
            <v>45327</v>
          </cell>
          <cell r="R474">
            <v>45351</v>
          </cell>
          <cell r="S474">
            <v>3061228</v>
          </cell>
          <cell r="T474">
            <v>45352</v>
          </cell>
          <cell r="U474">
            <v>45382</v>
          </cell>
          <cell r="V474">
            <v>3061228</v>
          </cell>
          <cell r="W474">
            <v>45383</v>
          </cell>
          <cell r="X474">
            <v>45412</v>
          </cell>
          <cell r="Y474">
            <v>3061228</v>
          </cell>
          <cell r="Z474">
            <v>45413</v>
          </cell>
          <cell r="AA474">
            <v>45443</v>
          </cell>
          <cell r="AB474">
            <v>714287</v>
          </cell>
          <cell r="AC474">
            <v>45444</v>
          </cell>
          <cell r="AD474">
            <v>45450</v>
          </cell>
          <cell r="BI474" t="str">
            <v>División de Bienestar Universitario</v>
          </cell>
          <cell r="BJ474" t="str">
            <v>JHON FREYD MONROY RODRIGUEZ</v>
          </cell>
          <cell r="BK474" t="str">
            <v>Jefe de Oficina</v>
          </cell>
          <cell r="BL474">
            <v>143</v>
          </cell>
          <cell r="BM474">
            <v>45327.439849537041</v>
          </cell>
          <cell r="BN474">
            <v>422028670</v>
          </cell>
          <cell r="BO474">
            <v>678</v>
          </cell>
          <cell r="BP474">
            <v>45327</v>
          </cell>
          <cell r="BQ474">
            <v>12551035</v>
          </cell>
          <cell r="CS47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4">
            <v>17357562</v>
          </cell>
          <cell r="CU474">
            <v>612</v>
          </cell>
          <cell r="CV474" t="str">
            <v>44110</v>
          </cell>
          <cell r="CY474">
            <v>8299</v>
          </cell>
          <cell r="CZ474" t="str">
            <v>M6</v>
          </cell>
        </row>
        <row r="475">
          <cell r="B475" t="str">
            <v>0376 DE 2024</v>
          </cell>
          <cell r="C475">
            <v>86071191</v>
          </cell>
          <cell r="D475" t="str">
            <v>JOSE WILMER SOLAQUE RIVEROS</v>
          </cell>
          <cell r="E475" t="str">
            <v>CONTRATO DE PRESTACIÓN DE SERVICIOS DE APOYO A LA GESTIÓN</v>
          </cell>
          <cell r="F475"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5">
            <v>45327</v>
          </cell>
          <cell r="H475">
            <v>12551035</v>
          </cell>
          <cell r="I475" t="str">
            <v>Cuatro (04) meses y tres (03) días calendario</v>
          </cell>
          <cell r="J475">
            <v>45327</v>
          </cell>
          <cell r="K475">
            <v>45450</v>
          </cell>
          <cell r="L475" t="str">
            <v>NO APLICA</v>
          </cell>
          <cell r="M475" t="str">
            <v>NO APLICA</v>
          </cell>
          <cell r="N475" t="str">
            <v>NO APLICA</v>
          </cell>
          <cell r="O475">
            <v>5</v>
          </cell>
          <cell r="P475">
            <v>2653064</v>
          </cell>
          <cell r="Q475">
            <v>45327</v>
          </cell>
          <cell r="R475">
            <v>45351</v>
          </cell>
          <cell r="S475">
            <v>3061228</v>
          </cell>
          <cell r="T475">
            <v>45352</v>
          </cell>
          <cell r="U475">
            <v>45382</v>
          </cell>
          <cell r="V475">
            <v>3061228</v>
          </cell>
          <cell r="W475">
            <v>45383</v>
          </cell>
          <cell r="X475">
            <v>45412</v>
          </cell>
          <cell r="Y475">
            <v>3061228</v>
          </cell>
          <cell r="Z475">
            <v>45413</v>
          </cell>
          <cell r="AA475">
            <v>45443</v>
          </cell>
          <cell r="AB475">
            <v>714287</v>
          </cell>
          <cell r="AC475">
            <v>45444</v>
          </cell>
          <cell r="AD475">
            <v>45450</v>
          </cell>
          <cell r="BI475" t="str">
            <v>División de Bienestar Universitario</v>
          </cell>
          <cell r="BJ475" t="str">
            <v>JHON FREYD MONROY RODRIGUEZ</v>
          </cell>
          <cell r="BK475" t="str">
            <v>Jefe de Oficina</v>
          </cell>
          <cell r="BL475">
            <v>143</v>
          </cell>
          <cell r="BM475">
            <v>45327.439849537041</v>
          </cell>
          <cell r="BN475">
            <v>422028670</v>
          </cell>
          <cell r="BO475">
            <v>683</v>
          </cell>
          <cell r="BP475">
            <v>45327</v>
          </cell>
          <cell r="BQ475">
            <v>12551035</v>
          </cell>
          <cell r="CS47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5">
            <v>86071191</v>
          </cell>
          <cell r="CU475">
            <v>612</v>
          </cell>
          <cell r="CV475" t="str">
            <v>44110</v>
          </cell>
          <cell r="CY475">
            <v>7490</v>
          </cell>
          <cell r="CZ475" t="str">
            <v>M6</v>
          </cell>
        </row>
        <row r="476">
          <cell r="B476" t="str">
            <v>0377 DE 2024</v>
          </cell>
          <cell r="C476">
            <v>40329056</v>
          </cell>
          <cell r="D476" t="str">
            <v xml:space="preserve">PAOLA ANDREA SIERRA OBANDO </v>
          </cell>
          <cell r="E476" t="str">
            <v>CONTRATO DE PRESTACIÓN DE SERVICIOS DE APOYO A LA GESTIÓN</v>
          </cell>
          <cell r="F476"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6">
            <v>45327</v>
          </cell>
          <cell r="H476">
            <v>12551035</v>
          </cell>
          <cell r="I476" t="str">
            <v>Cuatro (04) meses y tres (03) días calendario</v>
          </cell>
          <cell r="J476">
            <v>45327</v>
          </cell>
          <cell r="K476">
            <v>45450</v>
          </cell>
          <cell r="L476" t="str">
            <v>NO APLICA</v>
          </cell>
          <cell r="M476" t="str">
            <v>NO APLICA</v>
          </cell>
          <cell r="N476" t="str">
            <v>NO APLICA</v>
          </cell>
          <cell r="O476">
            <v>5</v>
          </cell>
          <cell r="P476">
            <v>2653064</v>
          </cell>
          <cell r="Q476">
            <v>45327</v>
          </cell>
          <cell r="R476">
            <v>45351</v>
          </cell>
          <cell r="S476">
            <v>3061228</v>
          </cell>
          <cell r="T476">
            <v>45352</v>
          </cell>
          <cell r="U476">
            <v>45382</v>
          </cell>
          <cell r="V476">
            <v>3061228</v>
          </cell>
          <cell r="W476">
            <v>45383</v>
          </cell>
          <cell r="X476">
            <v>45412</v>
          </cell>
          <cell r="Y476">
            <v>3061228</v>
          </cell>
          <cell r="Z476">
            <v>45413</v>
          </cell>
          <cell r="AA476">
            <v>45443</v>
          </cell>
          <cell r="AB476">
            <v>714287</v>
          </cell>
          <cell r="AC476">
            <v>45444</v>
          </cell>
          <cell r="AD476">
            <v>45450</v>
          </cell>
          <cell r="BI476" t="str">
            <v>División de Bienestar Universitario</v>
          </cell>
          <cell r="BJ476" t="str">
            <v>JHON FREYD MONROY RODRIGUEZ</v>
          </cell>
          <cell r="BK476" t="str">
            <v>Jefe de Oficina</v>
          </cell>
          <cell r="BL476">
            <v>143</v>
          </cell>
          <cell r="BM476">
            <v>45327.439849537041</v>
          </cell>
          <cell r="BN476">
            <v>422028670</v>
          </cell>
          <cell r="BO476">
            <v>680</v>
          </cell>
          <cell r="BP476">
            <v>45327</v>
          </cell>
          <cell r="BQ476">
            <v>12551035</v>
          </cell>
          <cell r="CS47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6">
            <v>40329056</v>
          </cell>
          <cell r="CU476">
            <v>612</v>
          </cell>
          <cell r="CV476" t="str">
            <v>44110</v>
          </cell>
          <cell r="CY476">
            <v>8560</v>
          </cell>
          <cell r="CZ476" t="str">
            <v>M5</v>
          </cell>
        </row>
        <row r="477">
          <cell r="B477" t="str">
            <v>0378 DE 2024</v>
          </cell>
          <cell r="C477">
            <v>12448615</v>
          </cell>
          <cell r="D477" t="str">
            <v xml:space="preserve">MILTON MANUEL MENDIVIL MANJARRES </v>
          </cell>
          <cell r="E477" t="str">
            <v>CONTRATO DE PRESTACIÓN DE SERVICIOS DE APOYO A LA GESTIÓN</v>
          </cell>
          <cell r="F477"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7">
            <v>45327</v>
          </cell>
          <cell r="H477">
            <v>12551035</v>
          </cell>
          <cell r="I477" t="str">
            <v>Cuatro (04) meses y tres (03) días calendario</v>
          </cell>
          <cell r="J477">
            <v>45327</v>
          </cell>
          <cell r="K477">
            <v>45450</v>
          </cell>
          <cell r="L477" t="str">
            <v>NO APLICA</v>
          </cell>
          <cell r="M477" t="str">
            <v>NO APLICA</v>
          </cell>
          <cell r="N477" t="str">
            <v>NO APLICA</v>
          </cell>
          <cell r="O477">
            <v>5</v>
          </cell>
          <cell r="P477">
            <v>2653064</v>
          </cell>
          <cell r="Q477">
            <v>45327</v>
          </cell>
          <cell r="R477">
            <v>45351</v>
          </cell>
          <cell r="S477">
            <v>3061228</v>
          </cell>
          <cell r="T477">
            <v>45352</v>
          </cell>
          <cell r="U477">
            <v>45382</v>
          </cell>
          <cell r="V477">
            <v>3061228</v>
          </cell>
          <cell r="W477">
            <v>45383</v>
          </cell>
          <cell r="X477">
            <v>45412</v>
          </cell>
          <cell r="Y477">
            <v>3061228</v>
          </cell>
          <cell r="Z477">
            <v>45413</v>
          </cell>
          <cell r="AA477">
            <v>45443</v>
          </cell>
          <cell r="AB477">
            <v>714287</v>
          </cell>
          <cell r="AC477">
            <v>45444</v>
          </cell>
          <cell r="AD477">
            <v>45450</v>
          </cell>
          <cell r="BI477" t="str">
            <v>División de Bienestar Universitario</v>
          </cell>
          <cell r="BJ477" t="str">
            <v>JHON FREYD MONROY RODRIGUEZ</v>
          </cell>
          <cell r="BK477" t="str">
            <v>Jefe de Oficina</v>
          </cell>
          <cell r="BL477">
            <v>143</v>
          </cell>
          <cell r="BM477">
            <v>45327.439849537041</v>
          </cell>
          <cell r="BN477">
            <v>422028670</v>
          </cell>
          <cell r="BO477">
            <v>677</v>
          </cell>
          <cell r="BP477">
            <v>45327</v>
          </cell>
          <cell r="BQ477">
            <v>12551035</v>
          </cell>
          <cell r="CS47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7">
            <v>12448615.699999999</v>
          </cell>
          <cell r="CU477">
            <v>612</v>
          </cell>
          <cell r="CV477" t="str">
            <v>44110</v>
          </cell>
          <cell r="CY477">
            <v>7490</v>
          </cell>
          <cell r="CZ477" t="str">
            <v>M6</v>
          </cell>
        </row>
        <row r="478">
          <cell r="B478" t="str">
            <v>0379 DE 2024</v>
          </cell>
          <cell r="C478">
            <v>40442902</v>
          </cell>
          <cell r="D478" t="str">
            <v>NIDIA MARGARITA VERGARA MONDRAGON</v>
          </cell>
          <cell r="E478" t="str">
            <v>CONTRATO DE PRESTACIÓN DE SERVICIOS DE APOYO A LA GESTIÓN</v>
          </cell>
          <cell r="F478"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8">
            <v>45327</v>
          </cell>
          <cell r="H478">
            <v>12551035</v>
          </cell>
          <cell r="I478" t="str">
            <v>Cuatro (04) meses y tres (03) días calendario</v>
          </cell>
          <cell r="J478">
            <v>45327</v>
          </cell>
          <cell r="K478">
            <v>45450</v>
          </cell>
          <cell r="L478" t="str">
            <v>NO APLICA</v>
          </cell>
          <cell r="M478" t="str">
            <v>NO APLICA</v>
          </cell>
          <cell r="N478" t="str">
            <v>NO APLICA</v>
          </cell>
          <cell r="O478">
            <v>5</v>
          </cell>
          <cell r="P478">
            <v>2653064</v>
          </cell>
          <cell r="Q478">
            <v>45327</v>
          </cell>
          <cell r="R478">
            <v>45351</v>
          </cell>
          <cell r="S478">
            <v>3061228</v>
          </cell>
          <cell r="T478">
            <v>45352</v>
          </cell>
          <cell r="U478">
            <v>45382</v>
          </cell>
          <cell r="V478">
            <v>3061228</v>
          </cell>
          <cell r="W478">
            <v>45383</v>
          </cell>
          <cell r="X478">
            <v>45412</v>
          </cell>
          <cell r="Y478">
            <v>3061228</v>
          </cell>
          <cell r="Z478">
            <v>45413</v>
          </cell>
          <cell r="AA478">
            <v>45443</v>
          </cell>
          <cell r="AB478">
            <v>714287</v>
          </cell>
          <cell r="AC478">
            <v>45444</v>
          </cell>
          <cell r="AD478">
            <v>45450</v>
          </cell>
          <cell r="BI478" t="str">
            <v>División de Bienestar Universitario</v>
          </cell>
          <cell r="BJ478" t="str">
            <v>JHON FREYD MONROY RODRIGUEZ</v>
          </cell>
          <cell r="BK478" t="str">
            <v>Jefe de Oficina</v>
          </cell>
          <cell r="BL478">
            <v>143</v>
          </cell>
          <cell r="BM478">
            <v>45327.439849537041</v>
          </cell>
          <cell r="BN478">
            <v>422028670</v>
          </cell>
          <cell r="BO478">
            <v>681</v>
          </cell>
          <cell r="BP478">
            <v>45327</v>
          </cell>
          <cell r="BQ478">
            <v>12551035</v>
          </cell>
          <cell r="CS47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8">
            <v>40442902</v>
          </cell>
          <cell r="CU478">
            <v>612</v>
          </cell>
          <cell r="CV478" t="str">
            <v>44110</v>
          </cell>
          <cell r="CY478">
            <v>7490</v>
          </cell>
          <cell r="CZ478" t="str">
            <v>M6</v>
          </cell>
        </row>
        <row r="479">
          <cell r="B479" t="str">
            <v>0380 DE 2024</v>
          </cell>
          <cell r="C479">
            <v>86057104</v>
          </cell>
          <cell r="D479" t="str">
            <v>GERARDO ANDRES DOMINGUEZ DE LOS RIOS</v>
          </cell>
          <cell r="E479" t="str">
            <v>CONTRATO DE PRESTACIÓN DE SERVICIOS PROFESIONALES</v>
          </cell>
          <cell r="F479"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79">
            <v>45327</v>
          </cell>
          <cell r="H479">
            <v>12551035</v>
          </cell>
          <cell r="I479" t="str">
            <v>Cuatro (04) meses y tres (03) días calendario</v>
          </cell>
          <cell r="J479">
            <v>45327</v>
          </cell>
          <cell r="K479">
            <v>45450</v>
          </cell>
          <cell r="L479" t="str">
            <v>NO APLICA</v>
          </cell>
          <cell r="M479" t="str">
            <v>NO APLICA</v>
          </cell>
          <cell r="N479" t="str">
            <v>NO APLICA</v>
          </cell>
          <cell r="O479">
            <v>5</v>
          </cell>
          <cell r="P479">
            <v>2653064</v>
          </cell>
          <cell r="Q479">
            <v>45327</v>
          </cell>
          <cell r="R479">
            <v>45351</v>
          </cell>
          <cell r="S479">
            <v>3061228</v>
          </cell>
          <cell r="T479">
            <v>45352</v>
          </cell>
          <cell r="U479">
            <v>45382</v>
          </cell>
          <cell r="V479">
            <v>3061228</v>
          </cell>
          <cell r="W479">
            <v>45383</v>
          </cell>
          <cell r="X479">
            <v>45412</v>
          </cell>
          <cell r="Y479">
            <v>3061228</v>
          </cell>
          <cell r="Z479">
            <v>45413</v>
          </cell>
          <cell r="AA479">
            <v>45443</v>
          </cell>
          <cell r="AB479">
            <v>714287</v>
          </cell>
          <cell r="AC479">
            <v>45444</v>
          </cell>
          <cell r="AD479">
            <v>45450</v>
          </cell>
          <cell r="BI479" t="str">
            <v>División de Bienestar Universitario</v>
          </cell>
          <cell r="BJ479" t="str">
            <v>JHON FREYD MONROY RODRIGUEZ</v>
          </cell>
          <cell r="BK479" t="str">
            <v>Jefe de Oficina</v>
          </cell>
          <cell r="BL479">
            <v>143</v>
          </cell>
          <cell r="BM479">
            <v>45327.439849537041</v>
          </cell>
          <cell r="BN479">
            <v>422028670</v>
          </cell>
          <cell r="BO479">
            <v>682</v>
          </cell>
          <cell r="BP479">
            <v>45327</v>
          </cell>
          <cell r="BQ479">
            <v>12551035</v>
          </cell>
          <cell r="CS479"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79">
            <v>86057104</v>
          </cell>
          <cell r="CU479">
            <v>612</v>
          </cell>
          <cell r="CV479" t="str">
            <v>44110</v>
          </cell>
          <cell r="CY479">
            <v>8299</v>
          </cell>
          <cell r="CZ479" t="str">
            <v>M6</v>
          </cell>
        </row>
        <row r="480">
          <cell r="B480" t="str">
            <v>0381 DE 2024</v>
          </cell>
          <cell r="C480">
            <v>40446632</v>
          </cell>
          <cell r="D480" t="str">
            <v>OLGA LUCIA RODRIGUEZ ROMAN</v>
          </cell>
          <cell r="E480" t="str">
            <v>CONTRATO DE PRESTACIÓN DE SERVICIOS DE APOYO A LA GESTIÓN</v>
          </cell>
          <cell r="F480"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480">
            <v>45327</v>
          </cell>
          <cell r="H480">
            <v>8890321</v>
          </cell>
          <cell r="I480" t="str">
            <v>Cuatro (04) meses y tres (03) días calendario</v>
          </cell>
          <cell r="J480">
            <v>45327</v>
          </cell>
          <cell r="K480">
            <v>45450</v>
          </cell>
          <cell r="L480" t="str">
            <v>NO APLICA</v>
          </cell>
          <cell r="M480" t="str">
            <v>NO APLICA</v>
          </cell>
          <cell r="N480" t="str">
            <v>NO APLICA</v>
          </cell>
          <cell r="O480">
            <v>5</v>
          </cell>
          <cell r="P480">
            <v>1879255</v>
          </cell>
          <cell r="Q480">
            <v>45327</v>
          </cell>
          <cell r="R480">
            <v>45351</v>
          </cell>
          <cell r="S480">
            <v>2168371</v>
          </cell>
          <cell r="T480">
            <v>45352</v>
          </cell>
          <cell r="U480">
            <v>45382</v>
          </cell>
          <cell r="V480">
            <v>2168371</v>
          </cell>
          <cell r="W480">
            <v>45383</v>
          </cell>
          <cell r="X480">
            <v>45412</v>
          </cell>
          <cell r="Y480">
            <v>2168371</v>
          </cell>
          <cell r="Z480">
            <v>45413</v>
          </cell>
          <cell r="AA480">
            <v>45443</v>
          </cell>
          <cell r="AB480">
            <v>505953</v>
          </cell>
          <cell r="AC480">
            <v>45444</v>
          </cell>
          <cell r="AD480">
            <v>45450</v>
          </cell>
          <cell r="BI480" t="str">
            <v>División de Bienestar Universitario</v>
          </cell>
          <cell r="BJ480" t="str">
            <v>JHON FREYD MONROY RODRIGUEZ</v>
          </cell>
          <cell r="BK480" t="str">
            <v>Jefe de Oficina</v>
          </cell>
          <cell r="BL480">
            <v>143</v>
          </cell>
          <cell r="BM480">
            <v>45327.439849537041</v>
          </cell>
          <cell r="BN480">
            <v>422028670</v>
          </cell>
          <cell r="BO480">
            <v>662</v>
          </cell>
          <cell r="BP480">
            <v>45327</v>
          </cell>
          <cell r="BQ480">
            <v>8890321</v>
          </cell>
          <cell r="CS48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0">
            <v>40446632</v>
          </cell>
          <cell r="CU480">
            <v>612</v>
          </cell>
          <cell r="CV480" t="str">
            <v>44110</v>
          </cell>
          <cell r="CY480">
            <v>8299</v>
          </cell>
          <cell r="CZ480" t="str">
            <v>M7</v>
          </cell>
        </row>
        <row r="481">
          <cell r="B481" t="str">
            <v>0382 DE 2024</v>
          </cell>
          <cell r="C481">
            <v>8734646</v>
          </cell>
          <cell r="D481" t="str">
            <v xml:space="preserve">GUZMAN EDUARDO VERGARA ROMERO </v>
          </cell>
          <cell r="E481" t="str">
            <v>CONTRATO DE PRESTACIÓN DE SERVICIOS PROFESIONALES</v>
          </cell>
          <cell r="F481"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81">
            <v>45327</v>
          </cell>
          <cell r="H481">
            <v>12551035</v>
          </cell>
          <cell r="I481" t="str">
            <v>Cuatro (04) meses y tres (03) días calendario</v>
          </cell>
          <cell r="J481">
            <v>45327</v>
          </cell>
          <cell r="K481">
            <v>45450</v>
          </cell>
          <cell r="L481" t="str">
            <v>NO APLICA</v>
          </cell>
          <cell r="M481" t="str">
            <v>NO APLICA</v>
          </cell>
          <cell r="N481" t="str">
            <v>NO APLICA</v>
          </cell>
          <cell r="O481">
            <v>5</v>
          </cell>
          <cell r="P481">
            <v>2653064</v>
          </cell>
          <cell r="Q481">
            <v>45327</v>
          </cell>
          <cell r="R481">
            <v>45351</v>
          </cell>
          <cell r="S481">
            <v>3061228</v>
          </cell>
          <cell r="T481">
            <v>45352</v>
          </cell>
          <cell r="U481">
            <v>45382</v>
          </cell>
          <cell r="V481">
            <v>3061228</v>
          </cell>
          <cell r="W481">
            <v>45383</v>
          </cell>
          <cell r="X481">
            <v>45412</v>
          </cell>
          <cell r="Y481">
            <v>3061228</v>
          </cell>
          <cell r="Z481">
            <v>45413</v>
          </cell>
          <cell r="AA481">
            <v>45443</v>
          </cell>
          <cell r="AB481">
            <v>714287</v>
          </cell>
          <cell r="AC481">
            <v>45444</v>
          </cell>
          <cell r="AD481">
            <v>45450</v>
          </cell>
          <cell r="BI481" t="str">
            <v>División de Bienestar Universitario</v>
          </cell>
          <cell r="BJ481" t="str">
            <v>JHON FREYD MONROY RODRIGUEZ</v>
          </cell>
          <cell r="BK481" t="str">
            <v>Jefe de Oficina</v>
          </cell>
          <cell r="BL481">
            <v>143</v>
          </cell>
          <cell r="BM481">
            <v>45327.439849537041</v>
          </cell>
          <cell r="BN481">
            <v>422028670</v>
          </cell>
          <cell r="BO481">
            <v>675</v>
          </cell>
          <cell r="BP481">
            <v>45327</v>
          </cell>
          <cell r="BQ481">
            <v>12551035</v>
          </cell>
          <cell r="CS481"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81">
            <v>8734646</v>
          </cell>
          <cell r="CU481">
            <v>612</v>
          </cell>
          <cell r="CV481" t="str">
            <v>44110</v>
          </cell>
          <cell r="CY481">
            <v>8299</v>
          </cell>
          <cell r="CZ481" t="str">
            <v>M6</v>
          </cell>
        </row>
        <row r="482">
          <cell r="B482" t="str">
            <v>0383 DE 2024</v>
          </cell>
          <cell r="C482">
            <v>1024547336</v>
          </cell>
          <cell r="D482" t="str">
            <v>LAURA ALEJANDRA MUÑOZ MARTINEZ</v>
          </cell>
          <cell r="E482" t="str">
            <v>CONTRATO DE PRESTACIÓN DE SERVICIOS PROFESIONALES</v>
          </cell>
          <cell r="F482"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2">
            <v>45327</v>
          </cell>
          <cell r="H482">
            <v>10922000</v>
          </cell>
          <cell r="I482" t="str">
            <v>Cuatro (04) meses calendario</v>
          </cell>
          <cell r="J482">
            <v>45327</v>
          </cell>
          <cell r="K482">
            <v>45447</v>
          </cell>
          <cell r="L482" t="str">
            <v>NO APLICA</v>
          </cell>
          <cell r="M482" t="str">
            <v>NO APLICA</v>
          </cell>
          <cell r="N482" t="str">
            <v>NO APLICA</v>
          </cell>
          <cell r="O482">
            <v>4</v>
          </cell>
          <cell r="P482">
            <v>2366433</v>
          </cell>
          <cell r="Q482">
            <v>45327</v>
          </cell>
          <cell r="R482">
            <v>45351</v>
          </cell>
          <cell r="S482">
            <v>2730500</v>
          </cell>
          <cell r="T482">
            <v>45352</v>
          </cell>
          <cell r="U482">
            <v>45382</v>
          </cell>
          <cell r="V482">
            <v>2730500</v>
          </cell>
          <cell r="W482">
            <v>45383</v>
          </cell>
          <cell r="X482">
            <v>45412</v>
          </cell>
          <cell r="Y482">
            <v>3094567</v>
          </cell>
          <cell r="Z482">
            <v>45413</v>
          </cell>
          <cell r="AA482">
            <v>45447</v>
          </cell>
          <cell r="BI482" t="str">
            <v>Instituto de Ciencias Ambientales de la Orinoquia Colombiana</v>
          </cell>
          <cell r="BJ482" t="str">
            <v>MARCO AURELIO TORRES MORA</v>
          </cell>
          <cell r="BK482" t="str">
            <v>Director del Instituto de Ciencias Ambientales de la Orinoquia Colombiana</v>
          </cell>
          <cell r="BL482">
            <v>152</v>
          </cell>
          <cell r="BM482">
            <v>45327.485833333332</v>
          </cell>
          <cell r="BN482">
            <v>47864452</v>
          </cell>
          <cell r="BO482">
            <v>648</v>
          </cell>
          <cell r="BP482">
            <v>45327</v>
          </cell>
          <cell r="BQ482">
            <v>10922000</v>
          </cell>
          <cell r="CS482" t="str">
            <v>1. Colaborar en el procesamiento de muestras y controles de calidad en laboratorio para el análisis de párametros en la matriz agua, suelo y registro de bitácoras de resultados requeridos en el Centro de Calidad de Aguas (Actividad que implica laboratorio). 2. Contribuir con la toma, aseguramiento de muestras y registro de parámetros in situ en campo requeridos desde el Centro de Calidad de Aguas (Actividad que implica campo). 3. Apoyar la elaboración de informes técnicos y la revisión y verificación de los resultados de los análisis para garantizar la confiablidad de los datos emitidos por el laboratorio (Actividad que implica laboratorio). 4. Apoyar el diligenciamiento de los formatos necesarios para la apertura y cierre de permisos de colecta y movilización de especies silvestres de la biodiversidad, así como suministrar la información asociada de los especímenes registrados al Sistema de información sobre Biodiversidad SIB-Colombia.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2">
            <v>1024547336.6</v>
          </cell>
          <cell r="CU482">
            <v>649</v>
          </cell>
          <cell r="CV482" t="str">
            <v>57706</v>
          </cell>
          <cell r="CY482">
            <v>8299</v>
          </cell>
          <cell r="CZ482" t="str">
            <v>M6</v>
          </cell>
        </row>
        <row r="483">
          <cell r="B483" t="str">
            <v>0384 DE 2024</v>
          </cell>
          <cell r="C483">
            <v>1110519424</v>
          </cell>
          <cell r="D483" t="str">
            <v>JUAN DAVID AGUILAR PACHECO</v>
          </cell>
          <cell r="E483" t="str">
            <v>CONTRATO DE PRESTACIÓN DE SERVICIOS PROFESIONALES</v>
          </cell>
          <cell r="F48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3">
            <v>45327</v>
          </cell>
          <cell r="H483">
            <v>10922000</v>
          </cell>
          <cell r="I483" t="str">
            <v>Cuatro (04) meses calendario</v>
          </cell>
          <cell r="J483">
            <v>45327</v>
          </cell>
          <cell r="K483">
            <v>45447</v>
          </cell>
          <cell r="L483" t="str">
            <v>NO APLICA</v>
          </cell>
          <cell r="M483" t="str">
            <v>NO APLICA</v>
          </cell>
          <cell r="N483" t="str">
            <v>NO APLICA</v>
          </cell>
          <cell r="O483">
            <v>4</v>
          </cell>
          <cell r="P483">
            <v>2366433</v>
          </cell>
          <cell r="Q483">
            <v>45327</v>
          </cell>
          <cell r="R483">
            <v>45351</v>
          </cell>
          <cell r="S483">
            <v>2730500</v>
          </cell>
          <cell r="T483">
            <v>45352</v>
          </cell>
          <cell r="U483">
            <v>45382</v>
          </cell>
          <cell r="V483">
            <v>2730500</v>
          </cell>
          <cell r="W483">
            <v>45383</v>
          </cell>
          <cell r="X483">
            <v>45412</v>
          </cell>
          <cell r="Y483">
            <v>3094567</v>
          </cell>
          <cell r="Z483">
            <v>45413</v>
          </cell>
          <cell r="AA483">
            <v>45447</v>
          </cell>
          <cell r="BI483" t="str">
            <v>Instituto de Ciencias Ambientales de la Orinoquia Colombiana</v>
          </cell>
          <cell r="BJ483" t="str">
            <v>MARCO AURELIO TORRES MORA</v>
          </cell>
          <cell r="BK483" t="str">
            <v>Director del Instituto de Ciencias Ambientales de la Orinoquia Colombiana</v>
          </cell>
          <cell r="BL483">
            <v>152</v>
          </cell>
          <cell r="BM483">
            <v>45327.485833333332</v>
          </cell>
          <cell r="BN483">
            <v>47864452</v>
          </cell>
          <cell r="BO483">
            <v>649</v>
          </cell>
          <cell r="BP483">
            <v>45327</v>
          </cell>
          <cell r="BQ483">
            <v>10922000</v>
          </cell>
          <cell r="CS483" t="str">
            <v>1. Colaborar en el procesamiento de muestras y controles de calidad en laboratorio para análisis fisicoquímicos en la matriz agua, suelo y registro de bitácoras de resultados requeridos en el Centro de Calidad de Aguas (Actividad que implica laboratorio). 2. Apoyar la revisión y verificación de los resultados de los análisis para garantizar la confiablidad de los datos emitidos por el laboratorio (Actividad que implica laboratorio). 3. Colaborar en el seguimiento de condiciones ambientales, organización y disposición final de residuos de las diferentes unidades del Centro de Calidad de Aguas. 4. Cooperar en los procesos del sistema de gestión de calidad bajo el cual se desarrollan las actividades asegurando la veracidad de la información producida en procura del desarrollo de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483">
            <v>1110519424</v>
          </cell>
          <cell r="CU483">
            <v>649</v>
          </cell>
          <cell r="CV483" t="str">
            <v>57706</v>
          </cell>
          <cell r="CY483">
            <v>8299</v>
          </cell>
          <cell r="CZ483" t="str">
            <v>M6</v>
          </cell>
        </row>
        <row r="484">
          <cell r="B484" t="str">
            <v>0385 DE 2024</v>
          </cell>
          <cell r="C484">
            <v>1121951135</v>
          </cell>
          <cell r="D484" t="str">
            <v xml:space="preserve">CAROL GINETH IBAÑEZ RODRIGUEZ </v>
          </cell>
          <cell r="E484" t="str">
            <v>CONTRATO DE PRESTACIÓN DE SERVICIOS DE APOYO A LA GESTIÓN</v>
          </cell>
          <cell r="F484"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4">
            <v>45327</v>
          </cell>
          <cell r="H484">
            <v>8673484</v>
          </cell>
          <cell r="I484" t="str">
            <v>Cuatro (04) meses calendario</v>
          </cell>
          <cell r="J484">
            <v>45327</v>
          </cell>
          <cell r="K484">
            <v>45447</v>
          </cell>
          <cell r="L484" t="str">
            <v>NO APLICA</v>
          </cell>
          <cell r="M484" t="str">
            <v>NO APLICA</v>
          </cell>
          <cell r="N484" t="str">
            <v>NO APLICA</v>
          </cell>
          <cell r="O484">
            <v>4</v>
          </cell>
          <cell r="P484">
            <v>795069</v>
          </cell>
          <cell r="Q484">
            <v>45327</v>
          </cell>
          <cell r="R484">
            <v>45337</v>
          </cell>
          <cell r="T484">
            <v>45352</v>
          </cell>
          <cell r="U484">
            <v>45382</v>
          </cell>
          <cell r="W484">
            <v>45383</v>
          </cell>
          <cell r="X484">
            <v>45412</v>
          </cell>
          <cell r="Z484">
            <v>45413</v>
          </cell>
          <cell r="AA484">
            <v>45447</v>
          </cell>
          <cell r="BI484" t="str">
            <v>Instituto de Ciencias Ambientales de la Orinoquia Colombiana</v>
          </cell>
          <cell r="BJ484" t="str">
            <v>MARCO AURELIO TORRES MORA</v>
          </cell>
          <cell r="BK484" t="str">
            <v>Director del Instituto de Ciencias Ambientales de la Orinoquia Colombiana</v>
          </cell>
          <cell r="BL484">
            <v>152</v>
          </cell>
          <cell r="BM484">
            <v>45327.485833333332</v>
          </cell>
          <cell r="BN484">
            <v>47864452</v>
          </cell>
          <cell r="BO484">
            <v>650</v>
          </cell>
          <cell r="BP484">
            <v>45327</v>
          </cell>
          <cell r="BQ484">
            <v>8673484</v>
          </cell>
          <cell r="CS484"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4">
            <v>1121951135</v>
          </cell>
          <cell r="CU484">
            <v>649</v>
          </cell>
          <cell r="CV484" t="str">
            <v>57706</v>
          </cell>
          <cell r="CY484">
            <v>7210</v>
          </cell>
          <cell r="CZ484" t="str">
            <v>M6</v>
          </cell>
        </row>
        <row r="485">
          <cell r="B485" t="str">
            <v>0386 DE 2024</v>
          </cell>
          <cell r="C485">
            <v>1049647467</v>
          </cell>
          <cell r="D485" t="str">
            <v>ERIKA ALEJANDRA GONZALEZ RUIZ</v>
          </cell>
          <cell r="E485" t="str">
            <v>CONTRATO DE PRESTACIÓN DE SERVICIOS DE APOYO A LA GESTIÓN</v>
          </cell>
          <cell r="F485"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5">
            <v>45327</v>
          </cell>
          <cell r="H485">
            <v>8673484</v>
          </cell>
          <cell r="I485" t="str">
            <v>Cuatro (04) meses calendario</v>
          </cell>
          <cell r="J485">
            <v>45327</v>
          </cell>
          <cell r="K485">
            <v>45447</v>
          </cell>
          <cell r="L485" t="str">
            <v>NO APLICA</v>
          </cell>
          <cell r="M485" t="str">
            <v>NO APLICA</v>
          </cell>
          <cell r="N485" t="str">
            <v>NO APLICA</v>
          </cell>
          <cell r="O485">
            <v>4</v>
          </cell>
          <cell r="P485">
            <v>1879255</v>
          </cell>
          <cell r="Q485">
            <v>45327</v>
          </cell>
          <cell r="R485">
            <v>45351</v>
          </cell>
          <cell r="S485">
            <v>2168371</v>
          </cell>
          <cell r="T485">
            <v>45352</v>
          </cell>
          <cell r="U485">
            <v>45382</v>
          </cell>
          <cell r="V485">
            <v>2168371</v>
          </cell>
          <cell r="W485">
            <v>45383</v>
          </cell>
          <cell r="X485">
            <v>45412</v>
          </cell>
          <cell r="Y485">
            <v>2457487</v>
          </cell>
          <cell r="Z485">
            <v>45413</v>
          </cell>
          <cell r="AA485">
            <v>45447</v>
          </cell>
          <cell r="BI485" t="str">
            <v>Instituto de Ciencias Ambientales de la Orinoquia Colombiana</v>
          </cell>
          <cell r="BJ485" t="str">
            <v>MARCO AURELIO TORRES MORA</v>
          </cell>
          <cell r="BK485" t="str">
            <v>Director del Instituto de Ciencias Ambientales de la Orinoquia Colombiana</v>
          </cell>
          <cell r="BL485">
            <v>152</v>
          </cell>
          <cell r="BM485">
            <v>45327.485833333332</v>
          </cell>
          <cell r="BN485">
            <v>47864452</v>
          </cell>
          <cell r="BO485">
            <v>651</v>
          </cell>
          <cell r="BP485">
            <v>45327</v>
          </cell>
          <cell r="BQ485">
            <v>8673484</v>
          </cell>
          <cell r="CS485"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5">
            <v>1049647467</v>
          </cell>
          <cell r="CU485">
            <v>649</v>
          </cell>
          <cell r="CV485" t="str">
            <v>57706</v>
          </cell>
          <cell r="CY485">
            <v>7490</v>
          </cell>
          <cell r="CZ485" t="str">
            <v>M6</v>
          </cell>
        </row>
        <row r="486">
          <cell r="B486" t="str">
            <v>0387 DE 2024</v>
          </cell>
          <cell r="C486">
            <v>1121925902</v>
          </cell>
          <cell r="D486" t="str">
            <v>CRISTIAN DAVID OJEDA GARCIA</v>
          </cell>
          <cell r="E486" t="str">
            <v>CONTRATO DE PRESTACIÓN DE SERVICIOS DE APOYO A LA GESTIÓN</v>
          </cell>
          <cell r="F486"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6">
            <v>45327</v>
          </cell>
          <cell r="H486">
            <v>8673484</v>
          </cell>
          <cell r="I486" t="str">
            <v>Cuatro (04) meses calendario</v>
          </cell>
          <cell r="J486">
            <v>45327</v>
          </cell>
          <cell r="K486">
            <v>45447</v>
          </cell>
          <cell r="L486" t="str">
            <v>NO APLICA</v>
          </cell>
          <cell r="M486" t="str">
            <v>NO APLICA</v>
          </cell>
          <cell r="N486" t="str">
            <v>NO APLICA</v>
          </cell>
          <cell r="O486">
            <v>4</v>
          </cell>
          <cell r="P486">
            <v>1879255</v>
          </cell>
          <cell r="Q486">
            <v>45327</v>
          </cell>
          <cell r="R486">
            <v>45351</v>
          </cell>
          <cell r="S486">
            <v>2168371</v>
          </cell>
          <cell r="T486">
            <v>45352</v>
          </cell>
          <cell r="U486">
            <v>45382</v>
          </cell>
          <cell r="V486">
            <v>2168371</v>
          </cell>
          <cell r="W486">
            <v>45383</v>
          </cell>
          <cell r="X486">
            <v>45412</v>
          </cell>
          <cell r="Y486">
            <v>2457487</v>
          </cell>
          <cell r="Z486">
            <v>45413</v>
          </cell>
          <cell r="AA486">
            <v>45447</v>
          </cell>
          <cell r="BI486" t="str">
            <v>Instituto de Ciencias Ambientales de la Orinoquia Colombiana</v>
          </cell>
          <cell r="BJ486" t="str">
            <v>MARCO AURELIO TORRES MORA</v>
          </cell>
          <cell r="BK486" t="str">
            <v>Director del Instituto de Ciencias Ambientales de la Orinoquia Colombiana</v>
          </cell>
          <cell r="BL486">
            <v>152</v>
          </cell>
          <cell r="BM486">
            <v>45327.485833333332</v>
          </cell>
          <cell r="BN486">
            <v>47864452</v>
          </cell>
          <cell r="BO486">
            <v>652</v>
          </cell>
          <cell r="BP486">
            <v>45327</v>
          </cell>
          <cell r="BQ486">
            <v>8673484</v>
          </cell>
          <cell r="CS486"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6">
            <v>1121925902.9000001</v>
          </cell>
          <cell r="CU486">
            <v>649</v>
          </cell>
          <cell r="CV486" t="str">
            <v>57706</v>
          </cell>
          <cell r="CY486">
            <v>8299</v>
          </cell>
          <cell r="CZ486" t="str">
            <v>M6</v>
          </cell>
        </row>
        <row r="487">
          <cell r="B487" t="str">
            <v>0388 DE 2024</v>
          </cell>
          <cell r="C487">
            <v>1123431080</v>
          </cell>
          <cell r="D487" t="str">
            <v>MAYRA NATALY ROA GONZALEZ</v>
          </cell>
          <cell r="E487" t="str">
            <v>CONTRATO DE PRESTACIÓN DE SERVICIOS DE APOYO A LA GESTIÓN</v>
          </cell>
          <cell r="F487" t="str">
            <v>PRESTACIÓN DE SERVICIOS DE APOYO A LA GESTIÓN NECESARIO PARA EL FORTALECIMIENTO DE LOS PROCESOS DEL PROGRAMA DE CONTADURÍA PÚBLICA DE LA FACULTAD DE CIENCIAS ECONÓMICAS DE LA UNIVERSIDAD DE LOS LLANOS.</v>
          </cell>
          <cell r="G487">
            <v>45327</v>
          </cell>
          <cell r="H487">
            <v>8300392</v>
          </cell>
          <cell r="I487" t="str">
            <v>Cuatro (04) meses y diecisiete (17) días calendario</v>
          </cell>
          <cell r="J487">
            <v>45327</v>
          </cell>
          <cell r="K487">
            <v>45464</v>
          </cell>
          <cell r="L487" t="str">
            <v>NO APLICA</v>
          </cell>
          <cell r="M487" t="str">
            <v>NO APLICA</v>
          </cell>
          <cell r="N487" t="str">
            <v>NO APLICA</v>
          </cell>
          <cell r="O487">
            <v>5</v>
          </cell>
          <cell r="P487">
            <v>1575257</v>
          </cell>
          <cell r="Q487">
            <v>45327</v>
          </cell>
          <cell r="R487">
            <v>45351</v>
          </cell>
          <cell r="S487">
            <v>1817604</v>
          </cell>
          <cell r="T487">
            <v>45352</v>
          </cell>
          <cell r="U487">
            <v>45382</v>
          </cell>
          <cell r="V487">
            <v>1817604</v>
          </cell>
          <cell r="W487">
            <v>45383</v>
          </cell>
          <cell r="X487">
            <v>45412</v>
          </cell>
          <cell r="Y487">
            <v>1817604</v>
          </cell>
          <cell r="Z487">
            <v>45413</v>
          </cell>
          <cell r="AA487">
            <v>45443</v>
          </cell>
          <cell r="AB487">
            <v>1272323</v>
          </cell>
          <cell r="AC487">
            <v>45444</v>
          </cell>
          <cell r="AD487">
            <v>45464</v>
          </cell>
          <cell r="BI487" t="str">
            <v>Facultad de Ciencias Económicas</v>
          </cell>
          <cell r="BJ487" t="str">
            <v>JAVIER DIAZ CASTRO</v>
          </cell>
          <cell r="BK487" t="str">
            <v>Decano de la Facultad de Ciencias Económicas</v>
          </cell>
          <cell r="BL487">
            <v>154</v>
          </cell>
          <cell r="BM487">
            <v>45327.534131944441</v>
          </cell>
          <cell r="BN487">
            <v>458377735</v>
          </cell>
          <cell r="BO487">
            <v>724</v>
          </cell>
          <cell r="BP487">
            <v>45327</v>
          </cell>
          <cell r="BQ487">
            <v>9902228</v>
          </cell>
          <cell r="CS48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87">
            <v>1123431080</v>
          </cell>
          <cell r="CU487">
            <v>109</v>
          </cell>
          <cell r="CV487" t="str">
            <v>58300</v>
          </cell>
          <cell r="CY487">
            <v>8299</v>
          </cell>
          <cell r="CZ487" t="str">
            <v>M6</v>
          </cell>
        </row>
        <row r="488">
          <cell r="B488" t="str">
            <v>0389 DE 2024</v>
          </cell>
          <cell r="D488" t="str">
            <v>No. Vice Recursos / Regalías</v>
          </cell>
        </row>
        <row r="489">
          <cell r="B489" t="str">
            <v>0390 DE 2024</v>
          </cell>
          <cell r="D489" t="str">
            <v>No. Vice Recursos / Regalías</v>
          </cell>
        </row>
        <row r="490">
          <cell r="B490" t="str">
            <v>0391 DE 2024</v>
          </cell>
          <cell r="D490" t="str">
            <v>No. Vice Recursos / Regalías</v>
          </cell>
        </row>
        <row r="491">
          <cell r="B491" t="str">
            <v>0392 DE 2024</v>
          </cell>
          <cell r="D491" t="str">
            <v>No. Vice Recursos / Regalías</v>
          </cell>
        </row>
        <row r="492">
          <cell r="B492" t="str">
            <v>0393 DE 2024</v>
          </cell>
          <cell r="D492" t="str">
            <v>No. Vice Recursos / Regalías</v>
          </cell>
        </row>
        <row r="493">
          <cell r="B493" t="str">
            <v>0394 DE 2024</v>
          </cell>
          <cell r="D493" t="str">
            <v>No. Vice Recursos / Regalías</v>
          </cell>
        </row>
        <row r="494">
          <cell r="B494" t="str">
            <v>0395 DE 2024</v>
          </cell>
          <cell r="D494" t="str">
            <v>No. Vice Recursos / Regalías</v>
          </cell>
        </row>
        <row r="495">
          <cell r="B495" t="str">
            <v>0396 DE 2024</v>
          </cell>
          <cell r="D495" t="str">
            <v>No. Vice Recursos / Regalías</v>
          </cell>
        </row>
        <row r="496">
          <cell r="B496" t="str">
            <v>0397 DE 2024</v>
          </cell>
          <cell r="D496" t="str">
            <v>No. Vice Recursos / Regalías</v>
          </cell>
        </row>
        <row r="497">
          <cell r="B497" t="str">
            <v>0398 DE 2024</v>
          </cell>
          <cell r="D497" t="str">
            <v>No. Vice Recursos / Regalías</v>
          </cell>
        </row>
        <row r="498">
          <cell r="B498" t="str">
            <v>0399 DE 2024</v>
          </cell>
          <cell r="D498" t="str">
            <v>No. Vice Recursos / Regalías</v>
          </cell>
        </row>
        <row r="499">
          <cell r="B499" t="str">
            <v>0400 DE 2024</v>
          </cell>
          <cell r="D499" t="str">
            <v>No. Vice Recursos / Regalías</v>
          </cell>
        </row>
        <row r="500">
          <cell r="B500" t="str">
            <v>0401 DE 2024</v>
          </cell>
          <cell r="C500">
            <v>1016064134</v>
          </cell>
          <cell r="D500" t="str">
            <v>ANYI YIZETH RODRIGUEZ SALINAS</v>
          </cell>
          <cell r="E500" t="str">
            <v>CONTRATO DE PRESTACIÓN DE SERVICIOS PROFESIONALES</v>
          </cell>
          <cell r="F500" t="str">
            <v>PRESTACIÓN DE SERVICIOS PROFESIONALES NECESARIO PARA EL FORTALECIMIENTO DE LOS PROCESOS DE GESTIÓN ADMINISTRATIVA Y CONTABLE DE LA DIVISIÓN DE TESORERÍA DE LA UNIVERSIDAD DE LOS LLANOS.</v>
          </cell>
          <cell r="G500">
            <v>45334</v>
          </cell>
          <cell r="H500">
            <v>15612263</v>
          </cell>
          <cell r="I500" t="str">
            <v>Cinco (05) meses y tres (03) días calendario</v>
          </cell>
          <cell r="J500">
            <v>45334</v>
          </cell>
          <cell r="K500">
            <v>45487</v>
          </cell>
          <cell r="L500" t="str">
            <v>NO APLICA</v>
          </cell>
          <cell r="M500" t="str">
            <v>NO APLICA</v>
          </cell>
          <cell r="N500" t="str">
            <v>NO APLICA</v>
          </cell>
          <cell r="O500">
            <v>6</v>
          </cell>
          <cell r="P500">
            <v>1938778</v>
          </cell>
          <cell r="Q500">
            <v>45334</v>
          </cell>
          <cell r="R500">
            <v>45351</v>
          </cell>
          <cell r="S500">
            <v>3061228</v>
          </cell>
          <cell r="T500">
            <v>45352</v>
          </cell>
          <cell r="U500">
            <v>45382</v>
          </cell>
          <cell r="V500">
            <v>3061228</v>
          </cell>
          <cell r="W500">
            <v>45383</v>
          </cell>
          <cell r="X500">
            <v>45412</v>
          </cell>
          <cell r="Y500">
            <v>3061228</v>
          </cell>
          <cell r="Z500">
            <v>45413</v>
          </cell>
          <cell r="AA500">
            <v>45443</v>
          </cell>
          <cell r="AB500">
            <v>3061228</v>
          </cell>
          <cell r="AC500">
            <v>45444</v>
          </cell>
          <cell r="AD500">
            <v>45473</v>
          </cell>
          <cell r="AE500">
            <v>1428573</v>
          </cell>
          <cell r="AF500">
            <v>45474</v>
          </cell>
          <cell r="AG500">
            <v>45487</v>
          </cell>
          <cell r="BI500" t="str">
            <v>División de Tesorería</v>
          </cell>
          <cell r="BJ500" t="str">
            <v>JAIME RAÚL BARRIOS RAMÍREZ</v>
          </cell>
          <cell r="BK500" t="str">
            <v>Jefe de Oficina</v>
          </cell>
          <cell r="BL500">
            <v>153</v>
          </cell>
          <cell r="BM500">
            <v>45327.49181712963</v>
          </cell>
          <cell r="BN500">
            <v>275013935</v>
          </cell>
          <cell r="BO500">
            <v>973</v>
          </cell>
          <cell r="BP500">
            <v>45334</v>
          </cell>
          <cell r="BQ500">
            <v>15612263</v>
          </cell>
          <cell r="CS500" t="str">
            <v>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la Sección de Presupuesto y Contabilidad, la revisión y aprobación de los documentos que acompañan las legalizaciones de los avances en proceso. 3. Coordinar con Caja de Tesorería la devolución de los dineros por concepto de avances y sus retenciones. 4.  Brindar apoyo en la preparación y presentación a la Oficina Asesora de Control Interno, el informe mensual de avances pendientes por legalizar. 5. Brindar apoyo en la revisión SICOF y entrega de Certificados de Retención en la Fuente, IVA e ICA, Certificados de Ingresos y Retenciones, entre otras. 6.  Brindar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Brindar apoyo en la elaboración de informes sobre la austeridad del gasto (Vicerrectoría de recursos Universitarios, División de servicios administrativos). 10.  Contribuir en el reporte y numeración de los Comprobantes de Ingresos o Recibos de Caja (reintegro de avances), solicitado por la División de servicios administrativos. 11. Apoyo en la revisión y elaboración de los Paz y Salvo para el otorgamiento de nuevos avances dirigido a la Vicerrectoría de Recursos Universitarios. 12.  Apoyo en la elaboración de informes y demás requerimientos emanados por los diferentes entes de control y dependencias de la Universidad.</v>
          </cell>
          <cell r="CT500">
            <v>1016064134</v>
          </cell>
          <cell r="CU500">
            <v>436</v>
          </cell>
          <cell r="CV500" t="str">
            <v>415</v>
          </cell>
          <cell r="CY500">
            <v>6920</v>
          </cell>
          <cell r="CZ500" t="str">
            <v>M5</v>
          </cell>
        </row>
        <row r="501">
          <cell r="B501" t="str">
            <v>0402 DE 2024</v>
          </cell>
          <cell r="C501">
            <v>40411676</v>
          </cell>
          <cell r="D501" t="str">
            <v>KEILA MILENA GARCIA DUARTE</v>
          </cell>
          <cell r="E501" t="str">
            <v>CONTRATO DE PRESTACIÓN DE SERVICIOS PROFESIONALES</v>
          </cell>
          <cell r="F501" t="str">
            <v>PRESTACIÓN DE SERVICIOS PROFESIONALES NECESARIO PARA EL FORTALECIMIENTO DE LOS PROCESOS DE AUDITORÍA EN LA OFICINA ASESORA DE CONTROL INTERNO DE LA UNIVERSIDAD DE LOS LLANOS.</v>
          </cell>
          <cell r="G501">
            <v>45334</v>
          </cell>
          <cell r="H501">
            <v>18864818</v>
          </cell>
          <cell r="I501" t="str">
            <v>Cinco (05) meses y tres (03) días calendario</v>
          </cell>
          <cell r="J501">
            <v>45334</v>
          </cell>
          <cell r="K501">
            <v>45487</v>
          </cell>
          <cell r="L501" t="str">
            <v>NO APLICA</v>
          </cell>
          <cell r="M501" t="str">
            <v>NO APLICA</v>
          </cell>
          <cell r="N501" t="str">
            <v>NO APLICA</v>
          </cell>
          <cell r="O501">
            <v>6</v>
          </cell>
          <cell r="P501">
            <v>2342690</v>
          </cell>
          <cell r="Q501">
            <v>45334</v>
          </cell>
          <cell r="R501">
            <v>45351</v>
          </cell>
          <cell r="S501">
            <v>3698984</v>
          </cell>
          <cell r="T501">
            <v>45352</v>
          </cell>
          <cell r="U501">
            <v>45382</v>
          </cell>
          <cell r="V501">
            <v>3698984</v>
          </cell>
          <cell r="W501">
            <v>45383</v>
          </cell>
          <cell r="X501">
            <v>45412</v>
          </cell>
          <cell r="Y501">
            <v>3698984</v>
          </cell>
          <cell r="Z501">
            <v>45413</v>
          </cell>
          <cell r="AA501">
            <v>45443</v>
          </cell>
          <cell r="AB501">
            <v>3698984</v>
          </cell>
          <cell r="AC501">
            <v>45444</v>
          </cell>
          <cell r="AD501">
            <v>45473</v>
          </cell>
          <cell r="AE501">
            <v>1726192</v>
          </cell>
          <cell r="AF501">
            <v>45474</v>
          </cell>
          <cell r="AG501">
            <v>45487</v>
          </cell>
          <cell r="BI501" t="str">
            <v xml:space="preserve">Oficina Asesora de Control Interno </v>
          </cell>
          <cell r="BJ501" t="str">
            <v xml:space="preserve">DIANA ZULAY REZA MONDRAGÓN </v>
          </cell>
          <cell r="BK501" t="str">
            <v>Asesora de Control Interno de Gestión</v>
          </cell>
          <cell r="BL501">
            <v>153</v>
          </cell>
          <cell r="BM501">
            <v>45327.49181712963</v>
          </cell>
          <cell r="BN501">
            <v>275013935</v>
          </cell>
          <cell r="BO501">
            <v>970</v>
          </cell>
          <cell r="BP501">
            <v>45334</v>
          </cell>
          <cell r="BQ501">
            <v>18864818</v>
          </cell>
          <cell r="CS501"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Coadyuvar en el seguimiento y cierre a los planes de mejoramiento derivados de las auditorías internas y externas. 3. Apoyar la consolidación de la información y el diligenciamiento de indicadores de gestión relacionados con el proceso de evaluación, control y seguimiento institucional.  4. Brindar orientación y acompañamiento en las actividades de mantenimiento y mejora continua del proceso de Gestión de Control Interno, de acuerdo a los lineamientos del Sistema integrado de Gestión.</v>
          </cell>
          <cell r="CT501">
            <v>40411676</v>
          </cell>
          <cell r="CU501">
            <v>436</v>
          </cell>
          <cell r="CV501" t="str">
            <v>220</v>
          </cell>
          <cell r="CY501">
            <v>7020</v>
          </cell>
          <cell r="CZ501" t="str">
            <v>M5</v>
          </cell>
        </row>
        <row r="502">
          <cell r="B502" t="str">
            <v>0403 DE 2024</v>
          </cell>
          <cell r="C502">
            <v>23467228</v>
          </cell>
          <cell r="D502" t="str">
            <v>MARLENY ACEVEDO JIMENEZ</v>
          </cell>
          <cell r="E502" t="str">
            <v>CONTRATO DE PRESTACIÓN DE SERVICIOS DE APOYO A LA GESTIÓN</v>
          </cell>
          <cell r="F502" t="str">
            <v>PRESTACIÓN DE SERVICIOS DE APOYO A LA GESTIÓN NECESARIO PARA EL FORTALECIMIENTO DE LOS PROCESOS DE GESTIÓN DOCUMENTAL DE LA OFICINA DE CORRESPONDENCIA Y ARCHIVO DE LA UNIVERSIDAD DE LOS LLANOS.</v>
          </cell>
          <cell r="G502">
            <v>45334</v>
          </cell>
          <cell r="H502">
            <v>11058692</v>
          </cell>
          <cell r="I502" t="str">
            <v>Cinco (05) meses y tres (03) días calendario</v>
          </cell>
          <cell r="J502">
            <v>45334</v>
          </cell>
          <cell r="K502">
            <v>45487</v>
          </cell>
          <cell r="L502" t="str">
            <v>NO APLICA</v>
          </cell>
          <cell r="M502" t="str">
            <v>NO APLICA</v>
          </cell>
          <cell r="N502" t="str">
            <v>NO APLICA</v>
          </cell>
          <cell r="O502">
            <v>6</v>
          </cell>
          <cell r="P502">
            <v>1373302</v>
          </cell>
          <cell r="Q502">
            <v>45334</v>
          </cell>
          <cell r="R502">
            <v>45351</v>
          </cell>
          <cell r="S502">
            <v>2168371</v>
          </cell>
          <cell r="T502">
            <v>45352</v>
          </cell>
          <cell r="U502">
            <v>45382</v>
          </cell>
          <cell r="V502">
            <v>2168371</v>
          </cell>
          <cell r="W502">
            <v>45383</v>
          </cell>
          <cell r="X502">
            <v>45412</v>
          </cell>
          <cell r="Y502">
            <v>2168371</v>
          </cell>
          <cell r="Z502">
            <v>45413</v>
          </cell>
          <cell r="AA502">
            <v>45443</v>
          </cell>
          <cell r="AB502">
            <v>2168371</v>
          </cell>
          <cell r="AC502">
            <v>45444</v>
          </cell>
          <cell r="AD502">
            <v>45473</v>
          </cell>
          <cell r="AE502">
            <v>1011906</v>
          </cell>
          <cell r="AF502">
            <v>45474</v>
          </cell>
          <cell r="AG502">
            <v>45487</v>
          </cell>
          <cell r="BI502" t="str">
            <v>Oficina de Correspondencia y Archivo</v>
          </cell>
          <cell r="BJ502" t="str">
            <v>LUZ SAIDA ARIAS MENA</v>
          </cell>
          <cell r="BK502" t="str">
            <v>Jefe de Oficina</v>
          </cell>
          <cell r="BL502">
            <v>153</v>
          </cell>
          <cell r="BM502">
            <v>45327.49181712963</v>
          </cell>
          <cell r="BN502">
            <v>275013935</v>
          </cell>
          <cell r="BO502">
            <v>968</v>
          </cell>
          <cell r="BP502">
            <v>45334</v>
          </cell>
          <cell r="BQ502">
            <v>11058692</v>
          </cell>
          <cell r="CS50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502">
            <v>23467228</v>
          </cell>
          <cell r="CU502">
            <v>436</v>
          </cell>
          <cell r="CV502" t="str">
            <v>320</v>
          </cell>
          <cell r="CY502">
            <v>8211</v>
          </cell>
          <cell r="CZ502" t="str">
            <v>M6</v>
          </cell>
        </row>
        <row r="503">
          <cell r="B503" t="str">
            <v>0404 DE 2024</v>
          </cell>
          <cell r="C503">
            <v>79943834</v>
          </cell>
          <cell r="D503" t="str">
            <v xml:space="preserve">CARLOS LEONARDO VILLAMIL ORDOÑEZ </v>
          </cell>
          <cell r="E503" t="str">
            <v>CONTRATO DE PRESTACIÓN DE SERVICIOS PROFESIONALES</v>
          </cell>
          <cell r="F503" t="str">
            <v>PRESTACIÓN DE SERVICIOS PROFESIONALES NECESARIO PARA EL FORTALECIMIENTO DE LOS PROCESOS DEL CENTRO CLÍNICO VETERINARIO DE LA FACULTAD DE CIENCIAS AGROPECUARIAS Y RECURSOS NATURALES DE LA UNIVERSIDAD DE LOS LLANOS.</v>
          </cell>
          <cell r="G503">
            <v>45334</v>
          </cell>
          <cell r="H503">
            <v>11836748</v>
          </cell>
          <cell r="I503" t="str">
            <v>Tres (03) meses y veintisiete (27) días calendario</v>
          </cell>
          <cell r="J503">
            <v>45334</v>
          </cell>
          <cell r="K503">
            <v>45450</v>
          </cell>
          <cell r="L503" t="str">
            <v>NO APLICA</v>
          </cell>
          <cell r="M503" t="str">
            <v>NO APLICA</v>
          </cell>
          <cell r="N503" t="str">
            <v>NO APLICA</v>
          </cell>
          <cell r="O503">
            <v>5</v>
          </cell>
          <cell r="P503">
            <v>1938778</v>
          </cell>
          <cell r="Q503">
            <v>45334</v>
          </cell>
          <cell r="R503">
            <v>45351</v>
          </cell>
          <cell r="S503">
            <v>3061228</v>
          </cell>
          <cell r="T503">
            <v>45352</v>
          </cell>
          <cell r="U503">
            <v>45382</v>
          </cell>
          <cell r="V503">
            <v>3061228</v>
          </cell>
          <cell r="W503">
            <v>45383</v>
          </cell>
          <cell r="X503">
            <v>45412</v>
          </cell>
          <cell r="Y503">
            <v>3061228</v>
          </cell>
          <cell r="Z503">
            <v>45413</v>
          </cell>
          <cell r="AA503">
            <v>45443</v>
          </cell>
          <cell r="AB503">
            <v>714286</v>
          </cell>
          <cell r="AC503">
            <v>45444</v>
          </cell>
          <cell r="AD503">
            <v>45450</v>
          </cell>
          <cell r="BI503" t="str">
            <v>Facultad de Ciencias Agropecuarias y Recursos Naturales</v>
          </cell>
          <cell r="BJ503" t="str">
            <v>CRISTÓBAL LUGO LÓPEZ</v>
          </cell>
          <cell r="BK503" t="str">
            <v>Decano de la Facultad de Ciencias Agropecuarias y Recursos Naturales</v>
          </cell>
          <cell r="BL503">
            <v>154</v>
          </cell>
          <cell r="BM503">
            <v>45327.534131944441</v>
          </cell>
          <cell r="BN503">
            <v>458377735</v>
          </cell>
          <cell r="BO503">
            <v>978</v>
          </cell>
          <cell r="BP503">
            <v>45334</v>
          </cell>
          <cell r="BQ503">
            <v>11836748</v>
          </cell>
          <cell r="CS503"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503">
            <v>79943834</v>
          </cell>
          <cell r="CU503">
            <v>27</v>
          </cell>
          <cell r="CV503" t="str">
            <v>54703</v>
          </cell>
          <cell r="CY503">
            <v>7500</v>
          </cell>
          <cell r="CZ503" t="str">
            <v>M6</v>
          </cell>
        </row>
        <row r="504">
          <cell r="B504" t="str">
            <v>0405 DE 2024</v>
          </cell>
          <cell r="C504">
            <v>1015436299</v>
          </cell>
          <cell r="D504" t="str">
            <v>JOHANNA ANDREA COLMENARES LOPEZ</v>
          </cell>
          <cell r="E504" t="str">
            <v>CONTRATO DE PRESTACIÓN DE SERVICIOS PROFESIONALES</v>
          </cell>
          <cell r="F504" t="str">
            <v>PRESTACIÓN DE SERVICIOS PROFESIONALES NECESARIO PARA EL FORTALECIMIENTO DE LOS PROCESOS DEL DEPARTAMENTO DE PRODUCCIÓN ANIMAL DE LA FACULTAD DE CIENCIAS AGROPECUARIAS Y RECURSOS NATURALES DE LA UNIVERSIDAD DE LOS LLANOS.</v>
          </cell>
          <cell r="G504">
            <v>45334</v>
          </cell>
          <cell r="H504">
            <v>10557933</v>
          </cell>
          <cell r="I504" t="str">
            <v>Tres (03) meses y veintisiete (27) días calendario</v>
          </cell>
          <cell r="J504">
            <v>45334</v>
          </cell>
          <cell r="K504">
            <v>45450</v>
          </cell>
          <cell r="L504" t="str">
            <v>NO APLICA</v>
          </cell>
          <cell r="M504" t="str">
            <v>NO APLICA</v>
          </cell>
          <cell r="N504" t="str">
            <v>NO APLICA</v>
          </cell>
          <cell r="O504">
            <v>5</v>
          </cell>
          <cell r="P504">
            <v>1729317</v>
          </cell>
          <cell r="Q504">
            <v>45334</v>
          </cell>
          <cell r="R504">
            <v>45351</v>
          </cell>
          <cell r="S504">
            <v>2730500</v>
          </cell>
          <cell r="T504">
            <v>45352</v>
          </cell>
          <cell r="U504">
            <v>45382</v>
          </cell>
          <cell r="V504">
            <v>2730500</v>
          </cell>
          <cell r="W504">
            <v>45383</v>
          </cell>
          <cell r="X504">
            <v>45412</v>
          </cell>
          <cell r="Y504">
            <v>2730500</v>
          </cell>
          <cell r="Z504">
            <v>45413</v>
          </cell>
          <cell r="AA504">
            <v>45443</v>
          </cell>
          <cell r="AB504">
            <v>637116</v>
          </cell>
          <cell r="AC504">
            <v>45444</v>
          </cell>
          <cell r="AD504">
            <v>45450</v>
          </cell>
          <cell r="BI504" t="str">
            <v>Facultad de Ciencias Agropecuarias y Recursos Naturales</v>
          </cell>
          <cell r="BJ504" t="str">
            <v>CRISTÓBAL LUGO LÓPEZ</v>
          </cell>
          <cell r="BK504" t="str">
            <v>Decano de la Facultad de Ciencias Agropecuarias y Recursos Naturales</v>
          </cell>
          <cell r="BL504">
            <v>154</v>
          </cell>
          <cell r="BM504">
            <v>45327.534131944441</v>
          </cell>
          <cell r="BN504">
            <v>458377735</v>
          </cell>
          <cell r="BO504">
            <v>979</v>
          </cell>
          <cell r="BP504">
            <v>45334</v>
          </cell>
          <cell r="BQ504">
            <v>10557933</v>
          </cell>
          <cell r="CS50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504">
            <v>1015436299</v>
          </cell>
          <cell r="CU504">
            <v>27</v>
          </cell>
          <cell r="CV504" t="str">
            <v>54406</v>
          </cell>
          <cell r="CY504">
            <v>8299</v>
          </cell>
          <cell r="CZ504" t="str">
            <v>M6</v>
          </cell>
        </row>
        <row r="505">
          <cell r="B505" t="str">
            <v>0406 DE 2024</v>
          </cell>
          <cell r="C505">
            <v>1006874501</v>
          </cell>
          <cell r="D505" t="str">
            <v>JUAN DAVID PERDOMO VARGAS</v>
          </cell>
          <cell r="E505" t="str">
            <v>CONTRATO DE PRESTACIÓN DE SERVICIOS PROFESIONALES</v>
          </cell>
          <cell r="F505" t="str">
            <v>PRESTACIÓN DE SERVICIOS PROFESIONALES NECESARIO PARA EL FORTALECIMIENTO DE LOS PROCESOS ADMINISTRATIVOS DEL INSTITUTO DE EDUCACIÓN ABIERTA Y A DISTANCIA DE LA UNIVERSIDAD DE LOS LLANOS.</v>
          </cell>
          <cell r="G505">
            <v>45334</v>
          </cell>
          <cell r="H505">
            <v>15612263</v>
          </cell>
          <cell r="I505" t="str">
            <v>Cinco (05) meses y tres (03) días calendario</v>
          </cell>
          <cell r="J505">
            <v>45334</v>
          </cell>
          <cell r="K505">
            <v>45487</v>
          </cell>
          <cell r="L505" t="str">
            <v>NO APLICA</v>
          </cell>
          <cell r="M505" t="str">
            <v>NO APLICA</v>
          </cell>
          <cell r="N505" t="str">
            <v>NO APLICA</v>
          </cell>
          <cell r="O505">
            <v>6</v>
          </cell>
          <cell r="P505">
            <v>1938778</v>
          </cell>
          <cell r="Q505">
            <v>45334</v>
          </cell>
          <cell r="R505">
            <v>45351</v>
          </cell>
          <cell r="S505">
            <v>3061228</v>
          </cell>
          <cell r="T505">
            <v>45352</v>
          </cell>
          <cell r="U505">
            <v>45382</v>
          </cell>
          <cell r="V505">
            <v>3061228</v>
          </cell>
          <cell r="W505">
            <v>45383</v>
          </cell>
          <cell r="X505">
            <v>45412</v>
          </cell>
          <cell r="Y505">
            <v>3061228</v>
          </cell>
          <cell r="Z505">
            <v>45413</v>
          </cell>
          <cell r="AA505">
            <v>45443</v>
          </cell>
          <cell r="AB505">
            <v>3061228</v>
          </cell>
          <cell r="AC505">
            <v>45444</v>
          </cell>
          <cell r="AD505">
            <v>45473</v>
          </cell>
          <cell r="AE505">
            <v>1428573</v>
          </cell>
          <cell r="AF505">
            <v>45474</v>
          </cell>
          <cell r="AG505">
            <v>45487</v>
          </cell>
          <cell r="BI505" t="str">
            <v>Instituto de Educación Abierta y a Distancia</v>
          </cell>
          <cell r="BJ505" t="str">
            <v>ANGELICA SOFIA GONZALEZ PULIDO</v>
          </cell>
          <cell r="BK505" t="str">
            <v>Director Técnico de Educación a Distancia</v>
          </cell>
          <cell r="BL505">
            <v>153</v>
          </cell>
          <cell r="BM505">
            <v>45327.49181712963</v>
          </cell>
          <cell r="BN505">
            <v>275013935</v>
          </cell>
          <cell r="BO505">
            <v>972</v>
          </cell>
          <cell r="BP505">
            <v>45334</v>
          </cell>
          <cell r="BQ505">
            <v>15612263</v>
          </cell>
          <cell r="CS505" t="str">
            <v xml:space="preserve">1. Colaborar con la administración del ambiente AVA. 2. Colaborar con el desarrollo de los procesos académicos y administrativos en formación continua ofrecidas por la Universidad a través de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almacenaje, actualización y correcta categorización de los contenidos que sean desarrollados por parte del área técnica para la plataforma virtual. 6. Apoyar los procesos administrativos para la ejecución de las Fichas BPUNI que estén a cargo del IDEAD. </v>
          </cell>
          <cell r="CT505">
            <v>1006874501</v>
          </cell>
          <cell r="CU505">
            <v>436</v>
          </cell>
          <cell r="CV505" t="str">
            <v>590</v>
          </cell>
          <cell r="CY505">
            <v>8299</v>
          </cell>
          <cell r="CZ505" t="str">
            <v>M6</v>
          </cell>
        </row>
        <row r="506">
          <cell r="B506" t="str">
            <v>0407 DE 2024</v>
          </cell>
          <cell r="C506">
            <v>40369933</v>
          </cell>
          <cell r="D506" t="str">
            <v xml:space="preserve">MARITZA LOZANO JIMENEZ </v>
          </cell>
          <cell r="E506" t="str">
            <v>CONTRATO DE PRESTACIÓN DE SERVICIOS PROFESIONALES</v>
          </cell>
          <cell r="F506" t="str">
            <v>PRESTACIÓN DE SERVICIOS PROFESIONALES NECESARIO PARA EL FORTALECIMIENTO DE LOS PROCESOS DEL ÁREA DE SEGURIDAD Y SALUD EN EL TRABAJO DE LA DIVISIÓN DE SERVICIOS ADMINISTRATIVOS DE LA UNIVERSIDAD DE LOS LLANOS.</v>
          </cell>
          <cell r="G506">
            <v>45334</v>
          </cell>
          <cell r="H506">
            <v>13925550</v>
          </cell>
          <cell r="I506" t="str">
            <v>Cinco (05) meses y tres (03) días calendario</v>
          </cell>
          <cell r="J506">
            <v>45334</v>
          </cell>
          <cell r="K506">
            <v>45487</v>
          </cell>
          <cell r="L506" t="str">
            <v>NO APLICA</v>
          </cell>
          <cell r="M506" t="str">
            <v>NO APLICA</v>
          </cell>
          <cell r="N506" t="str">
            <v>NO APLICA</v>
          </cell>
          <cell r="O506">
            <v>6</v>
          </cell>
          <cell r="P506">
            <v>1729317</v>
          </cell>
          <cell r="Q506">
            <v>45334</v>
          </cell>
          <cell r="R506">
            <v>45351</v>
          </cell>
          <cell r="S506">
            <v>2730500</v>
          </cell>
          <cell r="T506">
            <v>45352</v>
          </cell>
          <cell r="U506">
            <v>45382</v>
          </cell>
          <cell r="V506">
            <v>2730500</v>
          </cell>
          <cell r="W506">
            <v>45383</v>
          </cell>
          <cell r="X506">
            <v>45412</v>
          </cell>
          <cell r="Y506">
            <v>2730500</v>
          </cell>
          <cell r="Z506">
            <v>45413</v>
          </cell>
          <cell r="AA506">
            <v>45443</v>
          </cell>
          <cell r="AB506">
            <v>2730500</v>
          </cell>
          <cell r="AC506">
            <v>45444</v>
          </cell>
          <cell r="AD506">
            <v>45473</v>
          </cell>
          <cell r="AE506">
            <v>1274233</v>
          </cell>
          <cell r="AF506">
            <v>45474</v>
          </cell>
          <cell r="AG506">
            <v>45487</v>
          </cell>
          <cell r="BI506" t="str">
            <v xml:space="preserve">División de Servicios Administrativos </v>
          </cell>
          <cell r="BJ506" t="str">
            <v>VÍCTOR EFREN ORTÍZ ORTÍZ</v>
          </cell>
          <cell r="BK506" t="str">
            <v>Jefe de Oficina</v>
          </cell>
          <cell r="BL506">
            <v>153</v>
          </cell>
          <cell r="BM506">
            <v>45327.49181712963</v>
          </cell>
          <cell r="BN506">
            <v>275013935</v>
          </cell>
          <cell r="BO506">
            <v>969</v>
          </cell>
          <cell r="BP506">
            <v>45334</v>
          </cell>
          <cell r="BQ506">
            <v>13925550</v>
          </cell>
          <cell r="CS506"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506">
            <v>40369933</v>
          </cell>
          <cell r="CU506">
            <v>436</v>
          </cell>
          <cell r="CV506" t="str">
            <v>421</v>
          </cell>
          <cell r="CY506">
            <v>8560</v>
          </cell>
          <cell r="CZ506" t="str">
            <v>M5</v>
          </cell>
        </row>
        <row r="507">
          <cell r="B507" t="str">
            <v>0408 DE 2024</v>
          </cell>
          <cell r="C507">
            <v>86064343</v>
          </cell>
          <cell r="D507" t="str">
            <v>JAIRO ANTONIO PARRADO PEREZ</v>
          </cell>
          <cell r="E507" t="str">
            <v>CONTRATO DE PRESTACIÓN DE SERVICIOS PROFESIONALES</v>
          </cell>
          <cell r="F507" t="str">
            <v>PRESTACIÓN DE SERVICIOS PROFESIONALES NECESARIO PARA EL FORTALECIMIENTO DE LOS PROCESOS DEL ÁREA DE INFRAESTRUCTURA DE LA VICERRECTORÍA DE RECURSOS UNIVERSITARIOS DE LA UNIVERSIDAD DE LOS LLANOS.</v>
          </cell>
          <cell r="G507">
            <v>45334</v>
          </cell>
          <cell r="H507">
            <v>18864818</v>
          </cell>
          <cell r="I507" t="str">
            <v>Cinco (05) meses y tres (03) días calendario</v>
          </cell>
          <cell r="J507">
            <v>45334</v>
          </cell>
          <cell r="K507">
            <v>45487</v>
          </cell>
          <cell r="L507" t="str">
            <v>NO APLICA</v>
          </cell>
          <cell r="M507" t="str">
            <v>NO APLICA</v>
          </cell>
          <cell r="N507" t="str">
            <v>NO APLICA</v>
          </cell>
          <cell r="O507">
            <v>6</v>
          </cell>
          <cell r="P507">
            <v>2342690</v>
          </cell>
          <cell r="Q507">
            <v>45334</v>
          </cell>
          <cell r="R507">
            <v>45351</v>
          </cell>
          <cell r="S507">
            <v>3698984</v>
          </cell>
          <cell r="T507">
            <v>45352</v>
          </cell>
          <cell r="U507">
            <v>45382</v>
          </cell>
          <cell r="V507">
            <v>3698984</v>
          </cell>
          <cell r="W507">
            <v>45383</v>
          </cell>
          <cell r="X507">
            <v>45412</v>
          </cell>
          <cell r="Y507">
            <v>3698984</v>
          </cell>
          <cell r="Z507">
            <v>45413</v>
          </cell>
          <cell r="AA507">
            <v>45443</v>
          </cell>
          <cell r="AB507">
            <v>3698984</v>
          </cell>
          <cell r="AC507">
            <v>45444</v>
          </cell>
          <cell r="AD507">
            <v>45473</v>
          </cell>
          <cell r="AE507">
            <v>1726192</v>
          </cell>
          <cell r="AF507">
            <v>45474</v>
          </cell>
          <cell r="AG507">
            <v>45487</v>
          </cell>
          <cell r="BI507" t="str">
            <v>Vicerrectoría de Recursos Universitarios</v>
          </cell>
          <cell r="BJ507" t="str">
            <v>WILSON FERNANDO SALGADO CIFUENTES</v>
          </cell>
          <cell r="BK507" t="str">
            <v>Vicerrector Universitario</v>
          </cell>
          <cell r="BL507">
            <v>153</v>
          </cell>
          <cell r="BM507">
            <v>45327.49181712963</v>
          </cell>
          <cell r="BN507">
            <v>275013935</v>
          </cell>
          <cell r="BO507">
            <v>971</v>
          </cell>
          <cell r="BP507">
            <v>45334</v>
          </cell>
          <cell r="BQ507">
            <v>18864818</v>
          </cell>
          <cell r="CS507" t="str">
            <v>1. Contribuir en la revisión, proyección, trámite y evaluación técnica de las diferentes etapas de los procesos contractuales en lo concerniente a temas de infraestructura, conforme a la normatividad vigente de la Universidad de los Llanos. 2. Coadyuvar en la proyección de informes o solicitudes internas o externas asignadas a la Vicerrectoría de Recursos Universitarios. 3. Coadyuvar en la elaboración de conceptos técnicos, presupuestos de obra y/o proyectos de infraestructura asignados a la Vicerrectoría de Recursos Universitarios conforme a los lineamientos de la entidad. 4. Apoyar el proceso de vigilancia, seguimiento y control de los contratos de infraestructura a cargo de la Vicerrectoría de Recursos Universitarios. 5. Contribuir en las auditorías internas y externas de gestión de calidad realizada por control interno y en los procesos de gestión de obra, consultoría e interventoría, asignadas a la Vicerrectoría de Recursos Universitarios.</v>
          </cell>
          <cell r="CT507">
            <v>86064343</v>
          </cell>
          <cell r="CU507">
            <v>436</v>
          </cell>
          <cell r="CV507" t="str">
            <v>400</v>
          </cell>
          <cell r="CY507">
            <v>7410</v>
          </cell>
          <cell r="CZ507" t="str">
            <v>M6</v>
          </cell>
        </row>
        <row r="508">
          <cell r="B508" t="str">
            <v>0409 DE 2024</v>
          </cell>
          <cell r="C508">
            <v>1121832301</v>
          </cell>
          <cell r="D508" t="str">
            <v>MAYRA FERNANDA CASTRO VILLA</v>
          </cell>
          <cell r="E508" t="str">
            <v>CONTRATO DE PRESTACIÓN DE SERVICIOS PROFESIONALES</v>
          </cell>
          <cell r="F508" t="str">
            <v xml:space="preserve">PRESTACIÓN DE SERVICIOS PROFESIONALES NECESARIO PARA EL DESARROLLO DEL PROYECTO FICHA BPUNI VIAC 05 0111 2023 “ESCENARIOS DE EXTENSIÓN, APROPIACIÓN Y RESPONSABILIDAD SOCIAL DE LA UNIVERSIDAD DE LOS LLANOS” </v>
          </cell>
          <cell r="G508">
            <v>45334</v>
          </cell>
          <cell r="H508">
            <v>15612263</v>
          </cell>
          <cell r="I508" t="str">
            <v>Cinco (05) meses y tres (03) días calendario</v>
          </cell>
          <cell r="J508">
            <v>45334</v>
          </cell>
          <cell r="K508">
            <v>45487</v>
          </cell>
          <cell r="L508" t="str">
            <v>NO APLICA</v>
          </cell>
          <cell r="M508" t="str">
            <v>NO APLICA</v>
          </cell>
          <cell r="N508" t="str">
            <v>NO APLICA</v>
          </cell>
          <cell r="O508">
            <v>6</v>
          </cell>
          <cell r="P508">
            <v>1938778</v>
          </cell>
          <cell r="Q508">
            <v>45334</v>
          </cell>
          <cell r="R508">
            <v>45351</v>
          </cell>
          <cell r="S508">
            <v>3061228</v>
          </cell>
          <cell r="T508">
            <v>45352</v>
          </cell>
          <cell r="U508">
            <v>45382</v>
          </cell>
          <cell r="V508">
            <v>3061228</v>
          </cell>
          <cell r="W508">
            <v>45383</v>
          </cell>
          <cell r="X508">
            <v>45412</v>
          </cell>
          <cell r="Y508">
            <v>3061228</v>
          </cell>
          <cell r="Z508">
            <v>45413</v>
          </cell>
          <cell r="AA508">
            <v>45443</v>
          </cell>
          <cell r="AB508">
            <v>3061228</v>
          </cell>
          <cell r="AC508">
            <v>45444</v>
          </cell>
          <cell r="AD508">
            <v>45473</v>
          </cell>
          <cell r="AE508">
            <v>1428573</v>
          </cell>
          <cell r="AF508">
            <v>45474</v>
          </cell>
          <cell r="AG508">
            <v>45487</v>
          </cell>
          <cell r="BI508" t="str">
            <v>Dirección General de Proyección Social</v>
          </cell>
          <cell r="BJ508" t="str">
            <v>OMAR YESID BELTRÁN GUTIÉRREZ</v>
          </cell>
          <cell r="BK508" t="str">
            <v>Director Técnico de Proyección Social</v>
          </cell>
          <cell r="BL508">
            <v>145</v>
          </cell>
          <cell r="BM508">
            <v>45327.440729166665</v>
          </cell>
          <cell r="BN508">
            <v>52381013</v>
          </cell>
          <cell r="BO508">
            <v>938</v>
          </cell>
          <cell r="BP508">
            <v>45334</v>
          </cell>
          <cell r="BQ508">
            <v>15612263</v>
          </cell>
          <cell r="CS508"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508">
            <v>1121832301</v>
          </cell>
          <cell r="CU508">
            <v>624</v>
          </cell>
          <cell r="CV508" t="str">
            <v>53018</v>
          </cell>
          <cell r="CY508">
            <v>8299</v>
          </cell>
          <cell r="CZ508" t="str">
            <v>M6</v>
          </cell>
        </row>
        <row r="509">
          <cell r="B509" t="str">
            <v>0410 DE 2024</v>
          </cell>
          <cell r="C509">
            <v>1121965646</v>
          </cell>
          <cell r="D509" t="str">
            <v>EDGAR ALEJANDRO ROJAS REAL</v>
          </cell>
          <cell r="E509" t="str">
            <v>CONTRATO DE PRESTACIÓN DE SERVICIOS DE APOYO A LA GESTIÓN</v>
          </cell>
          <cell r="F509" t="str">
            <v>PRESTACIÓN DE SERVICIOS DE APOYO A LA GESTIÓN NECESARIO PARA EL FORTALECIMIENTO DE LOS PROCESOS EN EL CENTRO TIC PARA LA INGENIERÍA DE LA FACULTAD DE CIENCIAS BÁSICAS E INGENIERÍA DE LA UNIVERSIDAD DE LOS LLANOS.</v>
          </cell>
          <cell r="G509">
            <v>45334</v>
          </cell>
          <cell r="H509">
            <v>8384368</v>
          </cell>
          <cell r="I509" t="str">
            <v>Tres (03) meses y veintisiete (27) días calendario</v>
          </cell>
          <cell r="J509">
            <v>45334</v>
          </cell>
          <cell r="K509">
            <v>45450</v>
          </cell>
          <cell r="L509" t="str">
            <v>NO APLICA</v>
          </cell>
          <cell r="M509" t="str">
            <v>NO APLICA</v>
          </cell>
          <cell r="N509" t="str">
            <v>NO APLICA</v>
          </cell>
          <cell r="O509">
            <v>5</v>
          </cell>
          <cell r="P509">
            <v>1373302</v>
          </cell>
          <cell r="Q509">
            <v>45334</v>
          </cell>
          <cell r="R509">
            <v>45351</v>
          </cell>
          <cell r="S509">
            <v>2168371</v>
          </cell>
          <cell r="T509">
            <v>45352</v>
          </cell>
          <cell r="U509">
            <v>45382</v>
          </cell>
          <cell r="V509">
            <v>2168371</v>
          </cell>
          <cell r="W509">
            <v>45383</v>
          </cell>
          <cell r="X509">
            <v>45412</v>
          </cell>
          <cell r="Y509">
            <v>2168371</v>
          </cell>
          <cell r="Z509">
            <v>45413</v>
          </cell>
          <cell r="AA509">
            <v>45443</v>
          </cell>
          <cell r="AB509">
            <v>505953</v>
          </cell>
          <cell r="AC509">
            <v>45444</v>
          </cell>
          <cell r="AD509">
            <v>45450</v>
          </cell>
          <cell r="BI509" t="str">
            <v>Facultad de Ciencias Básicas e Ingeniería</v>
          </cell>
          <cell r="BJ509" t="str">
            <v>ELVIS MIGUEL PEREZ RODRIGUEZ</v>
          </cell>
          <cell r="BK509" t="str">
            <v>Decano de la Facultad de Ciencias Básicas e Ingeniería</v>
          </cell>
          <cell r="BL509">
            <v>154</v>
          </cell>
          <cell r="BM509">
            <v>45327.534131944441</v>
          </cell>
          <cell r="BN509">
            <v>458377735</v>
          </cell>
          <cell r="BO509">
            <v>977</v>
          </cell>
          <cell r="BP509">
            <v>45334</v>
          </cell>
          <cell r="BQ509">
            <v>8384368</v>
          </cell>
          <cell r="CS509"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09">
            <v>1121965646</v>
          </cell>
          <cell r="CU509">
            <v>136</v>
          </cell>
          <cell r="CV509" t="str">
            <v>57703</v>
          </cell>
          <cell r="CY509">
            <v>6209</v>
          </cell>
          <cell r="CZ509" t="str">
            <v>M6</v>
          </cell>
        </row>
        <row r="510">
          <cell r="B510" t="str">
            <v>0411 DE 2024</v>
          </cell>
          <cell r="C510">
            <v>86083401</v>
          </cell>
          <cell r="D510" t="str">
            <v>JAIME ANDRES PINZON PINEDA</v>
          </cell>
          <cell r="E510" t="str">
            <v>CONTRATO DE PRESTACIÓN DE SERVICIOS DE APOYO A LA GESTIÓN</v>
          </cell>
          <cell r="F510" t="str">
            <v>PRESTACIÓN DE SERVICIOS DE APOYO A LA GESTIÓN NECESARIO PARA EL FORTALECIMIENTO DE LOS PROCESOS EN EL CENTRO TIC PARA LA INGENIERÍA DE LA FACULTAD DE CIENCIAS BÁSICAS E INGENIERÍA DE LA UNIVERSIDAD DE LOS LLANOS.</v>
          </cell>
          <cell r="G510">
            <v>45334</v>
          </cell>
          <cell r="H510">
            <v>8384368</v>
          </cell>
          <cell r="I510" t="str">
            <v>Tres (03) meses y veintisiete (27) días calendario</v>
          </cell>
          <cell r="J510">
            <v>45334</v>
          </cell>
          <cell r="K510">
            <v>45450</v>
          </cell>
          <cell r="L510" t="str">
            <v>NO APLICA</v>
          </cell>
          <cell r="M510" t="str">
            <v>NO APLICA</v>
          </cell>
          <cell r="N510" t="str">
            <v>NO APLICA</v>
          </cell>
          <cell r="O510">
            <v>5</v>
          </cell>
          <cell r="P510">
            <v>1373302</v>
          </cell>
          <cell r="Q510">
            <v>45334</v>
          </cell>
          <cell r="R510">
            <v>45351</v>
          </cell>
          <cell r="S510">
            <v>2168371</v>
          </cell>
          <cell r="T510">
            <v>45352</v>
          </cell>
          <cell r="U510">
            <v>45382</v>
          </cell>
          <cell r="V510">
            <v>2168371</v>
          </cell>
          <cell r="W510">
            <v>45383</v>
          </cell>
          <cell r="X510">
            <v>45412</v>
          </cell>
          <cell r="Y510">
            <v>2168371</v>
          </cell>
          <cell r="Z510">
            <v>45413</v>
          </cell>
          <cell r="AA510">
            <v>45443</v>
          </cell>
          <cell r="AB510">
            <v>505953</v>
          </cell>
          <cell r="AC510">
            <v>45444</v>
          </cell>
          <cell r="AD510">
            <v>45450</v>
          </cell>
          <cell r="BI510" t="str">
            <v>Facultad de Ciencias Básicas e Ingeniería</v>
          </cell>
          <cell r="BJ510" t="str">
            <v>ELVIS MIGUEL PEREZ RODRIGUEZ</v>
          </cell>
          <cell r="BK510" t="str">
            <v>Decano de la Facultad de Ciencias Básicas e Ingeniería</v>
          </cell>
          <cell r="BL510">
            <v>154</v>
          </cell>
          <cell r="BM510">
            <v>45327.534131944441</v>
          </cell>
          <cell r="BN510">
            <v>458377735</v>
          </cell>
          <cell r="BO510">
            <v>974</v>
          </cell>
          <cell r="BP510">
            <v>45334</v>
          </cell>
          <cell r="BQ510">
            <v>8384368</v>
          </cell>
          <cell r="CS510"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10">
            <v>86083401</v>
          </cell>
          <cell r="CU510">
            <v>136</v>
          </cell>
          <cell r="CV510" t="str">
            <v>57703</v>
          </cell>
          <cell r="CY510">
            <v>3314</v>
          </cell>
          <cell r="CZ510" t="str">
            <v>M6</v>
          </cell>
        </row>
        <row r="511">
          <cell r="B511" t="str">
            <v>0412 DE 2024</v>
          </cell>
          <cell r="C511">
            <v>1121849446</v>
          </cell>
          <cell r="D511" t="str">
            <v>JENNY TATIANA RODRIGUEZ RODRIGUEZ</v>
          </cell>
          <cell r="E511" t="str">
            <v>CONTRATO DE PRESTACIÓN DE SERVICIOS DE APOYO A LA GESTIÓN</v>
          </cell>
          <cell r="F511" t="str">
            <v>PRESTACIÓN DE SERVICIOS DE APOYO A LA GESTIÓN NECESARIO PARA EL FORTALECIMIENTO DE LOS PROCESOS DEL LABORATORIO DE SIMULACIÓN Y HABILIDADES CLÍNICAS DE LA FACULTAD DE CIENCIAS DE LA SALUD DE LA UNIVERSIDAD DE LOS LLANOS.</v>
          </cell>
          <cell r="G511">
            <v>45334</v>
          </cell>
          <cell r="H511">
            <v>8384368</v>
          </cell>
          <cell r="I511" t="str">
            <v>Tres (03) meses y veintisiete (27) días calendario</v>
          </cell>
          <cell r="J511">
            <v>45334</v>
          </cell>
          <cell r="K511">
            <v>45450</v>
          </cell>
          <cell r="L511" t="str">
            <v>NO APLICA</v>
          </cell>
          <cell r="M511" t="str">
            <v>NO APLICA</v>
          </cell>
          <cell r="N511" t="str">
            <v>NO APLICA</v>
          </cell>
          <cell r="O511">
            <v>5</v>
          </cell>
          <cell r="P511">
            <v>1373302</v>
          </cell>
          <cell r="Q511">
            <v>45334</v>
          </cell>
          <cell r="R511">
            <v>45351</v>
          </cell>
          <cell r="S511">
            <v>2168371</v>
          </cell>
          <cell r="T511">
            <v>45352</v>
          </cell>
          <cell r="U511">
            <v>45382</v>
          </cell>
          <cell r="V511">
            <v>2168371</v>
          </cell>
          <cell r="W511">
            <v>45383</v>
          </cell>
          <cell r="X511">
            <v>45412</v>
          </cell>
          <cell r="Y511">
            <v>2168371</v>
          </cell>
          <cell r="Z511">
            <v>45413</v>
          </cell>
          <cell r="AA511">
            <v>45443</v>
          </cell>
          <cell r="AB511">
            <v>505953</v>
          </cell>
          <cell r="AC511">
            <v>45444</v>
          </cell>
          <cell r="AD511">
            <v>45450</v>
          </cell>
          <cell r="BI511" t="str">
            <v>Facultad de Ciencias de la Salud</v>
          </cell>
          <cell r="BJ511" t="str">
            <v>LUZ MIRYAM TOBÓN BORRERO</v>
          </cell>
          <cell r="BK511" t="str">
            <v>Decana de la Facultad de Ciencias de la Salud</v>
          </cell>
          <cell r="BL511">
            <v>154</v>
          </cell>
          <cell r="BM511">
            <v>45327.534131944441</v>
          </cell>
          <cell r="BN511">
            <v>458377735</v>
          </cell>
          <cell r="BO511">
            <v>975</v>
          </cell>
          <cell r="BP511">
            <v>45334</v>
          </cell>
          <cell r="BQ511">
            <v>8384368</v>
          </cell>
          <cell r="CS511"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11">
            <v>1121849446</v>
          </cell>
          <cell r="CU511">
            <v>54</v>
          </cell>
          <cell r="CV511" t="str">
            <v>55504</v>
          </cell>
          <cell r="CY511">
            <v>7490</v>
          </cell>
          <cell r="CZ511" t="str">
            <v>M6</v>
          </cell>
        </row>
        <row r="512">
          <cell r="B512" t="str">
            <v>0413 DE 2024</v>
          </cell>
          <cell r="C512">
            <v>1121922565</v>
          </cell>
          <cell r="D512" t="str">
            <v>DAVID FELIPE HURTADO ARCILA</v>
          </cell>
          <cell r="E512" t="str">
            <v>CONTRATO DE PRESTACIÓN DE SERVICIOS DE APOYO A LA GESTIÓN</v>
          </cell>
          <cell r="F512" t="str">
            <v>PRESTACIÓN DE SERVICIOS DE APOYO A LA GESTIÓN NECESARIO PARA EL FORTALECIMIENTO DE LOS PROCESOS DEL LABORATORIO DE SIMULACIÓN EN REGENCIA DE FARMACIA DE LA FACULTAD DE CIENCIAS DE LA SALUD DE LA UNIVERSIDAD DE LOS LLANOS.</v>
          </cell>
          <cell r="G512">
            <v>45334</v>
          </cell>
          <cell r="H512">
            <v>8384368</v>
          </cell>
          <cell r="I512" t="str">
            <v>Tres (03) meses y veintisiete (27) días calendario</v>
          </cell>
          <cell r="J512">
            <v>45334</v>
          </cell>
          <cell r="K512">
            <v>45450</v>
          </cell>
          <cell r="L512" t="str">
            <v>NO APLICA</v>
          </cell>
          <cell r="M512" t="str">
            <v>NO APLICA</v>
          </cell>
          <cell r="N512" t="str">
            <v>NO APLICA</v>
          </cell>
          <cell r="O512">
            <v>5</v>
          </cell>
          <cell r="P512">
            <v>1373302</v>
          </cell>
          <cell r="Q512">
            <v>45334</v>
          </cell>
          <cell r="R512">
            <v>45351</v>
          </cell>
          <cell r="S512">
            <v>2168371</v>
          </cell>
          <cell r="T512">
            <v>45352</v>
          </cell>
          <cell r="U512">
            <v>45382</v>
          </cell>
          <cell r="V512">
            <v>2168371</v>
          </cell>
          <cell r="W512">
            <v>45383</v>
          </cell>
          <cell r="X512">
            <v>45412</v>
          </cell>
          <cell r="Y512">
            <v>2168371</v>
          </cell>
          <cell r="Z512">
            <v>45413</v>
          </cell>
          <cell r="AA512">
            <v>45443</v>
          </cell>
          <cell r="AB512">
            <v>505953</v>
          </cell>
          <cell r="AC512">
            <v>45444</v>
          </cell>
          <cell r="AD512">
            <v>45450</v>
          </cell>
          <cell r="BI512" t="str">
            <v>Facultad de Ciencias de la Salud</v>
          </cell>
          <cell r="BJ512" t="str">
            <v>LUZ MIRYAM TOBÓN BORRERO</v>
          </cell>
          <cell r="BK512" t="str">
            <v>Decana de la Facultad de Ciencias de la Salud</v>
          </cell>
          <cell r="BL512">
            <v>154</v>
          </cell>
          <cell r="BM512">
            <v>45327.534131944441</v>
          </cell>
          <cell r="BN512">
            <v>458377735</v>
          </cell>
          <cell r="BO512">
            <v>976</v>
          </cell>
          <cell r="BP512">
            <v>45334</v>
          </cell>
          <cell r="BQ512">
            <v>8384368</v>
          </cell>
          <cell r="CS512"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512">
            <v>1121922565</v>
          </cell>
          <cell r="CU512">
            <v>54</v>
          </cell>
          <cell r="CV512" t="str">
            <v>55302</v>
          </cell>
          <cell r="CY512">
            <v>8299</v>
          </cell>
          <cell r="CZ512" t="str">
            <v>M6</v>
          </cell>
        </row>
        <row r="513">
          <cell r="B513" t="str">
            <v>0414 DE 2024</v>
          </cell>
          <cell r="C513">
            <v>1121862398</v>
          </cell>
          <cell r="D513" t="str">
            <v>AURA LUZ RODRIGUEZ</v>
          </cell>
          <cell r="E513" t="str">
            <v>CONTRATO DE PRESTACIÓN DE SERVICIOS PROFESIONALES</v>
          </cell>
          <cell r="F513"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513">
            <v>45334</v>
          </cell>
          <cell r="H513">
            <v>11836748</v>
          </cell>
          <cell r="I513" t="str">
            <v>Tres (03) meses y veintisiete (27) días calendario</v>
          </cell>
          <cell r="J513">
            <v>45334</v>
          </cell>
          <cell r="K513">
            <v>45450</v>
          </cell>
          <cell r="L513" t="str">
            <v>NO APLICA</v>
          </cell>
          <cell r="M513" t="str">
            <v>NO APLICA</v>
          </cell>
          <cell r="N513" t="str">
            <v>NO APLICA</v>
          </cell>
          <cell r="O513">
            <v>5</v>
          </cell>
          <cell r="P513">
            <v>1938778</v>
          </cell>
          <cell r="Q513">
            <v>45334</v>
          </cell>
          <cell r="R513">
            <v>45351</v>
          </cell>
          <cell r="S513">
            <v>3061228</v>
          </cell>
          <cell r="T513">
            <v>45352</v>
          </cell>
          <cell r="U513">
            <v>45382</v>
          </cell>
          <cell r="V513">
            <v>3061228</v>
          </cell>
          <cell r="W513">
            <v>45383</v>
          </cell>
          <cell r="X513">
            <v>45412</v>
          </cell>
          <cell r="Y513">
            <v>3061228</v>
          </cell>
          <cell r="Z513">
            <v>45413</v>
          </cell>
          <cell r="AA513">
            <v>45443</v>
          </cell>
          <cell r="AB513">
            <v>714286</v>
          </cell>
          <cell r="AC513">
            <v>45444</v>
          </cell>
          <cell r="AD513">
            <v>45450</v>
          </cell>
          <cell r="BI513" t="str">
            <v>División de Bienestar Universitario</v>
          </cell>
          <cell r="BJ513" t="str">
            <v>JHON FREYD MONROY RODRIGUEZ</v>
          </cell>
          <cell r="BK513" t="str">
            <v>Jefe de Oficina</v>
          </cell>
          <cell r="BL513">
            <v>143</v>
          </cell>
          <cell r="BM513">
            <v>45327.439849537041</v>
          </cell>
          <cell r="BN513">
            <v>422028670</v>
          </cell>
          <cell r="BO513">
            <v>937</v>
          </cell>
          <cell r="BP513">
            <v>45334</v>
          </cell>
          <cell r="BQ513">
            <v>11836748</v>
          </cell>
          <cell r="CS513"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513">
            <v>1121862398</v>
          </cell>
          <cell r="CU513">
            <v>612</v>
          </cell>
          <cell r="CV513" t="str">
            <v>44110</v>
          </cell>
          <cell r="CY513">
            <v>8299</v>
          </cell>
          <cell r="CZ513" t="str">
            <v>M6</v>
          </cell>
        </row>
        <row r="514">
          <cell r="B514" t="str">
            <v>0415 DE 2024</v>
          </cell>
          <cell r="C514">
            <v>23702460</v>
          </cell>
          <cell r="D514" t="str">
            <v>HEYDI PATRICIA QUINTERO CASALLAS</v>
          </cell>
          <cell r="E514" t="str">
            <v>CONTRATO DE PRESTACIÓN DE SERVICIOS DE APOYO A LA GESTIÓN</v>
          </cell>
          <cell r="F51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14">
            <v>45334</v>
          </cell>
          <cell r="H514">
            <v>8384368</v>
          </cell>
          <cell r="I514" t="str">
            <v>Tres (03) meses y veintisiete (27) días calendario</v>
          </cell>
          <cell r="J514">
            <v>45334</v>
          </cell>
          <cell r="K514">
            <v>45450</v>
          </cell>
          <cell r="L514" t="str">
            <v>NO APLICA</v>
          </cell>
          <cell r="M514" t="str">
            <v>NO APLICA</v>
          </cell>
          <cell r="N514" t="str">
            <v>NO APLICA</v>
          </cell>
          <cell r="O514">
            <v>5</v>
          </cell>
          <cell r="P514">
            <v>1373302</v>
          </cell>
          <cell r="Q514">
            <v>45334</v>
          </cell>
          <cell r="R514">
            <v>45351</v>
          </cell>
          <cell r="S514">
            <v>2168371</v>
          </cell>
          <cell r="T514">
            <v>45352</v>
          </cell>
          <cell r="U514">
            <v>45382</v>
          </cell>
          <cell r="V514">
            <v>2168371</v>
          </cell>
          <cell r="W514">
            <v>45383</v>
          </cell>
          <cell r="X514">
            <v>45412</v>
          </cell>
          <cell r="Y514">
            <v>2168371</v>
          </cell>
          <cell r="Z514">
            <v>45413</v>
          </cell>
          <cell r="AA514">
            <v>45443</v>
          </cell>
          <cell r="AB514">
            <v>505953</v>
          </cell>
          <cell r="AC514">
            <v>45444</v>
          </cell>
          <cell r="AD514">
            <v>45450</v>
          </cell>
          <cell r="BI514" t="str">
            <v>División de Bienestar Universitario</v>
          </cell>
          <cell r="BJ514" t="str">
            <v>JHON FREYD MONROY RODRIGUEZ</v>
          </cell>
          <cell r="BK514" t="str">
            <v>Jefe de Oficina</v>
          </cell>
          <cell r="BL514">
            <v>143</v>
          </cell>
          <cell r="BM514">
            <v>45327.439849537041</v>
          </cell>
          <cell r="BN514">
            <v>422028670</v>
          </cell>
          <cell r="BO514">
            <v>927</v>
          </cell>
          <cell r="BP514">
            <v>45334</v>
          </cell>
          <cell r="BQ514">
            <v>8384368</v>
          </cell>
          <cell r="CS51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14">
            <v>23702460.100000001</v>
          </cell>
          <cell r="CU514">
            <v>612</v>
          </cell>
          <cell r="CV514" t="str">
            <v>44110</v>
          </cell>
          <cell r="CY514">
            <v>8299</v>
          </cell>
          <cell r="CZ514" t="str">
            <v>M6</v>
          </cell>
        </row>
        <row r="515">
          <cell r="B515" t="str">
            <v>0416 DE 2024</v>
          </cell>
          <cell r="C515">
            <v>86045149</v>
          </cell>
          <cell r="D515" t="str">
            <v>DAVID ALEXANDER MELO MARQUEZ</v>
          </cell>
          <cell r="E515" t="str">
            <v>CONTRATO DE PRESTACIÓN DE SERVICIOS DE APOYO A LA GESTIÓN</v>
          </cell>
          <cell r="F515" t="str">
            <v xml:space="preserve">PRESTACIÓN DE SERVICIOS DE APOYO A LA GESTIÓN NECESARIO PARA EL DESARROLLO DE LOS DIFERENTES PROCESOS EN LA INSTRUCCIÓN DE NARRATIVA ORAL DEL PROYECTO FICHA BPUNI BU 02 0711 2023 “FORTALECIMIENTO Y DESARROLLO DE ESTRATEGIAS Y ACCIONES DE BIENESTAR EN EL MARCO DEL DESARROLLO HUMANO EN PRO DE LOS INTEGRANTES DE LA COMUNIDAD UNIVERSITARIA DE LA UNIVERSIDAD DE LOS LLANOS” </v>
          </cell>
          <cell r="G515">
            <v>45334</v>
          </cell>
          <cell r="H515">
            <v>8384368</v>
          </cell>
          <cell r="I515" t="str">
            <v>Tres (03) meses y veintisiete (27) días calendario</v>
          </cell>
          <cell r="J515">
            <v>45334</v>
          </cell>
          <cell r="K515">
            <v>45450</v>
          </cell>
          <cell r="L515" t="str">
            <v>NO APLICA</v>
          </cell>
          <cell r="M515" t="str">
            <v>NO APLICA</v>
          </cell>
          <cell r="N515" t="str">
            <v>NO APLICA</v>
          </cell>
          <cell r="O515">
            <v>5</v>
          </cell>
          <cell r="P515">
            <v>1373302</v>
          </cell>
          <cell r="Q515">
            <v>45334</v>
          </cell>
          <cell r="R515">
            <v>45351</v>
          </cell>
          <cell r="S515">
            <v>2168371</v>
          </cell>
          <cell r="T515">
            <v>45352</v>
          </cell>
          <cell r="U515">
            <v>45382</v>
          </cell>
          <cell r="V515">
            <v>2168371</v>
          </cell>
          <cell r="W515">
            <v>45383</v>
          </cell>
          <cell r="X515">
            <v>45412</v>
          </cell>
          <cell r="Y515">
            <v>2168371</v>
          </cell>
          <cell r="Z515">
            <v>45413</v>
          </cell>
          <cell r="AA515">
            <v>45443</v>
          </cell>
          <cell r="AB515">
            <v>505953</v>
          </cell>
          <cell r="AC515">
            <v>45444</v>
          </cell>
          <cell r="AD515">
            <v>45450</v>
          </cell>
          <cell r="BI515" t="str">
            <v>División de Bienestar Universitario</v>
          </cell>
          <cell r="BJ515" t="str">
            <v>JHON FREYD MONROY RODRIGUEZ</v>
          </cell>
          <cell r="BK515" t="str">
            <v>Jefe de Oficina</v>
          </cell>
          <cell r="BL515">
            <v>143</v>
          </cell>
          <cell r="BM515">
            <v>45327.439849537041</v>
          </cell>
          <cell r="BN515">
            <v>422028670</v>
          </cell>
          <cell r="BO515">
            <v>929</v>
          </cell>
          <cell r="BP515">
            <v>45334</v>
          </cell>
          <cell r="BQ515">
            <v>8384368</v>
          </cell>
          <cell r="CS51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5">
            <v>86045149</v>
          </cell>
          <cell r="CU515">
            <v>612</v>
          </cell>
          <cell r="CV515" t="str">
            <v>44110</v>
          </cell>
          <cell r="CY515">
            <v>7310</v>
          </cell>
          <cell r="CZ515" t="str">
            <v>M6</v>
          </cell>
        </row>
        <row r="516">
          <cell r="B516" t="str">
            <v>0417 DE 2024</v>
          </cell>
          <cell r="C516">
            <v>80791857</v>
          </cell>
          <cell r="D516" t="str">
            <v>CAMILO ANDRES RONDON</v>
          </cell>
          <cell r="E516" t="str">
            <v>CONTRATO DE PRESTACIÓN DE SERVICIOS DE APOYO A LA GESTIÓN</v>
          </cell>
          <cell r="F516" t="str">
            <v xml:space="preserve">PRESTACIÓN DE SERVICIOS DE APOYO A LA GESTIÓN NECESARIO PARA EL DESARROLLO DE LOS DIFERENTES PROCESOS EN LA INSTRUCCIÓN DE ARTES ESCÉNICAS DEL PROYECTO FICHA BPUNI BU 02 0711 2023 “FORTALECIMIENTO Y DESARROLLO DE ESTRATEGIAS Y ACCIONES DE BIENESTAR EN EL MARCO DEL DESARROLLO HUMANO EN PRO DE LOS INTEGRANTES DE LA COMUNIDAD UNIVERSITARIA DE LA UNIVERSIDAD DE LOS LLANOS” </v>
          </cell>
          <cell r="G516">
            <v>45334</v>
          </cell>
          <cell r="H516">
            <v>8384368</v>
          </cell>
          <cell r="I516" t="str">
            <v>Tres (03) meses y veintisiete (27) días calendario</v>
          </cell>
          <cell r="J516">
            <v>45334</v>
          </cell>
          <cell r="K516">
            <v>45450</v>
          </cell>
          <cell r="L516" t="str">
            <v>NO APLICA</v>
          </cell>
          <cell r="M516" t="str">
            <v>NO APLICA</v>
          </cell>
          <cell r="N516" t="str">
            <v>NO APLICA</v>
          </cell>
          <cell r="O516">
            <v>5</v>
          </cell>
          <cell r="P516">
            <v>1373302</v>
          </cell>
          <cell r="Q516">
            <v>45334</v>
          </cell>
          <cell r="R516">
            <v>45351</v>
          </cell>
          <cell r="S516">
            <v>2168371</v>
          </cell>
          <cell r="T516">
            <v>45352</v>
          </cell>
          <cell r="U516">
            <v>45382</v>
          </cell>
          <cell r="V516">
            <v>2168371</v>
          </cell>
          <cell r="W516">
            <v>45383</v>
          </cell>
          <cell r="X516">
            <v>45412</v>
          </cell>
          <cell r="Y516">
            <v>2168371</v>
          </cell>
          <cell r="Z516">
            <v>45413</v>
          </cell>
          <cell r="AA516">
            <v>45443</v>
          </cell>
          <cell r="AB516">
            <v>505953</v>
          </cell>
          <cell r="AC516">
            <v>45444</v>
          </cell>
          <cell r="AD516">
            <v>45450</v>
          </cell>
          <cell r="BI516" t="str">
            <v>División de Bienestar Universitario</v>
          </cell>
          <cell r="BJ516" t="str">
            <v>JHON FREYD MONROY RODRIGUEZ</v>
          </cell>
          <cell r="BK516" t="str">
            <v>Jefe de Oficina</v>
          </cell>
          <cell r="BL516">
            <v>143</v>
          </cell>
          <cell r="BM516">
            <v>45327.439849537041</v>
          </cell>
          <cell r="BN516">
            <v>422028670</v>
          </cell>
          <cell r="BO516">
            <v>928</v>
          </cell>
          <cell r="BP516">
            <v>45334</v>
          </cell>
          <cell r="BQ516">
            <v>8384368</v>
          </cell>
          <cell r="CS51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6">
            <v>80791857</v>
          </cell>
          <cell r="CU516">
            <v>612</v>
          </cell>
          <cell r="CV516" t="str">
            <v>44110</v>
          </cell>
          <cell r="CY516">
            <v>8299</v>
          </cell>
          <cell r="CZ516" t="str">
            <v>M6</v>
          </cell>
        </row>
        <row r="517">
          <cell r="B517" t="str">
            <v>0418 DE 2024</v>
          </cell>
          <cell r="C517">
            <v>86088050</v>
          </cell>
          <cell r="D517" t="str">
            <v>JOHAN LEONARDO RIVERA MUÑOZ</v>
          </cell>
          <cell r="E517" t="str">
            <v>CONTRATO DE PRESTACIÓN DE SERVICIOS DE APOYO A LA GESTIÓN</v>
          </cell>
          <cell r="F517"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517">
            <v>45334</v>
          </cell>
          <cell r="H517">
            <v>8384368</v>
          </cell>
          <cell r="I517" t="str">
            <v>Tres (03) meses y veintisiete (27) días calendario</v>
          </cell>
          <cell r="J517">
            <v>45334</v>
          </cell>
          <cell r="K517">
            <v>45450</v>
          </cell>
          <cell r="L517" t="str">
            <v>NO APLICA</v>
          </cell>
          <cell r="M517" t="str">
            <v>NO APLICA</v>
          </cell>
          <cell r="N517" t="str">
            <v>NO APLICA</v>
          </cell>
          <cell r="O517">
            <v>5</v>
          </cell>
          <cell r="P517">
            <v>1373302</v>
          </cell>
          <cell r="Q517">
            <v>45334</v>
          </cell>
          <cell r="R517">
            <v>45351</v>
          </cell>
          <cell r="S517">
            <v>2168371</v>
          </cell>
          <cell r="T517">
            <v>45352</v>
          </cell>
          <cell r="U517">
            <v>45382</v>
          </cell>
          <cell r="V517">
            <v>2168371</v>
          </cell>
          <cell r="W517">
            <v>45383</v>
          </cell>
          <cell r="X517">
            <v>45412</v>
          </cell>
          <cell r="Y517">
            <v>2168371</v>
          </cell>
          <cell r="Z517">
            <v>45413</v>
          </cell>
          <cell r="AA517">
            <v>45443</v>
          </cell>
          <cell r="AB517">
            <v>505953</v>
          </cell>
          <cell r="AC517">
            <v>45444</v>
          </cell>
          <cell r="AD517">
            <v>45450</v>
          </cell>
          <cell r="BI517" t="str">
            <v>División de Bienestar Universitario</v>
          </cell>
          <cell r="BJ517" t="str">
            <v>JHON FREYD MONROY RODRIGUEZ</v>
          </cell>
          <cell r="BK517" t="str">
            <v>Jefe de Oficina</v>
          </cell>
          <cell r="BL517">
            <v>143</v>
          </cell>
          <cell r="BM517">
            <v>45327.439849537041</v>
          </cell>
          <cell r="BN517">
            <v>422028670</v>
          </cell>
          <cell r="BO517">
            <v>931</v>
          </cell>
          <cell r="BP517">
            <v>45334</v>
          </cell>
          <cell r="BQ517">
            <v>8384368</v>
          </cell>
          <cell r="CS51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517">
            <v>86088050</v>
          </cell>
          <cell r="CU517">
            <v>612</v>
          </cell>
          <cell r="CV517" t="str">
            <v>44110</v>
          </cell>
          <cell r="CY517">
            <v>7490</v>
          </cell>
          <cell r="CZ517" t="str">
            <v>M6</v>
          </cell>
        </row>
        <row r="518">
          <cell r="B518" t="str">
            <v>0419 DE 2024</v>
          </cell>
          <cell r="C518">
            <v>86086937</v>
          </cell>
          <cell r="D518" t="str">
            <v xml:space="preserve">JUNIOR AUGUSTO MURILLO MADRIGAL </v>
          </cell>
          <cell r="E518" t="str">
            <v>CONTRATO DE PRESTACIÓN DE SERVICIOS DE APOYO A LA GESTIÓN</v>
          </cell>
          <cell r="F518" t="str">
            <v xml:space="preserve">PRESTACIÓN DE SERVICIOS DE APOYO A LA GESTIÓN NECESARIO PARA EL DESARROLLO DE LOS DIFERENTES PROCESOS EN LA INSTRUCCIÓN DE DANZAS DEL PROYECTO FICHA BPUNI BU 02 0711 2023 “FORTALECIMIENTO Y DESARROLLO DE ESTRATEGIAS Y ACCIONES DE BIENESTAR EN EL MARCO DEL DESARROLLO HUMANO EN PRO DE LOS INTEGRANTES DE LA COMUNIDAD UNIVERSITARIA DE LA UNIVERSIDAD DE LOS LLANOS” </v>
          </cell>
          <cell r="G518">
            <v>45334</v>
          </cell>
          <cell r="H518">
            <v>8384368</v>
          </cell>
          <cell r="I518" t="str">
            <v>Tres (03) meses y veintisiete (27) días calendario</v>
          </cell>
          <cell r="J518">
            <v>45334</v>
          </cell>
          <cell r="K518">
            <v>45450</v>
          </cell>
          <cell r="L518" t="str">
            <v>NO APLICA</v>
          </cell>
          <cell r="M518" t="str">
            <v>NO APLICA</v>
          </cell>
          <cell r="N518" t="str">
            <v>NO APLICA</v>
          </cell>
          <cell r="O518">
            <v>5</v>
          </cell>
          <cell r="P518">
            <v>1373302</v>
          </cell>
          <cell r="Q518">
            <v>45334</v>
          </cell>
          <cell r="R518">
            <v>45351</v>
          </cell>
          <cell r="S518">
            <v>2168371</v>
          </cell>
          <cell r="T518">
            <v>45352</v>
          </cell>
          <cell r="U518">
            <v>45382</v>
          </cell>
          <cell r="V518">
            <v>2168371</v>
          </cell>
          <cell r="W518">
            <v>45383</v>
          </cell>
          <cell r="X518">
            <v>45412</v>
          </cell>
          <cell r="Y518">
            <v>2168371</v>
          </cell>
          <cell r="Z518">
            <v>45413</v>
          </cell>
          <cell r="AA518">
            <v>45443</v>
          </cell>
          <cell r="AB518">
            <v>505953</v>
          </cell>
          <cell r="AC518">
            <v>45444</v>
          </cell>
          <cell r="AD518">
            <v>45450</v>
          </cell>
          <cell r="BI518" t="str">
            <v>División de Bienestar Universitario</v>
          </cell>
          <cell r="BJ518" t="str">
            <v>JHON FREYD MONROY RODRIGUEZ</v>
          </cell>
          <cell r="BK518" t="str">
            <v>Jefe de Oficina</v>
          </cell>
          <cell r="BL518">
            <v>143</v>
          </cell>
          <cell r="BM518">
            <v>45327.439849537041</v>
          </cell>
          <cell r="BN518">
            <v>422028670</v>
          </cell>
          <cell r="BO518">
            <v>930</v>
          </cell>
          <cell r="BP518">
            <v>45334</v>
          </cell>
          <cell r="BQ518">
            <v>8384368</v>
          </cell>
          <cell r="CS51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8">
            <v>86086937.799999997</v>
          </cell>
          <cell r="CU518">
            <v>612</v>
          </cell>
          <cell r="CV518" t="str">
            <v>44110</v>
          </cell>
          <cell r="CY518">
            <v>9007</v>
          </cell>
          <cell r="CZ518" t="str">
            <v>M6</v>
          </cell>
        </row>
        <row r="519">
          <cell r="B519" t="str">
            <v>0420 DE 2024</v>
          </cell>
          <cell r="C519">
            <v>1121863902</v>
          </cell>
          <cell r="D519" t="str">
            <v>JUAN DAVID ROJAS ARANGO</v>
          </cell>
          <cell r="E519" t="str">
            <v>CONTRATO DE PRESTACIÓN DE SERVICIOS DE APOYO A LA GESTIÓN</v>
          </cell>
          <cell r="F519" t="str">
            <v xml:space="preserve">PRESTACIÓN DE SERVICIOS DE APOYO A LA GESTIÓN NECESARIO PARA EL DESARROLLO DE LOS DIFERENTES PROCESOS EN LA DISCIPLINA DE FUTBOL PARA ADMINISTRATIVOS DEL PROYECTO FICHA BPUNI BU 02 0711 2023 “FORTALECIMIENTO Y DESARROLLO DE ESTRATEGIAS Y ACCIONES DE BIENESTAR EN EL MARCO DEL DESARROLLO HUMANO EN PRO DE LOS INTEGRANTES DE LA COMUNIDAD UNIVERSITARIA DE LA UNIVERSIDAD DE LOS LLANOS” </v>
          </cell>
          <cell r="G519">
            <v>45334</v>
          </cell>
          <cell r="H519">
            <v>8384368</v>
          </cell>
          <cell r="I519" t="str">
            <v>Tres (03) meses y veintisiete (27) días calendario</v>
          </cell>
          <cell r="J519">
            <v>45334</v>
          </cell>
          <cell r="K519">
            <v>45450</v>
          </cell>
          <cell r="L519" t="str">
            <v>NO APLICA</v>
          </cell>
          <cell r="M519" t="str">
            <v>NO APLICA</v>
          </cell>
          <cell r="N519" t="str">
            <v>NO APLICA</v>
          </cell>
          <cell r="O519">
            <v>5</v>
          </cell>
          <cell r="P519">
            <v>1373302</v>
          </cell>
          <cell r="Q519">
            <v>45334</v>
          </cell>
          <cell r="R519">
            <v>45351</v>
          </cell>
          <cell r="S519">
            <v>2168371</v>
          </cell>
          <cell r="T519">
            <v>45352</v>
          </cell>
          <cell r="U519">
            <v>45382</v>
          </cell>
          <cell r="V519">
            <v>2168371</v>
          </cell>
          <cell r="W519">
            <v>45383</v>
          </cell>
          <cell r="X519">
            <v>45412</v>
          </cell>
          <cell r="Y519">
            <v>2168371</v>
          </cell>
          <cell r="Z519">
            <v>45413</v>
          </cell>
          <cell r="AA519">
            <v>45443</v>
          </cell>
          <cell r="AB519">
            <v>505953</v>
          </cell>
          <cell r="AC519">
            <v>45444</v>
          </cell>
          <cell r="AD519">
            <v>45450</v>
          </cell>
          <cell r="BI519" t="str">
            <v>División de Bienestar Universitario</v>
          </cell>
          <cell r="BJ519" t="str">
            <v>JHON FREYD MONROY RODRIGUEZ</v>
          </cell>
          <cell r="BK519" t="str">
            <v>Jefe de Oficina</v>
          </cell>
          <cell r="BL519">
            <v>143</v>
          </cell>
          <cell r="BM519">
            <v>45327.439849537041</v>
          </cell>
          <cell r="BN519">
            <v>422028670</v>
          </cell>
          <cell r="BO519">
            <v>934</v>
          </cell>
          <cell r="BP519">
            <v>45334</v>
          </cell>
          <cell r="BQ519">
            <v>8384368</v>
          </cell>
          <cell r="CS5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19">
            <v>1121863902.0999999</v>
          </cell>
          <cell r="CU519">
            <v>612</v>
          </cell>
          <cell r="CV519" t="str">
            <v>44110</v>
          </cell>
          <cell r="CY519">
            <v>8299</v>
          </cell>
          <cell r="CZ519" t="str">
            <v>M6</v>
          </cell>
        </row>
        <row r="520">
          <cell r="B520" t="str">
            <v>0421 DE 2024</v>
          </cell>
          <cell r="C520">
            <v>17336529</v>
          </cell>
          <cell r="D520" t="str">
            <v>ALVARO BAQUERO NEIRA</v>
          </cell>
          <cell r="E520" t="str">
            <v>CONTRATO DE PRESTACIÓN DE SERVICIOS DE APOYO A LA GESTIÓN</v>
          </cell>
          <cell r="F520" t="str">
            <v xml:space="preserve">PRESTACIÓN DE SERVICIOS DE APOYO A LA GESTIÓN NECESARIO PARA EL DESARROLLO DE LOS DIFERENTES PROCESOS EN LA DISCIPLINA DE AJEDREZ DEL PROYECTO FICHA BPUNI BU 02 0711 2023 “FORTALECIMIENTO Y DESARROLLO DE ESTRATEGIAS Y ACCIONES DE BIENESTAR EN EL MARCO DEL DESARROLLO HUMANO EN PRO DE LOS INTEGRANTES DE LA COMUNIDAD UNIVERSITARIA DE LA UNIVERSIDAD DE LOS LLANOS” </v>
          </cell>
          <cell r="G520">
            <v>45334</v>
          </cell>
          <cell r="H520">
            <v>8384368</v>
          </cell>
          <cell r="I520" t="str">
            <v>Tres (03) meses y veintisiete (27) días calendario</v>
          </cell>
          <cell r="J520">
            <v>45334</v>
          </cell>
          <cell r="K520">
            <v>45450</v>
          </cell>
          <cell r="L520" t="str">
            <v>NO APLICA</v>
          </cell>
          <cell r="M520" t="str">
            <v>NO APLICA</v>
          </cell>
          <cell r="N520" t="str">
            <v>NO APLICA</v>
          </cell>
          <cell r="O520">
            <v>5</v>
          </cell>
          <cell r="P520">
            <v>1373302</v>
          </cell>
          <cell r="Q520">
            <v>45334</v>
          </cell>
          <cell r="R520">
            <v>45351</v>
          </cell>
          <cell r="S520">
            <v>2168371</v>
          </cell>
          <cell r="T520">
            <v>45352</v>
          </cell>
          <cell r="U520">
            <v>45382</v>
          </cell>
          <cell r="V520">
            <v>2168371</v>
          </cell>
          <cell r="W520">
            <v>45383</v>
          </cell>
          <cell r="X520">
            <v>45412</v>
          </cell>
          <cell r="Y520">
            <v>2168371</v>
          </cell>
          <cell r="Z520">
            <v>45413</v>
          </cell>
          <cell r="AA520">
            <v>45443</v>
          </cell>
          <cell r="AB520">
            <v>505953</v>
          </cell>
          <cell r="AC520">
            <v>45444</v>
          </cell>
          <cell r="AD520">
            <v>45450</v>
          </cell>
          <cell r="BI520" t="str">
            <v>División de Bienestar Universitario</v>
          </cell>
          <cell r="BJ520" t="str">
            <v>JHON FREYD MONROY RODRIGUEZ</v>
          </cell>
          <cell r="BK520" t="str">
            <v>Jefe de Oficina</v>
          </cell>
          <cell r="BL520">
            <v>143</v>
          </cell>
          <cell r="BM520">
            <v>45327.439849537041</v>
          </cell>
          <cell r="BN520">
            <v>422028670</v>
          </cell>
          <cell r="BO520">
            <v>926</v>
          </cell>
          <cell r="BP520">
            <v>45334</v>
          </cell>
          <cell r="BQ520">
            <v>8384368</v>
          </cell>
          <cell r="CS52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0">
            <v>17336529</v>
          </cell>
          <cell r="CU520">
            <v>612</v>
          </cell>
          <cell r="CV520" t="str">
            <v>44110</v>
          </cell>
          <cell r="CY520">
            <v>7490</v>
          </cell>
          <cell r="CZ520" t="str">
            <v>M6</v>
          </cell>
        </row>
        <row r="521">
          <cell r="B521" t="str">
            <v>0422 DE 2024</v>
          </cell>
          <cell r="C521">
            <v>1121832996</v>
          </cell>
          <cell r="D521" t="str">
            <v>JHON EDISSON AREVALO CARDENAS</v>
          </cell>
          <cell r="E521" t="str">
            <v>CONTRATO DE PRESTACIÓN DE SERVICIOS DE APOYO A LA GESTIÓN</v>
          </cell>
          <cell r="F521" t="str">
            <v xml:space="preserve">PRESTACIÓN DE SERVICIOS DE APOYO A LA GESTIÓN NECESARIO PARA EL DESARROLLO DE LOS DIFERENTES PROCESOS EN LA DISCIPLINA DE VOLEIBOL DEL PROYECTO FICHA BPUNI BU 02 0711 2023 “FORTALECIMIENTO Y DESARROLLO DE ESTRATEGIAS Y ACCIONES DE BIENESTAR EN EL MARCO DEL DESARROLLO HUMANO EN PRO DE LOS INTEGRANTES DE LA COMUNIDAD UNIVERSITARIA DE LA UNIVERSIDAD DE LOS LLANOS” </v>
          </cell>
          <cell r="G521">
            <v>45334</v>
          </cell>
          <cell r="H521">
            <v>8384368</v>
          </cell>
          <cell r="I521" t="str">
            <v>Tres (03) meses y veintisiete (27) días calendario</v>
          </cell>
          <cell r="J521">
            <v>45334</v>
          </cell>
          <cell r="K521">
            <v>45450</v>
          </cell>
          <cell r="L521" t="str">
            <v>NO APLICA</v>
          </cell>
          <cell r="M521" t="str">
            <v>NO APLICA</v>
          </cell>
          <cell r="N521" t="str">
            <v>NO APLICA</v>
          </cell>
          <cell r="O521">
            <v>5</v>
          </cell>
          <cell r="P521">
            <v>1373302</v>
          </cell>
          <cell r="Q521">
            <v>45334</v>
          </cell>
          <cell r="R521">
            <v>45351</v>
          </cell>
          <cell r="S521">
            <v>2168371</v>
          </cell>
          <cell r="T521">
            <v>45352</v>
          </cell>
          <cell r="U521">
            <v>45382</v>
          </cell>
          <cell r="V521">
            <v>2168371</v>
          </cell>
          <cell r="W521">
            <v>45383</v>
          </cell>
          <cell r="X521">
            <v>45412</v>
          </cell>
          <cell r="Y521">
            <v>2168371</v>
          </cell>
          <cell r="Z521">
            <v>45413</v>
          </cell>
          <cell r="AA521">
            <v>45443</v>
          </cell>
          <cell r="AB521">
            <v>505953</v>
          </cell>
          <cell r="AC521">
            <v>45444</v>
          </cell>
          <cell r="AD521">
            <v>45450</v>
          </cell>
          <cell r="BI521" t="str">
            <v>División de Bienestar Universitario</v>
          </cell>
          <cell r="BJ521" t="str">
            <v>JHON FREYD MONROY RODRIGUEZ</v>
          </cell>
          <cell r="BK521" t="str">
            <v>Jefe de Oficina</v>
          </cell>
          <cell r="BL521">
            <v>143</v>
          </cell>
          <cell r="BM521">
            <v>45327.439849537041</v>
          </cell>
          <cell r="BN521">
            <v>422028670</v>
          </cell>
          <cell r="BO521">
            <v>932</v>
          </cell>
          <cell r="BP521">
            <v>45334</v>
          </cell>
          <cell r="BQ521">
            <v>8384368</v>
          </cell>
          <cell r="CS52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1">
            <v>1121832996</v>
          </cell>
          <cell r="CU521">
            <v>612</v>
          </cell>
          <cell r="CV521" t="str">
            <v>44110</v>
          </cell>
          <cell r="CY521">
            <v>8299</v>
          </cell>
          <cell r="CZ521" t="str">
            <v>M6</v>
          </cell>
        </row>
        <row r="522">
          <cell r="B522" t="str">
            <v>0423 DE 2024</v>
          </cell>
          <cell r="C522">
            <v>82389505</v>
          </cell>
          <cell r="D522" t="str">
            <v>ALCY DUVAN OSORIO GALAN</v>
          </cell>
          <cell r="E522" t="str">
            <v>CONTRATO DE PRESTACIÓN DE SERVICIOS DE APOYO A LA GESTIÓN</v>
          </cell>
          <cell r="F52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2">
            <v>45334</v>
          </cell>
          <cell r="H522">
            <v>11836748</v>
          </cell>
          <cell r="I522" t="str">
            <v>Tres (03) meses y veintisiete (27) días calendario</v>
          </cell>
          <cell r="J522">
            <v>45334</v>
          </cell>
          <cell r="K522">
            <v>45450</v>
          </cell>
          <cell r="L522" t="str">
            <v>NO APLICA</v>
          </cell>
          <cell r="M522" t="str">
            <v>NO APLICA</v>
          </cell>
          <cell r="N522" t="str">
            <v>NO APLICA</v>
          </cell>
          <cell r="O522">
            <v>5</v>
          </cell>
          <cell r="P522">
            <v>1938778</v>
          </cell>
          <cell r="Q522">
            <v>45334</v>
          </cell>
          <cell r="R522">
            <v>45351</v>
          </cell>
          <cell r="S522">
            <v>3061228</v>
          </cell>
          <cell r="T522">
            <v>45352</v>
          </cell>
          <cell r="U522">
            <v>45382</v>
          </cell>
          <cell r="V522">
            <v>3061228</v>
          </cell>
          <cell r="W522">
            <v>45383</v>
          </cell>
          <cell r="X522">
            <v>45412</v>
          </cell>
          <cell r="Y522">
            <v>3061228</v>
          </cell>
          <cell r="Z522">
            <v>45413</v>
          </cell>
          <cell r="AA522">
            <v>45443</v>
          </cell>
          <cell r="AB522">
            <v>714286</v>
          </cell>
          <cell r="AC522">
            <v>45444</v>
          </cell>
          <cell r="AD522">
            <v>45450</v>
          </cell>
          <cell r="BI522" t="str">
            <v>División de Bienestar Universitario</v>
          </cell>
          <cell r="BJ522" t="str">
            <v>JHON FREYD MONROY RODRIGUEZ</v>
          </cell>
          <cell r="BK522" t="str">
            <v>Jefe de Oficina</v>
          </cell>
          <cell r="BL522">
            <v>143</v>
          </cell>
          <cell r="BM522">
            <v>45327.439849537041</v>
          </cell>
          <cell r="BN522">
            <v>422028670</v>
          </cell>
          <cell r="BO522">
            <v>935</v>
          </cell>
          <cell r="BP522">
            <v>45334</v>
          </cell>
          <cell r="BQ522">
            <v>11836748</v>
          </cell>
          <cell r="CS52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2">
            <v>82389505</v>
          </cell>
          <cell r="CU522">
            <v>612</v>
          </cell>
          <cell r="CV522" t="str">
            <v>44110</v>
          </cell>
          <cell r="CY522">
            <v>8559</v>
          </cell>
          <cell r="CZ522" t="str">
            <v>M3</v>
          </cell>
        </row>
        <row r="523">
          <cell r="B523" t="str">
            <v>0424 DE 2024</v>
          </cell>
          <cell r="C523">
            <v>1121859880</v>
          </cell>
          <cell r="D523" t="str">
            <v>DIANA CAROLINA HERNANDEZ SANCHEZ</v>
          </cell>
          <cell r="E523" t="str">
            <v>CONTRATO DE PRESTACIÓN DE SERVICIOS DE APOYO A LA GESTIÓN</v>
          </cell>
          <cell r="F52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3">
            <v>45334</v>
          </cell>
          <cell r="H523">
            <v>11836748</v>
          </cell>
          <cell r="I523" t="str">
            <v>Tres (03) meses y veintisiete (27) días calendario</v>
          </cell>
          <cell r="J523">
            <v>45334</v>
          </cell>
          <cell r="K523">
            <v>45450</v>
          </cell>
          <cell r="L523" t="str">
            <v>NO APLICA</v>
          </cell>
          <cell r="M523" t="str">
            <v>NO APLICA</v>
          </cell>
          <cell r="N523" t="str">
            <v>NO APLICA</v>
          </cell>
          <cell r="O523">
            <v>5</v>
          </cell>
          <cell r="P523">
            <v>1938778</v>
          </cell>
          <cell r="Q523">
            <v>45334</v>
          </cell>
          <cell r="R523">
            <v>45351</v>
          </cell>
          <cell r="S523">
            <v>3061228</v>
          </cell>
          <cell r="T523">
            <v>45352</v>
          </cell>
          <cell r="U523">
            <v>45382</v>
          </cell>
          <cell r="V523">
            <v>3061228</v>
          </cell>
          <cell r="W523">
            <v>45383</v>
          </cell>
          <cell r="X523">
            <v>45412</v>
          </cell>
          <cell r="Y523">
            <v>3061228</v>
          </cell>
          <cell r="Z523">
            <v>45413</v>
          </cell>
          <cell r="AA523">
            <v>45443</v>
          </cell>
          <cell r="AB523">
            <v>714286</v>
          </cell>
          <cell r="AC523">
            <v>45444</v>
          </cell>
          <cell r="AD523">
            <v>45450</v>
          </cell>
          <cell r="BI523" t="str">
            <v>División de Bienestar Universitario</v>
          </cell>
          <cell r="BJ523" t="str">
            <v>JHON FREYD MONROY RODRIGUEZ</v>
          </cell>
          <cell r="BK523" t="str">
            <v>Jefe de Oficina</v>
          </cell>
          <cell r="BL523">
            <v>143</v>
          </cell>
          <cell r="BM523">
            <v>45327.439849537041</v>
          </cell>
          <cell r="BN523">
            <v>422028670</v>
          </cell>
          <cell r="BO523">
            <v>936</v>
          </cell>
          <cell r="BP523">
            <v>45334</v>
          </cell>
          <cell r="BQ523">
            <v>11836748</v>
          </cell>
          <cell r="CS52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3">
            <v>1121859880</v>
          </cell>
          <cell r="CU523">
            <v>612</v>
          </cell>
          <cell r="CV523" t="str">
            <v>44110</v>
          </cell>
          <cell r="CY523">
            <v>8299</v>
          </cell>
          <cell r="CZ523" t="str">
            <v>M6</v>
          </cell>
        </row>
        <row r="524">
          <cell r="B524" t="str">
            <v>0425 DE 2024</v>
          </cell>
          <cell r="C524">
            <v>1121840435</v>
          </cell>
          <cell r="D524" t="str">
            <v>LINA MARCELA GUERRERO BETANCOURT</v>
          </cell>
          <cell r="E524" t="str">
            <v>CONTRATO DE PRESTACIÓN DE SERVICIOS DE APOYO A LA GESTIÓN</v>
          </cell>
          <cell r="F52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24">
            <v>45334</v>
          </cell>
          <cell r="H524">
            <v>8384368</v>
          </cell>
          <cell r="I524" t="str">
            <v>Tres (03) meses y veintisiete (27) días calendario</v>
          </cell>
          <cell r="J524">
            <v>45334</v>
          </cell>
          <cell r="K524">
            <v>45450</v>
          </cell>
          <cell r="L524" t="str">
            <v>NO APLICA</v>
          </cell>
          <cell r="M524" t="str">
            <v>NO APLICA</v>
          </cell>
          <cell r="N524" t="str">
            <v>NO APLICA</v>
          </cell>
          <cell r="O524">
            <v>5</v>
          </cell>
          <cell r="P524">
            <v>1373302</v>
          </cell>
          <cell r="Q524">
            <v>45334</v>
          </cell>
          <cell r="R524">
            <v>45351</v>
          </cell>
          <cell r="S524">
            <v>2168371</v>
          </cell>
          <cell r="T524">
            <v>45352</v>
          </cell>
          <cell r="U524">
            <v>45382</v>
          </cell>
          <cell r="V524">
            <v>2168371</v>
          </cell>
          <cell r="W524">
            <v>45383</v>
          </cell>
          <cell r="X524">
            <v>45412</v>
          </cell>
          <cell r="Y524">
            <v>2168371</v>
          </cell>
          <cell r="Z524">
            <v>45413</v>
          </cell>
          <cell r="AA524">
            <v>45443</v>
          </cell>
          <cell r="AB524">
            <v>505953</v>
          </cell>
          <cell r="AC524">
            <v>45444</v>
          </cell>
          <cell r="AD524">
            <v>45450</v>
          </cell>
          <cell r="BI524" t="str">
            <v>División de Bienestar Universitario</v>
          </cell>
          <cell r="BJ524" t="str">
            <v>JHON FREYD MONROY RODRIGUEZ</v>
          </cell>
          <cell r="BK524" t="str">
            <v>Jefe de Oficina</v>
          </cell>
          <cell r="BL524">
            <v>143</v>
          </cell>
          <cell r="BM524">
            <v>45327.439849537041</v>
          </cell>
          <cell r="BN524">
            <v>422028670</v>
          </cell>
          <cell r="BO524">
            <v>933</v>
          </cell>
          <cell r="BP524">
            <v>45334</v>
          </cell>
          <cell r="BQ524">
            <v>8384368</v>
          </cell>
          <cell r="CS52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24">
            <v>1121840435</v>
          </cell>
          <cell r="CU524">
            <v>612</v>
          </cell>
          <cell r="CV524" t="str">
            <v>44110</v>
          </cell>
          <cell r="CY524">
            <v>8299</v>
          </cell>
          <cell r="CZ524" t="str">
            <v>M6</v>
          </cell>
        </row>
        <row r="525">
          <cell r="B525" t="str">
            <v>0426 DE 2024</v>
          </cell>
          <cell r="C525">
            <v>35261731</v>
          </cell>
          <cell r="D525" t="str">
            <v>MARIA CRISTINA BONELO TRUJILLO</v>
          </cell>
          <cell r="E525" t="str">
            <v>CONTRATO DE PRESTACIÓN DE SERVICIOS DE APOYO A LA GESTIÓN</v>
          </cell>
          <cell r="F525" t="str">
            <v>PRESTACIÓN DE SERVICIOS DE APOYO A LA GESTIÓN NECESARIO PARA EL FORTALECIMIENTO DE LOS PROCESOS DE LA DIVISIÓN DE BIBLIOTECA DE LA UNIVERSIDAD DE LOS LLANOS.</v>
          </cell>
          <cell r="G525">
            <v>45334</v>
          </cell>
          <cell r="H525">
            <v>7028069</v>
          </cell>
          <cell r="I525" t="str">
            <v>Tres (03) meses y veintisiete (27) días calendario</v>
          </cell>
          <cell r="J525">
            <v>45334</v>
          </cell>
          <cell r="K525">
            <v>45450</v>
          </cell>
          <cell r="L525" t="str">
            <v>NO APLICA</v>
          </cell>
          <cell r="M525" t="str">
            <v>NO APLICA</v>
          </cell>
          <cell r="N525" t="str">
            <v>NO APLICA</v>
          </cell>
          <cell r="O525">
            <v>5</v>
          </cell>
          <cell r="P525">
            <v>1151149</v>
          </cell>
          <cell r="Q525">
            <v>45334</v>
          </cell>
          <cell r="R525">
            <v>45351</v>
          </cell>
          <cell r="S525">
            <v>1817604</v>
          </cell>
          <cell r="T525">
            <v>45352</v>
          </cell>
          <cell r="U525">
            <v>45382</v>
          </cell>
          <cell r="V525">
            <v>1817604</v>
          </cell>
          <cell r="W525">
            <v>45383</v>
          </cell>
          <cell r="X525">
            <v>45412</v>
          </cell>
          <cell r="Y525">
            <v>1817604</v>
          </cell>
          <cell r="Z525">
            <v>45413</v>
          </cell>
          <cell r="AA525">
            <v>45443</v>
          </cell>
          <cell r="AB525">
            <v>424108</v>
          </cell>
          <cell r="AC525">
            <v>45444</v>
          </cell>
          <cell r="AD525">
            <v>45450</v>
          </cell>
          <cell r="BI525" t="str">
            <v>División de Biblioteca</v>
          </cell>
          <cell r="BJ525" t="str">
            <v>BLANCA HERMINDA NAVARRO ARGUELLO</v>
          </cell>
          <cell r="BK525" t="str">
            <v>Jefe de Oficina</v>
          </cell>
          <cell r="BL525">
            <v>153</v>
          </cell>
          <cell r="BM525">
            <v>45327.49181712963</v>
          </cell>
          <cell r="BN525">
            <v>275013935</v>
          </cell>
          <cell r="BO525">
            <v>961</v>
          </cell>
          <cell r="BP525">
            <v>45334</v>
          </cell>
          <cell r="BQ525">
            <v>7028069</v>
          </cell>
          <cell r="CS525"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5">
            <v>35261731</v>
          </cell>
          <cell r="CU525">
            <v>436</v>
          </cell>
          <cell r="CV525" t="str">
            <v>432</v>
          </cell>
          <cell r="CY525">
            <v>8211</v>
          </cell>
          <cell r="CZ525" t="str">
            <v>M6</v>
          </cell>
        </row>
        <row r="526">
          <cell r="B526" t="str">
            <v>0427 DE 2024</v>
          </cell>
          <cell r="C526">
            <v>1121952656</v>
          </cell>
          <cell r="D526" t="str">
            <v>ANGY CAMILA CORREA PALACIOS</v>
          </cell>
          <cell r="E526" t="str">
            <v>CONTRATO DE PRESTACIÓN DE SERVICIOS DE APOYO A LA GESTIÓN</v>
          </cell>
          <cell r="F526" t="str">
            <v>PRESTACIÓN DE SERVICIOS DE APOYO A LA GESTIÓN NECESARIO PARA EL FORTALECIMIENTO DE LOS PROCESOS DE LA DIVISIÓN DE BIBLIOTECA DE LA UNIVERSIDAD DE LOS LLANOS.</v>
          </cell>
          <cell r="G526">
            <v>45334</v>
          </cell>
          <cell r="H526">
            <v>8384368</v>
          </cell>
          <cell r="I526" t="str">
            <v>Tres (03) meses y veintisiete (27) días calendario</v>
          </cell>
          <cell r="J526">
            <v>45334</v>
          </cell>
          <cell r="K526">
            <v>45450</v>
          </cell>
          <cell r="L526" t="str">
            <v>NO APLICA</v>
          </cell>
          <cell r="M526" t="str">
            <v>NO APLICA</v>
          </cell>
          <cell r="N526" t="str">
            <v>NO APLICA</v>
          </cell>
          <cell r="O526">
            <v>5</v>
          </cell>
          <cell r="P526">
            <v>1373302</v>
          </cell>
          <cell r="Q526">
            <v>45334</v>
          </cell>
          <cell r="R526">
            <v>45351</v>
          </cell>
          <cell r="S526">
            <v>2168371</v>
          </cell>
          <cell r="T526">
            <v>45352</v>
          </cell>
          <cell r="U526">
            <v>45382</v>
          </cell>
          <cell r="V526">
            <v>2168371</v>
          </cell>
          <cell r="W526">
            <v>45383</v>
          </cell>
          <cell r="X526">
            <v>45412</v>
          </cell>
          <cell r="Y526">
            <v>2168371</v>
          </cell>
          <cell r="Z526">
            <v>45413</v>
          </cell>
          <cell r="AA526">
            <v>45443</v>
          </cell>
          <cell r="AB526">
            <v>505953</v>
          </cell>
          <cell r="AC526">
            <v>45444</v>
          </cell>
          <cell r="AD526">
            <v>45450</v>
          </cell>
          <cell r="BI526" t="str">
            <v>División de Biblioteca</v>
          </cell>
          <cell r="BJ526" t="str">
            <v>BLANCA HERMINDA NAVARRO ARGUELLO</v>
          </cell>
          <cell r="BK526" t="str">
            <v>Jefe de Oficina</v>
          </cell>
          <cell r="BL526">
            <v>153</v>
          </cell>
          <cell r="BM526">
            <v>45327.49181712963</v>
          </cell>
          <cell r="BN526">
            <v>275013935</v>
          </cell>
          <cell r="BO526">
            <v>967</v>
          </cell>
          <cell r="BP526">
            <v>45334</v>
          </cell>
          <cell r="BQ526">
            <v>8384368</v>
          </cell>
          <cell r="CS52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526">
            <v>1121952656</v>
          </cell>
          <cell r="CU526">
            <v>436</v>
          </cell>
          <cell r="CV526" t="str">
            <v>432</v>
          </cell>
          <cell r="CY526">
            <v>7490</v>
          </cell>
          <cell r="CZ526" t="str">
            <v>M6</v>
          </cell>
        </row>
        <row r="527">
          <cell r="B527" t="str">
            <v>0428 DE 2024</v>
          </cell>
          <cell r="C527">
            <v>17314119</v>
          </cell>
          <cell r="D527" t="str">
            <v>FERNANDO FALLA LONDOÑO</v>
          </cell>
          <cell r="E527" t="str">
            <v>CONTRATO DE PRESTACIÓN DE SERVICIOS DE APOYO A LA GESTIÓN</v>
          </cell>
          <cell r="F527" t="str">
            <v>PRESTACIÓN DE SERVICIOS DE APOYO A LA GESTIÓN NECESARIO PARA EL FORTALECIMIENTO DE LOS PROCESOS DE LA DIVISIÓN DE BIBLIOTECA DE LA UNIVERSIDAD DE LOS LLANOS.</v>
          </cell>
          <cell r="G527">
            <v>45334</v>
          </cell>
          <cell r="H527">
            <v>7028069</v>
          </cell>
          <cell r="I527" t="str">
            <v>Tres (03) meses y veintisiete (27) días calendario</v>
          </cell>
          <cell r="J527">
            <v>45334</v>
          </cell>
          <cell r="K527">
            <v>45450</v>
          </cell>
          <cell r="L527" t="str">
            <v>NO APLICA</v>
          </cell>
          <cell r="M527" t="str">
            <v>NO APLICA</v>
          </cell>
          <cell r="N527" t="str">
            <v>NO APLICA</v>
          </cell>
          <cell r="O527">
            <v>5</v>
          </cell>
          <cell r="P527">
            <v>1151149</v>
          </cell>
          <cell r="Q527">
            <v>45334</v>
          </cell>
          <cell r="R527">
            <v>45351</v>
          </cell>
          <cell r="S527">
            <v>1817604</v>
          </cell>
          <cell r="T527">
            <v>45352</v>
          </cell>
          <cell r="U527">
            <v>45382</v>
          </cell>
          <cell r="V527">
            <v>1817604</v>
          </cell>
          <cell r="W527">
            <v>45383</v>
          </cell>
          <cell r="X527">
            <v>45412</v>
          </cell>
          <cell r="Y527">
            <v>1817604</v>
          </cell>
          <cell r="Z527">
            <v>45413</v>
          </cell>
          <cell r="AA527">
            <v>45443</v>
          </cell>
          <cell r="AB527">
            <v>424108</v>
          </cell>
          <cell r="AC527">
            <v>45444</v>
          </cell>
          <cell r="AD527">
            <v>45450</v>
          </cell>
          <cell r="BI527" t="str">
            <v>División de Biblioteca</v>
          </cell>
          <cell r="BJ527" t="str">
            <v>BLANCA HERMINDA NAVARRO ARGUELLO</v>
          </cell>
          <cell r="BK527" t="str">
            <v>Jefe de Oficina</v>
          </cell>
          <cell r="BL527">
            <v>153</v>
          </cell>
          <cell r="BM527">
            <v>45327.49181712963</v>
          </cell>
          <cell r="BN527">
            <v>275013935</v>
          </cell>
          <cell r="BO527">
            <v>960</v>
          </cell>
          <cell r="BP527">
            <v>45334</v>
          </cell>
          <cell r="BQ527">
            <v>7028069</v>
          </cell>
          <cell r="CS52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7">
            <v>17314119</v>
          </cell>
          <cell r="CU527">
            <v>436</v>
          </cell>
          <cell r="CV527" t="str">
            <v>432</v>
          </cell>
          <cell r="CY527">
            <v>8299</v>
          </cell>
          <cell r="CZ527" t="str">
            <v>M6</v>
          </cell>
        </row>
        <row r="528">
          <cell r="B528" t="str">
            <v>0429 DE 2024</v>
          </cell>
          <cell r="C528">
            <v>1121823692</v>
          </cell>
          <cell r="D528" t="str">
            <v>JONATAN SMITH SALAZAR DELGADO</v>
          </cell>
          <cell r="E528" t="str">
            <v>CONTRATO DE PRESTACIÓN DE SERVICIOS DE APOYO A LA GESTIÓN</v>
          </cell>
          <cell r="F528" t="str">
            <v>PRESTACIÓN DE SERVICIOS DE APOYO A LA GESTIÓN NECESARIO PARA EL FORTALECIMIENTO DE LOS PROCESOS DE SOPORTE TÉCNICO EN LA DIVISIÓN DE BIBLIOTECA DE LA UNIVERSIDAD DE LOS LLANOS.</v>
          </cell>
          <cell r="G528">
            <v>45334</v>
          </cell>
          <cell r="H528">
            <v>8384368</v>
          </cell>
          <cell r="I528" t="str">
            <v>Tres (03) meses y veintisiete (27) días calendario</v>
          </cell>
          <cell r="J528">
            <v>45334</v>
          </cell>
          <cell r="K528">
            <v>45450</v>
          </cell>
          <cell r="L528" t="str">
            <v>NO APLICA</v>
          </cell>
          <cell r="M528" t="str">
            <v>NO APLICA</v>
          </cell>
          <cell r="N528" t="str">
            <v>NO APLICA</v>
          </cell>
          <cell r="O528">
            <v>5</v>
          </cell>
          <cell r="P528">
            <v>1373302</v>
          </cell>
          <cell r="Q528">
            <v>45334</v>
          </cell>
          <cell r="R528">
            <v>45351</v>
          </cell>
          <cell r="S528">
            <v>2168371</v>
          </cell>
          <cell r="T528">
            <v>45352</v>
          </cell>
          <cell r="U528">
            <v>45382</v>
          </cell>
          <cell r="V528">
            <v>2168371</v>
          </cell>
          <cell r="W528">
            <v>45383</v>
          </cell>
          <cell r="X528">
            <v>45412</v>
          </cell>
          <cell r="Y528">
            <v>2168371</v>
          </cell>
          <cell r="Z528">
            <v>45413</v>
          </cell>
          <cell r="AA528">
            <v>45443</v>
          </cell>
          <cell r="AB528">
            <v>505953</v>
          </cell>
          <cell r="AC528">
            <v>45444</v>
          </cell>
          <cell r="AD528">
            <v>45450</v>
          </cell>
          <cell r="BI528" t="str">
            <v>División de Biblioteca</v>
          </cell>
          <cell r="BJ528" t="str">
            <v>BLANCA HERMINDA NAVARRO ARGUELLO</v>
          </cell>
          <cell r="BK528" t="str">
            <v>Jefe de Oficina</v>
          </cell>
          <cell r="BL528">
            <v>153</v>
          </cell>
          <cell r="BM528">
            <v>45327.49181712963</v>
          </cell>
          <cell r="BN528">
            <v>275013935</v>
          </cell>
          <cell r="BO528">
            <v>965</v>
          </cell>
          <cell r="BP528">
            <v>45334</v>
          </cell>
          <cell r="BQ528">
            <v>8384368</v>
          </cell>
          <cell r="CS528" t="str">
            <v>1. Apoyar en la capacitación e inducción en el uso y manejo de las plataformas y bases de datos de la División de Biblioteca. 2. Contribuir en el control de préstamo y manejo de las herramientas de las salas de la Biblioteca 3. Coadyuvar con el registro y control de usuarios en las plataformas de las Bibliotecas. 4. Prestar apoyo a los procesos de gestión de recurso bibliográficos. (Inventario, descarte, proceso de compra). 5. Apoyar con el soporte técnico e inventario de los equipos tecnológicos de la Biblioteca.</v>
          </cell>
          <cell r="CT528">
            <v>1121823692</v>
          </cell>
          <cell r="CU528">
            <v>436</v>
          </cell>
          <cell r="CV528" t="str">
            <v>432</v>
          </cell>
          <cell r="CY528">
            <v>6202</v>
          </cell>
          <cell r="CZ528" t="str">
            <v>M6</v>
          </cell>
        </row>
        <row r="529">
          <cell r="B529" t="str">
            <v>0430 DE 2024</v>
          </cell>
          <cell r="C529">
            <v>1121888669</v>
          </cell>
          <cell r="D529" t="str">
            <v>NORBEY MARIN MARIN</v>
          </cell>
          <cell r="E529" t="str">
            <v>CONTRATO DE PRESTACIÓN DE SERVICIOS DE APOYO A LA GESTIÓN</v>
          </cell>
          <cell r="F529" t="str">
            <v>PRESTACIÓN DE SERVICIOS DE APOYO A LA GESTIÓN NECESARIO PARA EL FORTALECIMIENTO DE LOS PROCESOS DE LA DIVISIÓN DE BIBLIOTECA DE LA UNIVERSIDAD DE LOS LLANOS.</v>
          </cell>
          <cell r="G529">
            <v>45334</v>
          </cell>
          <cell r="H529">
            <v>7028069</v>
          </cell>
          <cell r="I529" t="str">
            <v>Tres (03) meses y veintisiete (27) días calendario</v>
          </cell>
          <cell r="J529">
            <v>45334</v>
          </cell>
          <cell r="K529">
            <v>45450</v>
          </cell>
          <cell r="L529" t="str">
            <v>NO APLICA</v>
          </cell>
          <cell r="M529" t="str">
            <v>NO APLICA</v>
          </cell>
          <cell r="N529" t="str">
            <v>NO APLICA</v>
          </cell>
          <cell r="O529">
            <v>5</v>
          </cell>
          <cell r="P529">
            <v>1151149</v>
          </cell>
          <cell r="Q529">
            <v>45334</v>
          </cell>
          <cell r="R529">
            <v>45351</v>
          </cell>
          <cell r="S529">
            <v>1817604</v>
          </cell>
          <cell r="T529">
            <v>45352</v>
          </cell>
          <cell r="U529">
            <v>45382</v>
          </cell>
          <cell r="V529">
            <v>1817604</v>
          </cell>
          <cell r="W529">
            <v>45383</v>
          </cell>
          <cell r="X529">
            <v>45412</v>
          </cell>
          <cell r="Y529">
            <v>1817604</v>
          </cell>
          <cell r="Z529">
            <v>45413</v>
          </cell>
          <cell r="AA529">
            <v>45443</v>
          </cell>
          <cell r="AB529">
            <v>424108</v>
          </cell>
          <cell r="AC529">
            <v>45444</v>
          </cell>
          <cell r="AD529">
            <v>45450</v>
          </cell>
          <cell r="BI529" t="str">
            <v>División de Biblioteca</v>
          </cell>
          <cell r="BJ529" t="str">
            <v>BLANCA HERMINDA NAVARRO ARGUELLO</v>
          </cell>
          <cell r="BK529" t="str">
            <v>Jefe de Oficina</v>
          </cell>
          <cell r="BL529">
            <v>153</v>
          </cell>
          <cell r="BM529">
            <v>45327.49181712963</v>
          </cell>
          <cell r="BN529">
            <v>275013935</v>
          </cell>
          <cell r="BO529">
            <v>966</v>
          </cell>
          <cell r="BP529">
            <v>45334</v>
          </cell>
          <cell r="BQ529">
            <v>7028069</v>
          </cell>
          <cell r="CS52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9">
            <v>1121888669</v>
          </cell>
          <cell r="CU529">
            <v>436</v>
          </cell>
          <cell r="CV529" t="str">
            <v>432</v>
          </cell>
          <cell r="CY529">
            <v>8299</v>
          </cell>
          <cell r="CZ529" t="str">
            <v>M6</v>
          </cell>
        </row>
        <row r="530">
          <cell r="B530" t="str">
            <v>0431 DE 2024</v>
          </cell>
          <cell r="C530">
            <v>1022439066</v>
          </cell>
          <cell r="D530" t="str">
            <v>MARIA CAMILA LENGUA DELGADO</v>
          </cell>
          <cell r="E530" t="str">
            <v>CONTRATO DE PRESTACIÓN DE SERVICIOS DE APOYO A LA GESTIÓN</v>
          </cell>
          <cell r="F530" t="str">
            <v>PRESTACIÓN DE SERVICIOS DE APOYO A LA GESTIÓN NECESARIO PARA EL FORTALECIMIENTO DE LOS PROCESOS DE LA DIVISIÓN DE BIBLIOTECA DE LA UNIVERSIDAD DE LOS LLANOS.</v>
          </cell>
          <cell r="G530">
            <v>45334</v>
          </cell>
          <cell r="H530">
            <v>7028069</v>
          </cell>
          <cell r="I530" t="str">
            <v>Tres (03) meses y veintisiete (27) días calendario</v>
          </cell>
          <cell r="J530">
            <v>45334</v>
          </cell>
          <cell r="K530">
            <v>45450</v>
          </cell>
          <cell r="L530" t="str">
            <v>NO APLICA</v>
          </cell>
          <cell r="M530" t="str">
            <v>NO APLICA</v>
          </cell>
          <cell r="N530" t="str">
            <v>NO APLICA</v>
          </cell>
          <cell r="O530">
            <v>5</v>
          </cell>
          <cell r="P530">
            <v>1151149</v>
          </cell>
          <cell r="Q530">
            <v>45334</v>
          </cell>
          <cell r="R530">
            <v>45351</v>
          </cell>
          <cell r="S530">
            <v>1817604</v>
          </cell>
          <cell r="T530">
            <v>45352</v>
          </cell>
          <cell r="U530">
            <v>45382</v>
          </cell>
          <cell r="V530">
            <v>1817604</v>
          </cell>
          <cell r="W530">
            <v>45383</v>
          </cell>
          <cell r="X530">
            <v>45412</v>
          </cell>
          <cell r="Y530">
            <v>1817604</v>
          </cell>
          <cell r="Z530">
            <v>45413</v>
          </cell>
          <cell r="AA530">
            <v>45443</v>
          </cell>
          <cell r="AB530">
            <v>424108</v>
          </cell>
          <cell r="AC530">
            <v>45444</v>
          </cell>
          <cell r="AD530">
            <v>45450</v>
          </cell>
          <cell r="BI530" t="str">
            <v>División de Biblioteca</v>
          </cell>
          <cell r="BJ530" t="str">
            <v>BLANCA HERMINDA NAVARRO ARGUELLO</v>
          </cell>
          <cell r="BK530" t="str">
            <v>Jefe de Oficina</v>
          </cell>
          <cell r="BL530">
            <v>153</v>
          </cell>
          <cell r="BM530">
            <v>45327.49181712963</v>
          </cell>
          <cell r="BN530">
            <v>275013935</v>
          </cell>
          <cell r="BO530">
            <v>964</v>
          </cell>
          <cell r="BP530">
            <v>45334</v>
          </cell>
          <cell r="BQ530">
            <v>7028069</v>
          </cell>
          <cell r="CS530"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0">
            <v>1022439066</v>
          </cell>
          <cell r="CU530">
            <v>436</v>
          </cell>
          <cell r="CV530" t="str">
            <v>432</v>
          </cell>
          <cell r="CY530">
            <v>8299</v>
          </cell>
          <cell r="CZ530" t="str">
            <v>M6</v>
          </cell>
        </row>
        <row r="531">
          <cell r="B531" t="str">
            <v>0432 DE 2024</v>
          </cell>
          <cell r="C531">
            <v>1121895515</v>
          </cell>
          <cell r="D531" t="str">
            <v>CARLOS ANDRES GARZON GUZMAN</v>
          </cell>
          <cell r="E531" t="str">
            <v>CONTRATO DE PRESTACIÓN DE SERVICIOS PROFESIONALES</v>
          </cell>
          <cell r="F531" t="str">
            <v>PRESTACIÓN DE SERVICIOS PROFESIONALES NECESARIO PARA EL FORTALECIMIENTO DE LOS PROCESOS ESTRATÉGICOS Y DE PLANEACIÓN DE LA OFICINA ASESORA DE PLANEACIÓN DE LA UNIVERSIDAD DE LOS LLANOS.</v>
          </cell>
          <cell r="G531">
            <v>45334</v>
          </cell>
          <cell r="H531">
            <v>15612263</v>
          </cell>
          <cell r="I531" t="str">
            <v>Cinco (05) meses y tres (03) días calendario</v>
          </cell>
          <cell r="J531">
            <v>45334</v>
          </cell>
          <cell r="K531">
            <v>45487</v>
          </cell>
          <cell r="L531" t="str">
            <v>NO APLICA</v>
          </cell>
          <cell r="M531" t="str">
            <v>NO APLICA</v>
          </cell>
          <cell r="N531" t="str">
            <v>NO APLICA</v>
          </cell>
          <cell r="O531">
            <v>6</v>
          </cell>
          <cell r="P531">
            <v>1938778</v>
          </cell>
          <cell r="Q531">
            <v>45334</v>
          </cell>
          <cell r="R531">
            <v>45351</v>
          </cell>
          <cell r="S531">
            <v>3061228</v>
          </cell>
          <cell r="T531">
            <v>45352</v>
          </cell>
          <cell r="U531">
            <v>45382</v>
          </cell>
          <cell r="V531">
            <v>3061228</v>
          </cell>
          <cell r="W531">
            <v>45383</v>
          </cell>
          <cell r="X531">
            <v>45412</v>
          </cell>
          <cell r="Y531">
            <v>3061228</v>
          </cell>
          <cell r="Z531">
            <v>45413</v>
          </cell>
          <cell r="AA531">
            <v>45443</v>
          </cell>
          <cell r="AB531">
            <v>3061228</v>
          </cell>
          <cell r="AC531">
            <v>45444</v>
          </cell>
          <cell r="AD531">
            <v>45473</v>
          </cell>
          <cell r="AE531">
            <v>1428573</v>
          </cell>
          <cell r="AF531">
            <v>45474</v>
          </cell>
          <cell r="AG531">
            <v>45487</v>
          </cell>
          <cell r="BI531" t="str">
            <v>Oficina Asesora de Planeación</v>
          </cell>
          <cell r="BJ531" t="str">
            <v xml:space="preserve">MARIA PAULA ESTUPIÑAN TIUSO  </v>
          </cell>
          <cell r="BK531" t="str">
            <v>Asesora de Planeación</v>
          </cell>
          <cell r="BL531">
            <v>210</v>
          </cell>
          <cell r="BM531">
            <v>45334</v>
          </cell>
          <cell r="BN531">
            <v>15612263</v>
          </cell>
          <cell r="BO531">
            <v>1006</v>
          </cell>
          <cell r="BP531">
            <v>45334</v>
          </cell>
          <cell r="BQ531">
            <v>15612263</v>
          </cell>
          <cell r="CS531"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de Planeación. 6. Apoyar en el proceso de actualización de tarifas de servicios ofrecidos por la Universidad de los Llanos. 7. Coadyuvar en la elaboración de las proyecciones financieras de los programas académicos.</v>
          </cell>
          <cell r="CT531">
            <v>1121895515.0999999</v>
          </cell>
          <cell r="CU531">
            <v>436</v>
          </cell>
          <cell r="CV531">
            <v>240</v>
          </cell>
          <cell r="CY531">
            <v>7220</v>
          </cell>
          <cell r="CZ531" t="str">
            <v>M6</v>
          </cell>
        </row>
        <row r="532">
          <cell r="B532" t="str">
            <v>0433 DE 2024</v>
          </cell>
          <cell r="D532" t="str">
            <v>No. Libre</v>
          </cell>
        </row>
        <row r="533">
          <cell r="B533" t="str">
            <v>0434 DE 2024</v>
          </cell>
          <cell r="C533">
            <v>1121882349</v>
          </cell>
          <cell r="D533" t="str">
            <v>MAICOL ANDREY MATEUS BEJARANO</v>
          </cell>
          <cell r="E533" t="str">
            <v>CONTRATO DE PRESTACIÓN DE SERVICIOS DE APOYO A LA GESTIÓN</v>
          </cell>
          <cell r="F533" t="str">
            <v>PRESTACIÓN DE SERVICIOS DE APOYO A LA GESTIÓN NECESARIO PARA EL DESARROLLO DEL PROYECTO FICHA BPUNI VIARE 03 3110 2023 “FORTALECIMIENTO ESTRATÉGICO DE LA CULTURA ORGANIZACIONAL EN LA COMUNICACIÓN INTEGRAL DE LA UNIVERSIDAD DE LOS LLANOS”</v>
          </cell>
          <cell r="G533">
            <v>45334</v>
          </cell>
          <cell r="H533">
            <v>12359707</v>
          </cell>
          <cell r="I533" t="str">
            <v>Cinco (05) meses y tres (03) días calendario</v>
          </cell>
          <cell r="J533">
            <v>45334</v>
          </cell>
          <cell r="K533">
            <v>45487</v>
          </cell>
          <cell r="L533" t="str">
            <v>NO APLICA</v>
          </cell>
          <cell r="M533" t="str">
            <v>NO APLICA</v>
          </cell>
          <cell r="N533" t="str">
            <v>NO APLICA</v>
          </cell>
          <cell r="O533">
            <v>6</v>
          </cell>
          <cell r="P533">
            <v>1534866</v>
          </cell>
          <cell r="Q533">
            <v>45334</v>
          </cell>
          <cell r="R533">
            <v>45351</v>
          </cell>
          <cell r="S533">
            <v>2423472</v>
          </cell>
          <cell r="T533">
            <v>45352</v>
          </cell>
          <cell r="U533">
            <v>45382</v>
          </cell>
          <cell r="V533">
            <v>2423472</v>
          </cell>
          <cell r="W533">
            <v>45383</v>
          </cell>
          <cell r="X533">
            <v>45412</v>
          </cell>
          <cell r="Y533">
            <v>2423472</v>
          </cell>
          <cell r="Z533">
            <v>45413</v>
          </cell>
          <cell r="AA533">
            <v>45443</v>
          </cell>
          <cell r="AB533">
            <v>2423472</v>
          </cell>
          <cell r="AC533">
            <v>45444</v>
          </cell>
          <cell r="AD533">
            <v>45473</v>
          </cell>
          <cell r="AE533">
            <v>1130953</v>
          </cell>
          <cell r="AF533">
            <v>45474</v>
          </cell>
          <cell r="AG533">
            <v>45487</v>
          </cell>
          <cell r="BI533" t="str">
            <v>Secretaria General</v>
          </cell>
          <cell r="BJ533" t="str">
            <v>DEIVER GIOVANNY QUINTERO REYES</v>
          </cell>
          <cell r="BK533" t="str">
            <v>Secretario General</v>
          </cell>
          <cell r="BL533">
            <v>212</v>
          </cell>
          <cell r="BM533">
            <v>45334</v>
          </cell>
          <cell r="BN533">
            <v>24719414</v>
          </cell>
          <cell r="BO533">
            <v>1007</v>
          </cell>
          <cell r="BP533">
            <v>45334</v>
          </cell>
          <cell r="BQ533">
            <v>12359707</v>
          </cell>
          <cell r="CS53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533">
            <v>1121882349</v>
          </cell>
          <cell r="CU533">
            <v>620</v>
          </cell>
          <cell r="CV533">
            <v>40063</v>
          </cell>
          <cell r="CY533">
            <v>8299</v>
          </cell>
          <cell r="CZ533" t="str">
            <v>M6</v>
          </cell>
        </row>
        <row r="534">
          <cell r="B534" t="str">
            <v>0435 DE 2024</v>
          </cell>
          <cell r="C534">
            <v>1117322745</v>
          </cell>
          <cell r="D534" t="str">
            <v>LWCDUIG GUARIN ARCINIEGAS</v>
          </cell>
          <cell r="E534" t="str">
            <v>CONTRATO DE PRESTACIÓN DE SERVICIOS DE APOYO A LA GESTIÓN</v>
          </cell>
          <cell r="F534" t="str">
            <v xml:space="preserve">PRESTACIÓN DE SERVICIOS DE APOYO A LA GESTIÓN NECESARIO PARA EL DESARROLLO DEL PROYECTO FICHA BPUNI PLAN 02 0311 2023 “FORTALECIMIENTO DEL SISTEMA DE GESTIÓN UNIVERSITARIO DE LA UNIVERSIDAD DE LOS LLANOS” </v>
          </cell>
          <cell r="G534">
            <v>45334</v>
          </cell>
          <cell r="H534">
            <v>12359707</v>
          </cell>
          <cell r="I534" t="str">
            <v>Cinco (05) meses y tres (03) días calendario</v>
          </cell>
          <cell r="J534">
            <v>45334</v>
          </cell>
          <cell r="K534">
            <v>45487</v>
          </cell>
          <cell r="L534" t="str">
            <v>NO APLICA</v>
          </cell>
          <cell r="M534" t="str">
            <v>NO APLICA</v>
          </cell>
          <cell r="N534" t="str">
            <v>NO APLICA</v>
          </cell>
          <cell r="O534">
            <v>6</v>
          </cell>
          <cell r="P534">
            <v>1534866</v>
          </cell>
          <cell r="Q534">
            <v>45334</v>
          </cell>
          <cell r="R534">
            <v>45351</v>
          </cell>
          <cell r="S534">
            <v>2423472</v>
          </cell>
          <cell r="T534">
            <v>45352</v>
          </cell>
          <cell r="U534">
            <v>45382</v>
          </cell>
          <cell r="V534">
            <v>2423472</v>
          </cell>
          <cell r="W534">
            <v>45383</v>
          </cell>
          <cell r="X534">
            <v>45412</v>
          </cell>
          <cell r="Y534">
            <v>2423472</v>
          </cell>
          <cell r="Z534">
            <v>45413</v>
          </cell>
          <cell r="AA534">
            <v>45443</v>
          </cell>
          <cell r="AB534">
            <v>2423472</v>
          </cell>
          <cell r="AC534">
            <v>45444</v>
          </cell>
          <cell r="AD534">
            <v>45473</v>
          </cell>
          <cell r="AE534">
            <v>1130953</v>
          </cell>
          <cell r="AF534">
            <v>45474</v>
          </cell>
          <cell r="AG534">
            <v>45487</v>
          </cell>
          <cell r="BI534" t="str">
            <v>Oficina Asesora de Planeación</v>
          </cell>
          <cell r="BJ534" t="str">
            <v xml:space="preserve">MARIA PAULA ESTUPIÑAN TIUSO  </v>
          </cell>
          <cell r="BK534" t="str">
            <v>Asesora de Planeación</v>
          </cell>
          <cell r="BL534">
            <v>211</v>
          </cell>
          <cell r="BM534">
            <v>45334</v>
          </cell>
          <cell r="BN534">
            <v>26285257</v>
          </cell>
          <cell r="BO534">
            <v>1008</v>
          </cell>
          <cell r="BP534">
            <v>45334</v>
          </cell>
          <cell r="BQ534">
            <v>12359707</v>
          </cell>
          <cell r="CS534"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534">
            <v>1117322745</v>
          </cell>
          <cell r="CU534">
            <v>641</v>
          </cell>
          <cell r="CV534">
            <v>24021</v>
          </cell>
          <cell r="CY534">
            <v>8299</v>
          </cell>
          <cell r="CZ534" t="str">
            <v>M6</v>
          </cell>
        </row>
        <row r="535">
          <cell r="B535" t="str">
            <v>0436 DE 2024</v>
          </cell>
          <cell r="C535">
            <v>1106790776</v>
          </cell>
          <cell r="D535" t="str">
            <v>VALENTINA HERNANDEZ VIVAS</v>
          </cell>
          <cell r="E535" t="str">
            <v>CONTRATO DE PRESTACIÓN DE SERVICIOS PROFESIONALES</v>
          </cell>
          <cell r="F535" t="str">
            <v>PRESTACIÓN DE SERVICIOS PROFESIONALES NECESARIO PARA EL DESARROLLO DEL PROYECTO FICHA BPUNI VIARE 03 3110 2023 “FORTALECIMIENTO ESTRATÉGICO DE LA CULTURA ORGANIZACIONAL EN LA COMUNICACIÓN INTEGRAL DE LA UNIVERSIDAD DE LOS LLANOS”</v>
          </cell>
          <cell r="G535">
            <v>45334</v>
          </cell>
          <cell r="H535">
            <v>13925550</v>
          </cell>
          <cell r="I535" t="str">
            <v>Cinco (05) meses y tres (03) días calendario</v>
          </cell>
          <cell r="J535">
            <v>45334</v>
          </cell>
          <cell r="K535">
            <v>45487</v>
          </cell>
          <cell r="L535" t="str">
            <v>NO APLICA</v>
          </cell>
          <cell r="M535" t="str">
            <v>NO APLICA</v>
          </cell>
          <cell r="N535" t="str">
            <v>NO APLICA</v>
          </cell>
          <cell r="O535">
            <v>6</v>
          </cell>
          <cell r="P535">
            <v>1729317</v>
          </cell>
          <cell r="Q535">
            <v>45334</v>
          </cell>
          <cell r="R535">
            <v>45351</v>
          </cell>
          <cell r="S535">
            <v>2730500</v>
          </cell>
          <cell r="T535">
            <v>45352</v>
          </cell>
          <cell r="U535">
            <v>45382</v>
          </cell>
          <cell r="V535">
            <v>2730500</v>
          </cell>
          <cell r="W535">
            <v>45383</v>
          </cell>
          <cell r="X535">
            <v>45412</v>
          </cell>
          <cell r="Y535">
            <v>2730500</v>
          </cell>
          <cell r="Z535">
            <v>45413</v>
          </cell>
          <cell r="AA535">
            <v>45443</v>
          </cell>
          <cell r="AB535">
            <v>2730500</v>
          </cell>
          <cell r="AC535">
            <v>45444</v>
          </cell>
          <cell r="AD535">
            <v>45473</v>
          </cell>
          <cell r="AE535">
            <v>1274233</v>
          </cell>
          <cell r="AF535">
            <v>45474</v>
          </cell>
          <cell r="AG535">
            <v>45487</v>
          </cell>
          <cell r="BI535" t="str">
            <v>Secretaria General</v>
          </cell>
          <cell r="BJ535" t="str">
            <v>DEIVER GIOVANNY QUINTERO REYES</v>
          </cell>
          <cell r="BK535" t="str">
            <v>Secretario General</v>
          </cell>
          <cell r="BL535">
            <v>146</v>
          </cell>
          <cell r="BM535">
            <v>45327.440960648149</v>
          </cell>
          <cell r="BN535">
            <v>40689979</v>
          </cell>
          <cell r="BO535">
            <v>959</v>
          </cell>
          <cell r="BP535">
            <v>45334</v>
          </cell>
          <cell r="BQ535">
            <v>13925550</v>
          </cell>
          <cell r="CS535"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535">
            <v>1106790776</v>
          </cell>
          <cell r="CU535">
            <v>620</v>
          </cell>
          <cell r="CV535" t="str">
            <v>40063</v>
          </cell>
          <cell r="CY535">
            <v>7490</v>
          </cell>
          <cell r="CZ535" t="str">
            <v>M6</v>
          </cell>
        </row>
        <row r="536">
          <cell r="B536" t="str">
            <v>0437 DE 2024</v>
          </cell>
          <cell r="C536">
            <v>86067624</v>
          </cell>
          <cell r="D536" t="str">
            <v>LUIS ALFREDO HERNANDEZ AYALA</v>
          </cell>
          <cell r="E536" t="str">
            <v>CONTRATO DE PRESTACIÓN DE SERVICIOS DE APOYO A LA GESTIÓN</v>
          </cell>
          <cell r="F536" t="str">
            <v>PRESTACIÓN DE SERVICIOS DE APOYO A LA GESTIÓN NECESARIO PARA EL FORTALECIMIENTO DE LOS PROCESOS OPERATIVOS DE SERVICIOS GENERALES DE LA UNIVERSIDAD DE LOS LLANOS.</v>
          </cell>
          <cell r="G536">
            <v>45334</v>
          </cell>
          <cell r="H536">
            <v>9269780</v>
          </cell>
          <cell r="I536" t="str">
            <v>Cinco (05) meses y tres (03) días calendario</v>
          </cell>
          <cell r="J536">
            <v>45334</v>
          </cell>
          <cell r="K536">
            <v>45487</v>
          </cell>
          <cell r="L536" t="str">
            <v>NO APLICA</v>
          </cell>
          <cell r="M536" t="str">
            <v>NO APLICA</v>
          </cell>
          <cell r="N536" t="str">
            <v>NO APLICA</v>
          </cell>
          <cell r="O536">
            <v>6</v>
          </cell>
          <cell r="P536">
            <v>1151149</v>
          </cell>
          <cell r="Q536">
            <v>45334</v>
          </cell>
          <cell r="R536">
            <v>45351</v>
          </cell>
          <cell r="S536">
            <v>1817604</v>
          </cell>
          <cell r="T536">
            <v>45352</v>
          </cell>
          <cell r="U536">
            <v>45382</v>
          </cell>
          <cell r="V536">
            <v>1817604</v>
          </cell>
          <cell r="W536">
            <v>45383</v>
          </cell>
          <cell r="X536">
            <v>45412</v>
          </cell>
          <cell r="Y536">
            <v>1817604</v>
          </cell>
          <cell r="Z536">
            <v>45413</v>
          </cell>
          <cell r="AA536">
            <v>45443</v>
          </cell>
          <cell r="AB536">
            <v>1817604</v>
          </cell>
          <cell r="AC536">
            <v>45444</v>
          </cell>
          <cell r="AD536">
            <v>45473</v>
          </cell>
          <cell r="AE536">
            <v>848215</v>
          </cell>
          <cell r="AF536">
            <v>45474</v>
          </cell>
          <cell r="AG536">
            <v>45487</v>
          </cell>
          <cell r="BI536" t="str">
            <v>Vicerrectoría de Recursos Universitarios</v>
          </cell>
          <cell r="BJ536" t="str">
            <v>CLAUDIA CONSTANZA GANTIVA ORTEGON</v>
          </cell>
          <cell r="BK536" t="str">
            <v>Técnico Administrativo</v>
          </cell>
          <cell r="BL536">
            <v>153</v>
          </cell>
          <cell r="BM536">
            <v>45327.49181712963</v>
          </cell>
          <cell r="BN536">
            <v>275013935</v>
          </cell>
          <cell r="BO536">
            <v>962</v>
          </cell>
          <cell r="BP536">
            <v>45334</v>
          </cell>
          <cell r="BQ536">
            <v>9269780</v>
          </cell>
          <cell r="CS53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536">
            <v>86067624</v>
          </cell>
          <cell r="CU536">
            <v>436</v>
          </cell>
          <cell r="CV536" t="str">
            <v>423</v>
          </cell>
          <cell r="CY536">
            <v>8299</v>
          </cell>
          <cell r="CZ536" t="str">
            <v>M6</v>
          </cell>
        </row>
        <row r="537">
          <cell r="B537" t="str">
            <v>0438 DE 2024</v>
          </cell>
          <cell r="C537">
            <v>1018405643</v>
          </cell>
          <cell r="D537" t="str">
            <v>JUAN DAVID TORRES RADA</v>
          </cell>
          <cell r="E537" t="str">
            <v>CONTRATO DE PRESTACIÓN DE SERVICIOS DE APOYO A LA GESTIÓN</v>
          </cell>
          <cell r="F537" t="str">
            <v>PRESTACIÓN DE SERVICIOS DE APOYO A LA GESTIÓN NECESARIO PARA EL FORTALECIMIENTO DE LOS PROCESOS DE LA DIVISIÓN DE BIBLIOTECA DE LA UNIVERSIDAD DE LOS LLANOS.</v>
          </cell>
          <cell r="G537">
            <v>45334</v>
          </cell>
          <cell r="H537">
            <v>7028069</v>
          </cell>
          <cell r="I537" t="str">
            <v>Tres (03) meses y veintisiete (27) días calendario</v>
          </cell>
          <cell r="J537">
            <v>45334</v>
          </cell>
          <cell r="K537">
            <v>45450</v>
          </cell>
          <cell r="L537" t="str">
            <v>NO APLICA</v>
          </cell>
          <cell r="M537" t="str">
            <v>NO APLICA</v>
          </cell>
          <cell r="N537" t="str">
            <v>NO APLICA</v>
          </cell>
          <cell r="O537">
            <v>5</v>
          </cell>
          <cell r="P537">
            <v>1151149</v>
          </cell>
          <cell r="Q537">
            <v>45334</v>
          </cell>
          <cell r="R537">
            <v>45351</v>
          </cell>
          <cell r="S537">
            <v>1817604</v>
          </cell>
          <cell r="T537">
            <v>45352</v>
          </cell>
          <cell r="U537">
            <v>45382</v>
          </cell>
          <cell r="V537">
            <v>1817604</v>
          </cell>
          <cell r="W537">
            <v>45383</v>
          </cell>
          <cell r="X537">
            <v>45412</v>
          </cell>
          <cell r="Y537">
            <v>1817604</v>
          </cell>
          <cell r="Z537">
            <v>45413</v>
          </cell>
          <cell r="AA537">
            <v>45443</v>
          </cell>
          <cell r="AB537">
            <v>424108</v>
          </cell>
          <cell r="AC537">
            <v>45444</v>
          </cell>
          <cell r="AD537">
            <v>45450</v>
          </cell>
          <cell r="BI537" t="str">
            <v>División de Biblioteca</v>
          </cell>
          <cell r="BJ537" t="str">
            <v>BLANCA HERMINDA NAVARRO ARGUELLO</v>
          </cell>
          <cell r="BK537" t="str">
            <v>Jefe de Oficina</v>
          </cell>
          <cell r="BL537">
            <v>153</v>
          </cell>
          <cell r="BM537">
            <v>45327.49181712963</v>
          </cell>
          <cell r="BN537">
            <v>275013935</v>
          </cell>
          <cell r="BO537">
            <v>963</v>
          </cell>
          <cell r="BP537">
            <v>45334</v>
          </cell>
          <cell r="BQ537">
            <v>7028069</v>
          </cell>
          <cell r="CS53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7">
            <v>1018405643</v>
          </cell>
          <cell r="CU537">
            <v>436</v>
          </cell>
          <cell r="CV537" t="str">
            <v>432</v>
          </cell>
          <cell r="CY537">
            <v>8299</v>
          </cell>
          <cell r="CZ537" t="str">
            <v>M6</v>
          </cell>
        </row>
        <row r="538">
          <cell r="B538" t="str">
            <v>0439 DE 2024</v>
          </cell>
          <cell r="D538" t="str">
            <v>No. Vice Recursos / Regalías</v>
          </cell>
        </row>
        <row r="539">
          <cell r="B539" t="str">
            <v>0440 DE 2024</v>
          </cell>
          <cell r="D539" t="str">
            <v>No. Vice Recursos / Regalías</v>
          </cell>
        </row>
        <row r="540">
          <cell r="B540" t="str">
            <v>0441 DE 2024</v>
          </cell>
          <cell r="D540" t="str">
            <v>No. Vice Recursos / Regalías</v>
          </cell>
        </row>
        <row r="541">
          <cell r="B541" t="str">
            <v>0442 DE 2024</v>
          </cell>
          <cell r="C541">
            <v>1121883331</v>
          </cell>
          <cell r="D541" t="str">
            <v>KAREN GORDILLO AGUILAR</v>
          </cell>
          <cell r="E541" t="str">
            <v>CONTRATO DE PRESTACIÓN DE SERVICIOS PROFESIONALES</v>
          </cell>
          <cell r="F541" t="str">
            <v>PRESTACIÓN DE SERVICIOS PROFESIONALES NECESARIO PARA EL DESARROLLO DEL PROYECTO FICHA BPUNI PLAN 02 0311 2023 “FORTALECIMIENTO DEL SISTEMA DE GESTIÓN UNIVERSITARIO DE LA UNIVERSIDAD DE LOS LLANOS – ACTUALIZACIÓN I”</v>
          </cell>
          <cell r="G541">
            <v>45335</v>
          </cell>
          <cell r="H541">
            <v>13925550</v>
          </cell>
          <cell r="I541" t="str">
            <v>Cinco (05) meses y tres (03) días calendario</v>
          </cell>
          <cell r="J541">
            <v>45335</v>
          </cell>
          <cell r="K541">
            <v>45488</v>
          </cell>
          <cell r="L541" t="str">
            <v>NO APLICA</v>
          </cell>
          <cell r="M541" t="str">
            <v>NO APLICA</v>
          </cell>
          <cell r="N541" t="str">
            <v>NO APLICA</v>
          </cell>
          <cell r="O541">
            <v>6</v>
          </cell>
          <cell r="P541">
            <v>1638300</v>
          </cell>
          <cell r="Q541">
            <v>45335</v>
          </cell>
          <cell r="R541">
            <v>45351</v>
          </cell>
          <cell r="S541">
            <v>2730500</v>
          </cell>
          <cell r="T541">
            <v>45352</v>
          </cell>
          <cell r="U541">
            <v>45382</v>
          </cell>
          <cell r="V541">
            <v>2730500</v>
          </cell>
          <cell r="W541">
            <v>45383</v>
          </cell>
          <cell r="X541">
            <v>45412</v>
          </cell>
          <cell r="Y541">
            <v>2730500</v>
          </cell>
          <cell r="Z541">
            <v>45413</v>
          </cell>
          <cell r="AA541">
            <v>45443</v>
          </cell>
          <cell r="AB541">
            <v>2730500</v>
          </cell>
          <cell r="AC541">
            <v>45444</v>
          </cell>
          <cell r="AD541">
            <v>45473</v>
          </cell>
          <cell r="AE541">
            <v>1365250</v>
          </cell>
          <cell r="AF541">
            <v>45474</v>
          </cell>
          <cell r="AG541">
            <v>45488</v>
          </cell>
          <cell r="BI541" t="str">
            <v>Oficina Asesora de Planeación</v>
          </cell>
          <cell r="BJ541" t="str">
            <v xml:space="preserve">MARIA PAULA ESTUPIÑAN TIUSO  </v>
          </cell>
          <cell r="BK541" t="str">
            <v>Asesora de Planeación</v>
          </cell>
          <cell r="BL541">
            <v>211</v>
          </cell>
          <cell r="BM541">
            <v>45334</v>
          </cell>
          <cell r="BN541">
            <v>26285257</v>
          </cell>
          <cell r="BO541">
            <v>1017</v>
          </cell>
          <cell r="BP541">
            <v>45334</v>
          </cell>
          <cell r="BQ541">
            <v>13925550</v>
          </cell>
          <cell r="CS54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541">
            <v>1121883331</v>
          </cell>
          <cell r="CU541">
            <v>641</v>
          </cell>
          <cell r="CV541">
            <v>24021</v>
          </cell>
          <cell r="CY541">
            <v>8299</v>
          </cell>
          <cell r="CZ541" t="str">
            <v>M6</v>
          </cell>
        </row>
        <row r="542">
          <cell r="B542" t="str">
            <v>0443 DE 2024</v>
          </cell>
          <cell r="D542" t="str">
            <v>No. Vice Recursos / Regalías</v>
          </cell>
        </row>
        <row r="543">
          <cell r="B543" t="str">
            <v>0444 DE 2024</v>
          </cell>
          <cell r="D543" t="str">
            <v>No. Vice Recursos / Regalías</v>
          </cell>
        </row>
        <row r="544">
          <cell r="B544" t="str">
            <v>0445 DE 2024</v>
          </cell>
          <cell r="D544" t="str">
            <v>No. Vice Recursos / Regalías</v>
          </cell>
        </row>
        <row r="545">
          <cell r="B545" t="str">
            <v>0446 DE 2024</v>
          </cell>
          <cell r="D545" t="str">
            <v>No. Vice Recursos / Regalías</v>
          </cell>
        </row>
        <row r="546">
          <cell r="B546" t="str">
            <v>0447 DE 2024</v>
          </cell>
          <cell r="D546" t="str">
            <v>No. Vice Recursos / Regalías</v>
          </cell>
        </row>
        <row r="547">
          <cell r="B547" t="str">
            <v>0448 DE 2024</v>
          </cell>
          <cell r="D547" t="str">
            <v>No. Vice Recursos / Regalías</v>
          </cell>
        </row>
        <row r="548">
          <cell r="B548" t="str">
            <v>0449 DE 2024</v>
          </cell>
          <cell r="D548" t="str">
            <v>No. Vice Recursos / Regalías</v>
          </cell>
        </row>
        <row r="549">
          <cell r="B549" t="str">
            <v>0450 DE 2024</v>
          </cell>
          <cell r="C549">
            <v>1010066901</v>
          </cell>
          <cell r="D549" t="str">
            <v>ALEXANDRA BEDOYA MUÑOZ</v>
          </cell>
          <cell r="E549" t="str">
            <v>CONTRATO DE PRESTACIÓN DE SERVICIOS PROFESIONALES</v>
          </cell>
          <cell r="F549" t="str">
            <v>PRESTACIÓN DE SERVICIOS PROFESIONALES NECESARIO PARA EL DESARROLLO DEL PROYECTO FICHA BPUNI VIAC 03 2710 2023 “APOYO A LOS PROCESOS DE ASEGURAMIENTO DE LA CALIDAD ACADÉMICA EN LA UNIVERSIDAD DE LOS LLANOS”</v>
          </cell>
          <cell r="G549">
            <v>45341</v>
          </cell>
          <cell r="H549">
            <v>10922000</v>
          </cell>
          <cell r="I549" t="str">
            <v>Cuatro (04) meses calendario</v>
          </cell>
          <cell r="J549">
            <v>45341</v>
          </cell>
          <cell r="K549">
            <v>45461</v>
          </cell>
          <cell r="L549" t="str">
            <v>NO APLICA</v>
          </cell>
          <cell r="M549" t="str">
            <v>NO APLICA</v>
          </cell>
          <cell r="N549" t="str">
            <v>NO APLICA</v>
          </cell>
          <cell r="O549">
            <v>5</v>
          </cell>
          <cell r="P549">
            <v>1092200</v>
          </cell>
          <cell r="Q549">
            <v>45341</v>
          </cell>
          <cell r="R549">
            <v>45351</v>
          </cell>
          <cell r="S549">
            <v>2730500</v>
          </cell>
          <cell r="T549">
            <v>45352</v>
          </cell>
          <cell r="U549">
            <v>45382</v>
          </cell>
          <cell r="V549">
            <v>2730500</v>
          </cell>
          <cell r="W549">
            <v>45383</v>
          </cell>
          <cell r="X549">
            <v>45412</v>
          </cell>
          <cell r="Y549">
            <v>2730500</v>
          </cell>
          <cell r="Z549">
            <v>45413</v>
          </cell>
          <cell r="AA549">
            <v>45443</v>
          </cell>
          <cell r="AB549">
            <v>1638300</v>
          </cell>
          <cell r="AC549">
            <v>45444</v>
          </cell>
          <cell r="AD549">
            <v>45461</v>
          </cell>
          <cell r="BI549" t="str">
            <v>Vicerrectoría Académica</v>
          </cell>
          <cell r="BJ549" t="str">
            <v>MARIA PAULA ESTUPIÑAN TIUSO</v>
          </cell>
          <cell r="BK549" t="str">
            <v>Asesora de Planeación</v>
          </cell>
          <cell r="BL549">
            <v>295</v>
          </cell>
          <cell r="BM549">
            <v>45341.606620370374</v>
          </cell>
          <cell r="BN549">
            <v>10922000</v>
          </cell>
          <cell r="BO549">
            <v>1134</v>
          </cell>
          <cell r="BP549">
            <v>45341</v>
          </cell>
          <cell r="BQ549">
            <v>10922000</v>
          </cell>
          <cell r="CS549" t="str">
            <v>1. Apoyar la recolección de la información necesaria para los procesos de autoevaluación institucional y de los programas académicos. 2. Consolidar un repositorio para almacenamiento de la información estadística de la Universidad de los Llanos. 3. Apoyar la elaboración de información estadística derivada de la recolección de datos institucionales.  4. Apoyar la elaboración de reportes necesarios por las diferentes unidades académicas de la Institución. 5. Apoyar la elaboración de la herramienta y/o aplicativo para la consulta y alimentación de la información del repositorio estadístico de la Universidad de los Llanos.</v>
          </cell>
          <cell r="CT549">
            <v>1010066901</v>
          </cell>
          <cell r="CU549">
            <v>617</v>
          </cell>
          <cell r="CV549" t="str">
            <v>53016</v>
          </cell>
          <cell r="CY549">
            <v>8299</v>
          </cell>
          <cell r="CZ549" t="str">
            <v>M6</v>
          </cell>
        </row>
        <row r="550">
          <cell r="B550" t="str">
            <v>0451 DE 2024</v>
          </cell>
          <cell r="C550">
            <v>1121962924</v>
          </cell>
          <cell r="D550" t="str">
            <v>GERMAN ALEJANDRO PEÑARANDA RUGELIS</v>
          </cell>
          <cell r="E550" t="str">
            <v>CONTRATO DE PRESTACIÓN DE SERVICIOS DE APOYO A LA GESTIÓN</v>
          </cell>
          <cell r="F550" t="str">
            <v>PRESTACIÓN DE SERVICIOS DE APOYO A LA GESTIÓN NECESARIO PARA EL DESARROLLO DEL PROYECTO FICHA BPUNI VIARE 03 3110 2023 “FORTALECIMIENTO ESTRATÉGICO DE LA CULTURA ORGANIZACIONAL EN LA COMUNICACIÓN INTEGRAL DE LA UNIVERSIDAD DE LOS LLANOS”</v>
          </cell>
          <cell r="G550">
            <v>45341</v>
          </cell>
          <cell r="H550">
            <v>11794230</v>
          </cell>
          <cell r="I550" t="str">
            <v>Cuatro (04) meses y veintiséis (26) días calendario</v>
          </cell>
          <cell r="J550">
            <v>45341</v>
          </cell>
          <cell r="K550">
            <v>45487</v>
          </cell>
          <cell r="L550" t="str">
            <v>NO APLICA</v>
          </cell>
          <cell r="M550" t="str">
            <v>NO APLICA</v>
          </cell>
          <cell r="N550" t="str">
            <v>NO APLICA</v>
          </cell>
          <cell r="O550">
            <v>6</v>
          </cell>
          <cell r="P550">
            <v>969389</v>
          </cell>
          <cell r="Q550">
            <v>45341</v>
          </cell>
          <cell r="R550">
            <v>45351</v>
          </cell>
          <cell r="S550">
            <v>2423472</v>
          </cell>
          <cell r="T550">
            <v>45352</v>
          </cell>
          <cell r="U550">
            <v>45382</v>
          </cell>
          <cell r="V550">
            <v>2423472</v>
          </cell>
          <cell r="W550">
            <v>45383</v>
          </cell>
          <cell r="X550">
            <v>45412</v>
          </cell>
          <cell r="Y550">
            <v>2423472</v>
          </cell>
          <cell r="Z550">
            <v>45413</v>
          </cell>
          <cell r="AA550">
            <v>45443</v>
          </cell>
          <cell r="AB550">
            <v>2423472</v>
          </cell>
          <cell r="AC550">
            <v>45444</v>
          </cell>
          <cell r="AD550">
            <v>45473</v>
          </cell>
          <cell r="AE550">
            <v>1130953</v>
          </cell>
          <cell r="AF550">
            <v>45474</v>
          </cell>
          <cell r="AG550">
            <v>45487</v>
          </cell>
          <cell r="BI550" t="str">
            <v>Secretaria General</v>
          </cell>
          <cell r="BJ550" t="str">
            <v>DEIVER GIOVANNY QUINTERO REYES</v>
          </cell>
          <cell r="BK550" t="str">
            <v>Secretario General</v>
          </cell>
          <cell r="BL550">
            <v>296</v>
          </cell>
          <cell r="BM550">
            <v>45341.612395833334</v>
          </cell>
          <cell r="BN550">
            <v>11794230</v>
          </cell>
          <cell r="BO550">
            <v>1135</v>
          </cell>
          <cell r="BP550">
            <v>45341</v>
          </cell>
          <cell r="BQ550">
            <v>11794230</v>
          </cell>
          <cell r="CS55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550">
            <v>1121962924</v>
          </cell>
          <cell r="CU550">
            <v>620</v>
          </cell>
          <cell r="CV550" t="str">
            <v>40063</v>
          </cell>
          <cell r="CY550">
            <v>8299</v>
          </cell>
          <cell r="CZ550" t="str">
            <v>M6</v>
          </cell>
        </row>
        <row r="551">
          <cell r="B551" t="str">
            <v>0452 DE 2024</v>
          </cell>
          <cell r="C551">
            <v>1121883302</v>
          </cell>
          <cell r="D551" t="str">
            <v>EVELYNE ALEXANDRA BENITEZ GUTIERREZ</v>
          </cell>
          <cell r="E551" t="str">
            <v>CONTRATO DE PRESTACIÓN DE SERVICIOS PROFESIONALES</v>
          </cell>
          <cell r="F551" t="str">
            <v>PRESTACIÓN DE SERVICIOS PROFESIONALES NECESARIO PARA EL FORTALECIMIENTO DE LOS PROCESOS DE GESTIÓN JURÍDICA DE LA OFICINA ASESORA JURÍDICA DE LA UNIVERSIDAD DE LOS LLANOS.</v>
          </cell>
          <cell r="G551">
            <v>45341</v>
          </cell>
          <cell r="H551">
            <v>14897976</v>
          </cell>
          <cell r="I551" t="str">
            <v>Cuatro (04) meses y veintiséis (26) días calendario</v>
          </cell>
          <cell r="J551">
            <v>45341</v>
          </cell>
          <cell r="K551">
            <v>45487</v>
          </cell>
          <cell r="L551" t="str">
            <v>NO APLICA</v>
          </cell>
          <cell r="M551" t="str">
            <v>NO APLICA</v>
          </cell>
          <cell r="N551" t="str">
            <v>NO APLICA</v>
          </cell>
          <cell r="O551">
            <v>6</v>
          </cell>
          <cell r="P551">
            <v>1224491</v>
          </cell>
          <cell r="Q551">
            <v>45341</v>
          </cell>
          <cell r="R551">
            <v>45351</v>
          </cell>
          <cell r="S551">
            <v>3061228</v>
          </cell>
          <cell r="T551">
            <v>45352</v>
          </cell>
          <cell r="U551">
            <v>45382</v>
          </cell>
          <cell r="V551">
            <v>3061228</v>
          </cell>
          <cell r="W551">
            <v>45383</v>
          </cell>
          <cell r="X551">
            <v>45412</v>
          </cell>
          <cell r="Y551">
            <v>3061228</v>
          </cell>
          <cell r="Z551">
            <v>45413</v>
          </cell>
          <cell r="AA551">
            <v>45443</v>
          </cell>
          <cell r="AB551">
            <v>3061228</v>
          </cell>
          <cell r="AC551">
            <v>45444</v>
          </cell>
          <cell r="AD551">
            <v>45473</v>
          </cell>
          <cell r="AE551">
            <v>1428573</v>
          </cell>
          <cell r="AF551">
            <v>45474</v>
          </cell>
          <cell r="AG551">
            <v>45487</v>
          </cell>
          <cell r="BI551" t="str">
            <v>Oficina Asesora Jurídica</v>
          </cell>
          <cell r="BJ551" t="str">
            <v>ZULITH ANDREA ROMERO MARTIN</v>
          </cell>
          <cell r="BK551" t="str">
            <v>Asesora Jurídica</v>
          </cell>
          <cell r="BL551">
            <v>299</v>
          </cell>
          <cell r="BM551">
            <v>45341.672118055554</v>
          </cell>
          <cell r="BN551">
            <v>14897976</v>
          </cell>
          <cell r="BO551">
            <v>1141</v>
          </cell>
          <cell r="BP551">
            <v>45341</v>
          </cell>
          <cell r="BQ551">
            <v>14897976</v>
          </cell>
          <cell r="CS551"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551">
            <v>1121883302</v>
          </cell>
          <cell r="CU551">
            <v>436</v>
          </cell>
          <cell r="CV551" t="str">
            <v>210</v>
          </cell>
          <cell r="CY551">
            <v>7490</v>
          </cell>
          <cell r="CZ551" t="str">
            <v>M6</v>
          </cell>
        </row>
        <row r="552">
          <cell r="B552" t="str">
            <v>0453 DE 2024</v>
          </cell>
          <cell r="C552">
            <v>1121912783</v>
          </cell>
          <cell r="D552" t="str">
            <v>KATHERINE TATIANA PEREZ CASTAÑEDA</v>
          </cell>
          <cell r="E552" t="str">
            <v>CONTRATO DE PRESTACIÓN DE SERVICIOS PROFESIONALES</v>
          </cell>
          <cell r="F552" t="str">
            <v>PRESTACIÓN DE SERVICIOS PROFESIONALES NECESARIO PARA EL FORTALECIMIENTO DEL PROCESO DE AUTOEVALUACIÓN EN EL PROGRAMA DE DOCTORADO EN CIENCIAS AGRARIAS, EN EL MARCO DEL ASEGURAMIENTO DE LA CALIDAD ACADÉMICA DE LA UNIVERSIDAD DE LOS LLANOS.</v>
          </cell>
          <cell r="G552">
            <v>45341</v>
          </cell>
          <cell r="H552">
            <v>10922000</v>
          </cell>
          <cell r="I552" t="str">
            <v>Cuatro (04) meses calendario</v>
          </cell>
          <cell r="J552">
            <v>45341</v>
          </cell>
          <cell r="K552">
            <v>45461</v>
          </cell>
          <cell r="L552" t="str">
            <v>NO APLICA</v>
          </cell>
          <cell r="M552" t="str">
            <v>NO APLICA</v>
          </cell>
          <cell r="N552" t="str">
            <v>NO APLICA</v>
          </cell>
          <cell r="O552">
            <v>5</v>
          </cell>
          <cell r="P552">
            <v>1092200</v>
          </cell>
          <cell r="Q552">
            <v>45341</v>
          </cell>
          <cell r="R552">
            <v>45351</v>
          </cell>
          <cell r="S552">
            <v>2730500</v>
          </cell>
          <cell r="T552">
            <v>45352</v>
          </cell>
          <cell r="U552">
            <v>45382</v>
          </cell>
          <cell r="V552">
            <v>2730500</v>
          </cell>
          <cell r="W552">
            <v>45383</v>
          </cell>
          <cell r="X552">
            <v>45412</v>
          </cell>
          <cell r="Y552">
            <v>2730500</v>
          </cell>
          <cell r="Z552">
            <v>45413</v>
          </cell>
          <cell r="AA552">
            <v>45443</v>
          </cell>
          <cell r="AB552">
            <v>1638300</v>
          </cell>
          <cell r="AC552">
            <v>45444</v>
          </cell>
          <cell r="AD552">
            <v>45461</v>
          </cell>
          <cell r="BI552" t="str">
            <v>Facultad de Ciencias Agropecuarias y Recursos Naturales</v>
          </cell>
          <cell r="BJ552" t="str">
            <v>CRISTÓBAL LUGO LÓPEZ</v>
          </cell>
          <cell r="BK552" t="str">
            <v>Decano de la Facultad de Ciencias Agropecuarias y Recursos Naturales</v>
          </cell>
          <cell r="BL552">
            <v>297</v>
          </cell>
          <cell r="BM552">
            <v>45341.622824074075</v>
          </cell>
          <cell r="BN552">
            <v>25819976</v>
          </cell>
          <cell r="BO552">
            <v>1137</v>
          </cell>
          <cell r="BP552">
            <v>45341</v>
          </cell>
          <cell r="BQ552">
            <v>10922000</v>
          </cell>
          <cell r="CS552" t="str">
            <v>1. Contribuir con la ejecución de las actividades necesarias para la realización del segundo proceso de autoevaluación del programa de Doctorado en Ciencias Agrarias ofrecido por la Facultad de Ciencias Agropecuarias y Recursos Naturales. 2. Colaborar en la recopilación, análisis de la información y elaboración de los respectivos informes, con el propósito de someter el Programa a acreditación en alta calidad por el Consejo de Nacional de Acreditación. 3. Apoyar la búsqueda, recopilación y sistematización de la información que se requiera para el análisis y autoevaluación de los factores definidos en el modelo de acreditación del Consejo Nacional de Acreditación. 4. Coadyuvar en la construcción de los documentos, instrumentos e informes documentales, así como la recolección de la información requerida para la acreditación de alta calidad del Programa. 5. Apoyar el proceso de formulación del Plan de Mejoramiento que se derive del proceso de autoevaluación.</v>
          </cell>
          <cell r="CT552">
            <v>1121912783</v>
          </cell>
          <cell r="CU552">
            <v>241</v>
          </cell>
          <cell r="CV552" t="str">
            <v>56200</v>
          </cell>
          <cell r="CY552">
            <v>8299</v>
          </cell>
          <cell r="CZ552" t="str">
            <v>M6</v>
          </cell>
        </row>
        <row r="553">
          <cell r="B553" t="str">
            <v>0454 DE 2024</v>
          </cell>
          <cell r="C553">
            <v>1121896021</v>
          </cell>
          <cell r="D553" t="str">
            <v>YAIR LEANDRO ZAPATA MUÑOZ</v>
          </cell>
          <cell r="E553" t="str">
            <v>CONTRATO DE PRESTACIÓN DE SERVICIOS PROFESIONALES</v>
          </cell>
          <cell r="F55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3">
            <v>45341</v>
          </cell>
          <cell r="H553">
            <v>23898837</v>
          </cell>
          <cell r="I553" t="str">
            <v>Cuatro (04) meses y veintiséis (26) días calendario</v>
          </cell>
          <cell r="J553">
            <v>45341</v>
          </cell>
          <cell r="K553">
            <v>45487</v>
          </cell>
          <cell r="L553" t="str">
            <v>NO APLICA</v>
          </cell>
          <cell r="M553" t="str">
            <v>NO APLICA</v>
          </cell>
          <cell r="N553" t="str">
            <v>NO APLICA</v>
          </cell>
          <cell r="O553">
            <v>6</v>
          </cell>
          <cell r="P553">
            <v>1964288</v>
          </cell>
          <cell r="Q553">
            <v>45341</v>
          </cell>
          <cell r="R553">
            <v>45351</v>
          </cell>
          <cell r="S553">
            <v>4910720</v>
          </cell>
          <cell r="T553">
            <v>45352</v>
          </cell>
          <cell r="U553">
            <v>45382</v>
          </cell>
          <cell r="V553">
            <v>4910720</v>
          </cell>
          <cell r="W553">
            <v>45383</v>
          </cell>
          <cell r="X553">
            <v>45412</v>
          </cell>
          <cell r="Y553">
            <v>4910720</v>
          </cell>
          <cell r="Z553">
            <v>45413</v>
          </cell>
          <cell r="AA553">
            <v>45443</v>
          </cell>
          <cell r="AB553">
            <v>4910720</v>
          </cell>
          <cell r="AC553">
            <v>45444</v>
          </cell>
          <cell r="AD553">
            <v>45473</v>
          </cell>
          <cell r="AE553">
            <v>2291669</v>
          </cell>
          <cell r="AF553">
            <v>45474</v>
          </cell>
          <cell r="AG553">
            <v>45487</v>
          </cell>
          <cell r="BI553" t="str">
            <v>Instituto de Ciencias Ambientales de la Orinoquia Colombiana</v>
          </cell>
          <cell r="BJ553" t="str">
            <v>MARCO AURELIO TORRES MORA</v>
          </cell>
          <cell r="BK553" t="str">
            <v>Director del Instituto de Ciencias Ambientales de la Orinoquia Colombiana</v>
          </cell>
          <cell r="BL553">
            <v>298</v>
          </cell>
          <cell r="BM553">
            <v>45341.639687499999</v>
          </cell>
          <cell r="BN553">
            <v>41900559</v>
          </cell>
          <cell r="BO553">
            <v>1140</v>
          </cell>
          <cell r="BP553">
            <v>45341</v>
          </cell>
          <cell r="BQ553">
            <v>23898837</v>
          </cell>
          <cell r="CS553"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553">
            <v>1121896021.0999999</v>
          </cell>
          <cell r="CU553">
            <v>649</v>
          </cell>
          <cell r="CV553" t="str">
            <v>57706</v>
          </cell>
          <cell r="CY553">
            <v>8299</v>
          </cell>
          <cell r="CZ553" t="str">
            <v>M6</v>
          </cell>
        </row>
        <row r="554">
          <cell r="B554" t="str">
            <v>0455 DE 2024</v>
          </cell>
          <cell r="C554">
            <v>1121913636</v>
          </cell>
          <cell r="D554" t="str">
            <v>YIRLEY ANGELICA RINCON BLANQUICET</v>
          </cell>
          <cell r="E554" t="str">
            <v>CONTRATO DE PRESTACIÓN DE SERVICIOS PROFESIONALES</v>
          </cell>
          <cell r="F554"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4">
            <v>45341</v>
          </cell>
          <cell r="H554">
            <v>18001722</v>
          </cell>
          <cell r="I554" t="str">
            <v>Cuatro (04) meses y veintiséis (26) días calendario</v>
          </cell>
          <cell r="J554">
            <v>45341</v>
          </cell>
          <cell r="K554">
            <v>45487</v>
          </cell>
          <cell r="L554" t="str">
            <v>NO APLICA</v>
          </cell>
          <cell r="M554" t="str">
            <v>NO APLICA</v>
          </cell>
          <cell r="N554" t="str">
            <v>NO APLICA</v>
          </cell>
          <cell r="O554">
            <v>6</v>
          </cell>
          <cell r="P554">
            <v>1479594</v>
          </cell>
          <cell r="Q554">
            <v>45341</v>
          </cell>
          <cell r="R554">
            <v>45351</v>
          </cell>
          <cell r="S554">
            <v>3698984</v>
          </cell>
          <cell r="T554">
            <v>45352</v>
          </cell>
          <cell r="U554">
            <v>45382</v>
          </cell>
          <cell r="V554">
            <v>3698984</v>
          </cell>
          <cell r="W554">
            <v>45383</v>
          </cell>
          <cell r="X554">
            <v>45412</v>
          </cell>
          <cell r="Y554">
            <v>3698984</v>
          </cell>
          <cell r="Z554">
            <v>45413</v>
          </cell>
          <cell r="AA554">
            <v>45443</v>
          </cell>
          <cell r="AB554">
            <v>3698984</v>
          </cell>
          <cell r="AC554">
            <v>45444</v>
          </cell>
          <cell r="AD554">
            <v>45473</v>
          </cell>
          <cell r="AE554">
            <v>1726192</v>
          </cell>
          <cell r="AF554">
            <v>45474</v>
          </cell>
          <cell r="AG554">
            <v>45487</v>
          </cell>
          <cell r="BI554" t="str">
            <v>Instituto de Ciencias Ambientales de la Orinoquia Colombiana</v>
          </cell>
          <cell r="BJ554" t="str">
            <v>MARCO AURELIO TORRES MORA</v>
          </cell>
          <cell r="BK554" t="str">
            <v>Director del Instituto de Ciencias Ambientales de la Orinoquia Colombiana</v>
          </cell>
          <cell r="BL554">
            <v>298</v>
          </cell>
          <cell r="BM554">
            <v>45341.639687499999</v>
          </cell>
          <cell r="BN554">
            <v>41900559</v>
          </cell>
          <cell r="BO554">
            <v>1139</v>
          </cell>
          <cell r="BP554">
            <v>45341</v>
          </cell>
          <cell r="BQ554">
            <v>18001722</v>
          </cell>
          <cell r="CS554"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554">
            <v>1121913636.2</v>
          </cell>
          <cell r="CU554">
            <v>649</v>
          </cell>
          <cell r="CV554" t="str">
            <v>57706</v>
          </cell>
          <cell r="CY554">
            <v>8560</v>
          </cell>
          <cell r="CZ554" t="str">
            <v>M5</v>
          </cell>
        </row>
        <row r="555">
          <cell r="B555" t="str">
            <v>0456 DE 2024</v>
          </cell>
          <cell r="C555">
            <v>1121937873</v>
          </cell>
          <cell r="D555" t="str">
            <v>MARIA ALEJANDRA PAJOY RUIZ</v>
          </cell>
          <cell r="E555" t="str">
            <v>CONTRATO DE PRESTACIÓN DE SERVICIOS PROFESIONALES</v>
          </cell>
          <cell r="F555" t="str">
            <v>PRESTACIÓN DE SERVICIOS PROFESIONALES NECESARIO PARA EL FORTALECIMIENTO DE LOS PROCESOS ADMINISTRATIVOS QUE SE DESARROLLAN EN LA FACULTAD DE CIENCIAS HUMANAS Y DE LA EDUCACIÓN DE LA UNIVERSIDAD DE LOS LLANOS.</v>
          </cell>
          <cell r="G555">
            <v>45341</v>
          </cell>
          <cell r="H555">
            <v>14897976</v>
          </cell>
          <cell r="I555" t="str">
            <v>Cuatro (04) meses y veintiséis (26) días calendario</v>
          </cell>
          <cell r="J555">
            <v>45341</v>
          </cell>
          <cell r="K555">
            <v>45487</v>
          </cell>
          <cell r="L555" t="str">
            <v>NO APLICA</v>
          </cell>
          <cell r="M555" t="str">
            <v>NO APLICA</v>
          </cell>
          <cell r="N555" t="str">
            <v>NO APLICA</v>
          </cell>
          <cell r="O555">
            <v>6</v>
          </cell>
          <cell r="P555">
            <v>1224491</v>
          </cell>
          <cell r="Q555">
            <v>45341</v>
          </cell>
          <cell r="R555">
            <v>45351</v>
          </cell>
          <cell r="S555">
            <v>3061228</v>
          </cell>
          <cell r="T555">
            <v>45352</v>
          </cell>
          <cell r="U555">
            <v>45382</v>
          </cell>
          <cell r="V555">
            <v>3061228</v>
          </cell>
          <cell r="W555">
            <v>45383</v>
          </cell>
          <cell r="X555">
            <v>45412</v>
          </cell>
          <cell r="Y555">
            <v>3061228</v>
          </cell>
          <cell r="Z555">
            <v>45413</v>
          </cell>
          <cell r="AA555">
            <v>45443</v>
          </cell>
          <cell r="AB555">
            <v>3061228</v>
          </cell>
          <cell r="AC555">
            <v>45444</v>
          </cell>
          <cell r="AD555">
            <v>45473</v>
          </cell>
          <cell r="AE555">
            <v>1428573</v>
          </cell>
          <cell r="AF555">
            <v>45474</v>
          </cell>
          <cell r="AG555">
            <v>45487</v>
          </cell>
          <cell r="BI555" t="str">
            <v>Facultad de Ciencias Humanas y de la Educación</v>
          </cell>
          <cell r="BJ555" t="str">
            <v>FERNANDO CAMPOS POLO</v>
          </cell>
          <cell r="BK555" t="str">
            <v>Decano de la Facultad de Ciencias Humanas y de la Educación</v>
          </cell>
          <cell r="BL555">
            <v>297</v>
          </cell>
          <cell r="BM555">
            <v>45341.622824074075</v>
          </cell>
          <cell r="BN555">
            <v>25819976</v>
          </cell>
          <cell r="BO555">
            <v>1138</v>
          </cell>
          <cell r="BP555">
            <v>45341</v>
          </cell>
          <cell r="BQ555">
            <v>14897976</v>
          </cell>
          <cell r="CS555"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555">
            <v>1121937873</v>
          </cell>
          <cell r="CU555">
            <v>82</v>
          </cell>
          <cell r="CV555" t="str">
            <v>56200</v>
          </cell>
          <cell r="CY555">
            <v>7020</v>
          </cell>
          <cell r="CZ555" t="str">
            <v>M5</v>
          </cell>
        </row>
      </sheetData>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41"/>
  <sheetViews>
    <sheetView tabSelected="1" zoomScaleNormal="100" zoomScaleSheetLayoutView="100" workbookViewId="0">
      <pane xSplit="4" ySplit="2" topLeftCell="E3" activePane="bottomRight" state="frozen"/>
      <selection pane="topRight" activeCell="E1" sqref="E1"/>
      <selection pane="bottomLeft" activeCell="A4" sqref="A4"/>
      <selection pane="bottomRight" activeCell="D13" sqref="D13"/>
    </sheetView>
  </sheetViews>
  <sheetFormatPr baseColWidth="10" defaultColWidth="0" defaultRowHeight="12" zeroHeight="1" x14ac:dyDescent="0.25"/>
  <cols>
    <col min="1" max="1" width="1" style="403" customWidth="1"/>
    <col min="2" max="2" width="15.7109375" style="405" customWidth="1"/>
    <col min="3" max="3" width="18.42578125" style="405" customWidth="1"/>
    <col min="4" max="6" width="34.7109375" style="405" customWidth="1"/>
    <col min="7" max="7" width="40.7109375" style="405" customWidth="1"/>
    <col min="8" max="8" width="10" style="405" customWidth="1"/>
    <col min="9" max="9" width="1" style="405" customWidth="1"/>
    <col min="10" max="16384" width="15.7109375" style="405" hidden="1"/>
  </cols>
  <sheetData>
    <row r="1" spans="1:8" ht="3.75" customHeight="1" x14ac:dyDescent="0.25">
      <c r="B1" s="404"/>
      <c r="C1" s="404"/>
      <c r="D1" s="404"/>
      <c r="E1" s="404"/>
      <c r="F1" s="404"/>
      <c r="G1" s="404"/>
    </row>
    <row r="2" spans="1:8" s="433" customFormat="1" ht="34.5" customHeight="1" x14ac:dyDescent="0.25">
      <c r="A2" s="431"/>
      <c r="B2" s="432" t="s">
        <v>4</v>
      </c>
      <c r="C2" s="432" t="s">
        <v>5</v>
      </c>
      <c r="D2" s="432" t="s">
        <v>6</v>
      </c>
      <c r="E2" s="432" t="s">
        <v>259</v>
      </c>
      <c r="F2" s="432" t="s">
        <v>19</v>
      </c>
      <c r="G2" s="432" t="s">
        <v>20</v>
      </c>
      <c r="H2" s="432" t="s">
        <v>305</v>
      </c>
    </row>
    <row r="3" spans="1:8" x14ac:dyDescent="0.2">
      <c r="A3" s="406"/>
      <c r="B3" s="414" t="s">
        <v>2540</v>
      </c>
      <c r="C3" s="415">
        <v>1121966132</v>
      </c>
      <c r="D3" s="414" t="s">
        <v>1164</v>
      </c>
      <c r="E3" s="416" t="s">
        <v>273</v>
      </c>
      <c r="F3" s="416" t="s">
        <v>1145</v>
      </c>
      <c r="G3" s="417" t="s">
        <v>1167</v>
      </c>
      <c r="H3" s="418" t="s">
        <v>2541</v>
      </c>
    </row>
    <row r="4" spans="1:8" x14ac:dyDescent="0.2">
      <c r="A4" s="406"/>
      <c r="B4" s="414" t="s">
        <v>2542</v>
      </c>
      <c r="C4" s="415">
        <v>1193043576</v>
      </c>
      <c r="D4" s="414" t="s">
        <v>1310</v>
      </c>
      <c r="E4" s="416" t="s">
        <v>273</v>
      </c>
      <c r="F4" s="416" t="s">
        <v>1145</v>
      </c>
      <c r="G4" s="417" t="s">
        <v>1167</v>
      </c>
      <c r="H4" s="418" t="s">
        <v>2544</v>
      </c>
    </row>
    <row r="5" spans="1:8" x14ac:dyDescent="0.2">
      <c r="A5" s="406"/>
      <c r="B5" s="414" t="s">
        <v>1352</v>
      </c>
      <c r="C5" s="419">
        <v>1121844302</v>
      </c>
      <c r="D5" s="420" t="s">
        <v>1353</v>
      </c>
      <c r="E5" s="416" t="s">
        <v>709</v>
      </c>
      <c r="F5" s="418" t="s">
        <v>710</v>
      </c>
      <c r="G5" s="416" t="s">
        <v>711</v>
      </c>
      <c r="H5" s="418" t="s">
        <v>1354</v>
      </c>
    </row>
    <row r="6" spans="1:8" x14ac:dyDescent="0.2">
      <c r="A6" s="406"/>
      <c r="B6" s="414" t="s">
        <v>1355</v>
      </c>
      <c r="C6" s="419">
        <v>1121938572</v>
      </c>
      <c r="D6" s="420" t="s">
        <v>609</v>
      </c>
      <c r="E6" s="416" t="s">
        <v>709</v>
      </c>
      <c r="F6" s="418" t="s">
        <v>710</v>
      </c>
      <c r="G6" s="416" t="s">
        <v>711</v>
      </c>
      <c r="H6" s="418" t="s">
        <v>1356</v>
      </c>
    </row>
    <row r="7" spans="1:8" x14ac:dyDescent="0.2">
      <c r="A7" s="406"/>
      <c r="B7" s="414" t="s">
        <v>1357</v>
      </c>
      <c r="C7" s="415">
        <v>1121875719</v>
      </c>
      <c r="D7" s="414" t="s">
        <v>457</v>
      </c>
      <c r="E7" s="416" t="s">
        <v>709</v>
      </c>
      <c r="F7" s="418" t="s">
        <v>710</v>
      </c>
      <c r="G7" s="416" t="s">
        <v>711</v>
      </c>
      <c r="H7" s="418" t="s">
        <v>1358</v>
      </c>
    </row>
    <row r="8" spans="1:8" x14ac:dyDescent="0.2">
      <c r="A8" s="406"/>
      <c r="B8" s="414" t="s">
        <v>1359</v>
      </c>
      <c r="C8" s="419">
        <v>1010066901</v>
      </c>
      <c r="D8" s="420" t="s">
        <v>611</v>
      </c>
      <c r="E8" s="416" t="s">
        <v>709</v>
      </c>
      <c r="F8" s="418" t="s">
        <v>710</v>
      </c>
      <c r="G8" s="416" t="s">
        <v>711</v>
      </c>
      <c r="H8" s="418" t="s">
        <v>1360</v>
      </c>
    </row>
    <row r="9" spans="1:8" x14ac:dyDescent="0.2">
      <c r="A9" s="406"/>
      <c r="B9" s="414" t="s">
        <v>1361</v>
      </c>
      <c r="C9" s="419">
        <v>1123863846</v>
      </c>
      <c r="D9" s="420" t="s">
        <v>886</v>
      </c>
      <c r="E9" s="416" t="s">
        <v>709</v>
      </c>
      <c r="F9" s="418" t="s">
        <v>710</v>
      </c>
      <c r="G9" s="416" t="s">
        <v>711</v>
      </c>
      <c r="H9" s="418" t="s">
        <v>1362</v>
      </c>
    </row>
    <row r="10" spans="1:8" x14ac:dyDescent="0.2">
      <c r="A10" s="406"/>
      <c r="B10" s="414" t="s">
        <v>1363</v>
      </c>
      <c r="C10" s="419">
        <v>1001298273</v>
      </c>
      <c r="D10" s="420" t="s">
        <v>1306</v>
      </c>
      <c r="E10" s="416" t="s">
        <v>709</v>
      </c>
      <c r="F10" s="418" t="s">
        <v>710</v>
      </c>
      <c r="G10" s="416" t="s">
        <v>711</v>
      </c>
      <c r="H10" s="418" t="s">
        <v>1364</v>
      </c>
    </row>
    <row r="11" spans="1:8" x14ac:dyDescent="0.2">
      <c r="A11" s="406"/>
      <c r="B11" s="414" t="s">
        <v>1365</v>
      </c>
      <c r="C11" s="419">
        <v>1121827878</v>
      </c>
      <c r="D11" s="420" t="s">
        <v>1305</v>
      </c>
      <c r="E11" s="416" t="s">
        <v>709</v>
      </c>
      <c r="F11" s="418" t="s">
        <v>710</v>
      </c>
      <c r="G11" s="416" t="s">
        <v>711</v>
      </c>
      <c r="H11" s="418" t="s">
        <v>1366</v>
      </c>
    </row>
    <row r="12" spans="1:8" x14ac:dyDescent="0.2">
      <c r="A12" s="406"/>
      <c r="B12" s="414" t="s">
        <v>1367</v>
      </c>
      <c r="C12" s="415">
        <v>40185261</v>
      </c>
      <c r="D12" s="414" t="s">
        <v>504</v>
      </c>
      <c r="E12" s="416" t="s">
        <v>709</v>
      </c>
      <c r="F12" s="418" t="s">
        <v>710</v>
      </c>
      <c r="G12" s="416" t="s">
        <v>711</v>
      </c>
      <c r="H12" s="418" t="s">
        <v>1368</v>
      </c>
    </row>
    <row r="13" spans="1:8" x14ac:dyDescent="0.2">
      <c r="A13" s="406"/>
      <c r="B13" s="414" t="s">
        <v>1369</v>
      </c>
      <c r="C13" s="419">
        <v>1121936580</v>
      </c>
      <c r="D13" s="414" t="s">
        <v>1370</v>
      </c>
      <c r="E13" s="416" t="s">
        <v>709</v>
      </c>
      <c r="F13" s="418" t="s">
        <v>710</v>
      </c>
      <c r="G13" s="416" t="s">
        <v>711</v>
      </c>
      <c r="H13" s="418" t="s">
        <v>1371</v>
      </c>
    </row>
    <row r="14" spans="1:8" x14ac:dyDescent="0.2">
      <c r="A14" s="406"/>
      <c r="B14" s="414" t="s">
        <v>1372</v>
      </c>
      <c r="C14" s="415">
        <v>1121955517</v>
      </c>
      <c r="D14" s="414" t="s">
        <v>1373</v>
      </c>
      <c r="E14" s="416" t="s">
        <v>709</v>
      </c>
      <c r="F14" s="418" t="s">
        <v>710</v>
      </c>
      <c r="G14" s="416" t="s">
        <v>711</v>
      </c>
      <c r="H14" s="418" t="s">
        <v>1374</v>
      </c>
    </row>
    <row r="15" spans="1:8" x14ac:dyDescent="0.2">
      <c r="A15" s="406"/>
      <c r="B15" s="414" t="s">
        <v>1375</v>
      </c>
      <c r="C15" s="415">
        <v>1121831200</v>
      </c>
      <c r="D15" s="414" t="s">
        <v>619</v>
      </c>
      <c r="E15" s="416" t="s">
        <v>270</v>
      </c>
      <c r="F15" s="416" t="s">
        <v>713</v>
      </c>
      <c r="G15" s="421" t="s">
        <v>346</v>
      </c>
      <c r="H15" s="418" t="s">
        <v>1376</v>
      </c>
    </row>
    <row r="16" spans="1:8" x14ac:dyDescent="0.2">
      <c r="A16" s="406"/>
      <c r="B16" s="414" t="s">
        <v>1377</v>
      </c>
      <c r="C16" s="415">
        <v>40329528</v>
      </c>
      <c r="D16" s="414" t="s">
        <v>620</v>
      </c>
      <c r="E16" s="416" t="s">
        <v>270</v>
      </c>
      <c r="F16" s="416" t="s">
        <v>713</v>
      </c>
      <c r="G16" s="421" t="s">
        <v>346</v>
      </c>
      <c r="H16" s="418" t="s">
        <v>1378</v>
      </c>
    </row>
    <row r="17" spans="1:8" x14ac:dyDescent="0.2">
      <c r="A17" s="406"/>
      <c r="B17" s="414" t="s">
        <v>1379</v>
      </c>
      <c r="C17" s="415">
        <v>1121832301</v>
      </c>
      <c r="D17" s="414" t="s">
        <v>621</v>
      </c>
      <c r="E17" s="416" t="s">
        <v>270</v>
      </c>
      <c r="F17" s="416" t="s">
        <v>713</v>
      </c>
      <c r="G17" s="421" t="s">
        <v>346</v>
      </c>
      <c r="H17" s="418" t="s">
        <v>1380</v>
      </c>
    </row>
    <row r="18" spans="1:8" x14ac:dyDescent="0.2">
      <c r="A18" s="406"/>
      <c r="B18" s="414" t="s">
        <v>1381</v>
      </c>
      <c r="C18" s="419">
        <v>1121837760</v>
      </c>
      <c r="D18" s="414" t="s">
        <v>622</v>
      </c>
      <c r="E18" s="416" t="s">
        <v>270</v>
      </c>
      <c r="F18" s="416" t="s">
        <v>713</v>
      </c>
      <c r="G18" s="421" t="s">
        <v>346</v>
      </c>
      <c r="H18" s="418" t="s">
        <v>1382</v>
      </c>
    </row>
    <row r="19" spans="1:8" x14ac:dyDescent="0.2">
      <c r="A19" s="406"/>
      <c r="B19" s="414" t="s">
        <v>1383</v>
      </c>
      <c r="C19" s="415">
        <v>1121819102</v>
      </c>
      <c r="D19" s="414" t="s">
        <v>623</v>
      </c>
      <c r="E19" s="416" t="s">
        <v>270</v>
      </c>
      <c r="F19" s="416" t="s">
        <v>713</v>
      </c>
      <c r="G19" s="421" t="s">
        <v>346</v>
      </c>
      <c r="H19" s="418" t="s">
        <v>1384</v>
      </c>
    </row>
    <row r="20" spans="1:8" x14ac:dyDescent="0.2">
      <c r="A20" s="406"/>
      <c r="B20" s="414" t="s">
        <v>1385</v>
      </c>
      <c r="C20" s="415">
        <v>1121949506</v>
      </c>
      <c r="D20" s="414" t="s">
        <v>887</v>
      </c>
      <c r="E20" s="416" t="s">
        <v>270</v>
      </c>
      <c r="F20" s="416" t="s">
        <v>713</v>
      </c>
      <c r="G20" s="421" t="s">
        <v>346</v>
      </c>
      <c r="H20" s="418" t="s">
        <v>1386</v>
      </c>
    </row>
    <row r="21" spans="1:8" x14ac:dyDescent="0.2">
      <c r="A21" s="406"/>
      <c r="B21" s="414" t="s">
        <v>1387</v>
      </c>
      <c r="C21" s="415">
        <v>1121844563</v>
      </c>
      <c r="D21" s="414" t="s">
        <v>1118</v>
      </c>
      <c r="E21" s="416" t="s">
        <v>270</v>
      </c>
      <c r="F21" s="416" t="s">
        <v>713</v>
      </c>
      <c r="G21" s="421" t="s">
        <v>346</v>
      </c>
      <c r="H21" s="418" t="s">
        <v>1388</v>
      </c>
    </row>
    <row r="22" spans="1:8" x14ac:dyDescent="0.2">
      <c r="A22" s="406"/>
      <c r="B22" s="414" t="s">
        <v>1389</v>
      </c>
      <c r="C22" s="415">
        <v>1019016622</v>
      </c>
      <c r="D22" s="414" t="s">
        <v>1142</v>
      </c>
      <c r="E22" s="416" t="s">
        <v>270</v>
      </c>
      <c r="F22" s="416" t="s">
        <v>713</v>
      </c>
      <c r="G22" s="421" t="s">
        <v>346</v>
      </c>
      <c r="H22" s="418" t="s">
        <v>1390</v>
      </c>
    </row>
    <row r="23" spans="1:8" x14ac:dyDescent="0.2">
      <c r="A23" s="406"/>
      <c r="B23" s="414" t="s">
        <v>1391</v>
      </c>
      <c r="C23" s="415">
        <v>1001089370</v>
      </c>
      <c r="D23" s="414" t="s">
        <v>1392</v>
      </c>
      <c r="E23" s="416" t="s">
        <v>270</v>
      </c>
      <c r="F23" s="416" t="s">
        <v>713</v>
      </c>
      <c r="G23" s="421" t="s">
        <v>346</v>
      </c>
      <c r="H23" s="418" t="s">
        <v>1393</v>
      </c>
    </row>
    <row r="24" spans="1:8" x14ac:dyDescent="0.2">
      <c r="A24" s="406"/>
      <c r="B24" s="414" t="s">
        <v>1394</v>
      </c>
      <c r="C24" s="415">
        <v>1121898024</v>
      </c>
      <c r="D24" s="414" t="s">
        <v>510</v>
      </c>
      <c r="E24" s="416" t="s">
        <v>270</v>
      </c>
      <c r="F24" s="416" t="s">
        <v>713</v>
      </c>
      <c r="G24" s="421" t="s">
        <v>346</v>
      </c>
      <c r="H24" s="418" t="s">
        <v>1395</v>
      </c>
    </row>
    <row r="25" spans="1:8" x14ac:dyDescent="0.2">
      <c r="A25" s="405"/>
      <c r="B25" s="414" t="s">
        <v>2529</v>
      </c>
      <c r="C25" s="415">
        <v>17345238</v>
      </c>
      <c r="D25" s="414" t="s">
        <v>1330</v>
      </c>
      <c r="E25" s="416" t="s">
        <v>270</v>
      </c>
      <c r="F25" s="416" t="s">
        <v>713</v>
      </c>
      <c r="G25" s="421" t="s">
        <v>346</v>
      </c>
      <c r="H25" s="418" t="s">
        <v>2531</v>
      </c>
    </row>
    <row r="26" spans="1:8" x14ac:dyDescent="0.2">
      <c r="A26" s="406"/>
      <c r="B26" s="414" t="s">
        <v>2532</v>
      </c>
      <c r="C26" s="415">
        <v>1121948636</v>
      </c>
      <c r="D26" s="414" t="s">
        <v>2533</v>
      </c>
      <c r="E26" s="416" t="s">
        <v>270</v>
      </c>
      <c r="F26" s="416" t="s">
        <v>713</v>
      </c>
      <c r="G26" s="421" t="s">
        <v>346</v>
      </c>
      <c r="H26" s="422" t="s">
        <v>2535</v>
      </c>
    </row>
    <row r="27" spans="1:8" x14ac:dyDescent="0.2">
      <c r="A27" s="406"/>
      <c r="B27" s="414" t="s">
        <v>2536</v>
      </c>
      <c r="C27" s="415">
        <v>52088735</v>
      </c>
      <c r="D27" s="414" t="s">
        <v>2537</v>
      </c>
      <c r="E27" s="416" t="s">
        <v>270</v>
      </c>
      <c r="F27" s="416" t="s">
        <v>713</v>
      </c>
      <c r="G27" s="421" t="s">
        <v>346</v>
      </c>
      <c r="H27" s="418" t="s">
        <v>2539</v>
      </c>
    </row>
    <row r="28" spans="1:8" x14ac:dyDescent="0.2">
      <c r="A28" s="406"/>
      <c r="B28" s="414" t="s">
        <v>2845</v>
      </c>
      <c r="C28" s="415">
        <v>40187270</v>
      </c>
      <c r="D28" s="414" t="s">
        <v>2846</v>
      </c>
      <c r="E28" s="416" t="s">
        <v>270</v>
      </c>
      <c r="F28" s="416" t="s">
        <v>713</v>
      </c>
      <c r="G28" s="421" t="s">
        <v>346</v>
      </c>
      <c r="H28" s="418" t="s">
        <v>2848</v>
      </c>
    </row>
    <row r="29" spans="1:8" x14ac:dyDescent="0.2">
      <c r="A29" s="406"/>
      <c r="B29" s="414" t="s">
        <v>2853</v>
      </c>
      <c r="C29" s="415">
        <v>52811928</v>
      </c>
      <c r="D29" s="414" t="s">
        <v>2854</v>
      </c>
      <c r="E29" s="416" t="s">
        <v>270</v>
      </c>
      <c r="F29" s="416" t="s">
        <v>713</v>
      </c>
      <c r="G29" s="421" t="s">
        <v>346</v>
      </c>
      <c r="H29" s="418" t="s">
        <v>2856</v>
      </c>
    </row>
    <row r="30" spans="1:8" x14ac:dyDescent="0.2">
      <c r="A30" s="406"/>
      <c r="B30" s="414" t="s">
        <v>2857</v>
      </c>
      <c r="C30" s="415">
        <v>17315532</v>
      </c>
      <c r="D30" s="414" t="s">
        <v>530</v>
      </c>
      <c r="E30" s="416" t="s">
        <v>270</v>
      </c>
      <c r="F30" s="416" t="s">
        <v>713</v>
      </c>
      <c r="G30" s="421" t="s">
        <v>346</v>
      </c>
      <c r="H30" s="422" t="s">
        <v>2859</v>
      </c>
    </row>
    <row r="31" spans="1:8" x14ac:dyDescent="0.2">
      <c r="A31" s="406"/>
      <c r="B31" s="414" t="s">
        <v>2860</v>
      </c>
      <c r="C31" s="415">
        <v>1006856614</v>
      </c>
      <c r="D31" s="414" t="s">
        <v>2861</v>
      </c>
      <c r="E31" s="416" t="s">
        <v>270</v>
      </c>
      <c r="F31" s="416" t="s">
        <v>713</v>
      </c>
      <c r="G31" s="421" t="s">
        <v>346</v>
      </c>
      <c r="H31" s="422" t="s">
        <v>2863</v>
      </c>
    </row>
    <row r="32" spans="1:8" x14ac:dyDescent="0.2">
      <c r="A32" s="406"/>
      <c r="B32" s="414" t="s">
        <v>2865</v>
      </c>
      <c r="C32" s="415">
        <v>1121844018</v>
      </c>
      <c r="D32" s="414" t="s">
        <v>2866</v>
      </c>
      <c r="E32" s="416" t="s">
        <v>270</v>
      </c>
      <c r="F32" s="416" t="s">
        <v>713</v>
      </c>
      <c r="G32" s="421" t="s">
        <v>346</v>
      </c>
      <c r="H32" s="422" t="s">
        <v>2868</v>
      </c>
    </row>
    <row r="33" spans="1:8" x14ac:dyDescent="0.2">
      <c r="A33" s="406"/>
      <c r="B33" s="414" t="s">
        <v>2869</v>
      </c>
      <c r="C33" s="415">
        <v>17348469</v>
      </c>
      <c r="D33" s="414" t="s">
        <v>2870</v>
      </c>
      <c r="E33" s="416" t="s">
        <v>270</v>
      </c>
      <c r="F33" s="416" t="s">
        <v>713</v>
      </c>
      <c r="G33" s="421" t="s">
        <v>346</v>
      </c>
      <c r="H33" s="422" t="s">
        <v>2872</v>
      </c>
    </row>
    <row r="34" spans="1:8" x14ac:dyDescent="0.2">
      <c r="A34" s="406"/>
      <c r="B34" s="414" t="s">
        <v>2873</v>
      </c>
      <c r="C34" s="415">
        <v>1121905580</v>
      </c>
      <c r="D34" s="414" t="s">
        <v>2874</v>
      </c>
      <c r="E34" s="416" t="s">
        <v>270</v>
      </c>
      <c r="F34" s="416" t="s">
        <v>713</v>
      </c>
      <c r="G34" s="421" t="s">
        <v>346</v>
      </c>
      <c r="H34" s="422" t="s">
        <v>2876</v>
      </c>
    </row>
    <row r="35" spans="1:8" x14ac:dyDescent="0.2">
      <c r="A35" s="406"/>
      <c r="B35" s="414" t="s">
        <v>2877</v>
      </c>
      <c r="C35" s="415">
        <v>1121818745</v>
      </c>
      <c r="D35" s="414" t="s">
        <v>2878</v>
      </c>
      <c r="E35" s="416" t="s">
        <v>270</v>
      </c>
      <c r="F35" s="416" t="s">
        <v>713</v>
      </c>
      <c r="G35" s="421" t="s">
        <v>346</v>
      </c>
      <c r="H35" s="422" t="s">
        <v>2880</v>
      </c>
    </row>
    <row r="36" spans="1:8" x14ac:dyDescent="0.2">
      <c r="A36" s="406"/>
      <c r="B36" s="414" t="s">
        <v>2881</v>
      </c>
      <c r="C36" s="415">
        <v>1121858096</v>
      </c>
      <c r="D36" s="414" t="s">
        <v>2882</v>
      </c>
      <c r="E36" s="416" t="s">
        <v>270</v>
      </c>
      <c r="F36" s="416" t="s">
        <v>713</v>
      </c>
      <c r="G36" s="421" t="s">
        <v>346</v>
      </c>
      <c r="H36" s="422" t="s">
        <v>2884</v>
      </c>
    </row>
    <row r="37" spans="1:8" x14ac:dyDescent="0.2">
      <c r="A37" s="405"/>
      <c r="B37" s="414" t="s">
        <v>2906</v>
      </c>
      <c r="C37" s="419">
        <v>86057016</v>
      </c>
      <c r="D37" s="420" t="s">
        <v>2907</v>
      </c>
      <c r="E37" s="416" t="s">
        <v>270</v>
      </c>
      <c r="F37" s="423" t="s">
        <v>713</v>
      </c>
      <c r="G37" s="421" t="s">
        <v>2911</v>
      </c>
      <c r="H37" s="424" t="s">
        <v>2914</v>
      </c>
    </row>
    <row r="38" spans="1:8" x14ac:dyDescent="0.2">
      <c r="A38" s="405"/>
      <c r="B38" s="414" t="s">
        <v>2915</v>
      </c>
      <c r="C38" s="419">
        <v>80820076</v>
      </c>
      <c r="D38" s="420" t="s">
        <v>2916</v>
      </c>
      <c r="E38" s="416" t="s">
        <v>270</v>
      </c>
      <c r="F38" s="423" t="s">
        <v>713</v>
      </c>
      <c r="G38" s="421" t="s">
        <v>2911</v>
      </c>
      <c r="H38" s="424" t="s">
        <v>2917</v>
      </c>
    </row>
    <row r="39" spans="1:8" x14ac:dyDescent="0.2">
      <c r="A39" s="405"/>
      <c r="B39" s="414" t="s">
        <v>2918</v>
      </c>
      <c r="C39" s="419">
        <v>1088290340</v>
      </c>
      <c r="D39" s="420" t="s">
        <v>2919</v>
      </c>
      <c r="E39" s="416" t="s">
        <v>270</v>
      </c>
      <c r="F39" s="423" t="s">
        <v>713</v>
      </c>
      <c r="G39" s="421" t="s">
        <v>2911</v>
      </c>
      <c r="H39" s="424" t="s">
        <v>2921</v>
      </c>
    </row>
    <row r="40" spans="1:8" x14ac:dyDescent="0.2">
      <c r="A40" s="405"/>
      <c r="B40" s="414" t="s">
        <v>2922</v>
      </c>
      <c r="C40" s="419">
        <v>1094887586</v>
      </c>
      <c r="D40" s="420" t="s">
        <v>2923</v>
      </c>
      <c r="E40" s="416" t="s">
        <v>270</v>
      </c>
      <c r="F40" s="423" t="s">
        <v>713</v>
      </c>
      <c r="G40" s="421" t="s">
        <v>2911</v>
      </c>
      <c r="H40" s="424" t="s">
        <v>2926</v>
      </c>
    </row>
    <row r="41" spans="1:8" x14ac:dyDescent="0.2">
      <c r="A41" s="405"/>
      <c r="B41" s="414" t="s">
        <v>2927</v>
      </c>
      <c r="C41" s="419">
        <v>86040654</v>
      </c>
      <c r="D41" s="420" t="s">
        <v>2928</v>
      </c>
      <c r="E41" s="416" t="s">
        <v>270</v>
      </c>
      <c r="F41" s="423" t="s">
        <v>713</v>
      </c>
      <c r="G41" s="421" t="s">
        <v>2911</v>
      </c>
      <c r="H41" s="424" t="s">
        <v>2930</v>
      </c>
    </row>
    <row r="42" spans="1:8" x14ac:dyDescent="0.2">
      <c r="A42" s="405"/>
      <c r="B42" s="414" t="s">
        <v>2931</v>
      </c>
      <c r="C42" s="419">
        <v>40329224</v>
      </c>
      <c r="D42" s="420" t="s">
        <v>2932</v>
      </c>
      <c r="E42" s="416" t="s">
        <v>270</v>
      </c>
      <c r="F42" s="423" t="s">
        <v>713</v>
      </c>
      <c r="G42" s="421" t="s">
        <v>2911</v>
      </c>
      <c r="H42" s="424" t="s">
        <v>2933</v>
      </c>
    </row>
    <row r="43" spans="1:8" x14ac:dyDescent="0.2">
      <c r="A43" s="405"/>
      <c r="B43" s="414" t="s">
        <v>2934</v>
      </c>
      <c r="C43" s="419">
        <v>53131838</v>
      </c>
      <c r="D43" s="420" t="s">
        <v>2935</v>
      </c>
      <c r="E43" s="416" t="s">
        <v>270</v>
      </c>
      <c r="F43" s="423" t="s">
        <v>713</v>
      </c>
      <c r="G43" s="421" t="s">
        <v>2911</v>
      </c>
      <c r="H43" s="424" t="s">
        <v>2936</v>
      </c>
    </row>
    <row r="44" spans="1:8" x14ac:dyDescent="0.2">
      <c r="A44" s="405"/>
      <c r="B44" s="414" t="s">
        <v>2937</v>
      </c>
      <c r="C44" s="419">
        <v>1124830744</v>
      </c>
      <c r="D44" s="414" t="s">
        <v>2938</v>
      </c>
      <c r="E44" s="416" t="s">
        <v>270</v>
      </c>
      <c r="F44" s="423" t="s">
        <v>713</v>
      </c>
      <c r="G44" s="421" t="s">
        <v>2911</v>
      </c>
      <c r="H44" s="424" t="s">
        <v>2939</v>
      </c>
    </row>
    <row r="45" spans="1:8" x14ac:dyDescent="0.2">
      <c r="A45" s="405"/>
      <c r="B45" s="414" t="s">
        <v>2940</v>
      </c>
      <c r="C45" s="419">
        <v>40306088</v>
      </c>
      <c r="D45" s="420" t="s">
        <v>2941</v>
      </c>
      <c r="E45" s="416" t="s">
        <v>270</v>
      </c>
      <c r="F45" s="423" t="s">
        <v>713</v>
      </c>
      <c r="G45" s="421" t="s">
        <v>2911</v>
      </c>
      <c r="H45" s="424" t="s">
        <v>2942</v>
      </c>
    </row>
    <row r="46" spans="1:8" x14ac:dyDescent="0.2">
      <c r="A46" s="405"/>
      <c r="B46" s="414" t="s">
        <v>2943</v>
      </c>
      <c r="C46" s="419">
        <v>1121925868</v>
      </c>
      <c r="D46" s="420" t="s">
        <v>2944</v>
      </c>
      <c r="E46" s="416" t="s">
        <v>270</v>
      </c>
      <c r="F46" s="423" t="s">
        <v>713</v>
      </c>
      <c r="G46" s="421" t="s">
        <v>2911</v>
      </c>
      <c r="H46" s="424" t="s">
        <v>2946</v>
      </c>
    </row>
    <row r="47" spans="1:8" x14ac:dyDescent="0.2">
      <c r="A47" s="405"/>
      <c r="B47" s="414" t="s">
        <v>2947</v>
      </c>
      <c r="C47" s="419">
        <v>1121955159</v>
      </c>
      <c r="D47" s="420" t="s">
        <v>2948</v>
      </c>
      <c r="E47" s="416" t="s">
        <v>270</v>
      </c>
      <c r="F47" s="423" t="s">
        <v>713</v>
      </c>
      <c r="G47" s="421" t="s">
        <v>2911</v>
      </c>
      <c r="H47" s="424" t="s">
        <v>2949</v>
      </c>
    </row>
    <row r="48" spans="1:8" x14ac:dyDescent="0.2">
      <c r="A48" s="405"/>
      <c r="B48" s="414" t="s">
        <v>2950</v>
      </c>
      <c r="C48" s="419">
        <v>1010214742</v>
      </c>
      <c r="D48" s="420" t="s">
        <v>2951</v>
      </c>
      <c r="E48" s="416" t="s">
        <v>270</v>
      </c>
      <c r="F48" s="423" t="s">
        <v>713</v>
      </c>
      <c r="G48" s="421" t="s">
        <v>2911</v>
      </c>
      <c r="H48" s="424" t="s">
        <v>2952</v>
      </c>
    </row>
    <row r="49" spans="1:8" x14ac:dyDescent="0.2">
      <c r="A49" s="406"/>
      <c r="B49" s="414" t="s">
        <v>2953</v>
      </c>
      <c r="C49" s="415">
        <v>1121832244</v>
      </c>
      <c r="D49" s="414" t="s">
        <v>2954</v>
      </c>
      <c r="E49" s="416" t="s">
        <v>270</v>
      </c>
      <c r="F49" s="423" t="s">
        <v>713</v>
      </c>
      <c r="G49" s="421" t="s">
        <v>2959</v>
      </c>
      <c r="H49" s="418" t="s">
        <v>2962</v>
      </c>
    </row>
    <row r="50" spans="1:8" x14ac:dyDescent="0.2">
      <c r="A50" s="406"/>
      <c r="B50" s="414" t="s">
        <v>2963</v>
      </c>
      <c r="C50" s="415">
        <v>86073562</v>
      </c>
      <c r="D50" s="414" t="s">
        <v>2964</v>
      </c>
      <c r="E50" s="416" t="s">
        <v>270</v>
      </c>
      <c r="F50" s="423" t="s">
        <v>713</v>
      </c>
      <c r="G50" s="421" t="s">
        <v>2959</v>
      </c>
      <c r="H50" s="418" t="s">
        <v>2966</v>
      </c>
    </row>
    <row r="51" spans="1:8" x14ac:dyDescent="0.2">
      <c r="A51" s="405"/>
      <c r="B51" s="414" t="s">
        <v>2968</v>
      </c>
      <c r="C51" s="419">
        <v>1006944262</v>
      </c>
      <c r="D51" s="420" t="s">
        <v>2969</v>
      </c>
      <c r="E51" s="416" t="s">
        <v>270</v>
      </c>
      <c r="F51" s="423" t="s">
        <v>713</v>
      </c>
      <c r="G51" s="421" t="s">
        <v>2911</v>
      </c>
      <c r="H51" s="424" t="s">
        <v>2971</v>
      </c>
    </row>
    <row r="52" spans="1:8" x14ac:dyDescent="0.2">
      <c r="A52" s="405"/>
      <c r="B52" s="414" t="s">
        <v>2972</v>
      </c>
      <c r="C52" s="419">
        <v>1006775416</v>
      </c>
      <c r="D52" s="414" t="s">
        <v>2973</v>
      </c>
      <c r="E52" s="416" t="s">
        <v>270</v>
      </c>
      <c r="F52" s="423" t="s">
        <v>713</v>
      </c>
      <c r="G52" s="421" t="s">
        <v>2911</v>
      </c>
      <c r="H52" s="424" t="s">
        <v>2974</v>
      </c>
    </row>
    <row r="53" spans="1:8" x14ac:dyDescent="0.2">
      <c r="A53" s="405"/>
      <c r="B53" s="414" t="s">
        <v>2975</v>
      </c>
      <c r="C53" s="419">
        <v>1113645631</v>
      </c>
      <c r="D53" s="420" t="s">
        <v>2976</v>
      </c>
      <c r="E53" s="416" t="s">
        <v>270</v>
      </c>
      <c r="F53" s="423" t="s">
        <v>713</v>
      </c>
      <c r="G53" s="421" t="s">
        <v>2911</v>
      </c>
      <c r="H53" s="424" t="s">
        <v>2978</v>
      </c>
    </row>
    <row r="54" spans="1:8" x14ac:dyDescent="0.2">
      <c r="A54" s="406"/>
      <c r="B54" s="414" t="s">
        <v>2997</v>
      </c>
      <c r="C54" s="415">
        <v>1121893344</v>
      </c>
      <c r="D54" s="414" t="s">
        <v>2998</v>
      </c>
      <c r="E54" s="416" t="s">
        <v>270</v>
      </c>
      <c r="F54" s="416" t="s">
        <v>713</v>
      </c>
      <c r="G54" s="421" t="s">
        <v>346</v>
      </c>
      <c r="H54" s="418" t="s">
        <v>3000</v>
      </c>
    </row>
    <row r="55" spans="1:8" x14ac:dyDescent="0.2">
      <c r="A55" s="408"/>
      <c r="B55" s="414" t="s">
        <v>2989</v>
      </c>
      <c r="C55" s="415">
        <v>1121888405</v>
      </c>
      <c r="D55" s="414" t="s">
        <v>2990</v>
      </c>
      <c r="E55" s="416" t="s">
        <v>271</v>
      </c>
      <c r="F55" s="420" t="s">
        <v>2992</v>
      </c>
      <c r="G55" s="416" t="s">
        <v>2993</v>
      </c>
      <c r="H55" s="418" t="s">
        <v>2996</v>
      </c>
    </row>
    <row r="56" spans="1:8" x14ac:dyDescent="0.2">
      <c r="A56" s="406"/>
      <c r="B56" s="414" t="s">
        <v>1396</v>
      </c>
      <c r="C56" s="419">
        <v>1121959728</v>
      </c>
      <c r="D56" s="420" t="s">
        <v>998</v>
      </c>
      <c r="E56" s="416" t="s">
        <v>704</v>
      </c>
      <c r="F56" s="423" t="s">
        <v>705</v>
      </c>
      <c r="G56" s="416" t="s">
        <v>706</v>
      </c>
      <c r="H56" s="418" t="s">
        <v>1397</v>
      </c>
    </row>
    <row r="57" spans="1:8" x14ac:dyDescent="0.2">
      <c r="A57" s="406"/>
      <c r="B57" s="414" t="s">
        <v>1398</v>
      </c>
      <c r="C57" s="415">
        <v>1121834792</v>
      </c>
      <c r="D57" s="414" t="s">
        <v>1399</v>
      </c>
      <c r="E57" s="416" t="s">
        <v>704</v>
      </c>
      <c r="F57" s="423" t="s">
        <v>705</v>
      </c>
      <c r="G57" s="416" t="s">
        <v>706</v>
      </c>
      <c r="H57" s="418" t="s">
        <v>1400</v>
      </c>
    </row>
    <row r="58" spans="1:8" x14ac:dyDescent="0.2">
      <c r="A58" s="406"/>
      <c r="B58" s="414" t="s">
        <v>1401</v>
      </c>
      <c r="C58" s="415">
        <v>1121937453</v>
      </c>
      <c r="D58" s="414" t="s">
        <v>584</v>
      </c>
      <c r="E58" s="416" t="s">
        <v>704</v>
      </c>
      <c r="F58" s="423" t="s">
        <v>705</v>
      </c>
      <c r="G58" s="416" t="s">
        <v>706</v>
      </c>
      <c r="H58" s="418" t="s">
        <v>1402</v>
      </c>
    </row>
    <row r="59" spans="1:8" x14ac:dyDescent="0.2">
      <c r="A59" s="406"/>
      <c r="B59" s="414" t="s">
        <v>1403</v>
      </c>
      <c r="C59" s="415">
        <v>1053783494</v>
      </c>
      <c r="D59" s="414" t="s">
        <v>585</v>
      </c>
      <c r="E59" s="416" t="s">
        <v>704</v>
      </c>
      <c r="F59" s="423" t="s">
        <v>705</v>
      </c>
      <c r="G59" s="416" t="s">
        <v>706</v>
      </c>
      <c r="H59" s="418" t="s">
        <v>1404</v>
      </c>
    </row>
    <row r="60" spans="1:8" x14ac:dyDescent="0.2">
      <c r="A60" s="406"/>
      <c r="B60" s="414" t="s">
        <v>1405</v>
      </c>
      <c r="C60" s="415">
        <v>1121914875</v>
      </c>
      <c r="D60" s="414" t="s">
        <v>586</v>
      </c>
      <c r="E60" s="416" t="s">
        <v>704</v>
      </c>
      <c r="F60" s="423" t="s">
        <v>705</v>
      </c>
      <c r="G60" s="416" t="s">
        <v>706</v>
      </c>
      <c r="H60" s="418" t="s">
        <v>1406</v>
      </c>
    </row>
    <row r="61" spans="1:8" x14ac:dyDescent="0.2">
      <c r="A61" s="406"/>
      <c r="B61" s="414" t="s">
        <v>1407</v>
      </c>
      <c r="C61" s="415">
        <v>1006876734</v>
      </c>
      <c r="D61" s="414" t="s">
        <v>587</v>
      </c>
      <c r="E61" s="416" t="s">
        <v>704</v>
      </c>
      <c r="F61" s="423" t="s">
        <v>705</v>
      </c>
      <c r="G61" s="416" t="s">
        <v>706</v>
      </c>
      <c r="H61" s="418" t="s">
        <v>1408</v>
      </c>
    </row>
    <row r="62" spans="1:8" x14ac:dyDescent="0.2">
      <c r="A62" s="406"/>
      <c r="B62" s="414" t="s">
        <v>1409</v>
      </c>
      <c r="C62" s="415">
        <v>1121885006</v>
      </c>
      <c r="D62" s="414" t="s">
        <v>588</v>
      </c>
      <c r="E62" s="416" t="s">
        <v>704</v>
      </c>
      <c r="F62" s="423" t="s">
        <v>705</v>
      </c>
      <c r="G62" s="416" t="s">
        <v>706</v>
      </c>
      <c r="H62" s="418" t="s">
        <v>1410</v>
      </c>
    </row>
    <row r="63" spans="1:8" x14ac:dyDescent="0.2">
      <c r="A63" s="406"/>
      <c r="B63" s="414" t="s">
        <v>1411</v>
      </c>
      <c r="C63" s="415">
        <v>1121882349</v>
      </c>
      <c r="D63" s="414" t="s">
        <v>589</v>
      </c>
      <c r="E63" s="416" t="s">
        <v>704</v>
      </c>
      <c r="F63" s="423" t="s">
        <v>705</v>
      </c>
      <c r="G63" s="416" t="s">
        <v>706</v>
      </c>
      <c r="H63" s="418" t="s">
        <v>1412</v>
      </c>
    </row>
    <row r="64" spans="1:8" x14ac:dyDescent="0.2">
      <c r="A64" s="406"/>
      <c r="B64" s="414" t="s">
        <v>1413</v>
      </c>
      <c r="C64" s="415">
        <v>1022374795</v>
      </c>
      <c r="D64" s="414" t="s">
        <v>590</v>
      </c>
      <c r="E64" s="416" t="s">
        <v>704</v>
      </c>
      <c r="F64" s="423" t="s">
        <v>705</v>
      </c>
      <c r="G64" s="416" t="s">
        <v>706</v>
      </c>
      <c r="H64" s="418" t="s">
        <v>1414</v>
      </c>
    </row>
    <row r="65" spans="1:9" x14ac:dyDescent="0.2">
      <c r="A65" s="406"/>
      <c r="B65" s="414" t="s">
        <v>1415</v>
      </c>
      <c r="C65" s="415">
        <v>1121962924</v>
      </c>
      <c r="D65" s="414" t="s">
        <v>591</v>
      </c>
      <c r="E65" s="416" t="s">
        <v>704</v>
      </c>
      <c r="F65" s="423" t="s">
        <v>705</v>
      </c>
      <c r="G65" s="416" t="s">
        <v>706</v>
      </c>
      <c r="H65" s="418" t="s">
        <v>1416</v>
      </c>
    </row>
    <row r="66" spans="1:9" x14ac:dyDescent="0.2">
      <c r="A66" s="406"/>
      <c r="B66" s="414" t="s">
        <v>2791</v>
      </c>
      <c r="C66" s="415">
        <v>1006861121</v>
      </c>
      <c r="D66" s="414" t="s">
        <v>2792</v>
      </c>
      <c r="E66" s="416" t="s">
        <v>277</v>
      </c>
      <c r="F66" s="423" t="s">
        <v>1270</v>
      </c>
      <c r="G66" s="417" t="s">
        <v>272</v>
      </c>
      <c r="H66" s="418" t="s">
        <v>2795</v>
      </c>
    </row>
    <row r="67" spans="1:9" x14ac:dyDescent="0.2">
      <c r="A67" s="406"/>
      <c r="B67" s="414" t="s">
        <v>2830</v>
      </c>
      <c r="C67" s="415">
        <v>1014187238</v>
      </c>
      <c r="D67" s="414" t="s">
        <v>2831</v>
      </c>
      <c r="E67" s="416" t="s">
        <v>277</v>
      </c>
      <c r="F67" s="423" t="s">
        <v>2833</v>
      </c>
      <c r="G67" s="417" t="s">
        <v>2834</v>
      </c>
      <c r="H67" s="418" t="s">
        <v>2837</v>
      </c>
    </row>
    <row r="68" spans="1:9" x14ac:dyDescent="0.2">
      <c r="A68" s="406"/>
      <c r="B68" s="414" t="s">
        <v>2849</v>
      </c>
      <c r="C68" s="415">
        <v>53075776</v>
      </c>
      <c r="D68" s="414" t="s">
        <v>2850</v>
      </c>
      <c r="E68" s="416" t="s">
        <v>277</v>
      </c>
      <c r="F68" s="423" t="s">
        <v>2833</v>
      </c>
      <c r="G68" s="417" t="s">
        <v>2834</v>
      </c>
      <c r="H68" s="418" t="s">
        <v>2852</v>
      </c>
    </row>
    <row r="69" spans="1:9" x14ac:dyDescent="0.2">
      <c r="A69" s="406"/>
      <c r="B69" s="414" t="s">
        <v>2886</v>
      </c>
      <c r="C69" s="415">
        <v>1121956247</v>
      </c>
      <c r="D69" s="414" t="s">
        <v>2887</v>
      </c>
      <c r="E69" s="416" t="s">
        <v>273</v>
      </c>
      <c r="F69" s="423" t="s">
        <v>2833</v>
      </c>
      <c r="G69" s="416" t="s">
        <v>2889</v>
      </c>
      <c r="H69" s="418" t="s">
        <v>2892</v>
      </c>
    </row>
    <row r="70" spans="1:9" x14ac:dyDescent="0.2">
      <c r="A70" s="406"/>
      <c r="B70" s="414" t="s">
        <v>2893</v>
      </c>
      <c r="C70" s="415">
        <v>1024547336</v>
      </c>
      <c r="D70" s="414" t="s">
        <v>2894</v>
      </c>
      <c r="E70" s="416" t="s">
        <v>273</v>
      </c>
      <c r="F70" s="423" t="s">
        <v>2833</v>
      </c>
      <c r="G70" s="416" t="s">
        <v>2889</v>
      </c>
      <c r="H70" s="418" t="s">
        <v>2896</v>
      </c>
    </row>
    <row r="71" spans="1:9" x14ac:dyDescent="0.2">
      <c r="A71" s="406"/>
      <c r="B71" s="414" t="s">
        <v>2897</v>
      </c>
      <c r="C71" s="415">
        <v>7534239</v>
      </c>
      <c r="D71" s="414" t="s">
        <v>2898</v>
      </c>
      <c r="E71" s="416" t="s">
        <v>273</v>
      </c>
      <c r="F71" s="423" t="s">
        <v>2833</v>
      </c>
      <c r="G71" s="416" t="s">
        <v>2889</v>
      </c>
      <c r="H71" s="418" t="s">
        <v>2900</v>
      </c>
    </row>
    <row r="72" spans="1:9" x14ac:dyDescent="0.2">
      <c r="A72" s="406"/>
      <c r="B72" s="414" t="s">
        <v>2901</v>
      </c>
      <c r="C72" s="415">
        <v>40325628</v>
      </c>
      <c r="D72" s="414" t="s">
        <v>2902</v>
      </c>
      <c r="E72" s="416" t="s">
        <v>273</v>
      </c>
      <c r="F72" s="423" t="s">
        <v>2833</v>
      </c>
      <c r="G72" s="416" t="s">
        <v>2889</v>
      </c>
      <c r="H72" s="418" t="s">
        <v>2904</v>
      </c>
    </row>
    <row r="73" spans="1:9" x14ac:dyDescent="0.2">
      <c r="A73" s="406"/>
      <c r="B73" s="414" t="s">
        <v>2979</v>
      </c>
      <c r="C73" s="415">
        <v>86048346</v>
      </c>
      <c r="D73" s="414" t="s">
        <v>2980</v>
      </c>
      <c r="E73" s="416" t="s">
        <v>277</v>
      </c>
      <c r="F73" s="423" t="s">
        <v>2833</v>
      </c>
      <c r="G73" s="416" t="s">
        <v>2834</v>
      </c>
      <c r="H73" s="418" t="s">
        <v>2983</v>
      </c>
    </row>
    <row r="74" spans="1:9" x14ac:dyDescent="0.2">
      <c r="A74" s="405"/>
      <c r="B74" s="414" t="s">
        <v>1121</v>
      </c>
      <c r="C74" s="415">
        <v>1024505176</v>
      </c>
      <c r="D74" s="414" t="s">
        <v>1122</v>
      </c>
      <c r="E74" s="416" t="s">
        <v>299</v>
      </c>
      <c r="F74" s="423" t="s">
        <v>907</v>
      </c>
      <c r="G74" s="423" t="s">
        <v>908</v>
      </c>
      <c r="H74" s="422" t="s">
        <v>1125</v>
      </c>
      <c r="I74" s="407"/>
    </row>
    <row r="75" spans="1:9" x14ac:dyDescent="0.2">
      <c r="A75" s="406"/>
      <c r="B75" s="414" t="s">
        <v>2545</v>
      </c>
      <c r="C75" s="419">
        <v>40325585</v>
      </c>
      <c r="D75" s="414" t="s">
        <v>661</v>
      </c>
      <c r="E75" s="416" t="s">
        <v>299</v>
      </c>
      <c r="F75" s="423" t="s">
        <v>907</v>
      </c>
      <c r="G75" s="423" t="s">
        <v>908</v>
      </c>
      <c r="H75" s="418" t="s">
        <v>2548</v>
      </c>
    </row>
    <row r="76" spans="1:9" x14ac:dyDescent="0.2">
      <c r="A76" s="406"/>
      <c r="B76" s="414" t="s">
        <v>2724</v>
      </c>
      <c r="C76" s="415">
        <v>1020838569</v>
      </c>
      <c r="D76" s="414" t="s">
        <v>2725</v>
      </c>
      <c r="E76" s="416" t="s">
        <v>299</v>
      </c>
      <c r="F76" s="423" t="s">
        <v>907</v>
      </c>
      <c r="G76" s="423" t="s">
        <v>908</v>
      </c>
      <c r="H76" s="418" t="s">
        <v>2729</v>
      </c>
    </row>
    <row r="77" spans="1:9" x14ac:dyDescent="0.2">
      <c r="A77" s="406"/>
      <c r="B77" s="414" t="s">
        <v>2730</v>
      </c>
      <c r="C77" s="415">
        <v>32453311</v>
      </c>
      <c r="D77" s="414" t="s">
        <v>2731</v>
      </c>
      <c r="E77" s="416" t="s">
        <v>299</v>
      </c>
      <c r="F77" s="423" t="s">
        <v>907</v>
      </c>
      <c r="G77" s="423" t="s">
        <v>908</v>
      </c>
      <c r="H77" s="418" t="s">
        <v>2733</v>
      </c>
    </row>
    <row r="78" spans="1:9" x14ac:dyDescent="0.2">
      <c r="A78" s="406"/>
      <c r="B78" s="414" t="s">
        <v>2734</v>
      </c>
      <c r="C78" s="415">
        <v>1110531340</v>
      </c>
      <c r="D78" s="414" t="s">
        <v>2735</v>
      </c>
      <c r="E78" s="416" t="s">
        <v>299</v>
      </c>
      <c r="F78" s="423" t="s">
        <v>907</v>
      </c>
      <c r="G78" s="423" t="s">
        <v>908</v>
      </c>
      <c r="H78" s="418" t="s">
        <v>2737</v>
      </c>
    </row>
    <row r="79" spans="1:9" x14ac:dyDescent="0.2">
      <c r="A79" s="406"/>
      <c r="B79" s="414" t="s">
        <v>2738</v>
      </c>
      <c r="C79" s="415">
        <v>1121886813</v>
      </c>
      <c r="D79" s="414" t="s">
        <v>906</v>
      </c>
      <c r="E79" s="416" t="s">
        <v>299</v>
      </c>
      <c r="F79" s="423" t="s">
        <v>907</v>
      </c>
      <c r="G79" s="423" t="s">
        <v>908</v>
      </c>
      <c r="H79" s="418" t="s">
        <v>2740</v>
      </c>
    </row>
    <row r="80" spans="1:9" x14ac:dyDescent="0.2">
      <c r="A80" s="406"/>
      <c r="B80" s="414" t="s">
        <v>1317</v>
      </c>
      <c r="C80" s="415">
        <v>91245149</v>
      </c>
      <c r="D80" s="420" t="s">
        <v>1318</v>
      </c>
      <c r="E80" s="416" t="s">
        <v>282</v>
      </c>
      <c r="F80" s="416" t="s">
        <v>1181</v>
      </c>
      <c r="G80" s="421" t="s">
        <v>1182</v>
      </c>
      <c r="H80" s="418" t="s">
        <v>1323</v>
      </c>
    </row>
    <row r="81" spans="1:8" x14ac:dyDescent="0.2">
      <c r="A81" s="406"/>
      <c r="B81" s="414" t="s">
        <v>1417</v>
      </c>
      <c r="C81" s="415">
        <v>1121932068</v>
      </c>
      <c r="D81" s="414" t="s">
        <v>582</v>
      </c>
      <c r="E81" s="416" t="s">
        <v>282</v>
      </c>
      <c r="F81" s="416" t="s">
        <v>1181</v>
      </c>
      <c r="G81" s="421" t="s">
        <v>1182</v>
      </c>
      <c r="H81" s="418" t="s">
        <v>1418</v>
      </c>
    </row>
    <row r="82" spans="1:8" x14ac:dyDescent="0.2">
      <c r="A82" s="405"/>
      <c r="B82" s="414" t="s">
        <v>1419</v>
      </c>
      <c r="C82" s="415">
        <v>40399991</v>
      </c>
      <c r="D82" s="414" t="s">
        <v>583</v>
      </c>
      <c r="E82" s="416" t="s">
        <v>282</v>
      </c>
      <c r="F82" s="416" t="s">
        <v>1181</v>
      </c>
      <c r="G82" s="421" t="s">
        <v>1182</v>
      </c>
      <c r="H82" s="418" t="s">
        <v>1420</v>
      </c>
    </row>
    <row r="83" spans="1:8" x14ac:dyDescent="0.2">
      <c r="A83" s="406"/>
      <c r="B83" s="414" t="s">
        <v>1421</v>
      </c>
      <c r="C83" s="415">
        <v>1007273641</v>
      </c>
      <c r="D83" s="414" t="s">
        <v>580</v>
      </c>
      <c r="E83" s="416" t="s">
        <v>282</v>
      </c>
      <c r="F83" s="416" t="s">
        <v>1242</v>
      </c>
      <c r="G83" s="421" t="s">
        <v>1182</v>
      </c>
      <c r="H83" s="418" t="s">
        <v>1422</v>
      </c>
    </row>
    <row r="84" spans="1:8" x14ac:dyDescent="0.2">
      <c r="A84" s="406"/>
      <c r="B84" s="414" t="s">
        <v>1423</v>
      </c>
      <c r="C84" s="415">
        <v>30082847</v>
      </c>
      <c r="D84" s="414" t="s">
        <v>581</v>
      </c>
      <c r="E84" s="416" t="s">
        <v>282</v>
      </c>
      <c r="F84" s="416" t="s">
        <v>1242</v>
      </c>
      <c r="G84" s="421" t="s">
        <v>1182</v>
      </c>
      <c r="H84" s="418" t="s">
        <v>1424</v>
      </c>
    </row>
    <row r="85" spans="1:8" x14ac:dyDescent="0.2">
      <c r="A85" s="408"/>
      <c r="B85" s="414" t="s">
        <v>2674</v>
      </c>
      <c r="C85" s="415">
        <v>1121829934</v>
      </c>
      <c r="D85" s="414" t="s">
        <v>2675</v>
      </c>
      <c r="E85" s="416" t="s">
        <v>282</v>
      </c>
      <c r="F85" s="416" t="s">
        <v>1242</v>
      </c>
      <c r="G85" s="421" t="s">
        <v>1182</v>
      </c>
      <c r="H85" s="418" t="s">
        <v>2679</v>
      </c>
    </row>
    <row r="86" spans="1:8" x14ac:dyDescent="0.2">
      <c r="A86" s="406"/>
      <c r="B86" s="414" t="s">
        <v>2838</v>
      </c>
      <c r="C86" s="415">
        <v>1121944153</v>
      </c>
      <c r="D86" s="414" t="s">
        <v>2839</v>
      </c>
      <c r="E86" s="416" t="s">
        <v>282</v>
      </c>
      <c r="F86" s="416" t="s">
        <v>1242</v>
      </c>
      <c r="G86" s="421" t="s">
        <v>1182</v>
      </c>
      <c r="H86" s="418" t="s">
        <v>2844</v>
      </c>
    </row>
    <row r="87" spans="1:8" x14ac:dyDescent="0.2">
      <c r="A87" s="406"/>
      <c r="B87" s="414" t="s">
        <v>1425</v>
      </c>
      <c r="C87" s="415">
        <v>40436886</v>
      </c>
      <c r="D87" s="414" t="s">
        <v>574</v>
      </c>
      <c r="E87" s="416" t="s">
        <v>275</v>
      </c>
      <c r="F87" s="421" t="s">
        <v>283</v>
      </c>
      <c r="G87" s="421" t="s">
        <v>276</v>
      </c>
      <c r="H87" s="418" t="s">
        <v>1426</v>
      </c>
    </row>
    <row r="88" spans="1:8" x14ac:dyDescent="0.2">
      <c r="A88" s="406"/>
      <c r="B88" s="414" t="s">
        <v>1427</v>
      </c>
      <c r="C88" s="415">
        <v>40189728</v>
      </c>
      <c r="D88" s="414" t="s">
        <v>575</v>
      </c>
      <c r="E88" s="416" t="s">
        <v>275</v>
      </c>
      <c r="F88" s="421" t="s">
        <v>283</v>
      </c>
      <c r="G88" s="421" t="s">
        <v>276</v>
      </c>
      <c r="H88" s="418" t="s">
        <v>1428</v>
      </c>
    </row>
    <row r="89" spans="1:8" x14ac:dyDescent="0.2">
      <c r="A89" s="406"/>
      <c r="B89" s="414" t="s">
        <v>1429</v>
      </c>
      <c r="C89" s="415">
        <v>1123084249</v>
      </c>
      <c r="D89" s="414" t="s">
        <v>577</v>
      </c>
      <c r="E89" s="416" t="s">
        <v>275</v>
      </c>
      <c r="F89" s="421" t="s">
        <v>283</v>
      </c>
      <c r="G89" s="421" t="s">
        <v>276</v>
      </c>
      <c r="H89" s="418" t="s">
        <v>1430</v>
      </c>
    </row>
    <row r="90" spans="1:8" x14ac:dyDescent="0.2">
      <c r="A90" s="406"/>
      <c r="B90" s="414" t="s">
        <v>1431</v>
      </c>
      <c r="C90" s="415">
        <v>28548137</v>
      </c>
      <c r="D90" s="414" t="s">
        <v>578</v>
      </c>
      <c r="E90" s="416" t="s">
        <v>275</v>
      </c>
      <c r="F90" s="421" t="s">
        <v>283</v>
      </c>
      <c r="G90" s="421" t="s">
        <v>276</v>
      </c>
      <c r="H90" s="418" t="s">
        <v>1432</v>
      </c>
    </row>
    <row r="91" spans="1:8" x14ac:dyDescent="0.2">
      <c r="A91" s="406"/>
      <c r="B91" s="414" t="s">
        <v>1433</v>
      </c>
      <c r="C91" s="419">
        <v>1106790776</v>
      </c>
      <c r="D91" s="420" t="s">
        <v>579</v>
      </c>
      <c r="E91" s="416" t="s">
        <v>275</v>
      </c>
      <c r="F91" s="421" t="s">
        <v>283</v>
      </c>
      <c r="G91" s="421" t="s">
        <v>276</v>
      </c>
      <c r="H91" s="418" t="s">
        <v>1434</v>
      </c>
    </row>
    <row r="92" spans="1:8" x14ac:dyDescent="0.2">
      <c r="A92" s="406"/>
      <c r="B92" s="414" t="s">
        <v>2436</v>
      </c>
      <c r="C92" s="415">
        <v>1121852564</v>
      </c>
      <c r="D92" s="414" t="s">
        <v>836</v>
      </c>
      <c r="E92" s="416" t="s">
        <v>275</v>
      </c>
      <c r="F92" s="421" t="s">
        <v>283</v>
      </c>
      <c r="G92" s="421" t="s">
        <v>276</v>
      </c>
      <c r="H92" s="418" t="s">
        <v>2439</v>
      </c>
    </row>
    <row r="93" spans="1:8" x14ac:dyDescent="0.2">
      <c r="A93" s="406"/>
      <c r="B93" s="414" t="s">
        <v>2440</v>
      </c>
      <c r="C93" s="415">
        <v>86088050</v>
      </c>
      <c r="D93" s="414" t="s">
        <v>837</v>
      </c>
      <c r="E93" s="416" t="s">
        <v>275</v>
      </c>
      <c r="F93" s="421" t="s">
        <v>283</v>
      </c>
      <c r="G93" s="421" t="s">
        <v>276</v>
      </c>
      <c r="H93" s="418" t="s">
        <v>2443</v>
      </c>
    </row>
    <row r="94" spans="1:8" x14ac:dyDescent="0.2">
      <c r="A94" s="406"/>
      <c r="B94" s="414" t="s">
        <v>2444</v>
      </c>
      <c r="C94" s="415">
        <v>1121831978</v>
      </c>
      <c r="D94" s="414" t="s">
        <v>840</v>
      </c>
      <c r="E94" s="416" t="s">
        <v>275</v>
      </c>
      <c r="F94" s="421" t="s">
        <v>283</v>
      </c>
      <c r="G94" s="421" t="s">
        <v>276</v>
      </c>
      <c r="H94" s="418" t="s">
        <v>2445</v>
      </c>
    </row>
    <row r="95" spans="1:8" x14ac:dyDescent="0.2">
      <c r="A95" s="406"/>
      <c r="B95" s="414" t="s">
        <v>2477</v>
      </c>
      <c r="C95" s="419">
        <v>1121863902</v>
      </c>
      <c r="D95" s="420" t="s">
        <v>904</v>
      </c>
      <c r="E95" s="416" t="s">
        <v>275</v>
      </c>
      <c r="F95" s="421" t="s">
        <v>283</v>
      </c>
      <c r="G95" s="421" t="s">
        <v>276</v>
      </c>
      <c r="H95" s="418" t="s">
        <v>2480</v>
      </c>
    </row>
    <row r="96" spans="1:8" x14ac:dyDescent="0.2">
      <c r="A96" s="406"/>
      <c r="B96" s="414" t="s">
        <v>2487</v>
      </c>
      <c r="C96" s="419">
        <v>1121842607</v>
      </c>
      <c r="D96" s="420" t="s">
        <v>1304</v>
      </c>
      <c r="E96" s="416" t="s">
        <v>275</v>
      </c>
      <c r="F96" s="421" t="s">
        <v>283</v>
      </c>
      <c r="G96" s="421" t="s">
        <v>276</v>
      </c>
      <c r="H96" s="418" t="s">
        <v>2489</v>
      </c>
    </row>
    <row r="97" spans="1:8" x14ac:dyDescent="0.2">
      <c r="A97" s="406"/>
      <c r="B97" s="414" t="s">
        <v>2490</v>
      </c>
      <c r="C97" s="415">
        <v>35263166</v>
      </c>
      <c r="D97" s="414" t="s">
        <v>1013</v>
      </c>
      <c r="E97" s="416" t="s">
        <v>275</v>
      </c>
      <c r="F97" s="421" t="s">
        <v>283</v>
      </c>
      <c r="G97" s="421" t="s">
        <v>276</v>
      </c>
      <c r="H97" s="418" t="s">
        <v>2493</v>
      </c>
    </row>
    <row r="98" spans="1:8" x14ac:dyDescent="0.2">
      <c r="A98" s="406"/>
      <c r="B98" s="414" t="s">
        <v>2494</v>
      </c>
      <c r="C98" s="415">
        <v>1121914717</v>
      </c>
      <c r="D98" s="414" t="s">
        <v>1014</v>
      </c>
      <c r="E98" s="416" t="s">
        <v>275</v>
      </c>
      <c r="F98" s="421" t="s">
        <v>283</v>
      </c>
      <c r="G98" s="421" t="s">
        <v>276</v>
      </c>
      <c r="H98" s="418" t="s">
        <v>2496</v>
      </c>
    </row>
    <row r="99" spans="1:8" x14ac:dyDescent="0.2">
      <c r="A99" s="406"/>
      <c r="B99" s="414" t="s">
        <v>2497</v>
      </c>
      <c r="C99" s="415">
        <v>86068502</v>
      </c>
      <c r="D99" s="414" t="s">
        <v>1015</v>
      </c>
      <c r="E99" s="416" t="s">
        <v>275</v>
      </c>
      <c r="F99" s="421" t="s">
        <v>283</v>
      </c>
      <c r="G99" s="421" t="s">
        <v>276</v>
      </c>
      <c r="H99" s="418" t="s">
        <v>2499</v>
      </c>
    </row>
    <row r="100" spans="1:8" x14ac:dyDescent="0.2">
      <c r="A100" s="406"/>
      <c r="B100" s="414" t="s">
        <v>2500</v>
      </c>
      <c r="C100" s="415">
        <v>40411349</v>
      </c>
      <c r="D100" s="414" t="s">
        <v>1016</v>
      </c>
      <c r="E100" s="416" t="s">
        <v>275</v>
      </c>
      <c r="F100" s="421" t="s">
        <v>283</v>
      </c>
      <c r="G100" s="421" t="s">
        <v>276</v>
      </c>
      <c r="H100" s="418" t="s">
        <v>2502</v>
      </c>
    </row>
    <row r="101" spans="1:8" x14ac:dyDescent="0.2">
      <c r="A101" s="406"/>
      <c r="B101" s="414" t="s">
        <v>2503</v>
      </c>
      <c r="C101" s="415">
        <v>1121901554</v>
      </c>
      <c r="D101" s="414" t="s">
        <v>1022</v>
      </c>
      <c r="E101" s="416" t="s">
        <v>275</v>
      </c>
      <c r="F101" s="421" t="s">
        <v>283</v>
      </c>
      <c r="G101" s="421" t="s">
        <v>276</v>
      </c>
      <c r="H101" s="418" t="s">
        <v>2506</v>
      </c>
    </row>
    <row r="102" spans="1:8" x14ac:dyDescent="0.2">
      <c r="A102" s="406"/>
      <c r="B102" s="414" t="s">
        <v>2507</v>
      </c>
      <c r="C102" s="415">
        <v>17344211</v>
      </c>
      <c r="D102" s="414" t="s">
        <v>1025</v>
      </c>
      <c r="E102" s="416" t="s">
        <v>275</v>
      </c>
      <c r="F102" s="421" t="s">
        <v>283</v>
      </c>
      <c r="G102" s="421" t="s">
        <v>276</v>
      </c>
      <c r="H102" s="418" t="s">
        <v>2510</v>
      </c>
    </row>
    <row r="103" spans="1:8" x14ac:dyDescent="0.2">
      <c r="A103" s="406"/>
      <c r="B103" s="414" t="s">
        <v>2511</v>
      </c>
      <c r="C103" s="415">
        <v>86058158</v>
      </c>
      <c r="D103" s="414" t="s">
        <v>1029</v>
      </c>
      <c r="E103" s="416" t="s">
        <v>275</v>
      </c>
      <c r="F103" s="421" t="s">
        <v>283</v>
      </c>
      <c r="G103" s="421" t="s">
        <v>276</v>
      </c>
      <c r="H103" s="418" t="s">
        <v>2513</v>
      </c>
    </row>
    <row r="104" spans="1:8" x14ac:dyDescent="0.2">
      <c r="A104" s="406"/>
      <c r="B104" s="414" t="s">
        <v>2514</v>
      </c>
      <c r="C104" s="415">
        <v>1007449203</v>
      </c>
      <c r="D104" s="414" t="s">
        <v>1106</v>
      </c>
      <c r="E104" s="416" t="s">
        <v>275</v>
      </c>
      <c r="F104" s="421" t="s">
        <v>283</v>
      </c>
      <c r="G104" s="421" t="s">
        <v>276</v>
      </c>
      <c r="H104" s="418" t="s">
        <v>2515</v>
      </c>
    </row>
    <row r="105" spans="1:8" x14ac:dyDescent="0.2">
      <c r="A105" s="406"/>
      <c r="B105" s="414" t="s">
        <v>2516</v>
      </c>
      <c r="C105" s="415">
        <v>1121832614</v>
      </c>
      <c r="D105" s="414" t="s">
        <v>1119</v>
      </c>
      <c r="E105" s="416" t="s">
        <v>275</v>
      </c>
      <c r="F105" s="421" t="s">
        <v>283</v>
      </c>
      <c r="G105" s="421" t="s">
        <v>276</v>
      </c>
      <c r="H105" s="418" t="s">
        <v>2518</v>
      </c>
    </row>
    <row r="106" spans="1:8" x14ac:dyDescent="0.2">
      <c r="A106" s="406"/>
      <c r="B106" s="414" t="s">
        <v>2519</v>
      </c>
      <c r="C106" s="415">
        <v>86050755</v>
      </c>
      <c r="D106" s="414" t="s">
        <v>1094</v>
      </c>
      <c r="E106" s="416" t="s">
        <v>275</v>
      </c>
      <c r="F106" s="421" t="s">
        <v>283</v>
      </c>
      <c r="G106" s="421" t="s">
        <v>276</v>
      </c>
      <c r="H106" s="418" t="s">
        <v>2520</v>
      </c>
    </row>
    <row r="107" spans="1:8" x14ac:dyDescent="0.2">
      <c r="A107" s="406"/>
      <c r="B107" s="414" t="s">
        <v>2521</v>
      </c>
      <c r="C107" s="415">
        <v>1121840882</v>
      </c>
      <c r="D107" s="414" t="s">
        <v>687</v>
      </c>
      <c r="E107" s="416" t="s">
        <v>275</v>
      </c>
      <c r="F107" s="421" t="s">
        <v>283</v>
      </c>
      <c r="G107" s="421" t="s">
        <v>276</v>
      </c>
      <c r="H107" s="418" t="s">
        <v>2524</v>
      </c>
    </row>
    <row r="108" spans="1:8" x14ac:dyDescent="0.2">
      <c r="A108" s="406"/>
      <c r="B108" s="414" t="s">
        <v>2525</v>
      </c>
      <c r="C108" s="415">
        <v>17349319</v>
      </c>
      <c r="D108" s="414" t="s">
        <v>2526</v>
      </c>
      <c r="E108" s="416" t="s">
        <v>275</v>
      </c>
      <c r="F108" s="421" t="s">
        <v>283</v>
      </c>
      <c r="G108" s="421" t="s">
        <v>276</v>
      </c>
      <c r="H108" s="418" t="s">
        <v>2528</v>
      </c>
    </row>
    <row r="109" spans="1:8" x14ac:dyDescent="0.2">
      <c r="A109" s="406"/>
      <c r="B109" s="414" t="s">
        <v>2751</v>
      </c>
      <c r="C109" s="415">
        <v>1121821942</v>
      </c>
      <c r="D109" s="414" t="s">
        <v>2752</v>
      </c>
      <c r="E109" s="416" t="s">
        <v>275</v>
      </c>
      <c r="F109" s="421" t="s">
        <v>283</v>
      </c>
      <c r="G109" s="421" t="s">
        <v>276</v>
      </c>
      <c r="H109" s="418" t="s">
        <v>2754</v>
      </c>
    </row>
    <row r="110" spans="1:8" x14ac:dyDescent="0.2">
      <c r="A110" s="406"/>
      <c r="B110" s="414" t="s">
        <v>2755</v>
      </c>
      <c r="C110" s="415">
        <v>1120352194</v>
      </c>
      <c r="D110" s="414" t="s">
        <v>2756</v>
      </c>
      <c r="E110" s="416" t="s">
        <v>275</v>
      </c>
      <c r="F110" s="421" t="s">
        <v>283</v>
      </c>
      <c r="G110" s="421" t="s">
        <v>276</v>
      </c>
      <c r="H110" s="422" t="s">
        <v>2758</v>
      </c>
    </row>
    <row r="111" spans="1:8" x14ac:dyDescent="0.2">
      <c r="A111" s="406"/>
      <c r="B111" s="414" t="s">
        <v>2759</v>
      </c>
      <c r="C111" s="415">
        <v>86045149</v>
      </c>
      <c r="D111" s="414" t="s">
        <v>2760</v>
      </c>
      <c r="E111" s="416" t="s">
        <v>275</v>
      </c>
      <c r="F111" s="421" t="s">
        <v>283</v>
      </c>
      <c r="G111" s="421" t="s">
        <v>276</v>
      </c>
      <c r="H111" s="422" t="s">
        <v>2762</v>
      </c>
    </row>
    <row r="112" spans="1:8" x14ac:dyDescent="0.2">
      <c r="A112" s="406"/>
      <c r="B112" s="414" t="s">
        <v>2763</v>
      </c>
      <c r="C112" s="415">
        <v>1121916301</v>
      </c>
      <c r="D112" s="414" t="s">
        <v>2764</v>
      </c>
      <c r="E112" s="416" t="s">
        <v>275</v>
      </c>
      <c r="F112" s="421" t="s">
        <v>283</v>
      </c>
      <c r="G112" s="421" t="s">
        <v>276</v>
      </c>
      <c r="H112" s="418" t="s">
        <v>2766</v>
      </c>
    </row>
    <row r="113" spans="1:8" x14ac:dyDescent="0.2">
      <c r="A113" s="406"/>
      <c r="B113" s="414" t="s">
        <v>2767</v>
      </c>
      <c r="C113" s="415">
        <v>1120357353</v>
      </c>
      <c r="D113" s="414" t="s">
        <v>2768</v>
      </c>
      <c r="E113" s="416" t="s">
        <v>275</v>
      </c>
      <c r="F113" s="421" t="s">
        <v>283</v>
      </c>
      <c r="G113" s="421" t="s">
        <v>276</v>
      </c>
      <c r="H113" s="418" t="s">
        <v>2770</v>
      </c>
    </row>
    <row r="114" spans="1:8" x14ac:dyDescent="0.2">
      <c r="A114" s="406"/>
      <c r="B114" s="414" t="s">
        <v>2771</v>
      </c>
      <c r="C114" s="415">
        <v>40394139</v>
      </c>
      <c r="D114" s="414" t="s">
        <v>2772</v>
      </c>
      <c r="E114" s="416" t="s">
        <v>275</v>
      </c>
      <c r="F114" s="421" t="s">
        <v>283</v>
      </c>
      <c r="G114" s="421" t="s">
        <v>276</v>
      </c>
      <c r="H114" s="418" t="s">
        <v>2774</v>
      </c>
    </row>
    <row r="115" spans="1:8" x14ac:dyDescent="0.2">
      <c r="A115" s="406"/>
      <c r="B115" s="414" t="s">
        <v>2446</v>
      </c>
      <c r="C115" s="415">
        <v>1121913636</v>
      </c>
      <c r="D115" s="414" t="s">
        <v>681</v>
      </c>
      <c r="E115" s="416" t="s">
        <v>273</v>
      </c>
      <c r="F115" s="418" t="s">
        <v>819</v>
      </c>
      <c r="G115" s="417" t="s">
        <v>715</v>
      </c>
      <c r="H115" s="418" t="s">
        <v>2449</v>
      </c>
    </row>
    <row r="116" spans="1:8" x14ac:dyDescent="0.2">
      <c r="A116" s="406"/>
      <c r="B116" s="414" t="s">
        <v>2450</v>
      </c>
      <c r="C116" s="415">
        <v>1003001401</v>
      </c>
      <c r="D116" s="414" t="s">
        <v>2451</v>
      </c>
      <c r="E116" s="416" t="s">
        <v>273</v>
      </c>
      <c r="F116" s="418" t="s">
        <v>819</v>
      </c>
      <c r="G116" s="417" t="s">
        <v>715</v>
      </c>
      <c r="H116" s="418" t="s">
        <v>2453</v>
      </c>
    </row>
    <row r="117" spans="1:8" x14ac:dyDescent="0.2">
      <c r="A117" s="406"/>
      <c r="B117" s="414" t="s">
        <v>2454</v>
      </c>
      <c r="C117" s="415">
        <v>3802477</v>
      </c>
      <c r="D117" s="414" t="s">
        <v>682</v>
      </c>
      <c r="E117" s="416" t="s">
        <v>273</v>
      </c>
      <c r="F117" s="418" t="s">
        <v>819</v>
      </c>
      <c r="G117" s="417" t="s">
        <v>715</v>
      </c>
      <c r="H117" s="418" t="s">
        <v>2456</v>
      </c>
    </row>
    <row r="118" spans="1:8" x14ac:dyDescent="0.2">
      <c r="A118" s="406"/>
      <c r="B118" s="414" t="s">
        <v>2457</v>
      </c>
      <c r="C118" s="415">
        <v>1110519424</v>
      </c>
      <c r="D118" s="414" t="s">
        <v>683</v>
      </c>
      <c r="E118" s="416" t="s">
        <v>273</v>
      </c>
      <c r="F118" s="418" t="s">
        <v>819</v>
      </c>
      <c r="G118" s="417" t="s">
        <v>715</v>
      </c>
      <c r="H118" s="418" t="s">
        <v>2459</v>
      </c>
    </row>
    <row r="119" spans="1:8" x14ac:dyDescent="0.2">
      <c r="A119" s="406"/>
      <c r="B119" s="414" t="s">
        <v>2460</v>
      </c>
      <c r="C119" s="419">
        <v>1121962050</v>
      </c>
      <c r="D119" s="420" t="s">
        <v>684</v>
      </c>
      <c r="E119" s="416" t="s">
        <v>273</v>
      </c>
      <c r="F119" s="418" t="s">
        <v>819</v>
      </c>
      <c r="G119" s="417" t="s">
        <v>715</v>
      </c>
      <c r="H119" s="418" t="s">
        <v>2463</v>
      </c>
    </row>
    <row r="120" spans="1:8" x14ac:dyDescent="0.2">
      <c r="A120" s="406"/>
      <c r="B120" s="414" t="s">
        <v>2464</v>
      </c>
      <c r="C120" s="415">
        <v>1121856924</v>
      </c>
      <c r="D120" s="414" t="s">
        <v>699</v>
      </c>
      <c r="E120" s="416" t="s">
        <v>273</v>
      </c>
      <c r="F120" s="418" t="s">
        <v>819</v>
      </c>
      <c r="G120" s="417" t="s">
        <v>715</v>
      </c>
      <c r="H120" s="418" t="s">
        <v>2466</v>
      </c>
    </row>
    <row r="121" spans="1:8" x14ac:dyDescent="0.2">
      <c r="A121" s="406"/>
      <c r="B121" s="414" t="s">
        <v>2467</v>
      </c>
      <c r="C121" s="415">
        <v>1121819817</v>
      </c>
      <c r="D121" s="414" t="s">
        <v>700</v>
      </c>
      <c r="E121" s="416" t="s">
        <v>273</v>
      </c>
      <c r="F121" s="418" t="s">
        <v>819</v>
      </c>
      <c r="G121" s="417" t="s">
        <v>715</v>
      </c>
      <c r="H121" s="418" t="s">
        <v>2469</v>
      </c>
    </row>
    <row r="122" spans="1:8" x14ac:dyDescent="0.2">
      <c r="A122" s="406"/>
      <c r="B122" s="414" t="s">
        <v>2470</v>
      </c>
      <c r="C122" s="415">
        <v>1067919351</v>
      </c>
      <c r="D122" s="414" t="s">
        <v>1149</v>
      </c>
      <c r="E122" s="416" t="s">
        <v>273</v>
      </c>
      <c r="F122" s="418" t="s">
        <v>819</v>
      </c>
      <c r="G122" s="417" t="s">
        <v>715</v>
      </c>
      <c r="H122" s="418" t="s">
        <v>2472</v>
      </c>
    </row>
    <row r="123" spans="1:8" x14ac:dyDescent="0.2">
      <c r="A123" s="406"/>
      <c r="B123" s="414" t="s">
        <v>2484</v>
      </c>
      <c r="C123" s="415">
        <v>1193086348</v>
      </c>
      <c r="D123" s="414" t="s">
        <v>1170</v>
      </c>
      <c r="E123" s="416" t="s">
        <v>273</v>
      </c>
      <c r="F123" s="418" t="s">
        <v>819</v>
      </c>
      <c r="G123" s="417" t="s">
        <v>715</v>
      </c>
      <c r="H123" s="418" t="s">
        <v>2486</v>
      </c>
    </row>
    <row r="124" spans="1:8" x14ac:dyDescent="0.2">
      <c r="A124" s="406"/>
      <c r="B124" s="414" t="s">
        <v>2804</v>
      </c>
      <c r="C124" s="415">
        <v>1002958768</v>
      </c>
      <c r="D124" s="414" t="s">
        <v>2805</v>
      </c>
      <c r="E124" s="416" t="s">
        <v>277</v>
      </c>
      <c r="F124" s="416" t="s">
        <v>2808</v>
      </c>
      <c r="G124" s="417" t="s">
        <v>272</v>
      </c>
      <c r="H124" s="418" t="s">
        <v>2811</v>
      </c>
    </row>
    <row r="125" spans="1:8" x14ac:dyDescent="0.2">
      <c r="A125" s="406"/>
      <c r="B125" s="414" t="s">
        <v>2696</v>
      </c>
      <c r="C125" s="415">
        <v>1121898066</v>
      </c>
      <c r="D125" s="414" t="s">
        <v>2697</v>
      </c>
      <c r="E125" s="416" t="s">
        <v>299</v>
      </c>
      <c r="F125" s="418" t="s">
        <v>2699</v>
      </c>
      <c r="G125" s="423" t="s">
        <v>2700</v>
      </c>
      <c r="H125" s="418" t="s">
        <v>2703</v>
      </c>
    </row>
    <row r="126" spans="1:8" x14ac:dyDescent="0.2">
      <c r="A126" s="406"/>
      <c r="B126" s="414" t="s">
        <v>2704</v>
      </c>
      <c r="C126" s="415">
        <v>1094244623</v>
      </c>
      <c r="D126" s="414" t="s">
        <v>2705</v>
      </c>
      <c r="E126" s="416" t="s">
        <v>299</v>
      </c>
      <c r="F126" s="418" t="s">
        <v>2699</v>
      </c>
      <c r="G126" s="423" t="s">
        <v>2700</v>
      </c>
      <c r="H126" s="418" t="s">
        <v>2708</v>
      </c>
    </row>
    <row r="127" spans="1:8" x14ac:dyDescent="0.2">
      <c r="A127" s="406"/>
      <c r="B127" s="414" t="s">
        <v>2709</v>
      </c>
      <c r="C127" s="415">
        <v>79628115</v>
      </c>
      <c r="D127" s="414" t="s">
        <v>2710</v>
      </c>
      <c r="E127" s="416" t="s">
        <v>299</v>
      </c>
      <c r="F127" s="418" t="s">
        <v>2699</v>
      </c>
      <c r="G127" s="423" t="s">
        <v>2700</v>
      </c>
      <c r="H127" s="418" t="s">
        <v>2714</v>
      </c>
    </row>
    <row r="128" spans="1:8" x14ac:dyDescent="0.2">
      <c r="A128" s="406"/>
      <c r="B128" s="414" t="s">
        <v>2780</v>
      </c>
      <c r="C128" s="415">
        <v>1121906328</v>
      </c>
      <c r="D128" s="414" t="s">
        <v>2781</v>
      </c>
      <c r="E128" s="416" t="s">
        <v>277</v>
      </c>
      <c r="F128" s="420" t="s">
        <v>2699</v>
      </c>
      <c r="G128" s="416" t="s">
        <v>2700</v>
      </c>
      <c r="H128" s="418" t="s">
        <v>2785</v>
      </c>
    </row>
    <row r="129" spans="1:8" x14ac:dyDescent="0.2">
      <c r="A129" s="406"/>
      <c r="B129" s="414" t="s">
        <v>2775</v>
      </c>
      <c r="C129" s="415">
        <v>1002606154</v>
      </c>
      <c r="D129" s="414" t="s">
        <v>2776</v>
      </c>
      <c r="E129" s="416" t="s">
        <v>277</v>
      </c>
      <c r="F129" s="416" t="s">
        <v>1177</v>
      </c>
      <c r="G129" s="421" t="s">
        <v>272</v>
      </c>
      <c r="H129" s="418" t="s">
        <v>2779</v>
      </c>
    </row>
    <row r="130" spans="1:8" x14ac:dyDescent="0.2">
      <c r="A130" s="406"/>
      <c r="B130" s="414" t="s">
        <v>1435</v>
      </c>
      <c r="C130" s="415">
        <v>1121954993</v>
      </c>
      <c r="D130" s="414" t="s">
        <v>531</v>
      </c>
      <c r="E130" s="416" t="s">
        <v>279</v>
      </c>
      <c r="F130" s="416" t="s">
        <v>328</v>
      </c>
      <c r="G130" s="416" t="s">
        <v>327</v>
      </c>
      <c r="H130" s="418" t="s">
        <v>1436</v>
      </c>
    </row>
    <row r="131" spans="1:8" x14ac:dyDescent="0.2">
      <c r="A131" s="406"/>
      <c r="B131" s="414" t="s">
        <v>1437</v>
      </c>
      <c r="C131" s="415">
        <v>40187367</v>
      </c>
      <c r="D131" s="414" t="s">
        <v>532</v>
      </c>
      <c r="E131" s="416" t="s">
        <v>279</v>
      </c>
      <c r="F131" s="416" t="s">
        <v>328</v>
      </c>
      <c r="G131" s="416" t="s">
        <v>327</v>
      </c>
      <c r="H131" s="418" t="s">
        <v>1438</v>
      </c>
    </row>
    <row r="132" spans="1:8" x14ac:dyDescent="0.2">
      <c r="A132" s="406"/>
      <c r="B132" s="414" t="s">
        <v>1439</v>
      </c>
      <c r="C132" s="415">
        <v>1121954316</v>
      </c>
      <c r="D132" s="414" t="s">
        <v>696</v>
      </c>
      <c r="E132" s="416" t="s">
        <v>279</v>
      </c>
      <c r="F132" s="416" t="s">
        <v>328</v>
      </c>
      <c r="G132" s="416" t="s">
        <v>327</v>
      </c>
      <c r="H132" s="418" t="s">
        <v>1440</v>
      </c>
    </row>
    <row r="133" spans="1:8" x14ac:dyDescent="0.2">
      <c r="A133" s="406"/>
      <c r="B133" s="414" t="s">
        <v>1257</v>
      </c>
      <c r="C133" s="415">
        <v>1122648374</v>
      </c>
      <c r="D133" s="414" t="s">
        <v>616</v>
      </c>
      <c r="E133" s="416" t="s">
        <v>703</v>
      </c>
      <c r="F133" s="421" t="s">
        <v>712</v>
      </c>
      <c r="G133" s="421" t="s">
        <v>280</v>
      </c>
      <c r="H133" s="418" t="s">
        <v>1258</v>
      </c>
    </row>
    <row r="134" spans="1:8" x14ac:dyDescent="0.2">
      <c r="A134" s="406"/>
      <c r="B134" s="414" t="s">
        <v>1441</v>
      </c>
      <c r="C134" s="419">
        <v>37310820</v>
      </c>
      <c r="D134" s="420" t="s">
        <v>570</v>
      </c>
      <c r="E134" s="416" t="s">
        <v>703</v>
      </c>
      <c r="F134" s="421" t="s">
        <v>712</v>
      </c>
      <c r="G134" s="421" t="s">
        <v>280</v>
      </c>
      <c r="H134" s="418" t="s">
        <v>1442</v>
      </c>
    </row>
    <row r="135" spans="1:8" x14ac:dyDescent="0.2">
      <c r="A135" s="406"/>
      <c r="B135" s="414" t="s">
        <v>1443</v>
      </c>
      <c r="C135" s="415">
        <v>1121858318</v>
      </c>
      <c r="D135" s="414" t="s">
        <v>571</v>
      </c>
      <c r="E135" s="416" t="s">
        <v>703</v>
      </c>
      <c r="F135" s="421" t="s">
        <v>712</v>
      </c>
      <c r="G135" s="421" t="s">
        <v>280</v>
      </c>
      <c r="H135" s="418" t="s">
        <v>1444</v>
      </c>
    </row>
    <row r="136" spans="1:8" x14ac:dyDescent="0.2">
      <c r="A136" s="406"/>
      <c r="B136" s="414" t="s">
        <v>1445</v>
      </c>
      <c r="C136" s="415">
        <v>86055150</v>
      </c>
      <c r="D136" s="414" t="s">
        <v>572</v>
      </c>
      <c r="E136" s="416" t="s">
        <v>703</v>
      </c>
      <c r="F136" s="421" t="s">
        <v>712</v>
      </c>
      <c r="G136" s="421" t="s">
        <v>280</v>
      </c>
      <c r="H136" s="418" t="s">
        <v>1446</v>
      </c>
    </row>
    <row r="137" spans="1:8" x14ac:dyDescent="0.2">
      <c r="A137" s="406"/>
      <c r="B137" s="414" t="s">
        <v>1447</v>
      </c>
      <c r="C137" s="415">
        <v>1121826918</v>
      </c>
      <c r="D137" s="414" t="s">
        <v>610</v>
      </c>
      <c r="E137" s="416" t="s">
        <v>703</v>
      </c>
      <c r="F137" s="421" t="s">
        <v>712</v>
      </c>
      <c r="G137" s="421" t="s">
        <v>280</v>
      </c>
      <c r="H137" s="418" t="s">
        <v>1448</v>
      </c>
    </row>
    <row r="138" spans="1:8" x14ac:dyDescent="0.2">
      <c r="A138" s="406"/>
      <c r="B138" s="414" t="s">
        <v>1449</v>
      </c>
      <c r="C138" s="415">
        <v>40388625</v>
      </c>
      <c r="D138" s="414" t="s">
        <v>573</v>
      </c>
      <c r="E138" s="416" t="s">
        <v>703</v>
      </c>
      <c r="F138" s="421" t="s">
        <v>712</v>
      </c>
      <c r="G138" s="421" t="s">
        <v>280</v>
      </c>
      <c r="H138" s="418" t="s">
        <v>1450</v>
      </c>
    </row>
    <row r="139" spans="1:8" x14ac:dyDescent="0.2">
      <c r="A139" s="406"/>
      <c r="B139" s="414" t="s">
        <v>1451</v>
      </c>
      <c r="C139" s="415">
        <v>86060565</v>
      </c>
      <c r="D139" s="414" t="s">
        <v>899</v>
      </c>
      <c r="E139" s="416" t="s">
        <v>703</v>
      </c>
      <c r="F139" s="421" t="s">
        <v>712</v>
      </c>
      <c r="G139" s="421" t="s">
        <v>280</v>
      </c>
      <c r="H139" s="418" t="s">
        <v>1452</v>
      </c>
    </row>
    <row r="140" spans="1:8" x14ac:dyDescent="0.2">
      <c r="A140" s="406"/>
      <c r="B140" s="414" t="s">
        <v>1453</v>
      </c>
      <c r="C140" s="415">
        <v>40187314</v>
      </c>
      <c r="D140" s="414" t="s">
        <v>1117</v>
      </c>
      <c r="E140" s="416" t="s">
        <v>703</v>
      </c>
      <c r="F140" s="421" t="s">
        <v>712</v>
      </c>
      <c r="G140" s="421" t="s">
        <v>280</v>
      </c>
      <c r="H140" s="418" t="s">
        <v>1454</v>
      </c>
    </row>
    <row r="141" spans="1:8" x14ac:dyDescent="0.2">
      <c r="A141" s="406"/>
      <c r="B141" s="414" t="s">
        <v>1455</v>
      </c>
      <c r="C141" s="415">
        <v>80768541</v>
      </c>
      <c r="D141" s="414" t="s">
        <v>617</v>
      </c>
      <c r="E141" s="416" t="s">
        <v>703</v>
      </c>
      <c r="F141" s="421" t="s">
        <v>712</v>
      </c>
      <c r="G141" s="421" t="s">
        <v>280</v>
      </c>
      <c r="H141" s="418" t="s">
        <v>1456</v>
      </c>
    </row>
    <row r="142" spans="1:8" x14ac:dyDescent="0.2">
      <c r="A142" s="406"/>
      <c r="B142" s="414" t="s">
        <v>1457</v>
      </c>
      <c r="C142" s="415">
        <v>1022386794</v>
      </c>
      <c r="D142" s="414" t="s">
        <v>618</v>
      </c>
      <c r="E142" s="416" t="s">
        <v>703</v>
      </c>
      <c r="F142" s="421" t="s">
        <v>712</v>
      </c>
      <c r="G142" s="421" t="s">
        <v>280</v>
      </c>
      <c r="H142" s="418" t="s">
        <v>1458</v>
      </c>
    </row>
    <row r="143" spans="1:8" x14ac:dyDescent="0.2">
      <c r="A143" s="406"/>
      <c r="B143" s="414" t="s">
        <v>1459</v>
      </c>
      <c r="C143" s="415">
        <v>17266736</v>
      </c>
      <c r="D143" s="414" t="s">
        <v>612</v>
      </c>
      <c r="E143" s="416" t="s">
        <v>703</v>
      </c>
      <c r="F143" s="421" t="s">
        <v>712</v>
      </c>
      <c r="G143" s="421" t="s">
        <v>280</v>
      </c>
      <c r="H143" s="418" t="s">
        <v>1460</v>
      </c>
    </row>
    <row r="144" spans="1:8" x14ac:dyDescent="0.2">
      <c r="A144" s="406"/>
      <c r="B144" s="414" t="s">
        <v>1461</v>
      </c>
      <c r="C144" s="415">
        <v>35264483</v>
      </c>
      <c r="D144" s="414" t="s">
        <v>614</v>
      </c>
      <c r="E144" s="416" t="s">
        <v>703</v>
      </c>
      <c r="F144" s="421" t="s">
        <v>712</v>
      </c>
      <c r="G144" s="421" t="s">
        <v>280</v>
      </c>
      <c r="H144" s="418" t="s">
        <v>1462</v>
      </c>
    </row>
    <row r="145" spans="1:8" x14ac:dyDescent="0.2">
      <c r="A145" s="406"/>
      <c r="B145" s="414" t="s">
        <v>1463</v>
      </c>
      <c r="C145" s="415">
        <v>40342881</v>
      </c>
      <c r="D145" s="414" t="s">
        <v>576</v>
      </c>
      <c r="E145" s="416" t="s">
        <v>703</v>
      </c>
      <c r="F145" s="421" t="s">
        <v>712</v>
      </c>
      <c r="G145" s="421" t="s">
        <v>280</v>
      </c>
      <c r="H145" s="418" t="s">
        <v>1464</v>
      </c>
    </row>
    <row r="146" spans="1:8" x14ac:dyDescent="0.2">
      <c r="A146" s="406"/>
      <c r="B146" s="414" t="s">
        <v>2433</v>
      </c>
      <c r="C146" s="415">
        <v>1118536819</v>
      </c>
      <c r="D146" s="414" t="s">
        <v>569</v>
      </c>
      <c r="E146" s="416" t="s">
        <v>703</v>
      </c>
      <c r="F146" s="421" t="s">
        <v>712</v>
      </c>
      <c r="G146" s="421" t="s">
        <v>280</v>
      </c>
      <c r="H146" s="418" t="s">
        <v>2435</v>
      </c>
    </row>
    <row r="147" spans="1:8" x14ac:dyDescent="0.2">
      <c r="A147" s="406"/>
      <c r="B147" s="414" t="s">
        <v>2473</v>
      </c>
      <c r="C147" s="415">
        <v>1122648374</v>
      </c>
      <c r="D147" s="414" t="s">
        <v>616</v>
      </c>
      <c r="E147" s="416" t="s">
        <v>703</v>
      </c>
      <c r="F147" s="421" t="s">
        <v>712</v>
      </c>
      <c r="G147" s="421" t="s">
        <v>280</v>
      </c>
      <c r="H147" s="418" t="s">
        <v>2475</v>
      </c>
    </row>
    <row r="148" spans="1:8" x14ac:dyDescent="0.2">
      <c r="A148" s="406"/>
      <c r="B148" s="414" t="s">
        <v>2481</v>
      </c>
      <c r="C148" s="415">
        <v>1121964448</v>
      </c>
      <c r="D148" s="414" t="s">
        <v>615</v>
      </c>
      <c r="E148" s="416" t="s">
        <v>703</v>
      </c>
      <c r="F148" s="421" t="s">
        <v>712</v>
      </c>
      <c r="G148" s="421" t="s">
        <v>280</v>
      </c>
      <c r="H148" s="418" t="s">
        <v>2483</v>
      </c>
    </row>
    <row r="149" spans="1:8" x14ac:dyDescent="0.2">
      <c r="A149" s="406"/>
      <c r="B149" s="414" t="s">
        <v>2741</v>
      </c>
      <c r="C149" s="415">
        <v>1121934151</v>
      </c>
      <c r="D149" s="414" t="s">
        <v>2742</v>
      </c>
      <c r="E149" s="416" t="s">
        <v>703</v>
      </c>
      <c r="F149" s="421" t="s">
        <v>712</v>
      </c>
      <c r="G149" s="421" t="s">
        <v>280</v>
      </c>
      <c r="H149" s="418" t="s">
        <v>2745</v>
      </c>
    </row>
    <row r="150" spans="1:8" x14ac:dyDescent="0.2">
      <c r="A150" s="406"/>
      <c r="B150" s="414" t="s">
        <v>2746</v>
      </c>
      <c r="C150" s="415">
        <v>40186505</v>
      </c>
      <c r="D150" s="414" t="s">
        <v>2747</v>
      </c>
      <c r="E150" s="416" t="s">
        <v>703</v>
      </c>
      <c r="F150" s="421" t="s">
        <v>712</v>
      </c>
      <c r="G150" s="421" t="s">
        <v>280</v>
      </c>
      <c r="H150" s="418" t="s">
        <v>2750</v>
      </c>
    </row>
    <row r="151" spans="1:8" x14ac:dyDescent="0.2">
      <c r="A151" s="406"/>
      <c r="B151" s="414" t="s">
        <v>1465</v>
      </c>
      <c r="C151" s="415">
        <v>1121902199</v>
      </c>
      <c r="D151" s="414" t="s">
        <v>381</v>
      </c>
      <c r="E151" s="416" t="s">
        <v>437</v>
      </c>
      <c r="F151" s="416" t="s">
        <v>438</v>
      </c>
      <c r="G151" s="416" t="s">
        <v>276</v>
      </c>
      <c r="H151" s="418" t="s">
        <v>1466</v>
      </c>
    </row>
    <row r="152" spans="1:8" x14ac:dyDescent="0.2">
      <c r="A152" s="406"/>
      <c r="B152" s="414" t="s">
        <v>1467</v>
      </c>
      <c r="C152" s="419">
        <v>1121905626</v>
      </c>
      <c r="D152" s="420" t="s">
        <v>383</v>
      </c>
      <c r="E152" s="416" t="s">
        <v>437</v>
      </c>
      <c r="F152" s="416" t="s">
        <v>438</v>
      </c>
      <c r="G152" s="416" t="s">
        <v>276</v>
      </c>
      <c r="H152" s="418" t="s">
        <v>1468</v>
      </c>
    </row>
    <row r="153" spans="1:8" x14ac:dyDescent="0.2">
      <c r="A153" s="406"/>
      <c r="B153" s="414" t="s">
        <v>1469</v>
      </c>
      <c r="C153" s="415">
        <v>1121926294</v>
      </c>
      <c r="D153" s="414" t="s">
        <v>384</v>
      </c>
      <c r="E153" s="416" t="s">
        <v>437</v>
      </c>
      <c r="F153" s="416" t="s">
        <v>438</v>
      </c>
      <c r="G153" s="416" t="s">
        <v>276</v>
      </c>
      <c r="H153" s="418" t="s">
        <v>1470</v>
      </c>
    </row>
    <row r="154" spans="1:8" x14ac:dyDescent="0.2">
      <c r="A154" s="406"/>
      <c r="B154" s="414" t="s">
        <v>1471</v>
      </c>
      <c r="C154" s="415">
        <v>1121862918</v>
      </c>
      <c r="D154" s="414" t="s">
        <v>1307</v>
      </c>
      <c r="E154" s="416" t="s">
        <v>437</v>
      </c>
      <c r="F154" s="416" t="s">
        <v>438</v>
      </c>
      <c r="G154" s="416" t="s">
        <v>276</v>
      </c>
      <c r="H154" s="418" t="s">
        <v>1472</v>
      </c>
    </row>
    <row r="155" spans="1:8" x14ac:dyDescent="0.2">
      <c r="A155" s="406"/>
      <c r="B155" s="414" t="s">
        <v>1473</v>
      </c>
      <c r="C155" s="415">
        <v>1013614456</v>
      </c>
      <c r="D155" s="414" t="s">
        <v>592</v>
      </c>
      <c r="E155" s="416" t="s">
        <v>437</v>
      </c>
      <c r="F155" s="416" t="s">
        <v>438</v>
      </c>
      <c r="G155" s="416" t="s">
        <v>276</v>
      </c>
      <c r="H155" s="418" t="s">
        <v>1474</v>
      </c>
    </row>
    <row r="156" spans="1:8" x14ac:dyDescent="0.2">
      <c r="A156" s="406"/>
      <c r="B156" s="414" t="s">
        <v>1475</v>
      </c>
      <c r="C156" s="415">
        <v>1121828522</v>
      </c>
      <c r="D156" s="414" t="s">
        <v>593</v>
      </c>
      <c r="E156" s="416" t="s">
        <v>437</v>
      </c>
      <c r="F156" s="416" t="s">
        <v>438</v>
      </c>
      <c r="G156" s="416" t="s">
        <v>276</v>
      </c>
      <c r="H156" s="418" t="s">
        <v>1476</v>
      </c>
    </row>
    <row r="157" spans="1:8" x14ac:dyDescent="0.2">
      <c r="A157" s="406"/>
      <c r="B157" s="414" t="s">
        <v>1477</v>
      </c>
      <c r="C157" s="415">
        <v>1121946486</v>
      </c>
      <c r="D157" s="414" t="s">
        <v>594</v>
      </c>
      <c r="E157" s="416" t="s">
        <v>437</v>
      </c>
      <c r="F157" s="416" t="s">
        <v>438</v>
      </c>
      <c r="G157" s="416" t="s">
        <v>276</v>
      </c>
      <c r="H157" s="418" t="s">
        <v>1478</v>
      </c>
    </row>
    <row r="158" spans="1:8" x14ac:dyDescent="0.2">
      <c r="A158" s="406"/>
      <c r="B158" s="414" t="s">
        <v>1479</v>
      </c>
      <c r="C158" s="415">
        <v>1121920979</v>
      </c>
      <c r="D158" s="414" t="s">
        <v>595</v>
      </c>
      <c r="E158" s="416" t="s">
        <v>437</v>
      </c>
      <c r="F158" s="416" t="s">
        <v>438</v>
      </c>
      <c r="G158" s="416" t="s">
        <v>276</v>
      </c>
      <c r="H158" s="418" t="s">
        <v>1480</v>
      </c>
    </row>
    <row r="159" spans="1:8" x14ac:dyDescent="0.2">
      <c r="A159" s="406"/>
      <c r="B159" s="414" t="s">
        <v>1481</v>
      </c>
      <c r="C159" s="415">
        <v>40438386</v>
      </c>
      <c r="D159" s="414" t="s">
        <v>596</v>
      </c>
      <c r="E159" s="416" t="s">
        <v>437</v>
      </c>
      <c r="F159" s="416" t="s">
        <v>438</v>
      </c>
      <c r="G159" s="416" t="s">
        <v>276</v>
      </c>
      <c r="H159" s="418" t="s">
        <v>1482</v>
      </c>
    </row>
    <row r="160" spans="1:8" x14ac:dyDescent="0.2">
      <c r="A160" s="406"/>
      <c r="B160" s="414" t="s">
        <v>1483</v>
      </c>
      <c r="C160" s="415">
        <v>1121918958</v>
      </c>
      <c r="D160" s="414" t="s">
        <v>597</v>
      </c>
      <c r="E160" s="416" t="s">
        <v>437</v>
      </c>
      <c r="F160" s="416" t="s">
        <v>438</v>
      </c>
      <c r="G160" s="416" t="s">
        <v>276</v>
      </c>
      <c r="H160" s="418" t="s">
        <v>1484</v>
      </c>
    </row>
    <row r="161" spans="1:8" x14ac:dyDescent="0.2">
      <c r="A161" s="405"/>
      <c r="B161" s="414" t="s">
        <v>1485</v>
      </c>
      <c r="C161" s="415">
        <v>1121827022</v>
      </c>
      <c r="D161" s="420" t="s">
        <v>598</v>
      </c>
      <c r="E161" s="416" t="s">
        <v>437</v>
      </c>
      <c r="F161" s="416" t="s">
        <v>438</v>
      </c>
      <c r="G161" s="416" t="s">
        <v>276</v>
      </c>
      <c r="H161" s="418" t="s">
        <v>1486</v>
      </c>
    </row>
    <row r="162" spans="1:8" x14ac:dyDescent="0.2">
      <c r="A162" s="406"/>
      <c r="B162" s="414" t="s">
        <v>1487</v>
      </c>
      <c r="C162" s="419">
        <v>1121943091</v>
      </c>
      <c r="D162" s="420" t="s">
        <v>599</v>
      </c>
      <c r="E162" s="416" t="s">
        <v>437</v>
      </c>
      <c r="F162" s="416" t="s">
        <v>438</v>
      </c>
      <c r="G162" s="416" t="s">
        <v>276</v>
      </c>
      <c r="H162" s="418" t="s">
        <v>1488</v>
      </c>
    </row>
    <row r="163" spans="1:8" x14ac:dyDescent="0.2">
      <c r="A163" s="406"/>
      <c r="B163" s="414" t="s">
        <v>1489</v>
      </c>
      <c r="C163" s="415">
        <v>1006965892</v>
      </c>
      <c r="D163" s="420" t="s">
        <v>679</v>
      </c>
      <c r="E163" s="416" t="s">
        <v>437</v>
      </c>
      <c r="F163" s="416" t="s">
        <v>438</v>
      </c>
      <c r="G163" s="416" t="s">
        <v>276</v>
      </c>
      <c r="H163" s="418" t="s">
        <v>1490</v>
      </c>
    </row>
    <row r="164" spans="1:8" x14ac:dyDescent="0.2">
      <c r="A164" s="406"/>
      <c r="B164" s="414" t="s">
        <v>1491</v>
      </c>
      <c r="C164" s="415">
        <v>79739768</v>
      </c>
      <c r="D164" s="414" t="s">
        <v>1135</v>
      </c>
      <c r="E164" s="416" t="s">
        <v>437</v>
      </c>
      <c r="F164" s="416" t="s">
        <v>438</v>
      </c>
      <c r="G164" s="416" t="s">
        <v>276</v>
      </c>
      <c r="H164" s="418" t="s">
        <v>1492</v>
      </c>
    </row>
    <row r="165" spans="1:8" x14ac:dyDescent="0.2">
      <c r="A165" s="406"/>
      <c r="B165" s="414" t="s">
        <v>1493</v>
      </c>
      <c r="C165" s="415">
        <v>1006820966</v>
      </c>
      <c r="D165" s="420" t="s">
        <v>677</v>
      </c>
      <c r="E165" s="416" t="s">
        <v>437</v>
      </c>
      <c r="F165" s="416" t="s">
        <v>438</v>
      </c>
      <c r="G165" s="416" t="s">
        <v>276</v>
      </c>
      <c r="H165" s="418" t="s">
        <v>1494</v>
      </c>
    </row>
    <row r="166" spans="1:8" x14ac:dyDescent="0.2">
      <c r="A166" s="406"/>
      <c r="B166" s="414" t="s">
        <v>1495</v>
      </c>
      <c r="C166" s="415">
        <v>1121922138</v>
      </c>
      <c r="D166" s="420" t="s">
        <v>678</v>
      </c>
      <c r="E166" s="416" t="s">
        <v>437</v>
      </c>
      <c r="F166" s="416" t="s">
        <v>438</v>
      </c>
      <c r="G166" s="416" t="s">
        <v>276</v>
      </c>
      <c r="H166" s="418" t="s">
        <v>1496</v>
      </c>
    </row>
    <row r="167" spans="1:8" x14ac:dyDescent="0.2">
      <c r="A167" s="406"/>
      <c r="B167" s="414" t="s">
        <v>2796</v>
      </c>
      <c r="C167" s="415">
        <v>1151963013</v>
      </c>
      <c r="D167" s="414" t="s">
        <v>2797</v>
      </c>
      <c r="E167" s="416" t="s">
        <v>277</v>
      </c>
      <c r="F167" s="416" t="s">
        <v>2800</v>
      </c>
      <c r="G167" s="416" t="s">
        <v>272</v>
      </c>
      <c r="H167" s="418" t="s">
        <v>2803</v>
      </c>
    </row>
    <row r="168" spans="1:8" x14ac:dyDescent="0.2">
      <c r="A168" s="406"/>
      <c r="B168" s="414" t="s">
        <v>2817</v>
      </c>
      <c r="C168" s="415">
        <v>1006736620</v>
      </c>
      <c r="D168" s="414" t="s">
        <v>2818</v>
      </c>
      <c r="E168" s="416" t="s">
        <v>277</v>
      </c>
      <c r="F168" s="416" t="s">
        <v>2800</v>
      </c>
      <c r="G168" s="416" t="s">
        <v>272</v>
      </c>
      <c r="H168" s="418" t="s">
        <v>2822</v>
      </c>
    </row>
    <row r="169" spans="1:8" x14ac:dyDescent="0.2">
      <c r="A169" s="406"/>
      <c r="B169" s="414" t="s">
        <v>2823</v>
      </c>
      <c r="C169" s="415">
        <v>1144075586</v>
      </c>
      <c r="D169" s="414" t="s">
        <v>2824</v>
      </c>
      <c r="E169" s="416" t="s">
        <v>2826</v>
      </c>
      <c r="F169" s="416" t="s">
        <v>2800</v>
      </c>
      <c r="G169" s="417" t="s">
        <v>272</v>
      </c>
      <c r="H169" s="418" t="s">
        <v>2828</v>
      </c>
    </row>
    <row r="170" spans="1:8" x14ac:dyDescent="0.2">
      <c r="A170" s="408"/>
      <c r="B170" s="414" t="s">
        <v>1203</v>
      </c>
      <c r="C170" s="419">
        <v>11518445</v>
      </c>
      <c r="D170" s="420" t="s">
        <v>284</v>
      </c>
      <c r="E170" s="416" t="s">
        <v>271</v>
      </c>
      <c r="F170" s="416" t="s">
        <v>332</v>
      </c>
      <c r="G170" s="425" t="s">
        <v>280</v>
      </c>
      <c r="H170" s="422" t="s">
        <v>1204</v>
      </c>
    </row>
    <row r="171" spans="1:8" x14ac:dyDescent="0.2">
      <c r="A171" s="406"/>
      <c r="B171" s="414" t="s">
        <v>1212</v>
      </c>
      <c r="C171" s="415">
        <v>1121936276</v>
      </c>
      <c r="D171" s="414" t="s">
        <v>875</v>
      </c>
      <c r="E171" s="416" t="s">
        <v>297</v>
      </c>
      <c r="F171" s="416" t="s">
        <v>332</v>
      </c>
      <c r="G171" s="425" t="s">
        <v>280</v>
      </c>
      <c r="H171" s="422" t="s">
        <v>1213</v>
      </c>
    </row>
    <row r="172" spans="1:8" x14ac:dyDescent="0.2">
      <c r="A172" s="409"/>
      <c r="B172" s="414" t="s">
        <v>1497</v>
      </c>
      <c r="C172" s="419">
        <v>35263186</v>
      </c>
      <c r="D172" s="420" t="s">
        <v>359</v>
      </c>
      <c r="E172" s="416" t="s">
        <v>1073</v>
      </c>
      <c r="F172" s="416" t="s">
        <v>332</v>
      </c>
      <c r="G172" s="425" t="s">
        <v>280</v>
      </c>
      <c r="H172" s="422" t="s">
        <v>1498</v>
      </c>
    </row>
    <row r="173" spans="1:8" x14ac:dyDescent="0.2">
      <c r="A173" s="406"/>
      <c r="B173" s="414" t="s">
        <v>1499</v>
      </c>
      <c r="C173" s="419">
        <v>30083064</v>
      </c>
      <c r="D173" s="420" t="s">
        <v>361</v>
      </c>
      <c r="E173" s="416" t="s">
        <v>1073</v>
      </c>
      <c r="F173" s="416" t="s">
        <v>332</v>
      </c>
      <c r="G173" s="425" t="s">
        <v>280</v>
      </c>
      <c r="H173" s="422" t="s">
        <v>1500</v>
      </c>
    </row>
    <row r="174" spans="1:8" x14ac:dyDescent="0.2">
      <c r="A174" s="406"/>
      <c r="B174" s="414" t="s">
        <v>1501</v>
      </c>
      <c r="C174" s="415">
        <v>1121832460</v>
      </c>
      <c r="D174" s="414" t="s">
        <v>363</v>
      </c>
      <c r="E174" s="416" t="s">
        <v>1073</v>
      </c>
      <c r="F174" s="416" t="s">
        <v>332</v>
      </c>
      <c r="G174" s="425" t="s">
        <v>280</v>
      </c>
      <c r="H174" s="422" t="s">
        <v>1502</v>
      </c>
    </row>
    <row r="175" spans="1:8" x14ac:dyDescent="0.2">
      <c r="A175" s="408"/>
      <c r="B175" s="414" t="s">
        <v>1503</v>
      </c>
      <c r="C175" s="415">
        <v>40383789</v>
      </c>
      <c r="D175" s="414" t="s">
        <v>454</v>
      </c>
      <c r="E175" s="416" t="s">
        <v>1073</v>
      </c>
      <c r="F175" s="416" t="s">
        <v>332</v>
      </c>
      <c r="G175" s="425" t="s">
        <v>280</v>
      </c>
      <c r="H175" s="422" t="s">
        <v>1504</v>
      </c>
    </row>
    <row r="176" spans="1:8" x14ac:dyDescent="0.2">
      <c r="A176" s="406"/>
      <c r="B176" s="414" t="s">
        <v>1505</v>
      </c>
      <c r="C176" s="415">
        <v>1033681036</v>
      </c>
      <c r="D176" s="420" t="s">
        <v>1151</v>
      </c>
      <c r="E176" s="416" t="s">
        <v>1073</v>
      </c>
      <c r="F176" s="416" t="s">
        <v>332</v>
      </c>
      <c r="G176" s="425" t="s">
        <v>280</v>
      </c>
      <c r="H176" s="422" t="s">
        <v>1506</v>
      </c>
    </row>
    <row r="177" spans="1:8" x14ac:dyDescent="0.2">
      <c r="A177" s="406"/>
      <c r="B177" s="414" t="s">
        <v>1507</v>
      </c>
      <c r="C177" s="415">
        <v>52821671</v>
      </c>
      <c r="D177" s="414" t="s">
        <v>365</v>
      </c>
      <c r="E177" s="416" t="s">
        <v>1074</v>
      </c>
      <c r="F177" s="416" t="s">
        <v>332</v>
      </c>
      <c r="G177" s="425" t="s">
        <v>280</v>
      </c>
      <c r="H177" s="422" t="s">
        <v>1508</v>
      </c>
    </row>
    <row r="178" spans="1:8" x14ac:dyDescent="0.2">
      <c r="A178" s="406"/>
      <c r="B178" s="414" t="s">
        <v>1509</v>
      </c>
      <c r="C178" s="415">
        <v>1121838496</v>
      </c>
      <c r="D178" s="414" t="s">
        <v>455</v>
      </c>
      <c r="E178" s="416" t="s">
        <v>1074</v>
      </c>
      <c r="F178" s="416" t="s">
        <v>332</v>
      </c>
      <c r="G178" s="425" t="s">
        <v>280</v>
      </c>
      <c r="H178" s="422" t="s">
        <v>1510</v>
      </c>
    </row>
    <row r="179" spans="1:8" x14ac:dyDescent="0.2">
      <c r="A179" s="409"/>
      <c r="B179" s="414" t="s">
        <v>1511</v>
      </c>
      <c r="C179" s="415">
        <v>1122920910</v>
      </c>
      <c r="D179" s="414" t="s">
        <v>822</v>
      </c>
      <c r="E179" s="416" t="s">
        <v>1074</v>
      </c>
      <c r="F179" s="416" t="s">
        <v>332</v>
      </c>
      <c r="G179" s="425" t="s">
        <v>280</v>
      </c>
      <c r="H179" s="422" t="s">
        <v>1512</v>
      </c>
    </row>
    <row r="180" spans="1:8" x14ac:dyDescent="0.2">
      <c r="A180" s="408"/>
      <c r="B180" s="414" t="s">
        <v>1513</v>
      </c>
      <c r="C180" s="419">
        <v>17266494</v>
      </c>
      <c r="D180" s="420" t="s">
        <v>373</v>
      </c>
      <c r="E180" s="416" t="s">
        <v>1077</v>
      </c>
      <c r="F180" s="416" t="s">
        <v>332</v>
      </c>
      <c r="G180" s="425" t="s">
        <v>280</v>
      </c>
      <c r="H180" s="422" t="s">
        <v>1514</v>
      </c>
    </row>
    <row r="181" spans="1:8" x14ac:dyDescent="0.2">
      <c r="A181" s="406"/>
      <c r="B181" s="414" t="s">
        <v>1515</v>
      </c>
      <c r="C181" s="415">
        <v>1121860595</v>
      </c>
      <c r="D181" s="414" t="s">
        <v>374</v>
      </c>
      <c r="E181" s="416" t="s">
        <v>1077</v>
      </c>
      <c r="F181" s="416" t="s">
        <v>332</v>
      </c>
      <c r="G181" s="425" t="s">
        <v>280</v>
      </c>
      <c r="H181" s="422" t="s">
        <v>1516</v>
      </c>
    </row>
    <row r="182" spans="1:8" x14ac:dyDescent="0.2">
      <c r="A182" s="408"/>
      <c r="B182" s="414" t="s">
        <v>1517</v>
      </c>
      <c r="C182" s="419">
        <v>1121904529</v>
      </c>
      <c r="D182" s="420" t="s">
        <v>1089</v>
      </c>
      <c r="E182" s="416" t="s">
        <v>1077</v>
      </c>
      <c r="F182" s="416" t="s">
        <v>332</v>
      </c>
      <c r="G182" s="425" t="s">
        <v>280</v>
      </c>
      <c r="H182" s="422" t="s">
        <v>1518</v>
      </c>
    </row>
    <row r="183" spans="1:8" x14ac:dyDescent="0.2">
      <c r="A183" s="410"/>
      <c r="B183" s="414" t="s">
        <v>1519</v>
      </c>
      <c r="C183" s="419">
        <v>86067232</v>
      </c>
      <c r="D183" s="420" t="s">
        <v>407</v>
      </c>
      <c r="E183" s="416" t="s">
        <v>271</v>
      </c>
      <c r="F183" s="416" t="s">
        <v>332</v>
      </c>
      <c r="G183" s="425" t="s">
        <v>280</v>
      </c>
      <c r="H183" s="422" t="s">
        <v>1520</v>
      </c>
    </row>
    <row r="184" spans="1:8" x14ac:dyDescent="0.2">
      <c r="A184" s="406"/>
      <c r="B184" s="414" t="s">
        <v>1521</v>
      </c>
      <c r="C184" s="419">
        <v>1122651218</v>
      </c>
      <c r="D184" s="420" t="s">
        <v>409</v>
      </c>
      <c r="E184" s="416" t="s">
        <v>271</v>
      </c>
      <c r="F184" s="416" t="s">
        <v>332</v>
      </c>
      <c r="G184" s="425" t="s">
        <v>280</v>
      </c>
      <c r="H184" s="422" t="s">
        <v>1522</v>
      </c>
    </row>
    <row r="185" spans="1:8" x14ac:dyDescent="0.2">
      <c r="A185" s="409"/>
      <c r="B185" s="414" t="s">
        <v>1523</v>
      </c>
      <c r="C185" s="419">
        <v>1119888213</v>
      </c>
      <c r="D185" s="420" t="s">
        <v>411</v>
      </c>
      <c r="E185" s="416" t="s">
        <v>271</v>
      </c>
      <c r="F185" s="416" t="s">
        <v>332</v>
      </c>
      <c r="G185" s="425" t="s">
        <v>280</v>
      </c>
      <c r="H185" s="422" t="s">
        <v>1524</v>
      </c>
    </row>
    <row r="186" spans="1:8" x14ac:dyDescent="0.2">
      <c r="A186" s="406"/>
      <c r="B186" s="414" t="s">
        <v>1525</v>
      </c>
      <c r="C186" s="415">
        <v>86046039</v>
      </c>
      <c r="D186" s="414" t="s">
        <v>625</v>
      </c>
      <c r="E186" s="416" t="s">
        <v>271</v>
      </c>
      <c r="F186" s="416" t="s">
        <v>332</v>
      </c>
      <c r="G186" s="425" t="s">
        <v>280</v>
      </c>
      <c r="H186" s="422" t="s">
        <v>1526</v>
      </c>
    </row>
    <row r="187" spans="1:8" x14ac:dyDescent="0.2">
      <c r="A187" s="406"/>
      <c r="B187" s="414" t="s">
        <v>1527</v>
      </c>
      <c r="C187" s="419">
        <v>40326722</v>
      </c>
      <c r="D187" s="414" t="s">
        <v>624</v>
      </c>
      <c r="E187" s="416" t="s">
        <v>271</v>
      </c>
      <c r="F187" s="416" t="s">
        <v>332</v>
      </c>
      <c r="G187" s="425" t="s">
        <v>280</v>
      </c>
      <c r="H187" s="422" t="s">
        <v>1528</v>
      </c>
    </row>
    <row r="188" spans="1:8" x14ac:dyDescent="0.2">
      <c r="A188" s="405"/>
      <c r="B188" s="414" t="s">
        <v>1529</v>
      </c>
      <c r="C188" s="415">
        <v>1234791971</v>
      </c>
      <c r="D188" s="414" t="s">
        <v>329</v>
      </c>
      <c r="E188" s="416" t="s">
        <v>281</v>
      </c>
      <c r="F188" s="416" t="s">
        <v>332</v>
      </c>
      <c r="G188" s="425" t="s">
        <v>280</v>
      </c>
      <c r="H188" s="422" t="s">
        <v>1530</v>
      </c>
    </row>
    <row r="189" spans="1:8" x14ac:dyDescent="0.2">
      <c r="A189" s="406"/>
      <c r="B189" s="414" t="s">
        <v>1531</v>
      </c>
      <c r="C189" s="415">
        <v>1121845439</v>
      </c>
      <c r="D189" s="414" t="s">
        <v>285</v>
      </c>
      <c r="E189" s="416" t="s">
        <v>281</v>
      </c>
      <c r="F189" s="416" t="s">
        <v>332</v>
      </c>
      <c r="G189" s="425" t="s">
        <v>280</v>
      </c>
      <c r="H189" s="422" t="s">
        <v>1532</v>
      </c>
    </row>
    <row r="190" spans="1:8" x14ac:dyDescent="0.2">
      <c r="A190" s="408"/>
      <c r="B190" s="414" t="s">
        <v>1533</v>
      </c>
      <c r="C190" s="415">
        <v>86080967</v>
      </c>
      <c r="D190" s="414" t="s">
        <v>330</v>
      </c>
      <c r="E190" s="416" t="s">
        <v>281</v>
      </c>
      <c r="F190" s="416" t="s">
        <v>332</v>
      </c>
      <c r="G190" s="425" t="s">
        <v>280</v>
      </c>
      <c r="H190" s="422" t="s">
        <v>1534</v>
      </c>
    </row>
    <row r="191" spans="1:8" x14ac:dyDescent="0.2">
      <c r="A191" s="408"/>
      <c r="B191" s="414" t="s">
        <v>1535</v>
      </c>
      <c r="C191" s="415">
        <v>40439797</v>
      </c>
      <c r="D191" s="414" t="s">
        <v>286</v>
      </c>
      <c r="E191" s="416" t="s">
        <v>281</v>
      </c>
      <c r="F191" s="416" t="s">
        <v>332</v>
      </c>
      <c r="G191" s="425" t="s">
        <v>280</v>
      </c>
      <c r="H191" s="422" t="s">
        <v>1536</v>
      </c>
    </row>
    <row r="192" spans="1:8" x14ac:dyDescent="0.2">
      <c r="A192" s="406"/>
      <c r="B192" s="414" t="s">
        <v>1537</v>
      </c>
      <c r="C192" s="415">
        <v>1121912878</v>
      </c>
      <c r="D192" s="414" t="s">
        <v>287</v>
      </c>
      <c r="E192" s="416" t="s">
        <v>281</v>
      </c>
      <c r="F192" s="416" t="s">
        <v>332</v>
      </c>
      <c r="G192" s="425" t="s">
        <v>280</v>
      </c>
      <c r="H192" s="422" t="s">
        <v>1538</v>
      </c>
    </row>
    <row r="193" spans="1:8" x14ac:dyDescent="0.2">
      <c r="A193" s="406"/>
      <c r="B193" s="414" t="s">
        <v>1539</v>
      </c>
      <c r="C193" s="415">
        <v>1121931560</v>
      </c>
      <c r="D193" s="414" t="s">
        <v>885</v>
      </c>
      <c r="E193" s="416" t="s">
        <v>281</v>
      </c>
      <c r="F193" s="416" t="s">
        <v>332</v>
      </c>
      <c r="G193" s="425" t="s">
        <v>280</v>
      </c>
      <c r="H193" s="422" t="s">
        <v>1540</v>
      </c>
    </row>
    <row r="194" spans="1:8" x14ac:dyDescent="0.2">
      <c r="A194" s="409"/>
      <c r="B194" s="414" t="s">
        <v>1541</v>
      </c>
      <c r="C194" s="415">
        <v>1026577505</v>
      </c>
      <c r="D194" s="414" t="s">
        <v>385</v>
      </c>
      <c r="E194" s="416" t="s">
        <v>281</v>
      </c>
      <c r="F194" s="416" t="s">
        <v>332</v>
      </c>
      <c r="G194" s="425" t="s">
        <v>280</v>
      </c>
      <c r="H194" s="422" t="s">
        <v>1542</v>
      </c>
    </row>
    <row r="195" spans="1:8" x14ac:dyDescent="0.2">
      <c r="A195" s="406"/>
      <c r="B195" s="414" t="s">
        <v>1543</v>
      </c>
      <c r="C195" s="415">
        <v>1122138868</v>
      </c>
      <c r="D195" s="414" t="s">
        <v>386</v>
      </c>
      <c r="E195" s="416" t="s">
        <v>281</v>
      </c>
      <c r="F195" s="416" t="s">
        <v>332</v>
      </c>
      <c r="G195" s="425" t="s">
        <v>280</v>
      </c>
      <c r="H195" s="422" t="s">
        <v>1544</v>
      </c>
    </row>
    <row r="196" spans="1:8" x14ac:dyDescent="0.2">
      <c r="A196" s="408"/>
      <c r="B196" s="414" t="s">
        <v>1545</v>
      </c>
      <c r="C196" s="415">
        <v>1120352344</v>
      </c>
      <c r="D196" s="414" t="s">
        <v>508</v>
      </c>
      <c r="E196" s="416" t="s">
        <v>281</v>
      </c>
      <c r="F196" s="416" t="s">
        <v>332</v>
      </c>
      <c r="G196" s="425" t="s">
        <v>280</v>
      </c>
      <c r="H196" s="422" t="s">
        <v>1546</v>
      </c>
    </row>
    <row r="197" spans="1:8" x14ac:dyDescent="0.2">
      <c r="A197" s="411"/>
      <c r="B197" s="414" t="s">
        <v>1547</v>
      </c>
      <c r="C197" s="415">
        <v>40218615</v>
      </c>
      <c r="D197" s="420" t="s">
        <v>388</v>
      </c>
      <c r="E197" s="416" t="s">
        <v>1078</v>
      </c>
      <c r="F197" s="416" t="s">
        <v>332</v>
      </c>
      <c r="G197" s="425" t="s">
        <v>280</v>
      </c>
      <c r="H197" s="422" t="s">
        <v>1548</v>
      </c>
    </row>
    <row r="198" spans="1:8" x14ac:dyDescent="0.2">
      <c r="A198" s="411"/>
      <c r="B198" s="414" t="s">
        <v>1549</v>
      </c>
      <c r="C198" s="419">
        <v>40447397</v>
      </c>
      <c r="D198" s="420" t="s">
        <v>390</v>
      </c>
      <c r="E198" s="416" t="s">
        <v>1078</v>
      </c>
      <c r="F198" s="416" t="s">
        <v>332</v>
      </c>
      <c r="G198" s="425" t="s">
        <v>280</v>
      </c>
      <c r="H198" s="422" t="s">
        <v>1550</v>
      </c>
    </row>
    <row r="199" spans="1:8" x14ac:dyDescent="0.2">
      <c r="A199" s="406"/>
      <c r="B199" s="414" t="s">
        <v>1551</v>
      </c>
      <c r="C199" s="415">
        <v>1121845390</v>
      </c>
      <c r="D199" s="414" t="s">
        <v>391</v>
      </c>
      <c r="E199" s="416" t="s">
        <v>1078</v>
      </c>
      <c r="F199" s="416" t="s">
        <v>332</v>
      </c>
      <c r="G199" s="425" t="s">
        <v>280</v>
      </c>
      <c r="H199" s="422" t="s">
        <v>1552</v>
      </c>
    </row>
    <row r="200" spans="1:8" x14ac:dyDescent="0.2">
      <c r="A200" s="406"/>
      <c r="B200" s="414" t="s">
        <v>1553</v>
      </c>
      <c r="C200" s="415">
        <v>40445474</v>
      </c>
      <c r="D200" s="414" t="s">
        <v>393</v>
      </c>
      <c r="E200" s="416" t="s">
        <v>1078</v>
      </c>
      <c r="F200" s="416" t="s">
        <v>332</v>
      </c>
      <c r="G200" s="425" t="s">
        <v>280</v>
      </c>
      <c r="H200" s="422" t="s">
        <v>1554</v>
      </c>
    </row>
    <row r="201" spans="1:8" x14ac:dyDescent="0.2">
      <c r="A201" s="406"/>
      <c r="B201" s="414" t="s">
        <v>1555</v>
      </c>
      <c r="C201" s="415">
        <v>1082908448</v>
      </c>
      <c r="D201" s="414" t="s">
        <v>894</v>
      </c>
      <c r="E201" s="416" t="s">
        <v>1078</v>
      </c>
      <c r="F201" s="416" t="s">
        <v>332</v>
      </c>
      <c r="G201" s="425" t="s">
        <v>280</v>
      </c>
      <c r="H201" s="422" t="s">
        <v>1556</v>
      </c>
    </row>
    <row r="202" spans="1:8" x14ac:dyDescent="0.2">
      <c r="A202" s="408"/>
      <c r="B202" s="414" t="s">
        <v>1557</v>
      </c>
      <c r="C202" s="419">
        <v>40441513</v>
      </c>
      <c r="D202" s="420" t="s">
        <v>397</v>
      </c>
      <c r="E202" s="416" t="s">
        <v>279</v>
      </c>
      <c r="F202" s="416" t="s">
        <v>332</v>
      </c>
      <c r="G202" s="425" t="s">
        <v>280</v>
      </c>
      <c r="H202" s="422" t="s">
        <v>1558</v>
      </c>
    </row>
    <row r="203" spans="1:8" x14ac:dyDescent="0.2">
      <c r="A203" s="406"/>
      <c r="B203" s="414" t="s">
        <v>1559</v>
      </c>
      <c r="C203" s="419">
        <v>1121896951</v>
      </c>
      <c r="D203" s="414" t="s">
        <v>1560</v>
      </c>
      <c r="E203" s="416" t="s">
        <v>716</v>
      </c>
      <c r="F203" s="416" t="s">
        <v>332</v>
      </c>
      <c r="G203" s="425" t="s">
        <v>280</v>
      </c>
      <c r="H203" s="422" t="s">
        <v>1561</v>
      </c>
    </row>
    <row r="204" spans="1:8" x14ac:dyDescent="0.2">
      <c r="A204" s="406"/>
      <c r="B204" s="414" t="s">
        <v>1562</v>
      </c>
      <c r="C204" s="419">
        <v>1121969024</v>
      </c>
      <c r="D204" s="420" t="s">
        <v>358</v>
      </c>
      <c r="E204" s="416" t="s">
        <v>716</v>
      </c>
      <c r="F204" s="416" t="s">
        <v>332</v>
      </c>
      <c r="G204" s="425" t="s">
        <v>280</v>
      </c>
      <c r="H204" s="422" t="s">
        <v>1563</v>
      </c>
    </row>
    <row r="205" spans="1:8" x14ac:dyDescent="0.2">
      <c r="A205" s="406"/>
      <c r="B205" s="414" t="s">
        <v>1564</v>
      </c>
      <c r="C205" s="415">
        <v>1121944791</v>
      </c>
      <c r="D205" s="414" t="s">
        <v>701</v>
      </c>
      <c r="E205" s="416" t="s">
        <v>716</v>
      </c>
      <c r="F205" s="416" t="s">
        <v>332</v>
      </c>
      <c r="G205" s="425" t="s">
        <v>280</v>
      </c>
      <c r="H205" s="422" t="s">
        <v>1565</v>
      </c>
    </row>
    <row r="206" spans="1:8" x14ac:dyDescent="0.2">
      <c r="A206" s="406"/>
      <c r="B206" s="414" t="s">
        <v>1566</v>
      </c>
      <c r="C206" s="419">
        <v>1121921704</v>
      </c>
      <c r="D206" s="420" t="s">
        <v>1225</v>
      </c>
      <c r="E206" s="416" t="s">
        <v>716</v>
      </c>
      <c r="F206" s="416" t="s">
        <v>332</v>
      </c>
      <c r="G206" s="425" t="s">
        <v>280</v>
      </c>
      <c r="H206" s="422" t="s">
        <v>1567</v>
      </c>
    </row>
    <row r="207" spans="1:8" x14ac:dyDescent="0.2">
      <c r="A207" s="408"/>
      <c r="B207" s="414" t="s">
        <v>1568</v>
      </c>
      <c r="C207" s="415">
        <v>1016064134</v>
      </c>
      <c r="D207" s="414" t="s">
        <v>419</v>
      </c>
      <c r="E207" s="416" t="s">
        <v>716</v>
      </c>
      <c r="F207" s="416" t="s">
        <v>332</v>
      </c>
      <c r="G207" s="425" t="s">
        <v>280</v>
      </c>
      <c r="H207" s="422" t="s">
        <v>1569</v>
      </c>
    </row>
    <row r="208" spans="1:8" x14ac:dyDescent="0.2">
      <c r="A208" s="406"/>
      <c r="B208" s="414" t="s">
        <v>1570</v>
      </c>
      <c r="C208" s="415">
        <v>1121884982</v>
      </c>
      <c r="D208" s="414" t="s">
        <v>405</v>
      </c>
      <c r="E208" s="416" t="s">
        <v>1079</v>
      </c>
      <c r="F208" s="416" t="s">
        <v>332</v>
      </c>
      <c r="G208" s="425" t="s">
        <v>280</v>
      </c>
      <c r="H208" s="422" t="s">
        <v>1571</v>
      </c>
    </row>
    <row r="209" spans="1:8" x14ac:dyDescent="0.2">
      <c r="A209" s="406"/>
      <c r="B209" s="414" t="s">
        <v>1572</v>
      </c>
      <c r="C209" s="415">
        <v>17335623</v>
      </c>
      <c r="D209" s="414" t="s">
        <v>433</v>
      </c>
      <c r="E209" s="416" t="s">
        <v>278</v>
      </c>
      <c r="F209" s="416" t="s">
        <v>332</v>
      </c>
      <c r="G209" s="425" t="s">
        <v>280</v>
      </c>
      <c r="H209" s="422" t="s">
        <v>1573</v>
      </c>
    </row>
    <row r="210" spans="1:8" x14ac:dyDescent="0.2">
      <c r="A210" s="406"/>
      <c r="B210" s="414" t="s">
        <v>1574</v>
      </c>
      <c r="C210" s="415">
        <v>86067624</v>
      </c>
      <c r="D210" s="414" t="s">
        <v>548</v>
      </c>
      <c r="E210" s="416" t="s">
        <v>278</v>
      </c>
      <c r="F210" s="416" t="s">
        <v>332</v>
      </c>
      <c r="G210" s="425" t="s">
        <v>280</v>
      </c>
      <c r="H210" s="422" t="s">
        <v>1575</v>
      </c>
    </row>
    <row r="211" spans="1:8" x14ac:dyDescent="0.2">
      <c r="A211" s="406"/>
      <c r="B211" s="414" t="s">
        <v>1576</v>
      </c>
      <c r="C211" s="415">
        <v>1121901471</v>
      </c>
      <c r="D211" s="414" t="s">
        <v>897</v>
      </c>
      <c r="E211" s="416" t="s">
        <v>278</v>
      </c>
      <c r="F211" s="416" t="s">
        <v>332</v>
      </c>
      <c r="G211" s="425" t="s">
        <v>280</v>
      </c>
      <c r="H211" s="422" t="s">
        <v>1577</v>
      </c>
    </row>
    <row r="212" spans="1:8" x14ac:dyDescent="0.2">
      <c r="A212" s="408"/>
      <c r="B212" s="414" t="s">
        <v>1578</v>
      </c>
      <c r="C212" s="415">
        <v>1121855170</v>
      </c>
      <c r="D212" s="414" t="s">
        <v>378</v>
      </c>
      <c r="E212" s="416" t="s">
        <v>437</v>
      </c>
      <c r="F212" s="416" t="s">
        <v>332</v>
      </c>
      <c r="G212" s="425" t="s">
        <v>280</v>
      </c>
      <c r="H212" s="422" t="s">
        <v>1579</v>
      </c>
    </row>
    <row r="213" spans="1:8" x14ac:dyDescent="0.2">
      <c r="A213" s="406"/>
      <c r="B213" s="414" t="s">
        <v>1580</v>
      </c>
      <c r="C213" s="415">
        <v>1121825157</v>
      </c>
      <c r="D213" s="414" t="s">
        <v>376</v>
      </c>
      <c r="E213" s="416" t="s">
        <v>437</v>
      </c>
      <c r="F213" s="416" t="s">
        <v>332</v>
      </c>
      <c r="G213" s="425" t="s">
        <v>280</v>
      </c>
      <c r="H213" s="422" t="s">
        <v>1581</v>
      </c>
    </row>
    <row r="214" spans="1:8" x14ac:dyDescent="0.2">
      <c r="A214" s="406"/>
      <c r="B214" s="414" t="s">
        <v>1582</v>
      </c>
      <c r="C214" s="415">
        <v>1121859904</v>
      </c>
      <c r="D214" s="414" t="s">
        <v>380</v>
      </c>
      <c r="E214" s="416" t="s">
        <v>437</v>
      </c>
      <c r="F214" s="416" t="s">
        <v>332</v>
      </c>
      <c r="G214" s="425" t="s">
        <v>280</v>
      </c>
      <c r="H214" s="422" t="s">
        <v>1583</v>
      </c>
    </row>
    <row r="215" spans="1:8" x14ac:dyDescent="0.2">
      <c r="A215" s="406"/>
      <c r="B215" s="414" t="s">
        <v>1584</v>
      </c>
      <c r="C215" s="415">
        <v>3276471</v>
      </c>
      <c r="D215" s="414" t="s">
        <v>1311</v>
      </c>
      <c r="E215" s="416" t="s">
        <v>437</v>
      </c>
      <c r="F215" s="416" t="s">
        <v>332</v>
      </c>
      <c r="G215" s="425" t="s">
        <v>280</v>
      </c>
      <c r="H215" s="422" t="s">
        <v>1585</v>
      </c>
    </row>
    <row r="216" spans="1:8" x14ac:dyDescent="0.2">
      <c r="A216" s="408"/>
      <c r="B216" s="414" t="s">
        <v>1586</v>
      </c>
      <c r="C216" s="419">
        <v>86058755</v>
      </c>
      <c r="D216" s="420" t="s">
        <v>414</v>
      </c>
      <c r="E216" s="416" t="s">
        <v>704</v>
      </c>
      <c r="F216" s="416" t="s">
        <v>332</v>
      </c>
      <c r="G216" s="425" t="s">
        <v>280</v>
      </c>
      <c r="H216" s="422" t="s">
        <v>1587</v>
      </c>
    </row>
    <row r="217" spans="1:8" x14ac:dyDescent="0.2">
      <c r="A217" s="408"/>
      <c r="B217" s="414" t="s">
        <v>1588</v>
      </c>
      <c r="C217" s="415">
        <v>1120870734</v>
      </c>
      <c r="D217" s="414" t="s">
        <v>416</v>
      </c>
      <c r="E217" s="416" t="s">
        <v>704</v>
      </c>
      <c r="F217" s="416" t="s">
        <v>332</v>
      </c>
      <c r="G217" s="425" t="s">
        <v>280</v>
      </c>
      <c r="H217" s="422" t="s">
        <v>1589</v>
      </c>
    </row>
    <row r="218" spans="1:8" x14ac:dyDescent="0.2">
      <c r="A218" s="408"/>
      <c r="B218" s="414" t="s">
        <v>1590</v>
      </c>
      <c r="C218" s="419">
        <v>38239974</v>
      </c>
      <c r="D218" s="420" t="s">
        <v>418</v>
      </c>
      <c r="E218" s="416" t="s">
        <v>1072</v>
      </c>
      <c r="F218" s="416" t="s">
        <v>332</v>
      </c>
      <c r="G218" s="425" t="s">
        <v>280</v>
      </c>
      <c r="H218" s="422" t="s">
        <v>1591</v>
      </c>
    </row>
    <row r="219" spans="1:8" x14ac:dyDescent="0.2">
      <c r="A219" s="406"/>
      <c r="B219" s="414" t="s">
        <v>1592</v>
      </c>
      <c r="C219" s="415">
        <v>40340708</v>
      </c>
      <c r="D219" s="414" t="s">
        <v>313</v>
      </c>
      <c r="E219" s="416" t="s">
        <v>1072</v>
      </c>
      <c r="F219" s="416" t="s">
        <v>332</v>
      </c>
      <c r="G219" s="425" t="s">
        <v>280</v>
      </c>
      <c r="H219" s="422" t="s">
        <v>1593</v>
      </c>
    </row>
    <row r="220" spans="1:8" x14ac:dyDescent="0.2">
      <c r="A220" s="406"/>
      <c r="B220" s="414" t="s">
        <v>1594</v>
      </c>
      <c r="C220" s="415">
        <v>1007503168</v>
      </c>
      <c r="D220" s="414" t="s">
        <v>1296</v>
      </c>
      <c r="E220" s="416" t="s">
        <v>1072</v>
      </c>
      <c r="F220" s="416" t="s">
        <v>332</v>
      </c>
      <c r="G220" s="425" t="s">
        <v>280</v>
      </c>
      <c r="H220" s="422" t="s">
        <v>1595</v>
      </c>
    </row>
    <row r="221" spans="1:8" x14ac:dyDescent="0.2">
      <c r="A221" s="406"/>
      <c r="B221" s="414" t="s">
        <v>1596</v>
      </c>
      <c r="C221" s="415">
        <v>1121396500</v>
      </c>
      <c r="D221" s="414" t="s">
        <v>549</v>
      </c>
      <c r="E221" s="416" t="s">
        <v>1072</v>
      </c>
      <c r="F221" s="416" t="s">
        <v>332</v>
      </c>
      <c r="G221" s="425" t="s">
        <v>280</v>
      </c>
      <c r="H221" s="422" t="s">
        <v>1597</v>
      </c>
    </row>
    <row r="222" spans="1:8" x14ac:dyDescent="0.2">
      <c r="A222" s="406"/>
      <c r="B222" s="414" t="s">
        <v>1598</v>
      </c>
      <c r="C222" s="415">
        <v>40386556</v>
      </c>
      <c r="D222" s="414" t="s">
        <v>424</v>
      </c>
      <c r="E222" s="416" t="s">
        <v>278</v>
      </c>
      <c r="F222" s="416" t="s">
        <v>332</v>
      </c>
      <c r="G222" s="425" t="s">
        <v>280</v>
      </c>
      <c r="H222" s="422" t="s">
        <v>1599</v>
      </c>
    </row>
    <row r="223" spans="1:8" x14ac:dyDescent="0.2">
      <c r="A223" s="406"/>
      <c r="B223" s="414" t="s">
        <v>1600</v>
      </c>
      <c r="C223" s="415">
        <v>86054622</v>
      </c>
      <c r="D223" s="414" t="s">
        <v>426</v>
      </c>
      <c r="E223" s="416" t="s">
        <v>278</v>
      </c>
      <c r="F223" s="416" t="s">
        <v>332</v>
      </c>
      <c r="G223" s="425" t="s">
        <v>280</v>
      </c>
      <c r="H223" s="422" t="s">
        <v>1601</v>
      </c>
    </row>
    <row r="224" spans="1:8" x14ac:dyDescent="0.2">
      <c r="A224" s="406"/>
      <c r="B224" s="414" t="s">
        <v>1602</v>
      </c>
      <c r="C224" s="415">
        <v>1121894142</v>
      </c>
      <c r="D224" s="414" t="s">
        <v>429</v>
      </c>
      <c r="E224" s="416" t="s">
        <v>278</v>
      </c>
      <c r="F224" s="416" t="s">
        <v>332</v>
      </c>
      <c r="G224" s="425" t="s">
        <v>280</v>
      </c>
      <c r="H224" s="422" t="s">
        <v>1603</v>
      </c>
    </row>
    <row r="225" spans="1:8" x14ac:dyDescent="0.2">
      <c r="A225" s="412"/>
      <c r="B225" s="414" t="s">
        <v>1604</v>
      </c>
      <c r="C225" s="415">
        <v>52714560</v>
      </c>
      <c r="D225" s="414" t="s">
        <v>554</v>
      </c>
      <c r="E225" s="416" t="s">
        <v>278</v>
      </c>
      <c r="F225" s="416" t="s">
        <v>332</v>
      </c>
      <c r="G225" s="425" t="s">
        <v>280</v>
      </c>
      <c r="H225" s="422" t="s">
        <v>1605</v>
      </c>
    </row>
    <row r="226" spans="1:8" x14ac:dyDescent="0.2">
      <c r="A226" s="406"/>
      <c r="B226" s="414" t="s">
        <v>1606</v>
      </c>
      <c r="C226" s="419">
        <v>35260583</v>
      </c>
      <c r="D226" s="420" t="s">
        <v>568</v>
      </c>
      <c r="E226" s="416" t="s">
        <v>278</v>
      </c>
      <c r="F226" s="416" t="s">
        <v>332</v>
      </c>
      <c r="G226" s="425" t="s">
        <v>280</v>
      </c>
      <c r="H226" s="422" t="s">
        <v>1607</v>
      </c>
    </row>
    <row r="227" spans="1:8" x14ac:dyDescent="0.2">
      <c r="A227" s="406"/>
      <c r="B227" s="414" t="s">
        <v>1608</v>
      </c>
      <c r="C227" s="415">
        <v>1121855785</v>
      </c>
      <c r="D227" s="414" t="s">
        <v>702</v>
      </c>
      <c r="E227" s="416" t="s">
        <v>278</v>
      </c>
      <c r="F227" s="416" t="s">
        <v>332</v>
      </c>
      <c r="G227" s="425" t="s">
        <v>280</v>
      </c>
      <c r="H227" s="422" t="s">
        <v>1609</v>
      </c>
    </row>
    <row r="228" spans="1:8" x14ac:dyDescent="0.2">
      <c r="A228" s="405"/>
      <c r="B228" s="414" t="s">
        <v>1610</v>
      </c>
      <c r="C228" s="415">
        <v>35263210</v>
      </c>
      <c r="D228" s="414" t="s">
        <v>422</v>
      </c>
      <c r="E228" s="416" t="s">
        <v>278</v>
      </c>
      <c r="F228" s="416" t="s">
        <v>332</v>
      </c>
      <c r="G228" s="425" t="s">
        <v>280</v>
      </c>
      <c r="H228" s="422" t="s">
        <v>1611</v>
      </c>
    </row>
    <row r="229" spans="1:8" x14ac:dyDescent="0.2">
      <c r="A229" s="413"/>
      <c r="B229" s="414" t="s">
        <v>1612</v>
      </c>
      <c r="C229" s="415">
        <v>1119889071</v>
      </c>
      <c r="D229" s="414" t="s">
        <v>1337</v>
      </c>
      <c r="E229" s="416" t="s">
        <v>278</v>
      </c>
      <c r="F229" s="416" t="s">
        <v>332</v>
      </c>
      <c r="G229" s="425" t="s">
        <v>280</v>
      </c>
      <c r="H229" s="422" t="s">
        <v>1613</v>
      </c>
    </row>
    <row r="230" spans="1:8" x14ac:dyDescent="0.2">
      <c r="A230" s="413"/>
      <c r="B230" s="414" t="s">
        <v>1614</v>
      </c>
      <c r="C230" s="415">
        <v>79797679</v>
      </c>
      <c r="D230" s="414" t="s">
        <v>1335</v>
      </c>
      <c r="E230" s="416" t="s">
        <v>278</v>
      </c>
      <c r="F230" s="416" t="s">
        <v>332</v>
      </c>
      <c r="G230" s="425" t="s">
        <v>280</v>
      </c>
      <c r="H230" s="422" t="s">
        <v>1615</v>
      </c>
    </row>
    <row r="231" spans="1:8" x14ac:dyDescent="0.2">
      <c r="A231" s="406"/>
      <c r="B231" s="414" t="s">
        <v>1616</v>
      </c>
      <c r="C231" s="415">
        <v>17336977</v>
      </c>
      <c r="D231" s="420" t="s">
        <v>1175</v>
      </c>
      <c r="E231" s="416" t="s">
        <v>278</v>
      </c>
      <c r="F231" s="416" t="s">
        <v>332</v>
      </c>
      <c r="G231" s="425" t="s">
        <v>280</v>
      </c>
      <c r="H231" s="422" t="s">
        <v>1617</v>
      </c>
    </row>
    <row r="232" spans="1:8" x14ac:dyDescent="0.2">
      <c r="A232" s="406"/>
      <c r="B232" s="414" t="s">
        <v>1618</v>
      </c>
      <c r="C232" s="415">
        <v>1121918871</v>
      </c>
      <c r="D232" s="414" t="s">
        <v>820</v>
      </c>
      <c r="E232" s="416" t="s">
        <v>1074</v>
      </c>
      <c r="F232" s="416" t="s">
        <v>332</v>
      </c>
      <c r="G232" s="425" t="s">
        <v>280</v>
      </c>
      <c r="H232" s="422" t="s">
        <v>1619</v>
      </c>
    </row>
    <row r="233" spans="1:8" x14ac:dyDescent="0.2">
      <c r="A233" s="405"/>
      <c r="B233" s="414" t="s">
        <v>1620</v>
      </c>
      <c r="C233" s="415">
        <v>40391742</v>
      </c>
      <c r="D233" s="414" t="s">
        <v>458</v>
      </c>
      <c r="E233" s="416" t="s">
        <v>1075</v>
      </c>
      <c r="F233" s="416" t="s">
        <v>332</v>
      </c>
      <c r="G233" s="425" t="s">
        <v>280</v>
      </c>
      <c r="H233" s="422" t="s">
        <v>1621</v>
      </c>
    </row>
    <row r="234" spans="1:8" x14ac:dyDescent="0.2">
      <c r="A234" s="406"/>
      <c r="B234" s="414" t="s">
        <v>1622</v>
      </c>
      <c r="C234" s="415">
        <v>35261474</v>
      </c>
      <c r="D234" s="414" t="s">
        <v>460</v>
      </c>
      <c r="E234" s="416" t="s">
        <v>1075</v>
      </c>
      <c r="F234" s="416" t="s">
        <v>332</v>
      </c>
      <c r="G234" s="425" t="s">
        <v>280</v>
      </c>
      <c r="H234" s="422" t="s">
        <v>1623</v>
      </c>
    </row>
    <row r="235" spans="1:8" x14ac:dyDescent="0.2">
      <c r="A235" s="406"/>
      <c r="B235" s="414" t="s">
        <v>1624</v>
      </c>
      <c r="C235" s="415">
        <v>35261731</v>
      </c>
      <c r="D235" s="414" t="s">
        <v>462</v>
      </c>
      <c r="E235" s="416" t="s">
        <v>1075</v>
      </c>
      <c r="F235" s="416" t="s">
        <v>332</v>
      </c>
      <c r="G235" s="425" t="s">
        <v>280</v>
      </c>
      <c r="H235" s="422" t="s">
        <v>1625</v>
      </c>
    </row>
    <row r="236" spans="1:8" x14ac:dyDescent="0.2">
      <c r="A236" s="405"/>
      <c r="B236" s="414" t="s">
        <v>1626</v>
      </c>
      <c r="C236" s="415">
        <v>1121839035</v>
      </c>
      <c r="D236" s="414" t="s">
        <v>367</v>
      </c>
      <c r="E236" s="416" t="s">
        <v>1075</v>
      </c>
      <c r="F236" s="416" t="s">
        <v>332</v>
      </c>
      <c r="G236" s="425" t="s">
        <v>280</v>
      </c>
      <c r="H236" s="422" t="s">
        <v>1627</v>
      </c>
    </row>
    <row r="237" spans="1:8" x14ac:dyDescent="0.2">
      <c r="A237" s="406"/>
      <c r="B237" s="414" t="s">
        <v>1628</v>
      </c>
      <c r="C237" s="415">
        <v>1121936076</v>
      </c>
      <c r="D237" s="414" t="s">
        <v>369</v>
      </c>
      <c r="E237" s="416" t="s">
        <v>1076</v>
      </c>
      <c r="F237" s="416" t="s">
        <v>332</v>
      </c>
      <c r="G237" s="425" t="s">
        <v>280</v>
      </c>
      <c r="H237" s="422" t="s">
        <v>1629</v>
      </c>
    </row>
    <row r="238" spans="1:8" x14ac:dyDescent="0.2">
      <c r="A238" s="408"/>
      <c r="B238" s="414" t="s">
        <v>1630</v>
      </c>
      <c r="C238" s="419">
        <v>40443276</v>
      </c>
      <c r="D238" s="420" t="s">
        <v>463</v>
      </c>
      <c r="E238" s="416" t="s">
        <v>1076</v>
      </c>
      <c r="F238" s="416" t="s">
        <v>332</v>
      </c>
      <c r="G238" s="425" t="s">
        <v>280</v>
      </c>
      <c r="H238" s="422" t="s">
        <v>1631</v>
      </c>
    </row>
    <row r="239" spans="1:8" x14ac:dyDescent="0.2">
      <c r="A239" s="406"/>
      <c r="B239" s="414" t="s">
        <v>1632</v>
      </c>
      <c r="C239" s="415">
        <v>40444467</v>
      </c>
      <c r="D239" s="414" t="s">
        <v>464</v>
      </c>
      <c r="E239" s="416" t="s">
        <v>703</v>
      </c>
      <c r="F239" s="416" t="s">
        <v>332</v>
      </c>
      <c r="G239" s="425" t="s">
        <v>280</v>
      </c>
      <c r="H239" s="422" t="s">
        <v>1633</v>
      </c>
    </row>
    <row r="240" spans="1:8" x14ac:dyDescent="0.2">
      <c r="A240" s="406"/>
      <c r="B240" s="414" t="s">
        <v>1634</v>
      </c>
      <c r="C240" s="419">
        <v>40362349</v>
      </c>
      <c r="D240" s="414" t="s">
        <v>466</v>
      </c>
      <c r="E240" s="416" t="s">
        <v>703</v>
      </c>
      <c r="F240" s="416" t="s">
        <v>332</v>
      </c>
      <c r="G240" s="425" t="s">
        <v>280</v>
      </c>
      <c r="H240" s="422" t="s">
        <v>1635</v>
      </c>
    </row>
    <row r="241" spans="1:8" x14ac:dyDescent="0.2">
      <c r="A241" s="406"/>
      <c r="B241" s="414" t="s">
        <v>1636</v>
      </c>
      <c r="C241" s="415">
        <v>1006775775</v>
      </c>
      <c r="D241" s="414" t="s">
        <v>468</v>
      </c>
      <c r="E241" s="416" t="s">
        <v>1080</v>
      </c>
      <c r="F241" s="416" t="s">
        <v>332</v>
      </c>
      <c r="G241" s="425" t="s">
        <v>280</v>
      </c>
      <c r="H241" s="422" t="s">
        <v>1637</v>
      </c>
    </row>
    <row r="242" spans="1:8" x14ac:dyDescent="0.2">
      <c r="A242" s="408"/>
      <c r="B242" s="414" t="s">
        <v>1638</v>
      </c>
      <c r="C242" s="415">
        <v>1121817216</v>
      </c>
      <c r="D242" s="414" t="s">
        <v>472</v>
      </c>
      <c r="E242" s="416" t="s">
        <v>295</v>
      </c>
      <c r="F242" s="416" t="s">
        <v>332</v>
      </c>
      <c r="G242" s="425" t="s">
        <v>280</v>
      </c>
      <c r="H242" s="422" t="s">
        <v>1639</v>
      </c>
    </row>
    <row r="243" spans="1:8" x14ac:dyDescent="0.2">
      <c r="A243" s="406"/>
      <c r="B243" s="414" t="s">
        <v>1640</v>
      </c>
      <c r="C243" s="415">
        <v>1022439066</v>
      </c>
      <c r="D243" s="414" t="s">
        <v>824</v>
      </c>
      <c r="E243" s="416" t="s">
        <v>295</v>
      </c>
      <c r="F243" s="416" t="s">
        <v>332</v>
      </c>
      <c r="G243" s="425" t="s">
        <v>280</v>
      </c>
      <c r="H243" s="422" t="s">
        <v>1641</v>
      </c>
    </row>
    <row r="244" spans="1:8" x14ac:dyDescent="0.2">
      <c r="A244" s="405"/>
      <c r="B244" s="414" t="s">
        <v>1642</v>
      </c>
      <c r="C244" s="415">
        <v>1122121514</v>
      </c>
      <c r="D244" s="414" t="s">
        <v>300</v>
      </c>
      <c r="E244" s="416" t="s">
        <v>275</v>
      </c>
      <c r="F244" s="416" t="s">
        <v>332</v>
      </c>
      <c r="G244" s="425" t="s">
        <v>280</v>
      </c>
      <c r="H244" s="422" t="s">
        <v>1643</v>
      </c>
    </row>
    <row r="245" spans="1:8" x14ac:dyDescent="0.2">
      <c r="A245" s="406"/>
      <c r="B245" s="414" t="s">
        <v>1644</v>
      </c>
      <c r="C245" s="415">
        <v>1006779215</v>
      </c>
      <c r="D245" s="414" t="s">
        <v>474</v>
      </c>
      <c r="E245" s="416" t="s">
        <v>282</v>
      </c>
      <c r="F245" s="416" t="s">
        <v>332</v>
      </c>
      <c r="G245" s="425" t="s">
        <v>280</v>
      </c>
      <c r="H245" s="422" t="s">
        <v>1645</v>
      </c>
    </row>
    <row r="246" spans="1:8" x14ac:dyDescent="0.2">
      <c r="A246" s="406"/>
      <c r="B246" s="414" t="s">
        <v>1646</v>
      </c>
      <c r="C246" s="415">
        <v>86060931</v>
      </c>
      <c r="D246" s="414" t="s">
        <v>476</v>
      </c>
      <c r="E246" s="416" t="s">
        <v>282</v>
      </c>
      <c r="F246" s="416" t="s">
        <v>332</v>
      </c>
      <c r="G246" s="425" t="s">
        <v>280</v>
      </c>
      <c r="H246" s="422" t="s">
        <v>1647</v>
      </c>
    </row>
    <row r="247" spans="1:8" x14ac:dyDescent="0.2">
      <c r="A247" s="406"/>
      <c r="B247" s="414" t="s">
        <v>1648</v>
      </c>
      <c r="C247" s="415">
        <v>1121822577</v>
      </c>
      <c r="D247" s="414" t="s">
        <v>478</v>
      </c>
      <c r="E247" s="416" t="s">
        <v>282</v>
      </c>
      <c r="F247" s="416" t="s">
        <v>332</v>
      </c>
      <c r="G247" s="425" t="s">
        <v>280</v>
      </c>
      <c r="H247" s="422" t="s">
        <v>1649</v>
      </c>
    </row>
    <row r="248" spans="1:8" x14ac:dyDescent="0.2">
      <c r="A248" s="406"/>
      <c r="B248" s="414" t="s">
        <v>1650</v>
      </c>
      <c r="C248" s="415">
        <v>1121943954</v>
      </c>
      <c r="D248" s="414" t="s">
        <v>479</v>
      </c>
      <c r="E248" s="416" t="s">
        <v>282</v>
      </c>
      <c r="F248" s="416" t="s">
        <v>332</v>
      </c>
      <c r="G248" s="425" t="s">
        <v>280</v>
      </c>
      <c r="H248" s="422" t="s">
        <v>1651</v>
      </c>
    </row>
    <row r="249" spans="1:8" x14ac:dyDescent="0.2">
      <c r="A249" s="406"/>
      <c r="B249" s="414" t="s">
        <v>1652</v>
      </c>
      <c r="C249" s="415">
        <v>40329632</v>
      </c>
      <c r="D249" s="414" t="s">
        <v>481</v>
      </c>
      <c r="E249" s="416" t="s">
        <v>282</v>
      </c>
      <c r="F249" s="416" t="s">
        <v>332</v>
      </c>
      <c r="G249" s="425" t="s">
        <v>280</v>
      </c>
      <c r="H249" s="422" t="s">
        <v>1653</v>
      </c>
    </row>
    <row r="250" spans="1:8" x14ac:dyDescent="0.2">
      <c r="A250" s="406"/>
      <c r="B250" s="414" t="s">
        <v>1654</v>
      </c>
      <c r="C250" s="415">
        <v>1235241161</v>
      </c>
      <c r="D250" s="414" t="s">
        <v>483</v>
      </c>
      <c r="E250" s="416" t="s">
        <v>282</v>
      </c>
      <c r="F250" s="416" t="s">
        <v>332</v>
      </c>
      <c r="G250" s="425" t="s">
        <v>280</v>
      </c>
      <c r="H250" s="422" t="s">
        <v>1655</v>
      </c>
    </row>
    <row r="251" spans="1:8" x14ac:dyDescent="0.2">
      <c r="A251" s="405"/>
      <c r="B251" s="414" t="s">
        <v>1656</v>
      </c>
      <c r="C251" s="415">
        <v>1013667031</v>
      </c>
      <c r="D251" s="414" t="s">
        <v>485</v>
      </c>
      <c r="E251" s="416" t="s">
        <v>282</v>
      </c>
      <c r="F251" s="416" t="s">
        <v>332</v>
      </c>
      <c r="G251" s="425" t="s">
        <v>280</v>
      </c>
      <c r="H251" s="422" t="s">
        <v>1657</v>
      </c>
    </row>
    <row r="252" spans="1:8" x14ac:dyDescent="0.2">
      <c r="A252" s="405"/>
      <c r="B252" s="414" t="s">
        <v>1658</v>
      </c>
      <c r="C252" s="415">
        <v>1121955600</v>
      </c>
      <c r="D252" s="414" t="s">
        <v>486</v>
      </c>
      <c r="E252" s="416" t="s">
        <v>282</v>
      </c>
      <c r="F252" s="416" t="s">
        <v>332</v>
      </c>
      <c r="G252" s="425" t="s">
        <v>280</v>
      </c>
      <c r="H252" s="422" t="s">
        <v>1659</v>
      </c>
    </row>
    <row r="253" spans="1:8" x14ac:dyDescent="0.2">
      <c r="A253" s="405"/>
      <c r="B253" s="414" t="s">
        <v>1660</v>
      </c>
      <c r="C253" s="419">
        <v>1119894154</v>
      </c>
      <c r="D253" s="414" t="s">
        <v>487</v>
      </c>
      <c r="E253" s="416" t="s">
        <v>282</v>
      </c>
      <c r="F253" s="416" t="s">
        <v>332</v>
      </c>
      <c r="G253" s="425" t="s">
        <v>280</v>
      </c>
      <c r="H253" s="422" t="s">
        <v>1661</v>
      </c>
    </row>
    <row r="254" spans="1:8" x14ac:dyDescent="0.2">
      <c r="A254" s="405"/>
      <c r="B254" s="414" t="s">
        <v>1662</v>
      </c>
      <c r="C254" s="415">
        <v>1090362963</v>
      </c>
      <c r="D254" s="414" t="s">
        <v>888</v>
      </c>
      <c r="E254" s="416" t="s">
        <v>282</v>
      </c>
      <c r="F254" s="416" t="s">
        <v>332</v>
      </c>
      <c r="G254" s="425" t="s">
        <v>280</v>
      </c>
      <c r="H254" s="422" t="s">
        <v>1663</v>
      </c>
    </row>
    <row r="255" spans="1:8" x14ac:dyDescent="0.2">
      <c r="A255" s="405"/>
      <c r="B255" s="414" t="s">
        <v>1664</v>
      </c>
      <c r="C255" s="419">
        <v>1121959509</v>
      </c>
      <c r="D255" s="420" t="s">
        <v>890</v>
      </c>
      <c r="E255" s="416" t="s">
        <v>282</v>
      </c>
      <c r="F255" s="416" t="s">
        <v>332</v>
      </c>
      <c r="G255" s="425" t="s">
        <v>280</v>
      </c>
      <c r="H255" s="422" t="s">
        <v>1665</v>
      </c>
    </row>
    <row r="256" spans="1:8" x14ac:dyDescent="0.2">
      <c r="A256" s="406"/>
      <c r="B256" s="414" t="s">
        <v>1666</v>
      </c>
      <c r="C256" s="415">
        <v>1006794793</v>
      </c>
      <c r="D256" s="414" t="s">
        <v>891</v>
      </c>
      <c r="E256" s="416" t="s">
        <v>282</v>
      </c>
      <c r="F256" s="416" t="s">
        <v>332</v>
      </c>
      <c r="G256" s="425" t="s">
        <v>280</v>
      </c>
      <c r="H256" s="422" t="s">
        <v>1667</v>
      </c>
    </row>
    <row r="257" spans="1:8" x14ac:dyDescent="0.2">
      <c r="A257" s="406"/>
      <c r="B257" s="414" t="s">
        <v>1668</v>
      </c>
      <c r="C257" s="419">
        <v>1118567972</v>
      </c>
      <c r="D257" s="414" t="s">
        <v>1324</v>
      </c>
      <c r="E257" s="416" t="s">
        <v>282</v>
      </c>
      <c r="F257" s="416" t="s">
        <v>332</v>
      </c>
      <c r="G257" s="425" t="s">
        <v>280</v>
      </c>
      <c r="H257" s="422" t="s">
        <v>1669</v>
      </c>
    </row>
    <row r="258" spans="1:8" x14ac:dyDescent="0.2">
      <c r="A258" s="406"/>
      <c r="B258" s="414" t="s">
        <v>1670</v>
      </c>
      <c r="C258" s="415">
        <v>1121957762</v>
      </c>
      <c r="D258" s="414" t="s">
        <v>892</v>
      </c>
      <c r="E258" s="416" t="s">
        <v>282</v>
      </c>
      <c r="F258" s="416" t="s">
        <v>332</v>
      </c>
      <c r="G258" s="425" t="s">
        <v>280</v>
      </c>
      <c r="H258" s="422" t="s">
        <v>1671</v>
      </c>
    </row>
    <row r="259" spans="1:8" x14ac:dyDescent="0.2">
      <c r="A259" s="406"/>
      <c r="B259" s="414" t="s">
        <v>1672</v>
      </c>
      <c r="C259" s="415">
        <v>12636578</v>
      </c>
      <c r="D259" s="414" t="s">
        <v>371</v>
      </c>
      <c r="E259" s="416" t="s">
        <v>1077</v>
      </c>
      <c r="F259" s="416" t="s">
        <v>332</v>
      </c>
      <c r="G259" s="425" t="s">
        <v>280</v>
      </c>
      <c r="H259" s="422" t="s">
        <v>1673</v>
      </c>
    </row>
    <row r="260" spans="1:8" x14ac:dyDescent="0.2">
      <c r="A260" s="409"/>
      <c r="B260" s="414" t="s">
        <v>1674</v>
      </c>
      <c r="C260" s="415">
        <v>1121900999</v>
      </c>
      <c r="D260" s="414" t="s">
        <v>489</v>
      </c>
      <c r="E260" s="416" t="s">
        <v>1081</v>
      </c>
      <c r="F260" s="416" t="s">
        <v>332</v>
      </c>
      <c r="G260" s="425" t="s">
        <v>280</v>
      </c>
      <c r="H260" s="422" t="s">
        <v>1675</v>
      </c>
    </row>
    <row r="261" spans="1:8" x14ac:dyDescent="0.2">
      <c r="A261" s="406"/>
      <c r="B261" s="414" t="s">
        <v>1676</v>
      </c>
      <c r="C261" s="415">
        <v>1121963548</v>
      </c>
      <c r="D261" s="414" t="s">
        <v>491</v>
      </c>
      <c r="E261" s="416" t="s">
        <v>1081</v>
      </c>
      <c r="F261" s="416" t="s">
        <v>332</v>
      </c>
      <c r="G261" s="425" t="s">
        <v>280</v>
      </c>
      <c r="H261" s="422" t="s">
        <v>1677</v>
      </c>
    </row>
    <row r="262" spans="1:8" x14ac:dyDescent="0.2">
      <c r="A262" s="406"/>
      <c r="B262" s="414" t="s">
        <v>1678</v>
      </c>
      <c r="C262" s="415">
        <v>1013599680</v>
      </c>
      <c r="D262" s="414" t="s">
        <v>492</v>
      </c>
      <c r="E262" s="416" t="s">
        <v>1081</v>
      </c>
      <c r="F262" s="416" t="s">
        <v>332</v>
      </c>
      <c r="G262" s="425" t="s">
        <v>280</v>
      </c>
      <c r="H262" s="422" t="s">
        <v>1679</v>
      </c>
    </row>
    <row r="263" spans="1:8" x14ac:dyDescent="0.2">
      <c r="A263" s="406"/>
      <c r="B263" s="414" t="s">
        <v>1680</v>
      </c>
      <c r="C263" s="415">
        <v>1193133970</v>
      </c>
      <c r="D263" s="414" t="s">
        <v>1199</v>
      </c>
      <c r="E263" s="416" t="s">
        <v>1081</v>
      </c>
      <c r="F263" s="416" t="s">
        <v>332</v>
      </c>
      <c r="G263" s="425" t="s">
        <v>280</v>
      </c>
      <c r="H263" s="422" t="s">
        <v>1681</v>
      </c>
    </row>
    <row r="264" spans="1:8" x14ac:dyDescent="0.2">
      <c r="A264" s="406"/>
      <c r="B264" s="414" t="s">
        <v>1682</v>
      </c>
      <c r="C264" s="415">
        <v>40390826</v>
      </c>
      <c r="D264" s="414" t="s">
        <v>1134</v>
      </c>
      <c r="E264" s="416" t="s">
        <v>1082</v>
      </c>
      <c r="F264" s="416" t="s">
        <v>332</v>
      </c>
      <c r="G264" s="425" t="s">
        <v>280</v>
      </c>
      <c r="H264" s="422" t="s">
        <v>1683</v>
      </c>
    </row>
    <row r="265" spans="1:8" x14ac:dyDescent="0.2">
      <c r="A265" s="406"/>
      <c r="B265" s="414" t="s">
        <v>1684</v>
      </c>
      <c r="C265" s="415">
        <v>40326102</v>
      </c>
      <c r="D265" s="414" t="s">
        <v>495</v>
      </c>
      <c r="E265" s="416" t="s">
        <v>1082</v>
      </c>
      <c r="F265" s="416" t="s">
        <v>332</v>
      </c>
      <c r="G265" s="425" t="s">
        <v>280</v>
      </c>
      <c r="H265" s="422" t="s">
        <v>1685</v>
      </c>
    </row>
    <row r="266" spans="1:8" x14ac:dyDescent="0.2">
      <c r="A266" s="408"/>
      <c r="B266" s="414" t="s">
        <v>1686</v>
      </c>
      <c r="C266" s="415">
        <v>52726343</v>
      </c>
      <c r="D266" s="414" t="s">
        <v>497</v>
      </c>
      <c r="E266" s="416" t="s">
        <v>1082</v>
      </c>
      <c r="F266" s="416" t="s">
        <v>332</v>
      </c>
      <c r="G266" s="425" t="s">
        <v>280</v>
      </c>
      <c r="H266" s="422" t="s">
        <v>1687</v>
      </c>
    </row>
    <row r="267" spans="1:8" x14ac:dyDescent="0.2">
      <c r="A267" s="406"/>
      <c r="B267" s="414" t="s">
        <v>1688</v>
      </c>
      <c r="C267" s="415">
        <v>17338535</v>
      </c>
      <c r="D267" s="414" t="s">
        <v>498</v>
      </c>
      <c r="E267" s="416" t="s">
        <v>1082</v>
      </c>
      <c r="F267" s="416" t="s">
        <v>332</v>
      </c>
      <c r="G267" s="425" t="s">
        <v>280</v>
      </c>
      <c r="H267" s="422" t="s">
        <v>1689</v>
      </c>
    </row>
    <row r="268" spans="1:8" x14ac:dyDescent="0.2">
      <c r="A268" s="406"/>
      <c r="B268" s="414" t="s">
        <v>1690</v>
      </c>
      <c r="C268" s="419">
        <v>40411676</v>
      </c>
      <c r="D268" s="420" t="s">
        <v>499</v>
      </c>
      <c r="E268" s="416" t="s">
        <v>1082</v>
      </c>
      <c r="F268" s="416" t="s">
        <v>332</v>
      </c>
      <c r="G268" s="425" t="s">
        <v>280</v>
      </c>
      <c r="H268" s="422" t="s">
        <v>1691</v>
      </c>
    </row>
    <row r="269" spans="1:8" x14ac:dyDescent="0.2">
      <c r="A269" s="408"/>
      <c r="B269" s="414" t="s">
        <v>1692</v>
      </c>
      <c r="C269" s="415">
        <v>40334933</v>
      </c>
      <c r="D269" s="414" t="s">
        <v>500</v>
      </c>
      <c r="E269" s="416" t="s">
        <v>274</v>
      </c>
      <c r="F269" s="416" t="s">
        <v>332</v>
      </c>
      <c r="G269" s="425" t="s">
        <v>280</v>
      </c>
      <c r="H269" s="422" t="s">
        <v>1693</v>
      </c>
    </row>
    <row r="270" spans="1:8" x14ac:dyDescent="0.2">
      <c r="A270" s="405"/>
      <c r="B270" s="414" t="s">
        <v>1694</v>
      </c>
      <c r="C270" s="415">
        <v>1121951648</v>
      </c>
      <c r="D270" s="414" t="s">
        <v>1087</v>
      </c>
      <c r="E270" s="416" t="s">
        <v>274</v>
      </c>
      <c r="F270" s="416" t="s">
        <v>332</v>
      </c>
      <c r="G270" s="425" t="s">
        <v>280</v>
      </c>
      <c r="H270" s="422" t="s">
        <v>1695</v>
      </c>
    </row>
    <row r="271" spans="1:8" x14ac:dyDescent="0.2">
      <c r="A271" s="405"/>
      <c r="B271" s="414" t="s">
        <v>1696</v>
      </c>
      <c r="C271" s="415">
        <v>40396474</v>
      </c>
      <c r="D271" s="414" t="s">
        <v>626</v>
      </c>
      <c r="E271" s="416" t="s">
        <v>271</v>
      </c>
      <c r="F271" s="416" t="s">
        <v>332</v>
      </c>
      <c r="G271" s="425" t="s">
        <v>280</v>
      </c>
      <c r="H271" s="422" t="s">
        <v>1697</v>
      </c>
    </row>
    <row r="272" spans="1:8" x14ac:dyDescent="0.2">
      <c r="A272" s="406"/>
      <c r="B272" s="414" t="s">
        <v>1698</v>
      </c>
      <c r="C272" s="415">
        <v>1121838218</v>
      </c>
      <c r="D272" s="414" t="s">
        <v>628</v>
      </c>
      <c r="E272" s="416" t="s">
        <v>271</v>
      </c>
      <c r="F272" s="416" t="s">
        <v>332</v>
      </c>
      <c r="G272" s="425" t="s">
        <v>280</v>
      </c>
      <c r="H272" s="422" t="s">
        <v>1699</v>
      </c>
    </row>
    <row r="273" spans="1:8" x14ac:dyDescent="0.2">
      <c r="A273" s="406"/>
      <c r="B273" s="414" t="s">
        <v>1700</v>
      </c>
      <c r="C273" s="415">
        <v>40343210</v>
      </c>
      <c r="D273" s="414" t="s">
        <v>974</v>
      </c>
      <c r="E273" s="416" t="s">
        <v>271</v>
      </c>
      <c r="F273" s="416" t="s">
        <v>332</v>
      </c>
      <c r="G273" s="425" t="s">
        <v>280</v>
      </c>
      <c r="H273" s="422" t="s">
        <v>1701</v>
      </c>
    </row>
    <row r="274" spans="1:8" x14ac:dyDescent="0.2">
      <c r="A274" s="406"/>
      <c r="B274" s="414" t="s">
        <v>1702</v>
      </c>
      <c r="C274" s="415">
        <v>1121936738</v>
      </c>
      <c r="D274" s="414" t="s">
        <v>666</v>
      </c>
      <c r="E274" s="416" t="s">
        <v>273</v>
      </c>
      <c r="F274" s="416" t="s">
        <v>332</v>
      </c>
      <c r="G274" s="425" t="s">
        <v>280</v>
      </c>
      <c r="H274" s="422" t="s">
        <v>1703</v>
      </c>
    </row>
    <row r="275" spans="1:8" x14ac:dyDescent="0.2">
      <c r="A275" s="405"/>
      <c r="B275" s="414" t="s">
        <v>1704</v>
      </c>
      <c r="C275" s="415">
        <v>1121817444</v>
      </c>
      <c r="D275" s="414" t="s">
        <v>1705</v>
      </c>
      <c r="E275" s="416" t="s">
        <v>1141</v>
      </c>
      <c r="F275" s="416" t="s">
        <v>332</v>
      </c>
      <c r="G275" s="425" t="s">
        <v>280</v>
      </c>
      <c r="H275" s="422" t="s">
        <v>1706</v>
      </c>
    </row>
    <row r="276" spans="1:8" x14ac:dyDescent="0.2">
      <c r="A276" s="405"/>
      <c r="B276" s="414" t="s">
        <v>1707</v>
      </c>
      <c r="C276" s="415">
        <v>1121937873</v>
      </c>
      <c r="D276" s="414" t="s">
        <v>657</v>
      </c>
      <c r="E276" s="416" t="s">
        <v>282</v>
      </c>
      <c r="F276" s="416" t="s">
        <v>332</v>
      </c>
      <c r="G276" s="425" t="s">
        <v>280</v>
      </c>
      <c r="H276" s="422" t="s">
        <v>1708</v>
      </c>
    </row>
    <row r="277" spans="1:8" x14ac:dyDescent="0.2">
      <c r="A277" s="406"/>
      <c r="B277" s="414" t="s">
        <v>1709</v>
      </c>
      <c r="C277" s="415">
        <v>1121848189</v>
      </c>
      <c r="D277" s="414" t="s">
        <v>646</v>
      </c>
      <c r="E277" s="416" t="s">
        <v>299</v>
      </c>
      <c r="F277" s="416" t="s">
        <v>332</v>
      </c>
      <c r="G277" s="425" t="s">
        <v>280</v>
      </c>
      <c r="H277" s="422" t="s">
        <v>1710</v>
      </c>
    </row>
    <row r="278" spans="1:8" x14ac:dyDescent="0.2">
      <c r="A278" s="406"/>
      <c r="B278" s="414" t="s">
        <v>1711</v>
      </c>
      <c r="C278" s="419">
        <v>35264344</v>
      </c>
      <c r="D278" s="420" t="s">
        <v>302</v>
      </c>
      <c r="E278" s="416" t="s">
        <v>275</v>
      </c>
      <c r="F278" s="416" t="s">
        <v>332</v>
      </c>
      <c r="G278" s="425" t="s">
        <v>280</v>
      </c>
      <c r="H278" s="422" t="s">
        <v>1712</v>
      </c>
    </row>
    <row r="279" spans="1:8" x14ac:dyDescent="0.2">
      <c r="A279" s="406"/>
      <c r="B279" s="414" t="s">
        <v>1713</v>
      </c>
      <c r="C279" s="419">
        <v>1121830981</v>
      </c>
      <c r="D279" s="420" t="s">
        <v>301</v>
      </c>
      <c r="E279" s="416" t="s">
        <v>275</v>
      </c>
      <c r="F279" s="416" t="s">
        <v>332</v>
      </c>
      <c r="G279" s="425" t="s">
        <v>280</v>
      </c>
      <c r="H279" s="422" t="s">
        <v>1714</v>
      </c>
    </row>
    <row r="280" spans="1:8" x14ac:dyDescent="0.2">
      <c r="A280" s="408"/>
      <c r="B280" s="414" t="s">
        <v>1715</v>
      </c>
      <c r="C280" s="415">
        <v>1119887606</v>
      </c>
      <c r="D280" s="414" t="s">
        <v>502</v>
      </c>
      <c r="E280" s="416" t="s">
        <v>709</v>
      </c>
      <c r="F280" s="416" t="s">
        <v>332</v>
      </c>
      <c r="G280" s="425" t="s">
        <v>280</v>
      </c>
      <c r="H280" s="422" t="s">
        <v>1716</v>
      </c>
    </row>
    <row r="281" spans="1:8" x14ac:dyDescent="0.2">
      <c r="A281" s="409"/>
      <c r="B281" s="414" t="s">
        <v>1717</v>
      </c>
      <c r="C281" s="415">
        <v>1006874501</v>
      </c>
      <c r="D281" s="414" t="s">
        <v>505</v>
      </c>
      <c r="E281" s="416" t="s">
        <v>709</v>
      </c>
      <c r="F281" s="416" t="s">
        <v>332</v>
      </c>
      <c r="G281" s="425" t="s">
        <v>280</v>
      </c>
      <c r="H281" s="422" t="s">
        <v>1718</v>
      </c>
    </row>
    <row r="282" spans="1:8" x14ac:dyDescent="0.2">
      <c r="A282" s="408"/>
      <c r="B282" s="414" t="s">
        <v>1719</v>
      </c>
      <c r="C282" s="415">
        <v>1121948386</v>
      </c>
      <c r="D282" s="414" t="s">
        <v>507</v>
      </c>
      <c r="E282" s="416" t="s">
        <v>281</v>
      </c>
      <c r="F282" s="416" t="s">
        <v>332</v>
      </c>
      <c r="G282" s="425" t="s">
        <v>280</v>
      </c>
      <c r="H282" s="422" t="s">
        <v>1720</v>
      </c>
    </row>
    <row r="283" spans="1:8" x14ac:dyDescent="0.2">
      <c r="A283" s="406"/>
      <c r="B283" s="414" t="s">
        <v>1721</v>
      </c>
      <c r="C283" s="415">
        <v>1006693145</v>
      </c>
      <c r="D283" s="414" t="s">
        <v>1333</v>
      </c>
      <c r="E283" s="416" t="s">
        <v>281</v>
      </c>
      <c r="F283" s="416" t="s">
        <v>332</v>
      </c>
      <c r="G283" s="425" t="s">
        <v>280</v>
      </c>
      <c r="H283" s="422" t="s">
        <v>1722</v>
      </c>
    </row>
    <row r="284" spans="1:8" x14ac:dyDescent="0.2">
      <c r="A284" s="406"/>
      <c r="B284" s="414" t="s">
        <v>1724</v>
      </c>
      <c r="C284" s="415">
        <v>1010052404</v>
      </c>
      <c r="D284" s="414" t="s">
        <v>387</v>
      </c>
      <c r="E284" s="416" t="s">
        <v>281</v>
      </c>
      <c r="F284" s="416" t="s">
        <v>332</v>
      </c>
      <c r="G284" s="425" t="s">
        <v>280</v>
      </c>
      <c r="H284" s="422" t="s">
        <v>1725</v>
      </c>
    </row>
    <row r="285" spans="1:8" x14ac:dyDescent="0.2">
      <c r="A285" s="405"/>
      <c r="B285" s="414" t="s">
        <v>1726</v>
      </c>
      <c r="C285" s="415">
        <v>17337579</v>
      </c>
      <c r="D285" s="414" t="s">
        <v>1329</v>
      </c>
      <c r="E285" s="416" t="s">
        <v>281</v>
      </c>
      <c r="F285" s="416" t="s">
        <v>332</v>
      </c>
      <c r="G285" s="425" t="s">
        <v>280</v>
      </c>
      <c r="H285" s="422" t="s">
        <v>1727</v>
      </c>
    </row>
    <row r="286" spans="1:8" x14ac:dyDescent="0.2">
      <c r="A286" s="406"/>
      <c r="B286" s="414" t="s">
        <v>1728</v>
      </c>
      <c r="C286" s="415">
        <v>1006877996</v>
      </c>
      <c r="D286" s="414" t="s">
        <v>493</v>
      </c>
      <c r="E286" s="416" t="s">
        <v>281</v>
      </c>
      <c r="F286" s="416" t="s">
        <v>332</v>
      </c>
      <c r="G286" s="425" t="s">
        <v>280</v>
      </c>
      <c r="H286" s="422" t="s">
        <v>1729</v>
      </c>
    </row>
    <row r="287" spans="1:8" x14ac:dyDescent="0.2">
      <c r="A287" s="406"/>
      <c r="B287" s="414" t="s">
        <v>1730</v>
      </c>
      <c r="C287" s="415">
        <v>1006794349</v>
      </c>
      <c r="D287" s="414" t="s">
        <v>1146</v>
      </c>
      <c r="E287" s="416" t="s">
        <v>1078</v>
      </c>
      <c r="F287" s="416" t="s">
        <v>332</v>
      </c>
      <c r="G287" s="425" t="s">
        <v>280</v>
      </c>
      <c r="H287" s="422" t="s">
        <v>1731</v>
      </c>
    </row>
    <row r="288" spans="1:8" x14ac:dyDescent="0.2">
      <c r="A288" s="406"/>
      <c r="B288" s="414" t="s">
        <v>1732</v>
      </c>
      <c r="C288" s="415">
        <v>1121880108</v>
      </c>
      <c r="D288" s="414" t="s">
        <v>395</v>
      </c>
      <c r="E288" s="416" t="s">
        <v>1078</v>
      </c>
      <c r="F288" s="416" t="s">
        <v>332</v>
      </c>
      <c r="G288" s="425" t="s">
        <v>280</v>
      </c>
      <c r="H288" s="422" t="s">
        <v>1733</v>
      </c>
    </row>
    <row r="289" spans="1:8" x14ac:dyDescent="0.2">
      <c r="A289" s="406"/>
      <c r="B289" s="414" t="s">
        <v>1734</v>
      </c>
      <c r="C289" s="415">
        <v>1121840543</v>
      </c>
      <c r="D289" s="414" t="s">
        <v>511</v>
      </c>
      <c r="E289" s="416" t="s">
        <v>1078</v>
      </c>
      <c r="F289" s="416" t="s">
        <v>332</v>
      </c>
      <c r="G289" s="425" t="s">
        <v>280</v>
      </c>
      <c r="H289" s="422" t="s">
        <v>1735</v>
      </c>
    </row>
    <row r="290" spans="1:8" x14ac:dyDescent="0.2">
      <c r="A290" s="408"/>
      <c r="B290" s="414" t="s">
        <v>1736</v>
      </c>
      <c r="C290" s="415">
        <v>40441400</v>
      </c>
      <c r="D290" s="414" t="s">
        <v>513</v>
      </c>
      <c r="E290" s="416" t="s">
        <v>1078</v>
      </c>
      <c r="F290" s="416" t="s">
        <v>332</v>
      </c>
      <c r="G290" s="425" t="s">
        <v>280</v>
      </c>
      <c r="H290" s="422" t="s">
        <v>1737</v>
      </c>
    </row>
    <row r="291" spans="1:8" x14ac:dyDescent="0.2">
      <c r="A291" s="408"/>
      <c r="B291" s="414" t="s">
        <v>1738</v>
      </c>
      <c r="C291" s="415">
        <v>1121932495</v>
      </c>
      <c r="D291" s="414" t="s">
        <v>515</v>
      </c>
      <c r="E291" s="416" t="s">
        <v>1078</v>
      </c>
      <c r="F291" s="416" t="s">
        <v>332</v>
      </c>
      <c r="G291" s="425" t="s">
        <v>280</v>
      </c>
      <c r="H291" s="422" t="s">
        <v>1739</v>
      </c>
    </row>
    <row r="292" spans="1:8" x14ac:dyDescent="0.2">
      <c r="A292" s="406"/>
      <c r="B292" s="414" t="s">
        <v>1740</v>
      </c>
      <c r="C292" s="415">
        <v>21176898</v>
      </c>
      <c r="D292" s="414" t="s">
        <v>517</v>
      </c>
      <c r="E292" s="416" t="s">
        <v>1078</v>
      </c>
      <c r="F292" s="416" t="s">
        <v>332</v>
      </c>
      <c r="G292" s="425" t="s">
        <v>280</v>
      </c>
      <c r="H292" s="422" t="s">
        <v>1741</v>
      </c>
    </row>
    <row r="293" spans="1:8" x14ac:dyDescent="0.2">
      <c r="A293" s="408"/>
      <c r="B293" s="414" t="s">
        <v>1742</v>
      </c>
      <c r="C293" s="415">
        <v>1121892819</v>
      </c>
      <c r="D293" s="414" t="s">
        <v>519</v>
      </c>
      <c r="E293" s="416" t="s">
        <v>1078</v>
      </c>
      <c r="F293" s="416" t="s">
        <v>332</v>
      </c>
      <c r="G293" s="425" t="s">
        <v>280</v>
      </c>
      <c r="H293" s="422" t="s">
        <v>1743</v>
      </c>
    </row>
    <row r="294" spans="1:8" x14ac:dyDescent="0.2">
      <c r="A294" s="408"/>
      <c r="B294" s="414" t="s">
        <v>1744</v>
      </c>
      <c r="C294" s="415">
        <v>1121911999</v>
      </c>
      <c r="D294" s="414" t="s">
        <v>1030</v>
      </c>
      <c r="E294" s="416" t="s">
        <v>1078</v>
      </c>
      <c r="F294" s="416" t="s">
        <v>332</v>
      </c>
      <c r="G294" s="425" t="s">
        <v>280</v>
      </c>
      <c r="H294" s="422" t="s">
        <v>1745</v>
      </c>
    </row>
    <row r="295" spans="1:8" x14ac:dyDescent="0.2">
      <c r="A295" s="406"/>
      <c r="B295" s="414" t="s">
        <v>1746</v>
      </c>
      <c r="C295" s="415">
        <v>1071839904</v>
      </c>
      <c r="D295" s="420" t="s">
        <v>1143</v>
      </c>
      <c r="E295" s="416" t="s">
        <v>1078</v>
      </c>
      <c r="F295" s="416" t="s">
        <v>332</v>
      </c>
      <c r="G295" s="425" t="s">
        <v>280</v>
      </c>
      <c r="H295" s="422" t="s">
        <v>1747</v>
      </c>
    </row>
    <row r="296" spans="1:8" x14ac:dyDescent="0.2">
      <c r="A296" s="408"/>
      <c r="B296" s="414" t="s">
        <v>1748</v>
      </c>
      <c r="C296" s="419">
        <v>80830452</v>
      </c>
      <c r="D296" s="420" t="s">
        <v>399</v>
      </c>
      <c r="E296" s="416" t="s">
        <v>279</v>
      </c>
      <c r="F296" s="416" t="s">
        <v>332</v>
      </c>
      <c r="G296" s="425" t="s">
        <v>280</v>
      </c>
      <c r="H296" s="422" t="s">
        <v>1749</v>
      </c>
    </row>
    <row r="297" spans="1:8" x14ac:dyDescent="0.2">
      <c r="A297" s="409"/>
      <c r="B297" s="414" t="s">
        <v>1750</v>
      </c>
      <c r="C297" s="419">
        <v>17342779</v>
      </c>
      <c r="D297" s="420" t="s">
        <v>401</v>
      </c>
      <c r="E297" s="416" t="s">
        <v>279</v>
      </c>
      <c r="F297" s="416" t="s">
        <v>332</v>
      </c>
      <c r="G297" s="425" t="s">
        <v>280</v>
      </c>
      <c r="H297" s="422" t="s">
        <v>1751</v>
      </c>
    </row>
    <row r="298" spans="1:8" x14ac:dyDescent="0.2">
      <c r="A298" s="406"/>
      <c r="B298" s="414" t="s">
        <v>1752</v>
      </c>
      <c r="C298" s="415">
        <v>1121848597</v>
      </c>
      <c r="D298" s="414" t="s">
        <v>402</v>
      </c>
      <c r="E298" s="416" t="s">
        <v>279</v>
      </c>
      <c r="F298" s="416" t="s">
        <v>332</v>
      </c>
      <c r="G298" s="425" t="s">
        <v>280</v>
      </c>
      <c r="H298" s="422" t="s">
        <v>1753</v>
      </c>
    </row>
    <row r="299" spans="1:8" x14ac:dyDescent="0.2">
      <c r="A299" s="406"/>
      <c r="B299" s="414" t="s">
        <v>1754</v>
      </c>
      <c r="C299" s="419">
        <v>1121889543</v>
      </c>
      <c r="D299" s="420" t="s">
        <v>404</v>
      </c>
      <c r="E299" s="416" t="s">
        <v>279</v>
      </c>
      <c r="F299" s="416" t="s">
        <v>332</v>
      </c>
      <c r="G299" s="425" t="s">
        <v>280</v>
      </c>
      <c r="H299" s="422" t="s">
        <v>1755</v>
      </c>
    </row>
    <row r="300" spans="1:8" x14ac:dyDescent="0.2">
      <c r="A300" s="406"/>
      <c r="B300" s="414" t="s">
        <v>1756</v>
      </c>
      <c r="C300" s="415">
        <v>1018406309</v>
      </c>
      <c r="D300" s="414" t="s">
        <v>435</v>
      </c>
      <c r="E300" s="416" t="s">
        <v>279</v>
      </c>
      <c r="F300" s="416" t="s">
        <v>332</v>
      </c>
      <c r="G300" s="425" t="s">
        <v>280</v>
      </c>
      <c r="H300" s="422" t="s">
        <v>1757</v>
      </c>
    </row>
    <row r="301" spans="1:8" x14ac:dyDescent="0.2">
      <c r="A301" s="408"/>
      <c r="B301" s="414" t="s">
        <v>1758</v>
      </c>
      <c r="C301" s="419">
        <v>1121936007</v>
      </c>
      <c r="D301" s="420" t="s">
        <v>521</v>
      </c>
      <c r="E301" s="416" t="s">
        <v>279</v>
      </c>
      <c r="F301" s="416" t="s">
        <v>332</v>
      </c>
      <c r="G301" s="425" t="s">
        <v>280</v>
      </c>
      <c r="H301" s="422" t="s">
        <v>1759</v>
      </c>
    </row>
    <row r="302" spans="1:8" x14ac:dyDescent="0.2">
      <c r="A302" s="406"/>
      <c r="B302" s="414" t="s">
        <v>1760</v>
      </c>
      <c r="C302" s="415">
        <v>1121862805</v>
      </c>
      <c r="D302" s="414" t="s">
        <v>524</v>
      </c>
      <c r="E302" s="416" t="s">
        <v>279</v>
      </c>
      <c r="F302" s="416" t="s">
        <v>332</v>
      </c>
      <c r="G302" s="425" t="s">
        <v>280</v>
      </c>
      <c r="H302" s="422" t="s">
        <v>1761</v>
      </c>
    </row>
    <row r="303" spans="1:8" x14ac:dyDescent="0.2">
      <c r="A303" s="406"/>
      <c r="B303" s="414" t="s">
        <v>1762</v>
      </c>
      <c r="C303" s="419">
        <v>40441260</v>
      </c>
      <c r="D303" s="420" t="s">
        <v>525</v>
      </c>
      <c r="E303" s="416" t="s">
        <v>279</v>
      </c>
      <c r="F303" s="416" t="s">
        <v>332</v>
      </c>
      <c r="G303" s="425" t="s">
        <v>280</v>
      </c>
      <c r="H303" s="422" t="s">
        <v>1763</v>
      </c>
    </row>
    <row r="304" spans="1:8" x14ac:dyDescent="0.2">
      <c r="A304" s="406"/>
      <c r="B304" s="414" t="s">
        <v>1764</v>
      </c>
      <c r="C304" s="419">
        <v>1121867716</v>
      </c>
      <c r="D304" s="414" t="s">
        <v>526</v>
      </c>
      <c r="E304" s="416" t="s">
        <v>279</v>
      </c>
      <c r="F304" s="416" t="s">
        <v>332</v>
      </c>
      <c r="G304" s="425" t="s">
        <v>280</v>
      </c>
      <c r="H304" s="422" t="s">
        <v>1765</v>
      </c>
    </row>
    <row r="305" spans="1:8" x14ac:dyDescent="0.2">
      <c r="A305" s="406"/>
      <c r="B305" s="414" t="s">
        <v>1766</v>
      </c>
      <c r="C305" s="415">
        <v>1121938368</v>
      </c>
      <c r="D305" s="414" t="s">
        <v>529</v>
      </c>
      <c r="E305" s="416" t="s">
        <v>279</v>
      </c>
      <c r="F305" s="416" t="s">
        <v>332</v>
      </c>
      <c r="G305" s="425" t="s">
        <v>280</v>
      </c>
      <c r="H305" s="422" t="s">
        <v>1767</v>
      </c>
    </row>
    <row r="306" spans="1:8" x14ac:dyDescent="0.2">
      <c r="A306" s="408"/>
      <c r="B306" s="414" t="s">
        <v>1768</v>
      </c>
      <c r="C306" s="419">
        <v>40215719</v>
      </c>
      <c r="D306" s="420" t="s">
        <v>528</v>
      </c>
      <c r="E306" s="416" t="s">
        <v>279</v>
      </c>
      <c r="F306" s="416" t="s">
        <v>332</v>
      </c>
      <c r="G306" s="425" t="s">
        <v>280</v>
      </c>
      <c r="H306" s="422" t="s">
        <v>1769</v>
      </c>
    </row>
    <row r="307" spans="1:8" x14ac:dyDescent="0.2">
      <c r="A307" s="408"/>
      <c r="B307" s="414" t="s">
        <v>1770</v>
      </c>
      <c r="C307" s="415">
        <v>17315532</v>
      </c>
      <c r="D307" s="414" t="s">
        <v>530</v>
      </c>
      <c r="E307" s="416" t="s">
        <v>1079</v>
      </c>
      <c r="F307" s="416" t="s">
        <v>332</v>
      </c>
      <c r="G307" s="425" t="s">
        <v>280</v>
      </c>
      <c r="H307" s="422" t="s">
        <v>1771</v>
      </c>
    </row>
    <row r="308" spans="1:8" x14ac:dyDescent="0.2">
      <c r="A308" s="406"/>
      <c r="B308" s="414" t="s">
        <v>1772</v>
      </c>
      <c r="C308" s="419">
        <v>1006878959</v>
      </c>
      <c r="D308" s="414" t="s">
        <v>1773</v>
      </c>
      <c r="E308" s="416" t="s">
        <v>279</v>
      </c>
      <c r="F308" s="416" t="s">
        <v>332</v>
      </c>
      <c r="G308" s="425" t="s">
        <v>280</v>
      </c>
      <c r="H308" s="422" t="s">
        <v>1774</v>
      </c>
    </row>
    <row r="309" spans="1:8" x14ac:dyDescent="0.2">
      <c r="A309" s="409"/>
      <c r="B309" s="414" t="s">
        <v>1775</v>
      </c>
      <c r="C309" s="415">
        <v>1121942933</v>
      </c>
      <c r="D309" s="414" t="s">
        <v>1155</v>
      </c>
      <c r="E309" s="416" t="s">
        <v>279</v>
      </c>
      <c r="F309" s="416" t="s">
        <v>332</v>
      </c>
      <c r="G309" s="425" t="s">
        <v>280</v>
      </c>
      <c r="H309" s="422" t="s">
        <v>1776</v>
      </c>
    </row>
    <row r="310" spans="1:8" x14ac:dyDescent="0.2">
      <c r="A310" s="406"/>
      <c r="B310" s="414" t="s">
        <v>1777</v>
      </c>
      <c r="C310" s="415">
        <v>1121893083</v>
      </c>
      <c r="D310" s="414" t="s">
        <v>900</v>
      </c>
      <c r="E310" s="416" t="s">
        <v>1778</v>
      </c>
      <c r="F310" s="416" t="s">
        <v>332</v>
      </c>
      <c r="G310" s="425" t="s">
        <v>280</v>
      </c>
      <c r="H310" s="422" t="s">
        <v>1779</v>
      </c>
    </row>
    <row r="311" spans="1:8" x14ac:dyDescent="0.2">
      <c r="A311" s="406"/>
      <c r="B311" s="414" t="s">
        <v>1780</v>
      </c>
      <c r="C311" s="415">
        <v>1121899585</v>
      </c>
      <c r="D311" s="414" t="s">
        <v>1315</v>
      </c>
      <c r="E311" s="416" t="s">
        <v>279</v>
      </c>
      <c r="F311" s="416" t="s">
        <v>332</v>
      </c>
      <c r="G311" s="425" t="s">
        <v>280</v>
      </c>
      <c r="H311" s="422" t="s">
        <v>1781</v>
      </c>
    </row>
    <row r="312" spans="1:8" x14ac:dyDescent="0.2">
      <c r="A312" s="406"/>
      <c r="B312" s="414" t="s">
        <v>1782</v>
      </c>
      <c r="C312" s="419">
        <v>1121883647</v>
      </c>
      <c r="D312" s="420" t="s">
        <v>522</v>
      </c>
      <c r="E312" s="416" t="s">
        <v>279</v>
      </c>
      <c r="F312" s="416" t="s">
        <v>332</v>
      </c>
      <c r="G312" s="425" t="s">
        <v>280</v>
      </c>
      <c r="H312" s="422" t="s">
        <v>1783</v>
      </c>
    </row>
    <row r="313" spans="1:8" x14ac:dyDescent="0.2">
      <c r="A313" s="406"/>
      <c r="B313" s="414" t="s">
        <v>1784</v>
      </c>
      <c r="C313" s="415">
        <v>1121886813</v>
      </c>
      <c r="D313" s="414" t="s">
        <v>906</v>
      </c>
      <c r="E313" s="416" t="s">
        <v>270</v>
      </c>
      <c r="F313" s="416" t="s">
        <v>332</v>
      </c>
      <c r="G313" s="425" t="s">
        <v>280</v>
      </c>
      <c r="H313" s="422" t="s">
        <v>1785</v>
      </c>
    </row>
    <row r="314" spans="1:8" x14ac:dyDescent="0.2">
      <c r="A314" s="409"/>
      <c r="B314" s="414" t="s">
        <v>1786</v>
      </c>
      <c r="C314" s="415">
        <v>17330174</v>
      </c>
      <c r="D314" s="414" t="s">
        <v>534</v>
      </c>
      <c r="E314" s="416" t="s">
        <v>278</v>
      </c>
      <c r="F314" s="416" t="s">
        <v>332</v>
      </c>
      <c r="G314" s="425" t="s">
        <v>280</v>
      </c>
      <c r="H314" s="422" t="s">
        <v>1787</v>
      </c>
    </row>
    <row r="315" spans="1:8" x14ac:dyDescent="0.2">
      <c r="A315" s="408"/>
      <c r="B315" s="414" t="s">
        <v>1788</v>
      </c>
      <c r="C315" s="415">
        <v>86060899</v>
      </c>
      <c r="D315" s="414" t="s">
        <v>535</v>
      </c>
      <c r="E315" s="416" t="s">
        <v>278</v>
      </c>
      <c r="F315" s="416" t="s">
        <v>332</v>
      </c>
      <c r="G315" s="425" t="s">
        <v>280</v>
      </c>
      <c r="H315" s="422" t="s">
        <v>1789</v>
      </c>
    </row>
    <row r="316" spans="1:8" x14ac:dyDescent="0.2">
      <c r="A316" s="409"/>
      <c r="B316" s="414" t="s">
        <v>1790</v>
      </c>
      <c r="C316" s="415">
        <v>86048667</v>
      </c>
      <c r="D316" s="414" t="s">
        <v>536</v>
      </c>
      <c r="E316" s="416" t="s">
        <v>278</v>
      </c>
      <c r="F316" s="416" t="s">
        <v>332</v>
      </c>
      <c r="G316" s="425" t="s">
        <v>280</v>
      </c>
      <c r="H316" s="422" t="s">
        <v>1791</v>
      </c>
    </row>
    <row r="317" spans="1:8" x14ac:dyDescent="0.2">
      <c r="A317" s="408"/>
      <c r="B317" s="414" t="s">
        <v>1792</v>
      </c>
      <c r="C317" s="419">
        <v>17346256</v>
      </c>
      <c r="D317" s="420" t="s">
        <v>537</v>
      </c>
      <c r="E317" s="416" t="s">
        <v>278</v>
      </c>
      <c r="F317" s="416" t="s">
        <v>332</v>
      </c>
      <c r="G317" s="425" t="s">
        <v>280</v>
      </c>
      <c r="H317" s="422" t="s">
        <v>1793</v>
      </c>
    </row>
    <row r="318" spans="1:8" x14ac:dyDescent="0.2">
      <c r="A318" s="408"/>
      <c r="B318" s="414" t="s">
        <v>1794</v>
      </c>
      <c r="C318" s="415">
        <v>86047982</v>
      </c>
      <c r="D318" s="414" t="s">
        <v>539</v>
      </c>
      <c r="E318" s="416" t="s">
        <v>278</v>
      </c>
      <c r="F318" s="416" t="s">
        <v>332</v>
      </c>
      <c r="G318" s="425" t="s">
        <v>280</v>
      </c>
      <c r="H318" s="422" t="s">
        <v>1795</v>
      </c>
    </row>
    <row r="319" spans="1:8" x14ac:dyDescent="0.2">
      <c r="A319" s="406"/>
      <c r="B319" s="414" t="s">
        <v>1796</v>
      </c>
      <c r="C319" s="415">
        <v>1120502507</v>
      </c>
      <c r="D319" s="414" t="s">
        <v>540</v>
      </c>
      <c r="E319" s="416" t="s">
        <v>278</v>
      </c>
      <c r="F319" s="416" t="s">
        <v>332</v>
      </c>
      <c r="G319" s="425" t="s">
        <v>280</v>
      </c>
      <c r="H319" s="422" t="s">
        <v>1797</v>
      </c>
    </row>
    <row r="320" spans="1:8" x14ac:dyDescent="0.2">
      <c r="A320" s="406"/>
      <c r="B320" s="414" t="s">
        <v>1798</v>
      </c>
      <c r="C320" s="415">
        <v>17331143</v>
      </c>
      <c r="D320" s="414" t="s">
        <v>1227</v>
      </c>
      <c r="E320" s="416" t="s">
        <v>278</v>
      </c>
      <c r="F320" s="416" t="s">
        <v>332</v>
      </c>
      <c r="G320" s="425" t="s">
        <v>280</v>
      </c>
      <c r="H320" s="422" t="s">
        <v>1799</v>
      </c>
    </row>
    <row r="321" spans="1:8" x14ac:dyDescent="0.2">
      <c r="A321" s="406"/>
      <c r="B321" s="414" t="s">
        <v>1800</v>
      </c>
      <c r="C321" s="419">
        <v>1015443761</v>
      </c>
      <c r="D321" s="420" t="s">
        <v>1031</v>
      </c>
      <c r="E321" s="416" t="s">
        <v>278</v>
      </c>
      <c r="F321" s="416" t="s">
        <v>332</v>
      </c>
      <c r="G321" s="425" t="s">
        <v>280</v>
      </c>
      <c r="H321" s="422" t="s">
        <v>1801</v>
      </c>
    </row>
    <row r="322" spans="1:8" x14ac:dyDescent="0.2">
      <c r="A322" s="408"/>
      <c r="B322" s="414" t="s">
        <v>1802</v>
      </c>
      <c r="C322" s="419">
        <v>3141035</v>
      </c>
      <c r="D322" s="420" t="s">
        <v>533</v>
      </c>
      <c r="E322" s="416" t="s">
        <v>278</v>
      </c>
      <c r="F322" s="416" t="s">
        <v>332</v>
      </c>
      <c r="G322" s="425" t="s">
        <v>280</v>
      </c>
      <c r="H322" s="422" t="s">
        <v>1803</v>
      </c>
    </row>
    <row r="323" spans="1:8" x14ac:dyDescent="0.2">
      <c r="A323" s="406"/>
      <c r="B323" s="414" t="s">
        <v>1804</v>
      </c>
      <c r="C323" s="419">
        <v>86043073</v>
      </c>
      <c r="D323" s="420" t="s">
        <v>1148</v>
      </c>
      <c r="E323" s="416" t="s">
        <v>278</v>
      </c>
      <c r="F323" s="416" t="s">
        <v>332</v>
      </c>
      <c r="G323" s="425" t="s">
        <v>280</v>
      </c>
      <c r="H323" s="422" t="s">
        <v>1805</v>
      </c>
    </row>
    <row r="324" spans="1:8" x14ac:dyDescent="0.2">
      <c r="A324" s="406"/>
      <c r="B324" s="414" t="s">
        <v>1806</v>
      </c>
      <c r="C324" s="415">
        <v>86067601</v>
      </c>
      <c r="D324" s="414" t="s">
        <v>434</v>
      </c>
      <c r="E324" s="416" t="s">
        <v>278</v>
      </c>
      <c r="F324" s="416" t="s">
        <v>332</v>
      </c>
      <c r="G324" s="425" t="s">
        <v>280</v>
      </c>
      <c r="H324" s="422" t="s">
        <v>1807</v>
      </c>
    </row>
    <row r="325" spans="1:8" x14ac:dyDescent="0.2">
      <c r="A325" s="406"/>
      <c r="B325" s="414" t="s">
        <v>1808</v>
      </c>
      <c r="C325" s="419">
        <v>86049427</v>
      </c>
      <c r="D325" s="414" t="s">
        <v>545</v>
      </c>
      <c r="E325" s="416" t="s">
        <v>278</v>
      </c>
      <c r="F325" s="416" t="s">
        <v>332</v>
      </c>
      <c r="G325" s="425" t="s">
        <v>280</v>
      </c>
      <c r="H325" s="422" t="s">
        <v>1809</v>
      </c>
    </row>
    <row r="326" spans="1:8" x14ac:dyDescent="0.2">
      <c r="A326" s="406"/>
      <c r="B326" s="414" t="s">
        <v>1810</v>
      </c>
      <c r="C326" s="415">
        <v>17347467</v>
      </c>
      <c r="D326" s="414" t="s">
        <v>547</v>
      </c>
      <c r="E326" s="416" t="s">
        <v>278</v>
      </c>
      <c r="F326" s="416" t="s">
        <v>332</v>
      </c>
      <c r="G326" s="425" t="s">
        <v>280</v>
      </c>
      <c r="H326" s="422" t="s">
        <v>1811</v>
      </c>
    </row>
    <row r="327" spans="1:8" x14ac:dyDescent="0.2">
      <c r="A327" s="406"/>
      <c r="B327" s="414" t="s">
        <v>1812</v>
      </c>
      <c r="C327" s="415">
        <v>86071891</v>
      </c>
      <c r="D327" s="414" t="s">
        <v>1228</v>
      </c>
      <c r="E327" s="416" t="s">
        <v>278</v>
      </c>
      <c r="F327" s="416" t="s">
        <v>332</v>
      </c>
      <c r="G327" s="425" t="s">
        <v>280</v>
      </c>
      <c r="H327" s="422" t="s">
        <v>1813</v>
      </c>
    </row>
    <row r="328" spans="1:8" x14ac:dyDescent="0.2">
      <c r="A328" s="406"/>
      <c r="B328" s="414" t="s">
        <v>1814</v>
      </c>
      <c r="C328" s="415">
        <v>86048717</v>
      </c>
      <c r="D328" s="414" t="s">
        <v>695</v>
      </c>
      <c r="E328" s="416" t="s">
        <v>278</v>
      </c>
      <c r="F328" s="416" t="s">
        <v>332</v>
      </c>
      <c r="G328" s="425" t="s">
        <v>280</v>
      </c>
      <c r="H328" s="422" t="s">
        <v>1815</v>
      </c>
    </row>
    <row r="329" spans="1:8" x14ac:dyDescent="0.2">
      <c r="A329" s="406"/>
      <c r="B329" s="414" t="s">
        <v>1816</v>
      </c>
      <c r="C329" s="415">
        <v>86048506</v>
      </c>
      <c r="D329" s="414" t="s">
        <v>896</v>
      </c>
      <c r="E329" s="416" t="s">
        <v>278</v>
      </c>
      <c r="F329" s="416" t="s">
        <v>332</v>
      </c>
      <c r="G329" s="425" t="s">
        <v>280</v>
      </c>
      <c r="H329" s="422" t="s">
        <v>1817</v>
      </c>
    </row>
    <row r="330" spans="1:8" x14ac:dyDescent="0.2">
      <c r="A330" s="406"/>
      <c r="B330" s="414" t="s">
        <v>1818</v>
      </c>
      <c r="C330" s="415">
        <v>80655961</v>
      </c>
      <c r="D330" s="414" t="s">
        <v>1819</v>
      </c>
      <c r="E330" s="416" t="s">
        <v>278</v>
      </c>
      <c r="F330" s="416" t="s">
        <v>332</v>
      </c>
      <c r="G330" s="425" t="s">
        <v>280</v>
      </c>
      <c r="H330" s="422" t="s">
        <v>1820</v>
      </c>
    </row>
    <row r="331" spans="1:8" x14ac:dyDescent="0.2">
      <c r="A331" s="406"/>
      <c r="B331" s="414" t="s">
        <v>1821</v>
      </c>
      <c r="C331" s="415">
        <v>40446918</v>
      </c>
      <c r="D331" s="414" t="s">
        <v>543</v>
      </c>
      <c r="E331" s="416" t="s">
        <v>437</v>
      </c>
      <c r="F331" s="416" t="s">
        <v>332</v>
      </c>
      <c r="G331" s="425" t="s">
        <v>280</v>
      </c>
      <c r="H331" s="422" t="s">
        <v>1822</v>
      </c>
    </row>
    <row r="332" spans="1:8" x14ac:dyDescent="0.2">
      <c r="A332" s="406"/>
      <c r="B332" s="414" t="s">
        <v>1823</v>
      </c>
      <c r="C332" s="415">
        <v>1121844906</v>
      </c>
      <c r="D332" s="414" t="s">
        <v>680</v>
      </c>
      <c r="E332" s="416" t="s">
        <v>437</v>
      </c>
      <c r="F332" s="416" t="s">
        <v>332</v>
      </c>
      <c r="G332" s="425" t="s">
        <v>280</v>
      </c>
      <c r="H332" s="422" t="s">
        <v>1824</v>
      </c>
    </row>
    <row r="333" spans="1:8" x14ac:dyDescent="0.2">
      <c r="A333" s="406"/>
      <c r="B333" s="414" t="s">
        <v>1825</v>
      </c>
      <c r="C333" s="415">
        <v>1006856318</v>
      </c>
      <c r="D333" s="414" t="s">
        <v>898</v>
      </c>
      <c r="E333" s="416" t="s">
        <v>437</v>
      </c>
      <c r="F333" s="416" t="s">
        <v>332</v>
      </c>
      <c r="G333" s="425" t="s">
        <v>280</v>
      </c>
      <c r="H333" s="422" t="s">
        <v>1826</v>
      </c>
    </row>
    <row r="334" spans="1:8" x14ac:dyDescent="0.2">
      <c r="A334" s="408"/>
      <c r="B334" s="414" t="s">
        <v>1827</v>
      </c>
      <c r="C334" s="415">
        <v>1121849188</v>
      </c>
      <c r="D334" s="414" t="s">
        <v>412</v>
      </c>
      <c r="E334" s="416" t="s">
        <v>704</v>
      </c>
      <c r="F334" s="416" t="s">
        <v>332</v>
      </c>
      <c r="G334" s="425" t="s">
        <v>280</v>
      </c>
      <c r="H334" s="422" t="s">
        <v>1828</v>
      </c>
    </row>
    <row r="335" spans="1:8" x14ac:dyDescent="0.2">
      <c r="A335" s="408"/>
      <c r="B335" s="414" t="s">
        <v>1829</v>
      </c>
      <c r="C335" s="419">
        <v>40442774</v>
      </c>
      <c r="D335" s="420" t="s">
        <v>420</v>
      </c>
      <c r="E335" s="416" t="s">
        <v>703</v>
      </c>
      <c r="F335" s="416" t="s">
        <v>332</v>
      </c>
      <c r="G335" s="425" t="s">
        <v>280</v>
      </c>
      <c r="H335" s="422" t="s">
        <v>1830</v>
      </c>
    </row>
    <row r="336" spans="1:8" x14ac:dyDescent="0.2">
      <c r="A336" s="408"/>
      <c r="B336" s="414" t="s">
        <v>1831</v>
      </c>
      <c r="C336" s="415">
        <v>1121894853</v>
      </c>
      <c r="D336" s="414" t="s">
        <v>550</v>
      </c>
      <c r="E336" s="416" t="s">
        <v>703</v>
      </c>
      <c r="F336" s="416" t="s">
        <v>332</v>
      </c>
      <c r="G336" s="425" t="s">
        <v>280</v>
      </c>
      <c r="H336" s="422" t="s">
        <v>1832</v>
      </c>
    </row>
    <row r="337" spans="1:8" x14ac:dyDescent="0.2">
      <c r="A337" s="406"/>
      <c r="B337" s="414" t="s">
        <v>1833</v>
      </c>
      <c r="C337" s="415">
        <v>45505263</v>
      </c>
      <c r="D337" s="414" t="s">
        <v>552</v>
      </c>
      <c r="E337" s="416" t="s">
        <v>703</v>
      </c>
      <c r="F337" s="416" t="s">
        <v>332</v>
      </c>
      <c r="G337" s="425" t="s">
        <v>280</v>
      </c>
      <c r="H337" s="422" t="s">
        <v>1834</v>
      </c>
    </row>
    <row r="338" spans="1:8" x14ac:dyDescent="0.2">
      <c r="A338" s="406"/>
      <c r="B338" s="414" t="s">
        <v>1835</v>
      </c>
      <c r="C338" s="419">
        <v>1121952820</v>
      </c>
      <c r="D338" s="414" t="s">
        <v>1836</v>
      </c>
      <c r="E338" s="416" t="s">
        <v>278</v>
      </c>
      <c r="F338" s="416" t="s">
        <v>332</v>
      </c>
      <c r="G338" s="425" t="s">
        <v>280</v>
      </c>
      <c r="H338" s="422" t="s">
        <v>1837</v>
      </c>
    </row>
    <row r="339" spans="1:8" x14ac:dyDescent="0.2">
      <c r="A339" s="406"/>
      <c r="B339" s="414" t="s">
        <v>1838</v>
      </c>
      <c r="C339" s="415">
        <v>1123115650</v>
      </c>
      <c r="D339" s="414" t="s">
        <v>557</v>
      </c>
      <c r="E339" s="416" t="s">
        <v>278</v>
      </c>
      <c r="F339" s="416" t="s">
        <v>332</v>
      </c>
      <c r="G339" s="425" t="s">
        <v>280</v>
      </c>
      <c r="H339" s="422" t="s">
        <v>1839</v>
      </c>
    </row>
    <row r="340" spans="1:8" x14ac:dyDescent="0.2">
      <c r="A340" s="406"/>
      <c r="B340" s="414" t="s">
        <v>1840</v>
      </c>
      <c r="C340" s="415">
        <v>1121844160</v>
      </c>
      <c r="D340" s="414" t="s">
        <v>561</v>
      </c>
      <c r="E340" s="416" t="s">
        <v>278</v>
      </c>
      <c r="F340" s="416" t="s">
        <v>332</v>
      </c>
      <c r="G340" s="425" t="s">
        <v>280</v>
      </c>
      <c r="H340" s="422" t="s">
        <v>1841</v>
      </c>
    </row>
    <row r="341" spans="1:8" x14ac:dyDescent="0.2">
      <c r="A341" s="406"/>
      <c r="B341" s="414" t="s">
        <v>1842</v>
      </c>
      <c r="C341" s="415">
        <v>1032381687</v>
      </c>
      <c r="D341" s="414" t="s">
        <v>1843</v>
      </c>
      <c r="E341" s="416" t="s">
        <v>278</v>
      </c>
      <c r="F341" s="416" t="s">
        <v>332</v>
      </c>
      <c r="G341" s="425" t="s">
        <v>280</v>
      </c>
      <c r="H341" s="422" t="s">
        <v>1844</v>
      </c>
    </row>
    <row r="342" spans="1:8" x14ac:dyDescent="0.2">
      <c r="A342" s="406"/>
      <c r="B342" s="414" t="s">
        <v>1845</v>
      </c>
      <c r="C342" s="415">
        <v>53139345</v>
      </c>
      <c r="D342" s="414" t="s">
        <v>564</v>
      </c>
      <c r="E342" s="416" t="s">
        <v>278</v>
      </c>
      <c r="F342" s="416" t="s">
        <v>332</v>
      </c>
      <c r="G342" s="425" t="s">
        <v>280</v>
      </c>
      <c r="H342" s="422" t="s">
        <v>1846</v>
      </c>
    </row>
    <row r="343" spans="1:8" x14ac:dyDescent="0.2">
      <c r="A343" s="406"/>
      <c r="B343" s="414" t="s">
        <v>1847</v>
      </c>
      <c r="C343" s="415">
        <v>1010063403</v>
      </c>
      <c r="D343" s="414" t="s">
        <v>566</v>
      </c>
      <c r="E343" s="416" t="s">
        <v>278</v>
      </c>
      <c r="F343" s="416" t="s">
        <v>332</v>
      </c>
      <c r="G343" s="425" t="s">
        <v>280</v>
      </c>
      <c r="H343" s="422" t="s">
        <v>1848</v>
      </c>
    </row>
    <row r="344" spans="1:8" x14ac:dyDescent="0.2">
      <c r="A344" s="408"/>
      <c r="B344" s="414" t="s">
        <v>1849</v>
      </c>
      <c r="C344" s="415">
        <v>86086256</v>
      </c>
      <c r="D344" s="414" t="s">
        <v>1096</v>
      </c>
      <c r="E344" s="416" t="s">
        <v>278</v>
      </c>
      <c r="F344" s="416" t="s">
        <v>332</v>
      </c>
      <c r="G344" s="425" t="s">
        <v>280</v>
      </c>
      <c r="H344" s="422" t="s">
        <v>1850</v>
      </c>
    </row>
    <row r="345" spans="1:8" x14ac:dyDescent="0.2">
      <c r="A345" s="406"/>
      <c r="B345" s="414" t="s">
        <v>1851</v>
      </c>
      <c r="C345" s="415">
        <v>1121960705</v>
      </c>
      <c r="D345" s="414" t="s">
        <v>1302</v>
      </c>
      <c r="E345" s="416" t="s">
        <v>278</v>
      </c>
      <c r="F345" s="416" t="s">
        <v>332</v>
      </c>
      <c r="G345" s="425" t="s">
        <v>280</v>
      </c>
      <c r="H345" s="422" t="s">
        <v>1852</v>
      </c>
    </row>
    <row r="346" spans="1:8" x14ac:dyDescent="0.2">
      <c r="A346" s="405"/>
      <c r="B346" s="414" t="s">
        <v>1853</v>
      </c>
      <c r="C346" s="415">
        <v>86059230</v>
      </c>
      <c r="D346" s="414" t="s">
        <v>431</v>
      </c>
      <c r="E346" s="416" t="s">
        <v>278</v>
      </c>
      <c r="F346" s="416" t="s">
        <v>332</v>
      </c>
      <c r="G346" s="425" t="s">
        <v>280</v>
      </c>
      <c r="H346" s="422" t="s">
        <v>1854</v>
      </c>
    </row>
    <row r="347" spans="1:8" x14ac:dyDescent="0.2">
      <c r="A347" s="406"/>
      <c r="B347" s="414" t="s">
        <v>2065</v>
      </c>
      <c r="C347" s="415">
        <v>68297632</v>
      </c>
      <c r="D347" s="414" t="s">
        <v>825</v>
      </c>
      <c r="E347" s="416" t="s">
        <v>295</v>
      </c>
      <c r="F347" s="416" t="s">
        <v>332</v>
      </c>
      <c r="G347" s="425" t="s">
        <v>280</v>
      </c>
      <c r="H347" s="422" t="s">
        <v>2067</v>
      </c>
    </row>
    <row r="348" spans="1:8" x14ac:dyDescent="0.2">
      <c r="A348" s="406"/>
      <c r="B348" s="414" t="s">
        <v>2068</v>
      </c>
      <c r="C348" s="415">
        <v>1121952656</v>
      </c>
      <c r="D348" s="414" t="s">
        <v>954</v>
      </c>
      <c r="E348" s="416" t="s">
        <v>295</v>
      </c>
      <c r="F348" s="416" t="s">
        <v>332</v>
      </c>
      <c r="G348" s="425" t="s">
        <v>280</v>
      </c>
      <c r="H348" s="422" t="s">
        <v>2069</v>
      </c>
    </row>
    <row r="349" spans="1:8" x14ac:dyDescent="0.2">
      <c r="A349" s="406"/>
      <c r="B349" s="414" t="s">
        <v>2070</v>
      </c>
      <c r="C349" s="415">
        <v>1121823692</v>
      </c>
      <c r="D349" s="414" t="s">
        <v>955</v>
      </c>
      <c r="E349" s="416" t="s">
        <v>295</v>
      </c>
      <c r="F349" s="416" t="s">
        <v>332</v>
      </c>
      <c r="G349" s="425" t="s">
        <v>280</v>
      </c>
      <c r="H349" s="422" t="s">
        <v>2071</v>
      </c>
    </row>
    <row r="350" spans="1:8" x14ac:dyDescent="0.2">
      <c r="A350" s="406"/>
      <c r="B350" s="414" t="s">
        <v>2072</v>
      </c>
      <c r="C350" s="415">
        <v>1010110445</v>
      </c>
      <c r="D350" s="414" t="s">
        <v>956</v>
      </c>
      <c r="E350" s="416" t="s">
        <v>295</v>
      </c>
      <c r="F350" s="416" t="s">
        <v>332</v>
      </c>
      <c r="G350" s="425" t="s">
        <v>280</v>
      </c>
      <c r="H350" s="422" t="s">
        <v>2073</v>
      </c>
    </row>
    <row r="351" spans="1:8" x14ac:dyDescent="0.2">
      <c r="A351" s="406"/>
      <c r="B351" s="414" t="s">
        <v>2074</v>
      </c>
      <c r="C351" s="419">
        <v>40437751</v>
      </c>
      <c r="D351" s="420" t="s">
        <v>1300</v>
      </c>
      <c r="E351" s="416" t="s">
        <v>295</v>
      </c>
      <c r="F351" s="416" t="s">
        <v>332</v>
      </c>
      <c r="G351" s="425" t="s">
        <v>280</v>
      </c>
      <c r="H351" s="422" t="s">
        <v>2075</v>
      </c>
    </row>
    <row r="352" spans="1:8" x14ac:dyDescent="0.2">
      <c r="A352" s="406"/>
      <c r="B352" s="414" t="s">
        <v>2076</v>
      </c>
      <c r="C352" s="415">
        <v>1006797996</v>
      </c>
      <c r="D352" s="414" t="s">
        <v>953</v>
      </c>
      <c r="E352" s="416" t="s">
        <v>295</v>
      </c>
      <c r="F352" s="416" t="s">
        <v>332</v>
      </c>
      <c r="G352" s="425" t="s">
        <v>280</v>
      </c>
      <c r="H352" s="422" t="s">
        <v>2077</v>
      </c>
    </row>
    <row r="353" spans="1:8" x14ac:dyDescent="0.2">
      <c r="A353" s="406"/>
      <c r="B353" s="414" t="s">
        <v>2078</v>
      </c>
      <c r="C353" s="415">
        <v>1123562312</v>
      </c>
      <c r="D353" s="414" t="s">
        <v>1139</v>
      </c>
      <c r="E353" s="416" t="s">
        <v>295</v>
      </c>
      <c r="F353" s="416" t="s">
        <v>332</v>
      </c>
      <c r="G353" s="425" t="s">
        <v>280</v>
      </c>
      <c r="H353" s="422" t="s">
        <v>2079</v>
      </c>
    </row>
    <row r="354" spans="1:8" x14ac:dyDescent="0.2">
      <c r="A354" s="406"/>
      <c r="B354" s="414" t="s">
        <v>2080</v>
      </c>
      <c r="C354" s="415">
        <v>1121964497</v>
      </c>
      <c r="D354" s="414" t="s">
        <v>823</v>
      </c>
      <c r="E354" s="416" t="s">
        <v>295</v>
      </c>
      <c r="F354" s="416" t="s">
        <v>332</v>
      </c>
      <c r="G354" s="425" t="s">
        <v>280</v>
      </c>
      <c r="H354" s="422" t="s">
        <v>2081</v>
      </c>
    </row>
    <row r="355" spans="1:8" x14ac:dyDescent="0.2">
      <c r="A355" s="406"/>
      <c r="B355" s="414" t="s">
        <v>2082</v>
      </c>
      <c r="C355" s="415">
        <v>1121931537</v>
      </c>
      <c r="D355" s="414" t="s">
        <v>1301</v>
      </c>
      <c r="E355" s="416" t="s">
        <v>295</v>
      </c>
      <c r="F355" s="416" t="s">
        <v>332</v>
      </c>
      <c r="G355" s="425" t="s">
        <v>280</v>
      </c>
      <c r="H355" s="422" t="s">
        <v>2083</v>
      </c>
    </row>
    <row r="356" spans="1:8" x14ac:dyDescent="0.2">
      <c r="A356" s="406"/>
      <c r="B356" s="414" t="s">
        <v>2084</v>
      </c>
      <c r="C356" s="415">
        <v>1018405643</v>
      </c>
      <c r="D356" s="414" t="s">
        <v>903</v>
      </c>
      <c r="E356" s="416" t="s">
        <v>295</v>
      </c>
      <c r="F356" s="416" t="s">
        <v>332</v>
      </c>
      <c r="G356" s="425" t="s">
        <v>280</v>
      </c>
      <c r="H356" s="422" t="s">
        <v>2085</v>
      </c>
    </row>
    <row r="357" spans="1:8" x14ac:dyDescent="0.2">
      <c r="A357" s="406"/>
      <c r="B357" s="414" t="s">
        <v>2086</v>
      </c>
      <c r="C357" s="415">
        <v>1121871654</v>
      </c>
      <c r="D357" s="414" t="s">
        <v>833</v>
      </c>
      <c r="E357" s="416" t="s">
        <v>275</v>
      </c>
      <c r="F357" s="416" t="s">
        <v>332</v>
      </c>
      <c r="G357" s="425" t="s">
        <v>280</v>
      </c>
      <c r="H357" s="422" t="s">
        <v>2088</v>
      </c>
    </row>
    <row r="358" spans="1:8" x14ac:dyDescent="0.2">
      <c r="A358" s="408"/>
      <c r="B358" s="414" t="s">
        <v>2089</v>
      </c>
      <c r="C358" s="419">
        <v>17333043</v>
      </c>
      <c r="D358" s="420" t="s">
        <v>470</v>
      </c>
      <c r="E358" s="416" t="s">
        <v>275</v>
      </c>
      <c r="F358" s="416" t="s">
        <v>332</v>
      </c>
      <c r="G358" s="425" t="s">
        <v>280</v>
      </c>
      <c r="H358" s="422" t="s">
        <v>2092</v>
      </c>
    </row>
    <row r="359" spans="1:8" x14ac:dyDescent="0.2">
      <c r="A359" s="408"/>
      <c r="B359" s="414" t="s">
        <v>2093</v>
      </c>
      <c r="C359" s="415">
        <v>1121873518</v>
      </c>
      <c r="D359" s="414" t="s">
        <v>826</v>
      </c>
      <c r="E359" s="416" t="s">
        <v>275</v>
      </c>
      <c r="F359" s="416" t="s">
        <v>332</v>
      </c>
      <c r="G359" s="425" t="s">
        <v>280</v>
      </c>
      <c r="H359" s="422" t="s">
        <v>2095</v>
      </c>
    </row>
    <row r="360" spans="1:8" x14ac:dyDescent="0.2">
      <c r="A360" s="406"/>
      <c r="B360" s="414" t="s">
        <v>2096</v>
      </c>
      <c r="C360" s="415">
        <v>17423124</v>
      </c>
      <c r="D360" s="414" t="s">
        <v>829</v>
      </c>
      <c r="E360" s="416" t="s">
        <v>275</v>
      </c>
      <c r="F360" s="416" t="s">
        <v>332</v>
      </c>
      <c r="G360" s="425" t="s">
        <v>280</v>
      </c>
      <c r="H360" s="422" t="s">
        <v>2098</v>
      </c>
    </row>
    <row r="361" spans="1:8" x14ac:dyDescent="0.2">
      <c r="A361" s="406"/>
      <c r="B361" s="414" t="s">
        <v>2099</v>
      </c>
      <c r="C361" s="415">
        <v>40393974</v>
      </c>
      <c r="D361" s="414" t="s">
        <v>831</v>
      </c>
      <c r="E361" s="416" t="s">
        <v>275</v>
      </c>
      <c r="F361" s="416" t="s">
        <v>332</v>
      </c>
      <c r="G361" s="425" t="s">
        <v>280</v>
      </c>
      <c r="H361" s="422" t="s">
        <v>2101</v>
      </c>
    </row>
    <row r="362" spans="1:8" x14ac:dyDescent="0.2">
      <c r="A362" s="406"/>
      <c r="B362" s="414" t="s">
        <v>2102</v>
      </c>
      <c r="C362" s="419">
        <v>1121840765</v>
      </c>
      <c r="D362" s="420" t="s">
        <v>1278</v>
      </c>
      <c r="E362" s="416" t="s">
        <v>275</v>
      </c>
      <c r="F362" s="416" t="s">
        <v>332</v>
      </c>
      <c r="G362" s="425" t="s">
        <v>280</v>
      </c>
      <c r="H362" s="422" t="s">
        <v>2104</v>
      </c>
    </row>
    <row r="363" spans="1:8" x14ac:dyDescent="0.2">
      <c r="A363" s="408"/>
      <c r="B363" s="414" t="s">
        <v>2105</v>
      </c>
      <c r="C363" s="415">
        <v>1121853382</v>
      </c>
      <c r="D363" s="414" t="s">
        <v>630</v>
      </c>
      <c r="E363" s="416" t="s">
        <v>271</v>
      </c>
      <c r="F363" s="416" t="s">
        <v>332</v>
      </c>
      <c r="G363" s="425" t="s">
        <v>280</v>
      </c>
      <c r="H363" s="422" t="s">
        <v>2106</v>
      </c>
    </row>
    <row r="364" spans="1:8" x14ac:dyDescent="0.2">
      <c r="A364" s="406"/>
      <c r="B364" s="414" t="s">
        <v>2107</v>
      </c>
      <c r="C364" s="415">
        <v>1121918680</v>
      </c>
      <c r="D364" s="414" t="s">
        <v>634</v>
      </c>
      <c r="E364" s="416" t="s">
        <v>271</v>
      </c>
      <c r="F364" s="416" t="s">
        <v>332</v>
      </c>
      <c r="G364" s="425" t="s">
        <v>280</v>
      </c>
      <c r="H364" s="422" t="s">
        <v>2108</v>
      </c>
    </row>
    <row r="365" spans="1:8" x14ac:dyDescent="0.2">
      <c r="A365" s="406"/>
      <c r="B365" s="414" t="s">
        <v>2109</v>
      </c>
      <c r="C365" s="415">
        <v>1081812945</v>
      </c>
      <c r="D365" s="414" t="s">
        <v>841</v>
      </c>
      <c r="E365" s="416" t="s">
        <v>271</v>
      </c>
      <c r="F365" s="416" t="s">
        <v>332</v>
      </c>
      <c r="G365" s="425" t="s">
        <v>280</v>
      </c>
      <c r="H365" s="422" t="s">
        <v>2111</v>
      </c>
    </row>
    <row r="366" spans="1:8" x14ac:dyDescent="0.2">
      <c r="A366" s="406"/>
      <c r="B366" s="414" t="s">
        <v>2112</v>
      </c>
      <c r="C366" s="415">
        <v>1121924363</v>
      </c>
      <c r="D366" s="414" t="s">
        <v>304</v>
      </c>
      <c r="E366" s="416" t="s">
        <v>271</v>
      </c>
      <c r="F366" s="416" t="s">
        <v>332</v>
      </c>
      <c r="G366" s="425" t="s">
        <v>280</v>
      </c>
      <c r="H366" s="422" t="s">
        <v>2113</v>
      </c>
    </row>
    <row r="367" spans="1:8" x14ac:dyDescent="0.2">
      <c r="A367" s="406"/>
      <c r="B367" s="414" t="s">
        <v>2114</v>
      </c>
      <c r="C367" s="415">
        <v>1121885528</v>
      </c>
      <c r="D367" s="414" t="s">
        <v>852</v>
      </c>
      <c r="E367" s="416" t="s">
        <v>271</v>
      </c>
      <c r="F367" s="416" t="s">
        <v>332</v>
      </c>
      <c r="G367" s="425" t="s">
        <v>280</v>
      </c>
      <c r="H367" s="422" t="s">
        <v>2115</v>
      </c>
    </row>
    <row r="368" spans="1:8" x14ac:dyDescent="0.2">
      <c r="A368" s="406"/>
      <c r="B368" s="414" t="s">
        <v>2116</v>
      </c>
      <c r="C368" s="415">
        <v>51732122</v>
      </c>
      <c r="D368" s="414" t="s">
        <v>976</v>
      </c>
      <c r="E368" s="416" t="s">
        <v>271</v>
      </c>
      <c r="F368" s="416" t="s">
        <v>332</v>
      </c>
      <c r="G368" s="425" t="s">
        <v>280</v>
      </c>
      <c r="H368" s="422" t="s">
        <v>2117</v>
      </c>
    </row>
    <row r="369" spans="1:8" x14ac:dyDescent="0.2">
      <c r="A369" s="406"/>
      <c r="B369" s="414" t="s">
        <v>2118</v>
      </c>
      <c r="C369" s="419">
        <v>40398437</v>
      </c>
      <c r="D369" s="414" t="s">
        <v>632</v>
      </c>
      <c r="E369" s="416" t="s">
        <v>271</v>
      </c>
      <c r="F369" s="416" t="s">
        <v>332</v>
      </c>
      <c r="G369" s="425" t="s">
        <v>280</v>
      </c>
      <c r="H369" s="422" t="s">
        <v>2119</v>
      </c>
    </row>
    <row r="370" spans="1:8" x14ac:dyDescent="0.2">
      <c r="A370" s="406"/>
      <c r="B370" s="414" t="s">
        <v>2120</v>
      </c>
      <c r="C370" s="419">
        <v>40331390</v>
      </c>
      <c r="D370" s="414" t="s">
        <v>843</v>
      </c>
      <c r="E370" s="416" t="s">
        <v>271</v>
      </c>
      <c r="F370" s="416" t="s">
        <v>332</v>
      </c>
      <c r="G370" s="425" t="s">
        <v>280</v>
      </c>
      <c r="H370" s="422" t="s">
        <v>2121</v>
      </c>
    </row>
    <row r="371" spans="1:8" x14ac:dyDescent="0.2">
      <c r="A371" s="406"/>
      <c r="B371" s="414" t="s">
        <v>2122</v>
      </c>
      <c r="C371" s="419">
        <v>1003625056</v>
      </c>
      <c r="D371" s="420" t="s">
        <v>2123</v>
      </c>
      <c r="E371" s="416" t="s">
        <v>271</v>
      </c>
      <c r="F371" s="416" t="s">
        <v>332</v>
      </c>
      <c r="G371" s="425" t="s">
        <v>280</v>
      </c>
      <c r="H371" s="422" t="s">
        <v>2124</v>
      </c>
    </row>
    <row r="372" spans="1:8" x14ac:dyDescent="0.2">
      <c r="A372" s="406"/>
      <c r="B372" s="414" t="s">
        <v>2125</v>
      </c>
      <c r="C372" s="415">
        <v>79643102</v>
      </c>
      <c r="D372" s="414" t="s">
        <v>846</v>
      </c>
      <c r="E372" s="416" t="s">
        <v>271</v>
      </c>
      <c r="F372" s="416" t="s">
        <v>332</v>
      </c>
      <c r="G372" s="425" t="s">
        <v>280</v>
      </c>
      <c r="H372" s="422" t="s">
        <v>2126</v>
      </c>
    </row>
    <row r="373" spans="1:8" x14ac:dyDescent="0.2">
      <c r="A373" s="406"/>
      <c r="B373" s="414" t="s">
        <v>2127</v>
      </c>
      <c r="C373" s="415">
        <v>1121881267</v>
      </c>
      <c r="D373" s="414" t="s">
        <v>848</v>
      </c>
      <c r="E373" s="416" t="s">
        <v>271</v>
      </c>
      <c r="F373" s="416" t="s">
        <v>332</v>
      </c>
      <c r="G373" s="425" t="s">
        <v>280</v>
      </c>
      <c r="H373" s="422" t="s">
        <v>2128</v>
      </c>
    </row>
    <row r="374" spans="1:8" x14ac:dyDescent="0.2">
      <c r="A374" s="406"/>
      <c r="B374" s="414" t="s">
        <v>2129</v>
      </c>
      <c r="C374" s="415">
        <v>1121926572</v>
      </c>
      <c r="D374" s="414" t="s">
        <v>850</v>
      </c>
      <c r="E374" s="416" t="s">
        <v>271</v>
      </c>
      <c r="F374" s="416" t="s">
        <v>332</v>
      </c>
      <c r="G374" s="425" t="s">
        <v>280</v>
      </c>
      <c r="H374" s="422" t="s">
        <v>2131</v>
      </c>
    </row>
    <row r="375" spans="1:8" x14ac:dyDescent="0.2">
      <c r="A375" s="406"/>
      <c r="B375" s="414" t="s">
        <v>2132</v>
      </c>
      <c r="C375" s="415">
        <v>1121855798</v>
      </c>
      <c r="D375" s="414" t="s">
        <v>1280</v>
      </c>
      <c r="E375" s="416" t="s">
        <v>271</v>
      </c>
      <c r="F375" s="416" t="s">
        <v>332</v>
      </c>
      <c r="G375" s="425" t="s">
        <v>280</v>
      </c>
      <c r="H375" s="422" t="s">
        <v>2133</v>
      </c>
    </row>
    <row r="376" spans="1:8" x14ac:dyDescent="0.2">
      <c r="A376" s="406"/>
      <c r="B376" s="414" t="s">
        <v>2134</v>
      </c>
      <c r="C376" s="419">
        <v>1006798953</v>
      </c>
      <c r="D376" s="420" t="s">
        <v>2135</v>
      </c>
      <c r="E376" s="416" t="s">
        <v>271</v>
      </c>
      <c r="F376" s="416" t="s">
        <v>332</v>
      </c>
      <c r="G376" s="425" t="s">
        <v>280</v>
      </c>
      <c r="H376" s="422" t="s">
        <v>2137</v>
      </c>
    </row>
    <row r="377" spans="1:8" x14ac:dyDescent="0.2">
      <c r="A377" s="406"/>
      <c r="B377" s="414" t="s">
        <v>2138</v>
      </c>
      <c r="C377" s="415">
        <v>1121832739</v>
      </c>
      <c r="D377" s="414" t="s">
        <v>958</v>
      </c>
      <c r="E377" s="416" t="s">
        <v>271</v>
      </c>
      <c r="F377" s="416" t="s">
        <v>332</v>
      </c>
      <c r="G377" s="425" t="s">
        <v>280</v>
      </c>
      <c r="H377" s="422" t="s">
        <v>2139</v>
      </c>
    </row>
    <row r="378" spans="1:8" x14ac:dyDescent="0.2">
      <c r="A378" s="406"/>
      <c r="B378" s="414" t="s">
        <v>2140</v>
      </c>
      <c r="C378" s="415">
        <v>1016056089</v>
      </c>
      <c r="D378" s="414" t="s">
        <v>961</v>
      </c>
      <c r="E378" s="416" t="s">
        <v>271</v>
      </c>
      <c r="F378" s="416" t="s">
        <v>332</v>
      </c>
      <c r="G378" s="425" t="s">
        <v>280</v>
      </c>
      <c r="H378" s="422" t="s">
        <v>2142</v>
      </c>
    </row>
    <row r="379" spans="1:8" x14ac:dyDescent="0.2">
      <c r="A379" s="406"/>
      <c r="B379" s="414" t="s">
        <v>2143</v>
      </c>
      <c r="C379" s="415">
        <v>1121865537</v>
      </c>
      <c r="D379" s="414" t="s">
        <v>962</v>
      </c>
      <c r="E379" s="416" t="s">
        <v>271</v>
      </c>
      <c r="F379" s="416" t="s">
        <v>332</v>
      </c>
      <c r="G379" s="425" t="s">
        <v>280</v>
      </c>
      <c r="H379" s="422" t="s">
        <v>2144</v>
      </c>
    </row>
    <row r="380" spans="1:8" x14ac:dyDescent="0.2">
      <c r="A380" s="405"/>
      <c r="B380" s="414" t="s">
        <v>2145</v>
      </c>
      <c r="C380" s="415">
        <v>1121876092</v>
      </c>
      <c r="D380" s="414" t="s">
        <v>964</v>
      </c>
      <c r="E380" s="416" t="s">
        <v>271</v>
      </c>
      <c r="F380" s="416" t="s">
        <v>332</v>
      </c>
      <c r="G380" s="425" t="s">
        <v>280</v>
      </c>
      <c r="H380" s="422" t="s">
        <v>2146</v>
      </c>
    </row>
    <row r="381" spans="1:8" x14ac:dyDescent="0.2">
      <c r="A381" s="406"/>
      <c r="B381" s="414" t="s">
        <v>2147</v>
      </c>
      <c r="C381" s="415">
        <v>40390097</v>
      </c>
      <c r="D381" s="414" t="s">
        <v>966</v>
      </c>
      <c r="E381" s="416" t="s">
        <v>271</v>
      </c>
      <c r="F381" s="416" t="s">
        <v>332</v>
      </c>
      <c r="G381" s="425" t="s">
        <v>280</v>
      </c>
      <c r="H381" s="422" t="s">
        <v>2150</v>
      </c>
    </row>
    <row r="382" spans="1:8" x14ac:dyDescent="0.2">
      <c r="A382" s="406"/>
      <c r="B382" s="414" t="s">
        <v>2151</v>
      </c>
      <c r="C382" s="415">
        <v>1121863699</v>
      </c>
      <c r="D382" s="414" t="s">
        <v>968</v>
      </c>
      <c r="E382" s="416" t="s">
        <v>271</v>
      </c>
      <c r="F382" s="416" t="s">
        <v>332</v>
      </c>
      <c r="G382" s="425" t="s">
        <v>280</v>
      </c>
      <c r="H382" s="422" t="s">
        <v>2152</v>
      </c>
    </row>
    <row r="383" spans="1:8" x14ac:dyDescent="0.2">
      <c r="A383" s="406"/>
      <c r="B383" s="414" t="s">
        <v>2153</v>
      </c>
      <c r="C383" s="415">
        <v>1121865681</v>
      </c>
      <c r="D383" s="414" t="s">
        <v>970</v>
      </c>
      <c r="E383" s="416" t="s">
        <v>271</v>
      </c>
      <c r="F383" s="416" t="s">
        <v>332</v>
      </c>
      <c r="G383" s="425" t="s">
        <v>280</v>
      </c>
      <c r="H383" s="422" t="s">
        <v>2154</v>
      </c>
    </row>
    <row r="384" spans="1:8" x14ac:dyDescent="0.2">
      <c r="A384" s="406"/>
      <c r="B384" s="414" t="s">
        <v>2155</v>
      </c>
      <c r="C384" s="415">
        <v>24314903</v>
      </c>
      <c r="D384" s="420" t="s">
        <v>972</v>
      </c>
      <c r="E384" s="416" t="s">
        <v>271</v>
      </c>
      <c r="F384" s="416" t="s">
        <v>332</v>
      </c>
      <c r="G384" s="425" t="s">
        <v>280</v>
      </c>
      <c r="H384" s="422" t="s">
        <v>2156</v>
      </c>
    </row>
    <row r="385" spans="1:8" x14ac:dyDescent="0.2">
      <c r="A385" s="406"/>
      <c r="B385" s="414" t="s">
        <v>2157</v>
      </c>
      <c r="C385" s="415">
        <v>1085272173</v>
      </c>
      <c r="D385" s="420" t="s">
        <v>1281</v>
      </c>
      <c r="E385" s="416" t="s">
        <v>271</v>
      </c>
      <c r="F385" s="416" t="s">
        <v>332</v>
      </c>
      <c r="G385" s="425" t="s">
        <v>280</v>
      </c>
      <c r="H385" s="422" t="s">
        <v>2158</v>
      </c>
    </row>
    <row r="386" spans="1:8" x14ac:dyDescent="0.2">
      <c r="A386" s="406"/>
      <c r="B386" s="414" t="s">
        <v>2159</v>
      </c>
      <c r="C386" s="415">
        <v>1001326624</v>
      </c>
      <c r="D386" s="414" t="s">
        <v>2160</v>
      </c>
      <c r="E386" s="416" t="s">
        <v>271</v>
      </c>
      <c r="F386" s="416" t="s">
        <v>332</v>
      </c>
      <c r="G386" s="425" t="s">
        <v>280</v>
      </c>
      <c r="H386" s="422" t="s">
        <v>2161</v>
      </c>
    </row>
    <row r="387" spans="1:8" x14ac:dyDescent="0.2">
      <c r="A387" s="406"/>
      <c r="B387" s="414" t="s">
        <v>2162</v>
      </c>
      <c r="C387" s="415">
        <v>1193051380</v>
      </c>
      <c r="D387" s="414" t="s">
        <v>1098</v>
      </c>
      <c r="E387" s="416" t="s">
        <v>271</v>
      </c>
      <c r="F387" s="416" t="s">
        <v>332</v>
      </c>
      <c r="G387" s="425" t="s">
        <v>280</v>
      </c>
      <c r="H387" s="422" t="s">
        <v>2163</v>
      </c>
    </row>
    <row r="388" spans="1:8" x14ac:dyDescent="0.2">
      <c r="A388" s="406"/>
      <c r="B388" s="414" t="s">
        <v>2164</v>
      </c>
      <c r="C388" s="415">
        <v>1121930623</v>
      </c>
      <c r="D388" s="414" t="s">
        <v>1102</v>
      </c>
      <c r="E388" s="416" t="s">
        <v>271</v>
      </c>
      <c r="F388" s="416" t="s">
        <v>332</v>
      </c>
      <c r="G388" s="425" t="s">
        <v>280</v>
      </c>
      <c r="H388" s="422" t="s">
        <v>2165</v>
      </c>
    </row>
    <row r="389" spans="1:8" x14ac:dyDescent="0.2">
      <c r="A389" s="406"/>
      <c r="B389" s="414" t="s">
        <v>2166</v>
      </c>
      <c r="C389" s="415">
        <v>1121852024</v>
      </c>
      <c r="D389" s="414" t="s">
        <v>636</v>
      </c>
      <c r="E389" s="416" t="s">
        <v>271</v>
      </c>
      <c r="F389" s="416" t="s">
        <v>332</v>
      </c>
      <c r="G389" s="425" t="s">
        <v>280</v>
      </c>
      <c r="H389" s="422" t="s">
        <v>2168</v>
      </c>
    </row>
    <row r="390" spans="1:8" x14ac:dyDescent="0.2">
      <c r="A390" s="406"/>
      <c r="B390" s="414" t="s">
        <v>2169</v>
      </c>
      <c r="C390" s="415">
        <v>1121931859</v>
      </c>
      <c r="D390" s="414" t="s">
        <v>1138</v>
      </c>
      <c r="E390" s="416" t="s">
        <v>271</v>
      </c>
      <c r="F390" s="416" t="s">
        <v>332</v>
      </c>
      <c r="G390" s="425" t="s">
        <v>280</v>
      </c>
      <c r="H390" s="422" t="s">
        <v>2170</v>
      </c>
    </row>
    <row r="391" spans="1:8" x14ac:dyDescent="0.2">
      <c r="A391" s="406"/>
      <c r="B391" s="414" t="s">
        <v>2171</v>
      </c>
      <c r="C391" s="415">
        <v>40404597</v>
      </c>
      <c r="D391" s="414" t="s">
        <v>857</v>
      </c>
      <c r="E391" s="416" t="s">
        <v>273</v>
      </c>
      <c r="F391" s="416" t="s">
        <v>332</v>
      </c>
      <c r="G391" s="425" t="s">
        <v>280</v>
      </c>
      <c r="H391" s="422" t="s">
        <v>2173</v>
      </c>
    </row>
    <row r="392" spans="1:8" x14ac:dyDescent="0.2">
      <c r="A392" s="406"/>
      <c r="B392" s="414" t="s">
        <v>2174</v>
      </c>
      <c r="C392" s="415">
        <v>40185370</v>
      </c>
      <c r="D392" s="414" t="s">
        <v>670</v>
      </c>
      <c r="E392" s="416" t="s">
        <v>273</v>
      </c>
      <c r="F392" s="416" t="s">
        <v>332</v>
      </c>
      <c r="G392" s="425" t="s">
        <v>280</v>
      </c>
      <c r="H392" s="422" t="s">
        <v>2177</v>
      </c>
    </row>
    <row r="393" spans="1:8" x14ac:dyDescent="0.2">
      <c r="A393" s="406"/>
      <c r="B393" s="414" t="s">
        <v>2178</v>
      </c>
      <c r="C393" s="415">
        <v>1018412599</v>
      </c>
      <c r="D393" s="414" t="s">
        <v>675</v>
      </c>
      <c r="E393" s="416" t="s">
        <v>273</v>
      </c>
      <c r="F393" s="416" t="s">
        <v>332</v>
      </c>
      <c r="G393" s="425" t="s">
        <v>280</v>
      </c>
      <c r="H393" s="422" t="s">
        <v>2179</v>
      </c>
    </row>
    <row r="394" spans="1:8" x14ac:dyDescent="0.2">
      <c r="A394" s="406"/>
      <c r="B394" s="414" t="s">
        <v>2180</v>
      </c>
      <c r="C394" s="415">
        <v>1007802325</v>
      </c>
      <c r="D394" s="414" t="s">
        <v>855</v>
      </c>
      <c r="E394" s="416" t="s">
        <v>273</v>
      </c>
      <c r="F394" s="416" t="s">
        <v>332</v>
      </c>
      <c r="G394" s="425" t="s">
        <v>280</v>
      </c>
      <c r="H394" s="422" t="s">
        <v>2181</v>
      </c>
    </row>
    <row r="395" spans="1:8" x14ac:dyDescent="0.2">
      <c r="A395" s="406"/>
      <c r="B395" s="414" t="s">
        <v>2182</v>
      </c>
      <c r="C395" s="415">
        <v>1121820301</v>
      </c>
      <c r="D395" s="414" t="s">
        <v>860</v>
      </c>
      <c r="E395" s="416" t="s">
        <v>273</v>
      </c>
      <c r="F395" s="416" t="s">
        <v>332</v>
      </c>
      <c r="G395" s="425" t="s">
        <v>280</v>
      </c>
      <c r="H395" s="422" t="s">
        <v>2183</v>
      </c>
    </row>
    <row r="396" spans="1:8" x14ac:dyDescent="0.2">
      <c r="A396" s="406"/>
      <c r="B396" s="414" t="s">
        <v>2184</v>
      </c>
      <c r="C396" s="415">
        <v>40188595</v>
      </c>
      <c r="D396" s="414" t="s">
        <v>859</v>
      </c>
      <c r="E396" s="416" t="s">
        <v>273</v>
      </c>
      <c r="F396" s="416" t="s">
        <v>332</v>
      </c>
      <c r="G396" s="425" t="s">
        <v>280</v>
      </c>
      <c r="H396" s="422" t="s">
        <v>2185</v>
      </c>
    </row>
    <row r="397" spans="1:8" x14ac:dyDescent="0.2">
      <c r="A397" s="406"/>
      <c r="B397" s="414" t="s">
        <v>2186</v>
      </c>
      <c r="C397" s="415">
        <v>1121825649</v>
      </c>
      <c r="D397" s="414" t="s">
        <v>2187</v>
      </c>
      <c r="E397" s="416" t="s">
        <v>273</v>
      </c>
      <c r="F397" s="416" t="s">
        <v>332</v>
      </c>
      <c r="G397" s="425" t="s">
        <v>280</v>
      </c>
      <c r="H397" s="422" t="s">
        <v>2188</v>
      </c>
    </row>
    <row r="398" spans="1:8" x14ac:dyDescent="0.2">
      <c r="A398" s="406"/>
      <c r="B398" s="414" t="s">
        <v>2189</v>
      </c>
      <c r="C398" s="415">
        <v>1001111980</v>
      </c>
      <c r="D398" s="414" t="s">
        <v>863</v>
      </c>
      <c r="E398" s="416" t="s">
        <v>273</v>
      </c>
      <c r="F398" s="416" t="s">
        <v>332</v>
      </c>
      <c r="G398" s="425" t="s">
        <v>280</v>
      </c>
      <c r="H398" s="422" t="s">
        <v>2190</v>
      </c>
    </row>
    <row r="399" spans="1:8" x14ac:dyDescent="0.2">
      <c r="A399" s="406"/>
      <c r="B399" s="414" t="s">
        <v>2191</v>
      </c>
      <c r="C399" s="419">
        <v>1121852735</v>
      </c>
      <c r="D399" s="420" t="s">
        <v>978</v>
      </c>
      <c r="E399" s="416" t="s">
        <v>273</v>
      </c>
      <c r="F399" s="416" t="s">
        <v>332</v>
      </c>
      <c r="G399" s="425" t="s">
        <v>280</v>
      </c>
      <c r="H399" s="422" t="s">
        <v>2193</v>
      </c>
    </row>
    <row r="400" spans="1:8" x14ac:dyDescent="0.2">
      <c r="A400" s="406"/>
      <c r="B400" s="414" t="s">
        <v>2194</v>
      </c>
      <c r="C400" s="415">
        <v>17348238</v>
      </c>
      <c r="D400" s="414" t="s">
        <v>980</v>
      </c>
      <c r="E400" s="416" t="s">
        <v>273</v>
      </c>
      <c r="F400" s="416" t="s">
        <v>332</v>
      </c>
      <c r="G400" s="425" t="s">
        <v>280</v>
      </c>
      <c r="H400" s="422" t="s">
        <v>2195</v>
      </c>
    </row>
    <row r="401" spans="1:8" x14ac:dyDescent="0.2">
      <c r="A401" s="406"/>
      <c r="B401" s="414" t="s">
        <v>2196</v>
      </c>
      <c r="C401" s="415">
        <v>40327870</v>
      </c>
      <c r="D401" s="414" t="s">
        <v>982</v>
      </c>
      <c r="E401" s="416" t="s">
        <v>273</v>
      </c>
      <c r="F401" s="416" t="s">
        <v>332</v>
      </c>
      <c r="G401" s="425" t="s">
        <v>280</v>
      </c>
      <c r="H401" s="422" t="s">
        <v>2197</v>
      </c>
    </row>
    <row r="402" spans="1:8" x14ac:dyDescent="0.2">
      <c r="A402" s="406"/>
      <c r="B402" s="414" t="s">
        <v>2198</v>
      </c>
      <c r="C402" s="415">
        <v>1193100263</v>
      </c>
      <c r="D402" s="414" t="s">
        <v>2199</v>
      </c>
      <c r="E402" s="416" t="s">
        <v>273</v>
      </c>
      <c r="F402" s="416" t="s">
        <v>332</v>
      </c>
      <c r="G402" s="425" t="s">
        <v>280</v>
      </c>
      <c r="H402" s="422" t="s">
        <v>2200</v>
      </c>
    </row>
    <row r="403" spans="1:8" x14ac:dyDescent="0.2">
      <c r="A403" s="406"/>
      <c r="B403" s="414" t="s">
        <v>2201</v>
      </c>
      <c r="C403" s="415">
        <v>1121955395</v>
      </c>
      <c r="D403" s="414" t="s">
        <v>2202</v>
      </c>
      <c r="E403" s="416" t="s">
        <v>273</v>
      </c>
      <c r="F403" s="416" t="s">
        <v>332</v>
      </c>
      <c r="G403" s="425" t="s">
        <v>280</v>
      </c>
      <c r="H403" s="422" t="s">
        <v>2203</v>
      </c>
    </row>
    <row r="404" spans="1:8" x14ac:dyDescent="0.2">
      <c r="A404" s="406"/>
      <c r="B404" s="414" t="s">
        <v>2204</v>
      </c>
      <c r="C404" s="415">
        <v>1233902183</v>
      </c>
      <c r="D404" s="414" t="s">
        <v>1290</v>
      </c>
      <c r="E404" s="416" t="s">
        <v>273</v>
      </c>
      <c r="F404" s="416" t="s">
        <v>332</v>
      </c>
      <c r="G404" s="425" t="s">
        <v>280</v>
      </c>
      <c r="H404" s="422" t="s">
        <v>2205</v>
      </c>
    </row>
    <row r="405" spans="1:8" x14ac:dyDescent="0.2">
      <c r="A405" s="406"/>
      <c r="B405" s="414" t="s">
        <v>2206</v>
      </c>
      <c r="C405" s="415">
        <v>1121934944</v>
      </c>
      <c r="D405" s="414" t="s">
        <v>984</v>
      </c>
      <c r="E405" s="416" t="s">
        <v>273</v>
      </c>
      <c r="F405" s="416" t="s">
        <v>332</v>
      </c>
      <c r="G405" s="425" t="s">
        <v>280</v>
      </c>
      <c r="H405" s="422" t="s">
        <v>2209</v>
      </c>
    </row>
    <row r="406" spans="1:8" x14ac:dyDescent="0.2">
      <c r="A406" s="406"/>
      <c r="B406" s="414" t="s">
        <v>2210</v>
      </c>
      <c r="C406" s="415">
        <v>1121935132</v>
      </c>
      <c r="D406" s="414" t="s">
        <v>985</v>
      </c>
      <c r="E406" s="416" t="s">
        <v>273</v>
      </c>
      <c r="F406" s="416" t="s">
        <v>332</v>
      </c>
      <c r="G406" s="425" t="s">
        <v>280</v>
      </c>
      <c r="H406" s="422" t="s">
        <v>2211</v>
      </c>
    </row>
    <row r="407" spans="1:8" x14ac:dyDescent="0.2">
      <c r="A407" s="406"/>
      <c r="B407" s="414" t="s">
        <v>2212</v>
      </c>
      <c r="C407" s="415">
        <v>1116233513</v>
      </c>
      <c r="D407" s="414" t="s">
        <v>987</v>
      </c>
      <c r="E407" s="416" t="s">
        <v>273</v>
      </c>
      <c r="F407" s="416" t="s">
        <v>332</v>
      </c>
      <c r="G407" s="425" t="s">
        <v>280</v>
      </c>
      <c r="H407" s="422" t="s">
        <v>2213</v>
      </c>
    </row>
    <row r="408" spans="1:8" x14ac:dyDescent="0.2">
      <c r="A408" s="406"/>
      <c r="B408" s="414" t="s">
        <v>2214</v>
      </c>
      <c r="C408" s="415">
        <v>1121955626</v>
      </c>
      <c r="D408" s="414" t="s">
        <v>988</v>
      </c>
      <c r="E408" s="416" t="s">
        <v>273</v>
      </c>
      <c r="F408" s="416" t="s">
        <v>332</v>
      </c>
      <c r="G408" s="425" t="s">
        <v>280</v>
      </c>
      <c r="H408" s="422" t="s">
        <v>2215</v>
      </c>
    </row>
    <row r="409" spans="1:8" x14ac:dyDescent="0.2">
      <c r="A409" s="406"/>
      <c r="B409" s="414" t="s">
        <v>2216</v>
      </c>
      <c r="C409" s="419">
        <v>1234792242</v>
      </c>
      <c r="D409" s="420" t="s">
        <v>993</v>
      </c>
      <c r="E409" s="416" t="s">
        <v>273</v>
      </c>
      <c r="F409" s="416" t="s">
        <v>332</v>
      </c>
      <c r="G409" s="425" t="s">
        <v>280</v>
      </c>
      <c r="H409" s="422" t="s">
        <v>2217</v>
      </c>
    </row>
    <row r="410" spans="1:8" x14ac:dyDescent="0.2">
      <c r="A410" s="406"/>
      <c r="B410" s="414" t="s">
        <v>2218</v>
      </c>
      <c r="C410" s="419">
        <v>1122130378</v>
      </c>
      <c r="D410" s="420" t="s">
        <v>995</v>
      </c>
      <c r="E410" s="416" t="s">
        <v>273</v>
      </c>
      <c r="F410" s="416" t="s">
        <v>332</v>
      </c>
      <c r="G410" s="425" t="s">
        <v>280</v>
      </c>
      <c r="H410" s="422" t="s">
        <v>2219</v>
      </c>
    </row>
    <row r="411" spans="1:8" x14ac:dyDescent="0.2">
      <c r="A411" s="406"/>
      <c r="B411" s="414" t="s">
        <v>2220</v>
      </c>
      <c r="C411" s="419">
        <v>1006827599</v>
      </c>
      <c r="D411" s="420" t="s">
        <v>2221</v>
      </c>
      <c r="E411" s="416" t="s">
        <v>273</v>
      </c>
      <c r="F411" s="416" t="s">
        <v>332</v>
      </c>
      <c r="G411" s="425" t="s">
        <v>280</v>
      </c>
      <c r="H411" s="422" t="s">
        <v>2222</v>
      </c>
    </row>
    <row r="412" spans="1:8" x14ac:dyDescent="0.2">
      <c r="A412" s="406"/>
      <c r="B412" s="414" t="s">
        <v>2223</v>
      </c>
      <c r="C412" s="415">
        <v>1006903578</v>
      </c>
      <c r="D412" s="414" t="s">
        <v>997</v>
      </c>
      <c r="E412" s="416" t="s">
        <v>273</v>
      </c>
      <c r="F412" s="416" t="s">
        <v>332</v>
      </c>
      <c r="G412" s="425" t="s">
        <v>280</v>
      </c>
      <c r="H412" s="422" t="s">
        <v>2224</v>
      </c>
    </row>
    <row r="413" spans="1:8" x14ac:dyDescent="0.2">
      <c r="A413" s="406"/>
      <c r="B413" s="414" t="s">
        <v>2225</v>
      </c>
      <c r="C413" s="415">
        <v>1121966701</v>
      </c>
      <c r="D413" s="414" t="s">
        <v>1291</v>
      </c>
      <c r="E413" s="416" t="s">
        <v>273</v>
      </c>
      <c r="F413" s="416" t="s">
        <v>332</v>
      </c>
      <c r="G413" s="425" t="s">
        <v>280</v>
      </c>
      <c r="H413" s="422" t="s">
        <v>2226</v>
      </c>
    </row>
    <row r="414" spans="1:8" x14ac:dyDescent="0.2">
      <c r="A414" s="406"/>
      <c r="B414" s="414" t="s">
        <v>2227</v>
      </c>
      <c r="C414" s="415">
        <v>1121914564</v>
      </c>
      <c r="D414" s="414" t="s">
        <v>2228</v>
      </c>
      <c r="E414" s="416" t="s">
        <v>273</v>
      </c>
      <c r="F414" s="416" t="s">
        <v>332</v>
      </c>
      <c r="G414" s="425" t="s">
        <v>280</v>
      </c>
      <c r="H414" s="422" t="s">
        <v>2229</v>
      </c>
    </row>
    <row r="415" spans="1:8" x14ac:dyDescent="0.2">
      <c r="A415" s="406"/>
      <c r="B415" s="414" t="s">
        <v>2230</v>
      </c>
      <c r="C415" s="415">
        <v>1121964380</v>
      </c>
      <c r="D415" s="420" t="s">
        <v>1034</v>
      </c>
      <c r="E415" s="416" t="s">
        <v>273</v>
      </c>
      <c r="F415" s="416" t="s">
        <v>332</v>
      </c>
      <c r="G415" s="425" t="s">
        <v>280</v>
      </c>
      <c r="H415" s="422" t="s">
        <v>2231</v>
      </c>
    </row>
    <row r="416" spans="1:8" x14ac:dyDescent="0.2">
      <c r="A416" s="406"/>
      <c r="B416" s="414" t="s">
        <v>2232</v>
      </c>
      <c r="C416" s="419">
        <v>79325573</v>
      </c>
      <c r="D416" s="420" t="s">
        <v>1090</v>
      </c>
      <c r="E416" s="416" t="s">
        <v>273</v>
      </c>
      <c r="F416" s="416" t="s">
        <v>332</v>
      </c>
      <c r="G416" s="425" t="s">
        <v>280</v>
      </c>
      <c r="H416" s="422" t="s">
        <v>2233</v>
      </c>
    </row>
    <row r="417" spans="1:8" x14ac:dyDescent="0.2">
      <c r="A417" s="406"/>
      <c r="B417" s="414" t="s">
        <v>2234</v>
      </c>
      <c r="C417" s="415">
        <v>1121954011</v>
      </c>
      <c r="D417" s="414" t="s">
        <v>1101</v>
      </c>
      <c r="E417" s="416" t="s">
        <v>273</v>
      </c>
      <c r="F417" s="416" t="s">
        <v>332</v>
      </c>
      <c r="G417" s="425" t="s">
        <v>280</v>
      </c>
      <c r="H417" s="422" t="s">
        <v>2235</v>
      </c>
    </row>
    <row r="418" spans="1:8" x14ac:dyDescent="0.2">
      <c r="A418" s="406"/>
      <c r="B418" s="414" t="s">
        <v>2236</v>
      </c>
      <c r="C418" s="415">
        <v>1010129859</v>
      </c>
      <c r="D418" s="414" t="s">
        <v>2237</v>
      </c>
      <c r="E418" s="416" t="s">
        <v>273</v>
      </c>
      <c r="F418" s="416" t="s">
        <v>332</v>
      </c>
      <c r="G418" s="425" t="s">
        <v>280</v>
      </c>
      <c r="H418" s="422" t="s">
        <v>2238</v>
      </c>
    </row>
    <row r="419" spans="1:8" x14ac:dyDescent="0.2">
      <c r="A419" s="406"/>
      <c r="B419" s="414" t="s">
        <v>2239</v>
      </c>
      <c r="C419" s="415">
        <v>1095822674</v>
      </c>
      <c r="D419" s="414" t="s">
        <v>989</v>
      </c>
      <c r="E419" s="416" t="s">
        <v>273</v>
      </c>
      <c r="F419" s="416" t="s">
        <v>332</v>
      </c>
      <c r="G419" s="425" t="s">
        <v>280</v>
      </c>
      <c r="H419" s="422" t="s">
        <v>2240</v>
      </c>
    </row>
    <row r="420" spans="1:8" x14ac:dyDescent="0.2">
      <c r="A420" s="406"/>
      <c r="B420" s="414" t="s">
        <v>2241</v>
      </c>
      <c r="C420" s="415">
        <v>1010129630</v>
      </c>
      <c r="D420" s="414" t="s">
        <v>1320</v>
      </c>
      <c r="E420" s="416" t="s">
        <v>273</v>
      </c>
      <c r="F420" s="416" t="s">
        <v>332</v>
      </c>
      <c r="G420" s="425" t="s">
        <v>280</v>
      </c>
      <c r="H420" s="422" t="s">
        <v>2242</v>
      </c>
    </row>
    <row r="421" spans="1:8" x14ac:dyDescent="0.2">
      <c r="A421" s="406"/>
      <c r="B421" s="414" t="s">
        <v>2243</v>
      </c>
      <c r="C421" s="415">
        <v>1096482067</v>
      </c>
      <c r="D421" s="414" t="s">
        <v>991</v>
      </c>
      <c r="E421" s="416" t="s">
        <v>273</v>
      </c>
      <c r="F421" s="416" t="s">
        <v>332</v>
      </c>
      <c r="G421" s="425" t="s">
        <v>280</v>
      </c>
      <c r="H421" s="422" t="s">
        <v>2245</v>
      </c>
    </row>
    <row r="422" spans="1:8" x14ac:dyDescent="0.2">
      <c r="A422" s="409"/>
      <c r="B422" s="414" t="s">
        <v>2246</v>
      </c>
      <c r="C422" s="415">
        <v>40334161</v>
      </c>
      <c r="D422" s="414" t="s">
        <v>672</v>
      </c>
      <c r="E422" s="416" t="s">
        <v>273</v>
      </c>
      <c r="F422" s="416" t="s">
        <v>332</v>
      </c>
      <c r="G422" s="425" t="s">
        <v>280</v>
      </c>
      <c r="H422" s="422" t="s">
        <v>2247</v>
      </c>
    </row>
    <row r="423" spans="1:8" x14ac:dyDescent="0.2">
      <c r="A423" s="408"/>
      <c r="B423" s="414" t="s">
        <v>2248</v>
      </c>
      <c r="C423" s="419">
        <v>1121833600</v>
      </c>
      <c r="D423" s="420" t="s">
        <v>674</v>
      </c>
      <c r="E423" s="416" t="s">
        <v>273</v>
      </c>
      <c r="F423" s="416" t="s">
        <v>332</v>
      </c>
      <c r="G423" s="425" t="s">
        <v>280</v>
      </c>
      <c r="H423" s="422" t="s">
        <v>2249</v>
      </c>
    </row>
    <row r="424" spans="1:8" x14ac:dyDescent="0.2">
      <c r="A424" s="406"/>
      <c r="B424" s="414" t="s">
        <v>2250</v>
      </c>
      <c r="C424" s="415">
        <v>1121860221</v>
      </c>
      <c r="D424" s="414" t="s">
        <v>298</v>
      </c>
      <c r="E424" s="416" t="s">
        <v>297</v>
      </c>
      <c r="F424" s="416" t="s">
        <v>332</v>
      </c>
      <c r="G424" s="425" t="s">
        <v>280</v>
      </c>
      <c r="H424" s="422" t="s">
        <v>2251</v>
      </c>
    </row>
    <row r="425" spans="1:8" x14ac:dyDescent="0.2">
      <c r="A425" s="406"/>
      <c r="B425" s="414" t="s">
        <v>2252</v>
      </c>
      <c r="C425" s="415">
        <v>1121934201</v>
      </c>
      <c r="D425" s="414" t="s">
        <v>641</v>
      </c>
      <c r="E425" s="416" t="s">
        <v>297</v>
      </c>
      <c r="F425" s="416" t="s">
        <v>332</v>
      </c>
      <c r="G425" s="425" t="s">
        <v>280</v>
      </c>
      <c r="H425" s="422" t="s">
        <v>2253</v>
      </c>
    </row>
    <row r="426" spans="1:8" x14ac:dyDescent="0.2">
      <c r="A426" s="406"/>
      <c r="B426" s="414" t="s">
        <v>2254</v>
      </c>
      <c r="C426" s="415">
        <v>1121816409</v>
      </c>
      <c r="D426" s="414" t="s">
        <v>697</v>
      </c>
      <c r="E426" s="416" t="s">
        <v>297</v>
      </c>
      <c r="F426" s="416" t="s">
        <v>332</v>
      </c>
      <c r="G426" s="425" t="s">
        <v>280</v>
      </c>
      <c r="H426" s="422" t="s">
        <v>2255</v>
      </c>
    </row>
    <row r="427" spans="1:8" x14ac:dyDescent="0.2">
      <c r="A427" s="406"/>
      <c r="B427" s="414" t="s">
        <v>2256</v>
      </c>
      <c r="C427" s="415">
        <v>30083797</v>
      </c>
      <c r="D427" s="414" t="s">
        <v>866</v>
      </c>
      <c r="E427" s="416" t="s">
        <v>297</v>
      </c>
      <c r="F427" s="416" t="s">
        <v>332</v>
      </c>
      <c r="G427" s="425" t="s">
        <v>280</v>
      </c>
      <c r="H427" s="422" t="s">
        <v>2257</v>
      </c>
    </row>
    <row r="428" spans="1:8" x14ac:dyDescent="0.2">
      <c r="A428" s="406"/>
      <c r="B428" s="414" t="s">
        <v>2258</v>
      </c>
      <c r="C428" s="415">
        <v>1121922443</v>
      </c>
      <c r="D428" s="414" t="s">
        <v>868</v>
      </c>
      <c r="E428" s="416" t="s">
        <v>297</v>
      </c>
      <c r="F428" s="416" t="s">
        <v>332</v>
      </c>
      <c r="G428" s="425" t="s">
        <v>280</v>
      </c>
      <c r="H428" s="422" t="s">
        <v>2259</v>
      </c>
    </row>
    <row r="429" spans="1:8" x14ac:dyDescent="0.2">
      <c r="A429" s="406"/>
      <c r="B429" s="414" t="s">
        <v>2260</v>
      </c>
      <c r="C429" s="415">
        <v>1010214691</v>
      </c>
      <c r="D429" s="414" t="s">
        <v>870</v>
      </c>
      <c r="E429" s="416" t="s">
        <v>297</v>
      </c>
      <c r="F429" s="416" t="s">
        <v>332</v>
      </c>
      <c r="G429" s="425" t="s">
        <v>280</v>
      </c>
      <c r="H429" s="422" t="s">
        <v>2261</v>
      </c>
    </row>
    <row r="430" spans="1:8" x14ac:dyDescent="0.2">
      <c r="A430" s="406"/>
      <c r="B430" s="414" t="s">
        <v>2262</v>
      </c>
      <c r="C430" s="415">
        <v>1143845435</v>
      </c>
      <c r="D430" s="414" t="s">
        <v>872</v>
      </c>
      <c r="E430" s="416" t="s">
        <v>297</v>
      </c>
      <c r="F430" s="416" t="s">
        <v>332</v>
      </c>
      <c r="G430" s="425" t="s">
        <v>280</v>
      </c>
      <c r="H430" s="422" t="s">
        <v>2263</v>
      </c>
    </row>
    <row r="431" spans="1:8" x14ac:dyDescent="0.2">
      <c r="A431" s="406"/>
      <c r="B431" s="414" t="s">
        <v>2264</v>
      </c>
      <c r="C431" s="415">
        <v>1121855065</v>
      </c>
      <c r="D431" s="414" t="s">
        <v>873</v>
      </c>
      <c r="E431" s="416" t="s">
        <v>297</v>
      </c>
      <c r="F431" s="416" t="s">
        <v>332</v>
      </c>
      <c r="G431" s="425" t="s">
        <v>280</v>
      </c>
      <c r="H431" s="422" t="s">
        <v>2265</v>
      </c>
    </row>
    <row r="432" spans="1:8" x14ac:dyDescent="0.2">
      <c r="A432" s="406"/>
      <c r="B432" s="414" t="s">
        <v>2266</v>
      </c>
      <c r="C432" s="415">
        <v>1003712176</v>
      </c>
      <c r="D432" s="414" t="s">
        <v>1104</v>
      </c>
      <c r="E432" s="416" t="s">
        <v>297</v>
      </c>
      <c r="F432" s="416" t="s">
        <v>332</v>
      </c>
      <c r="G432" s="425" t="s">
        <v>280</v>
      </c>
      <c r="H432" s="422" t="s">
        <v>2267</v>
      </c>
    </row>
    <row r="433" spans="1:8" x14ac:dyDescent="0.2">
      <c r="A433" s="406"/>
      <c r="B433" s="414" t="s">
        <v>2268</v>
      </c>
      <c r="C433" s="415">
        <v>1073677631</v>
      </c>
      <c r="D433" s="414" t="s">
        <v>2269</v>
      </c>
      <c r="E433" s="416" t="s">
        <v>1074</v>
      </c>
      <c r="F433" s="416" t="s">
        <v>332</v>
      </c>
      <c r="G433" s="425" t="s">
        <v>280</v>
      </c>
      <c r="H433" s="422" t="s">
        <v>2270</v>
      </c>
    </row>
    <row r="434" spans="1:8" x14ac:dyDescent="0.2">
      <c r="A434" s="408"/>
      <c r="B434" s="414" t="s">
        <v>2271</v>
      </c>
      <c r="C434" s="415">
        <v>1121933991</v>
      </c>
      <c r="D434" s="414" t="s">
        <v>643</v>
      </c>
      <c r="E434" s="416" t="s">
        <v>297</v>
      </c>
      <c r="F434" s="416" t="s">
        <v>332</v>
      </c>
      <c r="G434" s="425" t="s">
        <v>280</v>
      </c>
      <c r="H434" s="422" t="s">
        <v>2272</v>
      </c>
    </row>
    <row r="435" spans="1:8" x14ac:dyDescent="0.2">
      <c r="A435" s="406"/>
      <c r="B435" s="414" t="s">
        <v>2273</v>
      </c>
      <c r="C435" s="415">
        <v>40395013</v>
      </c>
      <c r="D435" s="414" t="s">
        <v>638</v>
      </c>
      <c r="E435" s="416" t="s">
        <v>297</v>
      </c>
      <c r="F435" s="416" t="s">
        <v>332</v>
      </c>
      <c r="G435" s="425" t="s">
        <v>280</v>
      </c>
      <c r="H435" s="422" t="s">
        <v>2274</v>
      </c>
    </row>
    <row r="436" spans="1:8" x14ac:dyDescent="0.2">
      <c r="A436" s="406"/>
      <c r="B436" s="414" t="s">
        <v>2275</v>
      </c>
      <c r="C436" s="415">
        <v>40218260</v>
      </c>
      <c r="D436" s="414" t="s">
        <v>645</v>
      </c>
      <c r="E436" s="416" t="s">
        <v>297</v>
      </c>
      <c r="F436" s="416" t="s">
        <v>332</v>
      </c>
      <c r="G436" s="425" t="s">
        <v>280</v>
      </c>
      <c r="H436" s="422" t="s">
        <v>2276</v>
      </c>
    </row>
    <row r="437" spans="1:8" x14ac:dyDescent="0.2">
      <c r="A437" s="406"/>
      <c r="B437" s="414" t="s">
        <v>2277</v>
      </c>
      <c r="C437" s="415">
        <v>1121962640</v>
      </c>
      <c r="D437" s="414" t="s">
        <v>1295</v>
      </c>
      <c r="E437" s="416" t="s">
        <v>297</v>
      </c>
      <c r="F437" s="416" t="s">
        <v>332</v>
      </c>
      <c r="G437" s="425" t="s">
        <v>280</v>
      </c>
      <c r="H437" s="422" t="s">
        <v>2278</v>
      </c>
    </row>
    <row r="438" spans="1:8" x14ac:dyDescent="0.2">
      <c r="A438" s="406"/>
      <c r="B438" s="414" t="s">
        <v>2279</v>
      </c>
      <c r="C438" s="415">
        <v>52768588</v>
      </c>
      <c r="D438" s="414" t="s">
        <v>1331</v>
      </c>
      <c r="E438" s="416" t="s">
        <v>297</v>
      </c>
      <c r="F438" s="416" t="s">
        <v>332</v>
      </c>
      <c r="G438" s="425" t="s">
        <v>280</v>
      </c>
      <c r="H438" s="422" t="s">
        <v>2280</v>
      </c>
    </row>
    <row r="439" spans="1:8" x14ac:dyDescent="0.2">
      <c r="A439" s="406"/>
      <c r="B439" s="414" t="s">
        <v>2281</v>
      </c>
      <c r="C439" s="415">
        <v>40382841</v>
      </c>
      <c r="D439" s="414" t="s">
        <v>659</v>
      </c>
      <c r="E439" s="416" t="s">
        <v>282</v>
      </c>
      <c r="F439" s="416" t="s">
        <v>332</v>
      </c>
      <c r="G439" s="425" t="s">
        <v>280</v>
      </c>
      <c r="H439" s="422" t="s">
        <v>2282</v>
      </c>
    </row>
    <row r="440" spans="1:8" x14ac:dyDescent="0.2">
      <c r="A440" s="406"/>
      <c r="B440" s="414" t="s">
        <v>2283</v>
      </c>
      <c r="C440" s="419">
        <v>40325585</v>
      </c>
      <c r="D440" s="414" t="s">
        <v>661</v>
      </c>
      <c r="E440" s="416" t="s">
        <v>282</v>
      </c>
      <c r="F440" s="416" t="s">
        <v>332</v>
      </c>
      <c r="G440" s="425" t="s">
        <v>280</v>
      </c>
      <c r="H440" s="422" t="s">
        <v>2284</v>
      </c>
    </row>
    <row r="441" spans="1:8" x14ac:dyDescent="0.2">
      <c r="A441" s="405"/>
      <c r="B441" s="414" t="s">
        <v>2285</v>
      </c>
      <c r="C441" s="415">
        <v>40389413</v>
      </c>
      <c r="D441" s="414" t="s">
        <v>878</v>
      </c>
      <c r="E441" s="416" t="s">
        <v>282</v>
      </c>
      <c r="F441" s="416" t="s">
        <v>332</v>
      </c>
      <c r="G441" s="425" t="s">
        <v>280</v>
      </c>
      <c r="H441" s="422" t="s">
        <v>2286</v>
      </c>
    </row>
    <row r="442" spans="1:8" x14ac:dyDescent="0.2">
      <c r="A442" s="406"/>
      <c r="B442" s="414" t="s">
        <v>2287</v>
      </c>
      <c r="C442" s="415">
        <v>40401855</v>
      </c>
      <c r="D442" s="414" t="s">
        <v>880</v>
      </c>
      <c r="E442" s="416" t="s">
        <v>282</v>
      </c>
      <c r="F442" s="416" t="s">
        <v>332</v>
      </c>
      <c r="G442" s="425" t="s">
        <v>280</v>
      </c>
      <c r="H442" s="422" t="s">
        <v>2288</v>
      </c>
    </row>
    <row r="443" spans="1:8" x14ac:dyDescent="0.2">
      <c r="A443" s="406"/>
      <c r="B443" s="414" t="s">
        <v>2289</v>
      </c>
      <c r="C443" s="415">
        <v>1121949731</v>
      </c>
      <c r="D443" s="414" t="s">
        <v>882</v>
      </c>
      <c r="E443" s="416" t="s">
        <v>282</v>
      </c>
      <c r="F443" s="416" t="s">
        <v>332</v>
      </c>
      <c r="G443" s="425" t="s">
        <v>280</v>
      </c>
      <c r="H443" s="422" t="s">
        <v>2290</v>
      </c>
    </row>
    <row r="444" spans="1:8" x14ac:dyDescent="0.2">
      <c r="A444" s="406"/>
      <c r="B444" s="414" t="s">
        <v>2291</v>
      </c>
      <c r="C444" s="415">
        <v>1123433001</v>
      </c>
      <c r="D444" s="414" t="s">
        <v>2292</v>
      </c>
      <c r="E444" s="416" t="s">
        <v>282</v>
      </c>
      <c r="F444" s="416" t="s">
        <v>332</v>
      </c>
      <c r="G444" s="425" t="s">
        <v>280</v>
      </c>
      <c r="H444" s="422" t="s">
        <v>2293</v>
      </c>
    </row>
    <row r="445" spans="1:8" x14ac:dyDescent="0.2">
      <c r="A445" s="406"/>
      <c r="B445" s="414" t="s">
        <v>2294</v>
      </c>
      <c r="C445" s="415">
        <v>1121937745</v>
      </c>
      <c r="D445" s="414" t="s">
        <v>999</v>
      </c>
      <c r="E445" s="416" t="s">
        <v>282</v>
      </c>
      <c r="F445" s="416" t="s">
        <v>332</v>
      </c>
      <c r="G445" s="425" t="s">
        <v>280</v>
      </c>
      <c r="H445" s="422" t="s">
        <v>2296</v>
      </c>
    </row>
    <row r="446" spans="1:8" x14ac:dyDescent="0.2">
      <c r="A446" s="406"/>
      <c r="B446" s="414" t="s">
        <v>2297</v>
      </c>
      <c r="C446" s="415">
        <v>40388605</v>
      </c>
      <c r="D446" s="414" t="s">
        <v>652</v>
      </c>
      <c r="E446" s="416" t="s">
        <v>282</v>
      </c>
      <c r="F446" s="416" t="s">
        <v>332</v>
      </c>
      <c r="G446" s="425" t="s">
        <v>280</v>
      </c>
      <c r="H446" s="422" t="s">
        <v>2298</v>
      </c>
    </row>
    <row r="447" spans="1:8" x14ac:dyDescent="0.2">
      <c r="A447" s="408"/>
      <c r="B447" s="414" t="s">
        <v>2299</v>
      </c>
      <c r="C447" s="419">
        <v>1006689681</v>
      </c>
      <c r="D447" s="420" t="s">
        <v>864</v>
      </c>
      <c r="E447" s="416" t="s">
        <v>282</v>
      </c>
      <c r="F447" s="416" t="s">
        <v>332</v>
      </c>
      <c r="G447" s="425" t="s">
        <v>280</v>
      </c>
      <c r="H447" s="422" t="s">
        <v>2301</v>
      </c>
    </row>
    <row r="448" spans="1:8" x14ac:dyDescent="0.2">
      <c r="A448" s="405"/>
      <c r="B448" s="414" t="s">
        <v>2302</v>
      </c>
      <c r="C448" s="415">
        <v>1121876671</v>
      </c>
      <c r="D448" s="414" t="s">
        <v>1264</v>
      </c>
      <c r="E448" s="416" t="s">
        <v>282</v>
      </c>
      <c r="F448" s="416" t="s">
        <v>332</v>
      </c>
      <c r="G448" s="425" t="s">
        <v>280</v>
      </c>
      <c r="H448" s="422" t="s">
        <v>2303</v>
      </c>
    </row>
    <row r="449" spans="1:8" x14ac:dyDescent="0.2">
      <c r="A449" s="406"/>
      <c r="B449" s="414" t="s">
        <v>2304</v>
      </c>
      <c r="C449" s="415">
        <v>35260257</v>
      </c>
      <c r="D449" s="414" t="s">
        <v>905</v>
      </c>
      <c r="E449" s="416" t="s">
        <v>282</v>
      </c>
      <c r="F449" s="416" t="s">
        <v>332</v>
      </c>
      <c r="G449" s="425" t="s">
        <v>280</v>
      </c>
      <c r="H449" s="422" t="s">
        <v>2305</v>
      </c>
    </row>
    <row r="450" spans="1:8" x14ac:dyDescent="0.2">
      <c r="A450" s="408"/>
      <c r="B450" s="414" t="s">
        <v>2306</v>
      </c>
      <c r="C450" s="415">
        <v>1121859581</v>
      </c>
      <c r="D450" s="414" t="s">
        <v>664</v>
      </c>
      <c r="E450" s="416" t="s">
        <v>282</v>
      </c>
      <c r="F450" s="416" t="s">
        <v>332</v>
      </c>
      <c r="G450" s="425" t="s">
        <v>280</v>
      </c>
      <c r="H450" s="422" t="s">
        <v>2307</v>
      </c>
    </row>
    <row r="451" spans="1:8" x14ac:dyDescent="0.2">
      <c r="A451" s="406"/>
      <c r="B451" s="414" t="s">
        <v>2308</v>
      </c>
      <c r="C451" s="419">
        <v>53074815</v>
      </c>
      <c r="D451" s="420" t="s">
        <v>648</v>
      </c>
      <c r="E451" s="416" t="s">
        <v>299</v>
      </c>
      <c r="F451" s="416" t="s">
        <v>332</v>
      </c>
      <c r="G451" s="425" t="s">
        <v>280</v>
      </c>
      <c r="H451" s="422" t="s">
        <v>2309</v>
      </c>
    </row>
    <row r="452" spans="1:8" x14ac:dyDescent="0.2">
      <c r="A452" s="406"/>
      <c r="B452" s="414" t="s">
        <v>2310</v>
      </c>
      <c r="C452" s="415">
        <v>1121895485</v>
      </c>
      <c r="D452" s="414" t="s">
        <v>2311</v>
      </c>
      <c r="E452" s="416" t="s">
        <v>299</v>
      </c>
      <c r="F452" s="416" t="s">
        <v>332</v>
      </c>
      <c r="G452" s="425" t="s">
        <v>280</v>
      </c>
      <c r="H452" s="422" t="s">
        <v>2314</v>
      </c>
    </row>
    <row r="453" spans="1:8" x14ac:dyDescent="0.2">
      <c r="A453" s="408"/>
      <c r="B453" s="414" t="s">
        <v>2315</v>
      </c>
      <c r="C453" s="415">
        <v>1121930527</v>
      </c>
      <c r="D453" s="414" t="s">
        <v>1297</v>
      </c>
      <c r="E453" s="416" t="s">
        <v>299</v>
      </c>
      <c r="F453" s="416" t="s">
        <v>332</v>
      </c>
      <c r="G453" s="425" t="s">
        <v>280</v>
      </c>
      <c r="H453" s="422" t="s">
        <v>2316</v>
      </c>
    </row>
    <row r="454" spans="1:8" x14ac:dyDescent="0.2">
      <c r="A454" s="406"/>
      <c r="B454" s="414" t="s">
        <v>2317</v>
      </c>
      <c r="C454" s="415">
        <v>1071169129</v>
      </c>
      <c r="D454" s="414" t="s">
        <v>1002</v>
      </c>
      <c r="E454" s="416" t="s">
        <v>299</v>
      </c>
      <c r="F454" s="416" t="s">
        <v>332</v>
      </c>
      <c r="G454" s="425" t="s">
        <v>280</v>
      </c>
      <c r="H454" s="422" t="s">
        <v>2318</v>
      </c>
    </row>
    <row r="455" spans="1:8" x14ac:dyDescent="0.2">
      <c r="A455" s="406"/>
      <c r="B455" s="414" t="s">
        <v>2319</v>
      </c>
      <c r="C455" s="415">
        <v>1081397038</v>
      </c>
      <c r="D455" s="414" t="s">
        <v>1004</v>
      </c>
      <c r="E455" s="416" t="s">
        <v>299</v>
      </c>
      <c r="F455" s="416" t="s">
        <v>332</v>
      </c>
      <c r="G455" s="425" t="s">
        <v>280</v>
      </c>
      <c r="H455" s="422" t="s">
        <v>2320</v>
      </c>
    </row>
    <row r="456" spans="1:8" x14ac:dyDescent="0.2">
      <c r="A456" s="406"/>
      <c r="B456" s="414" t="s">
        <v>2321</v>
      </c>
      <c r="C456" s="415">
        <v>1121922565</v>
      </c>
      <c r="D456" s="414" t="s">
        <v>1006</v>
      </c>
      <c r="E456" s="416" t="s">
        <v>299</v>
      </c>
      <c r="F456" s="416" t="s">
        <v>332</v>
      </c>
      <c r="G456" s="425" t="s">
        <v>280</v>
      </c>
      <c r="H456" s="422" t="s">
        <v>2322</v>
      </c>
    </row>
    <row r="457" spans="1:8" x14ac:dyDescent="0.2">
      <c r="A457" s="406"/>
      <c r="B457" s="414" t="s">
        <v>2323</v>
      </c>
      <c r="C457" s="415">
        <v>1121828357</v>
      </c>
      <c r="D457" s="414" t="s">
        <v>1137</v>
      </c>
      <c r="E457" s="416" t="s">
        <v>299</v>
      </c>
      <c r="F457" s="416" t="s">
        <v>332</v>
      </c>
      <c r="G457" s="425" t="s">
        <v>280</v>
      </c>
      <c r="H457" s="422" t="s">
        <v>2324</v>
      </c>
    </row>
    <row r="458" spans="1:8" x14ac:dyDescent="0.2">
      <c r="A458" s="406"/>
      <c r="B458" s="414" t="s">
        <v>2325</v>
      </c>
      <c r="C458" s="415">
        <v>1007014095</v>
      </c>
      <c r="D458" s="414" t="s">
        <v>1116</v>
      </c>
      <c r="E458" s="416" t="s">
        <v>299</v>
      </c>
      <c r="F458" s="416" t="s">
        <v>332</v>
      </c>
      <c r="G458" s="425" t="s">
        <v>280</v>
      </c>
      <c r="H458" s="422" t="s">
        <v>2326</v>
      </c>
    </row>
    <row r="459" spans="1:8" x14ac:dyDescent="0.2">
      <c r="A459" s="406"/>
      <c r="B459" s="414" t="s">
        <v>2327</v>
      </c>
      <c r="C459" s="415">
        <v>52705751</v>
      </c>
      <c r="D459" s="414" t="s">
        <v>1130</v>
      </c>
      <c r="E459" s="416" t="s">
        <v>299</v>
      </c>
      <c r="F459" s="416" t="s">
        <v>332</v>
      </c>
      <c r="G459" s="425" t="s">
        <v>280</v>
      </c>
      <c r="H459" s="422" t="s">
        <v>2328</v>
      </c>
    </row>
    <row r="460" spans="1:8" x14ac:dyDescent="0.2">
      <c r="A460" s="406"/>
      <c r="B460" s="414" t="s">
        <v>2329</v>
      </c>
      <c r="C460" s="415">
        <v>40188270</v>
      </c>
      <c r="D460" s="414" t="s">
        <v>650</v>
      </c>
      <c r="E460" s="416" t="s">
        <v>299</v>
      </c>
      <c r="F460" s="416" t="s">
        <v>332</v>
      </c>
      <c r="G460" s="425" t="s">
        <v>280</v>
      </c>
      <c r="H460" s="422" t="s">
        <v>2331</v>
      </c>
    </row>
    <row r="461" spans="1:8" x14ac:dyDescent="0.2">
      <c r="A461" s="408"/>
      <c r="B461" s="414" t="s">
        <v>2332</v>
      </c>
      <c r="C461" s="419">
        <v>40421005</v>
      </c>
      <c r="D461" s="420" t="s">
        <v>653</v>
      </c>
      <c r="E461" s="416" t="s">
        <v>299</v>
      </c>
      <c r="F461" s="416" t="s">
        <v>332</v>
      </c>
      <c r="G461" s="425" t="s">
        <v>280</v>
      </c>
      <c r="H461" s="422" t="s">
        <v>2333</v>
      </c>
    </row>
    <row r="462" spans="1:8" x14ac:dyDescent="0.2">
      <c r="A462" s="406"/>
      <c r="B462" s="414" t="s">
        <v>2334</v>
      </c>
      <c r="C462" s="415">
        <v>1121849302</v>
      </c>
      <c r="D462" s="414" t="s">
        <v>655</v>
      </c>
      <c r="E462" s="416" t="s">
        <v>299</v>
      </c>
      <c r="F462" s="416" t="s">
        <v>332</v>
      </c>
      <c r="G462" s="425" t="s">
        <v>280</v>
      </c>
      <c r="H462" s="422" t="s">
        <v>2335</v>
      </c>
    </row>
    <row r="463" spans="1:8" x14ac:dyDescent="0.2">
      <c r="A463" s="406"/>
      <c r="B463" s="414" t="s">
        <v>2336</v>
      </c>
      <c r="C463" s="415">
        <v>1121834306</v>
      </c>
      <c r="D463" s="414" t="s">
        <v>668</v>
      </c>
      <c r="E463" s="416" t="s">
        <v>275</v>
      </c>
      <c r="F463" s="416" t="s">
        <v>332</v>
      </c>
      <c r="G463" s="425" t="s">
        <v>280</v>
      </c>
      <c r="H463" s="422" t="s">
        <v>2339</v>
      </c>
    </row>
    <row r="464" spans="1:8" x14ac:dyDescent="0.2">
      <c r="A464" s="406"/>
      <c r="B464" s="414" t="s">
        <v>2340</v>
      </c>
      <c r="C464" s="415">
        <v>43615366</v>
      </c>
      <c r="D464" s="414" t="s">
        <v>835</v>
      </c>
      <c r="E464" s="416" t="s">
        <v>275</v>
      </c>
      <c r="F464" s="416" t="s">
        <v>332</v>
      </c>
      <c r="G464" s="425" t="s">
        <v>280</v>
      </c>
      <c r="H464" s="422" t="s">
        <v>2342</v>
      </c>
    </row>
    <row r="465" spans="1:8" x14ac:dyDescent="0.2">
      <c r="A465" s="406"/>
      <c r="B465" s="414" t="s">
        <v>2343</v>
      </c>
      <c r="C465" s="419">
        <v>86057104</v>
      </c>
      <c r="D465" s="420" t="s">
        <v>1020</v>
      </c>
      <c r="E465" s="416" t="s">
        <v>275</v>
      </c>
      <c r="F465" s="416" t="s">
        <v>332</v>
      </c>
      <c r="G465" s="425" t="s">
        <v>280</v>
      </c>
      <c r="H465" s="422" t="s">
        <v>2346</v>
      </c>
    </row>
    <row r="466" spans="1:8" x14ac:dyDescent="0.2">
      <c r="A466" s="406"/>
      <c r="B466" s="414" t="s">
        <v>2347</v>
      </c>
      <c r="C466" s="419">
        <v>40380294</v>
      </c>
      <c r="D466" s="420" t="s">
        <v>689</v>
      </c>
      <c r="E466" s="416" t="s">
        <v>275</v>
      </c>
      <c r="F466" s="416" t="s">
        <v>332</v>
      </c>
      <c r="G466" s="425" t="s">
        <v>280</v>
      </c>
      <c r="H466" s="422" t="s">
        <v>2349</v>
      </c>
    </row>
    <row r="467" spans="1:8" x14ac:dyDescent="0.2">
      <c r="A467" s="406"/>
      <c r="B467" s="414" t="s">
        <v>2350</v>
      </c>
      <c r="C467" s="415">
        <v>41058618</v>
      </c>
      <c r="D467" s="414" t="s">
        <v>690</v>
      </c>
      <c r="E467" s="416" t="s">
        <v>275</v>
      </c>
      <c r="F467" s="416" t="s">
        <v>332</v>
      </c>
      <c r="G467" s="425" t="s">
        <v>280</v>
      </c>
      <c r="H467" s="422" t="s">
        <v>2351</v>
      </c>
    </row>
    <row r="468" spans="1:8" x14ac:dyDescent="0.2">
      <c r="A468" s="406"/>
      <c r="B468" s="414" t="s">
        <v>2352</v>
      </c>
      <c r="C468" s="419">
        <v>1234790105</v>
      </c>
      <c r="D468" s="420" t="s">
        <v>691</v>
      </c>
      <c r="E468" s="416" t="s">
        <v>275</v>
      </c>
      <c r="F468" s="416" t="s">
        <v>332</v>
      </c>
      <c r="G468" s="425" t="s">
        <v>280</v>
      </c>
      <c r="H468" s="422" t="s">
        <v>2353</v>
      </c>
    </row>
    <row r="469" spans="1:8" x14ac:dyDescent="0.2">
      <c r="A469" s="406"/>
      <c r="B469" s="414" t="s">
        <v>2354</v>
      </c>
      <c r="C469" s="415">
        <v>31007488</v>
      </c>
      <c r="D469" s="414" t="s">
        <v>692</v>
      </c>
      <c r="E469" s="416" t="s">
        <v>275</v>
      </c>
      <c r="F469" s="416" t="s">
        <v>332</v>
      </c>
      <c r="G469" s="425" t="s">
        <v>280</v>
      </c>
      <c r="H469" s="422" t="s">
        <v>2355</v>
      </c>
    </row>
    <row r="470" spans="1:8" x14ac:dyDescent="0.2">
      <c r="A470" s="406"/>
      <c r="B470" s="414" t="s">
        <v>2356</v>
      </c>
      <c r="C470" s="419">
        <v>40328405</v>
      </c>
      <c r="D470" s="420" t="s">
        <v>693</v>
      </c>
      <c r="E470" s="416" t="s">
        <v>275</v>
      </c>
      <c r="F470" s="416" t="s">
        <v>332</v>
      </c>
      <c r="G470" s="425" t="s">
        <v>280</v>
      </c>
      <c r="H470" s="422" t="s">
        <v>2357</v>
      </c>
    </row>
    <row r="471" spans="1:8" x14ac:dyDescent="0.2">
      <c r="A471" s="406"/>
      <c r="B471" s="414" t="s">
        <v>2358</v>
      </c>
      <c r="C471" s="419">
        <v>86079834</v>
      </c>
      <c r="D471" s="420" t="s">
        <v>694</v>
      </c>
      <c r="E471" s="416" t="s">
        <v>275</v>
      </c>
      <c r="F471" s="416" t="s">
        <v>332</v>
      </c>
      <c r="G471" s="425" t="s">
        <v>280</v>
      </c>
      <c r="H471" s="422" t="s">
        <v>2359</v>
      </c>
    </row>
    <row r="472" spans="1:8" x14ac:dyDescent="0.2">
      <c r="A472" s="406"/>
      <c r="B472" s="414" t="s">
        <v>2361</v>
      </c>
      <c r="C472" s="419">
        <v>8734646</v>
      </c>
      <c r="D472" s="420" t="s">
        <v>838</v>
      </c>
      <c r="E472" s="416" t="s">
        <v>275</v>
      </c>
      <c r="F472" s="416" t="s">
        <v>332</v>
      </c>
      <c r="G472" s="425" t="s">
        <v>280</v>
      </c>
      <c r="H472" s="422" t="s">
        <v>2362</v>
      </c>
    </row>
    <row r="473" spans="1:8" x14ac:dyDescent="0.2">
      <c r="A473" s="406"/>
      <c r="B473" s="414" t="s">
        <v>2363</v>
      </c>
      <c r="C473" s="415">
        <v>1121875351</v>
      </c>
      <c r="D473" s="414" t="s">
        <v>839</v>
      </c>
      <c r="E473" s="416" t="s">
        <v>275</v>
      </c>
      <c r="F473" s="416" t="s">
        <v>332</v>
      </c>
      <c r="G473" s="425" t="s">
        <v>280</v>
      </c>
      <c r="H473" s="422" t="s">
        <v>2366</v>
      </c>
    </row>
    <row r="474" spans="1:8" x14ac:dyDescent="0.2">
      <c r="A474" s="406"/>
      <c r="B474" s="414" t="s">
        <v>2367</v>
      </c>
      <c r="C474" s="415">
        <v>86071911</v>
      </c>
      <c r="D474" s="414" t="s">
        <v>1009</v>
      </c>
      <c r="E474" s="416" t="s">
        <v>275</v>
      </c>
      <c r="F474" s="416" t="s">
        <v>332</v>
      </c>
      <c r="G474" s="425" t="s">
        <v>280</v>
      </c>
      <c r="H474" s="422" t="s">
        <v>2370</v>
      </c>
    </row>
    <row r="475" spans="1:8" x14ac:dyDescent="0.2">
      <c r="A475" s="406"/>
      <c r="B475" s="414" t="s">
        <v>2371</v>
      </c>
      <c r="C475" s="419">
        <v>1122648649</v>
      </c>
      <c r="D475" s="420" t="s">
        <v>1010</v>
      </c>
      <c r="E475" s="416" t="s">
        <v>275</v>
      </c>
      <c r="F475" s="416" t="s">
        <v>332</v>
      </c>
      <c r="G475" s="425" t="s">
        <v>280</v>
      </c>
      <c r="H475" s="422" t="s">
        <v>2373</v>
      </c>
    </row>
    <row r="476" spans="1:8" x14ac:dyDescent="0.2">
      <c r="A476" s="406"/>
      <c r="B476" s="414" t="s">
        <v>2374</v>
      </c>
      <c r="C476" s="415">
        <v>1121891090</v>
      </c>
      <c r="D476" s="414" t="s">
        <v>1011</v>
      </c>
      <c r="E476" s="416" t="s">
        <v>275</v>
      </c>
      <c r="F476" s="416" t="s">
        <v>332</v>
      </c>
      <c r="G476" s="425" t="s">
        <v>280</v>
      </c>
      <c r="H476" s="422" t="s">
        <v>2376</v>
      </c>
    </row>
    <row r="477" spans="1:8" x14ac:dyDescent="0.2">
      <c r="A477" s="406"/>
      <c r="B477" s="414" t="s">
        <v>2377</v>
      </c>
      <c r="C477" s="419">
        <v>1121881048</v>
      </c>
      <c r="D477" s="420" t="s">
        <v>1012</v>
      </c>
      <c r="E477" s="416" t="s">
        <v>275</v>
      </c>
      <c r="F477" s="416" t="s">
        <v>332</v>
      </c>
      <c r="G477" s="425" t="s">
        <v>280</v>
      </c>
      <c r="H477" s="422" t="s">
        <v>2379</v>
      </c>
    </row>
    <row r="478" spans="1:8" x14ac:dyDescent="0.2">
      <c r="A478" s="406"/>
      <c r="B478" s="414" t="s">
        <v>2380</v>
      </c>
      <c r="C478" s="415">
        <v>17342916</v>
      </c>
      <c r="D478" s="414" t="s">
        <v>1021</v>
      </c>
      <c r="E478" s="416" t="s">
        <v>275</v>
      </c>
      <c r="F478" s="416" t="s">
        <v>332</v>
      </c>
      <c r="G478" s="425" t="s">
        <v>280</v>
      </c>
      <c r="H478" s="422" t="s">
        <v>2382</v>
      </c>
    </row>
    <row r="479" spans="1:8" x14ac:dyDescent="0.2">
      <c r="A479" s="406"/>
      <c r="B479" s="414" t="s">
        <v>2384</v>
      </c>
      <c r="C479" s="419">
        <v>23702460</v>
      </c>
      <c r="D479" s="420" t="s">
        <v>1027</v>
      </c>
      <c r="E479" s="416" t="s">
        <v>275</v>
      </c>
      <c r="F479" s="416" t="s">
        <v>332</v>
      </c>
      <c r="G479" s="425" t="s">
        <v>280</v>
      </c>
      <c r="H479" s="422" t="s">
        <v>2386</v>
      </c>
    </row>
    <row r="480" spans="1:8" x14ac:dyDescent="0.2">
      <c r="A480" s="406"/>
      <c r="B480" s="414" t="s">
        <v>2387</v>
      </c>
      <c r="C480" s="419">
        <v>40397919</v>
      </c>
      <c r="D480" s="420" t="s">
        <v>1028</v>
      </c>
      <c r="E480" s="416" t="s">
        <v>275</v>
      </c>
      <c r="F480" s="416" t="s">
        <v>332</v>
      </c>
      <c r="G480" s="425" t="s">
        <v>280</v>
      </c>
      <c r="H480" s="422" t="s">
        <v>2389</v>
      </c>
    </row>
    <row r="481" spans="1:8" x14ac:dyDescent="0.2">
      <c r="A481" s="406"/>
      <c r="B481" s="414" t="s">
        <v>2390</v>
      </c>
      <c r="C481" s="419">
        <v>1121867955</v>
      </c>
      <c r="D481" s="420" t="s">
        <v>1321</v>
      </c>
      <c r="E481" s="416" t="s">
        <v>275</v>
      </c>
      <c r="F481" s="416" t="s">
        <v>332</v>
      </c>
      <c r="G481" s="425" t="s">
        <v>280</v>
      </c>
      <c r="H481" s="422" t="s">
        <v>2391</v>
      </c>
    </row>
    <row r="482" spans="1:8" x14ac:dyDescent="0.2">
      <c r="A482" s="406"/>
      <c r="B482" s="414" t="s">
        <v>2392</v>
      </c>
      <c r="C482" s="415">
        <v>40449424</v>
      </c>
      <c r="D482" s="420" t="s">
        <v>1328</v>
      </c>
      <c r="E482" s="416" t="s">
        <v>275</v>
      </c>
      <c r="F482" s="416" t="s">
        <v>332</v>
      </c>
      <c r="G482" s="425" t="s">
        <v>280</v>
      </c>
      <c r="H482" s="422" t="s">
        <v>2393</v>
      </c>
    </row>
    <row r="483" spans="1:8" x14ac:dyDescent="0.2">
      <c r="A483" s="406"/>
      <c r="B483" s="414" t="s">
        <v>2394</v>
      </c>
      <c r="C483" s="415">
        <v>12448615</v>
      </c>
      <c r="D483" s="414" t="s">
        <v>1008</v>
      </c>
      <c r="E483" s="416" t="s">
        <v>275</v>
      </c>
      <c r="F483" s="416" t="s">
        <v>332</v>
      </c>
      <c r="G483" s="425" t="s">
        <v>280</v>
      </c>
      <c r="H483" s="422" t="s">
        <v>2397</v>
      </c>
    </row>
    <row r="484" spans="1:8" x14ac:dyDescent="0.2">
      <c r="A484" s="406"/>
      <c r="B484" s="414" t="s">
        <v>2398</v>
      </c>
      <c r="C484" s="415">
        <v>11255841</v>
      </c>
      <c r="D484" s="414" t="s">
        <v>1017</v>
      </c>
      <c r="E484" s="416" t="s">
        <v>275</v>
      </c>
      <c r="F484" s="416" t="s">
        <v>332</v>
      </c>
      <c r="G484" s="425" t="s">
        <v>280</v>
      </c>
      <c r="H484" s="422" t="s">
        <v>2399</v>
      </c>
    </row>
    <row r="485" spans="1:8" x14ac:dyDescent="0.2">
      <c r="A485" s="406"/>
      <c r="B485" s="414" t="s">
        <v>2400</v>
      </c>
      <c r="C485" s="415">
        <v>86071191</v>
      </c>
      <c r="D485" s="414" t="s">
        <v>1018</v>
      </c>
      <c r="E485" s="416" t="s">
        <v>275</v>
      </c>
      <c r="F485" s="416" t="s">
        <v>332</v>
      </c>
      <c r="G485" s="425" t="s">
        <v>280</v>
      </c>
      <c r="H485" s="422" t="s">
        <v>2401</v>
      </c>
    </row>
    <row r="486" spans="1:8" x14ac:dyDescent="0.2">
      <c r="A486" s="406"/>
      <c r="B486" s="414" t="s">
        <v>2402</v>
      </c>
      <c r="C486" s="415">
        <v>40442902</v>
      </c>
      <c r="D486" s="414" t="s">
        <v>1019</v>
      </c>
      <c r="E486" s="416" t="s">
        <v>275</v>
      </c>
      <c r="F486" s="416" t="s">
        <v>332</v>
      </c>
      <c r="G486" s="425" t="s">
        <v>280</v>
      </c>
      <c r="H486" s="422" t="s">
        <v>2403</v>
      </c>
    </row>
    <row r="487" spans="1:8" x14ac:dyDescent="0.2">
      <c r="A487" s="406"/>
      <c r="B487" s="414" t="s">
        <v>2404</v>
      </c>
      <c r="C487" s="415">
        <v>82389505</v>
      </c>
      <c r="D487" s="414" t="s">
        <v>1023</v>
      </c>
      <c r="E487" s="416" t="s">
        <v>275</v>
      </c>
      <c r="F487" s="416" t="s">
        <v>332</v>
      </c>
      <c r="G487" s="425" t="s">
        <v>280</v>
      </c>
      <c r="H487" s="422" t="s">
        <v>2405</v>
      </c>
    </row>
    <row r="488" spans="1:8" x14ac:dyDescent="0.2">
      <c r="A488" s="406"/>
      <c r="B488" s="414" t="s">
        <v>2406</v>
      </c>
      <c r="C488" s="415">
        <v>1121844931</v>
      </c>
      <c r="D488" s="414" t="s">
        <v>1024</v>
      </c>
      <c r="E488" s="416" t="s">
        <v>275</v>
      </c>
      <c r="F488" s="416" t="s">
        <v>332</v>
      </c>
      <c r="G488" s="425" t="s">
        <v>280</v>
      </c>
      <c r="H488" s="422" t="s">
        <v>2407</v>
      </c>
    </row>
    <row r="489" spans="1:8" x14ac:dyDescent="0.2">
      <c r="A489" s="406"/>
      <c r="B489" s="414" t="s">
        <v>2408</v>
      </c>
      <c r="C489" s="415">
        <v>40329056</v>
      </c>
      <c r="D489" s="414" t="s">
        <v>1026</v>
      </c>
      <c r="E489" s="416" t="s">
        <v>275</v>
      </c>
      <c r="F489" s="416" t="s">
        <v>332</v>
      </c>
      <c r="G489" s="425" t="s">
        <v>280</v>
      </c>
      <c r="H489" s="422" t="s">
        <v>2409</v>
      </c>
    </row>
    <row r="490" spans="1:8" x14ac:dyDescent="0.2">
      <c r="A490" s="406"/>
      <c r="B490" s="414" t="s">
        <v>2410</v>
      </c>
      <c r="C490" s="415">
        <v>86082880</v>
      </c>
      <c r="D490" s="414" t="s">
        <v>688</v>
      </c>
      <c r="E490" s="416" t="s">
        <v>275</v>
      </c>
      <c r="F490" s="416" t="s">
        <v>332</v>
      </c>
      <c r="G490" s="425" t="s">
        <v>280</v>
      </c>
      <c r="H490" s="422" t="s">
        <v>2411</v>
      </c>
    </row>
    <row r="491" spans="1:8" x14ac:dyDescent="0.2">
      <c r="A491" s="406"/>
      <c r="B491" s="414" t="s">
        <v>2412</v>
      </c>
      <c r="C491" s="415">
        <v>17357562</v>
      </c>
      <c r="D491" s="414" t="s">
        <v>1095</v>
      </c>
      <c r="E491" s="416" t="s">
        <v>275</v>
      </c>
      <c r="F491" s="416" t="s">
        <v>332</v>
      </c>
      <c r="G491" s="425" t="s">
        <v>280</v>
      </c>
      <c r="H491" s="422" t="s">
        <v>2413</v>
      </c>
    </row>
    <row r="492" spans="1:8" x14ac:dyDescent="0.2">
      <c r="A492" s="406"/>
      <c r="B492" s="414" t="s">
        <v>2414</v>
      </c>
      <c r="C492" s="415">
        <v>39213360</v>
      </c>
      <c r="D492" s="414" t="s">
        <v>2415</v>
      </c>
      <c r="E492" s="416" t="s">
        <v>275</v>
      </c>
      <c r="F492" s="416" t="s">
        <v>332</v>
      </c>
      <c r="G492" s="425" t="s">
        <v>280</v>
      </c>
      <c r="H492" s="422" t="s">
        <v>2416</v>
      </c>
    </row>
    <row r="493" spans="1:8" x14ac:dyDescent="0.2">
      <c r="A493" s="406"/>
      <c r="B493" s="414" t="s">
        <v>2417</v>
      </c>
      <c r="C493" s="415">
        <v>1234789673</v>
      </c>
      <c r="D493" s="414" t="s">
        <v>2418</v>
      </c>
      <c r="E493" s="416" t="s">
        <v>281</v>
      </c>
      <c r="F493" s="416" t="s">
        <v>332</v>
      </c>
      <c r="G493" s="425" t="s">
        <v>280</v>
      </c>
      <c r="H493" s="422" t="s">
        <v>2419</v>
      </c>
    </row>
    <row r="494" spans="1:8" x14ac:dyDescent="0.2">
      <c r="A494" s="406"/>
      <c r="B494" s="414" t="s">
        <v>2420</v>
      </c>
      <c r="C494" s="415">
        <v>1110556693</v>
      </c>
      <c r="D494" s="414" t="s">
        <v>893</v>
      </c>
      <c r="E494" s="416" t="s">
        <v>1078</v>
      </c>
      <c r="F494" s="416" t="s">
        <v>332</v>
      </c>
      <c r="G494" s="425" t="s">
        <v>280</v>
      </c>
      <c r="H494" s="422" t="s">
        <v>2422</v>
      </c>
    </row>
    <row r="495" spans="1:8" x14ac:dyDescent="0.2">
      <c r="A495" s="406"/>
      <c r="B495" s="414" t="s">
        <v>2423</v>
      </c>
      <c r="C495" s="415">
        <v>79975365</v>
      </c>
      <c r="D495" s="420" t="s">
        <v>2424</v>
      </c>
      <c r="E495" s="416" t="s">
        <v>1078</v>
      </c>
      <c r="F495" s="416" t="s">
        <v>332</v>
      </c>
      <c r="G495" s="425" t="s">
        <v>280</v>
      </c>
      <c r="H495" s="422" t="s">
        <v>2426</v>
      </c>
    </row>
    <row r="496" spans="1:8" x14ac:dyDescent="0.2">
      <c r="A496" s="406"/>
      <c r="B496" s="414" t="s">
        <v>2427</v>
      </c>
      <c r="C496" s="415">
        <v>1120358889</v>
      </c>
      <c r="D496" s="414" t="s">
        <v>562</v>
      </c>
      <c r="E496" s="416" t="s">
        <v>278</v>
      </c>
      <c r="F496" s="416" t="s">
        <v>332</v>
      </c>
      <c r="G496" s="425" t="s">
        <v>280</v>
      </c>
      <c r="H496" s="422" t="s">
        <v>2429</v>
      </c>
    </row>
    <row r="497" spans="1:8" x14ac:dyDescent="0.2">
      <c r="A497" s="406"/>
      <c r="B497" s="414" t="s">
        <v>2430</v>
      </c>
      <c r="C497" s="415">
        <v>1121957218</v>
      </c>
      <c r="D497" s="426" t="s">
        <v>567</v>
      </c>
      <c r="E497" s="416" t="s">
        <v>278</v>
      </c>
      <c r="F497" s="416" t="s">
        <v>332</v>
      </c>
      <c r="G497" s="425" t="s">
        <v>280</v>
      </c>
      <c r="H497" s="422" t="s">
        <v>2432</v>
      </c>
    </row>
    <row r="498" spans="1:8" x14ac:dyDescent="0.2">
      <c r="A498" s="408"/>
      <c r="B498" s="414" t="s">
        <v>2550</v>
      </c>
      <c r="C498" s="415">
        <v>40332720</v>
      </c>
      <c r="D498" s="414" t="s">
        <v>559</v>
      </c>
      <c r="E498" s="416" t="s">
        <v>278</v>
      </c>
      <c r="F498" s="416" t="s">
        <v>332</v>
      </c>
      <c r="G498" s="425" t="s">
        <v>280</v>
      </c>
      <c r="H498" s="422" t="s">
        <v>2552</v>
      </c>
    </row>
    <row r="499" spans="1:8" x14ac:dyDescent="0.2">
      <c r="A499" s="406"/>
      <c r="B499" s="414" t="s">
        <v>2553</v>
      </c>
      <c r="C499" s="415">
        <v>1121952477</v>
      </c>
      <c r="D499" s="414" t="s">
        <v>901</v>
      </c>
      <c r="E499" s="416" t="s">
        <v>278</v>
      </c>
      <c r="F499" s="416" t="s">
        <v>332</v>
      </c>
      <c r="G499" s="425" t="s">
        <v>280</v>
      </c>
      <c r="H499" s="422" t="s">
        <v>2555</v>
      </c>
    </row>
    <row r="500" spans="1:8" x14ac:dyDescent="0.2">
      <c r="A500" s="406"/>
      <c r="B500" s="414" t="s">
        <v>2556</v>
      </c>
      <c r="C500" s="419">
        <v>13761421</v>
      </c>
      <c r="D500" s="420" t="s">
        <v>1313</v>
      </c>
      <c r="E500" s="416" t="s">
        <v>271</v>
      </c>
      <c r="F500" s="416" t="s">
        <v>332</v>
      </c>
      <c r="G500" s="425" t="s">
        <v>280</v>
      </c>
      <c r="H500" s="422" t="s">
        <v>2558</v>
      </c>
    </row>
    <row r="501" spans="1:8" x14ac:dyDescent="0.2">
      <c r="A501" s="406"/>
      <c r="B501" s="414" t="s">
        <v>2559</v>
      </c>
      <c r="C501" s="415">
        <v>1006780132</v>
      </c>
      <c r="D501" s="414" t="s">
        <v>685</v>
      </c>
      <c r="E501" s="416" t="s">
        <v>714</v>
      </c>
      <c r="F501" s="416" t="s">
        <v>332</v>
      </c>
      <c r="G501" s="425" t="s">
        <v>280</v>
      </c>
      <c r="H501" s="422" t="s">
        <v>2561</v>
      </c>
    </row>
    <row r="502" spans="1:8" x14ac:dyDescent="0.2">
      <c r="A502" s="406"/>
      <c r="B502" s="414" t="s">
        <v>2562</v>
      </c>
      <c r="C502" s="415">
        <v>1121940663</v>
      </c>
      <c r="D502" s="414" t="s">
        <v>1097</v>
      </c>
      <c r="E502" s="416" t="s">
        <v>714</v>
      </c>
      <c r="F502" s="416" t="s">
        <v>332</v>
      </c>
      <c r="G502" s="425" t="s">
        <v>280</v>
      </c>
      <c r="H502" s="422" t="s">
        <v>2564</v>
      </c>
    </row>
    <row r="503" spans="1:8" x14ac:dyDescent="0.2">
      <c r="A503" s="406"/>
      <c r="B503" s="414" t="s">
        <v>2572</v>
      </c>
      <c r="C503" s="415">
        <v>1121936276</v>
      </c>
      <c r="D503" s="414" t="s">
        <v>875</v>
      </c>
      <c r="E503" s="416" t="s">
        <v>297</v>
      </c>
      <c r="F503" s="416" t="s">
        <v>332</v>
      </c>
      <c r="G503" s="425" t="s">
        <v>280</v>
      </c>
      <c r="H503" s="422" t="s">
        <v>2567</v>
      </c>
    </row>
    <row r="504" spans="1:8" x14ac:dyDescent="0.2">
      <c r="A504" s="406"/>
      <c r="B504" s="414" t="s">
        <v>2611</v>
      </c>
      <c r="C504" s="415">
        <v>1007419980</v>
      </c>
      <c r="D504" s="414" t="s">
        <v>2612</v>
      </c>
      <c r="E504" s="416" t="s">
        <v>1074</v>
      </c>
      <c r="F504" s="416" t="s">
        <v>332</v>
      </c>
      <c r="G504" s="425" t="s">
        <v>280</v>
      </c>
      <c r="H504" s="422" t="s">
        <v>2614</v>
      </c>
    </row>
    <row r="505" spans="1:8" x14ac:dyDescent="0.2">
      <c r="A505" s="406"/>
      <c r="B505" s="414" t="s">
        <v>2615</v>
      </c>
      <c r="C505" s="415">
        <v>1121897410</v>
      </c>
      <c r="D505" s="414" t="s">
        <v>2616</v>
      </c>
      <c r="E505" s="416" t="s">
        <v>1080</v>
      </c>
      <c r="F505" s="416" t="s">
        <v>332</v>
      </c>
      <c r="G505" s="425" t="s">
        <v>280</v>
      </c>
      <c r="H505" s="422" t="s">
        <v>2619</v>
      </c>
    </row>
    <row r="506" spans="1:8" x14ac:dyDescent="0.2">
      <c r="A506" s="406"/>
      <c r="B506" s="414" t="s">
        <v>2620</v>
      </c>
      <c r="C506" s="419">
        <v>1121917785</v>
      </c>
      <c r="D506" s="414" t="s">
        <v>2621</v>
      </c>
      <c r="E506" s="416" t="s">
        <v>295</v>
      </c>
      <c r="F506" s="416" t="s">
        <v>332</v>
      </c>
      <c r="G506" s="425" t="s">
        <v>280</v>
      </c>
      <c r="H506" s="422" t="s">
        <v>2622</v>
      </c>
    </row>
    <row r="507" spans="1:8" x14ac:dyDescent="0.2">
      <c r="A507" s="406"/>
      <c r="B507" s="414" t="s">
        <v>2623</v>
      </c>
      <c r="C507" s="415">
        <v>1121894853</v>
      </c>
      <c r="D507" s="414" t="s">
        <v>550</v>
      </c>
      <c r="E507" s="416" t="s">
        <v>275</v>
      </c>
      <c r="F507" s="416" t="s">
        <v>332</v>
      </c>
      <c r="G507" s="425" t="s">
        <v>280</v>
      </c>
      <c r="H507" s="422" t="s">
        <v>2625</v>
      </c>
    </row>
    <row r="508" spans="1:8" x14ac:dyDescent="0.2">
      <c r="A508" s="406"/>
      <c r="B508" s="414" t="s">
        <v>2626</v>
      </c>
      <c r="C508" s="415">
        <v>1026260515</v>
      </c>
      <c r="D508" s="414" t="s">
        <v>2627</v>
      </c>
      <c r="E508" s="416" t="s">
        <v>271</v>
      </c>
      <c r="F508" s="416" t="s">
        <v>332</v>
      </c>
      <c r="G508" s="425" t="s">
        <v>280</v>
      </c>
      <c r="H508" s="422" t="s">
        <v>2632</v>
      </c>
    </row>
    <row r="509" spans="1:8" x14ac:dyDescent="0.2">
      <c r="A509" s="406"/>
      <c r="B509" s="414" t="s">
        <v>2633</v>
      </c>
      <c r="C509" s="419">
        <v>31949877</v>
      </c>
      <c r="D509" s="420" t="s">
        <v>2634</v>
      </c>
      <c r="E509" s="416" t="s">
        <v>271</v>
      </c>
      <c r="F509" s="416" t="s">
        <v>332</v>
      </c>
      <c r="G509" s="425" t="s">
        <v>280</v>
      </c>
      <c r="H509" s="422" t="s">
        <v>2638</v>
      </c>
    </row>
    <row r="510" spans="1:8" x14ac:dyDescent="0.2">
      <c r="A510" s="406"/>
      <c r="B510" s="414" t="s">
        <v>2639</v>
      </c>
      <c r="C510" s="415">
        <v>41240855</v>
      </c>
      <c r="D510" s="414" t="s">
        <v>2640</v>
      </c>
      <c r="E510" s="416" t="s">
        <v>271</v>
      </c>
      <c r="F510" s="416" t="s">
        <v>332</v>
      </c>
      <c r="G510" s="425" t="s">
        <v>280</v>
      </c>
      <c r="H510" s="422" t="s">
        <v>2643</v>
      </c>
    </row>
    <row r="511" spans="1:8" x14ac:dyDescent="0.2">
      <c r="A511" s="406"/>
      <c r="B511" s="414" t="s">
        <v>2644</v>
      </c>
      <c r="C511" s="415">
        <v>1192775332</v>
      </c>
      <c r="D511" s="414" t="s">
        <v>2645</v>
      </c>
      <c r="E511" s="416" t="s">
        <v>271</v>
      </c>
      <c r="F511" s="416" t="s">
        <v>332</v>
      </c>
      <c r="G511" s="425" t="s">
        <v>280</v>
      </c>
      <c r="H511" s="422" t="s">
        <v>2647</v>
      </c>
    </row>
    <row r="512" spans="1:8" x14ac:dyDescent="0.2">
      <c r="A512" s="406"/>
      <c r="B512" s="414" t="s">
        <v>2648</v>
      </c>
      <c r="C512" s="415">
        <v>1121961568</v>
      </c>
      <c r="D512" s="414" t="s">
        <v>2649</v>
      </c>
      <c r="E512" s="416" t="s">
        <v>271</v>
      </c>
      <c r="F512" s="416" t="s">
        <v>332</v>
      </c>
      <c r="G512" s="425" t="s">
        <v>280</v>
      </c>
      <c r="H512" s="422" t="s">
        <v>2651</v>
      </c>
    </row>
    <row r="513" spans="1:8" x14ac:dyDescent="0.2">
      <c r="A513" s="408"/>
      <c r="B513" s="414" t="s">
        <v>2652</v>
      </c>
      <c r="C513" s="415">
        <v>79943834</v>
      </c>
      <c r="D513" s="414" t="s">
        <v>2653</v>
      </c>
      <c r="E513" s="416" t="s">
        <v>271</v>
      </c>
      <c r="F513" s="416" t="s">
        <v>332</v>
      </c>
      <c r="G513" s="425" t="s">
        <v>280</v>
      </c>
      <c r="H513" s="422" t="s">
        <v>2655</v>
      </c>
    </row>
    <row r="514" spans="1:8" x14ac:dyDescent="0.2">
      <c r="A514" s="406"/>
      <c r="B514" s="414" t="s">
        <v>2656</v>
      </c>
      <c r="C514" s="415">
        <v>1121959205</v>
      </c>
      <c r="D514" s="414" t="s">
        <v>2657</v>
      </c>
      <c r="E514" s="416" t="s">
        <v>271</v>
      </c>
      <c r="F514" s="416" t="s">
        <v>332</v>
      </c>
      <c r="G514" s="425" t="s">
        <v>280</v>
      </c>
      <c r="H514" s="422" t="s">
        <v>2658</v>
      </c>
    </row>
    <row r="515" spans="1:8" x14ac:dyDescent="0.2">
      <c r="A515" s="406"/>
      <c r="B515" s="414" t="s">
        <v>2659</v>
      </c>
      <c r="C515" s="419">
        <v>1121852835</v>
      </c>
      <c r="D515" s="420" t="s">
        <v>2660</v>
      </c>
      <c r="E515" s="416" t="s">
        <v>273</v>
      </c>
      <c r="F515" s="416" t="s">
        <v>332</v>
      </c>
      <c r="G515" s="425" t="s">
        <v>280</v>
      </c>
      <c r="H515" s="422" t="s">
        <v>2664</v>
      </c>
    </row>
    <row r="516" spans="1:8" x14ac:dyDescent="0.2">
      <c r="A516" s="406"/>
      <c r="B516" s="414" t="s">
        <v>2665</v>
      </c>
      <c r="C516" s="415">
        <v>1121953652</v>
      </c>
      <c r="D516" s="414" t="s">
        <v>2666</v>
      </c>
      <c r="E516" s="416" t="s">
        <v>273</v>
      </c>
      <c r="F516" s="416" t="s">
        <v>332</v>
      </c>
      <c r="G516" s="425" t="s">
        <v>280</v>
      </c>
      <c r="H516" s="422" t="s">
        <v>2670</v>
      </c>
    </row>
    <row r="517" spans="1:8" x14ac:dyDescent="0.2">
      <c r="A517" s="406"/>
      <c r="B517" s="414" t="s">
        <v>2671</v>
      </c>
      <c r="C517" s="415">
        <v>1192794857</v>
      </c>
      <c r="D517" s="414" t="s">
        <v>2672</v>
      </c>
      <c r="E517" s="416" t="s">
        <v>273</v>
      </c>
      <c r="F517" s="416" t="s">
        <v>332</v>
      </c>
      <c r="G517" s="425" t="s">
        <v>280</v>
      </c>
      <c r="H517" s="422" t="s">
        <v>2673</v>
      </c>
    </row>
    <row r="518" spans="1:8" x14ac:dyDescent="0.2">
      <c r="A518" s="409"/>
      <c r="B518" s="414" t="s">
        <v>2680</v>
      </c>
      <c r="C518" s="415">
        <v>1121839991</v>
      </c>
      <c r="D518" s="414" t="s">
        <v>2681</v>
      </c>
      <c r="E518" s="416" t="s">
        <v>282</v>
      </c>
      <c r="F518" s="416" t="s">
        <v>332</v>
      </c>
      <c r="G518" s="425" t="s">
        <v>280</v>
      </c>
      <c r="H518" s="422" t="s">
        <v>2684</v>
      </c>
    </row>
    <row r="519" spans="1:8" x14ac:dyDescent="0.2">
      <c r="A519" s="406"/>
      <c r="B519" s="414" t="s">
        <v>2685</v>
      </c>
      <c r="C519" s="415">
        <v>35898369</v>
      </c>
      <c r="D519" s="414" t="s">
        <v>2686</v>
      </c>
      <c r="E519" s="416" t="s">
        <v>282</v>
      </c>
      <c r="F519" s="416" t="s">
        <v>332</v>
      </c>
      <c r="G519" s="425" t="s">
        <v>280</v>
      </c>
      <c r="H519" s="422" t="s">
        <v>2690</v>
      </c>
    </row>
    <row r="520" spans="1:8" x14ac:dyDescent="0.2">
      <c r="A520" s="406"/>
      <c r="B520" s="414" t="s">
        <v>2691</v>
      </c>
      <c r="C520" s="415">
        <v>1006838635</v>
      </c>
      <c r="D520" s="414" t="s">
        <v>2692</v>
      </c>
      <c r="E520" s="416" t="s">
        <v>299</v>
      </c>
      <c r="F520" s="416" t="s">
        <v>332</v>
      </c>
      <c r="G520" s="425" t="s">
        <v>280</v>
      </c>
      <c r="H520" s="422" t="s">
        <v>2695</v>
      </c>
    </row>
    <row r="521" spans="1:8" x14ac:dyDescent="0.2">
      <c r="A521" s="406"/>
      <c r="B521" s="414" t="s">
        <v>2715</v>
      </c>
      <c r="C521" s="415">
        <v>1121819231</v>
      </c>
      <c r="D521" s="414" t="s">
        <v>2716</v>
      </c>
      <c r="E521" s="416" t="s">
        <v>703</v>
      </c>
      <c r="F521" s="416" t="s">
        <v>332</v>
      </c>
      <c r="G521" s="425" t="s">
        <v>280</v>
      </c>
      <c r="H521" s="422" t="s">
        <v>2717</v>
      </c>
    </row>
    <row r="522" spans="1:8" x14ac:dyDescent="0.2">
      <c r="A522" s="406"/>
      <c r="B522" s="414" t="s">
        <v>2718</v>
      </c>
      <c r="C522" s="415">
        <v>79749748</v>
      </c>
      <c r="D522" s="414" t="s">
        <v>2719</v>
      </c>
      <c r="E522" s="416" t="s">
        <v>278</v>
      </c>
      <c r="F522" s="416" t="s">
        <v>332</v>
      </c>
      <c r="G522" s="425" t="s">
        <v>280</v>
      </c>
      <c r="H522" s="418" t="s">
        <v>2722</v>
      </c>
    </row>
    <row r="523" spans="1:8" x14ac:dyDescent="0.2">
      <c r="A523" s="406"/>
      <c r="B523" s="414" t="s">
        <v>2984</v>
      </c>
      <c r="C523" s="415">
        <v>1006776461</v>
      </c>
      <c r="D523" s="414" t="s">
        <v>2985</v>
      </c>
      <c r="E523" s="416" t="s">
        <v>282</v>
      </c>
      <c r="F523" s="416" t="s">
        <v>332</v>
      </c>
      <c r="G523" s="425" t="s">
        <v>280</v>
      </c>
      <c r="H523" s="422" t="s">
        <v>2988</v>
      </c>
    </row>
    <row r="524" spans="1:8" x14ac:dyDescent="0.2">
      <c r="A524" s="406"/>
      <c r="B524" s="414" t="s">
        <v>3010</v>
      </c>
      <c r="C524" s="427">
        <v>1006775039</v>
      </c>
      <c r="D524" s="428" t="s">
        <v>3008</v>
      </c>
      <c r="E524" s="416" t="s">
        <v>271</v>
      </c>
      <c r="F524" s="416" t="s">
        <v>332</v>
      </c>
      <c r="G524" s="425" t="s">
        <v>280</v>
      </c>
      <c r="H524" s="429" t="s">
        <v>3009</v>
      </c>
    </row>
    <row r="525" spans="1:8" x14ac:dyDescent="0.2">
      <c r="A525" s="406"/>
      <c r="B525" s="414" t="s">
        <v>3014</v>
      </c>
      <c r="C525" s="430">
        <v>1120368055</v>
      </c>
      <c r="D525" s="418" t="s">
        <v>3015</v>
      </c>
      <c r="E525" s="416" t="s">
        <v>282</v>
      </c>
      <c r="F525" s="416" t="s">
        <v>332</v>
      </c>
      <c r="G525" s="425" t="s">
        <v>280</v>
      </c>
      <c r="H525" s="422" t="s">
        <v>3017</v>
      </c>
    </row>
    <row r="526" spans="1:8" x14ac:dyDescent="0.2">
      <c r="A526" s="409"/>
      <c r="B526" s="414" t="s">
        <v>1157</v>
      </c>
      <c r="C526" s="415">
        <v>52204196</v>
      </c>
      <c r="D526" s="414" t="s">
        <v>1158</v>
      </c>
      <c r="E526" s="416" t="s">
        <v>277</v>
      </c>
      <c r="F526" s="416" t="s">
        <v>707</v>
      </c>
      <c r="G526" s="417" t="s">
        <v>708</v>
      </c>
      <c r="H526" s="422" t="s">
        <v>1162</v>
      </c>
    </row>
    <row r="527" spans="1:8" x14ac:dyDescent="0.2">
      <c r="A527" s="406"/>
      <c r="B527" s="414" t="s">
        <v>1855</v>
      </c>
      <c r="C527" s="415">
        <v>1121899808</v>
      </c>
      <c r="D527" s="414" t="s">
        <v>600</v>
      </c>
      <c r="E527" s="416" t="s">
        <v>277</v>
      </c>
      <c r="F527" s="416" t="s">
        <v>707</v>
      </c>
      <c r="G527" s="417" t="s">
        <v>708</v>
      </c>
      <c r="H527" s="418" t="s">
        <v>1856</v>
      </c>
    </row>
    <row r="528" spans="1:8" x14ac:dyDescent="0.2">
      <c r="A528" s="406"/>
      <c r="B528" s="414" t="s">
        <v>1857</v>
      </c>
      <c r="C528" s="415">
        <v>1121833001</v>
      </c>
      <c r="D528" s="414" t="s">
        <v>602</v>
      </c>
      <c r="E528" s="416" t="s">
        <v>277</v>
      </c>
      <c r="F528" s="416" t="s">
        <v>707</v>
      </c>
      <c r="G528" s="417" t="s">
        <v>708</v>
      </c>
      <c r="H528" s="418" t="s">
        <v>1858</v>
      </c>
    </row>
    <row r="529" spans="1:9" x14ac:dyDescent="0.2">
      <c r="A529" s="405"/>
      <c r="B529" s="414" t="s">
        <v>1859</v>
      </c>
      <c r="C529" s="415">
        <v>40215055</v>
      </c>
      <c r="D529" s="414" t="s">
        <v>605</v>
      </c>
      <c r="E529" s="416" t="s">
        <v>277</v>
      </c>
      <c r="F529" s="416" t="s">
        <v>707</v>
      </c>
      <c r="G529" s="417" t="s">
        <v>708</v>
      </c>
      <c r="H529" s="418" t="s">
        <v>1860</v>
      </c>
    </row>
    <row r="530" spans="1:9" x14ac:dyDescent="0.2">
      <c r="A530" s="406"/>
      <c r="B530" s="414" t="s">
        <v>1861</v>
      </c>
      <c r="C530" s="419">
        <v>24716432</v>
      </c>
      <c r="D530" s="414" t="s">
        <v>608</v>
      </c>
      <c r="E530" s="416" t="s">
        <v>277</v>
      </c>
      <c r="F530" s="416" t="s">
        <v>707</v>
      </c>
      <c r="G530" s="417" t="s">
        <v>708</v>
      </c>
      <c r="H530" s="418" t="s">
        <v>1862</v>
      </c>
    </row>
    <row r="531" spans="1:9" x14ac:dyDescent="0.2">
      <c r="A531" s="406"/>
      <c r="B531" s="414" t="s">
        <v>1863</v>
      </c>
      <c r="C531" s="415">
        <v>35261992</v>
      </c>
      <c r="D531" s="414" t="s">
        <v>601</v>
      </c>
      <c r="E531" s="416" t="s">
        <v>277</v>
      </c>
      <c r="F531" s="416" t="s">
        <v>707</v>
      </c>
      <c r="G531" s="417" t="s">
        <v>708</v>
      </c>
      <c r="H531" s="418" t="s">
        <v>1864</v>
      </c>
    </row>
    <row r="532" spans="1:9" x14ac:dyDescent="0.2">
      <c r="A532" s="406"/>
      <c r="B532" s="414" t="s">
        <v>1865</v>
      </c>
      <c r="C532" s="419">
        <v>1121948633</v>
      </c>
      <c r="D532" s="414" t="s">
        <v>603</v>
      </c>
      <c r="E532" s="416" t="s">
        <v>277</v>
      </c>
      <c r="F532" s="416" t="s">
        <v>707</v>
      </c>
      <c r="G532" s="417" t="s">
        <v>708</v>
      </c>
      <c r="H532" s="418" t="s">
        <v>1866</v>
      </c>
    </row>
    <row r="533" spans="1:9" x14ac:dyDescent="0.2">
      <c r="A533" s="406"/>
      <c r="B533" s="414" t="s">
        <v>1867</v>
      </c>
      <c r="C533" s="415">
        <v>52964097</v>
      </c>
      <c r="D533" s="414" t="s">
        <v>604</v>
      </c>
      <c r="E533" s="416" t="s">
        <v>277</v>
      </c>
      <c r="F533" s="416" t="s">
        <v>707</v>
      </c>
      <c r="G533" s="417" t="s">
        <v>708</v>
      </c>
      <c r="H533" s="418" t="s">
        <v>1868</v>
      </c>
    </row>
    <row r="534" spans="1:9" x14ac:dyDescent="0.2">
      <c r="A534" s="406"/>
      <c r="B534" s="414" t="s">
        <v>1869</v>
      </c>
      <c r="C534" s="415">
        <v>40447942</v>
      </c>
      <c r="D534" s="414" t="s">
        <v>606</v>
      </c>
      <c r="E534" s="416" t="s">
        <v>277</v>
      </c>
      <c r="F534" s="416" t="s">
        <v>707</v>
      </c>
      <c r="G534" s="417" t="s">
        <v>708</v>
      </c>
      <c r="H534" s="418" t="s">
        <v>1870</v>
      </c>
    </row>
    <row r="535" spans="1:9" x14ac:dyDescent="0.2">
      <c r="A535" s="406"/>
      <c r="B535" s="414" t="s">
        <v>1871</v>
      </c>
      <c r="C535" s="415">
        <v>1085298952</v>
      </c>
      <c r="D535" s="414" t="s">
        <v>607</v>
      </c>
      <c r="E535" s="416" t="s">
        <v>277</v>
      </c>
      <c r="F535" s="416" t="s">
        <v>707</v>
      </c>
      <c r="G535" s="417" t="s">
        <v>708</v>
      </c>
      <c r="H535" s="418" t="s">
        <v>1872</v>
      </c>
    </row>
    <row r="536" spans="1:9" x14ac:dyDescent="0.2">
      <c r="A536" s="406"/>
      <c r="B536" s="414" t="s">
        <v>1873</v>
      </c>
      <c r="C536" s="415">
        <v>80029191</v>
      </c>
      <c r="D536" s="414" t="s">
        <v>1255</v>
      </c>
      <c r="E536" s="416" t="s">
        <v>277</v>
      </c>
      <c r="F536" s="416" t="s">
        <v>707</v>
      </c>
      <c r="G536" s="417" t="s">
        <v>708</v>
      </c>
      <c r="H536" s="418" t="s">
        <v>1874</v>
      </c>
    </row>
    <row r="537" spans="1:9" x14ac:dyDescent="0.2">
      <c r="A537" s="406"/>
      <c r="B537" s="414" t="s">
        <v>1875</v>
      </c>
      <c r="C537" s="415">
        <v>1121940371</v>
      </c>
      <c r="D537" s="414" t="s">
        <v>1268</v>
      </c>
      <c r="E537" s="416" t="s">
        <v>277</v>
      </c>
      <c r="F537" s="416" t="s">
        <v>707</v>
      </c>
      <c r="G537" s="417" t="s">
        <v>708</v>
      </c>
      <c r="H537" s="418" t="s">
        <v>1876</v>
      </c>
    </row>
    <row r="538" spans="1:9" x14ac:dyDescent="0.2">
      <c r="A538" s="406"/>
      <c r="B538" s="414" t="s">
        <v>2786</v>
      </c>
      <c r="C538" s="415">
        <v>53015422</v>
      </c>
      <c r="D538" s="414" t="s">
        <v>2787</v>
      </c>
      <c r="E538" s="416" t="s">
        <v>277</v>
      </c>
      <c r="F538" s="416" t="s">
        <v>707</v>
      </c>
      <c r="G538" s="417" t="s">
        <v>708</v>
      </c>
      <c r="H538" s="418" t="s">
        <v>2790</v>
      </c>
    </row>
    <row r="539" spans="1:9" x14ac:dyDescent="0.2">
      <c r="A539" s="406"/>
      <c r="B539" s="414" t="s">
        <v>2812</v>
      </c>
      <c r="C539" s="415">
        <v>39626133</v>
      </c>
      <c r="D539" s="414" t="s">
        <v>2813</v>
      </c>
      <c r="E539" s="416" t="s">
        <v>277</v>
      </c>
      <c r="F539" s="416" t="s">
        <v>707</v>
      </c>
      <c r="G539" s="417" t="s">
        <v>708</v>
      </c>
      <c r="H539" s="418" t="s">
        <v>2816</v>
      </c>
    </row>
    <row r="540" spans="1:9" ht="4.5" customHeight="1" x14ac:dyDescent="0.25"/>
    <row r="541" spans="1:9" s="402" customFormat="1" hidden="1" x14ac:dyDescent="0.25">
      <c r="A541" s="403"/>
      <c r="B541" s="405"/>
      <c r="C541" s="405"/>
      <c r="D541" s="405"/>
      <c r="E541" s="405"/>
      <c r="F541" s="405"/>
      <c r="G541" s="405"/>
      <c r="H541" s="405"/>
      <c r="I541" s="405"/>
    </row>
  </sheetData>
  <sheetProtection autoFilter="0"/>
  <conditionalFormatting sqref="B1 B3:B1048576">
    <cfRule type="duplicateValues" dxfId="2409" priority="18"/>
  </conditionalFormatting>
  <conditionalFormatting sqref="B1">
    <cfRule type="duplicateValues" dxfId="2408" priority="181"/>
    <cfRule type="duplicateValues" dxfId="2407" priority="194"/>
    <cfRule type="duplicateValues" dxfId="2406" priority="193"/>
    <cfRule type="duplicateValues" dxfId="2405" priority="192"/>
    <cfRule type="duplicateValues" dxfId="2404" priority="191"/>
    <cfRule type="duplicateValues" dxfId="2403" priority="190"/>
    <cfRule type="duplicateValues" priority="189"/>
    <cfRule type="duplicateValues" dxfId="2402" priority="188"/>
    <cfRule type="duplicateValues" dxfId="2401" priority="187"/>
    <cfRule type="duplicateValues" dxfId="2400" priority="186"/>
    <cfRule type="duplicateValues" priority="185"/>
    <cfRule type="duplicateValues" dxfId="2399" priority="184"/>
    <cfRule type="duplicateValues" dxfId="2398" priority="183"/>
    <cfRule type="duplicateValues" dxfId="2397" priority="182"/>
    <cfRule type="duplicateValues" dxfId="2396" priority="180"/>
    <cfRule type="duplicateValues" dxfId="2395" priority="179"/>
    <cfRule type="duplicateValues" dxfId="2394" priority="178"/>
  </conditionalFormatting>
  <conditionalFormatting sqref="B2">
    <cfRule type="duplicateValues" dxfId="2393" priority="1"/>
    <cfRule type="duplicateValues" dxfId="2392" priority="9"/>
    <cfRule type="duplicateValues" dxfId="2391" priority="3"/>
    <cfRule type="duplicateValues" dxfId="2390" priority="4"/>
    <cfRule type="duplicateValues" dxfId="2389" priority="5"/>
    <cfRule type="duplicateValues" dxfId="2388" priority="6"/>
    <cfRule type="duplicateValues" dxfId="2387" priority="7"/>
    <cfRule type="duplicateValues" dxfId="2386" priority="8"/>
    <cfRule type="duplicateValues" dxfId="2385" priority="10"/>
    <cfRule type="duplicateValues" dxfId="2384" priority="11"/>
    <cfRule type="duplicateValues" dxfId="2383" priority="12"/>
    <cfRule type="duplicateValues" dxfId="2382" priority="13" stopIfTrue="1"/>
    <cfRule type="duplicateValues" dxfId="2381" priority="14" stopIfTrue="1"/>
    <cfRule type="duplicateValues" priority="15" stopIfTrue="1"/>
    <cfRule type="duplicateValues" dxfId="2380" priority="16" stopIfTrue="1"/>
  </conditionalFormatting>
  <conditionalFormatting sqref="B3">
    <cfRule type="duplicateValues" dxfId="2379" priority="129"/>
  </conditionalFormatting>
  <conditionalFormatting sqref="B3:B4">
    <cfRule type="duplicateValues" dxfId="2378" priority="161"/>
  </conditionalFormatting>
  <conditionalFormatting sqref="B3:B7">
    <cfRule type="duplicateValues" dxfId="2377" priority="162"/>
  </conditionalFormatting>
  <conditionalFormatting sqref="B3:B8">
    <cfRule type="duplicateValues" dxfId="2376" priority="160"/>
  </conditionalFormatting>
  <conditionalFormatting sqref="B3:B264">
    <cfRule type="duplicateValues" dxfId="2375" priority="163"/>
  </conditionalFormatting>
  <conditionalFormatting sqref="B457:B537">
    <cfRule type="duplicateValues" dxfId="2374" priority="146"/>
  </conditionalFormatting>
  <conditionalFormatting sqref="B539">
    <cfRule type="duplicateValues" dxfId="2373" priority="22"/>
  </conditionalFormatting>
  <conditionalFormatting sqref="B540:B1048576 B1">
    <cfRule type="duplicateValues" dxfId="2372" priority="176"/>
    <cfRule type="duplicateValues" dxfId="2371" priority="174"/>
    <cfRule type="duplicateValues" dxfId="2370" priority="167"/>
    <cfRule type="duplicateValues" dxfId="2369" priority="173"/>
    <cfRule type="duplicateValues" dxfId="2368" priority="164"/>
    <cfRule type="duplicateValues" dxfId="2367" priority="175"/>
    <cfRule type="duplicateValues" dxfId="2366" priority="177"/>
    <cfRule type="duplicateValues" dxfId="2365" priority="172"/>
  </conditionalFormatting>
  <conditionalFormatting sqref="B540:B1048576">
    <cfRule type="duplicateValues" dxfId="2364" priority="168"/>
    <cfRule type="duplicateValues" dxfId="2363" priority="166"/>
    <cfRule type="duplicateValues" dxfId="2362" priority="171"/>
    <cfRule type="duplicateValues" dxfId="2361" priority="165"/>
    <cfRule type="duplicateValues" dxfId="2360" priority="169"/>
    <cfRule type="duplicateValues" dxfId="2359" priority="170"/>
  </conditionalFormatting>
  <conditionalFormatting sqref="C1">
    <cfRule type="duplicateValues" dxfId="2358" priority="196"/>
    <cfRule type="duplicateValues" dxfId="2357" priority="195"/>
  </conditionalFormatting>
  <conditionalFormatting sqref="C2">
    <cfRule type="duplicateValues" dxfId="2356" priority="17" stopIfTrue="1"/>
  </conditionalFormatting>
  <conditionalFormatting sqref="D538">
    <cfRule type="duplicateValues" dxfId="2355" priority="29"/>
  </conditionalFormatting>
  <conditionalFormatting sqref="D539">
    <cfRule type="duplicateValues" dxfId="2354" priority="19"/>
    <cfRule type="duplicateValues" dxfId="2353" priority="21"/>
    <cfRule type="duplicateValues" dxfId="2352" priority="20"/>
  </conditionalFormatting>
  <conditionalFormatting sqref="H2">
    <cfRule type="duplicateValues" dxfId="2351" priority="2"/>
  </conditionalFormatting>
  <conditionalFormatting sqref="H3">
    <cfRule type="duplicateValues" dxfId="2350" priority="113"/>
    <cfRule type="duplicateValues" dxfId="2349" priority="112"/>
    <cfRule type="duplicateValues" dxfId="2348" priority="111"/>
    <cfRule type="duplicateValues" dxfId="2347" priority="110"/>
    <cfRule type="duplicateValues" dxfId="2346" priority="128"/>
    <cfRule type="duplicateValues" dxfId="2345" priority="116"/>
    <cfRule type="duplicateValues" dxfId="2344" priority="115"/>
    <cfRule type="duplicateValues" dxfId="2343" priority="114"/>
  </conditionalFormatting>
  <conditionalFormatting sqref="H4">
    <cfRule type="duplicateValues" dxfId="2342" priority="142"/>
    <cfRule type="duplicateValues" dxfId="2341" priority="141"/>
    <cfRule type="duplicateValues" dxfId="2340" priority="140"/>
    <cfRule type="duplicateValues" dxfId="2339" priority="139"/>
    <cfRule type="duplicateValues" dxfId="2338" priority="138"/>
    <cfRule type="duplicateValues" dxfId="2337" priority="137"/>
    <cfRule type="duplicateValues" dxfId="2336" priority="136"/>
    <cfRule type="duplicateValues" dxfId="2335" priority="135"/>
    <cfRule type="duplicateValues" dxfId="2334" priority="119"/>
    <cfRule type="duplicateValues" dxfId="2333" priority="133"/>
    <cfRule type="duplicateValues" dxfId="2332" priority="132"/>
    <cfRule type="duplicateValues" dxfId="2331" priority="131"/>
    <cfRule type="duplicateValues" dxfId="2330" priority="130"/>
    <cfRule type="duplicateValues" dxfId="2329" priority="118"/>
    <cfRule type="duplicateValues" dxfId="2328" priority="117"/>
    <cfRule type="duplicateValues" dxfId="2327" priority="134"/>
    <cfRule type="duplicateValues" dxfId="2326" priority="143"/>
  </conditionalFormatting>
  <conditionalFormatting sqref="H5">
    <cfRule type="duplicateValues" dxfId="2325" priority="121"/>
  </conditionalFormatting>
  <conditionalFormatting sqref="H5:H6">
    <cfRule type="duplicateValues" dxfId="2324" priority="120"/>
  </conditionalFormatting>
  <conditionalFormatting sqref="H6">
    <cfRule type="duplicateValues" dxfId="2323" priority="122"/>
  </conditionalFormatting>
  <conditionalFormatting sqref="H7">
    <cfRule type="duplicateValues" dxfId="2322" priority="124"/>
    <cfRule type="duplicateValues" dxfId="2321" priority="123"/>
  </conditionalFormatting>
  <conditionalFormatting sqref="H8">
    <cfRule type="duplicateValues" dxfId="2320" priority="127"/>
    <cfRule type="duplicateValues" dxfId="2319" priority="126"/>
    <cfRule type="duplicateValues" dxfId="2318" priority="125"/>
  </conditionalFormatting>
  <conditionalFormatting sqref="H9:H68">
    <cfRule type="duplicateValues" dxfId="2317" priority="159"/>
    <cfRule type="duplicateValues" dxfId="2316" priority="158"/>
    <cfRule type="duplicateValues" dxfId="2315" priority="157"/>
  </conditionalFormatting>
  <conditionalFormatting sqref="H69:H76">
    <cfRule type="duplicateValues" dxfId="2314" priority="107"/>
    <cfRule type="duplicateValues" dxfId="2313" priority="109"/>
    <cfRule type="duplicateValues" dxfId="2312" priority="108"/>
  </conditionalFormatting>
  <conditionalFormatting sqref="H77:H191">
    <cfRule type="duplicateValues" dxfId="2311" priority="153"/>
    <cfRule type="duplicateValues" dxfId="2310" priority="154"/>
    <cfRule type="duplicateValues" dxfId="2309" priority="155"/>
  </conditionalFormatting>
  <conditionalFormatting sqref="H77:H264">
    <cfRule type="duplicateValues" dxfId="2308" priority="156"/>
  </conditionalFormatting>
  <conditionalFormatting sqref="H192:H264">
    <cfRule type="duplicateValues" dxfId="2307" priority="152"/>
  </conditionalFormatting>
  <conditionalFormatting sqref="H265:H283 H367:H420 H285:H365">
    <cfRule type="duplicateValues" dxfId="2306" priority="148"/>
    <cfRule type="duplicateValues" dxfId="2305" priority="149"/>
    <cfRule type="duplicateValues" dxfId="2304" priority="150"/>
  </conditionalFormatting>
  <conditionalFormatting sqref="H265:H283 H367:H452 H285:H365">
    <cfRule type="duplicateValues" dxfId="2303" priority="151"/>
  </conditionalFormatting>
  <conditionalFormatting sqref="H284">
    <cfRule type="duplicateValues" dxfId="2302" priority="35"/>
    <cfRule type="duplicateValues" dxfId="2301" priority="36"/>
    <cfRule type="duplicateValues" dxfId="2300" priority="37"/>
    <cfRule type="duplicateValues" dxfId="2299" priority="34"/>
  </conditionalFormatting>
  <conditionalFormatting sqref="H366">
    <cfRule type="duplicateValues" dxfId="2298" priority="94"/>
    <cfRule type="duplicateValues" dxfId="2297" priority="95"/>
    <cfRule type="duplicateValues" dxfId="2296" priority="97"/>
    <cfRule type="duplicateValues" dxfId="2295" priority="96"/>
  </conditionalFormatting>
  <conditionalFormatting sqref="H451">
    <cfRule type="duplicateValues" dxfId="2294" priority="106"/>
    <cfRule type="duplicateValues" dxfId="2293" priority="105"/>
    <cfRule type="duplicateValues" dxfId="2292" priority="104"/>
  </conditionalFormatting>
  <conditionalFormatting sqref="H452 H421:H450">
    <cfRule type="duplicateValues" dxfId="2291" priority="103"/>
  </conditionalFormatting>
  <conditionalFormatting sqref="H453">
    <cfRule type="duplicateValues" dxfId="2290" priority="99"/>
    <cfRule type="duplicateValues" dxfId="2289" priority="100"/>
    <cfRule type="duplicateValues" dxfId="2288" priority="101"/>
    <cfRule type="duplicateValues" dxfId="2287" priority="98"/>
  </conditionalFormatting>
  <conditionalFormatting sqref="H454">
    <cfRule type="duplicateValues" dxfId="2286" priority="102"/>
  </conditionalFormatting>
  <conditionalFormatting sqref="H455">
    <cfRule type="duplicateValues" dxfId="2285" priority="147"/>
  </conditionalFormatting>
  <conditionalFormatting sqref="H456">
    <cfRule type="duplicateValues" dxfId="2284" priority="92"/>
    <cfRule type="duplicateValues" dxfId="2283" priority="91"/>
    <cfRule type="duplicateValues" dxfId="2282" priority="90"/>
    <cfRule type="duplicateValues" dxfId="2281" priority="93"/>
  </conditionalFormatting>
  <conditionalFormatting sqref="H457:H475">
    <cfRule type="duplicateValues" dxfId="2280" priority="43"/>
    <cfRule type="duplicateValues" dxfId="2279" priority="42"/>
    <cfRule type="duplicateValues" dxfId="2278" priority="41"/>
  </conditionalFormatting>
  <conditionalFormatting sqref="H457:H491">
    <cfRule type="duplicateValues" dxfId="2277" priority="40"/>
  </conditionalFormatting>
  <conditionalFormatting sqref="H457:H492">
    <cfRule type="duplicateValues" dxfId="2276" priority="39"/>
  </conditionalFormatting>
  <conditionalFormatting sqref="H457:H494">
    <cfRule type="duplicateValues" dxfId="2275" priority="38"/>
  </conditionalFormatting>
  <conditionalFormatting sqref="H476:H483">
    <cfRule type="duplicateValues" dxfId="2274" priority="89"/>
  </conditionalFormatting>
  <conditionalFormatting sqref="H484">
    <cfRule type="duplicateValues" dxfId="2273" priority="88"/>
    <cfRule type="duplicateValues" dxfId="2272" priority="87"/>
  </conditionalFormatting>
  <conditionalFormatting sqref="H484:H491">
    <cfRule type="duplicateValues" dxfId="2271" priority="86"/>
  </conditionalFormatting>
  <conditionalFormatting sqref="H485">
    <cfRule type="duplicateValues" dxfId="2270" priority="84"/>
    <cfRule type="duplicateValues" dxfId="2269" priority="85"/>
  </conditionalFormatting>
  <conditionalFormatting sqref="H486">
    <cfRule type="duplicateValues" dxfId="2268" priority="82"/>
    <cfRule type="duplicateValues" dxfId="2267" priority="83"/>
  </conditionalFormatting>
  <conditionalFormatting sqref="H487">
    <cfRule type="duplicateValues" dxfId="2266" priority="80"/>
    <cfRule type="duplicateValues" dxfId="2265" priority="81"/>
  </conditionalFormatting>
  <conditionalFormatting sqref="H488">
    <cfRule type="duplicateValues" dxfId="2264" priority="78"/>
    <cfRule type="duplicateValues" dxfId="2263" priority="79"/>
  </conditionalFormatting>
  <conditionalFormatting sqref="H489">
    <cfRule type="duplicateValues" dxfId="2262" priority="77"/>
    <cfRule type="duplicateValues" dxfId="2261" priority="76"/>
  </conditionalFormatting>
  <conditionalFormatting sqref="H490">
    <cfRule type="duplicateValues" dxfId="2260" priority="74"/>
    <cfRule type="duplicateValues" dxfId="2259" priority="75"/>
  </conditionalFormatting>
  <conditionalFormatting sqref="H491">
    <cfRule type="duplicateValues" dxfId="2258" priority="73"/>
    <cfRule type="duplicateValues" dxfId="2257" priority="72"/>
  </conditionalFormatting>
  <conditionalFormatting sqref="H492">
    <cfRule type="duplicateValues" dxfId="2256" priority="69"/>
    <cfRule type="duplicateValues" dxfId="2255" priority="68"/>
    <cfRule type="duplicateValues" dxfId="2254" priority="71"/>
    <cfRule type="duplicateValues" dxfId="2253" priority="70"/>
  </conditionalFormatting>
  <conditionalFormatting sqref="H493">
    <cfRule type="duplicateValues" dxfId="2252" priority="63"/>
    <cfRule type="duplicateValues" dxfId="2251" priority="64"/>
    <cfRule type="duplicateValues" dxfId="2250" priority="65"/>
    <cfRule type="duplicateValues" dxfId="2249" priority="66"/>
    <cfRule type="duplicateValues" dxfId="2248" priority="67"/>
    <cfRule type="duplicateValues" dxfId="2247" priority="62"/>
  </conditionalFormatting>
  <conditionalFormatting sqref="H494">
    <cfRule type="duplicateValues" dxfId="2246" priority="60"/>
    <cfRule type="duplicateValues" dxfId="2245" priority="59"/>
    <cfRule type="duplicateValues" dxfId="2244" priority="58"/>
    <cfRule type="duplicateValues" dxfId="2243" priority="61"/>
  </conditionalFormatting>
  <conditionalFormatting sqref="H495">
    <cfRule type="duplicateValues" dxfId="2242" priority="57"/>
  </conditionalFormatting>
  <conditionalFormatting sqref="H496">
    <cfRule type="duplicateValues" dxfId="2241" priority="56"/>
  </conditionalFormatting>
  <conditionalFormatting sqref="H497:H499">
    <cfRule type="duplicateValues" dxfId="2240" priority="55"/>
  </conditionalFormatting>
  <conditionalFormatting sqref="H500">
    <cfRule type="duplicateValues" dxfId="2239" priority="54"/>
  </conditionalFormatting>
  <conditionalFormatting sqref="H501:H503">
    <cfRule type="duplicateValues" dxfId="2238" priority="53"/>
  </conditionalFormatting>
  <conditionalFormatting sqref="H504:H506">
    <cfRule type="duplicateValues" dxfId="2237" priority="52"/>
  </conditionalFormatting>
  <conditionalFormatting sqref="H507">
    <cfRule type="duplicateValues" dxfId="2236" priority="145"/>
  </conditionalFormatting>
  <conditionalFormatting sqref="H508:H509">
    <cfRule type="duplicateValues" dxfId="2235" priority="51"/>
  </conditionalFormatting>
  <conditionalFormatting sqref="H510:H512">
    <cfRule type="duplicateValues" dxfId="2234" priority="50"/>
  </conditionalFormatting>
  <conditionalFormatting sqref="H513">
    <cfRule type="duplicateValues" dxfId="2233" priority="49"/>
  </conditionalFormatting>
  <conditionalFormatting sqref="H514:H516">
    <cfRule type="duplicateValues" dxfId="2232" priority="48"/>
  </conditionalFormatting>
  <conditionalFormatting sqref="H517:H518">
    <cfRule type="duplicateValues" dxfId="2231" priority="47"/>
  </conditionalFormatting>
  <conditionalFormatting sqref="H519">
    <cfRule type="duplicateValues" dxfId="2230" priority="46"/>
  </conditionalFormatting>
  <conditionalFormatting sqref="H520:H532">
    <cfRule type="duplicateValues" dxfId="2229" priority="144"/>
  </conditionalFormatting>
  <conditionalFormatting sqref="H533">
    <cfRule type="duplicateValues" dxfId="2228" priority="45"/>
  </conditionalFormatting>
  <conditionalFormatting sqref="H534:H537">
    <cfRule type="duplicateValues" dxfId="2227" priority="44"/>
  </conditionalFormatting>
  <conditionalFormatting sqref="H538">
    <cfRule type="duplicateValues" dxfId="2226" priority="33"/>
    <cfRule type="duplicateValues" dxfId="2225" priority="32"/>
    <cfRule type="duplicateValues" dxfId="2224" priority="31"/>
    <cfRule type="duplicateValues" dxfId="2223" priority="30"/>
  </conditionalFormatting>
  <conditionalFormatting sqref="H539">
    <cfRule type="duplicateValues" dxfId="2222" priority="25"/>
    <cfRule type="duplicateValues" dxfId="2221" priority="28"/>
    <cfRule type="duplicateValues" dxfId="2220" priority="27"/>
    <cfRule type="duplicateValues" dxfId="2219" priority="26"/>
    <cfRule type="duplicateValues" dxfId="2218" priority="24"/>
    <cfRule type="duplicateValues" dxfId="2217" priority="23"/>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X1000"/>
  <sheetViews>
    <sheetView workbookViewId="0">
      <pane xSplit="3" ySplit="2" topLeftCell="H975" activePane="bottomRight" state="frozen"/>
      <selection pane="topRight" activeCell="D1" sqref="D1"/>
      <selection pane="bottomLeft" activeCell="A3" sqref="A3"/>
      <selection pane="bottomRight" activeCell="C1000" sqref="C1000"/>
    </sheetView>
  </sheetViews>
  <sheetFormatPr baseColWidth="10" defaultRowHeight="15" x14ac:dyDescent="0.25"/>
  <cols>
    <col min="1" max="1" width="14.85546875" style="18" customWidth="1"/>
    <col min="2" max="3" width="11" style="19" customWidth="1"/>
    <col min="4" max="4" width="19.28515625" customWidth="1"/>
    <col min="5" max="5" width="14.85546875" style="4" customWidth="1"/>
    <col min="6" max="6" width="13.42578125" style="9" customWidth="1"/>
    <col min="7" max="7" width="17" style="22" customWidth="1"/>
    <col min="8" max="8" width="15.42578125" style="3" customWidth="1"/>
    <col min="9" max="9" width="11.42578125" customWidth="1"/>
    <col min="10" max="10" width="19" customWidth="1"/>
    <col min="11" max="14" width="11.42578125" customWidth="1"/>
    <col min="15" max="15" width="11.85546875" customWidth="1"/>
    <col min="16" max="17" width="11.42578125" customWidth="1"/>
    <col min="18" max="18" width="15.28515625" style="25" customWidth="1"/>
    <col min="19" max="19" width="11.42578125" customWidth="1"/>
    <col min="20" max="20" width="13.5703125" customWidth="1"/>
    <col min="21" max="21" width="11.85546875" customWidth="1"/>
    <col min="22" max="22" width="14.140625" customWidth="1"/>
    <col min="23" max="23" width="70.7109375" customWidth="1"/>
  </cols>
  <sheetData>
    <row r="1" spans="1:24" ht="35.25" customHeight="1" x14ac:dyDescent="0.25">
      <c r="A1" s="623"/>
      <c r="B1" s="623"/>
      <c r="C1" s="11"/>
      <c r="D1" s="17"/>
      <c r="E1" s="624"/>
      <c r="F1" s="625"/>
      <c r="G1" s="20"/>
      <c r="H1" s="13"/>
      <c r="I1" s="14"/>
      <c r="J1" s="14"/>
      <c r="K1" s="14"/>
      <c r="L1" s="14"/>
      <c r="M1" s="14"/>
      <c r="N1" s="14"/>
      <c r="O1" s="14"/>
      <c r="P1" s="14"/>
      <c r="Q1" s="14"/>
      <c r="R1" s="23"/>
      <c r="S1" s="14"/>
      <c r="T1" s="14"/>
      <c r="U1" s="14"/>
      <c r="V1" s="14"/>
      <c r="W1" s="14"/>
    </row>
    <row r="2" spans="1:24" s="2" customFormat="1" ht="45" x14ac:dyDescent="0.25">
      <c r="A2" s="1" t="s">
        <v>4</v>
      </c>
      <c r="B2" s="1" t="s">
        <v>63</v>
      </c>
      <c r="C2" s="1" t="s">
        <v>65</v>
      </c>
      <c r="D2" s="6" t="s">
        <v>23</v>
      </c>
      <c r="E2" s="7" t="s">
        <v>45</v>
      </c>
      <c r="F2" s="10" t="s">
        <v>27</v>
      </c>
      <c r="G2" s="21" t="s">
        <v>46</v>
      </c>
      <c r="H2" s="8" t="s">
        <v>47</v>
      </c>
      <c r="I2" s="6" t="s">
        <v>48</v>
      </c>
      <c r="J2" s="6" t="s">
        <v>49</v>
      </c>
      <c r="K2" s="6" t="s">
        <v>50</v>
      </c>
      <c r="L2" s="6" t="s">
        <v>51</v>
      </c>
      <c r="M2" s="6" t="s">
        <v>52</v>
      </c>
      <c r="N2" s="6" t="s">
        <v>53</v>
      </c>
      <c r="O2" s="6" t="s">
        <v>54</v>
      </c>
      <c r="P2" s="6" t="s">
        <v>55</v>
      </c>
      <c r="Q2" s="6" t="s">
        <v>56</v>
      </c>
      <c r="R2" s="24" t="s">
        <v>57</v>
      </c>
      <c r="S2" s="6" t="s">
        <v>58</v>
      </c>
      <c r="T2" s="6" t="s">
        <v>59</v>
      </c>
      <c r="U2" s="6" t="s">
        <v>60</v>
      </c>
      <c r="V2" s="6" t="s">
        <v>61</v>
      </c>
      <c r="W2" s="6" t="s">
        <v>62</v>
      </c>
    </row>
    <row r="3" spans="1:24" x14ac:dyDescent="0.25">
      <c r="A3" s="12"/>
      <c r="B3" s="5"/>
      <c r="C3" s="5"/>
      <c r="D3" s="14" t="str">
        <f t="shared" ref="D3:D66" si="0">IFERROR(IF(C3&lt;&gt;"",CONCATENATE(VLOOKUP(A3,matriz,IF(C3="NO",98,100),FALSE),VLOOKUP(A3,matriz,103,FALSE)),""),"")</f>
        <v/>
      </c>
      <c r="E3" s="15" t="str">
        <f>IFERROR(IF(A3&lt;&gt;"",VLOOKUP(A3,matriz,IF(generador!B3=1,15,IF(generador!B3=2,18,IF(generador!B3=3,21,IF(generador!B3=4,24,IF(generador!B3=5,27,IF(generador!B3=6,30,IF(generador!B3=7,33,IF(generador!B3=8,36,IF(generador!B3=9,39,IF(generador!B3=10,42,IF(generador!B3=11,45,IF(generador!B3=12,48,IF(generador!B3=13,51,IF(generador!B3=14,54,IF(generador!B3=15,57))))))))))))))),FALSE),""),"")</f>
        <v/>
      </c>
      <c r="F3" s="16" t="str">
        <f t="shared" ref="F3:F66" si="1">IFERROR(IF(E3,VLOOKUP(A3,matriz,97,FALSE),""),"")</f>
        <v/>
      </c>
      <c r="G3" s="20" t="str">
        <f t="shared" ref="G3:G66" si="2">IFERROR(IF(E3,VLOOKUP(A3,matriz,IF(C3="NO",99,101),FALSE),""),"")</f>
        <v/>
      </c>
      <c r="H3" s="13" t="str">
        <f ca="1">IFERROR(IF(C3&lt;&gt;"",TODAY(),""),"")</f>
        <v/>
      </c>
      <c r="I3" s="14" t="str">
        <f>IFERROR(IF(D3&lt;&gt;"",I2+1,""),1)</f>
        <v/>
      </c>
      <c r="J3" s="14" t="str">
        <f>""</f>
        <v/>
      </c>
      <c r="K3" s="14" t="str">
        <f t="shared" ref="K3" si="3">IFERROR(IF(E3,0,""),"")</f>
        <v/>
      </c>
      <c r="L3" s="14" t="str">
        <f t="shared" ref="L3" si="4">IFERROR(IF(E3,0,""),"")</f>
        <v/>
      </c>
      <c r="M3" s="14" t="str">
        <f t="shared" ref="M3" si="5">IFERROR(IF(E3,0,""),"")</f>
        <v/>
      </c>
      <c r="N3" s="14" t="str">
        <f t="shared" ref="N3" si="6">IFERROR(IF(E3,0,""),"")</f>
        <v/>
      </c>
      <c r="O3" s="14" t="str">
        <f t="shared" ref="O3" si="7">IFERROR(IF(E3,"01",""),"")</f>
        <v/>
      </c>
      <c r="P3" s="14" t="str">
        <f>IFERROR(IF(K3&lt;&gt;"",P2+1,""),1)</f>
        <v/>
      </c>
      <c r="Q3" s="14" t="str">
        <f t="shared" ref="Q3" si="8">IFERROR(IF(E3,0,""),"")</f>
        <v/>
      </c>
      <c r="R3" s="96" t="str">
        <f t="shared" ref="R3:R66" si="9">IFERROR(IF(E3,CONCATENATE(TEXT(VLOOKUP(A3,matriz,IF(C3="NO",67,82),FALSE),"YYYY"),VLOOKUP(A3,matriz,IF(C3="NO",66,81),FALSE)),""),"")</f>
        <v/>
      </c>
      <c r="S3" s="14" t="str">
        <f>IFERROR(IF(D3&lt;&gt;"",S2+1,""),1)</f>
        <v/>
      </c>
      <c r="T3" s="14" t="str">
        <f t="shared" ref="T3:T66" si="10">IFERROR(IF(E3,CONCATENATE(TEXT(VLOOKUP(A3,matriz,IF(C3="NO",64,79),FALSE),"YYYY"),VLOOKUP(A3,matriz,IF(C3="NO",63,78),FALSE)),""),"")</f>
        <v/>
      </c>
      <c r="U3" s="14" t="str">
        <f t="shared" ref="U3" si="11">IFERROR(IF(E3,0,""),"")</f>
        <v/>
      </c>
      <c r="V3" s="14" t="str">
        <f t="shared" ref="V3" si="12">IFERROR(IF(E3,A3,""),"")</f>
        <v/>
      </c>
      <c r="W3" s="14" t="str">
        <f>IFERROR(CONCATENATE("PAGO N° ",B3," DEL CONTRATO CPS ",V3," ENTRE ",TEXT(VLOOKUP(A3,matriz,IF(generador!B3=1,16,IF(generador!B3=2,19,IF(generador!B3=3,22,IF(generador!B3=4,25,IF(generador!B3=5,28,IF(generador!B3=6,31,IF(generador!B3=7,34,IF(generador!B3=8,37,IF(generador!B3=9,40,IF(generador!B3=10,43,IF(generador!B3=11,46,IF(generador!B3=12,49,IF(generador!B3=13,52,IF(generador!B3=14,55,IF(generador!B3=15,58))))))))))))))),FALSE),"dd/mm/yyyy")," Y ",TEXT(VLOOKUP(A3,matriz,IF(generador!B3=1,17,IF(generador!B3=2,20,IF(generador!B3=3,23,IF(generador!B3=4,26,IF(generador!B3=5,29,IF(generador!B3=6,32,IF(generador!B3=7,35,IF(generador!B3=8,38,IF(generador!B3=9,41,IF(generador!B3=10,44,IF(generador!B3=11,47,IF(generador!B3=12,50,IF(generador!B3=13,53,IF(generador!B3=14,56,IF(generador!B3=15,59))))))))))))))),FALSE),"dd/mm/yyyy")),"")</f>
        <v/>
      </c>
      <c r="X3" s="3"/>
    </row>
    <row r="4" spans="1:24" x14ac:dyDescent="0.25">
      <c r="A4" s="12"/>
      <c r="B4" s="5"/>
      <c r="C4" s="5"/>
      <c r="D4" s="14" t="str">
        <f t="shared" si="0"/>
        <v/>
      </c>
      <c r="E4" s="15" t="str">
        <f>IFERROR(IF(A4&lt;&gt;"",VLOOKUP(A4,matriz,IF(generador!B4=1,15,IF(generador!B4=2,18,IF(generador!B4=3,21,IF(generador!B4=4,24,IF(generador!B4=5,27,IF(generador!B4=6,30,IF(generador!B4=7,33,IF(generador!B4=8,36,IF(generador!B4=9,39,IF(generador!B4=10,42,IF(generador!B4=11,45,IF(generador!B4=12,48,IF(generador!B4=13,51,IF(generador!B4=14,54,IF(generador!B4=15,57))))))))))))))),FALSE),""),"")</f>
        <v/>
      </c>
      <c r="F4" s="16" t="str">
        <f t="shared" si="1"/>
        <v/>
      </c>
      <c r="G4" s="20" t="str">
        <f t="shared" si="2"/>
        <v/>
      </c>
      <c r="H4" s="13" t="str">
        <f t="shared" ref="H4:H67" ca="1" si="13">IFERROR(IF(C4&lt;&gt;"",TODAY(),""),"")</f>
        <v/>
      </c>
      <c r="I4" s="14" t="str">
        <f t="shared" ref="I4:I67" si="14">IFERROR(IF(D4&lt;&gt;"",I3+1,""),1)</f>
        <v/>
      </c>
      <c r="J4" s="14" t="str">
        <f>""</f>
        <v/>
      </c>
      <c r="K4" s="14" t="str">
        <f t="shared" ref="K4:K67" si="15">IFERROR(IF(E4,0,""),"")</f>
        <v/>
      </c>
      <c r="L4" s="14" t="str">
        <f t="shared" ref="L4:L67" si="16">IFERROR(IF(E4,0,""),"")</f>
        <v/>
      </c>
      <c r="M4" s="14" t="str">
        <f t="shared" ref="M4:M67" si="17">IFERROR(IF(E4,0,""),"")</f>
        <v/>
      </c>
      <c r="N4" s="14" t="str">
        <f t="shared" ref="N4:N67" si="18">IFERROR(IF(E4,0,""),"")</f>
        <v/>
      </c>
      <c r="O4" s="14" t="str">
        <f t="shared" ref="O4:O67" si="19">IFERROR(IF(E4,"01",""),"")</f>
        <v/>
      </c>
      <c r="P4" s="14" t="str">
        <f t="shared" ref="P4:P67" si="20">IFERROR(IF(K4&lt;&gt;"",P3+1,""),1)</f>
        <v/>
      </c>
      <c r="Q4" s="14" t="str">
        <f t="shared" ref="Q4:Q67" si="21">IFERROR(IF(E4,0,""),"")</f>
        <v/>
      </c>
      <c r="R4" s="96" t="str">
        <f t="shared" si="9"/>
        <v/>
      </c>
      <c r="S4" s="14" t="str">
        <f t="shared" ref="S4:S67" si="22">IFERROR(IF(D4&lt;&gt;"",S3+1,""),1)</f>
        <v/>
      </c>
      <c r="T4" s="14" t="str">
        <f t="shared" si="10"/>
        <v/>
      </c>
      <c r="U4" s="14" t="str">
        <f t="shared" ref="U4:U67" si="23">IFERROR(IF(E4,0,""),"")</f>
        <v/>
      </c>
      <c r="V4" s="14" t="str">
        <f t="shared" ref="V4:V67" si="24">IFERROR(IF(E4,A4,""),"")</f>
        <v/>
      </c>
      <c r="W4" s="14" t="str">
        <f>IFERROR(CONCATENATE("PAGO N° ",B4," DEL CONTRATO CPS ",V4," ENTRE ",TEXT(VLOOKUP(A4,matriz,IF(generador!B4=1,16,IF(generador!B4=2,19,IF(generador!B4=3,22,IF(generador!B4=4,25,IF(generador!B4=5,28,IF(generador!B4=6,31,IF(generador!B4=7,34,IF(generador!B4=8,37,IF(generador!B4=9,40,IF(generador!B4=10,43,IF(generador!B4=11,46,IF(generador!B4=12,49,IF(generador!B4=13,52,IF(generador!B4=14,55,IF(generador!B4=15,58))))))))))))))),FALSE),"dd/mm/yyyy")," Y ",TEXT(VLOOKUP(A4,matriz,IF(generador!B4=1,17,IF(generador!B4=2,20,IF(generador!B4=3,23,IF(generador!B4=4,26,IF(generador!B4=5,29,IF(generador!B4=6,32,IF(generador!B4=7,35,IF(generador!B4=8,38,IF(generador!B4=9,41,IF(generador!B4=10,44,IF(generador!B4=11,47,IF(generador!B4=12,50,IF(generador!B4=13,53,IF(generador!B4=14,56,IF(generador!B4=15,59))))))))))))))),FALSE),"dd/mm/yyyy")),"")</f>
        <v/>
      </c>
    </row>
    <row r="5" spans="1:24" x14ac:dyDescent="0.25">
      <c r="A5" s="12"/>
      <c r="B5" s="5"/>
      <c r="C5" s="5"/>
      <c r="D5" s="14" t="str">
        <f t="shared" si="0"/>
        <v/>
      </c>
      <c r="E5" s="15" t="str">
        <f>IFERROR(IF(A5&lt;&gt;"",VLOOKUP(A5,matriz,IF(generador!B5=1,15,IF(generador!B5=2,18,IF(generador!B5=3,21,IF(generador!B5=4,24,IF(generador!B5=5,27,IF(generador!B5=6,30,IF(generador!B5=7,33,IF(generador!B5=8,36,IF(generador!B5=9,39,IF(generador!B5=10,42,IF(generador!B5=11,45,IF(generador!B5=12,48,IF(generador!B5=13,51,IF(generador!B5=14,54,IF(generador!B5=15,57))))))))))))))),FALSE),""),"")</f>
        <v/>
      </c>
      <c r="F5" s="16" t="str">
        <f t="shared" si="1"/>
        <v/>
      </c>
      <c r="G5" s="20" t="str">
        <f t="shared" si="2"/>
        <v/>
      </c>
      <c r="H5" s="13" t="str">
        <f t="shared" ca="1" si="13"/>
        <v/>
      </c>
      <c r="I5" s="14" t="str">
        <f t="shared" si="14"/>
        <v/>
      </c>
      <c r="J5" s="14" t="str">
        <f>""</f>
        <v/>
      </c>
      <c r="K5" s="14" t="str">
        <f t="shared" si="15"/>
        <v/>
      </c>
      <c r="L5" s="14" t="str">
        <f t="shared" si="16"/>
        <v/>
      </c>
      <c r="M5" s="14" t="str">
        <f t="shared" si="17"/>
        <v/>
      </c>
      <c r="N5" s="14" t="str">
        <f t="shared" si="18"/>
        <v/>
      </c>
      <c r="O5" s="14" t="str">
        <f t="shared" si="19"/>
        <v/>
      </c>
      <c r="P5" s="14" t="str">
        <f t="shared" si="20"/>
        <v/>
      </c>
      <c r="Q5" s="14" t="str">
        <f t="shared" si="21"/>
        <v/>
      </c>
      <c r="R5" s="96" t="str">
        <f t="shared" si="9"/>
        <v/>
      </c>
      <c r="S5" s="14" t="str">
        <f t="shared" si="22"/>
        <v/>
      </c>
      <c r="T5" s="14" t="str">
        <f t="shared" si="10"/>
        <v/>
      </c>
      <c r="U5" s="14" t="str">
        <f t="shared" si="23"/>
        <v/>
      </c>
      <c r="V5" s="14" t="str">
        <f t="shared" si="24"/>
        <v/>
      </c>
      <c r="W5" s="14" t="str">
        <f>IFERROR(CONCATENATE("PAGO N° ",B5," DEL CONTRATO CPS ",V5," ENTRE ",TEXT(VLOOKUP(A5,matriz,IF(generador!B5=1,16,IF(generador!B5=2,19,IF(generador!B5=3,22,IF(generador!B5=4,25,IF(generador!B5=5,28,IF(generador!B5=6,31,IF(generador!B5=7,34,IF(generador!B5=8,37,IF(generador!B5=9,40,IF(generador!B5=10,43,IF(generador!B5=11,46,IF(generador!B5=12,49,IF(generador!B5=13,52,IF(generador!B5=14,55,IF(generador!B5=15,58))))))))))))))),FALSE),"dd/mm/yyyy")," Y ",TEXT(VLOOKUP(A5,matriz,IF(generador!B5=1,17,IF(generador!B5=2,20,IF(generador!B5=3,23,IF(generador!B5=4,26,IF(generador!B5=5,29,IF(generador!B5=6,32,IF(generador!B5=7,35,IF(generador!B5=8,38,IF(generador!B5=9,41,IF(generador!B5=10,44,IF(generador!B5=11,47,IF(generador!B5=12,50,IF(generador!B5=13,53,IF(generador!B5=14,56,IF(generador!B5=15,59))))))))))))))),FALSE),"dd/mm/yyyy")),"")</f>
        <v/>
      </c>
    </row>
    <row r="6" spans="1:24" x14ac:dyDescent="0.25">
      <c r="A6" s="12"/>
      <c r="B6" s="5"/>
      <c r="C6" s="5"/>
      <c r="D6" s="14" t="str">
        <f t="shared" si="0"/>
        <v/>
      </c>
      <c r="E6" s="15" t="str">
        <f>IFERROR(IF(A6&lt;&gt;"",VLOOKUP(A6,matriz,IF(generador!B6=1,15,IF(generador!B6=2,18,IF(generador!B6=3,21,IF(generador!B6=4,24,IF(generador!B6=5,27,IF(generador!B6=6,30,IF(generador!B6=7,33,IF(generador!B6=8,36,IF(generador!B6=9,39,IF(generador!B6=10,42,IF(generador!B6=11,45,IF(generador!B6=12,48,IF(generador!B6=13,51,IF(generador!B6=14,54,IF(generador!B6=15,57))))))))))))))),FALSE),""),"")</f>
        <v/>
      </c>
      <c r="F6" s="16" t="str">
        <f t="shared" si="1"/>
        <v/>
      </c>
      <c r="G6" s="20" t="str">
        <f t="shared" si="2"/>
        <v/>
      </c>
      <c r="H6" s="13" t="str">
        <f t="shared" ca="1" si="13"/>
        <v/>
      </c>
      <c r="I6" s="14" t="str">
        <f t="shared" si="14"/>
        <v/>
      </c>
      <c r="J6" s="14" t="str">
        <f>""</f>
        <v/>
      </c>
      <c r="K6" s="14" t="str">
        <f t="shared" si="15"/>
        <v/>
      </c>
      <c r="L6" s="14" t="str">
        <f t="shared" si="16"/>
        <v/>
      </c>
      <c r="M6" s="14" t="str">
        <f t="shared" si="17"/>
        <v/>
      </c>
      <c r="N6" s="14" t="str">
        <f t="shared" si="18"/>
        <v/>
      </c>
      <c r="O6" s="14" t="str">
        <f t="shared" si="19"/>
        <v/>
      </c>
      <c r="P6" s="14" t="str">
        <f t="shared" si="20"/>
        <v/>
      </c>
      <c r="Q6" s="14" t="str">
        <f t="shared" si="21"/>
        <v/>
      </c>
      <c r="R6" s="96" t="str">
        <f t="shared" si="9"/>
        <v/>
      </c>
      <c r="S6" s="14" t="str">
        <f t="shared" si="22"/>
        <v/>
      </c>
      <c r="T6" s="14" t="str">
        <f t="shared" si="10"/>
        <v/>
      </c>
      <c r="U6" s="14" t="str">
        <f t="shared" si="23"/>
        <v/>
      </c>
      <c r="V6" s="14" t="str">
        <f t="shared" si="24"/>
        <v/>
      </c>
      <c r="W6" s="14" t="str">
        <f>IFERROR(CONCATENATE("PAGO N° ",B6," DEL CONTRATO CPS ",V6," ENTRE ",TEXT(VLOOKUP(A6,matriz,IF(generador!B6=1,16,IF(generador!B6=2,19,IF(generador!B6=3,22,IF(generador!B6=4,25,IF(generador!B6=5,28,IF(generador!B6=6,31,IF(generador!B6=7,34,IF(generador!B6=8,37,IF(generador!B6=9,40,IF(generador!B6=10,43,IF(generador!B6=11,46,IF(generador!B6=12,49,IF(generador!B6=13,52,IF(generador!B6=14,55,IF(generador!B6=15,58))))))))))))))),FALSE),"dd/mm/yyyy")," Y ",TEXT(VLOOKUP(A6,matriz,IF(generador!B6=1,17,IF(generador!B6=2,20,IF(generador!B6=3,23,IF(generador!B6=4,26,IF(generador!B6=5,29,IF(generador!B6=6,32,IF(generador!B6=7,35,IF(generador!B6=8,38,IF(generador!B6=9,41,IF(generador!B6=10,44,IF(generador!B6=11,47,IF(generador!B6=12,50,IF(generador!B6=13,53,IF(generador!B6=14,56,IF(generador!B6=15,59))))))))))))))),FALSE),"dd/mm/yyyy")),"")</f>
        <v/>
      </c>
    </row>
    <row r="7" spans="1:24" x14ac:dyDescent="0.25">
      <c r="A7" s="12"/>
      <c r="B7" s="5"/>
      <c r="C7" s="5"/>
      <c r="D7" s="14" t="str">
        <f t="shared" si="0"/>
        <v/>
      </c>
      <c r="E7" s="15" t="str">
        <f>IFERROR(IF(A7&lt;&gt;"",VLOOKUP(A7,matriz,IF(generador!B7=1,15,IF(generador!B7=2,18,IF(generador!B7=3,21,IF(generador!B7=4,24,IF(generador!B7=5,27,IF(generador!B7=6,30,IF(generador!B7=7,33,IF(generador!B7=8,36,IF(generador!B7=9,39,IF(generador!B7=10,42,IF(generador!B7=11,45,IF(generador!B7=12,48,IF(generador!B7=13,51,IF(generador!B7=14,54,IF(generador!B7=15,57))))))))))))))),FALSE),""),"")</f>
        <v/>
      </c>
      <c r="F7" s="16" t="str">
        <f t="shared" si="1"/>
        <v/>
      </c>
      <c r="G7" s="20" t="str">
        <f t="shared" si="2"/>
        <v/>
      </c>
      <c r="H7" s="13" t="str">
        <f t="shared" ca="1" si="13"/>
        <v/>
      </c>
      <c r="I7" s="14" t="str">
        <f t="shared" si="14"/>
        <v/>
      </c>
      <c r="J7" s="14" t="str">
        <f>""</f>
        <v/>
      </c>
      <c r="K7" s="14" t="str">
        <f t="shared" si="15"/>
        <v/>
      </c>
      <c r="L7" s="14" t="str">
        <f t="shared" si="16"/>
        <v/>
      </c>
      <c r="M7" s="14" t="str">
        <f t="shared" si="17"/>
        <v/>
      </c>
      <c r="N7" s="14" t="str">
        <f t="shared" si="18"/>
        <v/>
      </c>
      <c r="O7" s="14" t="str">
        <f t="shared" si="19"/>
        <v/>
      </c>
      <c r="P7" s="14" t="str">
        <f t="shared" si="20"/>
        <v/>
      </c>
      <c r="Q7" s="14" t="str">
        <f t="shared" si="21"/>
        <v/>
      </c>
      <c r="R7" s="96" t="str">
        <f t="shared" si="9"/>
        <v/>
      </c>
      <c r="S7" s="14" t="str">
        <f t="shared" si="22"/>
        <v/>
      </c>
      <c r="T7" s="14" t="str">
        <f t="shared" si="10"/>
        <v/>
      </c>
      <c r="U7" s="14" t="str">
        <f t="shared" si="23"/>
        <v/>
      </c>
      <c r="V7" s="14" t="str">
        <f t="shared" si="24"/>
        <v/>
      </c>
      <c r="W7" s="14" t="str">
        <f>IFERROR(CONCATENATE("PAGO N° ",B7," DEL CONTRATO CPS ",V7," ENTRE ",TEXT(VLOOKUP(A7,matriz,IF(generador!B7=1,16,IF(generador!B7=2,19,IF(generador!B7=3,22,IF(generador!B7=4,25,IF(generador!B7=5,28,IF(generador!B7=6,31,IF(generador!B7=7,34,IF(generador!B7=8,37,IF(generador!B7=9,40,IF(generador!B7=10,43,IF(generador!B7=11,46,IF(generador!B7=12,49,IF(generador!B7=13,52,IF(generador!B7=14,55,IF(generador!B7=15,58))))))))))))))),FALSE),"dd/mm/yyyy")," Y ",TEXT(VLOOKUP(A7,matriz,IF(generador!B7=1,17,IF(generador!B7=2,20,IF(generador!B7=3,23,IF(generador!B7=4,26,IF(generador!B7=5,29,IF(generador!B7=6,32,IF(generador!B7=7,35,IF(generador!B7=8,38,IF(generador!B7=9,41,IF(generador!B7=10,44,IF(generador!B7=11,47,IF(generador!B7=12,50,IF(generador!B7=13,53,IF(generador!B7=14,56,IF(generador!B7=15,59))))))))))))))),FALSE),"dd/mm/yyyy")),"")</f>
        <v/>
      </c>
    </row>
    <row r="8" spans="1:24" x14ac:dyDescent="0.25">
      <c r="A8" s="12"/>
      <c r="B8" s="5"/>
      <c r="C8" s="5"/>
      <c r="D8" s="14" t="str">
        <f t="shared" si="0"/>
        <v/>
      </c>
      <c r="E8" s="15" t="str">
        <f>IFERROR(IF(A8&lt;&gt;"",VLOOKUP(A8,matriz,IF(generador!B8=1,15,IF(generador!B8=2,18,IF(generador!B8=3,21,IF(generador!B8=4,24,IF(generador!B8=5,27,IF(generador!B8=6,30,IF(generador!B8=7,33,IF(generador!B8=8,36,IF(generador!B8=9,39,IF(generador!B8=10,42,IF(generador!B8=11,45,IF(generador!B8=12,48,IF(generador!B8=13,51,IF(generador!B8=14,54,IF(generador!B8=15,57))))))))))))))),FALSE),""),"")</f>
        <v/>
      </c>
      <c r="F8" s="16" t="str">
        <f t="shared" si="1"/>
        <v/>
      </c>
      <c r="G8" s="20" t="str">
        <f t="shared" si="2"/>
        <v/>
      </c>
      <c r="H8" s="13" t="str">
        <f t="shared" ca="1" si="13"/>
        <v/>
      </c>
      <c r="I8" s="14" t="str">
        <f t="shared" si="14"/>
        <v/>
      </c>
      <c r="J8" s="14" t="str">
        <f>""</f>
        <v/>
      </c>
      <c r="K8" s="14" t="str">
        <f t="shared" si="15"/>
        <v/>
      </c>
      <c r="L8" s="14" t="str">
        <f t="shared" si="16"/>
        <v/>
      </c>
      <c r="M8" s="14" t="str">
        <f t="shared" si="17"/>
        <v/>
      </c>
      <c r="N8" s="14" t="str">
        <f t="shared" si="18"/>
        <v/>
      </c>
      <c r="O8" s="14" t="str">
        <f t="shared" si="19"/>
        <v/>
      </c>
      <c r="P8" s="14" t="str">
        <f t="shared" si="20"/>
        <v/>
      </c>
      <c r="Q8" s="14" t="str">
        <f t="shared" si="21"/>
        <v/>
      </c>
      <c r="R8" s="96" t="str">
        <f t="shared" si="9"/>
        <v/>
      </c>
      <c r="S8" s="14" t="str">
        <f t="shared" si="22"/>
        <v/>
      </c>
      <c r="T8" s="14" t="str">
        <f t="shared" si="10"/>
        <v/>
      </c>
      <c r="U8" s="14" t="str">
        <f t="shared" si="23"/>
        <v/>
      </c>
      <c r="V8" s="14" t="str">
        <f t="shared" si="24"/>
        <v/>
      </c>
      <c r="W8" s="14" t="str">
        <f>IFERROR(CONCATENATE("PAGO N° ",B8," DEL CONTRATO CPS ",V8," ENTRE ",TEXT(VLOOKUP(A8,matriz,IF(generador!B8=1,16,IF(generador!B8=2,19,IF(generador!B8=3,22,IF(generador!B8=4,25,IF(generador!B8=5,28,IF(generador!B8=6,31,IF(generador!B8=7,34,IF(generador!B8=8,37,IF(generador!B8=9,40,IF(generador!B8=10,43,IF(generador!B8=11,46,IF(generador!B8=12,49,IF(generador!B8=13,52,IF(generador!B8=14,55,IF(generador!B8=15,58))))))))))))))),FALSE),"dd/mm/yyyy")," Y ",TEXT(VLOOKUP(A8,matriz,IF(generador!B8=1,17,IF(generador!B8=2,20,IF(generador!B8=3,23,IF(generador!B8=4,26,IF(generador!B8=5,29,IF(generador!B8=6,32,IF(generador!B8=7,35,IF(generador!B8=8,38,IF(generador!B8=9,41,IF(generador!B8=10,44,IF(generador!B8=11,47,IF(generador!B8=12,50,IF(generador!B8=13,53,IF(generador!B8=14,56,IF(generador!B8=15,59))))))))))))))),FALSE),"dd/mm/yyyy")),"")</f>
        <v/>
      </c>
    </row>
    <row r="9" spans="1:24" x14ac:dyDescent="0.25">
      <c r="A9" s="12"/>
      <c r="B9" s="5"/>
      <c r="C9" s="5"/>
      <c r="D9" s="14" t="str">
        <f t="shared" si="0"/>
        <v/>
      </c>
      <c r="E9" s="15" t="str">
        <f>IFERROR(IF(A9&lt;&gt;"",VLOOKUP(A9,matriz,IF(generador!B9=1,15,IF(generador!B9=2,18,IF(generador!B9=3,21,IF(generador!B9=4,24,IF(generador!B9=5,27,IF(generador!B9=6,30,IF(generador!B9=7,33,IF(generador!B9=8,36,IF(generador!B9=9,39,IF(generador!B9=10,42,IF(generador!B9=11,45,IF(generador!B9=12,48,IF(generador!B9=13,51,IF(generador!B9=14,54,IF(generador!B9=15,57))))))))))))))),FALSE),""),"")</f>
        <v/>
      </c>
      <c r="F9" s="16" t="str">
        <f t="shared" si="1"/>
        <v/>
      </c>
      <c r="G9" s="20" t="str">
        <f t="shared" si="2"/>
        <v/>
      </c>
      <c r="H9" s="13" t="str">
        <f t="shared" ca="1" si="13"/>
        <v/>
      </c>
      <c r="I9" s="14" t="str">
        <f t="shared" si="14"/>
        <v/>
      </c>
      <c r="J9" s="14" t="str">
        <f>""</f>
        <v/>
      </c>
      <c r="K9" s="14" t="str">
        <f t="shared" si="15"/>
        <v/>
      </c>
      <c r="L9" s="14" t="str">
        <f t="shared" si="16"/>
        <v/>
      </c>
      <c r="M9" s="14" t="str">
        <f t="shared" si="17"/>
        <v/>
      </c>
      <c r="N9" s="14" t="str">
        <f t="shared" si="18"/>
        <v/>
      </c>
      <c r="O9" s="14" t="str">
        <f t="shared" si="19"/>
        <v/>
      </c>
      <c r="P9" s="14" t="str">
        <f t="shared" si="20"/>
        <v/>
      </c>
      <c r="Q9" s="14" t="str">
        <f t="shared" si="21"/>
        <v/>
      </c>
      <c r="R9" s="96" t="str">
        <f t="shared" si="9"/>
        <v/>
      </c>
      <c r="S9" s="14" t="str">
        <f t="shared" si="22"/>
        <v/>
      </c>
      <c r="T9" s="14" t="str">
        <f t="shared" si="10"/>
        <v/>
      </c>
      <c r="U9" s="14" t="str">
        <f t="shared" si="23"/>
        <v/>
      </c>
      <c r="V9" s="14" t="str">
        <f t="shared" si="24"/>
        <v/>
      </c>
      <c r="W9" s="14" t="str">
        <f>IFERROR(CONCATENATE("PAGO N° ",B9," DEL CONTRATO CPS ",V9," ENTRE ",TEXT(VLOOKUP(A9,matriz,IF(generador!B9=1,16,IF(generador!B9=2,19,IF(generador!B9=3,22,IF(generador!B9=4,25,IF(generador!B9=5,28,IF(generador!B9=6,31,IF(generador!B9=7,34,IF(generador!B9=8,37,IF(generador!B9=9,40,IF(generador!B9=10,43,IF(generador!B9=11,46,IF(generador!B9=12,49,IF(generador!B9=13,52,IF(generador!B9=14,55,IF(generador!B9=15,58))))))))))))))),FALSE),"dd/mm/yyyy")," Y ",TEXT(VLOOKUP(A9,matriz,IF(generador!B9=1,17,IF(generador!B9=2,20,IF(generador!B9=3,23,IF(generador!B9=4,26,IF(generador!B9=5,29,IF(generador!B9=6,32,IF(generador!B9=7,35,IF(generador!B9=8,38,IF(generador!B9=9,41,IF(generador!B9=10,44,IF(generador!B9=11,47,IF(generador!B9=12,50,IF(generador!B9=13,53,IF(generador!B9=14,56,IF(generador!B9=15,59))))))))))))))),FALSE),"dd/mm/yyyy")),"")</f>
        <v/>
      </c>
    </row>
    <row r="10" spans="1:24" x14ac:dyDescent="0.25">
      <c r="A10" s="12"/>
      <c r="B10" s="5"/>
      <c r="C10" s="5"/>
      <c r="D10" s="14" t="str">
        <f t="shared" si="0"/>
        <v/>
      </c>
      <c r="E10" s="15" t="str">
        <f>IFERROR(IF(A10&lt;&gt;"",VLOOKUP(A10,matriz,IF(generador!B10=1,15,IF(generador!B10=2,18,IF(generador!B10=3,21,IF(generador!B10=4,24,IF(generador!B10=5,27,IF(generador!B10=6,30,IF(generador!B10=7,33,IF(generador!B10=8,36,IF(generador!B10=9,39,IF(generador!B10=10,42,IF(generador!B10=11,45,IF(generador!B10=12,48,IF(generador!B10=13,51,IF(generador!B10=14,54,IF(generador!B10=15,57))))))))))))))),FALSE),""),"")</f>
        <v/>
      </c>
      <c r="F10" s="16" t="str">
        <f t="shared" si="1"/>
        <v/>
      </c>
      <c r="G10" s="20" t="str">
        <f t="shared" si="2"/>
        <v/>
      </c>
      <c r="H10" s="13" t="str">
        <f t="shared" ca="1" si="13"/>
        <v/>
      </c>
      <c r="I10" s="14" t="str">
        <f t="shared" si="14"/>
        <v/>
      </c>
      <c r="J10" s="14" t="str">
        <f>""</f>
        <v/>
      </c>
      <c r="K10" s="14" t="str">
        <f t="shared" si="15"/>
        <v/>
      </c>
      <c r="L10" s="14" t="str">
        <f t="shared" si="16"/>
        <v/>
      </c>
      <c r="M10" s="14" t="str">
        <f t="shared" si="17"/>
        <v/>
      </c>
      <c r="N10" s="14" t="str">
        <f t="shared" si="18"/>
        <v/>
      </c>
      <c r="O10" s="14" t="str">
        <f t="shared" si="19"/>
        <v/>
      </c>
      <c r="P10" s="14" t="str">
        <f t="shared" si="20"/>
        <v/>
      </c>
      <c r="Q10" s="14" t="str">
        <f t="shared" si="21"/>
        <v/>
      </c>
      <c r="R10" s="96" t="str">
        <f t="shared" si="9"/>
        <v/>
      </c>
      <c r="S10" s="14" t="str">
        <f t="shared" si="22"/>
        <v/>
      </c>
      <c r="T10" s="14" t="str">
        <f t="shared" si="10"/>
        <v/>
      </c>
      <c r="U10" s="14" t="str">
        <f t="shared" si="23"/>
        <v/>
      </c>
      <c r="V10" s="14" t="str">
        <f t="shared" si="24"/>
        <v/>
      </c>
      <c r="W10" s="14" t="str">
        <f>IFERROR(CONCATENATE("PAGO N° ",B10," DEL CONTRATO CPS ",V10," ENTRE ",TEXT(VLOOKUP(A10,matriz,IF(generador!B10=1,16,IF(generador!B10=2,19,IF(generador!B10=3,22,IF(generador!B10=4,25,IF(generador!B10=5,28,IF(generador!B10=6,31,IF(generador!B10=7,34,IF(generador!B10=8,37,IF(generador!B10=9,40,IF(generador!B10=10,43,IF(generador!B10=11,46,IF(generador!B10=12,49,IF(generador!B10=13,52,IF(generador!B10=14,55,IF(generador!B10=15,58))))))))))))))),FALSE),"dd/mm/yyyy")," Y ",TEXT(VLOOKUP(A10,matriz,IF(generador!B10=1,17,IF(generador!B10=2,20,IF(generador!B10=3,23,IF(generador!B10=4,26,IF(generador!B10=5,29,IF(generador!B10=6,32,IF(generador!B10=7,35,IF(generador!B10=8,38,IF(generador!B10=9,41,IF(generador!B10=10,44,IF(generador!B10=11,47,IF(generador!B10=12,50,IF(generador!B10=13,53,IF(generador!B10=14,56,IF(generador!B10=15,59))))))))))))))),FALSE),"dd/mm/yyyy")),"")</f>
        <v/>
      </c>
    </row>
    <row r="11" spans="1:24" x14ac:dyDescent="0.25">
      <c r="A11" s="12"/>
      <c r="B11" s="5"/>
      <c r="C11" s="5"/>
      <c r="D11" s="14" t="str">
        <f t="shared" si="0"/>
        <v/>
      </c>
      <c r="E11" s="15" t="str">
        <f>IFERROR(IF(A11&lt;&gt;"",VLOOKUP(A11,matriz,IF(generador!B11=1,15,IF(generador!B11=2,18,IF(generador!B11=3,21,IF(generador!B11=4,24,IF(generador!B11=5,27,IF(generador!B11=6,30,IF(generador!B11=7,33,IF(generador!B11=8,36,IF(generador!B11=9,39,IF(generador!B11=10,42,IF(generador!B11=11,45,IF(generador!B11=12,48,IF(generador!B11=13,51,IF(generador!B11=14,54,IF(generador!B11=15,57))))))))))))))),FALSE),""),"")</f>
        <v/>
      </c>
      <c r="F11" s="16" t="str">
        <f t="shared" si="1"/>
        <v/>
      </c>
      <c r="G11" s="20" t="str">
        <f t="shared" si="2"/>
        <v/>
      </c>
      <c r="H11" s="13" t="str">
        <f t="shared" ca="1" si="13"/>
        <v/>
      </c>
      <c r="I11" s="14" t="str">
        <f t="shared" si="14"/>
        <v/>
      </c>
      <c r="J11" s="14" t="str">
        <f>""</f>
        <v/>
      </c>
      <c r="K11" s="14" t="str">
        <f t="shared" si="15"/>
        <v/>
      </c>
      <c r="L11" s="14" t="str">
        <f t="shared" si="16"/>
        <v/>
      </c>
      <c r="M11" s="14" t="str">
        <f t="shared" si="17"/>
        <v/>
      </c>
      <c r="N11" s="14" t="str">
        <f t="shared" si="18"/>
        <v/>
      </c>
      <c r="O11" s="14" t="str">
        <f t="shared" si="19"/>
        <v/>
      </c>
      <c r="P11" s="14" t="str">
        <f t="shared" si="20"/>
        <v/>
      </c>
      <c r="Q11" s="14" t="str">
        <f t="shared" si="21"/>
        <v/>
      </c>
      <c r="R11" s="96" t="str">
        <f t="shared" si="9"/>
        <v/>
      </c>
      <c r="S11" s="14" t="str">
        <f t="shared" si="22"/>
        <v/>
      </c>
      <c r="T11" s="14" t="str">
        <f t="shared" si="10"/>
        <v/>
      </c>
      <c r="U11" s="14" t="str">
        <f t="shared" si="23"/>
        <v/>
      </c>
      <c r="V11" s="14" t="str">
        <f t="shared" si="24"/>
        <v/>
      </c>
      <c r="W11" s="14" t="str">
        <f>IFERROR(CONCATENATE("PAGO N° ",B11," DEL CONTRATO CPS ",V11," ENTRE ",TEXT(VLOOKUP(A11,matriz,IF(generador!B11=1,16,IF(generador!B11=2,19,IF(generador!B11=3,22,IF(generador!B11=4,25,IF(generador!B11=5,28,IF(generador!B11=6,31,IF(generador!B11=7,34,IF(generador!B11=8,37,IF(generador!B11=9,40,IF(generador!B11=10,43,IF(generador!B11=11,46,IF(generador!B11=12,49,IF(generador!B11=13,52,IF(generador!B11=14,55,IF(generador!B11=15,58))))))))))))))),FALSE),"dd/mm/yyyy")," Y ",TEXT(VLOOKUP(A11,matriz,IF(generador!B11=1,17,IF(generador!B11=2,20,IF(generador!B11=3,23,IF(generador!B11=4,26,IF(generador!B11=5,29,IF(generador!B11=6,32,IF(generador!B11=7,35,IF(generador!B11=8,38,IF(generador!B11=9,41,IF(generador!B11=10,44,IF(generador!B11=11,47,IF(generador!B11=12,50,IF(generador!B11=13,53,IF(generador!B11=14,56,IF(generador!B11=15,59))))))))))))))),FALSE),"dd/mm/yyyy")),"")</f>
        <v/>
      </c>
    </row>
    <row r="12" spans="1:24" x14ac:dyDescent="0.25">
      <c r="A12" s="12"/>
      <c r="B12" s="5"/>
      <c r="C12" s="5"/>
      <c r="D12" s="14" t="str">
        <f t="shared" si="0"/>
        <v/>
      </c>
      <c r="E12" s="15" t="str">
        <f>IFERROR(IF(A12&lt;&gt;"",VLOOKUP(A12,matriz,IF(generador!B12=1,15,IF(generador!B12=2,18,IF(generador!B12=3,21,IF(generador!B12=4,24,IF(generador!B12=5,27,IF(generador!B12=6,30,IF(generador!B12=7,33,IF(generador!B12=8,36,IF(generador!B12=9,39,IF(generador!B12=10,42,IF(generador!B12=11,45,IF(generador!B12=12,48,IF(generador!B12=13,51,IF(generador!B12=14,54,IF(generador!B12=15,57))))))))))))))),FALSE),""),"")</f>
        <v/>
      </c>
      <c r="F12" s="16" t="str">
        <f t="shared" si="1"/>
        <v/>
      </c>
      <c r="G12" s="20" t="str">
        <f t="shared" si="2"/>
        <v/>
      </c>
      <c r="H12" s="13" t="str">
        <f t="shared" ca="1" si="13"/>
        <v/>
      </c>
      <c r="I12" s="14" t="str">
        <f t="shared" si="14"/>
        <v/>
      </c>
      <c r="J12" s="14" t="str">
        <f>""</f>
        <v/>
      </c>
      <c r="K12" s="14" t="str">
        <f t="shared" si="15"/>
        <v/>
      </c>
      <c r="L12" s="14" t="str">
        <f t="shared" si="16"/>
        <v/>
      </c>
      <c r="M12" s="14" t="str">
        <f t="shared" si="17"/>
        <v/>
      </c>
      <c r="N12" s="14" t="str">
        <f t="shared" si="18"/>
        <v/>
      </c>
      <c r="O12" s="14" t="str">
        <f t="shared" si="19"/>
        <v/>
      </c>
      <c r="P12" s="14" t="str">
        <f t="shared" si="20"/>
        <v/>
      </c>
      <c r="Q12" s="14" t="str">
        <f t="shared" si="21"/>
        <v/>
      </c>
      <c r="R12" s="96" t="str">
        <f t="shared" si="9"/>
        <v/>
      </c>
      <c r="S12" s="14" t="str">
        <f t="shared" si="22"/>
        <v/>
      </c>
      <c r="T12" s="14" t="str">
        <f t="shared" si="10"/>
        <v/>
      </c>
      <c r="U12" s="14" t="str">
        <f t="shared" si="23"/>
        <v/>
      </c>
      <c r="V12" s="14" t="str">
        <f t="shared" si="24"/>
        <v/>
      </c>
      <c r="W12" s="14" t="str">
        <f>IFERROR(CONCATENATE("PAGO N° ",B12," DEL CONTRATO CPS ",V12," ENTRE ",TEXT(VLOOKUP(A12,matriz,IF(generador!B12=1,16,IF(generador!B12=2,19,IF(generador!B12=3,22,IF(generador!B12=4,25,IF(generador!B12=5,28,IF(generador!B12=6,31,IF(generador!B12=7,34,IF(generador!B12=8,37,IF(generador!B12=9,40,IF(generador!B12=10,43,IF(generador!B12=11,46,IF(generador!B12=12,49,IF(generador!B12=13,52,IF(generador!B12=14,55,IF(generador!B12=15,58))))))))))))))),FALSE),"dd/mm/yyyy")," Y ",TEXT(VLOOKUP(A12,matriz,IF(generador!B12=1,17,IF(generador!B12=2,20,IF(generador!B12=3,23,IF(generador!B12=4,26,IF(generador!B12=5,29,IF(generador!B12=6,32,IF(generador!B12=7,35,IF(generador!B12=8,38,IF(generador!B12=9,41,IF(generador!B12=10,44,IF(generador!B12=11,47,IF(generador!B12=12,50,IF(generador!B12=13,53,IF(generador!B12=14,56,IF(generador!B12=15,59))))))))))))))),FALSE),"dd/mm/yyyy")),"")</f>
        <v/>
      </c>
    </row>
    <row r="13" spans="1:24" x14ac:dyDescent="0.25">
      <c r="A13" s="12"/>
      <c r="B13" s="5"/>
      <c r="C13" s="5"/>
      <c r="D13" s="14" t="str">
        <f t="shared" si="0"/>
        <v/>
      </c>
      <c r="E13" s="15" t="str">
        <f>IFERROR(IF(A13&lt;&gt;"",VLOOKUP(A13,matriz,IF(generador!B13=1,15,IF(generador!B13=2,18,IF(generador!B13=3,21,IF(generador!B13=4,24,IF(generador!B13=5,27,IF(generador!B13=6,30,IF(generador!B13=7,33,IF(generador!B13=8,36,IF(generador!B13=9,39,IF(generador!B13=10,42,IF(generador!B13=11,45,IF(generador!B13=12,48,IF(generador!B13=13,51,IF(generador!B13=14,54,IF(generador!B13=15,57))))))))))))))),FALSE),""),"")</f>
        <v/>
      </c>
      <c r="F13" s="16" t="str">
        <f t="shared" si="1"/>
        <v/>
      </c>
      <c r="G13" s="20" t="str">
        <f t="shared" si="2"/>
        <v/>
      </c>
      <c r="H13" s="13" t="str">
        <f t="shared" ca="1" si="13"/>
        <v/>
      </c>
      <c r="I13" s="14" t="str">
        <f t="shared" si="14"/>
        <v/>
      </c>
      <c r="J13" s="14" t="str">
        <f>""</f>
        <v/>
      </c>
      <c r="K13" s="14" t="str">
        <f t="shared" si="15"/>
        <v/>
      </c>
      <c r="L13" s="14" t="str">
        <f t="shared" si="16"/>
        <v/>
      </c>
      <c r="M13" s="14" t="str">
        <f t="shared" si="17"/>
        <v/>
      </c>
      <c r="N13" s="14" t="str">
        <f t="shared" si="18"/>
        <v/>
      </c>
      <c r="O13" s="14" t="str">
        <f t="shared" si="19"/>
        <v/>
      </c>
      <c r="P13" s="14" t="str">
        <f t="shared" si="20"/>
        <v/>
      </c>
      <c r="Q13" s="14" t="str">
        <f t="shared" si="21"/>
        <v/>
      </c>
      <c r="R13" s="96" t="str">
        <f t="shared" si="9"/>
        <v/>
      </c>
      <c r="S13" s="14" t="str">
        <f t="shared" si="22"/>
        <v/>
      </c>
      <c r="T13" s="14" t="str">
        <f t="shared" si="10"/>
        <v/>
      </c>
      <c r="U13" s="14" t="str">
        <f t="shared" si="23"/>
        <v/>
      </c>
      <c r="V13" s="14" t="str">
        <f t="shared" si="24"/>
        <v/>
      </c>
      <c r="W13" s="14" t="str">
        <f>IFERROR(CONCATENATE("PAGO N° ",B13," DEL CONTRATO CPS ",V13," ENTRE ",TEXT(VLOOKUP(A13,matriz,IF(generador!B13=1,16,IF(generador!B13=2,19,IF(generador!B13=3,22,IF(generador!B13=4,25,IF(generador!B13=5,28,IF(generador!B13=6,31,IF(generador!B13=7,34,IF(generador!B13=8,37,IF(generador!B13=9,40,IF(generador!B13=10,43,IF(generador!B13=11,46,IF(generador!B13=12,49,IF(generador!B13=13,52,IF(generador!B13=14,55,IF(generador!B13=15,58))))))))))))))),FALSE),"dd/mm/yyyy")," Y ",TEXT(VLOOKUP(A13,matriz,IF(generador!B13=1,17,IF(generador!B13=2,20,IF(generador!B13=3,23,IF(generador!B13=4,26,IF(generador!B13=5,29,IF(generador!B13=6,32,IF(generador!B13=7,35,IF(generador!B13=8,38,IF(generador!B13=9,41,IF(generador!B13=10,44,IF(generador!B13=11,47,IF(generador!B13=12,50,IF(generador!B13=13,53,IF(generador!B13=14,56,IF(generador!B13=15,59))))))))))))))),FALSE),"dd/mm/yyyy")),"")</f>
        <v/>
      </c>
    </row>
    <row r="14" spans="1:24" x14ac:dyDescent="0.25">
      <c r="A14" s="12"/>
      <c r="B14" s="5"/>
      <c r="C14" s="5"/>
      <c r="D14" s="14" t="str">
        <f t="shared" si="0"/>
        <v/>
      </c>
      <c r="E14" s="15" t="str">
        <f>IFERROR(IF(A14&lt;&gt;"",VLOOKUP(A14,matriz,IF(generador!B14=1,15,IF(generador!B14=2,18,IF(generador!B14=3,21,IF(generador!B14=4,24,IF(generador!B14=5,27,IF(generador!B14=6,30,IF(generador!B14=7,33,IF(generador!B14=8,36,IF(generador!B14=9,39,IF(generador!B14=10,42,IF(generador!B14=11,45,IF(generador!B14=12,48,IF(generador!B14=13,51,IF(generador!B14=14,54,IF(generador!B14=15,57))))))))))))))),FALSE),""),"")</f>
        <v/>
      </c>
      <c r="F14" s="16" t="str">
        <f t="shared" si="1"/>
        <v/>
      </c>
      <c r="G14" s="20" t="str">
        <f t="shared" si="2"/>
        <v/>
      </c>
      <c r="H14" s="13" t="str">
        <f t="shared" ca="1" si="13"/>
        <v/>
      </c>
      <c r="I14" s="14" t="str">
        <f t="shared" si="14"/>
        <v/>
      </c>
      <c r="J14" s="14" t="str">
        <f>""</f>
        <v/>
      </c>
      <c r="K14" s="14" t="str">
        <f t="shared" si="15"/>
        <v/>
      </c>
      <c r="L14" s="14" t="str">
        <f t="shared" si="16"/>
        <v/>
      </c>
      <c r="M14" s="14" t="str">
        <f t="shared" si="17"/>
        <v/>
      </c>
      <c r="N14" s="14" t="str">
        <f t="shared" si="18"/>
        <v/>
      </c>
      <c r="O14" s="14" t="str">
        <f t="shared" si="19"/>
        <v/>
      </c>
      <c r="P14" s="14" t="str">
        <f t="shared" si="20"/>
        <v/>
      </c>
      <c r="Q14" s="14" t="str">
        <f t="shared" si="21"/>
        <v/>
      </c>
      <c r="R14" s="96" t="str">
        <f t="shared" si="9"/>
        <v/>
      </c>
      <c r="S14" s="14" t="str">
        <f t="shared" si="22"/>
        <v/>
      </c>
      <c r="T14" s="14" t="str">
        <f t="shared" si="10"/>
        <v/>
      </c>
      <c r="U14" s="14" t="str">
        <f t="shared" si="23"/>
        <v/>
      </c>
      <c r="V14" s="14" t="str">
        <f t="shared" si="24"/>
        <v/>
      </c>
      <c r="W14" s="14" t="str">
        <f>IFERROR(CONCATENATE("PAGO N° ",B14," DEL CONTRATO CPS ",V14," ENTRE ",TEXT(VLOOKUP(A14,matriz,IF(generador!B14=1,16,IF(generador!B14=2,19,IF(generador!B14=3,22,IF(generador!B14=4,25,IF(generador!B14=5,28,IF(generador!B14=6,31,IF(generador!B14=7,34,IF(generador!B14=8,37,IF(generador!B14=9,40,IF(generador!B14=10,43,IF(generador!B14=11,46,IF(generador!B14=12,49,IF(generador!B14=13,52,IF(generador!B14=14,55,IF(generador!B14=15,58))))))))))))))),FALSE),"dd/mm/yyyy")," Y ",TEXT(VLOOKUP(A14,matriz,IF(generador!B14=1,17,IF(generador!B14=2,20,IF(generador!B14=3,23,IF(generador!B14=4,26,IF(generador!B14=5,29,IF(generador!B14=6,32,IF(generador!B14=7,35,IF(generador!B14=8,38,IF(generador!B14=9,41,IF(generador!B14=10,44,IF(generador!B14=11,47,IF(generador!B14=12,50,IF(generador!B14=13,53,IF(generador!B14=14,56,IF(generador!B14=15,59))))))))))))))),FALSE),"dd/mm/yyyy")),"")</f>
        <v/>
      </c>
    </row>
    <row r="15" spans="1:24" x14ac:dyDescent="0.25">
      <c r="A15" s="12"/>
      <c r="B15" s="5"/>
      <c r="C15" s="5"/>
      <c r="D15" s="14" t="str">
        <f t="shared" si="0"/>
        <v/>
      </c>
      <c r="E15" s="15" t="str">
        <f>IFERROR(IF(A15&lt;&gt;"",VLOOKUP(A15,matriz,IF(generador!B15=1,15,IF(generador!B15=2,18,IF(generador!B15=3,21,IF(generador!B15=4,24,IF(generador!B15=5,27,IF(generador!B15=6,30,IF(generador!B15=7,33,IF(generador!B15=8,36,IF(generador!B15=9,39,IF(generador!B15=10,42,IF(generador!B15=11,45,IF(generador!B15=12,48,IF(generador!B15=13,51,IF(generador!B15=14,54,IF(generador!B15=15,57))))))))))))))),FALSE),""),"")</f>
        <v/>
      </c>
      <c r="F15" s="16" t="str">
        <f t="shared" si="1"/>
        <v/>
      </c>
      <c r="G15" s="20" t="str">
        <f t="shared" si="2"/>
        <v/>
      </c>
      <c r="H15" s="13" t="str">
        <f t="shared" ca="1" si="13"/>
        <v/>
      </c>
      <c r="I15" s="14" t="str">
        <f t="shared" si="14"/>
        <v/>
      </c>
      <c r="J15" s="14" t="str">
        <f>""</f>
        <v/>
      </c>
      <c r="K15" s="14" t="str">
        <f t="shared" si="15"/>
        <v/>
      </c>
      <c r="L15" s="14" t="str">
        <f t="shared" si="16"/>
        <v/>
      </c>
      <c r="M15" s="14" t="str">
        <f t="shared" si="17"/>
        <v/>
      </c>
      <c r="N15" s="14" t="str">
        <f t="shared" si="18"/>
        <v/>
      </c>
      <c r="O15" s="14" t="str">
        <f t="shared" si="19"/>
        <v/>
      </c>
      <c r="P15" s="14" t="str">
        <f t="shared" si="20"/>
        <v/>
      </c>
      <c r="Q15" s="14" t="str">
        <f t="shared" si="21"/>
        <v/>
      </c>
      <c r="R15" s="96" t="str">
        <f t="shared" si="9"/>
        <v/>
      </c>
      <c r="S15" s="14" t="str">
        <f t="shared" si="22"/>
        <v/>
      </c>
      <c r="T15" s="14" t="str">
        <f t="shared" si="10"/>
        <v/>
      </c>
      <c r="U15" s="14" t="str">
        <f t="shared" si="23"/>
        <v/>
      </c>
      <c r="V15" s="14" t="str">
        <f t="shared" si="24"/>
        <v/>
      </c>
      <c r="W15" s="14" t="str">
        <f>IFERROR(CONCATENATE("PAGO N° ",B15," DEL CONTRATO CPS ",V15," ENTRE ",TEXT(VLOOKUP(A15,matriz,IF(generador!B15=1,16,IF(generador!B15=2,19,IF(generador!B15=3,22,IF(generador!B15=4,25,IF(generador!B15=5,28,IF(generador!B15=6,31,IF(generador!B15=7,34,IF(generador!B15=8,37,IF(generador!B15=9,40,IF(generador!B15=10,43,IF(generador!B15=11,46,IF(generador!B15=12,49,IF(generador!B15=13,52,IF(generador!B15=14,55,IF(generador!B15=15,58))))))))))))))),FALSE),"dd/mm/yyyy")," Y ",TEXT(VLOOKUP(A15,matriz,IF(generador!B15=1,17,IF(generador!B15=2,20,IF(generador!B15=3,23,IF(generador!B15=4,26,IF(generador!B15=5,29,IF(generador!B15=6,32,IF(generador!B15=7,35,IF(generador!B15=8,38,IF(generador!B15=9,41,IF(generador!B15=10,44,IF(generador!B15=11,47,IF(generador!B15=12,50,IF(generador!B15=13,53,IF(generador!B15=14,56,IF(generador!B15=15,59))))))))))))))),FALSE),"dd/mm/yyyy")),"")</f>
        <v/>
      </c>
    </row>
    <row r="16" spans="1:24" x14ac:dyDescent="0.25">
      <c r="A16" s="12"/>
      <c r="B16" s="5"/>
      <c r="C16" s="5"/>
      <c r="D16" s="14" t="str">
        <f t="shared" si="0"/>
        <v/>
      </c>
      <c r="E16" s="15" t="str">
        <f>IFERROR(IF(A16&lt;&gt;"",VLOOKUP(A16,matriz,IF(generador!B16=1,15,IF(generador!B16=2,18,IF(generador!B16=3,21,IF(generador!B16=4,24,IF(generador!B16=5,27,IF(generador!B16=6,30,IF(generador!B16=7,33,IF(generador!B16=8,36,IF(generador!B16=9,39,IF(generador!B16=10,42,IF(generador!B16=11,45,IF(generador!B16=12,48,IF(generador!B16=13,51,IF(generador!B16=14,54,IF(generador!B16=15,57))))))))))))))),FALSE),""),"")</f>
        <v/>
      </c>
      <c r="F16" s="16" t="str">
        <f t="shared" si="1"/>
        <v/>
      </c>
      <c r="G16" s="20" t="str">
        <f t="shared" si="2"/>
        <v/>
      </c>
      <c r="H16" s="13" t="str">
        <f t="shared" ca="1" si="13"/>
        <v/>
      </c>
      <c r="I16" s="14" t="str">
        <f t="shared" si="14"/>
        <v/>
      </c>
      <c r="J16" s="14" t="str">
        <f>""</f>
        <v/>
      </c>
      <c r="K16" s="14" t="str">
        <f t="shared" si="15"/>
        <v/>
      </c>
      <c r="L16" s="14" t="str">
        <f t="shared" si="16"/>
        <v/>
      </c>
      <c r="M16" s="14" t="str">
        <f t="shared" si="17"/>
        <v/>
      </c>
      <c r="N16" s="14" t="str">
        <f t="shared" si="18"/>
        <v/>
      </c>
      <c r="O16" s="14" t="str">
        <f t="shared" si="19"/>
        <v/>
      </c>
      <c r="P16" s="14" t="str">
        <f t="shared" si="20"/>
        <v/>
      </c>
      <c r="Q16" s="14" t="str">
        <f t="shared" si="21"/>
        <v/>
      </c>
      <c r="R16" s="96" t="str">
        <f t="shared" si="9"/>
        <v/>
      </c>
      <c r="S16" s="14" t="str">
        <f t="shared" si="22"/>
        <v/>
      </c>
      <c r="T16" s="14" t="str">
        <f t="shared" si="10"/>
        <v/>
      </c>
      <c r="U16" s="14" t="str">
        <f t="shared" si="23"/>
        <v/>
      </c>
      <c r="V16" s="14" t="str">
        <f t="shared" si="24"/>
        <v/>
      </c>
      <c r="W16" s="14" t="str">
        <f>IFERROR(CONCATENATE("PAGO N° ",B16," DEL CONTRATO CPS ",V16," ENTRE ",TEXT(VLOOKUP(A16,matriz,IF(generador!B16=1,16,IF(generador!B16=2,19,IF(generador!B16=3,22,IF(generador!B16=4,25,IF(generador!B16=5,28,IF(generador!B16=6,31,IF(generador!B16=7,34,IF(generador!B16=8,37,IF(generador!B16=9,40,IF(generador!B16=10,43,IF(generador!B16=11,46,IF(generador!B16=12,49,IF(generador!B16=13,52,IF(generador!B16=14,55,IF(generador!B16=15,58))))))))))))))),FALSE),"dd/mm/yyyy")," Y ",TEXT(VLOOKUP(A16,matriz,IF(generador!B16=1,17,IF(generador!B16=2,20,IF(generador!B16=3,23,IF(generador!B16=4,26,IF(generador!B16=5,29,IF(generador!B16=6,32,IF(generador!B16=7,35,IF(generador!B16=8,38,IF(generador!B16=9,41,IF(generador!B16=10,44,IF(generador!B16=11,47,IF(generador!B16=12,50,IF(generador!B16=13,53,IF(generador!B16=14,56,IF(generador!B16=15,59))))))))))))))),FALSE),"dd/mm/yyyy")),"")</f>
        <v/>
      </c>
    </row>
    <row r="17" spans="1:23" x14ac:dyDescent="0.25">
      <c r="A17" s="12"/>
      <c r="B17" s="5"/>
      <c r="C17" s="5"/>
      <c r="D17" s="14" t="str">
        <f t="shared" si="0"/>
        <v/>
      </c>
      <c r="E17" s="15" t="str">
        <f>IFERROR(IF(A17&lt;&gt;"",VLOOKUP(A17,matriz,IF(generador!B17=1,15,IF(generador!B17=2,18,IF(generador!B17=3,21,IF(generador!B17=4,24,IF(generador!B17=5,27,IF(generador!B17=6,30,IF(generador!B17=7,33,IF(generador!B17=8,36,IF(generador!B17=9,39,IF(generador!B17=10,42,IF(generador!B17=11,45,IF(generador!B17=12,48,IF(generador!B17=13,51,IF(generador!B17=14,54,IF(generador!B17=15,57))))))))))))))),FALSE),""),"")</f>
        <v/>
      </c>
      <c r="F17" s="16" t="str">
        <f t="shared" si="1"/>
        <v/>
      </c>
      <c r="G17" s="20" t="str">
        <f t="shared" si="2"/>
        <v/>
      </c>
      <c r="H17" s="13" t="str">
        <f t="shared" ca="1" si="13"/>
        <v/>
      </c>
      <c r="I17" s="14" t="str">
        <f t="shared" si="14"/>
        <v/>
      </c>
      <c r="J17" s="14" t="str">
        <f>""</f>
        <v/>
      </c>
      <c r="K17" s="14" t="str">
        <f t="shared" si="15"/>
        <v/>
      </c>
      <c r="L17" s="14" t="str">
        <f t="shared" si="16"/>
        <v/>
      </c>
      <c r="M17" s="14" t="str">
        <f t="shared" si="17"/>
        <v/>
      </c>
      <c r="N17" s="14" t="str">
        <f t="shared" si="18"/>
        <v/>
      </c>
      <c r="O17" s="14" t="str">
        <f t="shared" si="19"/>
        <v/>
      </c>
      <c r="P17" s="14" t="str">
        <f t="shared" si="20"/>
        <v/>
      </c>
      <c r="Q17" s="14" t="str">
        <f t="shared" si="21"/>
        <v/>
      </c>
      <c r="R17" s="96" t="str">
        <f t="shared" si="9"/>
        <v/>
      </c>
      <c r="S17" s="14" t="str">
        <f t="shared" si="22"/>
        <v/>
      </c>
      <c r="T17" s="14" t="str">
        <f t="shared" si="10"/>
        <v/>
      </c>
      <c r="U17" s="14" t="str">
        <f t="shared" si="23"/>
        <v/>
      </c>
      <c r="V17" s="14" t="str">
        <f t="shared" si="24"/>
        <v/>
      </c>
      <c r="W17" s="14" t="str">
        <f>IFERROR(CONCATENATE("PAGO N° ",B17," DEL CONTRATO CPS ",V17," ENTRE ",TEXT(VLOOKUP(A17,matriz,IF(generador!B17=1,16,IF(generador!B17=2,19,IF(generador!B17=3,22,IF(generador!B17=4,25,IF(generador!B17=5,28,IF(generador!B17=6,31,IF(generador!B17=7,34,IF(generador!B17=8,37,IF(generador!B17=9,40,IF(generador!B17=10,43,IF(generador!B17=11,46,IF(generador!B17=12,49,IF(generador!B17=13,52,IF(generador!B17=14,55,IF(generador!B17=15,58))))))))))))))),FALSE),"dd/mm/yyyy")," Y ",TEXT(VLOOKUP(A17,matriz,IF(generador!B17=1,17,IF(generador!B17=2,20,IF(generador!B17=3,23,IF(generador!B17=4,26,IF(generador!B17=5,29,IF(generador!B17=6,32,IF(generador!B17=7,35,IF(generador!B17=8,38,IF(generador!B17=9,41,IF(generador!B17=10,44,IF(generador!B17=11,47,IF(generador!B17=12,50,IF(generador!B17=13,53,IF(generador!B17=14,56,IF(generador!B17=15,59))))))))))))))),FALSE),"dd/mm/yyyy")),"")</f>
        <v/>
      </c>
    </row>
    <row r="18" spans="1:23" x14ac:dyDescent="0.25">
      <c r="A18" s="12"/>
      <c r="B18" s="5"/>
      <c r="C18" s="5"/>
      <c r="D18" s="14" t="str">
        <f t="shared" si="0"/>
        <v/>
      </c>
      <c r="E18" s="15" t="str">
        <f>IFERROR(IF(A18&lt;&gt;"",VLOOKUP(A18,matriz,IF(generador!B18=1,15,IF(generador!B18=2,18,IF(generador!B18=3,21,IF(generador!B18=4,24,IF(generador!B18=5,27,IF(generador!B18=6,30,IF(generador!B18=7,33,IF(generador!B18=8,36,IF(generador!B18=9,39,IF(generador!B18=10,42,IF(generador!B18=11,45,IF(generador!B18=12,48,IF(generador!B18=13,51,IF(generador!B18=14,54,IF(generador!B18=15,57))))))))))))))),FALSE),""),"")</f>
        <v/>
      </c>
      <c r="F18" s="16" t="str">
        <f t="shared" si="1"/>
        <v/>
      </c>
      <c r="G18" s="20" t="str">
        <f t="shared" si="2"/>
        <v/>
      </c>
      <c r="H18" s="13" t="str">
        <f t="shared" ca="1" si="13"/>
        <v/>
      </c>
      <c r="I18" s="14" t="str">
        <f t="shared" si="14"/>
        <v/>
      </c>
      <c r="J18" s="14" t="str">
        <f>""</f>
        <v/>
      </c>
      <c r="K18" s="14" t="str">
        <f t="shared" si="15"/>
        <v/>
      </c>
      <c r="L18" s="14" t="str">
        <f t="shared" si="16"/>
        <v/>
      </c>
      <c r="M18" s="14" t="str">
        <f t="shared" si="17"/>
        <v/>
      </c>
      <c r="N18" s="14" t="str">
        <f t="shared" si="18"/>
        <v/>
      </c>
      <c r="O18" s="14" t="str">
        <f t="shared" si="19"/>
        <v/>
      </c>
      <c r="P18" s="14" t="str">
        <f t="shared" si="20"/>
        <v/>
      </c>
      <c r="Q18" s="14" t="str">
        <f t="shared" si="21"/>
        <v/>
      </c>
      <c r="R18" s="96" t="str">
        <f t="shared" si="9"/>
        <v/>
      </c>
      <c r="S18" s="14" t="str">
        <f t="shared" si="22"/>
        <v/>
      </c>
      <c r="T18" s="14" t="str">
        <f t="shared" si="10"/>
        <v/>
      </c>
      <c r="U18" s="14" t="str">
        <f t="shared" si="23"/>
        <v/>
      </c>
      <c r="V18" s="14" t="str">
        <f t="shared" si="24"/>
        <v/>
      </c>
      <c r="W18" s="14" t="str">
        <f>IFERROR(CONCATENATE("PAGO N° ",B18," DEL CONTRATO CPS ",V18," ENTRE ",TEXT(VLOOKUP(A18,matriz,IF(generador!B18=1,16,IF(generador!B18=2,19,IF(generador!B18=3,22,IF(generador!B18=4,25,IF(generador!B18=5,28,IF(generador!B18=6,31,IF(generador!B18=7,34,IF(generador!B18=8,37,IF(generador!B18=9,40,IF(generador!B18=10,43,IF(generador!B18=11,46,IF(generador!B18=12,49,IF(generador!B18=13,52,IF(generador!B18=14,55,IF(generador!B18=15,58))))))))))))))),FALSE),"dd/mm/yyyy")," Y ",TEXT(VLOOKUP(A18,matriz,IF(generador!B18=1,17,IF(generador!B18=2,20,IF(generador!B18=3,23,IF(generador!B18=4,26,IF(generador!B18=5,29,IF(generador!B18=6,32,IF(generador!B18=7,35,IF(generador!B18=8,38,IF(generador!B18=9,41,IF(generador!B18=10,44,IF(generador!B18=11,47,IF(generador!B18=12,50,IF(generador!B18=13,53,IF(generador!B18=14,56,IF(generador!B18=15,59))))))))))))))),FALSE),"dd/mm/yyyy")),"")</f>
        <v/>
      </c>
    </row>
    <row r="19" spans="1:23" x14ac:dyDescent="0.25">
      <c r="A19" s="12"/>
      <c r="B19" s="5"/>
      <c r="C19" s="5"/>
      <c r="D19" s="14" t="str">
        <f t="shared" si="0"/>
        <v/>
      </c>
      <c r="E19" s="15" t="str">
        <f>IFERROR(IF(A19&lt;&gt;"",VLOOKUP(A19,matriz,IF(generador!B19=1,15,IF(generador!B19=2,18,IF(generador!B19=3,21,IF(generador!B19=4,24,IF(generador!B19=5,27,IF(generador!B19=6,30,IF(generador!B19=7,33,IF(generador!B19=8,36,IF(generador!B19=9,39,IF(generador!B19=10,42,IF(generador!B19=11,45,IF(generador!B19=12,48,IF(generador!B19=13,51,IF(generador!B19=14,54,IF(generador!B19=15,57))))))))))))))),FALSE),""),"")</f>
        <v/>
      </c>
      <c r="F19" s="16" t="str">
        <f t="shared" si="1"/>
        <v/>
      </c>
      <c r="G19" s="20" t="str">
        <f t="shared" si="2"/>
        <v/>
      </c>
      <c r="H19" s="13" t="str">
        <f t="shared" ca="1" si="13"/>
        <v/>
      </c>
      <c r="I19" s="14" t="str">
        <f t="shared" si="14"/>
        <v/>
      </c>
      <c r="J19" s="14" t="str">
        <f>""</f>
        <v/>
      </c>
      <c r="K19" s="14" t="str">
        <f t="shared" si="15"/>
        <v/>
      </c>
      <c r="L19" s="14" t="str">
        <f t="shared" si="16"/>
        <v/>
      </c>
      <c r="M19" s="14" t="str">
        <f t="shared" si="17"/>
        <v/>
      </c>
      <c r="N19" s="14" t="str">
        <f t="shared" si="18"/>
        <v/>
      </c>
      <c r="O19" s="14" t="str">
        <f t="shared" si="19"/>
        <v/>
      </c>
      <c r="P19" s="14" t="str">
        <f t="shared" si="20"/>
        <v/>
      </c>
      <c r="Q19" s="14" t="str">
        <f t="shared" si="21"/>
        <v/>
      </c>
      <c r="R19" s="96" t="str">
        <f t="shared" si="9"/>
        <v/>
      </c>
      <c r="S19" s="14" t="str">
        <f t="shared" si="22"/>
        <v/>
      </c>
      <c r="T19" s="14" t="str">
        <f t="shared" si="10"/>
        <v/>
      </c>
      <c r="U19" s="14" t="str">
        <f t="shared" si="23"/>
        <v/>
      </c>
      <c r="V19" s="14" t="str">
        <f t="shared" si="24"/>
        <v/>
      </c>
      <c r="W19" s="14" t="str">
        <f>IFERROR(CONCATENATE("PAGO N° ",B19," DEL CONTRATO CPS ",V19," ENTRE ",TEXT(VLOOKUP(A19,matriz,IF(generador!B19=1,16,IF(generador!B19=2,19,IF(generador!B19=3,22,IF(generador!B19=4,25,IF(generador!B19=5,28,IF(generador!B19=6,31,IF(generador!B19=7,34,IF(generador!B19=8,37,IF(generador!B19=9,40,IF(generador!B19=10,43,IF(generador!B19=11,46,IF(generador!B19=12,49,IF(generador!B19=13,52,IF(generador!B19=14,55,IF(generador!B19=15,58))))))))))))))),FALSE),"dd/mm/yyyy")," Y ",TEXT(VLOOKUP(A19,matriz,IF(generador!B19=1,17,IF(generador!B19=2,20,IF(generador!B19=3,23,IF(generador!B19=4,26,IF(generador!B19=5,29,IF(generador!B19=6,32,IF(generador!B19=7,35,IF(generador!B19=8,38,IF(generador!B19=9,41,IF(generador!B19=10,44,IF(generador!B19=11,47,IF(generador!B19=12,50,IF(generador!B19=13,53,IF(generador!B19=14,56,IF(generador!B19=15,59))))))))))))))),FALSE),"dd/mm/yyyy")),"")</f>
        <v/>
      </c>
    </row>
    <row r="20" spans="1:23" x14ac:dyDescent="0.25">
      <c r="A20" s="12"/>
      <c r="B20" s="5"/>
      <c r="C20" s="5"/>
      <c r="D20" s="14" t="str">
        <f t="shared" si="0"/>
        <v/>
      </c>
      <c r="E20" s="15" t="str">
        <f>IFERROR(IF(A20&lt;&gt;"",VLOOKUP(A20,matriz,IF(generador!B20=1,15,IF(generador!B20=2,18,IF(generador!B20=3,21,IF(generador!B20=4,24,IF(generador!B20=5,27,IF(generador!B20=6,30,IF(generador!B20=7,33,IF(generador!B20=8,36,IF(generador!B20=9,39,IF(generador!B20=10,42,IF(generador!B20=11,45,IF(generador!B20=12,48,IF(generador!B20=13,51,IF(generador!B20=14,54,IF(generador!B20=15,57))))))))))))))),FALSE),""),"")</f>
        <v/>
      </c>
      <c r="F20" s="16" t="str">
        <f t="shared" si="1"/>
        <v/>
      </c>
      <c r="G20" s="20" t="str">
        <f t="shared" si="2"/>
        <v/>
      </c>
      <c r="H20" s="13" t="str">
        <f t="shared" ca="1" si="13"/>
        <v/>
      </c>
      <c r="I20" s="14" t="str">
        <f t="shared" si="14"/>
        <v/>
      </c>
      <c r="J20" s="14" t="str">
        <f>""</f>
        <v/>
      </c>
      <c r="K20" s="14" t="str">
        <f t="shared" si="15"/>
        <v/>
      </c>
      <c r="L20" s="14" t="str">
        <f t="shared" si="16"/>
        <v/>
      </c>
      <c r="M20" s="14" t="str">
        <f t="shared" si="17"/>
        <v/>
      </c>
      <c r="N20" s="14" t="str">
        <f t="shared" si="18"/>
        <v/>
      </c>
      <c r="O20" s="14" t="str">
        <f t="shared" si="19"/>
        <v/>
      </c>
      <c r="P20" s="14" t="str">
        <f t="shared" si="20"/>
        <v/>
      </c>
      <c r="Q20" s="14" t="str">
        <f t="shared" si="21"/>
        <v/>
      </c>
      <c r="R20" s="96" t="str">
        <f t="shared" si="9"/>
        <v/>
      </c>
      <c r="S20" s="14" t="str">
        <f t="shared" si="22"/>
        <v/>
      </c>
      <c r="T20" s="14" t="str">
        <f t="shared" si="10"/>
        <v/>
      </c>
      <c r="U20" s="14" t="str">
        <f t="shared" si="23"/>
        <v/>
      </c>
      <c r="V20" s="14" t="str">
        <f t="shared" si="24"/>
        <v/>
      </c>
      <c r="W20" s="14" t="str">
        <f>IFERROR(CONCATENATE("PAGO N° ",B20," DEL CONTRATO CPS ",V20," ENTRE ",TEXT(VLOOKUP(A20,matriz,IF(generador!B20=1,16,IF(generador!B20=2,19,IF(generador!B20=3,22,IF(generador!B20=4,25,IF(generador!B20=5,28,IF(generador!B20=6,31,IF(generador!B20=7,34,IF(generador!B20=8,37,IF(generador!B20=9,40,IF(generador!B20=10,43,IF(generador!B20=11,46,IF(generador!B20=12,49,IF(generador!B20=13,52,IF(generador!B20=14,55,IF(generador!B20=15,58))))))))))))))),FALSE),"dd/mm/yyyy")," Y ",TEXT(VLOOKUP(A20,matriz,IF(generador!B20=1,17,IF(generador!B20=2,20,IF(generador!B20=3,23,IF(generador!B20=4,26,IF(generador!B20=5,29,IF(generador!B20=6,32,IF(generador!B20=7,35,IF(generador!B20=8,38,IF(generador!B20=9,41,IF(generador!B20=10,44,IF(generador!B20=11,47,IF(generador!B20=12,50,IF(generador!B20=13,53,IF(generador!B20=14,56,IF(generador!B20=15,59))))))))))))))),FALSE),"dd/mm/yyyy")),"")</f>
        <v/>
      </c>
    </row>
    <row r="21" spans="1:23" x14ac:dyDescent="0.25">
      <c r="A21" s="12"/>
      <c r="B21" s="5"/>
      <c r="C21" s="5"/>
      <c r="D21" s="14" t="str">
        <f t="shared" si="0"/>
        <v/>
      </c>
      <c r="E21" s="15" t="str">
        <f>IFERROR(IF(A21&lt;&gt;"",VLOOKUP(A21,matriz,IF(generador!B21=1,15,IF(generador!B21=2,18,IF(generador!B21=3,21,IF(generador!B21=4,24,IF(generador!B21=5,27,IF(generador!B21=6,30,IF(generador!B21=7,33,IF(generador!B21=8,36,IF(generador!B21=9,39,IF(generador!B21=10,42,IF(generador!B21=11,45,IF(generador!B21=12,48,IF(generador!B21=13,51,IF(generador!B21=14,54,IF(generador!B21=15,57))))))))))))))),FALSE),""),"")</f>
        <v/>
      </c>
      <c r="F21" s="16" t="str">
        <f t="shared" si="1"/>
        <v/>
      </c>
      <c r="G21" s="20" t="str">
        <f t="shared" si="2"/>
        <v/>
      </c>
      <c r="H21" s="13" t="str">
        <f t="shared" ca="1" si="13"/>
        <v/>
      </c>
      <c r="I21" s="14" t="str">
        <f t="shared" si="14"/>
        <v/>
      </c>
      <c r="J21" s="14" t="str">
        <f>""</f>
        <v/>
      </c>
      <c r="K21" s="14" t="str">
        <f t="shared" si="15"/>
        <v/>
      </c>
      <c r="L21" s="14" t="str">
        <f t="shared" si="16"/>
        <v/>
      </c>
      <c r="M21" s="14" t="str">
        <f t="shared" si="17"/>
        <v/>
      </c>
      <c r="N21" s="14" t="str">
        <f t="shared" si="18"/>
        <v/>
      </c>
      <c r="O21" s="14" t="str">
        <f t="shared" si="19"/>
        <v/>
      </c>
      <c r="P21" s="14" t="str">
        <f t="shared" si="20"/>
        <v/>
      </c>
      <c r="Q21" s="14" t="str">
        <f t="shared" si="21"/>
        <v/>
      </c>
      <c r="R21" s="96" t="str">
        <f t="shared" si="9"/>
        <v/>
      </c>
      <c r="S21" s="14" t="str">
        <f t="shared" si="22"/>
        <v/>
      </c>
      <c r="T21" s="14" t="str">
        <f t="shared" si="10"/>
        <v/>
      </c>
      <c r="U21" s="14" t="str">
        <f t="shared" si="23"/>
        <v/>
      </c>
      <c r="V21" s="14" t="str">
        <f t="shared" si="24"/>
        <v/>
      </c>
      <c r="W21" s="14" t="str">
        <f>IFERROR(CONCATENATE("PAGO N° ",B21," DEL CONTRATO CPS ",V21," ENTRE ",TEXT(VLOOKUP(A21,matriz,IF(generador!B21=1,16,IF(generador!B21=2,19,IF(generador!B21=3,22,IF(generador!B21=4,25,IF(generador!B21=5,28,IF(generador!B21=6,31,IF(generador!B21=7,34,IF(generador!B21=8,37,IF(generador!B21=9,40,IF(generador!B21=10,43,IF(generador!B21=11,46,IF(generador!B21=12,49,IF(generador!B21=13,52,IF(generador!B21=14,55,IF(generador!B21=15,58))))))))))))))),FALSE),"dd/mm/yyyy")," Y ",TEXT(VLOOKUP(A21,matriz,IF(generador!B21=1,17,IF(generador!B21=2,20,IF(generador!B21=3,23,IF(generador!B21=4,26,IF(generador!B21=5,29,IF(generador!B21=6,32,IF(generador!B21=7,35,IF(generador!B21=8,38,IF(generador!B21=9,41,IF(generador!B21=10,44,IF(generador!B21=11,47,IF(generador!B21=12,50,IF(generador!B21=13,53,IF(generador!B21=14,56,IF(generador!B21=15,59))))))))))))))),FALSE),"dd/mm/yyyy")),"")</f>
        <v/>
      </c>
    </row>
    <row r="22" spans="1:23" x14ac:dyDescent="0.25">
      <c r="A22" s="12"/>
      <c r="B22" s="5"/>
      <c r="C22" s="5"/>
      <c r="D22" s="14" t="str">
        <f t="shared" si="0"/>
        <v/>
      </c>
      <c r="E22" s="15" t="str">
        <f>IFERROR(IF(A22&lt;&gt;"",VLOOKUP(A22,matriz,IF(generador!B22=1,15,IF(generador!B22=2,18,IF(generador!B22=3,21,IF(generador!B22=4,24,IF(generador!B22=5,27,IF(generador!B22=6,30,IF(generador!B22=7,33,IF(generador!B22=8,36,IF(generador!B22=9,39,IF(generador!B22=10,42,IF(generador!B22=11,45,IF(generador!B22=12,48,IF(generador!B22=13,51,IF(generador!B22=14,54,IF(generador!B22=15,57))))))))))))))),FALSE),""),"")</f>
        <v/>
      </c>
      <c r="F22" s="16" t="str">
        <f t="shared" si="1"/>
        <v/>
      </c>
      <c r="G22" s="20" t="str">
        <f t="shared" si="2"/>
        <v/>
      </c>
      <c r="H22" s="13" t="str">
        <f t="shared" ca="1" si="13"/>
        <v/>
      </c>
      <c r="I22" s="14" t="str">
        <f t="shared" si="14"/>
        <v/>
      </c>
      <c r="J22" s="14" t="str">
        <f>""</f>
        <v/>
      </c>
      <c r="K22" s="14" t="str">
        <f t="shared" si="15"/>
        <v/>
      </c>
      <c r="L22" s="14" t="str">
        <f t="shared" si="16"/>
        <v/>
      </c>
      <c r="M22" s="14" t="str">
        <f t="shared" si="17"/>
        <v/>
      </c>
      <c r="N22" s="14" t="str">
        <f t="shared" si="18"/>
        <v/>
      </c>
      <c r="O22" s="14" t="str">
        <f t="shared" si="19"/>
        <v/>
      </c>
      <c r="P22" s="14" t="str">
        <f t="shared" si="20"/>
        <v/>
      </c>
      <c r="Q22" s="14" t="str">
        <f t="shared" si="21"/>
        <v/>
      </c>
      <c r="R22" s="96" t="str">
        <f t="shared" si="9"/>
        <v/>
      </c>
      <c r="S22" s="14" t="str">
        <f t="shared" si="22"/>
        <v/>
      </c>
      <c r="T22" s="14" t="str">
        <f t="shared" si="10"/>
        <v/>
      </c>
      <c r="U22" s="14" t="str">
        <f t="shared" si="23"/>
        <v/>
      </c>
      <c r="V22" s="14" t="str">
        <f t="shared" si="24"/>
        <v/>
      </c>
      <c r="W22" s="14" t="str">
        <f>IFERROR(CONCATENATE("PAGO N° ",B22," DEL CONTRATO CPS ",V22," ENTRE ",TEXT(VLOOKUP(A22,matriz,IF(generador!B22=1,16,IF(generador!B22=2,19,IF(generador!B22=3,22,IF(generador!B22=4,25,IF(generador!B22=5,28,IF(generador!B22=6,31,IF(generador!B22=7,34,IF(generador!B22=8,37,IF(generador!B22=9,40,IF(generador!B22=10,43,IF(generador!B22=11,46,IF(generador!B22=12,49,IF(generador!B22=13,52,IF(generador!B22=14,55,IF(generador!B22=15,58))))))))))))))),FALSE),"dd/mm/yyyy")," Y ",TEXT(VLOOKUP(A22,matriz,IF(generador!B22=1,17,IF(generador!B22=2,20,IF(generador!B22=3,23,IF(generador!B22=4,26,IF(generador!B22=5,29,IF(generador!B22=6,32,IF(generador!B22=7,35,IF(generador!B22=8,38,IF(generador!B22=9,41,IF(generador!B22=10,44,IF(generador!B22=11,47,IF(generador!B22=12,50,IF(generador!B22=13,53,IF(generador!B22=14,56,IF(generador!B22=15,59))))))))))))))),FALSE),"dd/mm/yyyy")),"")</f>
        <v/>
      </c>
    </row>
    <row r="23" spans="1:23" x14ac:dyDescent="0.25">
      <c r="A23" s="12"/>
      <c r="B23" s="5"/>
      <c r="C23" s="5"/>
      <c r="D23" s="14" t="str">
        <f t="shared" si="0"/>
        <v/>
      </c>
      <c r="E23" s="15" t="str">
        <f>IFERROR(IF(A23&lt;&gt;"",VLOOKUP(A23,matriz,IF(generador!B23=1,15,IF(generador!B23=2,18,IF(generador!B23=3,21,IF(generador!B23=4,24,IF(generador!B23=5,27,IF(generador!B23=6,30,IF(generador!B23=7,33,IF(generador!B23=8,36,IF(generador!B23=9,39,IF(generador!B23=10,42,IF(generador!B23=11,45,IF(generador!B23=12,48,IF(generador!B23=13,51,IF(generador!B23=14,54,IF(generador!B23=15,57))))))))))))))),FALSE),""),"")</f>
        <v/>
      </c>
      <c r="F23" s="16" t="str">
        <f t="shared" si="1"/>
        <v/>
      </c>
      <c r="G23" s="20" t="str">
        <f t="shared" si="2"/>
        <v/>
      </c>
      <c r="H23" s="13" t="str">
        <f t="shared" ca="1" si="13"/>
        <v/>
      </c>
      <c r="I23" s="14" t="str">
        <f t="shared" si="14"/>
        <v/>
      </c>
      <c r="J23" s="14" t="str">
        <f>""</f>
        <v/>
      </c>
      <c r="K23" s="14" t="str">
        <f t="shared" si="15"/>
        <v/>
      </c>
      <c r="L23" s="14" t="str">
        <f t="shared" si="16"/>
        <v/>
      </c>
      <c r="M23" s="14" t="str">
        <f t="shared" si="17"/>
        <v/>
      </c>
      <c r="N23" s="14" t="str">
        <f t="shared" si="18"/>
        <v/>
      </c>
      <c r="O23" s="14" t="str">
        <f t="shared" si="19"/>
        <v/>
      </c>
      <c r="P23" s="14" t="str">
        <f t="shared" si="20"/>
        <v/>
      </c>
      <c r="Q23" s="14" t="str">
        <f t="shared" si="21"/>
        <v/>
      </c>
      <c r="R23" s="96" t="str">
        <f t="shared" si="9"/>
        <v/>
      </c>
      <c r="S23" s="14" t="str">
        <f t="shared" si="22"/>
        <v/>
      </c>
      <c r="T23" s="14" t="str">
        <f t="shared" si="10"/>
        <v/>
      </c>
      <c r="U23" s="14" t="str">
        <f t="shared" si="23"/>
        <v/>
      </c>
      <c r="V23" s="14" t="str">
        <f t="shared" si="24"/>
        <v/>
      </c>
      <c r="W23" s="14" t="str">
        <f>IFERROR(CONCATENATE("PAGO N° ",B23," DEL CONTRATO CPS ",V23," ENTRE ",TEXT(VLOOKUP(A23,matriz,IF(generador!B23=1,16,IF(generador!B23=2,19,IF(generador!B23=3,22,IF(generador!B23=4,25,IF(generador!B23=5,28,IF(generador!B23=6,31,IF(generador!B23=7,34,IF(generador!B23=8,37,IF(generador!B23=9,40,IF(generador!B23=10,43,IF(generador!B23=11,46,IF(generador!B23=12,49,IF(generador!B23=13,52,IF(generador!B23=14,55,IF(generador!B23=15,58))))))))))))))),FALSE),"dd/mm/yyyy")," Y ",TEXT(VLOOKUP(A23,matriz,IF(generador!B23=1,17,IF(generador!B23=2,20,IF(generador!B23=3,23,IF(generador!B23=4,26,IF(generador!B23=5,29,IF(generador!B23=6,32,IF(generador!B23=7,35,IF(generador!B23=8,38,IF(generador!B23=9,41,IF(generador!B23=10,44,IF(generador!B23=11,47,IF(generador!B23=12,50,IF(generador!B23=13,53,IF(generador!B23=14,56,IF(generador!B23=15,59))))))))))))))),FALSE),"dd/mm/yyyy")),"")</f>
        <v/>
      </c>
    </row>
    <row r="24" spans="1:23" x14ac:dyDescent="0.25">
      <c r="A24" s="12"/>
      <c r="B24" s="5"/>
      <c r="C24" s="5"/>
      <c r="D24" s="14" t="str">
        <f t="shared" si="0"/>
        <v/>
      </c>
      <c r="E24" s="15" t="str">
        <f>IFERROR(IF(A24&lt;&gt;"",VLOOKUP(A24,matriz,IF(generador!B24=1,15,IF(generador!B24=2,18,IF(generador!B24=3,21,IF(generador!B24=4,24,IF(generador!B24=5,27,IF(generador!B24=6,30,IF(generador!B24=7,33,IF(generador!B24=8,36,IF(generador!B24=9,39,IF(generador!B24=10,42,IF(generador!B24=11,45,IF(generador!B24=12,48,IF(generador!B24=13,51,IF(generador!B24=14,54,IF(generador!B24=15,57))))))))))))))),FALSE),""),"")</f>
        <v/>
      </c>
      <c r="F24" s="16" t="str">
        <f t="shared" si="1"/>
        <v/>
      </c>
      <c r="G24" s="20" t="str">
        <f t="shared" si="2"/>
        <v/>
      </c>
      <c r="H24" s="13" t="str">
        <f t="shared" ca="1" si="13"/>
        <v/>
      </c>
      <c r="I24" s="14" t="str">
        <f t="shared" si="14"/>
        <v/>
      </c>
      <c r="J24" s="14" t="str">
        <f>""</f>
        <v/>
      </c>
      <c r="K24" s="14" t="str">
        <f t="shared" si="15"/>
        <v/>
      </c>
      <c r="L24" s="14" t="str">
        <f t="shared" si="16"/>
        <v/>
      </c>
      <c r="M24" s="14" t="str">
        <f t="shared" si="17"/>
        <v/>
      </c>
      <c r="N24" s="14" t="str">
        <f t="shared" si="18"/>
        <v/>
      </c>
      <c r="O24" s="14" t="str">
        <f t="shared" si="19"/>
        <v/>
      </c>
      <c r="P24" s="14" t="str">
        <f t="shared" si="20"/>
        <v/>
      </c>
      <c r="Q24" s="14" t="str">
        <f t="shared" si="21"/>
        <v/>
      </c>
      <c r="R24" s="96" t="str">
        <f t="shared" si="9"/>
        <v/>
      </c>
      <c r="S24" s="14" t="str">
        <f t="shared" si="22"/>
        <v/>
      </c>
      <c r="T24" s="14" t="str">
        <f t="shared" si="10"/>
        <v/>
      </c>
      <c r="U24" s="14" t="str">
        <f t="shared" si="23"/>
        <v/>
      </c>
      <c r="V24" s="14" t="str">
        <f t="shared" si="24"/>
        <v/>
      </c>
      <c r="W24" s="14" t="str">
        <f>IFERROR(CONCATENATE("PAGO N° ",B24," DEL CONTRATO CPS ",V24," ENTRE ",TEXT(VLOOKUP(A24,matriz,IF(generador!B24=1,16,IF(generador!B24=2,19,IF(generador!B24=3,22,IF(generador!B24=4,25,IF(generador!B24=5,28,IF(generador!B24=6,31,IF(generador!B24=7,34,IF(generador!B24=8,37,IF(generador!B24=9,40,IF(generador!B24=10,43,IF(generador!B24=11,46,IF(generador!B24=12,49,IF(generador!B24=13,52,IF(generador!B24=14,55,IF(generador!B24=15,58))))))))))))))),FALSE),"dd/mm/yyyy")," Y ",TEXT(VLOOKUP(A24,matriz,IF(generador!B24=1,17,IF(generador!B24=2,20,IF(generador!B24=3,23,IF(generador!B24=4,26,IF(generador!B24=5,29,IF(generador!B24=6,32,IF(generador!B24=7,35,IF(generador!B24=8,38,IF(generador!B24=9,41,IF(generador!B24=10,44,IF(generador!B24=11,47,IF(generador!B24=12,50,IF(generador!B24=13,53,IF(generador!B24=14,56,IF(generador!B24=15,59))))))))))))))),FALSE),"dd/mm/yyyy")),"")</f>
        <v/>
      </c>
    </row>
    <row r="25" spans="1:23" x14ac:dyDescent="0.25">
      <c r="A25" s="12"/>
      <c r="B25" s="5"/>
      <c r="C25" s="5"/>
      <c r="D25" s="14" t="str">
        <f t="shared" si="0"/>
        <v/>
      </c>
      <c r="E25" s="15" t="str">
        <f>IFERROR(IF(A25&lt;&gt;"",VLOOKUP(A25,matriz,IF(generador!B25=1,15,IF(generador!B25=2,18,IF(generador!B25=3,21,IF(generador!B25=4,24,IF(generador!B25=5,27,IF(generador!B25=6,30,IF(generador!B25=7,33,IF(generador!B25=8,36,IF(generador!B25=9,39,IF(generador!B25=10,42,IF(generador!B25=11,45,IF(generador!B25=12,48,IF(generador!B25=13,51,IF(generador!B25=14,54,IF(generador!B25=15,57))))))))))))))),FALSE),""),"")</f>
        <v/>
      </c>
      <c r="F25" s="16" t="str">
        <f t="shared" si="1"/>
        <v/>
      </c>
      <c r="G25" s="20" t="str">
        <f t="shared" si="2"/>
        <v/>
      </c>
      <c r="H25" s="13" t="str">
        <f t="shared" ca="1" si="13"/>
        <v/>
      </c>
      <c r="I25" s="14" t="str">
        <f t="shared" si="14"/>
        <v/>
      </c>
      <c r="J25" s="14" t="str">
        <f>""</f>
        <v/>
      </c>
      <c r="K25" s="14" t="str">
        <f t="shared" si="15"/>
        <v/>
      </c>
      <c r="L25" s="14" t="str">
        <f t="shared" si="16"/>
        <v/>
      </c>
      <c r="M25" s="14" t="str">
        <f t="shared" si="17"/>
        <v/>
      </c>
      <c r="N25" s="14" t="str">
        <f t="shared" si="18"/>
        <v/>
      </c>
      <c r="O25" s="14" t="str">
        <f t="shared" si="19"/>
        <v/>
      </c>
      <c r="P25" s="14" t="str">
        <f t="shared" si="20"/>
        <v/>
      </c>
      <c r="Q25" s="14" t="str">
        <f t="shared" si="21"/>
        <v/>
      </c>
      <c r="R25" s="96" t="str">
        <f t="shared" si="9"/>
        <v/>
      </c>
      <c r="S25" s="14" t="str">
        <f t="shared" si="22"/>
        <v/>
      </c>
      <c r="T25" s="14" t="str">
        <f t="shared" si="10"/>
        <v/>
      </c>
      <c r="U25" s="14" t="str">
        <f t="shared" si="23"/>
        <v/>
      </c>
      <c r="V25" s="14" t="str">
        <f t="shared" si="24"/>
        <v/>
      </c>
      <c r="W25" s="14" t="str">
        <f>IFERROR(CONCATENATE("PAGO N° ",B25," DEL CONTRATO CPS ",V25," ENTRE ",TEXT(VLOOKUP(A25,matriz,IF(generador!B25=1,16,IF(generador!B25=2,19,IF(generador!B25=3,22,IF(generador!B25=4,25,IF(generador!B25=5,28,IF(generador!B25=6,31,IF(generador!B25=7,34,IF(generador!B25=8,37,IF(generador!B25=9,40,IF(generador!B25=10,43,IF(generador!B25=11,46,IF(generador!B25=12,49,IF(generador!B25=13,52,IF(generador!B25=14,55,IF(generador!B25=15,58))))))))))))))),FALSE),"dd/mm/yyyy")," Y ",TEXT(VLOOKUP(A25,matriz,IF(generador!B25=1,17,IF(generador!B25=2,20,IF(generador!B25=3,23,IF(generador!B25=4,26,IF(generador!B25=5,29,IF(generador!B25=6,32,IF(generador!B25=7,35,IF(generador!B25=8,38,IF(generador!B25=9,41,IF(generador!B25=10,44,IF(generador!B25=11,47,IF(generador!B25=12,50,IF(generador!B25=13,53,IF(generador!B25=14,56,IF(generador!B25=15,59))))))))))))))),FALSE),"dd/mm/yyyy")),"")</f>
        <v/>
      </c>
    </row>
    <row r="26" spans="1:23" x14ac:dyDescent="0.25">
      <c r="A26" s="12"/>
      <c r="B26" s="5"/>
      <c r="C26" s="5"/>
      <c r="D26" s="14" t="str">
        <f t="shared" si="0"/>
        <v/>
      </c>
      <c r="E26" s="15" t="str">
        <f>IFERROR(IF(A26&lt;&gt;"",VLOOKUP(A26,matriz,IF(generador!B26=1,15,IF(generador!B26=2,18,IF(generador!B26=3,21,IF(generador!B26=4,24,IF(generador!B26=5,27,IF(generador!B26=6,30,IF(generador!B26=7,33,IF(generador!B26=8,36,IF(generador!B26=9,39,IF(generador!B26=10,42,IF(generador!B26=11,45,IF(generador!B26=12,48,IF(generador!B26=13,51,IF(generador!B26=14,54,IF(generador!B26=15,57))))))))))))))),FALSE),""),"")</f>
        <v/>
      </c>
      <c r="F26" s="16" t="str">
        <f t="shared" si="1"/>
        <v/>
      </c>
      <c r="G26" s="20" t="str">
        <f t="shared" si="2"/>
        <v/>
      </c>
      <c r="H26" s="13" t="str">
        <f t="shared" ca="1" si="13"/>
        <v/>
      </c>
      <c r="I26" s="14" t="str">
        <f t="shared" si="14"/>
        <v/>
      </c>
      <c r="J26" s="14" t="str">
        <f>""</f>
        <v/>
      </c>
      <c r="K26" s="14" t="str">
        <f t="shared" si="15"/>
        <v/>
      </c>
      <c r="L26" s="14" t="str">
        <f t="shared" si="16"/>
        <v/>
      </c>
      <c r="M26" s="14" t="str">
        <f t="shared" si="17"/>
        <v/>
      </c>
      <c r="N26" s="14" t="str">
        <f t="shared" si="18"/>
        <v/>
      </c>
      <c r="O26" s="14" t="str">
        <f t="shared" si="19"/>
        <v/>
      </c>
      <c r="P26" s="14" t="str">
        <f t="shared" si="20"/>
        <v/>
      </c>
      <c r="Q26" s="14" t="str">
        <f t="shared" si="21"/>
        <v/>
      </c>
      <c r="R26" s="96" t="str">
        <f t="shared" si="9"/>
        <v/>
      </c>
      <c r="S26" s="14" t="str">
        <f t="shared" si="22"/>
        <v/>
      </c>
      <c r="T26" s="14" t="str">
        <f t="shared" si="10"/>
        <v/>
      </c>
      <c r="U26" s="14" t="str">
        <f t="shared" si="23"/>
        <v/>
      </c>
      <c r="V26" s="14" t="str">
        <f t="shared" si="24"/>
        <v/>
      </c>
      <c r="W26" s="14" t="str">
        <f>IFERROR(CONCATENATE("PAGO N° ",B26," DEL CONTRATO CPS ",V26," ENTRE ",TEXT(VLOOKUP(A26,matriz,IF(generador!B26=1,16,IF(generador!B26=2,19,IF(generador!B26=3,22,IF(generador!B26=4,25,IF(generador!B26=5,28,IF(generador!B26=6,31,IF(generador!B26=7,34,IF(generador!B26=8,37,IF(generador!B26=9,40,IF(generador!B26=10,43,IF(generador!B26=11,46,IF(generador!B26=12,49,IF(generador!B26=13,52,IF(generador!B26=14,55,IF(generador!B26=15,58))))))))))))))),FALSE),"dd/mm/yyyy")," Y ",TEXT(VLOOKUP(A26,matriz,IF(generador!B26=1,17,IF(generador!B26=2,20,IF(generador!B26=3,23,IF(generador!B26=4,26,IF(generador!B26=5,29,IF(generador!B26=6,32,IF(generador!B26=7,35,IF(generador!B26=8,38,IF(generador!B26=9,41,IF(generador!B26=10,44,IF(generador!B26=11,47,IF(generador!B26=12,50,IF(generador!B26=13,53,IF(generador!B26=14,56,IF(generador!B26=15,59))))))))))))))),FALSE),"dd/mm/yyyy")),"")</f>
        <v/>
      </c>
    </row>
    <row r="27" spans="1:23" x14ac:dyDescent="0.25">
      <c r="A27" s="12"/>
      <c r="B27" s="5"/>
      <c r="C27" s="5"/>
      <c r="D27" s="14" t="str">
        <f t="shared" si="0"/>
        <v/>
      </c>
      <c r="E27" s="15" t="str">
        <f>IFERROR(IF(A27&lt;&gt;"",VLOOKUP(A27,matriz,IF(generador!B27=1,15,IF(generador!B27=2,18,IF(generador!B27=3,21,IF(generador!B27=4,24,IF(generador!B27=5,27,IF(generador!B27=6,30,IF(generador!B27=7,33,IF(generador!B27=8,36,IF(generador!B27=9,39,IF(generador!B27=10,42,IF(generador!B27=11,45,IF(generador!B27=12,48,IF(generador!B27=13,51,IF(generador!B27=14,54,IF(generador!B27=15,57))))))))))))))),FALSE),""),"")</f>
        <v/>
      </c>
      <c r="F27" s="16" t="str">
        <f t="shared" si="1"/>
        <v/>
      </c>
      <c r="G27" s="20" t="str">
        <f t="shared" si="2"/>
        <v/>
      </c>
      <c r="H27" s="13" t="str">
        <f t="shared" ca="1" si="13"/>
        <v/>
      </c>
      <c r="I27" s="14" t="str">
        <f t="shared" si="14"/>
        <v/>
      </c>
      <c r="J27" s="14" t="str">
        <f>""</f>
        <v/>
      </c>
      <c r="K27" s="14" t="str">
        <f t="shared" si="15"/>
        <v/>
      </c>
      <c r="L27" s="14" t="str">
        <f t="shared" si="16"/>
        <v/>
      </c>
      <c r="M27" s="14" t="str">
        <f t="shared" si="17"/>
        <v/>
      </c>
      <c r="N27" s="14" t="str">
        <f t="shared" si="18"/>
        <v/>
      </c>
      <c r="O27" s="14" t="str">
        <f t="shared" si="19"/>
        <v/>
      </c>
      <c r="P27" s="14" t="str">
        <f t="shared" si="20"/>
        <v/>
      </c>
      <c r="Q27" s="14" t="str">
        <f t="shared" si="21"/>
        <v/>
      </c>
      <c r="R27" s="96" t="str">
        <f t="shared" si="9"/>
        <v/>
      </c>
      <c r="S27" s="14" t="str">
        <f t="shared" si="22"/>
        <v/>
      </c>
      <c r="T27" s="14" t="str">
        <f t="shared" si="10"/>
        <v/>
      </c>
      <c r="U27" s="14" t="str">
        <f t="shared" si="23"/>
        <v/>
      </c>
      <c r="V27" s="14" t="str">
        <f t="shared" si="24"/>
        <v/>
      </c>
      <c r="W27" s="14" t="str">
        <f>IFERROR(CONCATENATE("PAGO N° ",B27," DEL CONTRATO CPS ",V27," ENTRE ",TEXT(VLOOKUP(A27,matriz,IF(generador!B27=1,16,IF(generador!B27=2,19,IF(generador!B27=3,22,IF(generador!B27=4,25,IF(generador!B27=5,28,IF(generador!B27=6,31,IF(generador!B27=7,34,IF(generador!B27=8,37,IF(generador!B27=9,40,IF(generador!B27=10,43,IF(generador!B27=11,46,IF(generador!B27=12,49,IF(generador!B27=13,52,IF(generador!B27=14,55,IF(generador!B27=15,58))))))))))))))),FALSE),"dd/mm/yyyy")," Y ",TEXT(VLOOKUP(A27,matriz,IF(generador!B27=1,17,IF(generador!B27=2,20,IF(generador!B27=3,23,IF(generador!B27=4,26,IF(generador!B27=5,29,IF(generador!B27=6,32,IF(generador!B27=7,35,IF(generador!B27=8,38,IF(generador!B27=9,41,IF(generador!B27=10,44,IF(generador!B27=11,47,IF(generador!B27=12,50,IF(generador!B27=13,53,IF(generador!B27=14,56,IF(generador!B27=15,59))))))))))))))),FALSE),"dd/mm/yyyy")),"")</f>
        <v/>
      </c>
    </row>
    <row r="28" spans="1:23" x14ac:dyDescent="0.25">
      <c r="A28" s="12"/>
      <c r="B28" s="5"/>
      <c r="C28" s="5"/>
      <c r="D28" s="14" t="str">
        <f t="shared" si="0"/>
        <v/>
      </c>
      <c r="E28" s="15" t="str">
        <f>IFERROR(IF(A28&lt;&gt;"",VLOOKUP(A28,matriz,IF(generador!B28=1,15,IF(generador!B28=2,18,IF(generador!B28=3,21,IF(generador!B28=4,24,IF(generador!B28=5,27,IF(generador!B28=6,30,IF(generador!B28=7,33,IF(generador!B28=8,36,IF(generador!B28=9,39,IF(generador!B28=10,42,IF(generador!B28=11,45,IF(generador!B28=12,48,IF(generador!B28=13,51,IF(generador!B28=14,54,IF(generador!B28=15,57))))))))))))))),FALSE),""),"")</f>
        <v/>
      </c>
      <c r="F28" s="16" t="str">
        <f t="shared" si="1"/>
        <v/>
      </c>
      <c r="G28" s="20" t="str">
        <f t="shared" si="2"/>
        <v/>
      </c>
      <c r="H28" s="13" t="str">
        <f t="shared" ca="1" si="13"/>
        <v/>
      </c>
      <c r="I28" s="14" t="str">
        <f t="shared" si="14"/>
        <v/>
      </c>
      <c r="J28" s="14" t="str">
        <f>""</f>
        <v/>
      </c>
      <c r="K28" s="14" t="str">
        <f t="shared" si="15"/>
        <v/>
      </c>
      <c r="L28" s="14" t="str">
        <f t="shared" si="16"/>
        <v/>
      </c>
      <c r="M28" s="14" t="str">
        <f t="shared" si="17"/>
        <v/>
      </c>
      <c r="N28" s="14" t="str">
        <f t="shared" si="18"/>
        <v/>
      </c>
      <c r="O28" s="14" t="str">
        <f t="shared" si="19"/>
        <v/>
      </c>
      <c r="P28" s="14" t="str">
        <f t="shared" si="20"/>
        <v/>
      </c>
      <c r="Q28" s="14" t="str">
        <f t="shared" si="21"/>
        <v/>
      </c>
      <c r="R28" s="96" t="str">
        <f t="shared" si="9"/>
        <v/>
      </c>
      <c r="S28" s="14" t="str">
        <f t="shared" si="22"/>
        <v/>
      </c>
      <c r="T28" s="14" t="str">
        <f t="shared" si="10"/>
        <v/>
      </c>
      <c r="U28" s="14" t="str">
        <f t="shared" si="23"/>
        <v/>
      </c>
      <c r="V28" s="14" t="str">
        <f t="shared" si="24"/>
        <v/>
      </c>
      <c r="W28" s="14" t="str">
        <f>IFERROR(CONCATENATE("PAGO N° ",B28," DEL CONTRATO CPS ",V28," ENTRE ",TEXT(VLOOKUP(A28,matriz,IF(generador!B28=1,16,IF(generador!B28=2,19,IF(generador!B28=3,22,IF(generador!B28=4,25,IF(generador!B28=5,28,IF(generador!B28=6,31,IF(generador!B28=7,34,IF(generador!B28=8,37,IF(generador!B28=9,40,IF(generador!B28=10,43,IF(generador!B28=11,46,IF(generador!B28=12,49,IF(generador!B28=13,52,IF(generador!B28=14,55,IF(generador!B28=15,58))))))))))))))),FALSE),"dd/mm/yyyy")," Y ",TEXT(VLOOKUP(A28,matriz,IF(generador!B28=1,17,IF(generador!B28=2,20,IF(generador!B28=3,23,IF(generador!B28=4,26,IF(generador!B28=5,29,IF(generador!B28=6,32,IF(generador!B28=7,35,IF(generador!B28=8,38,IF(generador!B28=9,41,IF(generador!B28=10,44,IF(generador!B28=11,47,IF(generador!B28=12,50,IF(generador!B28=13,53,IF(generador!B28=14,56,IF(generador!B28=15,59))))))))))))))),FALSE),"dd/mm/yyyy")),"")</f>
        <v/>
      </c>
    </row>
    <row r="29" spans="1:23" x14ac:dyDescent="0.25">
      <c r="A29" s="12"/>
      <c r="B29" s="5"/>
      <c r="C29" s="5"/>
      <c r="D29" s="14" t="str">
        <f t="shared" si="0"/>
        <v/>
      </c>
      <c r="E29" s="15" t="str">
        <f>IFERROR(IF(A29&lt;&gt;"",VLOOKUP(A29,matriz,IF(generador!B29=1,15,IF(generador!B29=2,18,IF(generador!B29=3,21,IF(generador!B29=4,24,IF(generador!B29=5,27,IF(generador!B29=6,30,IF(generador!B29=7,33,IF(generador!B29=8,36,IF(generador!B29=9,39,IF(generador!B29=10,42,IF(generador!B29=11,45,IF(generador!B29=12,48,IF(generador!B29=13,51,IF(generador!B29=14,54,IF(generador!B29=15,57))))))))))))))),FALSE),""),"")</f>
        <v/>
      </c>
      <c r="F29" s="16" t="str">
        <f t="shared" si="1"/>
        <v/>
      </c>
      <c r="G29" s="20" t="str">
        <f t="shared" si="2"/>
        <v/>
      </c>
      <c r="H29" s="13" t="str">
        <f t="shared" ca="1" si="13"/>
        <v/>
      </c>
      <c r="I29" s="14" t="str">
        <f t="shared" si="14"/>
        <v/>
      </c>
      <c r="J29" s="14" t="str">
        <f>""</f>
        <v/>
      </c>
      <c r="K29" s="14" t="str">
        <f t="shared" si="15"/>
        <v/>
      </c>
      <c r="L29" s="14" t="str">
        <f t="shared" si="16"/>
        <v/>
      </c>
      <c r="M29" s="14" t="str">
        <f t="shared" si="17"/>
        <v/>
      </c>
      <c r="N29" s="14" t="str">
        <f t="shared" si="18"/>
        <v/>
      </c>
      <c r="O29" s="14" t="str">
        <f t="shared" si="19"/>
        <v/>
      </c>
      <c r="P29" s="14" t="str">
        <f t="shared" si="20"/>
        <v/>
      </c>
      <c r="Q29" s="14" t="str">
        <f t="shared" si="21"/>
        <v/>
      </c>
      <c r="R29" s="96" t="str">
        <f t="shared" si="9"/>
        <v/>
      </c>
      <c r="S29" s="14" t="str">
        <f t="shared" si="22"/>
        <v/>
      </c>
      <c r="T29" s="14" t="str">
        <f t="shared" si="10"/>
        <v/>
      </c>
      <c r="U29" s="14" t="str">
        <f t="shared" si="23"/>
        <v/>
      </c>
      <c r="V29" s="14" t="str">
        <f t="shared" si="24"/>
        <v/>
      </c>
      <c r="W29" s="14" t="str">
        <f>IFERROR(CONCATENATE("PAGO N° ",B29," DEL CONTRATO CPS ",V29," ENTRE ",TEXT(VLOOKUP(A29,matriz,IF(generador!B29=1,16,IF(generador!B29=2,19,IF(generador!B29=3,22,IF(generador!B29=4,25,IF(generador!B29=5,28,IF(generador!B29=6,31,IF(generador!B29=7,34,IF(generador!B29=8,37,IF(generador!B29=9,40,IF(generador!B29=10,43,IF(generador!B29=11,46,IF(generador!B29=12,49,IF(generador!B29=13,52,IF(generador!B29=14,55,IF(generador!B29=15,58))))))))))))))),FALSE),"dd/mm/yyyy")," Y ",TEXT(VLOOKUP(A29,matriz,IF(generador!B29=1,17,IF(generador!B29=2,20,IF(generador!B29=3,23,IF(generador!B29=4,26,IF(generador!B29=5,29,IF(generador!B29=6,32,IF(generador!B29=7,35,IF(generador!B29=8,38,IF(generador!B29=9,41,IF(generador!B29=10,44,IF(generador!B29=11,47,IF(generador!B29=12,50,IF(generador!B29=13,53,IF(generador!B29=14,56,IF(generador!B29=15,59))))))))))))))),FALSE),"dd/mm/yyyy")),"")</f>
        <v/>
      </c>
    </row>
    <row r="30" spans="1:23" x14ac:dyDescent="0.25">
      <c r="A30" s="12"/>
      <c r="B30" s="5"/>
      <c r="C30" s="5"/>
      <c r="D30" s="14" t="str">
        <f t="shared" si="0"/>
        <v/>
      </c>
      <c r="E30" s="15" t="str">
        <f>IFERROR(IF(A30&lt;&gt;"",VLOOKUP(A30,matriz,IF(generador!B30=1,15,IF(generador!B30=2,18,IF(generador!B30=3,21,IF(generador!B30=4,24,IF(generador!B30=5,27,IF(generador!B30=6,30,IF(generador!B30=7,33,IF(generador!B30=8,36,IF(generador!B30=9,39,IF(generador!B30=10,42,IF(generador!B30=11,45,IF(generador!B30=12,48,IF(generador!B30=13,51,IF(generador!B30=14,54,IF(generador!B30=15,57))))))))))))))),FALSE),""),"")</f>
        <v/>
      </c>
      <c r="F30" s="16" t="str">
        <f t="shared" si="1"/>
        <v/>
      </c>
      <c r="G30" s="20" t="str">
        <f t="shared" si="2"/>
        <v/>
      </c>
      <c r="H30" s="13" t="str">
        <f t="shared" ca="1" si="13"/>
        <v/>
      </c>
      <c r="I30" s="14" t="str">
        <f t="shared" si="14"/>
        <v/>
      </c>
      <c r="J30" s="14" t="str">
        <f>""</f>
        <v/>
      </c>
      <c r="K30" s="14" t="str">
        <f t="shared" si="15"/>
        <v/>
      </c>
      <c r="L30" s="14" t="str">
        <f t="shared" si="16"/>
        <v/>
      </c>
      <c r="M30" s="14" t="str">
        <f t="shared" si="17"/>
        <v/>
      </c>
      <c r="N30" s="14" t="str">
        <f t="shared" si="18"/>
        <v/>
      </c>
      <c r="O30" s="14" t="str">
        <f t="shared" si="19"/>
        <v/>
      </c>
      <c r="P30" s="14" t="str">
        <f t="shared" si="20"/>
        <v/>
      </c>
      <c r="Q30" s="14" t="str">
        <f t="shared" si="21"/>
        <v/>
      </c>
      <c r="R30" s="96" t="str">
        <f t="shared" si="9"/>
        <v/>
      </c>
      <c r="S30" s="14" t="str">
        <f t="shared" si="22"/>
        <v/>
      </c>
      <c r="T30" s="14" t="str">
        <f t="shared" si="10"/>
        <v/>
      </c>
      <c r="U30" s="14" t="str">
        <f t="shared" si="23"/>
        <v/>
      </c>
      <c r="V30" s="14" t="str">
        <f t="shared" si="24"/>
        <v/>
      </c>
      <c r="W30" s="14" t="str">
        <f>IFERROR(CONCATENATE("PAGO N° ",B30," DEL CONTRATO CPS ",V30," ENTRE ",TEXT(VLOOKUP(A30,matriz,IF(generador!B30=1,16,IF(generador!B30=2,19,IF(generador!B30=3,22,IF(generador!B30=4,25,IF(generador!B30=5,28,IF(generador!B30=6,31,IF(generador!B30=7,34,IF(generador!B30=8,37,IF(generador!B30=9,40,IF(generador!B30=10,43,IF(generador!B30=11,46,IF(generador!B30=12,49,IF(generador!B30=13,52,IF(generador!B30=14,55,IF(generador!B30=15,58))))))))))))))),FALSE),"dd/mm/yyyy")," Y ",TEXT(VLOOKUP(A30,matriz,IF(generador!B30=1,17,IF(generador!B30=2,20,IF(generador!B30=3,23,IF(generador!B30=4,26,IF(generador!B30=5,29,IF(generador!B30=6,32,IF(generador!B30=7,35,IF(generador!B30=8,38,IF(generador!B30=9,41,IF(generador!B30=10,44,IF(generador!B30=11,47,IF(generador!B30=12,50,IF(generador!B30=13,53,IF(generador!B30=14,56,IF(generador!B30=15,59))))))))))))))),FALSE),"dd/mm/yyyy")),"")</f>
        <v/>
      </c>
    </row>
    <row r="31" spans="1:23" x14ac:dyDescent="0.25">
      <c r="A31" s="12"/>
      <c r="B31" s="5"/>
      <c r="C31" s="5"/>
      <c r="D31" s="14" t="str">
        <f t="shared" si="0"/>
        <v/>
      </c>
      <c r="E31" s="15" t="str">
        <f>IFERROR(IF(A31&lt;&gt;"",VLOOKUP(A31,matriz,IF(generador!B31=1,15,IF(generador!B31=2,18,IF(generador!B31=3,21,IF(generador!B31=4,24,IF(generador!B31=5,27,IF(generador!B31=6,30,IF(generador!B31=7,33,IF(generador!B31=8,36,IF(generador!B31=9,39,IF(generador!B31=10,42,IF(generador!B31=11,45,IF(generador!B31=12,48,IF(generador!B31=13,51,IF(generador!B31=14,54,IF(generador!B31=15,57))))))))))))))),FALSE),""),"")</f>
        <v/>
      </c>
      <c r="F31" s="16" t="str">
        <f t="shared" si="1"/>
        <v/>
      </c>
      <c r="G31" s="20" t="str">
        <f t="shared" si="2"/>
        <v/>
      </c>
      <c r="H31" s="13" t="str">
        <f t="shared" ca="1" si="13"/>
        <v/>
      </c>
      <c r="I31" s="14" t="str">
        <f t="shared" si="14"/>
        <v/>
      </c>
      <c r="J31" s="14" t="str">
        <f>""</f>
        <v/>
      </c>
      <c r="K31" s="14" t="str">
        <f t="shared" si="15"/>
        <v/>
      </c>
      <c r="L31" s="14" t="str">
        <f t="shared" si="16"/>
        <v/>
      </c>
      <c r="M31" s="14" t="str">
        <f t="shared" si="17"/>
        <v/>
      </c>
      <c r="N31" s="14" t="str">
        <f t="shared" si="18"/>
        <v/>
      </c>
      <c r="O31" s="14" t="str">
        <f t="shared" si="19"/>
        <v/>
      </c>
      <c r="P31" s="14" t="str">
        <f t="shared" si="20"/>
        <v/>
      </c>
      <c r="Q31" s="14" t="str">
        <f t="shared" si="21"/>
        <v/>
      </c>
      <c r="R31" s="96" t="str">
        <f t="shared" si="9"/>
        <v/>
      </c>
      <c r="S31" s="14" t="str">
        <f t="shared" si="22"/>
        <v/>
      </c>
      <c r="T31" s="14" t="str">
        <f t="shared" si="10"/>
        <v/>
      </c>
      <c r="U31" s="14" t="str">
        <f t="shared" si="23"/>
        <v/>
      </c>
      <c r="V31" s="14" t="str">
        <f t="shared" si="24"/>
        <v/>
      </c>
      <c r="W31" s="14" t="str">
        <f>IFERROR(CONCATENATE("PAGO N° ",B31," DEL CONTRATO CPS ",V31," ENTRE ",TEXT(VLOOKUP(A31,matriz,IF(generador!B31=1,16,IF(generador!B31=2,19,IF(generador!B31=3,22,IF(generador!B31=4,25,IF(generador!B31=5,28,IF(generador!B31=6,31,IF(generador!B31=7,34,IF(generador!B31=8,37,IF(generador!B31=9,40,IF(generador!B31=10,43,IF(generador!B31=11,46,IF(generador!B31=12,49,IF(generador!B31=13,52,IF(generador!B31=14,55,IF(generador!B31=15,58))))))))))))))),FALSE),"dd/mm/yyyy")," Y ",TEXT(VLOOKUP(A31,matriz,IF(generador!B31=1,17,IF(generador!B31=2,20,IF(generador!B31=3,23,IF(generador!B31=4,26,IF(generador!B31=5,29,IF(generador!B31=6,32,IF(generador!B31=7,35,IF(generador!B31=8,38,IF(generador!B31=9,41,IF(generador!B31=10,44,IF(generador!B31=11,47,IF(generador!B31=12,50,IF(generador!B31=13,53,IF(generador!B31=14,56,IF(generador!B31=15,59))))))))))))))),FALSE),"dd/mm/yyyy")),"")</f>
        <v/>
      </c>
    </row>
    <row r="32" spans="1:23" x14ac:dyDescent="0.25">
      <c r="A32" s="12"/>
      <c r="B32" s="5"/>
      <c r="C32" s="5"/>
      <c r="D32" s="14" t="str">
        <f t="shared" si="0"/>
        <v/>
      </c>
      <c r="E32" s="15" t="str">
        <f>IFERROR(IF(A32&lt;&gt;"",VLOOKUP(A32,matriz,IF(generador!B32=1,15,IF(generador!B32=2,18,IF(generador!B32=3,21,IF(generador!B32=4,24,IF(generador!B32=5,27,IF(generador!B32=6,30,IF(generador!B32=7,33,IF(generador!B32=8,36,IF(generador!B32=9,39,IF(generador!B32=10,42,IF(generador!B32=11,45,IF(generador!B32=12,48,IF(generador!B32=13,51,IF(generador!B32=14,54,IF(generador!B32=15,57))))))))))))))),FALSE),""),"")</f>
        <v/>
      </c>
      <c r="F32" s="16" t="str">
        <f t="shared" si="1"/>
        <v/>
      </c>
      <c r="G32" s="20" t="str">
        <f t="shared" si="2"/>
        <v/>
      </c>
      <c r="H32" s="13" t="str">
        <f t="shared" ca="1" si="13"/>
        <v/>
      </c>
      <c r="I32" s="14" t="str">
        <f t="shared" si="14"/>
        <v/>
      </c>
      <c r="J32" s="14" t="str">
        <f>""</f>
        <v/>
      </c>
      <c r="K32" s="14" t="str">
        <f t="shared" si="15"/>
        <v/>
      </c>
      <c r="L32" s="14" t="str">
        <f t="shared" si="16"/>
        <v/>
      </c>
      <c r="M32" s="14" t="str">
        <f t="shared" si="17"/>
        <v/>
      </c>
      <c r="N32" s="14" t="str">
        <f t="shared" si="18"/>
        <v/>
      </c>
      <c r="O32" s="14" t="str">
        <f t="shared" si="19"/>
        <v/>
      </c>
      <c r="P32" s="14" t="str">
        <f t="shared" si="20"/>
        <v/>
      </c>
      <c r="Q32" s="14" t="str">
        <f t="shared" si="21"/>
        <v/>
      </c>
      <c r="R32" s="96" t="str">
        <f t="shared" si="9"/>
        <v/>
      </c>
      <c r="S32" s="14" t="str">
        <f t="shared" si="22"/>
        <v/>
      </c>
      <c r="T32" s="14" t="str">
        <f t="shared" si="10"/>
        <v/>
      </c>
      <c r="U32" s="14" t="str">
        <f t="shared" si="23"/>
        <v/>
      </c>
      <c r="V32" s="14" t="str">
        <f t="shared" si="24"/>
        <v/>
      </c>
      <c r="W32" s="14" t="str">
        <f>IFERROR(CONCATENATE("PAGO N° ",B32," DEL CONTRATO CPS ",V32," ENTRE ",TEXT(VLOOKUP(A32,matriz,IF(generador!B32=1,16,IF(generador!B32=2,19,IF(generador!B32=3,22,IF(generador!B32=4,25,IF(generador!B32=5,28,IF(generador!B32=6,31,IF(generador!B32=7,34,IF(generador!B32=8,37,IF(generador!B32=9,40,IF(generador!B32=10,43,IF(generador!B32=11,46,IF(generador!B32=12,49,IF(generador!B32=13,52,IF(generador!B32=14,55,IF(generador!B32=15,58))))))))))))))),FALSE),"dd/mm/yyyy")," Y ",TEXT(VLOOKUP(A32,matriz,IF(generador!B32=1,17,IF(generador!B32=2,20,IF(generador!B32=3,23,IF(generador!B32=4,26,IF(generador!B32=5,29,IF(generador!B32=6,32,IF(generador!B32=7,35,IF(generador!B32=8,38,IF(generador!B32=9,41,IF(generador!B32=10,44,IF(generador!B32=11,47,IF(generador!B32=12,50,IF(generador!B32=13,53,IF(generador!B32=14,56,IF(generador!B32=15,59))))))))))))))),FALSE),"dd/mm/yyyy")),"")</f>
        <v/>
      </c>
    </row>
    <row r="33" spans="1:23" x14ac:dyDescent="0.25">
      <c r="A33" s="12"/>
      <c r="B33" s="5"/>
      <c r="C33" s="5"/>
      <c r="D33" s="14" t="str">
        <f t="shared" si="0"/>
        <v/>
      </c>
      <c r="E33" s="15" t="str">
        <f>IFERROR(IF(A33&lt;&gt;"",VLOOKUP(A33,matriz,IF(generador!B33=1,15,IF(generador!B33=2,18,IF(generador!B33=3,21,IF(generador!B33=4,24,IF(generador!B33=5,27,IF(generador!B33=6,30,IF(generador!B33=7,33,IF(generador!B33=8,36,IF(generador!B33=9,39,IF(generador!B33=10,42,IF(generador!B33=11,45,IF(generador!B33=12,48,IF(generador!B33=13,51,IF(generador!B33=14,54,IF(generador!B33=15,57))))))))))))))),FALSE),""),"")</f>
        <v/>
      </c>
      <c r="F33" s="16" t="str">
        <f t="shared" si="1"/>
        <v/>
      </c>
      <c r="G33" s="20" t="str">
        <f t="shared" si="2"/>
        <v/>
      </c>
      <c r="H33" s="13" t="str">
        <f t="shared" ca="1" si="13"/>
        <v/>
      </c>
      <c r="I33" s="14" t="str">
        <f t="shared" si="14"/>
        <v/>
      </c>
      <c r="J33" s="14" t="str">
        <f>""</f>
        <v/>
      </c>
      <c r="K33" s="14" t="str">
        <f t="shared" si="15"/>
        <v/>
      </c>
      <c r="L33" s="14" t="str">
        <f t="shared" si="16"/>
        <v/>
      </c>
      <c r="M33" s="14" t="str">
        <f t="shared" si="17"/>
        <v/>
      </c>
      <c r="N33" s="14" t="str">
        <f t="shared" si="18"/>
        <v/>
      </c>
      <c r="O33" s="14" t="str">
        <f t="shared" si="19"/>
        <v/>
      </c>
      <c r="P33" s="14" t="str">
        <f t="shared" si="20"/>
        <v/>
      </c>
      <c r="Q33" s="14" t="str">
        <f t="shared" si="21"/>
        <v/>
      </c>
      <c r="R33" s="96" t="str">
        <f t="shared" si="9"/>
        <v/>
      </c>
      <c r="S33" s="14" t="str">
        <f t="shared" si="22"/>
        <v/>
      </c>
      <c r="T33" s="14" t="str">
        <f t="shared" si="10"/>
        <v/>
      </c>
      <c r="U33" s="14" t="str">
        <f t="shared" si="23"/>
        <v/>
      </c>
      <c r="V33" s="14" t="str">
        <f t="shared" si="24"/>
        <v/>
      </c>
      <c r="W33" s="14" t="str">
        <f>IFERROR(CONCATENATE("PAGO N° ",B33," DEL CONTRATO CPS ",V33," ENTRE ",TEXT(VLOOKUP(A33,matriz,IF(generador!B33=1,16,IF(generador!B33=2,19,IF(generador!B33=3,22,IF(generador!B33=4,25,IF(generador!B33=5,28,IF(generador!B33=6,31,IF(generador!B33=7,34,IF(generador!B33=8,37,IF(generador!B33=9,40,IF(generador!B33=10,43,IF(generador!B33=11,46,IF(generador!B33=12,49,IF(generador!B33=13,52,IF(generador!B33=14,55,IF(generador!B33=15,58))))))))))))))),FALSE),"dd/mm/yyyy")," Y ",TEXT(VLOOKUP(A33,matriz,IF(generador!B33=1,17,IF(generador!B33=2,20,IF(generador!B33=3,23,IF(generador!B33=4,26,IF(generador!B33=5,29,IF(generador!B33=6,32,IF(generador!B33=7,35,IF(generador!B33=8,38,IF(generador!B33=9,41,IF(generador!B33=10,44,IF(generador!B33=11,47,IF(generador!B33=12,50,IF(generador!B33=13,53,IF(generador!B33=14,56,IF(generador!B33=15,59))))))))))))))),FALSE),"dd/mm/yyyy")),"")</f>
        <v/>
      </c>
    </row>
    <row r="34" spans="1:23" x14ac:dyDescent="0.25">
      <c r="A34" s="12"/>
      <c r="B34" s="5"/>
      <c r="C34" s="5"/>
      <c r="D34" s="14" t="str">
        <f t="shared" si="0"/>
        <v/>
      </c>
      <c r="E34" s="15" t="str">
        <f>IFERROR(IF(A34&lt;&gt;"",VLOOKUP(A34,matriz,IF(generador!B34=1,15,IF(generador!B34=2,18,IF(generador!B34=3,21,IF(generador!B34=4,24,IF(generador!B34=5,27,IF(generador!B34=6,30,IF(generador!B34=7,33,IF(generador!B34=8,36,IF(generador!B34=9,39,IF(generador!B34=10,42,IF(generador!B34=11,45,IF(generador!B34=12,48,IF(generador!B34=13,51,IF(generador!B34=14,54,IF(generador!B34=15,57))))))))))))))),FALSE),""),"")</f>
        <v/>
      </c>
      <c r="F34" s="16" t="str">
        <f t="shared" si="1"/>
        <v/>
      </c>
      <c r="G34" s="20" t="str">
        <f t="shared" si="2"/>
        <v/>
      </c>
      <c r="H34" s="13" t="str">
        <f t="shared" ca="1" si="13"/>
        <v/>
      </c>
      <c r="I34" s="14" t="str">
        <f t="shared" si="14"/>
        <v/>
      </c>
      <c r="J34" s="14" t="str">
        <f>""</f>
        <v/>
      </c>
      <c r="K34" s="14" t="str">
        <f t="shared" si="15"/>
        <v/>
      </c>
      <c r="L34" s="14" t="str">
        <f t="shared" si="16"/>
        <v/>
      </c>
      <c r="M34" s="14" t="str">
        <f t="shared" si="17"/>
        <v/>
      </c>
      <c r="N34" s="14" t="str">
        <f t="shared" si="18"/>
        <v/>
      </c>
      <c r="O34" s="14" t="str">
        <f t="shared" si="19"/>
        <v/>
      </c>
      <c r="P34" s="14" t="str">
        <f t="shared" si="20"/>
        <v/>
      </c>
      <c r="Q34" s="14" t="str">
        <f t="shared" si="21"/>
        <v/>
      </c>
      <c r="R34" s="96" t="str">
        <f t="shared" si="9"/>
        <v/>
      </c>
      <c r="S34" s="14" t="str">
        <f t="shared" si="22"/>
        <v/>
      </c>
      <c r="T34" s="14" t="str">
        <f t="shared" si="10"/>
        <v/>
      </c>
      <c r="U34" s="14" t="str">
        <f t="shared" si="23"/>
        <v/>
      </c>
      <c r="V34" s="14" t="str">
        <f t="shared" si="24"/>
        <v/>
      </c>
      <c r="W34" s="14" t="str">
        <f>IFERROR(CONCATENATE("PAGO N° ",B34," DEL CONTRATO CPS ",V34," ENTRE ",TEXT(VLOOKUP(A34,matriz,IF(generador!B34=1,16,IF(generador!B34=2,19,IF(generador!B34=3,22,IF(generador!B34=4,25,IF(generador!B34=5,28,IF(generador!B34=6,31,IF(generador!B34=7,34,IF(generador!B34=8,37,IF(generador!B34=9,40,IF(generador!B34=10,43,IF(generador!B34=11,46,IF(generador!B34=12,49,IF(generador!B34=13,52,IF(generador!B34=14,55,IF(generador!B34=15,58))))))))))))))),FALSE),"dd/mm/yyyy")," Y ",TEXT(VLOOKUP(A34,matriz,IF(generador!B34=1,17,IF(generador!B34=2,20,IF(generador!B34=3,23,IF(generador!B34=4,26,IF(generador!B34=5,29,IF(generador!B34=6,32,IF(generador!B34=7,35,IF(generador!B34=8,38,IF(generador!B34=9,41,IF(generador!B34=10,44,IF(generador!B34=11,47,IF(generador!B34=12,50,IF(generador!B34=13,53,IF(generador!B34=14,56,IF(generador!B34=15,59))))))))))))))),FALSE),"dd/mm/yyyy")),"")</f>
        <v/>
      </c>
    </row>
    <row r="35" spans="1:23" x14ac:dyDescent="0.25">
      <c r="A35" s="12"/>
      <c r="B35" s="5"/>
      <c r="C35" s="5"/>
      <c r="D35" s="14" t="str">
        <f t="shared" si="0"/>
        <v/>
      </c>
      <c r="E35" s="15" t="str">
        <f>IFERROR(IF(A35&lt;&gt;"",VLOOKUP(A35,matriz,IF(generador!B35=1,15,IF(generador!B35=2,18,IF(generador!B35=3,21,IF(generador!B35=4,24,IF(generador!B35=5,27,IF(generador!B35=6,30,IF(generador!B35=7,33,IF(generador!B35=8,36,IF(generador!B35=9,39,IF(generador!B35=10,42,IF(generador!B35=11,45,IF(generador!B35=12,48,IF(generador!B35=13,51,IF(generador!B35=14,54,IF(generador!B35=15,57))))))))))))))),FALSE),""),"")</f>
        <v/>
      </c>
      <c r="F35" s="16" t="str">
        <f t="shared" si="1"/>
        <v/>
      </c>
      <c r="G35" s="20" t="str">
        <f t="shared" si="2"/>
        <v/>
      </c>
      <c r="H35" s="13" t="str">
        <f t="shared" ca="1" si="13"/>
        <v/>
      </c>
      <c r="I35" s="14" t="str">
        <f t="shared" si="14"/>
        <v/>
      </c>
      <c r="J35" s="14" t="str">
        <f>""</f>
        <v/>
      </c>
      <c r="K35" s="14" t="str">
        <f t="shared" si="15"/>
        <v/>
      </c>
      <c r="L35" s="14" t="str">
        <f t="shared" si="16"/>
        <v/>
      </c>
      <c r="M35" s="14" t="str">
        <f t="shared" si="17"/>
        <v/>
      </c>
      <c r="N35" s="14" t="str">
        <f t="shared" si="18"/>
        <v/>
      </c>
      <c r="O35" s="14" t="str">
        <f t="shared" si="19"/>
        <v/>
      </c>
      <c r="P35" s="14" t="str">
        <f t="shared" si="20"/>
        <v/>
      </c>
      <c r="Q35" s="14" t="str">
        <f t="shared" si="21"/>
        <v/>
      </c>
      <c r="R35" s="96" t="str">
        <f t="shared" si="9"/>
        <v/>
      </c>
      <c r="S35" s="14" t="str">
        <f t="shared" si="22"/>
        <v/>
      </c>
      <c r="T35" s="14" t="str">
        <f t="shared" si="10"/>
        <v/>
      </c>
      <c r="U35" s="14" t="str">
        <f t="shared" si="23"/>
        <v/>
      </c>
      <c r="V35" s="14" t="str">
        <f t="shared" si="24"/>
        <v/>
      </c>
      <c r="W35" s="14" t="str">
        <f>IFERROR(CONCATENATE("PAGO N° ",B35," DEL CONTRATO CPS ",V35," ENTRE ",TEXT(VLOOKUP(A35,matriz,IF(generador!B35=1,16,IF(generador!B35=2,19,IF(generador!B35=3,22,IF(generador!B35=4,25,IF(generador!B35=5,28,IF(generador!B35=6,31,IF(generador!B35=7,34,IF(generador!B35=8,37,IF(generador!B35=9,40,IF(generador!B35=10,43,IF(generador!B35=11,46,IF(generador!B35=12,49,IF(generador!B35=13,52,IF(generador!B35=14,55,IF(generador!B35=15,58))))))))))))))),FALSE),"dd/mm/yyyy")," Y ",TEXT(VLOOKUP(A35,matriz,IF(generador!B35=1,17,IF(generador!B35=2,20,IF(generador!B35=3,23,IF(generador!B35=4,26,IF(generador!B35=5,29,IF(generador!B35=6,32,IF(generador!B35=7,35,IF(generador!B35=8,38,IF(generador!B35=9,41,IF(generador!B35=10,44,IF(generador!B35=11,47,IF(generador!B35=12,50,IF(generador!B35=13,53,IF(generador!B35=14,56,IF(generador!B35=15,59))))))))))))))),FALSE),"dd/mm/yyyy")),"")</f>
        <v/>
      </c>
    </row>
    <row r="36" spans="1:23" x14ac:dyDescent="0.25">
      <c r="A36" s="12"/>
      <c r="B36" s="5"/>
      <c r="C36" s="5"/>
      <c r="D36" s="14" t="str">
        <f t="shared" si="0"/>
        <v/>
      </c>
      <c r="E36" s="15" t="str">
        <f>IFERROR(IF(A36&lt;&gt;"",VLOOKUP(A36,matriz,IF(generador!B36=1,15,IF(generador!B36=2,18,IF(generador!B36=3,21,IF(generador!B36=4,24,IF(generador!B36=5,27,IF(generador!B36=6,30,IF(generador!B36=7,33,IF(generador!B36=8,36,IF(generador!B36=9,39,IF(generador!B36=10,42,IF(generador!B36=11,45,IF(generador!B36=12,48,IF(generador!B36=13,51,IF(generador!B36=14,54,IF(generador!B36=15,57))))))))))))))),FALSE),""),"")</f>
        <v/>
      </c>
      <c r="F36" s="16" t="str">
        <f t="shared" si="1"/>
        <v/>
      </c>
      <c r="G36" s="20" t="str">
        <f t="shared" si="2"/>
        <v/>
      </c>
      <c r="H36" s="13" t="str">
        <f t="shared" ca="1" si="13"/>
        <v/>
      </c>
      <c r="I36" s="14" t="str">
        <f t="shared" si="14"/>
        <v/>
      </c>
      <c r="J36" s="14" t="str">
        <f>""</f>
        <v/>
      </c>
      <c r="K36" s="14" t="str">
        <f t="shared" si="15"/>
        <v/>
      </c>
      <c r="L36" s="14" t="str">
        <f t="shared" si="16"/>
        <v/>
      </c>
      <c r="M36" s="14" t="str">
        <f t="shared" si="17"/>
        <v/>
      </c>
      <c r="N36" s="14" t="str">
        <f t="shared" si="18"/>
        <v/>
      </c>
      <c r="O36" s="14" t="str">
        <f t="shared" si="19"/>
        <v/>
      </c>
      <c r="P36" s="14" t="str">
        <f t="shared" si="20"/>
        <v/>
      </c>
      <c r="Q36" s="14" t="str">
        <f t="shared" si="21"/>
        <v/>
      </c>
      <c r="R36" s="96" t="str">
        <f t="shared" si="9"/>
        <v/>
      </c>
      <c r="S36" s="14" t="str">
        <f t="shared" si="22"/>
        <v/>
      </c>
      <c r="T36" s="14" t="str">
        <f t="shared" si="10"/>
        <v/>
      </c>
      <c r="U36" s="14" t="str">
        <f t="shared" si="23"/>
        <v/>
      </c>
      <c r="V36" s="14" t="str">
        <f t="shared" si="24"/>
        <v/>
      </c>
      <c r="W36" s="14" t="str">
        <f>IFERROR(CONCATENATE("PAGO N° ",B36," DEL CONTRATO CPS ",V36," ENTRE ",TEXT(VLOOKUP(A36,matriz,IF(generador!B36=1,16,IF(generador!B36=2,19,IF(generador!B36=3,22,IF(generador!B36=4,25,IF(generador!B36=5,28,IF(generador!B36=6,31,IF(generador!B36=7,34,IF(generador!B36=8,37,IF(generador!B36=9,40,IF(generador!B36=10,43,IF(generador!B36=11,46,IF(generador!B36=12,49,IF(generador!B36=13,52,IF(generador!B36=14,55,IF(generador!B36=15,58))))))))))))))),FALSE),"dd/mm/yyyy")," Y ",TEXT(VLOOKUP(A36,matriz,IF(generador!B36=1,17,IF(generador!B36=2,20,IF(generador!B36=3,23,IF(generador!B36=4,26,IF(generador!B36=5,29,IF(generador!B36=6,32,IF(generador!B36=7,35,IF(generador!B36=8,38,IF(generador!B36=9,41,IF(generador!B36=10,44,IF(generador!B36=11,47,IF(generador!B36=12,50,IF(generador!B36=13,53,IF(generador!B36=14,56,IF(generador!B36=15,59))))))))))))))),FALSE),"dd/mm/yyyy")),"")</f>
        <v/>
      </c>
    </row>
    <row r="37" spans="1:23" x14ac:dyDescent="0.25">
      <c r="A37" s="12"/>
      <c r="B37" s="5"/>
      <c r="C37" s="5"/>
      <c r="D37" s="14" t="str">
        <f t="shared" si="0"/>
        <v/>
      </c>
      <c r="E37" s="15" t="str">
        <f>IFERROR(IF(A37&lt;&gt;"",VLOOKUP(A37,matriz,IF(generador!B37=1,15,IF(generador!B37=2,18,IF(generador!B37=3,21,IF(generador!B37=4,24,IF(generador!B37=5,27,IF(generador!B37=6,30,IF(generador!B37=7,33,IF(generador!B37=8,36,IF(generador!B37=9,39,IF(generador!B37=10,42,IF(generador!B37=11,45,IF(generador!B37=12,48,IF(generador!B37=13,51,IF(generador!B37=14,54,IF(generador!B37=15,57))))))))))))))),FALSE),""),"")</f>
        <v/>
      </c>
      <c r="F37" s="16" t="str">
        <f t="shared" si="1"/>
        <v/>
      </c>
      <c r="G37" s="20" t="str">
        <f t="shared" si="2"/>
        <v/>
      </c>
      <c r="H37" s="13" t="str">
        <f t="shared" ca="1" si="13"/>
        <v/>
      </c>
      <c r="I37" s="14" t="str">
        <f t="shared" si="14"/>
        <v/>
      </c>
      <c r="J37" s="14" t="str">
        <f>""</f>
        <v/>
      </c>
      <c r="K37" s="14" t="str">
        <f t="shared" si="15"/>
        <v/>
      </c>
      <c r="L37" s="14" t="str">
        <f t="shared" si="16"/>
        <v/>
      </c>
      <c r="M37" s="14" t="str">
        <f t="shared" si="17"/>
        <v/>
      </c>
      <c r="N37" s="14" t="str">
        <f t="shared" si="18"/>
        <v/>
      </c>
      <c r="O37" s="14" t="str">
        <f t="shared" si="19"/>
        <v/>
      </c>
      <c r="P37" s="14" t="str">
        <f t="shared" si="20"/>
        <v/>
      </c>
      <c r="Q37" s="14" t="str">
        <f t="shared" si="21"/>
        <v/>
      </c>
      <c r="R37" s="96" t="str">
        <f t="shared" si="9"/>
        <v/>
      </c>
      <c r="S37" s="14" t="str">
        <f t="shared" si="22"/>
        <v/>
      </c>
      <c r="T37" s="14" t="str">
        <f t="shared" si="10"/>
        <v/>
      </c>
      <c r="U37" s="14" t="str">
        <f t="shared" si="23"/>
        <v/>
      </c>
      <c r="V37" s="14" t="str">
        <f t="shared" si="24"/>
        <v/>
      </c>
      <c r="W37" s="14" t="str">
        <f>IFERROR(CONCATENATE("PAGO N° ",B37," DEL CONTRATO CPS ",V37," ENTRE ",TEXT(VLOOKUP(A37,matriz,IF(generador!B37=1,16,IF(generador!B37=2,19,IF(generador!B37=3,22,IF(generador!B37=4,25,IF(generador!B37=5,28,IF(generador!B37=6,31,IF(generador!B37=7,34,IF(generador!B37=8,37,IF(generador!B37=9,40,IF(generador!B37=10,43,IF(generador!B37=11,46,IF(generador!B37=12,49,IF(generador!B37=13,52,IF(generador!B37=14,55,IF(generador!B37=15,58))))))))))))))),FALSE),"dd/mm/yyyy")," Y ",TEXT(VLOOKUP(A37,matriz,IF(generador!B37=1,17,IF(generador!B37=2,20,IF(generador!B37=3,23,IF(generador!B37=4,26,IF(generador!B37=5,29,IF(generador!B37=6,32,IF(generador!B37=7,35,IF(generador!B37=8,38,IF(generador!B37=9,41,IF(generador!B37=10,44,IF(generador!B37=11,47,IF(generador!B37=12,50,IF(generador!B37=13,53,IF(generador!B37=14,56,IF(generador!B37=15,59))))))))))))))),FALSE),"dd/mm/yyyy")),"")</f>
        <v/>
      </c>
    </row>
    <row r="38" spans="1:23" x14ac:dyDescent="0.25">
      <c r="A38" s="12"/>
      <c r="B38" s="5"/>
      <c r="C38" s="5"/>
      <c r="D38" s="14" t="str">
        <f t="shared" si="0"/>
        <v/>
      </c>
      <c r="E38" s="15" t="str">
        <f>IFERROR(IF(A38&lt;&gt;"",VLOOKUP(A38,matriz,IF(generador!B38=1,15,IF(generador!B38=2,18,IF(generador!B38=3,21,IF(generador!B38=4,24,IF(generador!B38=5,27,IF(generador!B38=6,30,IF(generador!B38=7,33,IF(generador!B38=8,36,IF(generador!B38=9,39,IF(generador!B38=10,42,IF(generador!B38=11,45,IF(generador!B38=12,48,IF(generador!B38=13,51,IF(generador!B38=14,54,IF(generador!B38=15,57))))))))))))))),FALSE),""),"")</f>
        <v/>
      </c>
      <c r="F38" s="16" t="str">
        <f t="shared" si="1"/>
        <v/>
      </c>
      <c r="G38" s="20" t="str">
        <f t="shared" si="2"/>
        <v/>
      </c>
      <c r="H38" s="13" t="str">
        <f t="shared" ca="1" si="13"/>
        <v/>
      </c>
      <c r="I38" s="14" t="str">
        <f t="shared" si="14"/>
        <v/>
      </c>
      <c r="J38" s="14" t="str">
        <f>""</f>
        <v/>
      </c>
      <c r="K38" s="14" t="str">
        <f t="shared" si="15"/>
        <v/>
      </c>
      <c r="L38" s="14" t="str">
        <f t="shared" si="16"/>
        <v/>
      </c>
      <c r="M38" s="14" t="str">
        <f t="shared" si="17"/>
        <v/>
      </c>
      <c r="N38" s="14" t="str">
        <f t="shared" si="18"/>
        <v/>
      </c>
      <c r="O38" s="14" t="str">
        <f t="shared" si="19"/>
        <v/>
      </c>
      <c r="P38" s="14" t="str">
        <f t="shared" si="20"/>
        <v/>
      </c>
      <c r="Q38" s="14" t="str">
        <f t="shared" si="21"/>
        <v/>
      </c>
      <c r="R38" s="96" t="str">
        <f t="shared" si="9"/>
        <v/>
      </c>
      <c r="S38" s="14" t="str">
        <f t="shared" si="22"/>
        <v/>
      </c>
      <c r="T38" s="14" t="str">
        <f t="shared" si="10"/>
        <v/>
      </c>
      <c r="U38" s="14" t="str">
        <f t="shared" si="23"/>
        <v/>
      </c>
      <c r="V38" s="14" t="str">
        <f t="shared" si="24"/>
        <v/>
      </c>
      <c r="W38" s="14" t="str">
        <f>IFERROR(CONCATENATE("PAGO N° ",B38," DEL CONTRATO CPS ",V38," ENTRE ",TEXT(VLOOKUP(A38,matriz,IF(generador!B38=1,16,IF(generador!B38=2,19,IF(generador!B38=3,22,IF(generador!B38=4,25,IF(generador!B38=5,28,IF(generador!B38=6,31,IF(generador!B38=7,34,IF(generador!B38=8,37,IF(generador!B38=9,40,IF(generador!B38=10,43,IF(generador!B38=11,46,IF(generador!B38=12,49,IF(generador!B38=13,52,IF(generador!B38=14,55,IF(generador!B38=15,58))))))))))))))),FALSE),"dd/mm/yyyy")," Y ",TEXT(VLOOKUP(A38,matriz,IF(generador!B38=1,17,IF(generador!B38=2,20,IF(generador!B38=3,23,IF(generador!B38=4,26,IF(generador!B38=5,29,IF(generador!B38=6,32,IF(generador!B38=7,35,IF(generador!B38=8,38,IF(generador!B38=9,41,IF(generador!B38=10,44,IF(generador!B38=11,47,IF(generador!B38=12,50,IF(generador!B38=13,53,IF(generador!B38=14,56,IF(generador!B38=15,59))))))))))))))),FALSE),"dd/mm/yyyy")),"")</f>
        <v/>
      </c>
    </row>
    <row r="39" spans="1:23" x14ac:dyDescent="0.25">
      <c r="A39" s="12"/>
      <c r="B39" s="5"/>
      <c r="C39" s="5"/>
      <c r="D39" s="14" t="str">
        <f t="shared" si="0"/>
        <v/>
      </c>
      <c r="E39" s="15" t="str">
        <f>IFERROR(IF(A39&lt;&gt;"",VLOOKUP(A39,matriz,IF(generador!B39=1,15,IF(generador!B39=2,18,IF(generador!B39=3,21,IF(generador!B39=4,24,IF(generador!B39=5,27,IF(generador!B39=6,30,IF(generador!B39=7,33,IF(generador!B39=8,36,IF(generador!B39=9,39,IF(generador!B39=10,42,IF(generador!B39=11,45,IF(generador!B39=12,48,IF(generador!B39=13,51,IF(generador!B39=14,54,IF(generador!B39=15,57))))))))))))))),FALSE),""),"")</f>
        <v/>
      </c>
      <c r="F39" s="16" t="str">
        <f t="shared" si="1"/>
        <v/>
      </c>
      <c r="G39" s="20" t="str">
        <f t="shared" si="2"/>
        <v/>
      </c>
      <c r="H39" s="13" t="str">
        <f t="shared" ca="1" si="13"/>
        <v/>
      </c>
      <c r="I39" s="14" t="str">
        <f t="shared" si="14"/>
        <v/>
      </c>
      <c r="J39" s="14" t="str">
        <f>""</f>
        <v/>
      </c>
      <c r="K39" s="14" t="str">
        <f t="shared" si="15"/>
        <v/>
      </c>
      <c r="L39" s="14" t="str">
        <f t="shared" si="16"/>
        <v/>
      </c>
      <c r="M39" s="14" t="str">
        <f t="shared" si="17"/>
        <v/>
      </c>
      <c r="N39" s="14" t="str">
        <f t="shared" si="18"/>
        <v/>
      </c>
      <c r="O39" s="14" t="str">
        <f t="shared" si="19"/>
        <v/>
      </c>
      <c r="P39" s="14" t="str">
        <f t="shared" si="20"/>
        <v/>
      </c>
      <c r="Q39" s="14" t="str">
        <f t="shared" si="21"/>
        <v/>
      </c>
      <c r="R39" s="96" t="str">
        <f t="shared" si="9"/>
        <v/>
      </c>
      <c r="S39" s="14" t="str">
        <f t="shared" si="22"/>
        <v/>
      </c>
      <c r="T39" s="14" t="str">
        <f t="shared" si="10"/>
        <v/>
      </c>
      <c r="U39" s="14" t="str">
        <f t="shared" si="23"/>
        <v/>
      </c>
      <c r="V39" s="14" t="str">
        <f t="shared" si="24"/>
        <v/>
      </c>
      <c r="W39" s="14" t="str">
        <f>IFERROR(CONCATENATE("PAGO N° ",B39," DEL CONTRATO CPS ",V39," ENTRE ",TEXT(VLOOKUP(A39,matriz,IF(generador!B39=1,16,IF(generador!B39=2,19,IF(generador!B39=3,22,IF(generador!B39=4,25,IF(generador!B39=5,28,IF(generador!B39=6,31,IF(generador!B39=7,34,IF(generador!B39=8,37,IF(generador!B39=9,40,IF(generador!B39=10,43,IF(generador!B39=11,46,IF(generador!B39=12,49,IF(generador!B39=13,52,IF(generador!B39=14,55,IF(generador!B39=15,58))))))))))))))),FALSE),"dd/mm/yyyy")," Y ",TEXT(VLOOKUP(A39,matriz,IF(generador!B39=1,17,IF(generador!B39=2,20,IF(generador!B39=3,23,IF(generador!B39=4,26,IF(generador!B39=5,29,IF(generador!B39=6,32,IF(generador!B39=7,35,IF(generador!B39=8,38,IF(generador!B39=9,41,IF(generador!B39=10,44,IF(generador!B39=11,47,IF(generador!B39=12,50,IF(generador!B39=13,53,IF(generador!B39=14,56,IF(generador!B39=15,59))))))))))))))),FALSE),"dd/mm/yyyy")),"")</f>
        <v/>
      </c>
    </row>
    <row r="40" spans="1:23" x14ac:dyDescent="0.25">
      <c r="A40" s="12"/>
      <c r="B40" s="5"/>
      <c r="C40" s="5"/>
      <c r="D40" s="14" t="str">
        <f t="shared" si="0"/>
        <v/>
      </c>
      <c r="E40" s="15" t="str">
        <f>IFERROR(IF(A40&lt;&gt;"",VLOOKUP(A40,matriz,IF(generador!B40=1,15,IF(generador!B40=2,18,IF(generador!B40=3,21,IF(generador!B40=4,24,IF(generador!B40=5,27,IF(generador!B40=6,30,IF(generador!B40=7,33,IF(generador!B40=8,36,IF(generador!B40=9,39,IF(generador!B40=10,42,IF(generador!B40=11,45,IF(generador!B40=12,48,IF(generador!B40=13,51,IF(generador!B40=14,54,IF(generador!B40=15,57))))))))))))))),FALSE),""),"")</f>
        <v/>
      </c>
      <c r="F40" s="16" t="str">
        <f t="shared" si="1"/>
        <v/>
      </c>
      <c r="G40" s="20" t="str">
        <f t="shared" si="2"/>
        <v/>
      </c>
      <c r="H40" s="13" t="str">
        <f t="shared" ca="1" si="13"/>
        <v/>
      </c>
      <c r="I40" s="14" t="str">
        <f t="shared" si="14"/>
        <v/>
      </c>
      <c r="J40" s="14" t="str">
        <f>""</f>
        <v/>
      </c>
      <c r="K40" s="14" t="str">
        <f t="shared" si="15"/>
        <v/>
      </c>
      <c r="L40" s="14" t="str">
        <f t="shared" si="16"/>
        <v/>
      </c>
      <c r="M40" s="14" t="str">
        <f t="shared" si="17"/>
        <v/>
      </c>
      <c r="N40" s="14" t="str">
        <f t="shared" si="18"/>
        <v/>
      </c>
      <c r="O40" s="14" t="str">
        <f t="shared" si="19"/>
        <v/>
      </c>
      <c r="P40" s="14" t="str">
        <f t="shared" si="20"/>
        <v/>
      </c>
      <c r="Q40" s="14" t="str">
        <f t="shared" si="21"/>
        <v/>
      </c>
      <c r="R40" s="96" t="str">
        <f t="shared" si="9"/>
        <v/>
      </c>
      <c r="S40" s="14" t="str">
        <f t="shared" si="22"/>
        <v/>
      </c>
      <c r="T40" s="14" t="str">
        <f t="shared" si="10"/>
        <v/>
      </c>
      <c r="U40" s="14" t="str">
        <f t="shared" si="23"/>
        <v/>
      </c>
      <c r="V40" s="14" t="str">
        <f t="shared" si="24"/>
        <v/>
      </c>
      <c r="W40" s="14" t="str">
        <f>IFERROR(CONCATENATE("PAGO N° ",B40," DEL CONTRATO CPS ",V40," ENTRE ",TEXT(VLOOKUP(A40,matriz,IF(generador!B40=1,16,IF(generador!B40=2,19,IF(generador!B40=3,22,IF(generador!B40=4,25,IF(generador!B40=5,28,IF(generador!B40=6,31,IF(generador!B40=7,34,IF(generador!B40=8,37,IF(generador!B40=9,40,IF(generador!B40=10,43,IF(generador!B40=11,46,IF(generador!B40=12,49,IF(generador!B40=13,52,IF(generador!B40=14,55,IF(generador!B40=15,58))))))))))))))),FALSE),"dd/mm/yyyy")," Y ",TEXT(VLOOKUP(A40,matriz,IF(generador!B40=1,17,IF(generador!B40=2,20,IF(generador!B40=3,23,IF(generador!B40=4,26,IF(generador!B40=5,29,IF(generador!B40=6,32,IF(generador!B40=7,35,IF(generador!B40=8,38,IF(generador!B40=9,41,IF(generador!B40=10,44,IF(generador!B40=11,47,IF(generador!B40=12,50,IF(generador!B40=13,53,IF(generador!B40=14,56,IF(generador!B40=15,59))))))))))))))),FALSE),"dd/mm/yyyy")),"")</f>
        <v/>
      </c>
    </row>
    <row r="41" spans="1:23" x14ac:dyDescent="0.25">
      <c r="A41" s="12"/>
      <c r="B41" s="5"/>
      <c r="C41" s="5"/>
      <c r="D41" s="14" t="str">
        <f t="shared" si="0"/>
        <v/>
      </c>
      <c r="E41" s="15" t="str">
        <f>IFERROR(IF(A41&lt;&gt;"",VLOOKUP(A41,matriz,IF(generador!B41=1,15,IF(generador!B41=2,18,IF(generador!B41=3,21,IF(generador!B41=4,24,IF(generador!B41=5,27,IF(generador!B41=6,30,IF(generador!B41=7,33,IF(generador!B41=8,36,IF(generador!B41=9,39,IF(generador!B41=10,42,IF(generador!B41=11,45,IF(generador!B41=12,48,IF(generador!B41=13,51,IF(generador!B41=14,54,IF(generador!B41=15,57))))))))))))))),FALSE),""),"")</f>
        <v/>
      </c>
      <c r="F41" s="16" t="str">
        <f t="shared" si="1"/>
        <v/>
      </c>
      <c r="G41" s="20" t="str">
        <f t="shared" si="2"/>
        <v/>
      </c>
      <c r="H41" s="13" t="str">
        <f t="shared" ca="1" si="13"/>
        <v/>
      </c>
      <c r="I41" s="14" t="str">
        <f t="shared" si="14"/>
        <v/>
      </c>
      <c r="J41" s="14" t="str">
        <f>""</f>
        <v/>
      </c>
      <c r="K41" s="14" t="str">
        <f t="shared" si="15"/>
        <v/>
      </c>
      <c r="L41" s="14" t="str">
        <f t="shared" si="16"/>
        <v/>
      </c>
      <c r="M41" s="14" t="str">
        <f t="shared" si="17"/>
        <v/>
      </c>
      <c r="N41" s="14" t="str">
        <f t="shared" si="18"/>
        <v/>
      </c>
      <c r="O41" s="14" t="str">
        <f t="shared" si="19"/>
        <v/>
      </c>
      <c r="P41" s="14" t="str">
        <f t="shared" si="20"/>
        <v/>
      </c>
      <c r="Q41" s="14" t="str">
        <f t="shared" si="21"/>
        <v/>
      </c>
      <c r="R41" s="96" t="str">
        <f t="shared" si="9"/>
        <v/>
      </c>
      <c r="S41" s="14" t="str">
        <f t="shared" si="22"/>
        <v/>
      </c>
      <c r="T41" s="14" t="str">
        <f t="shared" si="10"/>
        <v/>
      </c>
      <c r="U41" s="14" t="str">
        <f t="shared" si="23"/>
        <v/>
      </c>
      <c r="V41" s="14" t="str">
        <f t="shared" si="24"/>
        <v/>
      </c>
      <c r="W41" s="14" t="str">
        <f>IFERROR(CONCATENATE("PAGO N° ",B41," DEL CONTRATO CPS ",V41," ENTRE ",TEXT(VLOOKUP(A41,matriz,IF(generador!B41=1,16,IF(generador!B41=2,19,IF(generador!B41=3,22,IF(generador!B41=4,25,IF(generador!B41=5,28,IF(generador!B41=6,31,IF(generador!B41=7,34,IF(generador!B41=8,37,IF(generador!B41=9,40,IF(generador!B41=10,43,IF(generador!B41=11,46,IF(generador!B41=12,49,IF(generador!B41=13,52,IF(generador!B41=14,55,IF(generador!B41=15,58))))))))))))))),FALSE),"dd/mm/yyyy")," Y ",TEXT(VLOOKUP(A41,matriz,IF(generador!B41=1,17,IF(generador!B41=2,20,IF(generador!B41=3,23,IF(generador!B41=4,26,IF(generador!B41=5,29,IF(generador!B41=6,32,IF(generador!B41=7,35,IF(generador!B41=8,38,IF(generador!B41=9,41,IF(generador!B41=10,44,IF(generador!B41=11,47,IF(generador!B41=12,50,IF(generador!B41=13,53,IF(generador!B41=14,56,IF(generador!B41=15,59))))))))))))))),FALSE),"dd/mm/yyyy")),"")</f>
        <v/>
      </c>
    </row>
    <row r="42" spans="1:23" x14ac:dyDescent="0.25">
      <c r="A42" s="12"/>
      <c r="B42" s="5"/>
      <c r="C42" s="5"/>
      <c r="D42" s="14" t="str">
        <f t="shared" si="0"/>
        <v/>
      </c>
      <c r="E42" s="15" t="str">
        <f>IFERROR(IF(A42&lt;&gt;"",VLOOKUP(A42,matriz,IF(generador!B42=1,15,IF(generador!B42=2,18,IF(generador!B42=3,21,IF(generador!B42=4,24,IF(generador!B42=5,27,IF(generador!B42=6,30,IF(generador!B42=7,33,IF(generador!B42=8,36,IF(generador!B42=9,39,IF(generador!B42=10,42,IF(generador!B42=11,45,IF(generador!B42=12,48,IF(generador!B42=13,51,IF(generador!B42=14,54,IF(generador!B42=15,57))))))))))))))),FALSE),""),"")</f>
        <v/>
      </c>
      <c r="F42" s="16" t="str">
        <f t="shared" si="1"/>
        <v/>
      </c>
      <c r="G42" s="20" t="str">
        <f t="shared" si="2"/>
        <v/>
      </c>
      <c r="H42" s="13" t="str">
        <f t="shared" ca="1" si="13"/>
        <v/>
      </c>
      <c r="I42" s="14" t="str">
        <f t="shared" si="14"/>
        <v/>
      </c>
      <c r="J42" s="14" t="str">
        <f>""</f>
        <v/>
      </c>
      <c r="K42" s="14" t="str">
        <f t="shared" si="15"/>
        <v/>
      </c>
      <c r="L42" s="14" t="str">
        <f t="shared" si="16"/>
        <v/>
      </c>
      <c r="M42" s="14" t="str">
        <f t="shared" si="17"/>
        <v/>
      </c>
      <c r="N42" s="14" t="str">
        <f t="shared" si="18"/>
        <v/>
      </c>
      <c r="O42" s="14" t="str">
        <f t="shared" si="19"/>
        <v/>
      </c>
      <c r="P42" s="14" t="str">
        <f t="shared" si="20"/>
        <v/>
      </c>
      <c r="Q42" s="14" t="str">
        <f t="shared" si="21"/>
        <v/>
      </c>
      <c r="R42" s="96" t="str">
        <f t="shared" si="9"/>
        <v/>
      </c>
      <c r="S42" s="14" t="str">
        <f t="shared" si="22"/>
        <v/>
      </c>
      <c r="T42" s="14" t="str">
        <f t="shared" si="10"/>
        <v/>
      </c>
      <c r="U42" s="14" t="str">
        <f t="shared" si="23"/>
        <v/>
      </c>
      <c r="V42" s="14" t="str">
        <f t="shared" si="24"/>
        <v/>
      </c>
      <c r="W42" s="14" t="str">
        <f>IFERROR(CONCATENATE("PAGO N° ",B42," DEL CONTRATO CPS ",V42," ENTRE ",TEXT(VLOOKUP(A42,matriz,IF(generador!B42=1,16,IF(generador!B42=2,19,IF(generador!B42=3,22,IF(generador!B42=4,25,IF(generador!B42=5,28,IF(generador!B42=6,31,IF(generador!B42=7,34,IF(generador!B42=8,37,IF(generador!B42=9,40,IF(generador!B42=10,43,IF(generador!B42=11,46,IF(generador!B42=12,49,IF(generador!B42=13,52,IF(generador!B42=14,55,IF(generador!B42=15,58))))))))))))))),FALSE),"dd/mm/yyyy")," Y ",TEXT(VLOOKUP(A42,matriz,IF(generador!B42=1,17,IF(generador!B42=2,20,IF(generador!B42=3,23,IF(generador!B42=4,26,IF(generador!B42=5,29,IF(generador!B42=6,32,IF(generador!B42=7,35,IF(generador!B42=8,38,IF(generador!B42=9,41,IF(generador!B42=10,44,IF(generador!B42=11,47,IF(generador!B42=12,50,IF(generador!B42=13,53,IF(generador!B42=14,56,IF(generador!B42=15,59))))))))))))))),FALSE),"dd/mm/yyyy")),"")</f>
        <v/>
      </c>
    </row>
    <row r="43" spans="1:23" x14ac:dyDescent="0.25">
      <c r="A43" s="12"/>
      <c r="B43" s="5"/>
      <c r="C43" s="5"/>
      <c r="D43" s="14" t="str">
        <f t="shared" si="0"/>
        <v/>
      </c>
      <c r="E43" s="15" t="str">
        <f>IFERROR(IF(A43&lt;&gt;"",VLOOKUP(A43,matriz,IF(generador!B43=1,15,IF(generador!B43=2,18,IF(generador!B43=3,21,IF(generador!B43=4,24,IF(generador!B43=5,27,IF(generador!B43=6,30,IF(generador!B43=7,33,IF(generador!B43=8,36,IF(generador!B43=9,39,IF(generador!B43=10,42,IF(generador!B43=11,45,IF(generador!B43=12,48,IF(generador!B43=13,51,IF(generador!B43=14,54,IF(generador!B43=15,57))))))))))))))),FALSE),""),"")</f>
        <v/>
      </c>
      <c r="F43" s="16" t="str">
        <f t="shared" si="1"/>
        <v/>
      </c>
      <c r="G43" s="20" t="str">
        <f t="shared" si="2"/>
        <v/>
      </c>
      <c r="H43" s="13" t="str">
        <f t="shared" ca="1" si="13"/>
        <v/>
      </c>
      <c r="I43" s="14" t="str">
        <f t="shared" si="14"/>
        <v/>
      </c>
      <c r="J43" s="14" t="str">
        <f>""</f>
        <v/>
      </c>
      <c r="K43" s="14" t="str">
        <f t="shared" si="15"/>
        <v/>
      </c>
      <c r="L43" s="14" t="str">
        <f t="shared" si="16"/>
        <v/>
      </c>
      <c r="M43" s="14" t="str">
        <f t="shared" si="17"/>
        <v/>
      </c>
      <c r="N43" s="14" t="str">
        <f t="shared" si="18"/>
        <v/>
      </c>
      <c r="O43" s="14" t="str">
        <f t="shared" si="19"/>
        <v/>
      </c>
      <c r="P43" s="14" t="str">
        <f t="shared" si="20"/>
        <v/>
      </c>
      <c r="Q43" s="14" t="str">
        <f t="shared" si="21"/>
        <v/>
      </c>
      <c r="R43" s="96" t="str">
        <f t="shared" si="9"/>
        <v/>
      </c>
      <c r="S43" s="14" t="str">
        <f t="shared" si="22"/>
        <v/>
      </c>
      <c r="T43" s="14" t="str">
        <f t="shared" si="10"/>
        <v/>
      </c>
      <c r="U43" s="14" t="str">
        <f t="shared" si="23"/>
        <v/>
      </c>
      <c r="V43" s="14" t="str">
        <f t="shared" si="24"/>
        <v/>
      </c>
      <c r="W43" s="14" t="str">
        <f>IFERROR(CONCATENATE("PAGO N° ",B43," DEL CONTRATO CPS ",V43," ENTRE ",TEXT(VLOOKUP(A43,matriz,IF(generador!B43=1,16,IF(generador!B43=2,19,IF(generador!B43=3,22,IF(generador!B43=4,25,IF(generador!B43=5,28,IF(generador!B43=6,31,IF(generador!B43=7,34,IF(generador!B43=8,37,IF(generador!B43=9,40,IF(generador!B43=10,43,IF(generador!B43=11,46,IF(generador!B43=12,49,IF(generador!B43=13,52,IF(generador!B43=14,55,IF(generador!B43=15,58))))))))))))))),FALSE),"dd/mm/yyyy")," Y ",TEXT(VLOOKUP(A43,matriz,IF(generador!B43=1,17,IF(generador!B43=2,20,IF(generador!B43=3,23,IF(generador!B43=4,26,IF(generador!B43=5,29,IF(generador!B43=6,32,IF(generador!B43=7,35,IF(generador!B43=8,38,IF(generador!B43=9,41,IF(generador!B43=10,44,IF(generador!B43=11,47,IF(generador!B43=12,50,IF(generador!B43=13,53,IF(generador!B43=14,56,IF(generador!B43=15,59))))))))))))))),FALSE),"dd/mm/yyyy")),"")</f>
        <v/>
      </c>
    </row>
    <row r="44" spans="1:23" x14ac:dyDescent="0.25">
      <c r="A44" s="12"/>
      <c r="B44" s="5"/>
      <c r="C44" s="5"/>
      <c r="D44" s="14" t="str">
        <f t="shared" si="0"/>
        <v/>
      </c>
      <c r="E44" s="15" t="str">
        <f>IFERROR(IF(A44&lt;&gt;"",VLOOKUP(A44,matriz,IF(generador!B44=1,15,IF(generador!B44=2,18,IF(generador!B44=3,21,IF(generador!B44=4,24,IF(generador!B44=5,27,IF(generador!B44=6,30,IF(generador!B44=7,33,IF(generador!B44=8,36,IF(generador!B44=9,39,IF(generador!B44=10,42,IF(generador!B44=11,45,IF(generador!B44=12,48,IF(generador!B44=13,51,IF(generador!B44=14,54,IF(generador!B44=15,57))))))))))))))),FALSE),""),"")</f>
        <v/>
      </c>
      <c r="F44" s="16" t="str">
        <f t="shared" si="1"/>
        <v/>
      </c>
      <c r="G44" s="20" t="str">
        <f t="shared" si="2"/>
        <v/>
      </c>
      <c r="H44" s="13" t="str">
        <f t="shared" ca="1" si="13"/>
        <v/>
      </c>
      <c r="I44" s="14" t="str">
        <f t="shared" si="14"/>
        <v/>
      </c>
      <c r="J44" s="14" t="str">
        <f>""</f>
        <v/>
      </c>
      <c r="K44" s="14" t="str">
        <f t="shared" si="15"/>
        <v/>
      </c>
      <c r="L44" s="14" t="str">
        <f t="shared" si="16"/>
        <v/>
      </c>
      <c r="M44" s="14" t="str">
        <f t="shared" si="17"/>
        <v/>
      </c>
      <c r="N44" s="14" t="str">
        <f t="shared" si="18"/>
        <v/>
      </c>
      <c r="O44" s="14" t="str">
        <f t="shared" si="19"/>
        <v/>
      </c>
      <c r="P44" s="14" t="str">
        <f t="shared" si="20"/>
        <v/>
      </c>
      <c r="Q44" s="14" t="str">
        <f t="shared" si="21"/>
        <v/>
      </c>
      <c r="R44" s="96" t="str">
        <f t="shared" si="9"/>
        <v/>
      </c>
      <c r="S44" s="14" t="str">
        <f t="shared" si="22"/>
        <v/>
      </c>
      <c r="T44" s="14" t="str">
        <f t="shared" si="10"/>
        <v/>
      </c>
      <c r="U44" s="14" t="str">
        <f t="shared" si="23"/>
        <v/>
      </c>
      <c r="V44" s="14" t="str">
        <f t="shared" si="24"/>
        <v/>
      </c>
      <c r="W44" s="14" t="str">
        <f>IFERROR(CONCATENATE("PAGO N° ",B44," DEL CONTRATO CPS ",V44," ENTRE ",TEXT(VLOOKUP(A44,matriz,IF(generador!B44=1,16,IF(generador!B44=2,19,IF(generador!B44=3,22,IF(generador!B44=4,25,IF(generador!B44=5,28,IF(generador!B44=6,31,IF(generador!B44=7,34,IF(generador!B44=8,37,IF(generador!B44=9,40,IF(generador!B44=10,43,IF(generador!B44=11,46,IF(generador!B44=12,49,IF(generador!B44=13,52,IF(generador!B44=14,55,IF(generador!B44=15,58))))))))))))))),FALSE),"dd/mm/yyyy")," Y ",TEXT(VLOOKUP(A44,matriz,IF(generador!B44=1,17,IF(generador!B44=2,20,IF(generador!B44=3,23,IF(generador!B44=4,26,IF(generador!B44=5,29,IF(generador!B44=6,32,IF(generador!B44=7,35,IF(generador!B44=8,38,IF(generador!B44=9,41,IF(generador!B44=10,44,IF(generador!B44=11,47,IF(generador!B44=12,50,IF(generador!B44=13,53,IF(generador!B44=14,56,IF(generador!B44=15,59))))))))))))))),FALSE),"dd/mm/yyyy")),"")</f>
        <v/>
      </c>
    </row>
    <row r="45" spans="1:23" x14ac:dyDescent="0.25">
      <c r="A45" s="12"/>
      <c r="B45" s="5"/>
      <c r="C45" s="5"/>
      <c r="D45" s="14" t="str">
        <f t="shared" si="0"/>
        <v/>
      </c>
      <c r="E45" s="15" t="str">
        <f>IFERROR(IF(A45&lt;&gt;"",VLOOKUP(A45,matriz,IF(generador!B45=1,15,IF(generador!B45=2,18,IF(generador!B45=3,21,IF(generador!B45=4,24,IF(generador!B45=5,27,IF(generador!B45=6,30,IF(generador!B45=7,33,IF(generador!B45=8,36,IF(generador!B45=9,39,IF(generador!B45=10,42,IF(generador!B45=11,45,IF(generador!B45=12,48,IF(generador!B45=13,51,IF(generador!B45=14,54,IF(generador!B45=15,57))))))))))))))),FALSE),""),"")</f>
        <v/>
      </c>
      <c r="F45" s="16" t="str">
        <f t="shared" si="1"/>
        <v/>
      </c>
      <c r="G45" s="20" t="str">
        <f t="shared" si="2"/>
        <v/>
      </c>
      <c r="H45" s="13" t="str">
        <f t="shared" ca="1" si="13"/>
        <v/>
      </c>
      <c r="I45" s="14" t="str">
        <f t="shared" si="14"/>
        <v/>
      </c>
      <c r="J45" s="14" t="str">
        <f>""</f>
        <v/>
      </c>
      <c r="K45" s="14" t="str">
        <f t="shared" si="15"/>
        <v/>
      </c>
      <c r="L45" s="14" t="str">
        <f t="shared" si="16"/>
        <v/>
      </c>
      <c r="M45" s="14" t="str">
        <f t="shared" si="17"/>
        <v/>
      </c>
      <c r="N45" s="14" t="str">
        <f t="shared" si="18"/>
        <v/>
      </c>
      <c r="O45" s="14" t="str">
        <f t="shared" si="19"/>
        <v/>
      </c>
      <c r="P45" s="14" t="str">
        <f t="shared" si="20"/>
        <v/>
      </c>
      <c r="Q45" s="14" t="str">
        <f t="shared" si="21"/>
        <v/>
      </c>
      <c r="R45" s="96" t="str">
        <f t="shared" si="9"/>
        <v/>
      </c>
      <c r="S45" s="14" t="str">
        <f t="shared" si="22"/>
        <v/>
      </c>
      <c r="T45" s="14" t="str">
        <f t="shared" si="10"/>
        <v/>
      </c>
      <c r="U45" s="14" t="str">
        <f t="shared" si="23"/>
        <v/>
      </c>
      <c r="V45" s="14" t="str">
        <f t="shared" si="24"/>
        <v/>
      </c>
      <c r="W45" s="14" t="str">
        <f>IFERROR(CONCATENATE("PAGO N° ",B45," DEL CONTRATO CPS ",V45," ENTRE ",TEXT(VLOOKUP(A45,matriz,IF(generador!B45=1,16,IF(generador!B45=2,19,IF(generador!B45=3,22,IF(generador!B45=4,25,IF(generador!B45=5,28,IF(generador!B45=6,31,IF(generador!B45=7,34,IF(generador!B45=8,37,IF(generador!B45=9,40,IF(generador!B45=10,43,IF(generador!B45=11,46,IF(generador!B45=12,49,IF(generador!B45=13,52,IF(generador!B45=14,55,IF(generador!B45=15,58))))))))))))))),FALSE),"dd/mm/yyyy")," Y ",TEXT(VLOOKUP(A45,matriz,IF(generador!B45=1,17,IF(generador!B45=2,20,IF(generador!B45=3,23,IF(generador!B45=4,26,IF(generador!B45=5,29,IF(generador!B45=6,32,IF(generador!B45=7,35,IF(generador!B45=8,38,IF(generador!B45=9,41,IF(generador!B45=10,44,IF(generador!B45=11,47,IF(generador!B45=12,50,IF(generador!B45=13,53,IF(generador!B45=14,56,IF(generador!B45=15,59))))))))))))))),FALSE),"dd/mm/yyyy")),"")</f>
        <v/>
      </c>
    </row>
    <row r="46" spans="1:23" x14ac:dyDescent="0.25">
      <c r="A46" s="12"/>
      <c r="B46" s="5"/>
      <c r="C46" s="5"/>
      <c r="D46" s="14" t="str">
        <f t="shared" si="0"/>
        <v/>
      </c>
      <c r="E46" s="15" t="str">
        <f>IFERROR(IF(A46&lt;&gt;"",VLOOKUP(A46,matriz,IF(generador!B46=1,15,IF(generador!B46=2,18,IF(generador!B46=3,21,IF(generador!B46=4,24,IF(generador!B46=5,27,IF(generador!B46=6,30,IF(generador!B46=7,33,IF(generador!B46=8,36,IF(generador!B46=9,39,IF(generador!B46=10,42,IF(generador!B46=11,45,IF(generador!B46=12,48,IF(generador!B46=13,51,IF(generador!B46=14,54,IF(generador!B46=15,57))))))))))))))),FALSE),""),"")</f>
        <v/>
      </c>
      <c r="F46" s="16" t="str">
        <f t="shared" si="1"/>
        <v/>
      </c>
      <c r="G46" s="20" t="str">
        <f t="shared" si="2"/>
        <v/>
      </c>
      <c r="H46" s="13" t="str">
        <f t="shared" ca="1" si="13"/>
        <v/>
      </c>
      <c r="I46" s="14" t="str">
        <f t="shared" si="14"/>
        <v/>
      </c>
      <c r="J46" s="14" t="str">
        <f>""</f>
        <v/>
      </c>
      <c r="K46" s="14" t="str">
        <f t="shared" si="15"/>
        <v/>
      </c>
      <c r="L46" s="14" t="str">
        <f t="shared" si="16"/>
        <v/>
      </c>
      <c r="M46" s="14" t="str">
        <f t="shared" si="17"/>
        <v/>
      </c>
      <c r="N46" s="14" t="str">
        <f t="shared" si="18"/>
        <v/>
      </c>
      <c r="O46" s="14" t="str">
        <f t="shared" si="19"/>
        <v/>
      </c>
      <c r="P46" s="14" t="str">
        <f t="shared" si="20"/>
        <v/>
      </c>
      <c r="Q46" s="14" t="str">
        <f t="shared" si="21"/>
        <v/>
      </c>
      <c r="R46" s="96" t="str">
        <f t="shared" si="9"/>
        <v/>
      </c>
      <c r="S46" s="14" t="str">
        <f t="shared" si="22"/>
        <v/>
      </c>
      <c r="T46" s="14" t="str">
        <f t="shared" si="10"/>
        <v/>
      </c>
      <c r="U46" s="14" t="str">
        <f t="shared" si="23"/>
        <v/>
      </c>
      <c r="V46" s="14" t="str">
        <f t="shared" si="24"/>
        <v/>
      </c>
      <c r="W46" s="14" t="str">
        <f>IFERROR(CONCATENATE("PAGO N° ",B46," DEL CONTRATO CPS ",V46," ENTRE ",TEXT(VLOOKUP(A46,matriz,IF(generador!B46=1,16,IF(generador!B46=2,19,IF(generador!B46=3,22,IF(generador!B46=4,25,IF(generador!B46=5,28,IF(generador!B46=6,31,IF(generador!B46=7,34,IF(generador!B46=8,37,IF(generador!B46=9,40,IF(generador!B46=10,43,IF(generador!B46=11,46,IF(generador!B46=12,49,IF(generador!B46=13,52,IF(generador!B46=14,55,IF(generador!B46=15,58))))))))))))))),FALSE),"dd/mm/yyyy")," Y ",TEXT(VLOOKUP(A46,matriz,IF(generador!B46=1,17,IF(generador!B46=2,20,IF(generador!B46=3,23,IF(generador!B46=4,26,IF(generador!B46=5,29,IF(generador!B46=6,32,IF(generador!B46=7,35,IF(generador!B46=8,38,IF(generador!B46=9,41,IF(generador!B46=10,44,IF(generador!B46=11,47,IF(generador!B46=12,50,IF(generador!B46=13,53,IF(generador!B46=14,56,IF(generador!B46=15,59))))))))))))))),FALSE),"dd/mm/yyyy")),"")</f>
        <v/>
      </c>
    </row>
    <row r="47" spans="1:23" x14ac:dyDescent="0.25">
      <c r="A47" s="12"/>
      <c r="B47" s="5"/>
      <c r="C47" s="5"/>
      <c r="D47" s="14" t="str">
        <f t="shared" si="0"/>
        <v/>
      </c>
      <c r="E47" s="15" t="str">
        <f>IFERROR(IF(A47&lt;&gt;"",VLOOKUP(A47,matriz,IF(generador!B47=1,15,IF(generador!B47=2,18,IF(generador!B47=3,21,IF(generador!B47=4,24,IF(generador!B47=5,27,IF(generador!B47=6,30,IF(generador!B47=7,33,IF(generador!B47=8,36,IF(generador!B47=9,39,IF(generador!B47=10,42,IF(generador!B47=11,45,IF(generador!B47=12,48,IF(generador!B47=13,51,IF(generador!B47=14,54,IF(generador!B47=15,57))))))))))))))),FALSE),""),"")</f>
        <v/>
      </c>
      <c r="F47" s="16" t="str">
        <f t="shared" si="1"/>
        <v/>
      </c>
      <c r="G47" s="20" t="str">
        <f t="shared" si="2"/>
        <v/>
      </c>
      <c r="H47" s="13" t="str">
        <f t="shared" ca="1" si="13"/>
        <v/>
      </c>
      <c r="I47" s="14" t="str">
        <f t="shared" si="14"/>
        <v/>
      </c>
      <c r="J47" s="14" t="str">
        <f>""</f>
        <v/>
      </c>
      <c r="K47" s="14" t="str">
        <f t="shared" si="15"/>
        <v/>
      </c>
      <c r="L47" s="14" t="str">
        <f t="shared" si="16"/>
        <v/>
      </c>
      <c r="M47" s="14" t="str">
        <f t="shared" si="17"/>
        <v/>
      </c>
      <c r="N47" s="14" t="str">
        <f t="shared" si="18"/>
        <v/>
      </c>
      <c r="O47" s="14" t="str">
        <f t="shared" si="19"/>
        <v/>
      </c>
      <c r="P47" s="14" t="str">
        <f t="shared" si="20"/>
        <v/>
      </c>
      <c r="Q47" s="14" t="str">
        <f t="shared" si="21"/>
        <v/>
      </c>
      <c r="R47" s="96" t="str">
        <f t="shared" si="9"/>
        <v/>
      </c>
      <c r="S47" s="14" t="str">
        <f t="shared" si="22"/>
        <v/>
      </c>
      <c r="T47" s="14" t="str">
        <f t="shared" si="10"/>
        <v/>
      </c>
      <c r="U47" s="14" t="str">
        <f t="shared" si="23"/>
        <v/>
      </c>
      <c r="V47" s="14" t="str">
        <f t="shared" si="24"/>
        <v/>
      </c>
      <c r="W47" s="14" t="str">
        <f>IFERROR(CONCATENATE("PAGO N° ",B47," DEL CONTRATO CPS ",V47," ENTRE ",TEXT(VLOOKUP(A47,matriz,IF(generador!B47=1,16,IF(generador!B47=2,19,IF(generador!B47=3,22,IF(generador!B47=4,25,IF(generador!B47=5,28,IF(generador!B47=6,31,IF(generador!B47=7,34,IF(generador!B47=8,37,IF(generador!B47=9,40,IF(generador!B47=10,43,IF(generador!B47=11,46,IF(generador!B47=12,49,IF(generador!B47=13,52,IF(generador!B47=14,55,IF(generador!B47=15,58))))))))))))))),FALSE),"dd/mm/yyyy")," Y ",TEXT(VLOOKUP(A47,matriz,IF(generador!B47=1,17,IF(generador!B47=2,20,IF(generador!B47=3,23,IF(generador!B47=4,26,IF(generador!B47=5,29,IF(generador!B47=6,32,IF(generador!B47=7,35,IF(generador!B47=8,38,IF(generador!B47=9,41,IF(generador!B47=10,44,IF(generador!B47=11,47,IF(generador!B47=12,50,IF(generador!B47=13,53,IF(generador!B47=14,56,IF(generador!B47=15,59))))))))))))))),FALSE),"dd/mm/yyyy")),"")</f>
        <v/>
      </c>
    </row>
    <row r="48" spans="1:23" x14ac:dyDescent="0.25">
      <c r="A48" s="12"/>
      <c r="B48" s="5"/>
      <c r="C48" s="5"/>
      <c r="D48" s="14" t="str">
        <f t="shared" si="0"/>
        <v/>
      </c>
      <c r="E48" s="15" t="str">
        <f>IFERROR(IF(A48&lt;&gt;"",VLOOKUP(A48,matriz,IF(generador!B48=1,15,IF(generador!B48=2,18,IF(generador!B48=3,21,IF(generador!B48=4,24,IF(generador!B48=5,27,IF(generador!B48=6,30,IF(generador!B48=7,33,IF(generador!B48=8,36,IF(generador!B48=9,39,IF(generador!B48=10,42,IF(generador!B48=11,45,IF(generador!B48=12,48,IF(generador!B48=13,51,IF(generador!B48=14,54,IF(generador!B48=15,57))))))))))))))),FALSE),""),"")</f>
        <v/>
      </c>
      <c r="F48" s="16" t="str">
        <f t="shared" si="1"/>
        <v/>
      </c>
      <c r="G48" s="20" t="str">
        <f t="shared" si="2"/>
        <v/>
      </c>
      <c r="H48" s="13" t="str">
        <f t="shared" ca="1" si="13"/>
        <v/>
      </c>
      <c r="I48" s="14" t="str">
        <f t="shared" si="14"/>
        <v/>
      </c>
      <c r="J48" s="14" t="str">
        <f>""</f>
        <v/>
      </c>
      <c r="K48" s="14" t="str">
        <f t="shared" si="15"/>
        <v/>
      </c>
      <c r="L48" s="14" t="str">
        <f t="shared" si="16"/>
        <v/>
      </c>
      <c r="M48" s="14" t="str">
        <f t="shared" si="17"/>
        <v/>
      </c>
      <c r="N48" s="14" t="str">
        <f t="shared" si="18"/>
        <v/>
      </c>
      <c r="O48" s="14" t="str">
        <f t="shared" si="19"/>
        <v/>
      </c>
      <c r="P48" s="14" t="str">
        <f t="shared" si="20"/>
        <v/>
      </c>
      <c r="Q48" s="14" t="str">
        <f t="shared" si="21"/>
        <v/>
      </c>
      <c r="R48" s="96" t="str">
        <f t="shared" si="9"/>
        <v/>
      </c>
      <c r="S48" s="14" t="str">
        <f t="shared" si="22"/>
        <v/>
      </c>
      <c r="T48" s="14" t="str">
        <f t="shared" si="10"/>
        <v/>
      </c>
      <c r="U48" s="14" t="str">
        <f t="shared" si="23"/>
        <v/>
      </c>
      <c r="V48" s="14" t="str">
        <f t="shared" si="24"/>
        <v/>
      </c>
      <c r="W48" s="14" t="str">
        <f>IFERROR(CONCATENATE("PAGO N° ",B48," DEL CONTRATO CPS ",V48," ENTRE ",TEXT(VLOOKUP(A48,matriz,IF(generador!B48=1,16,IF(generador!B48=2,19,IF(generador!B48=3,22,IF(generador!B48=4,25,IF(generador!B48=5,28,IF(generador!B48=6,31,IF(generador!B48=7,34,IF(generador!B48=8,37,IF(generador!B48=9,40,IF(generador!B48=10,43,IF(generador!B48=11,46,IF(generador!B48=12,49,IF(generador!B48=13,52,IF(generador!B48=14,55,IF(generador!B48=15,58))))))))))))))),FALSE),"dd/mm/yyyy")," Y ",TEXT(VLOOKUP(A48,matriz,IF(generador!B48=1,17,IF(generador!B48=2,20,IF(generador!B48=3,23,IF(generador!B48=4,26,IF(generador!B48=5,29,IF(generador!B48=6,32,IF(generador!B48=7,35,IF(generador!B48=8,38,IF(generador!B48=9,41,IF(generador!B48=10,44,IF(generador!B48=11,47,IF(generador!B48=12,50,IF(generador!B48=13,53,IF(generador!B48=14,56,IF(generador!B48=15,59))))))))))))))),FALSE),"dd/mm/yyyy")),"")</f>
        <v/>
      </c>
    </row>
    <row r="49" spans="1:23" x14ac:dyDescent="0.25">
      <c r="A49" s="12"/>
      <c r="B49" s="5"/>
      <c r="C49" s="5"/>
      <c r="D49" s="14" t="str">
        <f t="shared" si="0"/>
        <v/>
      </c>
      <c r="E49" s="15" t="str">
        <f>IFERROR(IF(A49&lt;&gt;"",VLOOKUP(A49,matriz,IF(generador!B49=1,15,IF(generador!B49=2,18,IF(generador!B49=3,21,IF(generador!B49=4,24,IF(generador!B49=5,27,IF(generador!B49=6,30,IF(generador!B49=7,33,IF(generador!B49=8,36,IF(generador!B49=9,39,IF(generador!B49=10,42,IF(generador!B49=11,45,IF(generador!B49=12,48,IF(generador!B49=13,51,IF(generador!B49=14,54,IF(generador!B49=15,57))))))))))))))),FALSE),""),"")</f>
        <v/>
      </c>
      <c r="F49" s="16" t="str">
        <f t="shared" si="1"/>
        <v/>
      </c>
      <c r="G49" s="20" t="str">
        <f t="shared" si="2"/>
        <v/>
      </c>
      <c r="H49" s="13" t="str">
        <f t="shared" ca="1" si="13"/>
        <v/>
      </c>
      <c r="I49" s="14" t="str">
        <f t="shared" si="14"/>
        <v/>
      </c>
      <c r="J49" s="14" t="str">
        <f>""</f>
        <v/>
      </c>
      <c r="K49" s="14" t="str">
        <f t="shared" si="15"/>
        <v/>
      </c>
      <c r="L49" s="14" t="str">
        <f t="shared" si="16"/>
        <v/>
      </c>
      <c r="M49" s="14" t="str">
        <f t="shared" si="17"/>
        <v/>
      </c>
      <c r="N49" s="14" t="str">
        <f t="shared" si="18"/>
        <v/>
      </c>
      <c r="O49" s="14" t="str">
        <f t="shared" si="19"/>
        <v/>
      </c>
      <c r="P49" s="14" t="str">
        <f t="shared" si="20"/>
        <v/>
      </c>
      <c r="Q49" s="14" t="str">
        <f t="shared" si="21"/>
        <v/>
      </c>
      <c r="R49" s="96" t="str">
        <f t="shared" si="9"/>
        <v/>
      </c>
      <c r="S49" s="14" t="str">
        <f t="shared" si="22"/>
        <v/>
      </c>
      <c r="T49" s="14" t="str">
        <f t="shared" si="10"/>
        <v/>
      </c>
      <c r="U49" s="14" t="str">
        <f t="shared" si="23"/>
        <v/>
      </c>
      <c r="V49" s="14" t="str">
        <f t="shared" si="24"/>
        <v/>
      </c>
      <c r="W49" s="14" t="str">
        <f>IFERROR(CONCATENATE("PAGO N° ",B49," DEL CONTRATO CPS ",V49," ENTRE ",TEXT(VLOOKUP(A49,matriz,IF(generador!B49=1,16,IF(generador!B49=2,19,IF(generador!B49=3,22,IF(generador!B49=4,25,IF(generador!B49=5,28,IF(generador!B49=6,31,IF(generador!B49=7,34,IF(generador!B49=8,37,IF(generador!B49=9,40,IF(generador!B49=10,43,IF(generador!B49=11,46,IF(generador!B49=12,49,IF(generador!B49=13,52,IF(generador!B49=14,55,IF(generador!B49=15,58))))))))))))))),FALSE),"dd/mm/yyyy")," Y ",TEXT(VLOOKUP(A49,matriz,IF(generador!B49=1,17,IF(generador!B49=2,20,IF(generador!B49=3,23,IF(generador!B49=4,26,IF(generador!B49=5,29,IF(generador!B49=6,32,IF(generador!B49=7,35,IF(generador!B49=8,38,IF(generador!B49=9,41,IF(generador!B49=10,44,IF(generador!B49=11,47,IF(generador!B49=12,50,IF(generador!B49=13,53,IF(generador!B49=14,56,IF(generador!B49=15,59))))))))))))))),FALSE),"dd/mm/yyyy")),"")</f>
        <v/>
      </c>
    </row>
    <row r="50" spans="1:23" x14ac:dyDescent="0.25">
      <c r="A50" s="12"/>
      <c r="B50" s="5"/>
      <c r="C50" s="5"/>
      <c r="D50" s="14" t="str">
        <f t="shared" si="0"/>
        <v/>
      </c>
      <c r="E50" s="15" t="str">
        <f>IFERROR(IF(A50&lt;&gt;"",VLOOKUP(A50,matriz,IF(generador!B50=1,15,IF(generador!B50=2,18,IF(generador!B50=3,21,IF(generador!B50=4,24,IF(generador!B50=5,27,IF(generador!B50=6,30,IF(generador!B50=7,33,IF(generador!B50=8,36,IF(generador!B50=9,39,IF(generador!B50=10,42,IF(generador!B50=11,45,IF(generador!B50=12,48,IF(generador!B50=13,51,IF(generador!B50=14,54,IF(generador!B50=15,57))))))))))))))),FALSE),""),"")</f>
        <v/>
      </c>
      <c r="F50" s="16" t="str">
        <f t="shared" si="1"/>
        <v/>
      </c>
      <c r="G50" s="20" t="str">
        <f t="shared" si="2"/>
        <v/>
      </c>
      <c r="H50" s="13" t="str">
        <f t="shared" ca="1" si="13"/>
        <v/>
      </c>
      <c r="I50" s="14" t="str">
        <f t="shared" si="14"/>
        <v/>
      </c>
      <c r="J50" s="14" t="str">
        <f>""</f>
        <v/>
      </c>
      <c r="K50" s="14" t="str">
        <f t="shared" si="15"/>
        <v/>
      </c>
      <c r="L50" s="14" t="str">
        <f t="shared" si="16"/>
        <v/>
      </c>
      <c r="M50" s="14" t="str">
        <f t="shared" si="17"/>
        <v/>
      </c>
      <c r="N50" s="14" t="str">
        <f t="shared" si="18"/>
        <v/>
      </c>
      <c r="O50" s="14" t="str">
        <f t="shared" si="19"/>
        <v/>
      </c>
      <c r="P50" s="14" t="str">
        <f t="shared" si="20"/>
        <v/>
      </c>
      <c r="Q50" s="14" t="str">
        <f t="shared" si="21"/>
        <v/>
      </c>
      <c r="R50" s="96" t="str">
        <f t="shared" si="9"/>
        <v/>
      </c>
      <c r="S50" s="14" t="str">
        <f t="shared" si="22"/>
        <v/>
      </c>
      <c r="T50" s="14" t="str">
        <f t="shared" si="10"/>
        <v/>
      </c>
      <c r="U50" s="14" t="str">
        <f t="shared" si="23"/>
        <v/>
      </c>
      <c r="V50" s="14" t="str">
        <f t="shared" si="24"/>
        <v/>
      </c>
      <c r="W50" s="14" t="str">
        <f>IFERROR(CONCATENATE("PAGO N° ",B50," DEL CONTRATO CPS ",V50," ENTRE ",TEXT(VLOOKUP(A50,matriz,IF(generador!B50=1,16,IF(generador!B50=2,19,IF(generador!B50=3,22,IF(generador!B50=4,25,IF(generador!B50=5,28,IF(generador!B50=6,31,IF(generador!B50=7,34,IF(generador!B50=8,37,IF(generador!B50=9,40,IF(generador!B50=10,43,IF(generador!B50=11,46,IF(generador!B50=12,49,IF(generador!B50=13,52,IF(generador!B50=14,55,IF(generador!B50=15,58))))))))))))))),FALSE),"dd/mm/yyyy")," Y ",TEXT(VLOOKUP(A50,matriz,IF(generador!B50=1,17,IF(generador!B50=2,20,IF(generador!B50=3,23,IF(generador!B50=4,26,IF(generador!B50=5,29,IF(generador!B50=6,32,IF(generador!B50=7,35,IF(generador!B50=8,38,IF(generador!B50=9,41,IF(generador!B50=10,44,IF(generador!B50=11,47,IF(generador!B50=12,50,IF(generador!B50=13,53,IF(generador!B50=14,56,IF(generador!B50=15,59))))))))))))))),FALSE),"dd/mm/yyyy")),"")</f>
        <v/>
      </c>
    </row>
    <row r="51" spans="1:23" x14ac:dyDescent="0.25">
      <c r="A51" s="12"/>
      <c r="B51" s="5"/>
      <c r="C51" s="5"/>
      <c r="D51" s="14" t="str">
        <f t="shared" si="0"/>
        <v/>
      </c>
      <c r="E51" s="15" t="str">
        <f>IFERROR(IF(A51&lt;&gt;"",VLOOKUP(A51,matriz,IF(generador!B51=1,15,IF(generador!B51=2,18,IF(generador!B51=3,21,IF(generador!B51=4,24,IF(generador!B51=5,27,IF(generador!B51=6,30,IF(generador!B51=7,33,IF(generador!B51=8,36,IF(generador!B51=9,39,IF(generador!B51=10,42,IF(generador!B51=11,45,IF(generador!B51=12,48,IF(generador!B51=13,51,IF(generador!B51=14,54,IF(generador!B51=15,57))))))))))))))),FALSE),""),"")</f>
        <v/>
      </c>
      <c r="F51" s="16" t="str">
        <f t="shared" si="1"/>
        <v/>
      </c>
      <c r="G51" s="20" t="str">
        <f t="shared" si="2"/>
        <v/>
      </c>
      <c r="H51" s="13" t="str">
        <f t="shared" ca="1" si="13"/>
        <v/>
      </c>
      <c r="I51" s="14" t="str">
        <f t="shared" si="14"/>
        <v/>
      </c>
      <c r="J51" s="14" t="str">
        <f>""</f>
        <v/>
      </c>
      <c r="K51" s="14" t="str">
        <f t="shared" si="15"/>
        <v/>
      </c>
      <c r="L51" s="14" t="str">
        <f t="shared" si="16"/>
        <v/>
      </c>
      <c r="M51" s="14" t="str">
        <f t="shared" si="17"/>
        <v/>
      </c>
      <c r="N51" s="14" t="str">
        <f t="shared" si="18"/>
        <v/>
      </c>
      <c r="O51" s="14" t="str">
        <f t="shared" si="19"/>
        <v/>
      </c>
      <c r="P51" s="14" t="str">
        <f t="shared" si="20"/>
        <v/>
      </c>
      <c r="Q51" s="14" t="str">
        <f t="shared" si="21"/>
        <v/>
      </c>
      <c r="R51" s="96" t="str">
        <f t="shared" si="9"/>
        <v/>
      </c>
      <c r="S51" s="14" t="str">
        <f t="shared" si="22"/>
        <v/>
      </c>
      <c r="T51" s="14" t="str">
        <f t="shared" si="10"/>
        <v/>
      </c>
      <c r="U51" s="14" t="str">
        <f t="shared" si="23"/>
        <v/>
      </c>
      <c r="V51" s="14" t="str">
        <f t="shared" si="24"/>
        <v/>
      </c>
      <c r="W51" s="14" t="str">
        <f>IFERROR(CONCATENATE("PAGO N° ",B51," DEL CONTRATO CPS ",V51," ENTRE ",TEXT(VLOOKUP(A51,matriz,IF(generador!B51=1,16,IF(generador!B51=2,19,IF(generador!B51=3,22,IF(generador!B51=4,25,IF(generador!B51=5,28,IF(generador!B51=6,31,IF(generador!B51=7,34,IF(generador!B51=8,37,IF(generador!B51=9,40,IF(generador!B51=10,43,IF(generador!B51=11,46,IF(generador!B51=12,49,IF(generador!B51=13,52,IF(generador!B51=14,55,IF(generador!B51=15,58))))))))))))))),FALSE),"dd/mm/yyyy")," Y ",TEXT(VLOOKUP(A51,matriz,IF(generador!B51=1,17,IF(generador!B51=2,20,IF(generador!B51=3,23,IF(generador!B51=4,26,IF(generador!B51=5,29,IF(generador!B51=6,32,IF(generador!B51=7,35,IF(generador!B51=8,38,IF(generador!B51=9,41,IF(generador!B51=10,44,IF(generador!B51=11,47,IF(generador!B51=12,50,IF(generador!B51=13,53,IF(generador!B51=14,56,IF(generador!B51=15,59))))))))))))))),FALSE),"dd/mm/yyyy")),"")</f>
        <v/>
      </c>
    </row>
    <row r="52" spans="1:23" x14ac:dyDescent="0.25">
      <c r="A52" s="12"/>
      <c r="B52" s="5"/>
      <c r="C52" s="5"/>
      <c r="D52" s="14" t="str">
        <f t="shared" si="0"/>
        <v/>
      </c>
      <c r="E52" s="15" t="str">
        <f>IFERROR(IF(A52&lt;&gt;"",VLOOKUP(A52,matriz,IF(generador!B52=1,15,IF(generador!B52=2,18,IF(generador!B52=3,21,IF(generador!B52=4,24,IF(generador!B52=5,27,IF(generador!B52=6,30,IF(generador!B52=7,33,IF(generador!B52=8,36,IF(generador!B52=9,39,IF(generador!B52=10,42,IF(generador!B52=11,45,IF(generador!B52=12,48,IF(generador!B52=13,51,IF(generador!B52=14,54,IF(generador!B52=15,57))))))))))))))),FALSE),""),"")</f>
        <v/>
      </c>
      <c r="F52" s="16" t="str">
        <f t="shared" si="1"/>
        <v/>
      </c>
      <c r="G52" s="20" t="str">
        <f t="shared" si="2"/>
        <v/>
      </c>
      <c r="H52" s="13" t="str">
        <f t="shared" ca="1" si="13"/>
        <v/>
      </c>
      <c r="I52" s="14" t="str">
        <f t="shared" si="14"/>
        <v/>
      </c>
      <c r="J52" s="14" t="str">
        <f>""</f>
        <v/>
      </c>
      <c r="K52" s="14" t="str">
        <f t="shared" si="15"/>
        <v/>
      </c>
      <c r="L52" s="14" t="str">
        <f t="shared" si="16"/>
        <v/>
      </c>
      <c r="M52" s="14" t="str">
        <f t="shared" si="17"/>
        <v/>
      </c>
      <c r="N52" s="14" t="str">
        <f t="shared" si="18"/>
        <v/>
      </c>
      <c r="O52" s="14" t="str">
        <f t="shared" si="19"/>
        <v/>
      </c>
      <c r="P52" s="14" t="str">
        <f t="shared" si="20"/>
        <v/>
      </c>
      <c r="Q52" s="14" t="str">
        <f t="shared" si="21"/>
        <v/>
      </c>
      <c r="R52" s="96" t="str">
        <f t="shared" si="9"/>
        <v/>
      </c>
      <c r="S52" s="14" t="str">
        <f t="shared" si="22"/>
        <v/>
      </c>
      <c r="T52" s="14" t="str">
        <f t="shared" si="10"/>
        <v/>
      </c>
      <c r="U52" s="14" t="str">
        <f t="shared" si="23"/>
        <v/>
      </c>
      <c r="V52" s="14" t="str">
        <f t="shared" si="24"/>
        <v/>
      </c>
      <c r="W52" s="14" t="str">
        <f>IFERROR(CONCATENATE("PAGO N° ",B52," DEL CONTRATO CPS ",V52," ENTRE ",TEXT(VLOOKUP(A52,matriz,IF(generador!B52=1,16,IF(generador!B52=2,19,IF(generador!B52=3,22,IF(generador!B52=4,25,IF(generador!B52=5,28,IF(generador!B52=6,31,IF(generador!B52=7,34,IF(generador!B52=8,37,IF(generador!B52=9,40,IF(generador!B52=10,43,IF(generador!B52=11,46,IF(generador!B52=12,49,IF(generador!B52=13,52,IF(generador!B52=14,55,IF(generador!B52=15,58))))))))))))))),FALSE),"dd/mm/yyyy")," Y ",TEXT(VLOOKUP(A52,matriz,IF(generador!B52=1,17,IF(generador!B52=2,20,IF(generador!B52=3,23,IF(generador!B52=4,26,IF(generador!B52=5,29,IF(generador!B52=6,32,IF(generador!B52=7,35,IF(generador!B52=8,38,IF(generador!B52=9,41,IF(generador!B52=10,44,IF(generador!B52=11,47,IF(generador!B52=12,50,IF(generador!B52=13,53,IF(generador!B52=14,56,IF(generador!B52=15,59))))))))))))))),FALSE),"dd/mm/yyyy")),"")</f>
        <v/>
      </c>
    </row>
    <row r="53" spans="1:23" x14ac:dyDescent="0.25">
      <c r="A53" s="12"/>
      <c r="B53" s="5"/>
      <c r="C53" s="5"/>
      <c r="D53" s="14" t="str">
        <f t="shared" si="0"/>
        <v/>
      </c>
      <c r="E53" s="15" t="str">
        <f>IFERROR(IF(A53&lt;&gt;"",VLOOKUP(A53,matriz,IF(generador!B53=1,15,IF(generador!B53=2,18,IF(generador!B53=3,21,IF(generador!B53=4,24,IF(generador!B53=5,27,IF(generador!B53=6,30,IF(generador!B53=7,33,IF(generador!B53=8,36,IF(generador!B53=9,39,IF(generador!B53=10,42,IF(generador!B53=11,45,IF(generador!B53=12,48,IF(generador!B53=13,51,IF(generador!B53=14,54,IF(generador!B53=15,57))))))))))))))),FALSE),""),"")</f>
        <v/>
      </c>
      <c r="F53" s="16" t="str">
        <f t="shared" si="1"/>
        <v/>
      </c>
      <c r="G53" s="20" t="str">
        <f t="shared" si="2"/>
        <v/>
      </c>
      <c r="H53" s="13" t="str">
        <f t="shared" ca="1" si="13"/>
        <v/>
      </c>
      <c r="I53" s="14" t="str">
        <f t="shared" si="14"/>
        <v/>
      </c>
      <c r="J53" s="14" t="str">
        <f>""</f>
        <v/>
      </c>
      <c r="K53" s="14" t="str">
        <f t="shared" si="15"/>
        <v/>
      </c>
      <c r="L53" s="14" t="str">
        <f t="shared" si="16"/>
        <v/>
      </c>
      <c r="M53" s="14" t="str">
        <f t="shared" si="17"/>
        <v/>
      </c>
      <c r="N53" s="14" t="str">
        <f t="shared" si="18"/>
        <v/>
      </c>
      <c r="O53" s="14" t="str">
        <f t="shared" si="19"/>
        <v/>
      </c>
      <c r="P53" s="14" t="str">
        <f t="shared" si="20"/>
        <v/>
      </c>
      <c r="Q53" s="14" t="str">
        <f t="shared" si="21"/>
        <v/>
      </c>
      <c r="R53" s="96" t="str">
        <f t="shared" si="9"/>
        <v/>
      </c>
      <c r="S53" s="14" t="str">
        <f t="shared" si="22"/>
        <v/>
      </c>
      <c r="T53" s="14" t="str">
        <f t="shared" si="10"/>
        <v/>
      </c>
      <c r="U53" s="14" t="str">
        <f t="shared" si="23"/>
        <v/>
      </c>
      <c r="V53" s="14" t="str">
        <f t="shared" si="24"/>
        <v/>
      </c>
      <c r="W53" s="14" t="str">
        <f>IFERROR(CONCATENATE("PAGO N° ",B53," DEL CONTRATO CPS ",V53," ENTRE ",TEXT(VLOOKUP(A53,matriz,IF(generador!B53=1,16,IF(generador!B53=2,19,IF(generador!B53=3,22,IF(generador!B53=4,25,IF(generador!B53=5,28,IF(generador!B53=6,31,IF(generador!B53=7,34,IF(generador!B53=8,37,IF(generador!B53=9,40,IF(generador!B53=10,43,IF(generador!B53=11,46,IF(generador!B53=12,49,IF(generador!B53=13,52,IF(generador!B53=14,55,IF(generador!B53=15,58))))))))))))))),FALSE),"dd/mm/yyyy")," Y ",TEXT(VLOOKUP(A53,matriz,IF(generador!B53=1,17,IF(generador!B53=2,20,IF(generador!B53=3,23,IF(generador!B53=4,26,IF(generador!B53=5,29,IF(generador!B53=6,32,IF(generador!B53=7,35,IF(generador!B53=8,38,IF(generador!B53=9,41,IF(generador!B53=10,44,IF(generador!B53=11,47,IF(generador!B53=12,50,IF(generador!B53=13,53,IF(generador!B53=14,56,IF(generador!B53=15,59))))))))))))))),FALSE),"dd/mm/yyyy")),"")</f>
        <v/>
      </c>
    </row>
    <row r="54" spans="1:23" x14ac:dyDescent="0.25">
      <c r="A54" s="12"/>
      <c r="B54" s="5"/>
      <c r="C54" s="5"/>
      <c r="D54" s="14" t="str">
        <f t="shared" si="0"/>
        <v/>
      </c>
      <c r="E54" s="15" t="str">
        <f>IFERROR(IF(A54&lt;&gt;"",VLOOKUP(A54,matriz,IF(generador!B54=1,15,IF(generador!B54=2,18,IF(generador!B54=3,21,IF(generador!B54=4,24,IF(generador!B54=5,27,IF(generador!B54=6,30,IF(generador!B54=7,33,IF(generador!B54=8,36,IF(generador!B54=9,39,IF(generador!B54=10,42,IF(generador!B54=11,45,IF(generador!B54=12,48,IF(generador!B54=13,51,IF(generador!B54=14,54,IF(generador!B54=15,57))))))))))))))),FALSE),""),"")</f>
        <v/>
      </c>
      <c r="F54" s="16" t="str">
        <f t="shared" si="1"/>
        <v/>
      </c>
      <c r="G54" s="20" t="str">
        <f t="shared" si="2"/>
        <v/>
      </c>
      <c r="H54" s="13" t="str">
        <f t="shared" ca="1" si="13"/>
        <v/>
      </c>
      <c r="I54" s="14" t="str">
        <f t="shared" si="14"/>
        <v/>
      </c>
      <c r="J54" s="14" t="str">
        <f>""</f>
        <v/>
      </c>
      <c r="K54" s="14" t="str">
        <f t="shared" si="15"/>
        <v/>
      </c>
      <c r="L54" s="14" t="str">
        <f t="shared" si="16"/>
        <v/>
      </c>
      <c r="M54" s="14" t="str">
        <f t="shared" si="17"/>
        <v/>
      </c>
      <c r="N54" s="14" t="str">
        <f t="shared" si="18"/>
        <v/>
      </c>
      <c r="O54" s="14" t="str">
        <f t="shared" si="19"/>
        <v/>
      </c>
      <c r="P54" s="14" t="str">
        <f t="shared" si="20"/>
        <v/>
      </c>
      <c r="Q54" s="14" t="str">
        <f t="shared" si="21"/>
        <v/>
      </c>
      <c r="R54" s="96" t="str">
        <f t="shared" si="9"/>
        <v/>
      </c>
      <c r="S54" s="14" t="str">
        <f t="shared" si="22"/>
        <v/>
      </c>
      <c r="T54" s="14" t="str">
        <f t="shared" si="10"/>
        <v/>
      </c>
      <c r="U54" s="14" t="str">
        <f t="shared" si="23"/>
        <v/>
      </c>
      <c r="V54" s="14" t="str">
        <f t="shared" si="24"/>
        <v/>
      </c>
      <c r="W54" s="14" t="str">
        <f>IFERROR(CONCATENATE("PAGO N° ",B54," DEL CONTRATO CPS ",V54," ENTRE ",TEXT(VLOOKUP(A54,matriz,IF(generador!B54=1,16,IF(generador!B54=2,19,IF(generador!B54=3,22,IF(generador!B54=4,25,IF(generador!B54=5,28,IF(generador!B54=6,31,IF(generador!B54=7,34,IF(generador!B54=8,37,IF(generador!B54=9,40,IF(generador!B54=10,43,IF(generador!B54=11,46,IF(generador!B54=12,49,IF(generador!B54=13,52,IF(generador!B54=14,55,IF(generador!B54=15,58))))))))))))))),FALSE),"dd/mm/yyyy")," Y ",TEXT(VLOOKUP(A54,matriz,IF(generador!B54=1,17,IF(generador!B54=2,20,IF(generador!B54=3,23,IF(generador!B54=4,26,IF(generador!B54=5,29,IF(generador!B54=6,32,IF(generador!B54=7,35,IF(generador!B54=8,38,IF(generador!B54=9,41,IF(generador!B54=10,44,IF(generador!B54=11,47,IF(generador!B54=12,50,IF(generador!B54=13,53,IF(generador!B54=14,56,IF(generador!B54=15,59))))))))))))))),FALSE),"dd/mm/yyyy")),"")</f>
        <v/>
      </c>
    </row>
    <row r="55" spans="1:23" x14ac:dyDescent="0.25">
      <c r="A55" s="12"/>
      <c r="B55" s="5"/>
      <c r="C55" s="5"/>
      <c r="D55" s="14" t="str">
        <f t="shared" si="0"/>
        <v/>
      </c>
      <c r="E55" s="15" t="str">
        <f>IFERROR(IF(A55&lt;&gt;"",VLOOKUP(A55,matriz,IF(generador!B55=1,15,IF(generador!B55=2,18,IF(generador!B55=3,21,IF(generador!B55=4,24,IF(generador!B55=5,27,IF(generador!B55=6,30,IF(generador!B55=7,33,IF(generador!B55=8,36,IF(generador!B55=9,39,IF(generador!B55=10,42,IF(generador!B55=11,45,IF(generador!B55=12,48,IF(generador!B55=13,51,IF(generador!B55=14,54,IF(generador!B55=15,57))))))))))))))),FALSE),""),"")</f>
        <v/>
      </c>
      <c r="F55" s="16" t="str">
        <f t="shared" si="1"/>
        <v/>
      </c>
      <c r="G55" s="20" t="str">
        <f t="shared" si="2"/>
        <v/>
      </c>
      <c r="H55" s="13" t="str">
        <f t="shared" ca="1" si="13"/>
        <v/>
      </c>
      <c r="I55" s="14" t="str">
        <f t="shared" si="14"/>
        <v/>
      </c>
      <c r="J55" s="14" t="str">
        <f>""</f>
        <v/>
      </c>
      <c r="K55" s="14" t="str">
        <f t="shared" si="15"/>
        <v/>
      </c>
      <c r="L55" s="14" t="str">
        <f t="shared" si="16"/>
        <v/>
      </c>
      <c r="M55" s="14" t="str">
        <f t="shared" si="17"/>
        <v/>
      </c>
      <c r="N55" s="14" t="str">
        <f t="shared" si="18"/>
        <v/>
      </c>
      <c r="O55" s="14" t="str">
        <f t="shared" si="19"/>
        <v/>
      </c>
      <c r="P55" s="14" t="str">
        <f t="shared" si="20"/>
        <v/>
      </c>
      <c r="Q55" s="14" t="str">
        <f t="shared" si="21"/>
        <v/>
      </c>
      <c r="R55" s="96" t="str">
        <f t="shared" si="9"/>
        <v/>
      </c>
      <c r="S55" s="14" t="str">
        <f t="shared" si="22"/>
        <v/>
      </c>
      <c r="T55" s="14" t="str">
        <f t="shared" si="10"/>
        <v/>
      </c>
      <c r="U55" s="14" t="str">
        <f t="shared" si="23"/>
        <v/>
      </c>
      <c r="V55" s="14" t="str">
        <f t="shared" si="24"/>
        <v/>
      </c>
      <c r="W55" s="14" t="str">
        <f>IFERROR(CONCATENATE("PAGO N° ",B55," DEL CONTRATO CPS ",V55," ENTRE ",TEXT(VLOOKUP(A55,matriz,IF(generador!B55=1,16,IF(generador!B55=2,19,IF(generador!B55=3,22,IF(generador!B55=4,25,IF(generador!B55=5,28,IF(generador!B55=6,31,IF(generador!B55=7,34,IF(generador!B55=8,37,IF(generador!B55=9,40,IF(generador!B55=10,43,IF(generador!B55=11,46,IF(generador!B55=12,49,IF(generador!B55=13,52,IF(generador!B55=14,55,IF(generador!B55=15,58))))))))))))))),FALSE),"dd/mm/yyyy")," Y ",TEXT(VLOOKUP(A55,matriz,IF(generador!B55=1,17,IF(generador!B55=2,20,IF(generador!B55=3,23,IF(generador!B55=4,26,IF(generador!B55=5,29,IF(generador!B55=6,32,IF(generador!B55=7,35,IF(generador!B55=8,38,IF(generador!B55=9,41,IF(generador!B55=10,44,IF(generador!B55=11,47,IF(generador!B55=12,50,IF(generador!B55=13,53,IF(generador!B55=14,56,IF(generador!B55=15,59))))))))))))))),FALSE),"dd/mm/yyyy")),"")</f>
        <v/>
      </c>
    </row>
    <row r="56" spans="1:23" x14ac:dyDescent="0.25">
      <c r="A56" s="12"/>
      <c r="B56" s="5"/>
      <c r="C56" s="5"/>
      <c r="D56" s="14" t="str">
        <f t="shared" si="0"/>
        <v/>
      </c>
      <c r="E56" s="15" t="str">
        <f>IFERROR(IF(A56&lt;&gt;"",VLOOKUP(A56,matriz,IF(generador!B56=1,15,IF(generador!B56=2,18,IF(generador!B56=3,21,IF(generador!B56=4,24,IF(generador!B56=5,27,IF(generador!B56=6,30,IF(generador!B56=7,33,IF(generador!B56=8,36,IF(generador!B56=9,39,IF(generador!B56=10,42,IF(generador!B56=11,45,IF(generador!B56=12,48,IF(generador!B56=13,51,IF(generador!B56=14,54,IF(generador!B56=15,57))))))))))))))),FALSE),""),"")</f>
        <v/>
      </c>
      <c r="F56" s="16" t="str">
        <f t="shared" si="1"/>
        <v/>
      </c>
      <c r="G56" s="20" t="str">
        <f t="shared" si="2"/>
        <v/>
      </c>
      <c r="H56" s="13" t="str">
        <f t="shared" ca="1" si="13"/>
        <v/>
      </c>
      <c r="I56" s="14" t="str">
        <f t="shared" si="14"/>
        <v/>
      </c>
      <c r="J56" s="14" t="str">
        <f>""</f>
        <v/>
      </c>
      <c r="K56" s="14" t="str">
        <f t="shared" si="15"/>
        <v/>
      </c>
      <c r="L56" s="14" t="str">
        <f t="shared" si="16"/>
        <v/>
      </c>
      <c r="M56" s="14" t="str">
        <f t="shared" si="17"/>
        <v/>
      </c>
      <c r="N56" s="14" t="str">
        <f t="shared" si="18"/>
        <v/>
      </c>
      <c r="O56" s="14" t="str">
        <f t="shared" si="19"/>
        <v/>
      </c>
      <c r="P56" s="14" t="str">
        <f t="shared" si="20"/>
        <v/>
      </c>
      <c r="Q56" s="14" t="str">
        <f t="shared" si="21"/>
        <v/>
      </c>
      <c r="R56" s="96" t="str">
        <f t="shared" si="9"/>
        <v/>
      </c>
      <c r="S56" s="14" t="str">
        <f t="shared" si="22"/>
        <v/>
      </c>
      <c r="T56" s="14" t="str">
        <f t="shared" si="10"/>
        <v/>
      </c>
      <c r="U56" s="14" t="str">
        <f t="shared" si="23"/>
        <v/>
      </c>
      <c r="V56" s="14" t="str">
        <f t="shared" si="24"/>
        <v/>
      </c>
      <c r="W56" s="14" t="str">
        <f>IFERROR(CONCATENATE("PAGO N° ",B56," DEL CONTRATO CPS ",V56," ENTRE ",TEXT(VLOOKUP(A56,matriz,IF(generador!B56=1,16,IF(generador!B56=2,19,IF(generador!B56=3,22,IF(generador!B56=4,25,IF(generador!B56=5,28,IF(generador!B56=6,31,IF(generador!B56=7,34,IF(generador!B56=8,37,IF(generador!B56=9,40,IF(generador!B56=10,43,IF(generador!B56=11,46,IF(generador!B56=12,49,IF(generador!B56=13,52,IF(generador!B56=14,55,IF(generador!B56=15,58))))))))))))))),FALSE),"dd/mm/yyyy")," Y ",TEXT(VLOOKUP(A56,matriz,IF(generador!B56=1,17,IF(generador!B56=2,20,IF(generador!B56=3,23,IF(generador!B56=4,26,IF(generador!B56=5,29,IF(generador!B56=6,32,IF(generador!B56=7,35,IF(generador!B56=8,38,IF(generador!B56=9,41,IF(generador!B56=10,44,IF(generador!B56=11,47,IF(generador!B56=12,50,IF(generador!B56=13,53,IF(generador!B56=14,56,IF(generador!B56=15,59))))))))))))))),FALSE),"dd/mm/yyyy")),"")</f>
        <v/>
      </c>
    </row>
    <row r="57" spans="1:23" x14ac:dyDescent="0.25">
      <c r="A57" s="12"/>
      <c r="B57" s="5"/>
      <c r="C57" s="5"/>
      <c r="D57" s="14" t="str">
        <f t="shared" si="0"/>
        <v/>
      </c>
      <c r="E57" s="15" t="str">
        <f>IFERROR(IF(A57&lt;&gt;"",VLOOKUP(A57,matriz,IF(generador!B57=1,15,IF(generador!B57=2,18,IF(generador!B57=3,21,IF(generador!B57=4,24,IF(generador!B57=5,27,IF(generador!B57=6,30,IF(generador!B57=7,33,IF(generador!B57=8,36,IF(generador!B57=9,39,IF(generador!B57=10,42,IF(generador!B57=11,45,IF(generador!B57=12,48,IF(generador!B57=13,51,IF(generador!B57=14,54,IF(generador!B57=15,57))))))))))))))),FALSE),""),"")</f>
        <v/>
      </c>
      <c r="F57" s="16" t="str">
        <f t="shared" si="1"/>
        <v/>
      </c>
      <c r="G57" s="20" t="str">
        <f t="shared" si="2"/>
        <v/>
      </c>
      <c r="H57" s="13" t="str">
        <f t="shared" ca="1" si="13"/>
        <v/>
      </c>
      <c r="I57" s="14" t="str">
        <f t="shared" si="14"/>
        <v/>
      </c>
      <c r="J57" s="14" t="str">
        <f>""</f>
        <v/>
      </c>
      <c r="K57" s="14" t="str">
        <f t="shared" si="15"/>
        <v/>
      </c>
      <c r="L57" s="14" t="str">
        <f t="shared" si="16"/>
        <v/>
      </c>
      <c r="M57" s="14" t="str">
        <f t="shared" si="17"/>
        <v/>
      </c>
      <c r="N57" s="14" t="str">
        <f t="shared" si="18"/>
        <v/>
      </c>
      <c r="O57" s="14" t="str">
        <f t="shared" si="19"/>
        <v/>
      </c>
      <c r="P57" s="14" t="str">
        <f t="shared" si="20"/>
        <v/>
      </c>
      <c r="Q57" s="14" t="str">
        <f t="shared" si="21"/>
        <v/>
      </c>
      <c r="R57" s="96" t="str">
        <f t="shared" si="9"/>
        <v/>
      </c>
      <c r="S57" s="14" t="str">
        <f t="shared" si="22"/>
        <v/>
      </c>
      <c r="T57" s="14" t="str">
        <f t="shared" si="10"/>
        <v/>
      </c>
      <c r="U57" s="14" t="str">
        <f t="shared" si="23"/>
        <v/>
      </c>
      <c r="V57" s="14" t="str">
        <f t="shared" si="24"/>
        <v/>
      </c>
      <c r="W57" s="14" t="str">
        <f>IFERROR(CONCATENATE("PAGO N° ",B57," DEL CONTRATO CPS ",V57," ENTRE ",TEXT(VLOOKUP(A57,matriz,IF(generador!B57=1,16,IF(generador!B57=2,19,IF(generador!B57=3,22,IF(generador!B57=4,25,IF(generador!B57=5,28,IF(generador!B57=6,31,IF(generador!B57=7,34,IF(generador!B57=8,37,IF(generador!B57=9,40,IF(generador!B57=10,43,IF(generador!B57=11,46,IF(generador!B57=12,49,IF(generador!B57=13,52,IF(generador!B57=14,55,IF(generador!B57=15,58))))))))))))))),FALSE),"dd/mm/yyyy")," Y ",TEXT(VLOOKUP(A57,matriz,IF(generador!B57=1,17,IF(generador!B57=2,20,IF(generador!B57=3,23,IF(generador!B57=4,26,IF(generador!B57=5,29,IF(generador!B57=6,32,IF(generador!B57=7,35,IF(generador!B57=8,38,IF(generador!B57=9,41,IF(generador!B57=10,44,IF(generador!B57=11,47,IF(generador!B57=12,50,IF(generador!B57=13,53,IF(generador!B57=14,56,IF(generador!B57=15,59))))))))))))))),FALSE),"dd/mm/yyyy")),"")</f>
        <v/>
      </c>
    </row>
    <row r="58" spans="1:23" x14ac:dyDescent="0.25">
      <c r="A58" s="12"/>
      <c r="B58" s="5"/>
      <c r="C58" s="5"/>
      <c r="D58" s="14" t="str">
        <f t="shared" si="0"/>
        <v/>
      </c>
      <c r="E58" s="15" t="str">
        <f>IFERROR(IF(A58&lt;&gt;"",VLOOKUP(A58,matriz,IF(generador!B58=1,15,IF(generador!B58=2,18,IF(generador!B58=3,21,IF(generador!B58=4,24,IF(generador!B58=5,27,IF(generador!B58=6,30,IF(generador!B58=7,33,IF(generador!B58=8,36,IF(generador!B58=9,39,IF(generador!B58=10,42,IF(generador!B58=11,45,IF(generador!B58=12,48,IF(generador!B58=13,51,IF(generador!B58=14,54,IF(generador!B58=15,57))))))))))))))),FALSE),""),"")</f>
        <v/>
      </c>
      <c r="F58" s="16" t="str">
        <f t="shared" si="1"/>
        <v/>
      </c>
      <c r="G58" s="20" t="str">
        <f t="shared" si="2"/>
        <v/>
      </c>
      <c r="H58" s="13" t="str">
        <f t="shared" ca="1" si="13"/>
        <v/>
      </c>
      <c r="I58" s="14" t="str">
        <f t="shared" si="14"/>
        <v/>
      </c>
      <c r="J58" s="14" t="str">
        <f>""</f>
        <v/>
      </c>
      <c r="K58" s="14" t="str">
        <f t="shared" si="15"/>
        <v/>
      </c>
      <c r="L58" s="14" t="str">
        <f t="shared" si="16"/>
        <v/>
      </c>
      <c r="M58" s="14" t="str">
        <f t="shared" si="17"/>
        <v/>
      </c>
      <c r="N58" s="14" t="str">
        <f t="shared" si="18"/>
        <v/>
      </c>
      <c r="O58" s="14" t="str">
        <f t="shared" si="19"/>
        <v/>
      </c>
      <c r="P58" s="14" t="str">
        <f t="shared" si="20"/>
        <v/>
      </c>
      <c r="Q58" s="14" t="str">
        <f t="shared" si="21"/>
        <v/>
      </c>
      <c r="R58" s="96" t="str">
        <f t="shared" si="9"/>
        <v/>
      </c>
      <c r="S58" s="14" t="str">
        <f t="shared" si="22"/>
        <v/>
      </c>
      <c r="T58" s="14" t="str">
        <f t="shared" si="10"/>
        <v/>
      </c>
      <c r="U58" s="14" t="str">
        <f t="shared" si="23"/>
        <v/>
      </c>
      <c r="V58" s="14" t="str">
        <f t="shared" si="24"/>
        <v/>
      </c>
      <c r="W58" s="14" t="str">
        <f>IFERROR(CONCATENATE("PAGO N° ",B58," DEL CONTRATO CPS ",V58," ENTRE ",TEXT(VLOOKUP(A58,matriz,IF(generador!B58=1,16,IF(generador!B58=2,19,IF(generador!B58=3,22,IF(generador!B58=4,25,IF(generador!B58=5,28,IF(generador!B58=6,31,IF(generador!B58=7,34,IF(generador!B58=8,37,IF(generador!B58=9,40,IF(generador!B58=10,43,IF(generador!B58=11,46,IF(generador!B58=12,49,IF(generador!B58=13,52,IF(generador!B58=14,55,IF(generador!B58=15,58))))))))))))))),FALSE),"dd/mm/yyyy")," Y ",TEXT(VLOOKUP(A58,matriz,IF(generador!B58=1,17,IF(generador!B58=2,20,IF(generador!B58=3,23,IF(generador!B58=4,26,IF(generador!B58=5,29,IF(generador!B58=6,32,IF(generador!B58=7,35,IF(generador!B58=8,38,IF(generador!B58=9,41,IF(generador!B58=10,44,IF(generador!B58=11,47,IF(generador!B58=12,50,IF(generador!B58=13,53,IF(generador!B58=14,56,IF(generador!B58=15,59))))))))))))))),FALSE),"dd/mm/yyyy")),"")</f>
        <v/>
      </c>
    </row>
    <row r="59" spans="1:23" x14ac:dyDescent="0.25">
      <c r="A59" s="12"/>
      <c r="B59" s="5"/>
      <c r="C59" s="5"/>
      <c r="D59" s="14" t="str">
        <f t="shared" si="0"/>
        <v/>
      </c>
      <c r="E59" s="15" t="str">
        <f>IFERROR(IF(A59&lt;&gt;"",VLOOKUP(A59,matriz,IF(generador!B59=1,15,IF(generador!B59=2,18,IF(generador!B59=3,21,IF(generador!B59=4,24,IF(generador!B59=5,27,IF(generador!B59=6,30,IF(generador!B59=7,33,IF(generador!B59=8,36,IF(generador!B59=9,39,IF(generador!B59=10,42,IF(generador!B59=11,45,IF(generador!B59=12,48,IF(generador!B59=13,51,IF(generador!B59=14,54,IF(generador!B59=15,57))))))))))))))),FALSE),""),"")</f>
        <v/>
      </c>
      <c r="F59" s="16" t="str">
        <f t="shared" si="1"/>
        <v/>
      </c>
      <c r="G59" s="20" t="str">
        <f t="shared" si="2"/>
        <v/>
      </c>
      <c r="H59" s="13" t="str">
        <f t="shared" ca="1" si="13"/>
        <v/>
      </c>
      <c r="I59" s="14" t="str">
        <f t="shared" si="14"/>
        <v/>
      </c>
      <c r="J59" s="14" t="str">
        <f>""</f>
        <v/>
      </c>
      <c r="K59" s="14" t="str">
        <f t="shared" si="15"/>
        <v/>
      </c>
      <c r="L59" s="14" t="str">
        <f t="shared" si="16"/>
        <v/>
      </c>
      <c r="M59" s="14" t="str">
        <f t="shared" si="17"/>
        <v/>
      </c>
      <c r="N59" s="14" t="str">
        <f t="shared" si="18"/>
        <v/>
      </c>
      <c r="O59" s="14" t="str">
        <f t="shared" si="19"/>
        <v/>
      </c>
      <c r="P59" s="14" t="str">
        <f t="shared" si="20"/>
        <v/>
      </c>
      <c r="Q59" s="14" t="str">
        <f t="shared" si="21"/>
        <v/>
      </c>
      <c r="R59" s="96" t="str">
        <f t="shared" si="9"/>
        <v/>
      </c>
      <c r="S59" s="14" t="str">
        <f t="shared" si="22"/>
        <v/>
      </c>
      <c r="T59" s="14" t="str">
        <f t="shared" si="10"/>
        <v/>
      </c>
      <c r="U59" s="14" t="str">
        <f t="shared" si="23"/>
        <v/>
      </c>
      <c r="V59" s="14" t="str">
        <f t="shared" si="24"/>
        <v/>
      </c>
      <c r="W59" s="14" t="str">
        <f>IFERROR(CONCATENATE("PAGO N° ",B59," DEL CONTRATO CPS ",V59," ENTRE ",TEXT(VLOOKUP(A59,matriz,IF(generador!B59=1,16,IF(generador!B59=2,19,IF(generador!B59=3,22,IF(generador!B59=4,25,IF(generador!B59=5,28,IF(generador!B59=6,31,IF(generador!B59=7,34,IF(generador!B59=8,37,IF(generador!B59=9,40,IF(generador!B59=10,43,IF(generador!B59=11,46,IF(generador!B59=12,49,IF(generador!B59=13,52,IF(generador!B59=14,55,IF(generador!B59=15,58))))))))))))))),FALSE),"dd/mm/yyyy")," Y ",TEXT(VLOOKUP(A59,matriz,IF(generador!B59=1,17,IF(generador!B59=2,20,IF(generador!B59=3,23,IF(generador!B59=4,26,IF(generador!B59=5,29,IF(generador!B59=6,32,IF(generador!B59=7,35,IF(generador!B59=8,38,IF(generador!B59=9,41,IF(generador!B59=10,44,IF(generador!B59=11,47,IF(generador!B59=12,50,IF(generador!B59=13,53,IF(generador!B59=14,56,IF(generador!B59=15,59))))))))))))))),FALSE),"dd/mm/yyyy")),"")</f>
        <v/>
      </c>
    </row>
    <row r="60" spans="1:23" x14ac:dyDescent="0.25">
      <c r="A60" s="12"/>
      <c r="B60" s="5"/>
      <c r="C60" s="5"/>
      <c r="D60" s="14" t="str">
        <f t="shared" si="0"/>
        <v/>
      </c>
      <c r="E60" s="15" t="str">
        <f>IFERROR(IF(A60&lt;&gt;"",VLOOKUP(A60,matriz,IF(generador!B60=1,15,IF(generador!B60=2,18,IF(generador!B60=3,21,IF(generador!B60=4,24,IF(generador!B60=5,27,IF(generador!B60=6,30,IF(generador!B60=7,33,IF(generador!B60=8,36,IF(generador!B60=9,39,IF(generador!B60=10,42,IF(generador!B60=11,45,IF(generador!B60=12,48,IF(generador!B60=13,51,IF(generador!B60=14,54,IF(generador!B60=15,57))))))))))))))),FALSE),""),"")</f>
        <v/>
      </c>
      <c r="F60" s="16" t="str">
        <f t="shared" si="1"/>
        <v/>
      </c>
      <c r="G60" s="20" t="str">
        <f t="shared" si="2"/>
        <v/>
      </c>
      <c r="H60" s="13" t="str">
        <f t="shared" ca="1" si="13"/>
        <v/>
      </c>
      <c r="I60" s="14" t="str">
        <f t="shared" si="14"/>
        <v/>
      </c>
      <c r="J60" s="14" t="str">
        <f>""</f>
        <v/>
      </c>
      <c r="K60" s="14" t="str">
        <f t="shared" si="15"/>
        <v/>
      </c>
      <c r="L60" s="14" t="str">
        <f t="shared" si="16"/>
        <v/>
      </c>
      <c r="M60" s="14" t="str">
        <f t="shared" si="17"/>
        <v/>
      </c>
      <c r="N60" s="14" t="str">
        <f t="shared" si="18"/>
        <v/>
      </c>
      <c r="O60" s="14" t="str">
        <f t="shared" si="19"/>
        <v/>
      </c>
      <c r="P60" s="14" t="str">
        <f t="shared" si="20"/>
        <v/>
      </c>
      <c r="Q60" s="14" t="str">
        <f t="shared" si="21"/>
        <v/>
      </c>
      <c r="R60" s="96" t="str">
        <f t="shared" si="9"/>
        <v/>
      </c>
      <c r="S60" s="14" t="str">
        <f t="shared" si="22"/>
        <v/>
      </c>
      <c r="T60" s="14" t="str">
        <f t="shared" si="10"/>
        <v/>
      </c>
      <c r="U60" s="14" t="str">
        <f t="shared" si="23"/>
        <v/>
      </c>
      <c r="V60" s="14" t="str">
        <f t="shared" si="24"/>
        <v/>
      </c>
      <c r="W60" s="14" t="str">
        <f>IFERROR(CONCATENATE("PAGO N° ",B60," DEL CONTRATO CPS ",V60," ENTRE ",TEXT(VLOOKUP(A60,matriz,IF(generador!B60=1,16,IF(generador!B60=2,19,IF(generador!B60=3,22,IF(generador!B60=4,25,IF(generador!B60=5,28,IF(generador!B60=6,31,IF(generador!B60=7,34,IF(generador!B60=8,37,IF(generador!B60=9,40,IF(generador!B60=10,43,IF(generador!B60=11,46,IF(generador!B60=12,49,IF(generador!B60=13,52,IF(generador!B60=14,55,IF(generador!B60=15,58))))))))))))))),FALSE),"dd/mm/yyyy")," Y ",TEXT(VLOOKUP(A60,matriz,IF(generador!B60=1,17,IF(generador!B60=2,20,IF(generador!B60=3,23,IF(generador!B60=4,26,IF(generador!B60=5,29,IF(generador!B60=6,32,IF(generador!B60=7,35,IF(generador!B60=8,38,IF(generador!B60=9,41,IF(generador!B60=10,44,IF(generador!B60=11,47,IF(generador!B60=12,50,IF(generador!B60=13,53,IF(generador!B60=14,56,IF(generador!B60=15,59))))))))))))))),FALSE),"dd/mm/yyyy")),"")</f>
        <v/>
      </c>
    </row>
    <row r="61" spans="1:23" x14ac:dyDescent="0.25">
      <c r="A61" s="12"/>
      <c r="B61" s="5"/>
      <c r="C61" s="5"/>
      <c r="D61" s="14" t="str">
        <f t="shared" si="0"/>
        <v/>
      </c>
      <c r="E61" s="15" t="str">
        <f>IFERROR(IF(A61&lt;&gt;"",VLOOKUP(A61,matriz,IF(generador!B61=1,15,IF(generador!B61=2,18,IF(generador!B61=3,21,IF(generador!B61=4,24,IF(generador!B61=5,27,IF(generador!B61=6,30,IF(generador!B61=7,33,IF(generador!B61=8,36,IF(generador!B61=9,39,IF(generador!B61=10,42,IF(generador!B61=11,45,IF(generador!B61=12,48,IF(generador!B61=13,51,IF(generador!B61=14,54,IF(generador!B61=15,57))))))))))))))),FALSE),""),"")</f>
        <v/>
      </c>
      <c r="F61" s="16" t="str">
        <f t="shared" si="1"/>
        <v/>
      </c>
      <c r="G61" s="20" t="str">
        <f t="shared" si="2"/>
        <v/>
      </c>
      <c r="H61" s="13" t="str">
        <f t="shared" ca="1" si="13"/>
        <v/>
      </c>
      <c r="I61" s="14" t="str">
        <f t="shared" si="14"/>
        <v/>
      </c>
      <c r="J61" s="14" t="str">
        <f>""</f>
        <v/>
      </c>
      <c r="K61" s="14" t="str">
        <f t="shared" si="15"/>
        <v/>
      </c>
      <c r="L61" s="14" t="str">
        <f t="shared" si="16"/>
        <v/>
      </c>
      <c r="M61" s="14" t="str">
        <f t="shared" si="17"/>
        <v/>
      </c>
      <c r="N61" s="14" t="str">
        <f t="shared" si="18"/>
        <v/>
      </c>
      <c r="O61" s="14" t="str">
        <f t="shared" si="19"/>
        <v/>
      </c>
      <c r="P61" s="14" t="str">
        <f t="shared" si="20"/>
        <v/>
      </c>
      <c r="Q61" s="14" t="str">
        <f t="shared" si="21"/>
        <v/>
      </c>
      <c r="R61" s="96" t="str">
        <f t="shared" si="9"/>
        <v/>
      </c>
      <c r="S61" s="14" t="str">
        <f t="shared" si="22"/>
        <v/>
      </c>
      <c r="T61" s="14" t="str">
        <f t="shared" si="10"/>
        <v/>
      </c>
      <c r="U61" s="14" t="str">
        <f t="shared" si="23"/>
        <v/>
      </c>
      <c r="V61" s="14" t="str">
        <f t="shared" si="24"/>
        <v/>
      </c>
      <c r="W61" s="14" t="str">
        <f>IFERROR(CONCATENATE("PAGO N° ",B61," DEL CONTRATO CPS ",V61," ENTRE ",TEXT(VLOOKUP(A61,matriz,IF(generador!B61=1,16,IF(generador!B61=2,19,IF(generador!B61=3,22,IF(generador!B61=4,25,IF(generador!B61=5,28,IF(generador!B61=6,31,IF(generador!B61=7,34,IF(generador!B61=8,37,IF(generador!B61=9,40,IF(generador!B61=10,43,IF(generador!B61=11,46,IF(generador!B61=12,49,IF(generador!B61=13,52,IF(generador!B61=14,55,IF(generador!B61=15,58))))))))))))))),FALSE),"dd/mm/yyyy")," Y ",TEXT(VLOOKUP(A61,matriz,IF(generador!B61=1,17,IF(generador!B61=2,20,IF(generador!B61=3,23,IF(generador!B61=4,26,IF(generador!B61=5,29,IF(generador!B61=6,32,IF(generador!B61=7,35,IF(generador!B61=8,38,IF(generador!B61=9,41,IF(generador!B61=10,44,IF(generador!B61=11,47,IF(generador!B61=12,50,IF(generador!B61=13,53,IF(generador!B61=14,56,IF(generador!B61=15,59))))))))))))))),FALSE),"dd/mm/yyyy")),"")</f>
        <v/>
      </c>
    </row>
    <row r="62" spans="1:23" x14ac:dyDescent="0.25">
      <c r="A62" s="12"/>
      <c r="B62" s="5"/>
      <c r="C62" s="5"/>
      <c r="D62" s="14" t="str">
        <f t="shared" si="0"/>
        <v/>
      </c>
      <c r="E62" s="15" t="str">
        <f>IFERROR(IF(A62&lt;&gt;"",VLOOKUP(A62,matriz,IF(generador!B62=1,15,IF(generador!B62=2,18,IF(generador!B62=3,21,IF(generador!B62=4,24,IF(generador!B62=5,27,IF(generador!B62=6,30,IF(generador!B62=7,33,IF(generador!B62=8,36,IF(generador!B62=9,39,IF(generador!B62=10,42,IF(generador!B62=11,45,IF(generador!B62=12,48,IF(generador!B62=13,51,IF(generador!B62=14,54,IF(generador!B62=15,57))))))))))))))),FALSE),""),"")</f>
        <v/>
      </c>
      <c r="F62" s="16" t="str">
        <f t="shared" si="1"/>
        <v/>
      </c>
      <c r="G62" s="20" t="str">
        <f t="shared" si="2"/>
        <v/>
      </c>
      <c r="H62" s="13" t="str">
        <f t="shared" ca="1" si="13"/>
        <v/>
      </c>
      <c r="I62" s="14" t="str">
        <f t="shared" si="14"/>
        <v/>
      </c>
      <c r="J62" s="14" t="str">
        <f>""</f>
        <v/>
      </c>
      <c r="K62" s="14" t="str">
        <f t="shared" si="15"/>
        <v/>
      </c>
      <c r="L62" s="14" t="str">
        <f t="shared" si="16"/>
        <v/>
      </c>
      <c r="M62" s="14" t="str">
        <f t="shared" si="17"/>
        <v/>
      </c>
      <c r="N62" s="14" t="str">
        <f t="shared" si="18"/>
        <v/>
      </c>
      <c r="O62" s="14" t="str">
        <f t="shared" si="19"/>
        <v/>
      </c>
      <c r="P62" s="14" t="str">
        <f t="shared" si="20"/>
        <v/>
      </c>
      <c r="Q62" s="14" t="str">
        <f t="shared" si="21"/>
        <v/>
      </c>
      <c r="R62" s="96" t="str">
        <f t="shared" si="9"/>
        <v/>
      </c>
      <c r="S62" s="14" t="str">
        <f t="shared" si="22"/>
        <v/>
      </c>
      <c r="T62" s="14" t="str">
        <f t="shared" si="10"/>
        <v/>
      </c>
      <c r="U62" s="14" t="str">
        <f t="shared" si="23"/>
        <v/>
      </c>
      <c r="V62" s="14" t="str">
        <f t="shared" si="24"/>
        <v/>
      </c>
      <c r="W62" s="14" t="str">
        <f>IFERROR(CONCATENATE("PAGO N° ",B62," DEL CONTRATO CPS ",V62," ENTRE ",TEXT(VLOOKUP(A62,matriz,IF(generador!B62=1,16,IF(generador!B62=2,19,IF(generador!B62=3,22,IF(generador!B62=4,25,IF(generador!B62=5,28,IF(generador!B62=6,31,IF(generador!B62=7,34,IF(generador!B62=8,37,IF(generador!B62=9,40,IF(generador!B62=10,43,IF(generador!B62=11,46,IF(generador!B62=12,49,IF(generador!B62=13,52,IF(generador!B62=14,55,IF(generador!B62=15,58))))))))))))))),FALSE),"dd/mm/yyyy")," Y ",TEXT(VLOOKUP(A62,matriz,IF(generador!B62=1,17,IF(generador!B62=2,20,IF(generador!B62=3,23,IF(generador!B62=4,26,IF(generador!B62=5,29,IF(generador!B62=6,32,IF(generador!B62=7,35,IF(generador!B62=8,38,IF(generador!B62=9,41,IF(generador!B62=10,44,IF(generador!B62=11,47,IF(generador!B62=12,50,IF(generador!B62=13,53,IF(generador!B62=14,56,IF(generador!B62=15,59))))))))))))))),FALSE),"dd/mm/yyyy")),"")</f>
        <v/>
      </c>
    </row>
    <row r="63" spans="1:23" x14ac:dyDescent="0.25">
      <c r="A63" s="12"/>
      <c r="B63" s="5"/>
      <c r="C63" s="5"/>
      <c r="D63" s="14" t="str">
        <f t="shared" si="0"/>
        <v/>
      </c>
      <c r="E63" s="15" t="str">
        <f>IFERROR(IF(A63&lt;&gt;"",VLOOKUP(A63,matriz,IF(generador!B63=1,15,IF(generador!B63=2,18,IF(generador!B63=3,21,IF(generador!B63=4,24,IF(generador!B63=5,27,IF(generador!B63=6,30,IF(generador!B63=7,33,IF(generador!B63=8,36,IF(generador!B63=9,39,IF(generador!B63=10,42,IF(generador!B63=11,45,IF(generador!B63=12,48,IF(generador!B63=13,51,IF(generador!B63=14,54,IF(generador!B63=15,57))))))))))))))),FALSE),""),"")</f>
        <v/>
      </c>
      <c r="F63" s="16" t="str">
        <f t="shared" si="1"/>
        <v/>
      </c>
      <c r="G63" s="20" t="str">
        <f t="shared" si="2"/>
        <v/>
      </c>
      <c r="H63" s="13" t="str">
        <f t="shared" ca="1" si="13"/>
        <v/>
      </c>
      <c r="I63" s="14" t="str">
        <f t="shared" si="14"/>
        <v/>
      </c>
      <c r="J63" s="14" t="str">
        <f>""</f>
        <v/>
      </c>
      <c r="K63" s="14" t="str">
        <f t="shared" si="15"/>
        <v/>
      </c>
      <c r="L63" s="14" t="str">
        <f t="shared" si="16"/>
        <v/>
      </c>
      <c r="M63" s="14" t="str">
        <f t="shared" si="17"/>
        <v/>
      </c>
      <c r="N63" s="14" t="str">
        <f t="shared" si="18"/>
        <v/>
      </c>
      <c r="O63" s="14" t="str">
        <f t="shared" si="19"/>
        <v/>
      </c>
      <c r="P63" s="14" t="str">
        <f t="shared" si="20"/>
        <v/>
      </c>
      <c r="Q63" s="14" t="str">
        <f t="shared" si="21"/>
        <v/>
      </c>
      <c r="R63" s="96" t="str">
        <f t="shared" si="9"/>
        <v/>
      </c>
      <c r="S63" s="14" t="str">
        <f t="shared" si="22"/>
        <v/>
      </c>
      <c r="T63" s="14" t="str">
        <f t="shared" si="10"/>
        <v/>
      </c>
      <c r="U63" s="14" t="str">
        <f t="shared" si="23"/>
        <v/>
      </c>
      <c r="V63" s="14" t="str">
        <f t="shared" si="24"/>
        <v/>
      </c>
      <c r="W63" s="14" t="str">
        <f>IFERROR(CONCATENATE("PAGO N° ",B63," DEL CONTRATO CPS ",V63," ENTRE ",TEXT(VLOOKUP(A63,matriz,IF(generador!B63=1,16,IF(generador!B63=2,19,IF(generador!B63=3,22,IF(generador!B63=4,25,IF(generador!B63=5,28,IF(generador!B63=6,31,IF(generador!B63=7,34,IF(generador!B63=8,37,IF(generador!B63=9,40,IF(generador!B63=10,43,IF(generador!B63=11,46,IF(generador!B63=12,49,IF(generador!B63=13,52,IF(generador!B63=14,55,IF(generador!B63=15,58))))))))))))))),FALSE),"dd/mm/yyyy")," Y ",TEXT(VLOOKUP(A63,matriz,IF(generador!B63=1,17,IF(generador!B63=2,20,IF(generador!B63=3,23,IF(generador!B63=4,26,IF(generador!B63=5,29,IF(generador!B63=6,32,IF(generador!B63=7,35,IF(generador!B63=8,38,IF(generador!B63=9,41,IF(generador!B63=10,44,IF(generador!B63=11,47,IF(generador!B63=12,50,IF(generador!B63=13,53,IF(generador!B63=14,56,IF(generador!B63=15,59))))))))))))))),FALSE),"dd/mm/yyyy")),"")</f>
        <v/>
      </c>
    </row>
    <row r="64" spans="1:23" x14ac:dyDescent="0.25">
      <c r="A64" s="12"/>
      <c r="B64" s="5"/>
      <c r="C64" s="5"/>
      <c r="D64" s="14" t="str">
        <f t="shared" si="0"/>
        <v/>
      </c>
      <c r="E64" s="15" t="str">
        <f>IFERROR(IF(A64&lt;&gt;"",VLOOKUP(A64,matriz,IF(generador!B64=1,15,IF(generador!B64=2,18,IF(generador!B64=3,21,IF(generador!B64=4,24,IF(generador!B64=5,27,IF(generador!B64=6,30,IF(generador!B64=7,33,IF(generador!B64=8,36,IF(generador!B64=9,39,IF(generador!B64=10,42,IF(generador!B64=11,45,IF(generador!B64=12,48,IF(generador!B64=13,51,IF(generador!B64=14,54,IF(generador!B64=15,57))))))))))))))),FALSE),""),"")</f>
        <v/>
      </c>
      <c r="F64" s="16" t="str">
        <f t="shared" si="1"/>
        <v/>
      </c>
      <c r="G64" s="20" t="str">
        <f t="shared" si="2"/>
        <v/>
      </c>
      <c r="H64" s="13" t="str">
        <f t="shared" ca="1" si="13"/>
        <v/>
      </c>
      <c r="I64" s="14" t="str">
        <f t="shared" si="14"/>
        <v/>
      </c>
      <c r="J64" s="14" t="str">
        <f>""</f>
        <v/>
      </c>
      <c r="K64" s="14" t="str">
        <f t="shared" si="15"/>
        <v/>
      </c>
      <c r="L64" s="14" t="str">
        <f t="shared" si="16"/>
        <v/>
      </c>
      <c r="M64" s="14" t="str">
        <f t="shared" si="17"/>
        <v/>
      </c>
      <c r="N64" s="14" t="str">
        <f t="shared" si="18"/>
        <v/>
      </c>
      <c r="O64" s="14" t="str">
        <f t="shared" si="19"/>
        <v/>
      </c>
      <c r="P64" s="14" t="str">
        <f t="shared" si="20"/>
        <v/>
      </c>
      <c r="Q64" s="14" t="str">
        <f t="shared" si="21"/>
        <v/>
      </c>
      <c r="R64" s="96" t="str">
        <f t="shared" si="9"/>
        <v/>
      </c>
      <c r="S64" s="14" t="str">
        <f t="shared" si="22"/>
        <v/>
      </c>
      <c r="T64" s="14" t="str">
        <f t="shared" si="10"/>
        <v/>
      </c>
      <c r="U64" s="14" t="str">
        <f t="shared" si="23"/>
        <v/>
      </c>
      <c r="V64" s="14" t="str">
        <f t="shared" si="24"/>
        <v/>
      </c>
      <c r="W64" s="14" t="str">
        <f>IFERROR(CONCATENATE("PAGO N° ",B64," DEL CONTRATO CPS ",V64," ENTRE ",TEXT(VLOOKUP(A64,matriz,IF(generador!B64=1,16,IF(generador!B64=2,19,IF(generador!B64=3,22,IF(generador!B64=4,25,IF(generador!B64=5,28,IF(generador!B64=6,31,IF(generador!B64=7,34,IF(generador!B64=8,37,IF(generador!B64=9,40,IF(generador!B64=10,43,IF(generador!B64=11,46,IF(generador!B64=12,49,IF(generador!B64=13,52,IF(generador!B64=14,55,IF(generador!B64=15,58))))))))))))))),FALSE),"dd/mm/yyyy")," Y ",TEXT(VLOOKUP(A64,matriz,IF(generador!B64=1,17,IF(generador!B64=2,20,IF(generador!B64=3,23,IF(generador!B64=4,26,IF(generador!B64=5,29,IF(generador!B64=6,32,IF(generador!B64=7,35,IF(generador!B64=8,38,IF(generador!B64=9,41,IF(generador!B64=10,44,IF(generador!B64=11,47,IF(generador!B64=12,50,IF(generador!B64=13,53,IF(generador!B64=14,56,IF(generador!B64=15,59))))))))))))))),FALSE),"dd/mm/yyyy")),"")</f>
        <v/>
      </c>
    </row>
    <row r="65" spans="1:23" x14ac:dyDescent="0.25">
      <c r="A65" s="12"/>
      <c r="B65" s="5"/>
      <c r="C65" s="5"/>
      <c r="D65" s="14" t="str">
        <f t="shared" si="0"/>
        <v/>
      </c>
      <c r="E65" s="15" t="str">
        <f>IFERROR(IF(A65&lt;&gt;"",VLOOKUP(A65,matriz,IF(generador!B65=1,15,IF(generador!B65=2,18,IF(generador!B65=3,21,IF(generador!B65=4,24,IF(generador!B65=5,27,IF(generador!B65=6,30,IF(generador!B65=7,33,IF(generador!B65=8,36,IF(generador!B65=9,39,IF(generador!B65=10,42,IF(generador!B65=11,45,IF(generador!B65=12,48,IF(generador!B65=13,51,IF(generador!B65=14,54,IF(generador!B65=15,57))))))))))))))),FALSE),""),"")</f>
        <v/>
      </c>
      <c r="F65" s="16" t="str">
        <f t="shared" si="1"/>
        <v/>
      </c>
      <c r="G65" s="20" t="str">
        <f t="shared" si="2"/>
        <v/>
      </c>
      <c r="H65" s="13" t="str">
        <f t="shared" ca="1" si="13"/>
        <v/>
      </c>
      <c r="I65" s="14" t="str">
        <f t="shared" si="14"/>
        <v/>
      </c>
      <c r="J65" s="14" t="str">
        <f>""</f>
        <v/>
      </c>
      <c r="K65" s="14" t="str">
        <f t="shared" si="15"/>
        <v/>
      </c>
      <c r="L65" s="14" t="str">
        <f t="shared" si="16"/>
        <v/>
      </c>
      <c r="M65" s="14" t="str">
        <f t="shared" si="17"/>
        <v/>
      </c>
      <c r="N65" s="14" t="str">
        <f t="shared" si="18"/>
        <v/>
      </c>
      <c r="O65" s="14" t="str">
        <f t="shared" si="19"/>
        <v/>
      </c>
      <c r="P65" s="14" t="str">
        <f t="shared" si="20"/>
        <v/>
      </c>
      <c r="Q65" s="14" t="str">
        <f t="shared" si="21"/>
        <v/>
      </c>
      <c r="R65" s="96" t="str">
        <f t="shared" si="9"/>
        <v/>
      </c>
      <c r="S65" s="14" t="str">
        <f t="shared" si="22"/>
        <v/>
      </c>
      <c r="T65" s="14" t="str">
        <f t="shared" si="10"/>
        <v/>
      </c>
      <c r="U65" s="14" t="str">
        <f t="shared" si="23"/>
        <v/>
      </c>
      <c r="V65" s="14" t="str">
        <f t="shared" si="24"/>
        <v/>
      </c>
      <c r="W65" s="14" t="str">
        <f>IFERROR(CONCATENATE("PAGO N° ",B65," DEL CONTRATO CPS ",V65," ENTRE ",TEXT(VLOOKUP(A65,matriz,IF(generador!B65=1,16,IF(generador!B65=2,19,IF(generador!B65=3,22,IF(generador!B65=4,25,IF(generador!B65=5,28,IF(generador!B65=6,31,IF(generador!B65=7,34,IF(generador!B65=8,37,IF(generador!B65=9,40,IF(generador!B65=10,43,IF(generador!B65=11,46,IF(generador!B65=12,49,IF(generador!B65=13,52,IF(generador!B65=14,55,IF(generador!B65=15,58))))))))))))))),FALSE),"dd/mm/yyyy")," Y ",TEXT(VLOOKUP(A65,matriz,IF(generador!B65=1,17,IF(generador!B65=2,20,IF(generador!B65=3,23,IF(generador!B65=4,26,IF(generador!B65=5,29,IF(generador!B65=6,32,IF(generador!B65=7,35,IF(generador!B65=8,38,IF(generador!B65=9,41,IF(generador!B65=10,44,IF(generador!B65=11,47,IF(generador!B65=12,50,IF(generador!B65=13,53,IF(generador!B65=14,56,IF(generador!B65=15,59))))))))))))))),FALSE),"dd/mm/yyyy")),"")</f>
        <v/>
      </c>
    </row>
    <row r="66" spans="1:23" x14ac:dyDescent="0.25">
      <c r="A66" s="12"/>
      <c r="B66" s="5"/>
      <c r="C66" s="5"/>
      <c r="D66" s="14" t="str">
        <f t="shared" si="0"/>
        <v/>
      </c>
      <c r="E66" s="15" t="str">
        <f>IFERROR(IF(A66&lt;&gt;"",VLOOKUP(A66,matriz,IF(generador!B66=1,15,IF(generador!B66=2,18,IF(generador!B66=3,21,IF(generador!B66=4,24,IF(generador!B66=5,27,IF(generador!B66=6,30,IF(generador!B66=7,33,IF(generador!B66=8,36,IF(generador!B66=9,39,IF(generador!B66=10,42,IF(generador!B66=11,45,IF(generador!B66=12,48,IF(generador!B66=13,51,IF(generador!B66=14,54,IF(generador!B66=15,57))))))))))))))),FALSE),""),"")</f>
        <v/>
      </c>
      <c r="F66" s="16" t="str">
        <f t="shared" si="1"/>
        <v/>
      </c>
      <c r="G66" s="20" t="str">
        <f t="shared" si="2"/>
        <v/>
      </c>
      <c r="H66" s="13" t="str">
        <f t="shared" ca="1" si="13"/>
        <v/>
      </c>
      <c r="I66" s="14" t="str">
        <f t="shared" si="14"/>
        <v/>
      </c>
      <c r="J66" s="14" t="str">
        <f>""</f>
        <v/>
      </c>
      <c r="K66" s="14" t="str">
        <f t="shared" si="15"/>
        <v/>
      </c>
      <c r="L66" s="14" t="str">
        <f t="shared" si="16"/>
        <v/>
      </c>
      <c r="M66" s="14" t="str">
        <f t="shared" si="17"/>
        <v/>
      </c>
      <c r="N66" s="14" t="str">
        <f t="shared" si="18"/>
        <v/>
      </c>
      <c r="O66" s="14" t="str">
        <f t="shared" si="19"/>
        <v/>
      </c>
      <c r="P66" s="14" t="str">
        <f t="shared" si="20"/>
        <v/>
      </c>
      <c r="Q66" s="14" t="str">
        <f t="shared" si="21"/>
        <v/>
      </c>
      <c r="R66" s="96" t="str">
        <f t="shared" si="9"/>
        <v/>
      </c>
      <c r="S66" s="14" t="str">
        <f t="shared" si="22"/>
        <v/>
      </c>
      <c r="T66" s="14" t="str">
        <f t="shared" si="10"/>
        <v/>
      </c>
      <c r="U66" s="14" t="str">
        <f t="shared" si="23"/>
        <v/>
      </c>
      <c r="V66" s="14" t="str">
        <f t="shared" si="24"/>
        <v/>
      </c>
      <c r="W66" s="14" t="str">
        <f>IFERROR(CONCATENATE("PAGO N° ",B66," DEL CONTRATO CPS ",V66," ENTRE ",TEXT(VLOOKUP(A66,matriz,IF(generador!B66=1,16,IF(generador!B66=2,19,IF(generador!B66=3,22,IF(generador!B66=4,25,IF(generador!B66=5,28,IF(generador!B66=6,31,IF(generador!B66=7,34,IF(generador!B66=8,37,IF(generador!B66=9,40,IF(generador!B66=10,43,IF(generador!B66=11,46,IF(generador!B66=12,49,IF(generador!B66=13,52,IF(generador!B66=14,55,IF(generador!B66=15,58))))))))))))))),FALSE),"dd/mm/yyyy")," Y ",TEXT(VLOOKUP(A66,matriz,IF(generador!B66=1,17,IF(generador!B66=2,20,IF(generador!B66=3,23,IF(generador!B66=4,26,IF(generador!B66=5,29,IF(generador!B66=6,32,IF(generador!B66=7,35,IF(generador!B66=8,38,IF(generador!B66=9,41,IF(generador!B66=10,44,IF(generador!B66=11,47,IF(generador!B66=12,50,IF(generador!B66=13,53,IF(generador!B66=14,56,IF(generador!B66=15,59))))))))))))))),FALSE),"dd/mm/yyyy")),"")</f>
        <v/>
      </c>
    </row>
    <row r="67" spans="1:23" x14ac:dyDescent="0.25">
      <c r="A67" s="12"/>
      <c r="B67" s="5"/>
      <c r="C67" s="5"/>
      <c r="D67" s="14" t="str">
        <f t="shared" ref="D67:D130" si="25">IFERROR(IF(C67&lt;&gt;"",CONCATENATE(VLOOKUP(A67,matriz,IF(C67="NO",98,100),FALSE),VLOOKUP(A67,matriz,103,FALSE)),""),"")</f>
        <v/>
      </c>
      <c r="E67" s="15" t="str">
        <f>IFERROR(IF(A67&lt;&gt;"",VLOOKUP(A67,matriz,IF(generador!B67=1,15,IF(generador!B67=2,18,IF(generador!B67=3,21,IF(generador!B67=4,24,IF(generador!B67=5,27,IF(generador!B67=6,30,IF(generador!B67=7,33,IF(generador!B67=8,36,IF(generador!B67=9,39,IF(generador!B67=10,42,IF(generador!B67=11,45,IF(generador!B67=12,48,IF(generador!B67=13,51,IF(generador!B67=14,54,IF(generador!B67=15,57))))))))))))))),FALSE),""),"")</f>
        <v/>
      </c>
      <c r="F67" s="16" t="str">
        <f t="shared" ref="F67:F130" si="26">IFERROR(IF(E67,VLOOKUP(A67,matriz,97,FALSE),""),"")</f>
        <v/>
      </c>
      <c r="G67" s="20" t="str">
        <f t="shared" ref="G67:G130" si="27">IFERROR(IF(E67,VLOOKUP(A67,matriz,IF(C67="NO",99,101),FALSE),""),"")</f>
        <v/>
      </c>
      <c r="H67" s="13" t="str">
        <f t="shared" ca="1" si="13"/>
        <v/>
      </c>
      <c r="I67" s="14" t="str">
        <f t="shared" si="14"/>
        <v/>
      </c>
      <c r="J67" s="14" t="str">
        <f>""</f>
        <v/>
      </c>
      <c r="K67" s="14" t="str">
        <f t="shared" si="15"/>
        <v/>
      </c>
      <c r="L67" s="14" t="str">
        <f t="shared" si="16"/>
        <v/>
      </c>
      <c r="M67" s="14" t="str">
        <f t="shared" si="17"/>
        <v/>
      </c>
      <c r="N67" s="14" t="str">
        <f t="shared" si="18"/>
        <v/>
      </c>
      <c r="O67" s="14" t="str">
        <f t="shared" si="19"/>
        <v/>
      </c>
      <c r="P67" s="14" t="str">
        <f t="shared" si="20"/>
        <v/>
      </c>
      <c r="Q67" s="14" t="str">
        <f t="shared" si="21"/>
        <v/>
      </c>
      <c r="R67" s="96" t="str">
        <f t="shared" ref="R67:R130" si="28">IFERROR(IF(E67,CONCATENATE(TEXT(VLOOKUP(A67,matriz,IF(C67="NO",67,82),FALSE),"YYYY"),VLOOKUP(A67,matriz,IF(C67="NO",66,81),FALSE)),""),"")</f>
        <v/>
      </c>
      <c r="S67" s="14" t="str">
        <f t="shared" si="22"/>
        <v/>
      </c>
      <c r="T67" s="14" t="str">
        <f t="shared" ref="T67:T130" si="29">IFERROR(IF(E67,CONCATENATE(TEXT(VLOOKUP(A67,matriz,IF(C67="NO",64,79),FALSE),"YYYY"),VLOOKUP(A67,matriz,IF(C67="NO",63,78),FALSE)),""),"")</f>
        <v/>
      </c>
      <c r="U67" s="14" t="str">
        <f t="shared" si="23"/>
        <v/>
      </c>
      <c r="V67" s="14" t="str">
        <f t="shared" si="24"/>
        <v/>
      </c>
      <c r="W67" s="14" t="str">
        <f>IFERROR(CONCATENATE("PAGO N° ",B67," DEL CONTRATO CPS ",V67," ENTRE ",TEXT(VLOOKUP(A67,matriz,IF(generador!B67=1,16,IF(generador!B67=2,19,IF(generador!B67=3,22,IF(generador!B67=4,25,IF(generador!B67=5,28,IF(generador!B67=6,31,IF(generador!B67=7,34,IF(generador!B67=8,37,IF(generador!B67=9,40,IF(generador!B67=10,43,IF(generador!B67=11,46,IF(generador!B67=12,49,IF(generador!B67=13,52,IF(generador!B67=14,55,IF(generador!B67=15,58))))))))))))))),FALSE),"dd/mm/yyyy")," Y ",TEXT(VLOOKUP(A67,matriz,IF(generador!B67=1,17,IF(generador!B67=2,20,IF(generador!B67=3,23,IF(generador!B67=4,26,IF(generador!B67=5,29,IF(generador!B67=6,32,IF(generador!B67=7,35,IF(generador!B67=8,38,IF(generador!B67=9,41,IF(generador!B67=10,44,IF(generador!B67=11,47,IF(generador!B67=12,50,IF(generador!B67=13,53,IF(generador!B67=14,56,IF(generador!B67=15,59))))))))))))))),FALSE),"dd/mm/yyyy")),"")</f>
        <v/>
      </c>
    </row>
    <row r="68" spans="1:23" x14ac:dyDescent="0.25">
      <c r="A68" s="12"/>
      <c r="B68" s="5"/>
      <c r="C68" s="5"/>
      <c r="D68" s="14" t="str">
        <f t="shared" si="25"/>
        <v/>
      </c>
      <c r="E68" s="15" t="str">
        <f>IFERROR(IF(A68&lt;&gt;"",VLOOKUP(A68,matriz,IF(generador!B68=1,15,IF(generador!B68=2,18,IF(generador!B68=3,21,IF(generador!B68=4,24,IF(generador!B68=5,27,IF(generador!B68=6,30,IF(generador!B68=7,33,IF(generador!B68=8,36,IF(generador!B68=9,39,IF(generador!B68=10,42,IF(generador!B68=11,45,IF(generador!B68=12,48,IF(generador!B68=13,51,IF(generador!B68=14,54,IF(generador!B68=15,57))))))))))))))),FALSE),""),"")</f>
        <v/>
      </c>
      <c r="F68" s="16" t="str">
        <f t="shared" si="26"/>
        <v/>
      </c>
      <c r="G68" s="20" t="str">
        <f t="shared" si="27"/>
        <v/>
      </c>
      <c r="H68" s="13" t="str">
        <f t="shared" ref="H68:H131" ca="1" si="30">IFERROR(IF(C68&lt;&gt;"",TODAY(),""),"")</f>
        <v/>
      </c>
      <c r="I68" s="14" t="str">
        <f t="shared" ref="I68:I131" si="31">IFERROR(IF(D68&lt;&gt;"",I67+1,""),1)</f>
        <v/>
      </c>
      <c r="J68" s="14" t="str">
        <f>""</f>
        <v/>
      </c>
      <c r="K68" s="14" t="str">
        <f t="shared" ref="K68:K131" si="32">IFERROR(IF(E68,0,""),"")</f>
        <v/>
      </c>
      <c r="L68" s="14" t="str">
        <f t="shared" ref="L68:L131" si="33">IFERROR(IF(E68,0,""),"")</f>
        <v/>
      </c>
      <c r="M68" s="14" t="str">
        <f t="shared" ref="M68:M131" si="34">IFERROR(IF(E68,0,""),"")</f>
        <v/>
      </c>
      <c r="N68" s="14" t="str">
        <f t="shared" ref="N68:N131" si="35">IFERROR(IF(E68,0,""),"")</f>
        <v/>
      </c>
      <c r="O68" s="14" t="str">
        <f t="shared" ref="O68:O131" si="36">IFERROR(IF(E68,"01",""),"")</f>
        <v/>
      </c>
      <c r="P68" s="14" t="str">
        <f t="shared" ref="P68:P131" si="37">IFERROR(IF(K68&lt;&gt;"",P67+1,""),1)</f>
        <v/>
      </c>
      <c r="Q68" s="14" t="str">
        <f t="shared" ref="Q68:Q131" si="38">IFERROR(IF(E68,0,""),"")</f>
        <v/>
      </c>
      <c r="R68" s="96" t="str">
        <f t="shared" si="28"/>
        <v/>
      </c>
      <c r="S68" s="14" t="str">
        <f t="shared" ref="S68:S131" si="39">IFERROR(IF(D68&lt;&gt;"",S67+1,""),1)</f>
        <v/>
      </c>
      <c r="T68" s="14" t="str">
        <f t="shared" si="29"/>
        <v/>
      </c>
      <c r="U68" s="14" t="str">
        <f t="shared" ref="U68:U131" si="40">IFERROR(IF(E68,0,""),"")</f>
        <v/>
      </c>
      <c r="V68" s="14" t="str">
        <f t="shared" ref="V68:V131" si="41">IFERROR(IF(E68,A68,""),"")</f>
        <v/>
      </c>
      <c r="W68" s="14" t="str">
        <f>IFERROR(CONCATENATE("PAGO N° ",B68," DEL CONTRATO CPS ",V68," ENTRE ",TEXT(VLOOKUP(A68,matriz,IF(generador!B68=1,16,IF(generador!B68=2,19,IF(generador!B68=3,22,IF(generador!B68=4,25,IF(generador!B68=5,28,IF(generador!B68=6,31,IF(generador!B68=7,34,IF(generador!B68=8,37,IF(generador!B68=9,40,IF(generador!B68=10,43,IF(generador!B68=11,46,IF(generador!B68=12,49,IF(generador!B68=13,52,IF(generador!B68=14,55,IF(generador!B68=15,58))))))))))))))),FALSE),"dd/mm/yyyy")," Y ",TEXT(VLOOKUP(A68,matriz,IF(generador!B68=1,17,IF(generador!B68=2,20,IF(generador!B68=3,23,IF(generador!B68=4,26,IF(generador!B68=5,29,IF(generador!B68=6,32,IF(generador!B68=7,35,IF(generador!B68=8,38,IF(generador!B68=9,41,IF(generador!B68=10,44,IF(generador!B68=11,47,IF(generador!B68=12,50,IF(generador!B68=13,53,IF(generador!B68=14,56,IF(generador!B68=15,59))))))))))))))),FALSE),"dd/mm/yyyy")),"")</f>
        <v/>
      </c>
    </row>
    <row r="69" spans="1:23" x14ac:dyDescent="0.25">
      <c r="A69" s="12"/>
      <c r="B69" s="5"/>
      <c r="C69" s="5"/>
      <c r="D69" s="14" t="str">
        <f t="shared" si="25"/>
        <v/>
      </c>
      <c r="E69" s="15" t="str">
        <f>IFERROR(IF(A69&lt;&gt;"",VLOOKUP(A69,matriz,IF(generador!B69=1,15,IF(generador!B69=2,18,IF(generador!B69=3,21,IF(generador!B69=4,24,IF(generador!B69=5,27,IF(generador!B69=6,30,IF(generador!B69=7,33,IF(generador!B69=8,36,IF(generador!B69=9,39,IF(generador!B69=10,42,IF(generador!B69=11,45,IF(generador!B69=12,48,IF(generador!B69=13,51,IF(generador!B69=14,54,IF(generador!B69=15,57))))))))))))))),FALSE),""),"")</f>
        <v/>
      </c>
      <c r="F69" s="16" t="str">
        <f t="shared" si="26"/>
        <v/>
      </c>
      <c r="G69" s="20" t="str">
        <f t="shared" si="27"/>
        <v/>
      </c>
      <c r="H69" s="13" t="str">
        <f t="shared" ca="1" si="30"/>
        <v/>
      </c>
      <c r="I69" s="14" t="str">
        <f t="shared" si="31"/>
        <v/>
      </c>
      <c r="J69" s="14" t="str">
        <f>""</f>
        <v/>
      </c>
      <c r="K69" s="14" t="str">
        <f t="shared" si="32"/>
        <v/>
      </c>
      <c r="L69" s="14" t="str">
        <f t="shared" si="33"/>
        <v/>
      </c>
      <c r="M69" s="14" t="str">
        <f t="shared" si="34"/>
        <v/>
      </c>
      <c r="N69" s="14" t="str">
        <f t="shared" si="35"/>
        <v/>
      </c>
      <c r="O69" s="14" t="str">
        <f t="shared" si="36"/>
        <v/>
      </c>
      <c r="P69" s="14" t="str">
        <f t="shared" si="37"/>
        <v/>
      </c>
      <c r="Q69" s="14" t="str">
        <f t="shared" si="38"/>
        <v/>
      </c>
      <c r="R69" s="96" t="str">
        <f t="shared" si="28"/>
        <v/>
      </c>
      <c r="S69" s="14" t="str">
        <f t="shared" si="39"/>
        <v/>
      </c>
      <c r="T69" s="14" t="str">
        <f t="shared" si="29"/>
        <v/>
      </c>
      <c r="U69" s="14" t="str">
        <f t="shared" si="40"/>
        <v/>
      </c>
      <c r="V69" s="14" t="str">
        <f t="shared" si="41"/>
        <v/>
      </c>
      <c r="W69" s="14" t="str">
        <f>IFERROR(CONCATENATE("PAGO N° ",B69," DEL CONTRATO CPS ",V69," ENTRE ",TEXT(VLOOKUP(A69,matriz,IF(generador!B69=1,16,IF(generador!B69=2,19,IF(generador!B69=3,22,IF(generador!B69=4,25,IF(generador!B69=5,28,IF(generador!B69=6,31,IF(generador!B69=7,34,IF(generador!B69=8,37,IF(generador!B69=9,40,IF(generador!B69=10,43,IF(generador!B69=11,46,IF(generador!B69=12,49,IF(generador!B69=13,52,IF(generador!B69=14,55,IF(generador!B69=15,58))))))))))))))),FALSE),"dd/mm/yyyy")," Y ",TEXT(VLOOKUP(A69,matriz,IF(generador!B69=1,17,IF(generador!B69=2,20,IF(generador!B69=3,23,IF(generador!B69=4,26,IF(generador!B69=5,29,IF(generador!B69=6,32,IF(generador!B69=7,35,IF(generador!B69=8,38,IF(generador!B69=9,41,IF(generador!B69=10,44,IF(generador!B69=11,47,IF(generador!B69=12,50,IF(generador!B69=13,53,IF(generador!B69=14,56,IF(generador!B69=15,59))))))))))))))),FALSE),"dd/mm/yyyy")),"")</f>
        <v/>
      </c>
    </row>
    <row r="70" spans="1:23" x14ac:dyDescent="0.25">
      <c r="A70" s="12"/>
      <c r="B70" s="5"/>
      <c r="C70" s="5"/>
      <c r="D70" s="14" t="str">
        <f t="shared" si="25"/>
        <v/>
      </c>
      <c r="E70" s="15" t="str">
        <f>IFERROR(IF(A70&lt;&gt;"",VLOOKUP(A70,matriz,IF(generador!B70=1,15,IF(generador!B70=2,18,IF(generador!B70=3,21,IF(generador!B70=4,24,IF(generador!B70=5,27,IF(generador!B70=6,30,IF(generador!B70=7,33,IF(generador!B70=8,36,IF(generador!B70=9,39,IF(generador!B70=10,42,IF(generador!B70=11,45,IF(generador!B70=12,48,IF(generador!B70=13,51,IF(generador!B70=14,54,IF(generador!B70=15,57))))))))))))))),FALSE),""),"")</f>
        <v/>
      </c>
      <c r="F70" s="16" t="str">
        <f t="shared" si="26"/>
        <v/>
      </c>
      <c r="G70" s="20" t="str">
        <f t="shared" si="27"/>
        <v/>
      </c>
      <c r="H70" s="13" t="str">
        <f t="shared" ca="1" si="30"/>
        <v/>
      </c>
      <c r="I70" s="14" t="str">
        <f t="shared" si="31"/>
        <v/>
      </c>
      <c r="J70" s="14" t="str">
        <f>""</f>
        <v/>
      </c>
      <c r="K70" s="14" t="str">
        <f t="shared" si="32"/>
        <v/>
      </c>
      <c r="L70" s="14" t="str">
        <f t="shared" si="33"/>
        <v/>
      </c>
      <c r="M70" s="14" t="str">
        <f t="shared" si="34"/>
        <v/>
      </c>
      <c r="N70" s="14" t="str">
        <f t="shared" si="35"/>
        <v/>
      </c>
      <c r="O70" s="14" t="str">
        <f t="shared" si="36"/>
        <v/>
      </c>
      <c r="P70" s="14" t="str">
        <f t="shared" si="37"/>
        <v/>
      </c>
      <c r="Q70" s="14" t="str">
        <f t="shared" si="38"/>
        <v/>
      </c>
      <c r="R70" s="96" t="str">
        <f t="shared" si="28"/>
        <v/>
      </c>
      <c r="S70" s="14" t="str">
        <f t="shared" si="39"/>
        <v/>
      </c>
      <c r="T70" s="14" t="str">
        <f t="shared" si="29"/>
        <v/>
      </c>
      <c r="U70" s="14" t="str">
        <f t="shared" si="40"/>
        <v/>
      </c>
      <c r="V70" s="14" t="str">
        <f t="shared" si="41"/>
        <v/>
      </c>
      <c r="W70" s="14" t="str">
        <f>IFERROR(CONCATENATE("PAGO N° ",B70," DEL CONTRATO CPS ",V70," ENTRE ",TEXT(VLOOKUP(A70,matriz,IF(generador!B70=1,16,IF(generador!B70=2,19,IF(generador!B70=3,22,IF(generador!B70=4,25,IF(generador!B70=5,28,IF(generador!B70=6,31,IF(generador!B70=7,34,IF(generador!B70=8,37,IF(generador!B70=9,40,IF(generador!B70=10,43,IF(generador!B70=11,46,IF(generador!B70=12,49,IF(generador!B70=13,52,IF(generador!B70=14,55,IF(generador!B70=15,58))))))))))))))),FALSE),"dd/mm/yyyy")," Y ",TEXT(VLOOKUP(A70,matriz,IF(generador!B70=1,17,IF(generador!B70=2,20,IF(generador!B70=3,23,IF(generador!B70=4,26,IF(generador!B70=5,29,IF(generador!B70=6,32,IF(generador!B70=7,35,IF(generador!B70=8,38,IF(generador!B70=9,41,IF(generador!B70=10,44,IF(generador!B70=11,47,IF(generador!B70=12,50,IF(generador!B70=13,53,IF(generador!B70=14,56,IF(generador!B70=15,59))))))))))))))),FALSE),"dd/mm/yyyy")),"")</f>
        <v/>
      </c>
    </row>
    <row r="71" spans="1:23" x14ac:dyDescent="0.25">
      <c r="A71" s="12"/>
      <c r="B71" s="5"/>
      <c r="C71" s="5"/>
      <c r="D71" s="14" t="str">
        <f t="shared" si="25"/>
        <v/>
      </c>
      <c r="E71" s="15" t="str">
        <f>IFERROR(IF(A71&lt;&gt;"",VLOOKUP(A71,matriz,IF(generador!B71=1,15,IF(generador!B71=2,18,IF(generador!B71=3,21,IF(generador!B71=4,24,IF(generador!B71=5,27,IF(generador!B71=6,30,IF(generador!B71=7,33,IF(generador!B71=8,36,IF(generador!B71=9,39,IF(generador!B71=10,42,IF(generador!B71=11,45,IF(generador!B71=12,48,IF(generador!B71=13,51,IF(generador!B71=14,54,IF(generador!B71=15,57))))))))))))))),FALSE),""),"")</f>
        <v/>
      </c>
      <c r="F71" s="16" t="str">
        <f t="shared" si="26"/>
        <v/>
      </c>
      <c r="G71" s="20" t="str">
        <f t="shared" si="27"/>
        <v/>
      </c>
      <c r="H71" s="13" t="str">
        <f t="shared" ca="1" si="30"/>
        <v/>
      </c>
      <c r="I71" s="14" t="str">
        <f t="shared" si="31"/>
        <v/>
      </c>
      <c r="J71" s="14" t="str">
        <f>""</f>
        <v/>
      </c>
      <c r="K71" s="14" t="str">
        <f t="shared" si="32"/>
        <v/>
      </c>
      <c r="L71" s="14" t="str">
        <f t="shared" si="33"/>
        <v/>
      </c>
      <c r="M71" s="14" t="str">
        <f t="shared" si="34"/>
        <v/>
      </c>
      <c r="N71" s="14" t="str">
        <f t="shared" si="35"/>
        <v/>
      </c>
      <c r="O71" s="14" t="str">
        <f t="shared" si="36"/>
        <v/>
      </c>
      <c r="P71" s="14" t="str">
        <f t="shared" si="37"/>
        <v/>
      </c>
      <c r="Q71" s="14" t="str">
        <f t="shared" si="38"/>
        <v/>
      </c>
      <c r="R71" s="96" t="str">
        <f t="shared" si="28"/>
        <v/>
      </c>
      <c r="S71" s="14" t="str">
        <f t="shared" si="39"/>
        <v/>
      </c>
      <c r="T71" s="14" t="str">
        <f t="shared" si="29"/>
        <v/>
      </c>
      <c r="U71" s="14" t="str">
        <f t="shared" si="40"/>
        <v/>
      </c>
      <c r="V71" s="14" t="str">
        <f t="shared" si="41"/>
        <v/>
      </c>
      <c r="W71" s="14" t="str">
        <f>IFERROR(CONCATENATE("PAGO N° ",B71," DEL CONTRATO CPS ",V71," ENTRE ",TEXT(VLOOKUP(A71,matriz,IF(generador!B71=1,16,IF(generador!B71=2,19,IF(generador!B71=3,22,IF(generador!B71=4,25,IF(generador!B71=5,28,IF(generador!B71=6,31,IF(generador!B71=7,34,IF(generador!B71=8,37,IF(generador!B71=9,40,IF(generador!B71=10,43,IF(generador!B71=11,46,IF(generador!B71=12,49,IF(generador!B71=13,52,IF(generador!B71=14,55,IF(generador!B71=15,58))))))))))))))),FALSE),"dd/mm/yyyy")," Y ",TEXT(VLOOKUP(A71,matriz,IF(generador!B71=1,17,IF(generador!B71=2,20,IF(generador!B71=3,23,IF(generador!B71=4,26,IF(generador!B71=5,29,IF(generador!B71=6,32,IF(generador!B71=7,35,IF(generador!B71=8,38,IF(generador!B71=9,41,IF(generador!B71=10,44,IF(generador!B71=11,47,IF(generador!B71=12,50,IF(generador!B71=13,53,IF(generador!B71=14,56,IF(generador!B71=15,59))))))))))))))),FALSE),"dd/mm/yyyy")),"")</f>
        <v/>
      </c>
    </row>
    <row r="72" spans="1:23" x14ac:dyDescent="0.25">
      <c r="A72" s="12"/>
      <c r="B72" s="5"/>
      <c r="C72" s="5"/>
      <c r="D72" s="14" t="str">
        <f t="shared" si="25"/>
        <v/>
      </c>
      <c r="E72" s="15" t="str">
        <f>IFERROR(IF(A72&lt;&gt;"",VLOOKUP(A72,matriz,IF(generador!B72=1,15,IF(generador!B72=2,18,IF(generador!B72=3,21,IF(generador!B72=4,24,IF(generador!B72=5,27,IF(generador!B72=6,30,IF(generador!B72=7,33,IF(generador!B72=8,36,IF(generador!B72=9,39,IF(generador!B72=10,42,IF(generador!B72=11,45,IF(generador!B72=12,48,IF(generador!B72=13,51,IF(generador!B72=14,54,IF(generador!B72=15,57))))))))))))))),FALSE),""),"")</f>
        <v/>
      </c>
      <c r="F72" s="16" t="str">
        <f t="shared" si="26"/>
        <v/>
      </c>
      <c r="G72" s="20" t="str">
        <f t="shared" si="27"/>
        <v/>
      </c>
      <c r="H72" s="13" t="str">
        <f t="shared" ca="1" si="30"/>
        <v/>
      </c>
      <c r="I72" s="14" t="str">
        <f t="shared" si="31"/>
        <v/>
      </c>
      <c r="J72" s="14" t="str">
        <f>""</f>
        <v/>
      </c>
      <c r="K72" s="14" t="str">
        <f t="shared" si="32"/>
        <v/>
      </c>
      <c r="L72" s="14" t="str">
        <f t="shared" si="33"/>
        <v/>
      </c>
      <c r="M72" s="14" t="str">
        <f t="shared" si="34"/>
        <v/>
      </c>
      <c r="N72" s="14" t="str">
        <f t="shared" si="35"/>
        <v/>
      </c>
      <c r="O72" s="14" t="str">
        <f t="shared" si="36"/>
        <v/>
      </c>
      <c r="P72" s="14" t="str">
        <f t="shared" si="37"/>
        <v/>
      </c>
      <c r="Q72" s="14" t="str">
        <f t="shared" si="38"/>
        <v/>
      </c>
      <c r="R72" s="96" t="str">
        <f t="shared" si="28"/>
        <v/>
      </c>
      <c r="S72" s="14" t="str">
        <f t="shared" si="39"/>
        <v/>
      </c>
      <c r="T72" s="14" t="str">
        <f t="shared" si="29"/>
        <v/>
      </c>
      <c r="U72" s="14" t="str">
        <f t="shared" si="40"/>
        <v/>
      </c>
      <c r="V72" s="14" t="str">
        <f t="shared" si="41"/>
        <v/>
      </c>
      <c r="W72" s="14" t="str">
        <f>IFERROR(CONCATENATE("PAGO N° ",B72," DEL CONTRATO CPS ",V72," ENTRE ",TEXT(VLOOKUP(A72,matriz,IF(generador!B72=1,16,IF(generador!B72=2,19,IF(generador!B72=3,22,IF(generador!B72=4,25,IF(generador!B72=5,28,IF(generador!B72=6,31,IF(generador!B72=7,34,IF(generador!B72=8,37,IF(generador!B72=9,40,IF(generador!B72=10,43,IF(generador!B72=11,46,IF(generador!B72=12,49,IF(generador!B72=13,52,IF(generador!B72=14,55,IF(generador!B72=15,58))))))))))))))),FALSE),"dd/mm/yyyy")," Y ",TEXT(VLOOKUP(A72,matriz,IF(generador!B72=1,17,IF(generador!B72=2,20,IF(generador!B72=3,23,IF(generador!B72=4,26,IF(generador!B72=5,29,IF(generador!B72=6,32,IF(generador!B72=7,35,IF(generador!B72=8,38,IF(generador!B72=9,41,IF(generador!B72=10,44,IF(generador!B72=11,47,IF(generador!B72=12,50,IF(generador!B72=13,53,IF(generador!B72=14,56,IF(generador!B72=15,59))))))))))))))),FALSE),"dd/mm/yyyy")),"")</f>
        <v/>
      </c>
    </row>
    <row r="73" spans="1:23" x14ac:dyDescent="0.25">
      <c r="A73" s="12"/>
      <c r="B73" s="5"/>
      <c r="C73" s="5"/>
      <c r="D73" s="14" t="str">
        <f t="shared" si="25"/>
        <v/>
      </c>
      <c r="E73" s="15" t="str">
        <f>IFERROR(IF(A73&lt;&gt;"",VLOOKUP(A73,matriz,IF(generador!B73=1,15,IF(generador!B73=2,18,IF(generador!B73=3,21,IF(generador!B73=4,24,IF(generador!B73=5,27,IF(generador!B73=6,30,IF(generador!B73=7,33,IF(generador!B73=8,36,IF(generador!B73=9,39,IF(generador!B73=10,42,IF(generador!B73=11,45,IF(generador!B73=12,48,IF(generador!B73=13,51,IF(generador!B73=14,54,IF(generador!B73=15,57))))))))))))))),FALSE),""),"")</f>
        <v/>
      </c>
      <c r="F73" s="16" t="str">
        <f t="shared" si="26"/>
        <v/>
      </c>
      <c r="G73" s="20" t="str">
        <f t="shared" si="27"/>
        <v/>
      </c>
      <c r="H73" s="13" t="str">
        <f t="shared" ca="1" si="30"/>
        <v/>
      </c>
      <c r="I73" s="14" t="str">
        <f t="shared" si="31"/>
        <v/>
      </c>
      <c r="J73" s="14" t="str">
        <f>""</f>
        <v/>
      </c>
      <c r="K73" s="14" t="str">
        <f t="shared" si="32"/>
        <v/>
      </c>
      <c r="L73" s="14" t="str">
        <f t="shared" si="33"/>
        <v/>
      </c>
      <c r="M73" s="14" t="str">
        <f t="shared" si="34"/>
        <v/>
      </c>
      <c r="N73" s="14" t="str">
        <f t="shared" si="35"/>
        <v/>
      </c>
      <c r="O73" s="14" t="str">
        <f t="shared" si="36"/>
        <v/>
      </c>
      <c r="P73" s="14" t="str">
        <f t="shared" si="37"/>
        <v/>
      </c>
      <c r="Q73" s="14" t="str">
        <f t="shared" si="38"/>
        <v/>
      </c>
      <c r="R73" s="96" t="str">
        <f t="shared" si="28"/>
        <v/>
      </c>
      <c r="S73" s="14" t="str">
        <f t="shared" si="39"/>
        <v/>
      </c>
      <c r="T73" s="14" t="str">
        <f t="shared" si="29"/>
        <v/>
      </c>
      <c r="U73" s="14" t="str">
        <f t="shared" si="40"/>
        <v/>
      </c>
      <c r="V73" s="14" t="str">
        <f t="shared" si="41"/>
        <v/>
      </c>
      <c r="W73" s="14" t="str">
        <f>IFERROR(CONCATENATE("PAGO N° ",B73," DEL CONTRATO CPS ",V73," ENTRE ",TEXT(VLOOKUP(A73,matriz,IF(generador!B73=1,16,IF(generador!B73=2,19,IF(generador!B73=3,22,IF(generador!B73=4,25,IF(generador!B73=5,28,IF(generador!B73=6,31,IF(generador!B73=7,34,IF(generador!B73=8,37,IF(generador!B73=9,40,IF(generador!B73=10,43,IF(generador!B73=11,46,IF(generador!B73=12,49,IF(generador!B73=13,52,IF(generador!B73=14,55,IF(generador!B73=15,58))))))))))))))),FALSE),"dd/mm/yyyy")," Y ",TEXT(VLOOKUP(A73,matriz,IF(generador!B73=1,17,IF(generador!B73=2,20,IF(generador!B73=3,23,IF(generador!B73=4,26,IF(generador!B73=5,29,IF(generador!B73=6,32,IF(generador!B73=7,35,IF(generador!B73=8,38,IF(generador!B73=9,41,IF(generador!B73=10,44,IF(generador!B73=11,47,IF(generador!B73=12,50,IF(generador!B73=13,53,IF(generador!B73=14,56,IF(generador!B73=15,59))))))))))))))),FALSE),"dd/mm/yyyy")),"")</f>
        <v/>
      </c>
    </row>
    <row r="74" spans="1:23" x14ac:dyDescent="0.25">
      <c r="A74" s="12"/>
      <c r="B74" s="5"/>
      <c r="C74" s="5"/>
      <c r="D74" s="14" t="str">
        <f t="shared" si="25"/>
        <v/>
      </c>
      <c r="E74" s="15" t="str">
        <f>IFERROR(IF(A74&lt;&gt;"",VLOOKUP(A74,matriz,IF(generador!B74=1,15,IF(generador!B74=2,18,IF(generador!B74=3,21,IF(generador!B74=4,24,IF(generador!B74=5,27,IF(generador!B74=6,30,IF(generador!B74=7,33,IF(generador!B74=8,36,IF(generador!B74=9,39,IF(generador!B74=10,42,IF(generador!B74=11,45,IF(generador!B74=12,48,IF(generador!B74=13,51,IF(generador!B74=14,54,IF(generador!B74=15,57))))))))))))))),FALSE),""),"")</f>
        <v/>
      </c>
      <c r="F74" s="16" t="str">
        <f t="shared" si="26"/>
        <v/>
      </c>
      <c r="G74" s="20" t="str">
        <f t="shared" si="27"/>
        <v/>
      </c>
      <c r="H74" s="13" t="str">
        <f t="shared" ca="1" si="30"/>
        <v/>
      </c>
      <c r="I74" s="14" t="str">
        <f t="shared" si="31"/>
        <v/>
      </c>
      <c r="J74" s="14" t="str">
        <f>""</f>
        <v/>
      </c>
      <c r="K74" s="14" t="str">
        <f t="shared" si="32"/>
        <v/>
      </c>
      <c r="L74" s="14" t="str">
        <f t="shared" si="33"/>
        <v/>
      </c>
      <c r="M74" s="14" t="str">
        <f t="shared" si="34"/>
        <v/>
      </c>
      <c r="N74" s="14" t="str">
        <f t="shared" si="35"/>
        <v/>
      </c>
      <c r="O74" s="14" t="str">
        <f t="shared" si="36"/>
        <v/>
      </c>
      <c r="P74" s="14" t="str">
        <f t="shared" si="37"/>
        <v/>
      </c>
      <c r="Q74" s="14" t="str">
        <f t="shared" si="38"/>
        <v/>
      </c>
      <c r="R74" s="96" t="str">
        <f t="shared" si="28"/>
        <v/>
      </c>
      <c r="S74" s="14" t="str">
        <f t="shared" si="39"/>
        <v/>
      </c>
      <c r="T74" s="14" t="str">
        <f t="shared" si="29"/>
        <v/>
      </c>
      <c r="U74" s="14" t="str">
        <f t="shared" si="40"/>
        <v/>
      </c>
      <c r="V74" s="14" t="str">
        <f t="shared" si="41"/>
        <v/>
      </c>
      <c r="W74" s="14" t="str">
        <f>IFERROR(CONCATENATE("PAGO N° ",B74," DEL CONTRATO CPS ",V74," ENTRE ",TEXT(VLOOKUP(A74,matriz,IF(generador!B74=1,16,IF(generador!B74=2,19,IF(generador!B74=3,22,IF(generador!B74=4,25,IF(generador!B74=5,28,IF(generador!B74=6,31,IF(generador!B74=7,34,IF(generador!B74=8,37,IF(generador!B74=9,40,IF(generador!B74=10,43,IF(generador!B74=11,46,IF(generador!B74=12,49,IF(generador!B74=13,52,IF(generador!B74=14,55,IF(generador!B74=15,58))))))))))))))),FALSE),"dd/mm/yyyy")," Y ",TEXT(VLOOKUP(A74,matriz,IF(generador!B74=1,17,IF(generador!B74=2,20,IF(generador!B74=3,23,IF(generador!B74=4,26,IF(generador!B74=5,29,IF(generador!B74=6,32,IF(generador!B74=7,35,IF(generador!B74=8,38,IF(generador!B74=9,41,IF(generador!B74=10,44,IF(generador!B74=11,47,IF(generador!B74=12,50,IF(generador!B74=13,53,IF(generador!B74=14,56,IF(generador!B74=15,59))))))))))))))),FALSE),"dd/mm/yyyy")),"")</f>
        <v/>
      </c>
    </row>
    <row r="75" spans="1:23" x14ac:dyDescent="0.25">
      <c r="A75" s="12"/>
      <c r="B75" s="5"/>
      <c r="C75" s="5"/>
      <c r="D75" s="14" t="str">
        <f t="shared" si="25"/>
        <v/>
      </c>
      <c r="E75" s="15" t="str">
        <f>IFERROR(IF(A75&lt;&gt;"",VLOOKUP(A75,matriz,IF(generador!B75=1,15,IF(generador!B75=2,18,IF(generador!B75=3,21,IF(generador!B75=4,24,IF(generador!B75=5,27,IF(generador!B75=6,30,IF(generador!B75=7,33,IF(generador!B75=8,36,IF(generador!B75=9,39,IF(generador!B75=10,42,IF(generador!B75=11,45,IF(generador!B75=12,48,IF(generador!B75=13,51,IF(generador!B75=14,54,IF(generador!B75=15,57))))))))))))))),FALSE),""),"")</f>
        <v/>
      </c>
      <c r="F75" s="16" t="str">
        <f t="shared" si="26"/>
        <v/>
      </c>
      <c r="G75" s="20" t="str">
        <f t="shared" si="27"/>
        <v/>
      </c>
      <c r="H75" s="13" t="str">
        <f t="shared" ca="1" si="30"/>
        <v/>
      </c>
      <c r="I75" s="14" t="str">
        <f t="shared" si="31"/>
        <v/>
      </c>
      <c r="J75" s="14" t="str">
        <f>""</f>
        <v/>
      </c>
      <c r="K75" s="14" t="str">
        <f t="shared" si="32"/>
        <v/>
      </c>
      <c r="L75" s="14" t="str">
        <f t="shared" si="33"/>
        <v/>
      </c>
      <c r="M75" s="14" t="str">
        <f t="shared" si="34"/>
        <v/>
      </c>
      <c r="N75" s="14" t="str">
        <f t="shared" si="35"/>
        <v/>
      </c>
      <c r="O75" s="14" t="str">
        <f t="shared" si="36"/>
        <v/>
      </c>
      <c r="P75" s="14" t="str">
        <f t="shared" si="37"/>
        <v/>
      </c>
      <c r="Q75" s="14" t="str">
        <f t="shared" si="38"/>
        <v/>
      </c>
      <c r="R75" s="96" t="str">
        <f t="shared" si="28"/>
        <v/>
      </c>
      <c r="S75" s="14" t="str">
        <f t="shared" si="39"/>
        <v/>
      </c>
      <c r="T75" s="14" t="str">
        <f t="shared" si="29"/>
        <v/>
      </c>
      <c r="U75" s="14" t="str">
        <f t="shared" si="40"/>
        <v/>
      </c>
      <c r="V75" s="14" t="str">
        <f t="shared" si="41"/>
        <v/>
      </c>
      <c r="W75" s="14" t="str">
        <f>IFERROR(CONCATENATE("PAGO N° ",B75," DEL CONTRATO CPS ",V75," ENTRE ",TEXT(VLOOKUP(A75,matriz,IF(generador!B75=1,16,IF(generador!B75=2,19,IF(generador!B75=3,22,IF(generador!B75=4,25,IF(generador!B75=5,28,IF(generador!B75=6,31,IF(generador!B75=7,34,IF(generador!B75=8,37,IF(generador!B75=9,40,IF(generador!B75=10,43,IF(generador!B75=11,46,IF(generador!B75=12,49,IF(generador!B75=13,52,IF(generador!B75=14,55,IF(generador!B75=15,58))))))))))))))),FALSE),"dd/mm/yyyy")," Y ",TEXT(VLOOKUP(A75,matriz,IF(generador!B75=1,17,IF(generador!B75=2,20,IF(generador!B75=3,23,IF(generador!B75=4,26,IF(generador!B75=5,29,IF(generador!B75=6,32,IF(generador!B75=7,35,IF(generador!B75=8,38,IF(generador!B75=9,41,IF(generador!B75=10,44,IF(generador!B75=11,47,IF(generador!B75=12,50,IF(generador!B75=13,53,IF(generador!B75=14,56,IF(generador!B75=15,59))))))))))))))),FALSE),"dd/mm/yyyy")),"")</f>
        <v/>
      </c>
    </row>
    <row r="76" spans="1:23" x14ac:dyDescent="0.25">
      <c r="A76" s="12"/>
      <c r="B76" s="5"/>
      <c r="C76" s="5"/>
      <c r="D76" s="14" t="str">
        <f t="shared" si="25"/>
        <v/>
      </c>
      <c r="E76" s="15" t="str">
        <f>IFERROR(IF(A76&lt;&gt;"",VLOOKUP(A76,matriz,IF(generador!B76=1,15,IF(generador!B76=2,18,IF(generador!B76=3,21,IF(generador!B76=4,24,IF(generador!B76=5,27,IF(generador!B76=6,30,IF(generador!B76=7,33,IF(generador!B76=8,36,IF(generador!B76=9,39,IF(generador!B76=10,42,IF(generador!B76=11,45,IF(generador!B76=12,48,IF(generador!B76=13,51,IF(generador!B76=14,54,IF(generador!B76=15,57))))))))))))))),FALSE),""),"")</f>
        <v/>
      </c>
      <c r="F76" s="16" t="str">
        <f t="shared" si="26"/>
        <v/>
      </c>
      <c r="G76" s="20" t="str">
        <f t="shared" si="27"/>
        <v/>
      </c>
      <c r="H76" s="13" t="str">
        <f t="shared" ca="1" si="30"/>
        <v/>
      </c>
      <c r="I76" s="14" t="str">
        <f t="shared" si="31"/>
        <v/>
      </c>
      <c r="J76" s="14" t="str">
        <f>""</f>
        <v/>
      </c>
      <c r="K76" s="14" t="str">
        <f t="shared" si="32"/>
        <v/>
      </c>
      <c r="L76" s="14" t="str">
        <f t="shared" si="33"/>
        <v/>
      </c>
      <c r="M76" s="14" t="str">
        <f t="shared" si="34"/>
        <v/>
      </c>
      <c r="N76" s="14" t="str">
        <f t="shared" si="35"/>
        <v/>
      </c>
      <c r="O76" s="14" t="str">
        <f t="shared" si="36"/>
        <v/>
      </c>
      <c r="P76" s="14" t="str">
        <f t="shared" si="37"/>
        <v/>
      </c>
      <c r="Q76" s="14" t="str">
        <f t="shared" si="38"/>
        <v/>
      </c>
      <c r="R76" s="96" t="str">
        <f t="shared" si="28"/>
        <v/>
      </c>
      <c r="S76" s="14" t="str">
        <f t="shared" si="39"/>
        <v/>
      </c>
      <c r="T76" s="14" t="str">
        <f t="shared" si="29"/>
        <v/>
      </c>
      <c r="U76" s="14" t="str">
        <f t="shared" si="40"/>
        <v/>
      </c>
      <c r="V76" s="14" t="str">
        <f t="shared" si="41"/>
        <v/>
      </c>
      <c r="W76" s="14" t="str">
        <f>IFERROR(CONCATENATE("PAGO N° ",B76," DEL CONTRATO CPS ",V76," ENTRE ",TEXT(VLOOKUP(A76,matriz,IF(generador!B76=1,16,IF(generador!B76=2,19,IF(generador!B76=3,22,IF(generador!B76=4,25,IF(generador!B76=5,28,IF(generador!B76=6,31,IF(generador!B76=7,34,IF(generador!B76=8,37,IF(generador!B76=9,40,IF(generador!B76=10,43,IF(generador!B76=11,46,IF(generador!B76=12,49,IF(generador!B76=13,52,IF(generador!B76=14,55,IF(generador!B76=15,58))))))))))))))),FALSE),"dd/mm/yyyy")," Y ",TEXT(VLOOKUP(A76,matriz,IF(generador!B76=1,17,IF(generador!B76=2,20,IF(generador!B76=3,23,IF(generador!B76=4,26,IF(generador!B76=5,29,IF(generador!B76=6,32,IF(generador!B76=7,35,IF(generador!B76=8,38,IF(generador!B76=9,41,IF(generador!B76=10,44,IF(generador!B76=11,47,IF(generador!B76=12,50,IF(generador!B76=13,53,IF(generador!B76=14,56,IF(generador!B76=15,59))))))))))))))),FALSE),"dd/mm/yyyy")),"")</f>
        <v/>
      </c>
    </row>
    <row r="77" spans="1:23" x14ac:dyDescent="0.25">
      <c r="A77" s="12"/>
      <c r="B77" s="5"/>
      <c r="C77" s="5"/>
      <c r="D77" s="14" t="str">
        <f t="shared" si="25"/>
        <v/>
      </c>
      <c r="E77" s="15" t="str">
        <f>IFERROR(IF(A77&lt;&gt;"",VLOOKUP(A77,matriz,IF(generador!B77=1,15,IF(generador!B77=2,18,IF(generador!B77=3,21,IF(generador!B77=4,24,IF(generador!B77=5,27,IF(generador!B77=6,30,IF(generador!B77=7,33,IF(generador!B77=8,36,IF(generador!B77=9,39,IF(generador!B77=10,42,IF(generador!B77=11,45,IF(generador!B77=12,48,IF(generador!B77=13,51,IF(generador!B77=14,54,IF(generador!B77=15,57))))))))))))))),FALSE),""),"")</f>
        <v/>
      </c>
      <c r="F77" s="16" t="str">
        <f t="shared" si="26"/>
        <v/>
      </c>
      <c r="G77" s="20" t="str">
        <f t="shared" si="27"/>
        <v/>
      </c>
      <c r="H77" s="13" t="str">
        <f t="shared" ca="1" si="30"/>
        <v/>
      </c>
      <c r="I77" s="14" t="str">
        <f t="shared" si="31"/>
        <v/>
      </c>
      <c r="J77" s="14" t="str">
        <f>""</f>
        <v/>
      </c>
      <c r="K77" s="14" t="str">
        <f t="shared" si="32"/>
        <v/>
      </c>
      <c r="L77" s="14" t="str">
        <f t="shared" si="33"/>
        <v/>
      </c>
      <c r="M77" s="14" t="str">
        <f t="shared" si="34"/>
        <v/>
      </c>
      <c r="N77" s="14" t="str">
        <f t="shared" si="35"/>
        <v/>
      </c>
      <c r="O77" s="14" t="str">
        <f t="shared" si="36"/>
        <v/>
      </c>
      <c r="P77" s="14" t="str">
        <f t="shared" si="37"/>
        <v/>
      </c>
      <c r="Q77" s="14" t="str">
        <f t="shared" si="38"/>
        <v/>
      </c>
      <c r="R77" s="96" t="str">
        <f t="shared" si="28"/>
        <v/>
      </c>
      <c r="S77" s="14" t="str">
        <f t="shared" si="39"/>
        <v/>
      </c>
      <c r="T77" s="14" t="str">
        <f t="shared" si="29"/>
        <v/>
      </c>
      <c r="U77" s="14" t="str">
        <f t="shared" si="40"/>
        <v/>
      </c>
      <c r="V77" s="14" t="str">
        <f t="shared" si="41"/>
        <v/>
      </c>
      <c r="W77" s="14" t="str">
        <f>IFERROR(CONCATENATE("PAGO N° ",B77," DEL CONTRATO CPS ",V77," ENTRE ",TEXT(VLOOKUP(A77,matriz,IF(generador!B77=1,16,IF(generador!B77=2,19,IF(generador!B77=3,22,IF(generador!B77=4,25,IF(generador!B77=5,28,IF(generador!B77=6,31,IF(generador!B77=7,34,IF(generador!B77=8,37,IF(generador!B77=9,40,IF(generador!B77=10,43,IF(generador!B77=11,46,IF(generador!B77=12,49,IF(generador!B77=13,52,IF(generador!B77=14,55,IF(generador!B77=15,58))))))))))))))),FALSE),"dd/mm/yyyy")," Y ",TEXT(VLOOKUP(A77,matriz,IF(generador!B77=1,17,IF(generador!B77=2,20,IF(generador!B77=3,23,IF(generador!B77=4,26,IF(generador!B77=5,29,IF(generador!B77=6,32,IF(generador!B77=7,35,IF(generador!B77=8,38,IF(generador!B77=9,41,IF(generador!B77=10,44,IF(generador!B77=11,47,IF(generador!B77=12,50,IF(generador!B77=13,53,IF(generador!B77=14,56,IF(generador!B77=15,59))))))))))))))),FALSE),"dd/mm/yyyy")),"")</f>
        <v/>
      </c>
    </row>
    <row r="78" spans="1:23" x14ac:dyDescent="0.25">
      <c r="A78" s="12"/>
      <c r="B78" s="5"/>
      <c r="C78" s="5"/>
      <c r="D78" s="14" t="str">
        <f t="shared" si="25"/>
        <v/>
      </c>
      <c r="E78" s="15" t="str">
        <f>IFERROR(IF(A78&lt;&gt;"",VLOOKUP(A78,matriz,IF(generador!B78=1,15,IF(generador!B78=2,18,IF(generador!B78=3,21,IF(generador!B78=4,24,IF(generador!B78=5,27,IF(generador!B78=6,30,IF(generador!B78=7,33,IF(generador!B78=8,36,IF(generador!B78=9,39,IF(generador!B78=10,42,IF(generador!B78=11,45,IF(generador!B78=12,48,IF(generador!B78=13,51,IF(generador!B78=14,54,IF(generador!B78=15,57))))))))))))))),FALSE),""),"")</f>
        <v/>
      </c>
      <c r="F78" s="16" t="str">
        <f t="shared" si="26"/>
        <v/>
      </c>
      <c r="G78" s="20" t="str">
        <f t="shared" si="27"/>
        <v/>
      </c>
      <c r="H78" s="13" t="str">
        <f t="shared" ca="1" si="30"/>
        <v/>
      </c>
      <c r="I78" s="14" t="str">
        <f t="shared" si="31"/>
        <v/>
      </c>
      <c r="J78" s="14" t="str">
        <f>""</f>
        <v/>
      </c>
      <c r="K78" s="14" t="str">
        <f t="shared" si="32"/>
        <v/>
      </c>
      <c r="L78" s="14" t="str">
        <f t="shared" si="33"/>
        <v/>
      </c>
      <c r="M78" s="14" t="str">
        <f t="shared" si="34"/>
        <v/>
      </c>
      <c r="N78" s="14" t="str">
        <f t="shared" si="35"/>
        <v/>
      </c>
      <c r="O78" s="14" t="str">
        <f t="shared" si="36"/>
        <v/>
      </c>
      <c r="P78" s="14" t="str">
        <f t="shared" si="37"/>
        <v/>
      </c>
      <c r="Q78" s="14" t="str">
        <f t="shared" si="38"/>
        <v/>
      </c>
      <c r="R78" s="96" t="str">
        <f t="shared" si="28"/>
        <v/>
      </c>
      <c r="S78" s="14" t="str">
        <f t="shared" si="39"/>
        <v/>
      </c>
      <c r="T78" s="14" t="str">
        <f t="shared" si="29"/>
        <v/>
      </c>
      <c r="U78" s="14" t="str">
        <f t="shared" si="40"/>
        <v/>
      </c>
      <c r="V78" s="14" t="str">
        <f t="shared" si="41"/>
        <v/>
      </c>
      <c r="W78" s="14" t="str">
        <f>IFERROR(CONCATENATE("PAGO N° ",B78," DEL CONTRATO CPS ",V78," ENTRE ",TEXT(VLOOKUP(A78,matriz,IF(generador!B78=1,16,IF(generador!B78=2,19,IF(generador!B78=3,22,IF(generador!B78=4,25,IF(generador!B78=5,28,IF(generador!B78=6,31,IF(generador!B78=7,34,IF(generador!B78=8,37,IF(generador!B78=9,40,IF(generador!B78=10,43,IF(generador!B78=11,46,IF(generador!B78=12,49,IF(generador!B78=13,52,IF(generador!B78=14,55,IF(generador!B78=15,58))))))))))))))),FALSE),"dd/mm/yyyy")," Y ",TEXT(VLOOKUP(A78,matriz,IF(generador!B78=1,17,IF(generador!B78=2,20,IF(generador!B78=3,23,IF(generador!B78=4,26,IF(generador!B78=5,29,IF(generador!B78=6,32,IF(generador!B78=7,35,IF(generador!B78=8,38,IF(generador!B78=9,41,IF(generador!B78=10,44,IF(generador!B78=11,47,IF(generador!B78=12,50,IF(generador!B78=13,53,IF(generador!B78=14,56,IF(generador!B78=15,59))))))))))))))),FALSE),"dd/mm/yyyy")),"")</f>
        <v/>
      </c>
    </row>
    <row r="79" spans="1:23" x14ac:dyDescent="0.25">
      <c r="A79" s="12"/>
      <c r="B79" s="5"/>
      <c r="C79" s="5"/>
      <c r="D79" s="14" t="str">
        <f t="shared" si="25"/>
        <v/>
      </c>
      <c r="E79" s="15" t="str">
        <f>IFERROR(IF(A79&lt;&gt;"",VLOOKUP(A79,matriz,IF(generador!B79=1,15,IF(generador!B79=2,18,IF(generador!B79=3,21,IF(generador!B79=4,24,IF(generador!B79=5,27,IF(generador!B79=6,30,IF(generador!B79=7,33,IF(generador!B79=8,36,IF(generador!B79=9,39,IF(generador!B79=10,42,IF(generador!B79=11,45,IF(generador!B79=12,48,IF(generador!B79=13,51,IF(generador!B79=14,54,IF(generador!B79=15,57))))))))))))))),FALSE),""),"")</f>
        <v/>
      </c>
      <c r="F79" s="16" t="str">
        <f t="shared" si="26"/>
        <v/>
      </c>
      <c r="G79" s="20" t="str">
        <f t="shared" si="27"/>
        <v/>
      </c>
      <c r="H79" s="13" t="str">
        <f t="shared" ca="1" si="30"/>
        <v/>
      </c>
      <c r="I79" s="14" t="str">
        <f t="shared" si="31"/>
        <v/>
      </c>
      <c r="J79" s="14" t="str">
        <f>""</f>
        <v/>
      </c>
      <c r="K79" s="14" t="str">
        <f t="shared" si="32"/>
        <v/>
      </c>
      <c r="L79" s="14" t="str">
        <f t="shared" si="33"/>
        <v/>
      </c>
      <c r="M79" s="14" t="str">
        <f t="shared" si="34"/>
        <v/>
      </c>
      <c r="N79" s="14" t="str">
        <f t="shared" si="35"/>
        <v/>
      </c>
      <c r="O79" s="14" t="str">
        <f t="shared" si="36"/>
        <v/>
      </c>
      <c r="P79" s="14" t="str">
        <f t="shared" si="37"/>
        <v/>
      </c>
      <c r="Q79" s="14" t="str">
        <f t="shared" si="38"/>
        <v/>
      </c>
      <c r="R79" s="96" t="str">
        <f t="shared" si="28"/>
        <v/>
      </c>
      <c r="S79" s="14" t="str">
        <f t="shared" si="39"/>
        <v/>
      </c>
      <c r="T79" s="14" t="str">
        <f t="shared" si="29"/>
        <v/>
      </c>
      <c r="U79" s="14" t="str">
        <f t="shared" si="40"/>
        <v/>
      </c>
      <c r="V79" s="14" t="str">
        <f t="shared" si="41"/>
        <v/>
      </c>
      <c r="W79" s="14" t="str">
        <f>IFERROR(CONCATENATE("PAGO N° ",B79," DEL CONTRATO CPS ",V79," ENTRE ",TEXT(VLOOKUP(A79,matriz,IF(generador!B79=1,16,IF(generador!B79=2,19,IF(generador!B79=3,22,IF(generador!B79=4,25,IF(generador!B79=5,28,IF(generador!B79=6,31,IF(generador!B79=7,34,IF(generador!B79=8,37,IF(generador!B79=9,40,IF(generador!B79=10,43,IF(generador!B79=11,46,IF(generador!B79=12,49,IF(generador!B79=13,52,IF(generador!B79=14,55,IF(generador!B79=15,58))))))))))))))),FALSE),"dd/mm/yyyy")," Y ",TEXT(VLOOKUP(A79,matriz,IF(generador!B79=1,17,IF(generador!B79=2,20,IF(generador!B79=3,23,IF(generador!B79=4,26,IF(generador!B79=5,29,IF(generador!B79=6,32,IF(generador!B79=7,35,IF(generador!B79=8,38,IF(generador!B79=9,41,IF(generador!B79=10,44,IF(generador!B79=11,47,IF(generador!B79=12,50,IF(generador!B79=13,53,IF(generador!B79=14,56,IF(generador!B79=15,59))))))))))))))),FALSE),"dd/mm/yyyy")),"")</f>
        <v/>
      </c>
    </row>
    <row r="80" spans="1:23" x14ac:dyDescent="0.25">
      <c r="A80" s="12"/>
      <c r="B80" s="5"/>
      <c r="C80" s="5"/>
      <c r="D80" s="14" t="str">
        <f t="shared" si="25"/>
        <v/>
      </c>
      <c r="E80" s="15" t="str">
        <f>IFERROR(IF(A80&lt;&gt;"",VLOOKUP(A80,matriz,IF(generador!B80=1,15,IF(generador!B80=2,18,IF(generador!B80=3,21,IF(generador!B80=4,24,IF(generador!B80=5,27,IF(generador!B80=6,30,IF(generador!B80=7,33,IF(generador!B80=8,36,IF(generador!B80=9,39,IF(generador!B80=10,42,IF(generador!B80=11,45,IF(generador!B80=12,48,IF(generador!B80=13,51,IF(generador!B80=14,54,IF(generador!B80=15,57))))))))))))))),FALSE),""),"")</f>
        <v/>
      </c>
      <c r="F80" s="16" t="str">
        <f t="shared" si="26"/>
        <v/>
      </c>
      <c r="G80" s="20" t="str">
        <f t="shared" si="27"/>
        <v/>
      </c>
      <c r="H80" s="13" t="str">
        <f t="shared" ca="1" si="30"/>
        <v/>
      </c>
      <c r="I80" s="14" t="str">
        <f t="shared" si="31"/>
        <v/>
      </c>
      <c r="J80" s="14" t="str">
        <f>""</f>
        <v/>
      </c>
      <c r="K80" s="14" t="str">
        <f t="shared" si="32"/>
        <v/>
      </c>
      <c r="L80" s="14" t="str">
        <f t="shared" si="33"/>
        <v/>
      </c>
      <c r="M80" s="14" t="str">
        <f t="shared" si="34"/>
        <v/>
      </c>
      <c r="N80" s="14" t="str">
        <f t="shared" si="35"/>
        <v/>
      </c>
      <c r="O80" s="14" t="str">
        <f t="shared" si="36"/>
        <v/>
      </c>
      <c r="P80" s="14" t="str">
        <f t="shared" si="37"/>
        <v/>
      </c>
      <c r="Q80" s="14" t="str">
        <f t="shared" si="38"/>
        <v/>
      </c>
      <c r="R80" s="96" t="str">
        <f t="shared" si="28"/>
        <v/>
      </c>
      <c r="S80" s="14" t="str">
        <f t="shared" si="39"/>
        <v/>
      </c>
      <c r="T80" s="14" t="str">
        <f t="shared" si="29"/>
        <v/>
      </c>
      <c r="U80" s="14" t="str">
        <f t="shared" si="40"/>
        <v/>
      </c>
      <c r="V80" s="14" t="str">
        <f t="shared" si="41"/>
        <v/>
      </c>
      <c r="W80" s="14" t="str">
        <f>IFERROR(CONCATENATE("PAGO N° ",B80," DEL CONTRATO CPS ",V80," ENTRE ",TEXT(VLOOKUP(A80,matriz,IF(generador!B80=1,16,IF(generador!B80=2,19,IF(generador!B80=3,22,IF(generador!B80=4,25,IF(generador!B80=5,28,IF(generador!B80=6,31,IF(generador!B80=7,34,IF(generador!B80=8,37,IF(generador!B80=9,40,IF(generador!B80=10,43,IF(generador!B80=11,46,IF(generador!B80=12,49,IF(generador!B80=13,52,IF(generador!B80=14,55,IF(generador!B80=15,58))))))))))))))),FALSE),"dd/mm/yyyy")," Y ",TEXT(VLOOKUP(A80,matriz,IF(generador!B80=1,17,IF(generador!B80=2,20,IF(generador!B80=3,23,IF(generador!B80=4,26,IF(generador!B80=5,29,IF(generador!B80=6,32,IF(generador!B80=7,35,IF(generador!B80=8,38,IF(generador!B80=9,41,IF(generador!B80=10,44,IF(generador!B80=11,47,IF(generador!B80=12,50,IF(generador!B80=13,53,IF(generador!B80=14,56,IF(generador!B80=15,59))))))))))))))),FALSE),"dd/mm/yyyy")),"")</f>
        <v/>
      </c>
    </row>
    <row r="81" spans="1:23" x14ac:dyDescent="0.25">
      <c r="A81" s="12"/>
      <c r="B81" s="5"/>
      <c r="C81" s="5"/>
      <c r="D81" s="14" t="str">
        <f t="shared" si="25"/>
        <v/>
      </c>
      <c r="E81" s="15" t="str">
        <f>IFERROR(IF(A81&lt;&gt;"",VLOOKUP(A81,matriz,IF(generador!B81=1,15,IF(generador!B81=2,18,IF(generador!B81=3,21,IF(generador!B81=4,24,IF(generador!B81=5,27,IF(generador!B81=6,30,IF(generador!B81=7,33,IF(generador!B81=8,36,IF(generador!B81=9,39,IF(generador!B81=10,42,IF(generador!B81=11,45,IF(generador!B81=12,48,IF(generador!B81=13,51,IF(generador!B81=14,54,IF(generador!B81=15,57))))))))))))))),FALSE),""),"")</f>
        <v/>
      </c>
      <c r="F81" s="16" t="str">
        <f t="shared" si="26"/>
        <v/>
      </c>
      <c r="G81" s="20" t="str">
        <f t="shared" si="27"/>
        <v/>
      </c>
      <c r="H81" s="13" t="str">
        <f t="shared" ca="1" si="30"/>
        <v/>
      </c>
      <c r="I81" s="14" t="str">
        <f t="shared" si="31"/>
        <v/>
      </c>
      <c r="J81" s="14" t="str">
        <f>""</f>
        <v/>
      </c>
      <c r="K81" s="14" t="str">
        <f t="shared" si="32"/>
        <v/>
      </c>
      <c r="L81" s="14" t="str">
        <f t="shared" si="33"/>
        <v/>
      </c>
      <c r="M81" s="14" t="str">
        <f t="shared" si="34"/>
        <v/>
      </c>
      <c r="N81" s="14" t="str">
        <f t="shared" si="35"/>
        <v/>
      </c>
      <c r="O81" s="14" t="str">
        <f t="shared" si="36"/>
        <v/>
      </c>
      <c r="P81" s="14" t="str">
        <f t="shared" si="37"/>
        <v/>
      </c>
      <c r="Q81" s="14" t="str">
        <f t="shared" si="38"/>
        <v/>
      </c>
      <c r="R81" s="96" t="str">
        <f t="shared" si="28"/>
        <v/>
      </c>
      <c r="S81" s="14" t="str">
        <f t="shared" si="39"/>
        <v/>
      </c>
      <c r="T81" s="14" t="str">
        <f t="shared" si="29"/>
        <v/>
      </c>
      <c r="U81" s="14" t="str">
        <f t="shared" si="40"/>
        <v/>
      </c>
      <c r="V81" s="14" t="str">
        <f t="shared" si="41"/>
        <v/>
      </c>
      <c r="W81" s="14" t="str">
        <f>IFERROR(CONCATENATE("PAGO N° ",B81," DEL CONTRATO CPS ",V81," ENTRE ",TEXT(VLOOKUP(A81,matriz,IF(generador!B81=1,16,IF(generador!B81=2,19,IF(generador!B81=3,22,IF(generador!B81=4,25,IF(generador!B81=5,28,IF(generador!B81=6,31,IF(generador!B81=7,34,IF(generador!B81=8,37,IF(generador!B81=9,40,IF(generador!B81=10,43,IF(generador!B81=11,46,IF(generador!B81=12,49,IF(generador!B81=13,52,IF(generador!B81=14,55,IF(generador!B81=15,58))))))))))))))),FALSE),"dd/mm/yyyy")," Y ",TEXT(VLOOKUP(A81,matriz,IF(generador!B81=1,17,IF(generador!B81=2,20,IF(generador!B81=3,23,IF(generador!B81=4,26,IF(generador!B81=5,29,IF(generador!B81=6,32,IF(generador!B81=7,35,IF(generador!B81=8,38,IF(generador!B81=9,41,IF(generador!B81=10,44,IF(generador!B81=11,47,IF(generador!B81=12,50,IF(generador!B81=13,53,IF(generador!B81=14,56,IF(generador!B81=15,59))))))))))))))),FALSE),"dd/mm/yyyy")),"")</f>
        <v/>
      </c>
    </row>
    <row r="82" spans="1:23" x14ac:dyDescent="0.25">
      <c r="A82" s="12"/>
      <c r="B82" s="5"/>
      <c r="C82" s="5"/>
      <c r="D82" s="14" t="str">
        <f t="shared" si="25"/>
        <v/>
      </c>
      <c r="E82" s="15" t="str">
        <f>IFERROR(IF(A82&lt;&gt;"",VLOOKUP(A82,matriz,IF(generador!B82=1,15,IF(generador!B82=2,18,IF(generador!B82=3,21,IF(generador!B82=4,24,IF(generador!B82=5,27,IF(generador!B82=6,30,IF(generador!B82=7,33,IF(generador!B82=8,36,IF(generador!B82=9,39,IF(generador!B82=10,42,IF(generador!B82=11,45,IF(generador!B82=12,48,IF(generador!B82=13,51,IF(generador!B82=14,54,IF(generador!B82=15,57))))))))))))))),FALSE),""),"")</f>
        <v/>
      </c>
      <c r="F82" s="16" t="str">
        <f t="shared" si="26"/>
        <v/>
      </c>
      <c r="G82" s="20" t="str">
        <f t="shared" si="27"/>
        <v/>
      </c>
      <c r="H82" s="13" t="str">
        <f t="shared" ca="1" si="30"/>
        <v/>
      </c>
      <c r="I82" s="14" t="str">
        <f t="shared" si="31"/>
        <v/>
      </c>
      <c r="J82" s="14" t="str">
        <f>""</f>
        <v/>
      </c>
      <c r="K82" s="14" t="str">
        <f t="shared" si="32"/>
        <v/>
      </c>
      <c r="L82" s="14" t="str">
        <f t="shared" si="33"/>
        <v/>
      </c>
      <c r="M82" s="14" t="str">
        <f t="shared" si="34"/>
        <v/>
      </c>
      <c r="N82" s="14" t="str">
        <f t="shared" si="35"/>
        <v/>
      </c>
      <c r="O82" s="14" t="str">
        <f t="shared" si="36"/>
        <v/>
      </c>
      <c r="P82" s="14" t="str">
        <f t="shared" si="37"/>
        <v/>
      </c>
      <c r="Q82" s="14" t="str">
        <f t="shared" si="38"/>
        <v/>
      </c>
      <c r="R82" s="96" t="str">
        <f t="shared" si="28"/>
        <v/>
      </c>
      <c r="S82" s="14" t="str">
        <f t="shared" si="39"/>
        <v/>
      </c>
      <c r="T82" s="14" t="str">
        <f t="shared" si="29"/>
        <v/>
      </c>
      <c r="U82" s="14" t="str">
        <f t="shared" si="40"/>
        <v/>
      </c>
      <c r="V82" s="14" t="str">
        <f t="shared" si="41"/>
        <v/>
      </c>
      <c r="W82" s="14" t="str">
        <f>IFERROR(CONCATENATE("PAGO N° ",B82," DEL CONTRATO CPS ",V82," ENTRE ",TEXT(VLOOKUP(A82,matriz,IF(generador!B82=1,16,IF(generador!B82=2,19,IF(generador!B82=3,22,IF(generador!B82=4,25,IF(generador!B82=5,28,IF(generador!B82=6,31,IF(generador!B82=7,34,IF(generador!B82=8,37,IF(generador!B82=9,40,IF(generador!B82=10,43,IF(generador!B82=11,46,IF(generador!B82=12,49,IF(generador!B82=13,52,IF(generador!B82=14,55,IF(generador!B82=15,58))))))))))))))),FALSE),"dd/mm/yyyy")," Y ",TEXT(VLOOKUP(A82,matriz,IF(generador!B82=1,17,IF(generador!B82=2,20,IF(generador!B82=3,23,IF(generador!B82=4,26,IF(generador!B82=5,29,IF(generador!B82=6,32,IF(generador!B82=7,35,IF(generador!B82=8,38,IF(generador!B82=9,41,IF(generador!B82=10,44,IF(generador!B82=11,47,IF(generador!B82=12,50,IF(generador!B82=13,53,IF(generador!B82=14,56,IF(generador!B82=15,59))))))))))))))),FALSE),"dd/mm/yyyy")),"")</f>
        <v/>
      </c>
    </row>
    <row r="83" spans="1:23" x14ac:dyDescent="0.25">
      <c r="A83" s="12"/>
      <c r="B83" s="5"/>
      <c r="C83" s="5"/>
      <c r="D83" s="14" t="str">
        <f t="shared" si="25"/>
        <v/>
      </c>
      <c r="E83" s="15" t="str">
        <f>IFERROR(IF(A83&lt;&gt;"",VLOOKUP(A83,matriz,IF(generador!B83=1,15,IF(generador!B83=2,18,IF(generador!B83=3,21,IF(generador!B83=4,24,IF(generador!B83=5,27,IF(generador!B83=6,30,IF(generador!B83=7,33,IF(generador!B83=8,36,IF(generador!B83=9,39,IF(generador!B83=10,42,IF(generador!B83=11,45,IF(generador!B83=12,48,IF(generador!B83=13,51,IF(generador!B83=14,54,IF(generador!B83=15,57))))))))))))))),FALSE),""),"")</f>
        <v/>
      </c>
      <c r="F83" s="16" t="str">
        <f t="shared" si="26"/>
        <v/>
      </c>
      <c r="G83" s="20" t="str">
        <f t="shared" si="27"/>
        <v/>
      </c>
      <c r="H83" s="13" t="str">
        <f t="shared" ca="1" si="30"/>
        <v/>
      </c>
      <c r="I83" s="14" t="str">
        <f t="shared" si="31"/>
        <v/>
      </c>
      <c r="J83" s="14" t="str">
        <f>""</f>
        <v/>
      </c>
      <c r="K83" s="14" t="str">
        <f t="shared" si="32"/>
        <v/>
      </c>
      <c r="L83" s="14" t="str">
        <f t="shared" si="33"/>
        <v/>
      </c>
      <c r="M83" s="14" t="str">
        <f t="shared" si="34"/>
        <v/>
      </c>
      <c r="N83" s="14" t="str">
        <f t="shared" si="35"/>
        <v/>
      </c>
      <c r="O83" s="14" t="str">
        <f t="shared" si="36"/>
        <v/>
      </c>
      <c r="P83" s="14" t="str">
        <f t="shared" si="37"/>
        <v/>
      </c>
      <c r="Q83" s="14" t="str">
        <f t="shared" si="38"/>
        <v/>
      </c>
      <c r="R83" s="96" t="str">
        <f t="shared" si="28"/>
        <v/>
      </c>
      <c r="S83" s="14" t="str">
        <f t="shared" si="39"/>
        <v/>
      </c>
      <c r="T83" s="14" t="str">
        <f t="shared" si="29"/>
        <v/>
      </c>
      <c r="U83" s="14" t="str">
        <f t="shared" si="40"/>
        <v/>
      </c>
      <c r="V83" s="14" t="str">
        <f t="shared" si="41"/>
        <v/>
      </c>
      <c r="W83" s="14" t="str">
        <f>IFERROR(CONCATENATE("PAGO N° ",B83," DEL CONTRATO CPS ",V83," ENTRE ",TEXT(VLOOKUP(A83,matriz,IF(generador!B83=1,16,IF(generador!B83=2,19,IF(generador!B83=3,22,IF(generador!B83=4,25,IF(generador!B83=5,28,IF(generador!B83=6,31,IF(generador!B83=7,34,IF(generador!B83=8,37,IF(generador!B83=9,40,IF(generador!B83=10,43,IF(generador!B83=11,46,IF(generador!B83=12,49,IF(generador!B83=13,52,IF(generador!B83=14,55,IF(generador!B83=15,58))))))))))))))),FALSE),"dd/mm/yyyy")," Y ",TEXT(VLOOKUP(A83,matriz,IF(generador!B83=1,17,IF(generador!B83=2,20,IF(generador!B83=3,23,IF(generador!B83=4,26,IF(generador!B83=5,29,IF(generador!B83=6,32,IF(generador!B83=7,35,IF(generador!B83=8,38,IF(generador!B83=9,41,IF(generador!B83=10,44,IF(generador!B83=11,47,IF(generador!B83=12,50,IF(generador!B83=13,53,IF(generador!B83=14,56,IF(generador!B83=15,59))))))))))))))),FALSE),"dd/mm/yyyy")),"")</f>
        <v/>
      </c>
    </row>
    <row r="84" spans="1:23" x14ac:dyDescent="0.25">
      <c r="A84" s="12"/>
      <c r="B84" s="5"/>
      <c r="C84" s="5"/>
      <c r="D84" s="14" t="str">
        <f t="shared" si="25"/>
        <v/>
      </c>
      <c r="E84" s="15" t="str">
        <f>IFERROR(IF(A84&lt;&gt;"",VLOOKUP(A84,matriz,IF(generador!B84=1,15,IF(generador!B84=2,18,IF(generador!B84=3,21,IF(generador!B84=4,24,IF(generador!B84=5,27,IF(generador!B84=6,30,IF(generador!B84=7,33,IF(generador!B84=8,36,IF(generador!B84=9,39,IF(generador!B84=10,42,IF(generador!B84=11,45,IF(generador!B84=12,48,IF(generador!B84=13,51,IF(generador!B84=14,54,IF(generador!B84=15,57))))))))))))))),FALSE),""),"")</f>
        <v/>
      </c>
      <c r="F84" s="16" t="str">
        <f t="shared" si="26"/>
        <v/>
      </c>
      <c r="G84" s="20" t="str">
        <f t="shared" si="27"/>
        <v/>
      </c>
      <c r="H84" s="13" t="str">
        <f t="shared" ca="1" si="30"/>
        <v/>
      </c>
      <c r="I84" s="14" t="str">
        <f t="shared" si="31"/>
        <v/>
      </c>
      <c r="J84" s="14" t="str">
        <f>""</f>
        <v/>
      </c>
      <c r="K84" s="14" t="str">
        <f t="shared" si="32"/>
        <v/>
      </c>
      <c r="L84" s="14" t="str">
        <f t="shared" si="33"/>
        <v/>
      </c>
      <c r="M84" s="14" t="str">
        <f t="shared" si="34"/>
        <v/>
      </c>
      <c r="N84" s="14" t="str">
        <f t="shared" si="35"/>
        <v/>
      </c>
      <c r="O84" s="14" t="str">
        <f t="shared" si="36"/>
        <v/>
      </c>
      <c r="P84" s="14" t="str">
        <f t="shared" si="37"/>
        <v/>
      </c>
      <c r="Q84" s="14" t="str">
        <f t="shared" si="38"/>
        <v/>
      </c>
      <c r="R84" s="96" t="str">
        <f t="shared" si="28"/>
        <v/>
      </c>
      <c r="S84" s="14" t="str">
        <f t="shared" si="39"/>
        <v/>
      </c>
      <c r="T84" s="14" t="str">
        <f t="shared" si="29"/>
        <v/>
      </c>
      <c r="U84" s="14" t="str">
        <f t="shared" si="40"/>
        <v/>
      </c>
      <c r="V84" s="14" t="str">
        <f t="shared" si="41"/>
        <v/>
      </c>
      <c r="W84" s="14" t="str">
        <f>IFERROR(CONCATENATE("PAGO N° ",B84," DEL CONTRATO CPS ",V84," ENTRE ",TEXT(VLOOKUP(A84,matriz,IF(generador!B84=1,16,IF(generador!B84=2,19,IF(generador!B84=3,22,IF(generador!B84=4,25,IF(generador!B84=5,28,IF(generador!B84=6,31,IF(generador!B84=7,34,IF(generador!B84=8,37,IF(generador!B84=9,40,IF(generador!B84=10,43,IF(generador!B84=11,46,IF(generador!B84=12,49,IF(generador!B84=13,52,IF(generador!B84=14,55,IF(generador!B84=15,58))))))))))))))),FALSE),"dd/mm/yyyy")," Y ",TEXT(VLOOKUP(A84,matriz,IF(generador!B84=1,17,IF(generador!B84=2,20,IF(generador!B84=3,23,IF(generador!B84=4,26,IF(generador!B84=5,29,IF(generador!B84=6,32,IF(generador!B84=7,35,IF(generador!B84=8,38,IF(generador!B84=9,41,IF(generador!B84=10,44,IF(generador!B84=11,47,IF(generador!B84=12,50,IF(generador!B84=13,53,IF(generador!B84=14,56,IF(generador!B84=15,59))))))))))))))),FALSE),"dd/mm/yyyy")),"")</f>
        <v/>
      </c>
    </row>
    <row r="85" spans="1:23" x14ac:dyDescent="0.25">
      <c r="A85" s="12"/>
      <c r="B85" s="5"/>
      <c r="C85" s="5"/>
      <c r="D85" s="14" t="str">
        <f t="shared" si="25"/>
        <v/>
      </c>
      <c r="E85" s="15" t="str">
        <f>IFERROR(IF(A85&lt;&gt;"",VLOOKUP(A85,matriz,IF(generador!B85=1,15,IF(generador!B85=2,18,IF(generador!B85=3,21,IF(generador!B85=4,24,IF(generador!B85=5,27,IF(generador!B85=6,30,IF(generador!B85=7,33,IF(generador!B85=8,36,IF(generador!B85=9,39,IF(generador!B85=10,42,IF(generador!B85=11,45,IF(generador!B85=12,48,IF(generador!B85=13,51,IF(generador!B85=14,54,IF(generador!B85=15,57))))))))))))))),FALSE),""),"")</f>
        <v/>
      </c>
      <c r="F85" s="16" t="str">
        <f t="shared" si="26"/>
        <v/>
      </c>
      <c r="G85" s="20" t="str">
        <f t="shared" si="27"/>
        <v/>
      </c>
      <c r="H85" s="13" t="str">
        <f t="shared" ca="1" si="30"/>
        <v/>
      </c>
      <c r="I85" s="14" t="str">
        <f t="shared" si="31"/>
        <v/>
      </c>
      <c r="J85" s="14" t="str">
        <f>""</f>
        <v/>
      </c>
      <c r="K85" s="14" t="str">
        <f t="shared" si="32"/>
        <v/>
      </c>
      <c r="L85" s="14" t="str">
        <f t="shared" si="33"/>
        <v/>
      </c>
      <c r="M85" s="14" t="str">
        <f t="shared" si="34"/>
        <v/>
      </c>
      <c r="N85" s="14" t="str">
        <f t="shared" si="35"/>
        <v/>
      </c>
      <c r="O85" s="14" t="str">
        <f t="shared" si="36"/>
        <v/>
      </c>
      <c r="P85" s="14" t="str">
        <f t="shared" si="37"/>
        <v/>
      </c>
      <c r="Q85" s="14" t="str">
        <f t="shared" si="38"/>
        <v/>
      </c>
      <c r="R85" s="96" t="str">
        <f t="shared" si="28"/>
        <v/>
      </c>
      <c r="S85" s="14" t="str">
        <f t="shared" si="39"/>
        <v/>
      </c>
      <c r="T85" s="14" t="str">
        <f t="shared" si="29"/>
        <v/>
      </c>
      <c r="U85" s="14" t="str">
        <f t="shared" si="40"/>
        <v/>
      </c>
      <c r="V85" s="14" t="str">
        <f t="shared" si="41"/>
        <v/>
      </c>
      <c r="W85" s="14" t="str">
        <f>IFERROR(CONCATENATE("PAGO N° ",B85," DEL CONTRATO CPS ",V85," ENTRE ",TEXT(VLOOKUP(A85,matriz,IF(generador!B85=1,16,IF(generador!B85=2,19,IF(generador!B85=3,22,IF(generador!B85=4,25,IF(generador!B85=5,28,IF(generador!B85=6,31,IF(generador!B85=7,34,IF(generador!B85=8,37,IF(generador!B85=9,40,IF(generador!B85=10,43,IF(generador!B85=11,46,IF(generador!B85=12,49,IF(generador!B85=13,52,IF(generador!B85=14,55,IF(generador!B85=15,58))))))))))))))),FALSE),"dd/mm/yyyy")," Y ",TEXT(VLOOKUP(A85,matriz,IF(generador!B85=1,17,IF(generador!B85=2,20,IF(generador!B85=3,23,IF(generador!B85=4,26,IF(generador!B85=5,29,IF(generador!B85=6,32,IF(generador!B85=7,35,IF(generador!B85=8,38,IF(generador!B85=9,41,IF(generador!B85=10,44,IF(generador!B85=11,47,IF(generador!B85=12,50,IF(generador!B85=13,53,IF(generador!B85=14,56,IF(generador!B85=15,59))))))))))))))),FALSE),"dd/mm/yyyy")),"")</f>
        <v/>
      </c>
    </row>
    <row r="86" spans="1:23" x14ac:dyDescent="0.25">
      <c r="A86" s="12"/>
      <c r="B86" s="5"/>
      <c r="C86" s="5"/>
      <c r="D86" s="14" t="str">
        <f t="shared" si="25"/>
        <v/>
      </c>
      <c r="E86" s="15" t="str">
        <f>IFERROR(IF(A86&lt;&gt;"",VLOOKUP(A86,matriz,IF(generador!B86=1,15,IF(generador!B86=2,18,IF(generador!B86=3,21,IF(generador!B86=4,24,IF(generador!B86=5,27,IF(generador!B86=6,30,IF(generador!B86=7,33,IF(generador!B86=8,36,IF(generador!B86=9,39,IF(generador!B86=10,42,IF(generador!B86=11,45,IF(generador!B86=12,48,IF(generador!B86=13,51,IF(generador!B86=14,54,IF(generador!B86=15,57))))))))))))))),FALSE),""),"")</f>
        <v/>
      </c>
      <c r="F86" s="16" t="str">
        <f t="shared" si="26"/>
        <v/>
      </c>
      <c r="G86" s="20" t="str">
        <f t="shared" si="27"/>
        <v/>
      </c>
      <c r="H86" s="13" t="str">
        <f t="shared" ca="1" si="30"/>
        <v/>
      </c>
      <c r="I86" s="14" t="str">
        <f t="shared" si="31"/>
        <v/>
      </c>
      <c r="J86" s="14" t="str">
        <f>""</f>
        <v/>
      </c>
      <c r="K86" s="14" t="str">
        <f t="shared" si="32"/>
        <v/>
      </c>
      <c r="L86" s="14" t="str">
        <f t="shared" si="33"/>
        <v/>
      </c>
      <c r="M86" s="14" t="str">
        <f t="shared" si="34"/>
        <v/>
      </c>
      <c r="N86" s="14" t="str">
        <f t="shared" si="35"/>
        <v/>
      </c>
      <c r="O86" s="14" t="str">
        <f t="shared" si="36"/>
        <v/>
      </c>
      <c r="P86" s="14" t="str">
        <f t="shared" si="37"/>
        <v/>
      </c>
      <c r="Q86" s="14" t="str">
        <f t="shared" si="38"/>
        <v/>
      </c>
      <c r="R86" s="96" t="str">
        <f t="shared" si="28"/>
        <v/>
      </c>
      <c r="S86" s="14" t="str">
        <f t="shared" si="39"/>
        <v/>
      </c>
      <c r="T86" s="14" t="str">
        <f t="shared" si="29"/>
        <v/>
      </c>
      <c r="U86" s="14" t="str">
        <f t="shared" si="40"/>
        <v/>
      </c>
      <c r="V86" s="14" t="str">
        <f t="shared" si="41"/>
        <v/>
      </c>
      <c r="W86" s="14" t="str">
        <f>IFERROR(CONCATENATE("PAGO N° ",B86," DEL CONTRATO CPS ",V86," ENTRE ",TEXT(VLOOKUP(A86,matriz,IF(generador!B86=1,16,IF(generador!B86=2,19,IF(generador!B86=3,22,IF(generador!B86=4,25,IF(generador!B86=5,28,IF(generador!B86=6,31,IF(generador!B86=7,34,IF(generador!B86=8,37,IF(generador!B86=9,40,IF(generador!B86=10,43,IF(generador!B86=11,46,IF(generador!B86=12,49,IF(generador!B86=13,52,IF(generador!B86=14,55,IF(generador!B86=15,58))))))))))))))),FALSE),"dd/mm/yyyy")," Y ",TEXT(VLOOKUP(A86,matriz,IF(generador!B86=1,17,IF(generador!B86=2,20,IF(generador!B86=3,23,IF(generador!B86=4,26,IF(generador!B86=5,29,IF(generador!B86=6,32,IF(generador!B86=7,35,IF(generador!B86=8,38,IF(generador!B86=9,41,IF(generador!B86=10,44,IF(generador!B86=11,47,IF(generador!B86=12,50,IF(generador!B86=13,53,IF(generador!B86=14,56,IF(generador!B86=15,59))))))))))))))),FALSE),"dd/mm/yyyy")),"")</f>
        <v/>
      </c>
    </row>
    <row r="87" spans="1:23" x14ac:dyDescent="0.25">
      <c r="A87" s="12"/>
      <c r="B87" s="5"/>
      <c r="C87" s="5"/>
      <c r="D87" s="14" t="str">
        <f t="shared" si="25"/>
        <v/>
      </c>
      <c r="E87" s="15" t="str">
        <f>IFERROR(IF(A87&lt;&gt;"",VLOOKUP(A87,matriz,IF(generador!B87=1,15,IF(generador!B87=2,18,IF(generador!B87=3,21,IF(generador!B87=4,24,IF(generador!B87=5,27,IF(generador!B87=6,30,IF(generador!B87=7,33,IF(generador!B87=8,36,IF(generador!B87=9,39,IF(generador!B87=10,42,IF(generador!B87=11,45,IF(generador!B87=12,48,IF(generador!B87=13,51,IF(generador!B87=14,54,IF(generador!B87=15,57))))))))))))))),FALSE),""),"")</f>
        <v/>
      </c>
      <c r="F87" s="16" t="str">
        <f t="shared" si="26"/>
        <v/>
      </c>
      <c r="G87" s="20" t="str">
        <f t="shared" si="27"/>
        <v/>
      </c>
      <c r="H87" s="13" t="str">
        <f t="shared" ca="1" si="30"/>
        <v/>
      </c>
      <c r="I87" s="14" t="str">
        <f t="shared" si="31"/>
        <v/>
      </c>
      <c r="J87" s="14" t="str">
        <f>""</f>
        <v/>
      </c>
      <c r="K87" s="14" t="str">
        <f t="shared" si="32"/>
        <v/>
      </c>
      <c r="L87" s="14" t="str">
        <f t="shared" si="33"/>
        <v/>
      </c>
      <c r="M87" s="14" t="str">
        <f t="shared" si="34"/>
        <v/>
      </c>
      <c r="N87" s="14" t="str">
        <f t="shared" si="35"/>
        <v/>
      </c>
      <c r="O87" s="14" t="str">
        <f t="shared" si="36"/>
        <v/>
      </c>
      <c r="P87" s="14" t="str">
        <f t="shared" si="37"/>
        <v/>
      </c>
      <c r="Q87" s="14" t="str">
        <f t="shared" si="38"/>
        <v/>
      </c>
      <c r="R87" s="96" t="str">
        <f t="shared" si="28"/>
        <v/>
      </c>
      <c r="S87" s="14" t="str">
        <f t="shared" si="39"/>
        <v/>
      </c>
      <c r="T87" s="14" t="str">
        <f t="shared" si="29"/>
        <v/>
      </c>
      <c r="U87" s="14" t="str">
        <f t="shared" si="40"/>
        <v/>
      </c>
      <c r="V87" s="14" t="str">
        <f t="shared" si="41"/>
        <v/>
      </c>
      <c r="W87" s="14" t="str">
        <f>IFERROR(CONCATENATE("PAGO N° ",B87," DEL CONTRATO CPS ",V87," ENTRE ",TEXT(VLOOKUP(A87,matriz,IF(generador!B87=1,16,IF(generador!B87=2,19,IF(generador!B87=3,22,IF(generador!B87=4,25,IF(generador!B87=5,28,IF(generador!B87=6,31,IF(generador!B87=7,34,IF(generador!B87=8,37,IF(generador!B87=9,40,IF(generador!B87=10,43,IF(generador!B87=11,46,IF(generador!B87=12,49,IF(generador!B87=13,52,IF(generador!B87=14,55,IF(generador!B87=15,58))))))))))))))),FALSE),"dd/mm/yyyy")," Y ",TEXT(VLOOKUP(A87,matriz,IF(generador!B87=1,17,IF(generador!B87=2,20,IF(generador!B87=3,23,IF(generador!B87=4,26,IF(generador!B87=5,29,IF(generador!B87=6,32,IF(generador!B87=7,35,IF(generador!B87=8,38,IF(generador!B87=9,41,IF(generador!B87=10,44,IF(generador!B87=11,47,IF(generador!B87=12,50,IF(generador!B87=13,53,IF(generador!B87=14,56,IF(generador!B87=15,59))))))))))))))),FALSE),"dd/mm/yyyy")),"")</f>
        <v/>
      </c>
    </row>
    <row r="88" spans="1:23" x14ac:dyDescent="0.25">
      <c r="A88" s="12"/>
      <c r="B88" s="5"/>
      <c r="C88" s="5"/>
      <c r="D88" s="14" t="str">
        <f t="shared" si="25"/>
        <v/>
      </c>
      <c r="E88" s="15" t="str">
        <f>IFERROR(IF(A88&lt;&gt;"",VLOOKUP(A88,matriz,IF(generador!B88=1,15,IF(generador!B88=2,18,IF(generador!B88=3,21,IF(generador!B88=4,24,IF(generador!B88=5,27,IF(generador!B88=6,30,IF(generador!B88=7,33,IF(generador!B88=8,36,IF(generador!B88=9,39,IF(generador!B88=10,42,IF(generador!B88=11,45,IF(generador!B88=12,48,IF(generador!B88=13,51,IF(generador!B88=14,54,IF(generador!B88=15,57))))))))))))))),FALSE),""),"")</f>
        <v/>
      </c>
      <c r="F88" s="16" t="str">
        <f t="shared" si="26"/>
        <v/>
      </c>
      <c r="G88" s="20" t="str">
        <f t="shared" si="27"/>
        <v/>
      </c>
      <c r="H88" s="13" t="str">
        <f t="shared" ca="1" si="30"/>
        <v/>
      </c>
      <c r="I88" s="14" t="str">
        <f t="shared" si="31"/>
        <v/>
      </c>
      <c r="J88" s="14" t="str">
        <f>""</f>
        <v/>
      </c>
      <c r="K88" s="14" t="str">
        <f t="shared" si="32"/>
        <v/>
      </c>
      <c r="L88" s="14" t="str">
        <f t="shared" si="33"/>
        <v/>
      </c>
      <c r="M88" s="14" t="str">
        <f t="shared" si="34"/>
        <v/>
      </c>
      <c r="N88" s="14" t="str">
        <f t="shared" si="35"/>
        <v/>
      </c>
      <c r="O88" s="14" t="str">
        <f t="shared" si="36"/>
        <v/>
      </c>
      <c r="P88" s="14" t="str">
        <f t="shared" si="37"/>
        <v/>
      </c>
      <c r="Q88" s="14" t="str">
        <f t="shared" si="38"/>
        <v/>
      </c>
      <c r="R88" s="96" t="str">
        <f t="shared" si="28"/>
        <v/>
      </c>
      <c r="S88" s="14" t="str">
        <f t="shared" si="39"/>
        <v/>
      </c>
      <c r="T88" s="14" t="str">
        <f t="shared" si="29"/>
        <v/>
      </c>
      <c r="U88" s="14" t="str">
        <f t="shared" si="40"/>
        <v/>
      </c>
      <c r="V88" s="14" t="str">
        <f t="shared" si="41"/>
        <v/>
      </c>
      <c r="W88" s="14" t="str">
        <f>IFERROR(CONCATENATE("PAGO N° ",B88," DEL CONTRATO CPS ",V88," ENTRE ",TEXT(VLOOKUP(A88,matriz,IF(generador!B88=1,16,IF(generador!B88=2,19,IF(generador!B88=3,22,IF(generador!B88=4,25,IF(generador!B88=5,28,IF(generador!B88=6,31,IF(generador!B88=7,34,IF(generador!B88=8,37,IF(generador!B88=9,40,IF(generador!B88=10,43,IF(generador!B88=11,46,IF(generador!B88=12,49,IF(generador!B88=13,52,IF(generador!B88=14,55,IF(generador!B88=15,58))))))))))))))),FALSE),"dd/mm/yyyy")," Y ",TEXT(VLOOKUP(A88,matriz,IF(generador!B88=1,17,IF(generador!B88=2,20,IF(generador!B88=3,23,IF(generador!B88=4,26,IF(generador!B88=5,29,IF(generador!B88=6,32,IF(generador!B88=7,35,IF(generador!B88=8,38,IF(generador!B88=9,41,IF(generador!B88=10,44,IF(generador!B88=11,47,IF(generador!B88=12,50,IF(generador!B88=13,53,IF(generador!B88=14,56,IF(generador!B88=15,59))))))))))))))),FALSE),"dd/mm/yyyy")),"")</f>
        <v/>
      </c>
    </row>
    <row r="89" spans="1:23" x14ac:dyDescent="0.25">
      <c r="A89" s="12"/>
      <c r="B89" s="5"/>
      <c r="C89" s="5"/>
      <c r="D89" s="14" t="str">
        <f t="shared" si="25"/>
        <v/>
      </c>
      <c r="E89" s="15" t="str">
        <f>IFERROR(IF(A89&lt;&gt;"",VLOOKUP(A89,matriz,IF(generador!B89=1,15,IF(generador!B89=2,18,IF(generador!B89=3,21,IF(generador!B89=4,24,IF(generador!B89=5,27,IF(generador!B89=6,30,IF(generador!B89=7,33,IF(generador!B89=8,36,IF(generador!B89=9,39,IF(generador!B89=10,42,IF(generador!B89=11,45,IF(generador!B89=12,48,IF(generador!B89=13,51,IF(generador!B89=14,54,IF(generador!B89=15,57))))))))))))))),FALSE),""),"")</f>
        <v/>
      </c>
      <c r="F89" s="16" t="str">
        <f t="shared" si="26"/>
        <v/>
      </c>
      <c r="G89" s="20" t="str">
        <f t="shared" si="27"/>
        <v/>
      </c>
      <c r="H89" s="13" t="str">
        <f t="shared" ca="1" si="30"/>
        <v/>
      </c>
      <c r="I89" s="14" t="str">
        <f t="shared" si="31"/>
        <v/>
      </c>
      <c r="J89" s="14" t="str">
        <f>""</f>
        <v/>
      </c>
      <c r="K89" s="14" t="str">
        <f t="shared" si="32"/>
        <v/>
      </c>
      <c r="L89" s="14" t="str">
        <f t="shared" si="33"/>
        <v/>
      </c>
      <c r="M89" s="14" t="str">
        <f t="shared" si="34"/>
        <v/>
      </c>
      <c r="N89" s="14" t="str">
        <f t="shared" si="35"/>
        <v/>
      </c>
      <c r="O89" s="14" t="str">
        <f t="shared" si="36"/>
        <v/>
      </c>
      <c r="P89" s="14" t="str">
        <f t="shared" si="37"/>
        <v/>
      </c>
      <c r="Q89" s="14" t="str">
        <f t="shared" si="38"/>
        <v/>
      </c>
      <c r="R89" s="96" t="str">
        <f t="shared" si="28"/>
        <v/>
      </c>
      <c r="S89" s="14" t="str">
        <f t="shared" si="39"/>
        <v/>
      </c>
      <c r="T89" s="14" t="str">
        <f t="shared" si="29"/>
        <v/>
      </c>
      <c r="U89" s="14" t="str">
        <f t="shared" si="40"/>
        <v/>
      </c>
      <c r="V89" s="14" t="str">
        <f t="shared" si="41"/>
        <v/>
      </c>
      <c r="W89" s="14" t="str">
        <f>IFERROR(CONCATENATE("PAGO N° ",B89," DEL CONTRATO CPS ",V89," ENTRE ",TEXT(VLOOKUP(A89,matriz,IF(generador!B89=1,16,IF(generador!B89=2,19,IF(generador!B89=3,22,IF(generador!B89=4,25,IF(generador!B89=5,28,IF(generador!B89=6,31,IF(generador!B89=7,34,IF(generador!B89=8,37,IF(generador!B89=9,40,IF(generador!B89=10,43,IF(generador!B89=11,46,IF(generador!B89=12,49,IF(generador!B89=13,52,IF(generador!B89=14,55,IF(generador!B89=15,58))))))))))))))),FALSE),"dd/mm/yyyy")," Y ",TEXT(VLOOKUP(A89,matriz,IF(generador!B89=1,17,IF(generador!B89=2,20,IF(generador!B89=3,23,IF(generador!B89=4,26,IF(generador!B89=5,29,IF(generador!B89=6,32,IF(generador!B89=7,35,IF(generador!B89=8,38,IF(generador!B89=9,41,IF(generador!B89=10,44,IF(generador!B89=11,47,IF(generador!B89=12,50,IF(generador!B89=13,53,IF(generador!B89=14,56,IF(generador!B89=15,59))))))))))))))),FALSE),"dd/mm/yyyy")),"")</f>
        <v/>
      </c>
    </row>
    <row r="90" spans="1:23" x14ac:dyDescent="0.25">
      <c r="A90" s="12"/>
      <c r="B90" s="5"/>
      <c r="C90" s="5"/>
      <c r="D90" s="14" t="str">
        <f t="shared" si="25"/>
        <v/>
      </c>
      <c r="E90" s="15" t="str">
        <f>IFERROR(IF(A90&lt;&gt;"",VLOOKUP(A90,matriz,IF(generador!B90=1,15,IF(generador!B90=2,18,IF(generador!B90=3,21,IF(generador!B90=4,24,IF(generador!B90=5,27,IF(generador!B90=6,30,IF(generador!B90=7,33,IF(generador!B90=8,36,IF(generador!B90=9,39,IF(generador!B90=10,42,IF(generador!B90=11,45,IF(generador!B90=12,48,IF(generador!B90=13,51,IF(generador!B90=14,54,IF(generador!B90=15,57))))))))))))))),FALSE),""),"")</f>
        <v/>
      </c>
      <c r="F90" s="16" t="str">
        <f t="shared" si="26"/>
        <v/>
      </c>
      <c r="G90" s="20" t="str">
        <f t="shared" si="27"/>
        <v/>
      </c>
      <c r="H90" s="13" t="str">
        <f t="shared" ca="1" si="30"/>
        <v/>
      </c>
      <c r="I90" s="14" t="str">
        <f t="shared" si="31"/>
        <v/>
      </c>
      <c r="J90" s="14" t="str">
        <f>""</f>
        <v/>
      </c>
      <c r="K90" s="14" t="str">
        <f t="shared" si="32"/>
        <v/>
      </c>
      <c r="L90" s="14" t="str">
        <f t="shared" si="33"/>
        <v/>
      </c>
      <c r="M90" s="14" t="str">
        <f t="shared" si="34"/>
        <v/>
      </c>
      <c r="N90" s="14" t="str">
        <f t="shared" si="35"/>
        <v/>
      </c>
      <c r="O90" s="14" t="str">
        <f t="shared" si="36"/>
        <v/>
      </c>
      <c r="P90" s="14" t="str">
        <f t="shared" si="37"/>
        <v/>
      </c>
      <c r="Q90" s="14" t="str">
        <f t="shared" si="38"/>
        <v/>
      </c>
      <c r="R90" s="96" t="str">
        <f t="shared" si="28"/>
        <v/>
      </c>
      <c r="S90" s="14" t="str">
        <f t="shared" si="39"/>
        <v/>
      </c>
      <c r="T90" s="14" t="str">
        <f t="shared" si="29"/>
        <v/>
      </c>
      <c r="U90" s="14" t="str">
        <f t="shared" si="40"/>
        <v/>
      </c>
      <c r="V90" s="14" t="str">
        <f t="shared" si="41"/>
        <v/>
      </c>
      <c r="W90" s="14" t="str">
        <f>IFERROR(CONCATENATE("PAGO N° ",B90," DEL CONTRATO CPS ",V90," ENTRE ",TEXT(VLOOKUP(A90,matriz,IF(generador!B90=1,16,IF(generador!B90=2,19,IF(generador!B90=3,22,IF(generador!B90=4,25,IF(generador!B90=5,28,IF(generador!B90=6,31,IF(generador!B90=7,34,IF(generador!B90=8,37,IF(generador!B90=9,40,IF(generador!B90=10,43,IF(generador!B90=11,46,IF(generador!B90=12,49,IF(generador!B90=13,52,IF(generador!B90=14,55,IF(generador!B90=15,58))))))))))))))),FALSE),"dd/mm/yyyy")," Y ",TEXT(VLOOKUP(A90,matriz,IF(generador!B90=1,17,IF(generador!B90=2,20,IF(generador!B90=3,23,IF(generador!B90=4,26,IF(generador!B90=5,29,IF(generador!B90=6,32,IF(generador!B90=7,35,IF(generador!B90=8,38,IF(generador!B90=9,41,IF(generador!B90=10,44,IF(generador!B90=11,47,IF(generador!B90=12,50,IF(generador!B90=13,53,IF(generador!B90=14,56,IF(generador!B90=15,59))))))))))))))),FALSE),"dd/mm/yyyy")),"")</f>
        <v/>
      </c>
    </row>
    <row r="91" spans="1:23" x14ac:dyDescent="0.25">
      <c r="A91" s="12"/>
      <c r="B91" s="5"/>
      <c r="C91" s="5"/>
      <c r="D91" s="14" t="str">
        <f t="shared" si="25"/>
        <v/>
      </c>
      <c r="E91" s="15" t="str">
        <f>IFERROR(IF(A91&lt;&gt;"",VLOOKUP(A91,matriz,IF(generador!B91=1,15,IF(generador!B91=2,18,IF(generador!B91=3,21,IF(generador!B91=4,24,IF(generador!B91=5,27,IF(generador!B91=6,30,IF(generador!B91=7,33,IF(generador!B91=8,36,IF(generador!B91=9,39,IF(generador!B91=10,42,IF(generador!B91=11,45,IF(generador!B91=12,48,IF(generador!B91=13,51,IF(generador!B91=14,54,IF(generador!B91=15,57))))))))))))))),FALSE),""),"")</f>
        <v/>
      </c>
      <c r="F91" s="16" t="str">
        <f t="shared" si="26"/>
        <v/>
      </c>
      <c r="G91" s="20" t="str">
        <f t="shared" si="27"/>
        <v/>
      </c>
      <c r="H91" s="13" t="str">
        <f t="shared" ca="1" si="30"/>
        <v/>
      </c>
      <c r="I91" s="14" t="str">
        <f t="shared" si="31"/>
        <v/>
      </c>
      <c r="J91" s="14" t="str">
        <f>""</f>
        <v/>
      </c>
      <c r="K91" s="14" t="str">
        <f t="shared" si="32"/>
        <v/>
      </c>
      <c r="L91" s="14" t="str">
        <f t="shared" si="33"/>
        <v/>
      </c>
      <c r="M91" s="14" t="str">
        <f t="shared" si="34"/>
        <v/>
      </c>
      <c r="N91" s="14" t="str">
        <f t="shared" si="35"/>
        <v/>
      </c>
      <c r="O91" s="14" t="str">
        <f t="shared" si="36"/>
        <v/>
      </c>
      <c r="P91" s="14" t="str">
        <f t="shared" si="37"/>
        <v/>
      </c>
      <c r="Q91" s="14" t="str">
        <f t="shared" si="38"/>
        <v/>
      </c>
      <c r="R91" s="96" t="str">
        <f t="shared" si="28"/>
        <v/>
      </c>
      <c r="S91" s="14" t="str">
        <f t="shared" si="39"/>
        <v/>
      </c>
      <c r="T91" s="14" t="str">
        <f t="shared" si="29"/>
        <v/>
      </c>
      <c r="U91" s="14" t="str">
        <f t="shared" si="40"/>
        <v/>
      </c>
      <c r="V91" s="14" t="str">
        <f t="shared" si="41"/>
        <v/>
      </c>
      <c r="W91" s="14" t="str">
        <f>IFERROR(CONCATENATE("PAGO N° ",B91," DEL CONTRATO CPS ",V91," ENTRE ",TEXT(VLOOKUP(A91,matriz,IF(generador!B91=1,16,IF(generador!B91=2,19,IF(generador!B91=3,22,IF(generador!B91=4,25,IF(generador!B91=5,28,IF(generador!B91=6,31,IF(generador!B91=7,34,IF(generador!B91=8,37,IF(generador!B91=9,40,IF(generador!B91=10,43,IF(generador!B91=11,46,IF(generador!B91=12,49,IF(generador!B91=13,52,IF(generador!B91=14,55,IF(generador!B91=15,58))))))))))))))),FALSE),"dd/mm/yyyy")," Y ",TEXT(VLOOKUP(A91,matriz,IF(generador!B91=1,17,IF(generador!B91=2,20,IF(generador!B91=3,23,IF(generador!B91=4,26,IF(generador!B91=5,29,IF(generador!B91=6,32,IF(generador!B91=7,35,IF(generador!B91=8,38,IF(generador!B91=9,41,IF(generador!B91=10,44,IF(generador!B91=11,47,IF(generador!B91=12,50,IF(generador!B91=13,53,IF(generador!B91=14,56,IF(generador!B91=15,59))))))))))))))),FALSE),"dd/mm/yyyy")),"")</f>
        <v/>
      </c>
    </row>
    <row r="92" spans="1:23" x14ac:dyDescent="0.25">
      <c r="A92" s="12"/>
      <c r="B92" s="5"/>
      <c r="C92" s="5"/>
      <c r="D92" s="14" t="str">
        <f t="shared" si="25"/>
        <v/>
      </c>
      <c r="E92" s="15" t="str">
        <f>IFERROR(IF(A92&lt;&gt;"",VLOOKUP(A92,matriz,IF(generador!B92=1,15,IF(generador!B92=2,18,IF(generador!B92=3,21,IF(generador!B92=4,24,IF(generador!B92=5,27,IF(generador!B92=6,30,IF(generador!B92=7,33,IF(generador!B92=8,36,IF(generador!B92=9,39,IF(generador!B92=10,42,IF(generador!B92=11,45,IF(generador!B92=12,48,IF(generador!B92=13,51,IF(generador!B92=14,54,IF(generador!B92=15,57))))))))))))))),FALSE),""),"")</f>
        <v/>
      </c>
      <c r="F92" s="16" t="str">
        <f t="shared" si="26"/>
        <v/>
      </c>
      <c r="G92" s="20" t="str">
        <f t="shared" si="27"/>
        <v/>
      </c>
      <c r="H92" s="13" t="str">
        <f t="shared" ca="1" si="30"/>
        <v/>
      </c>
      <c r="I92" s="14" t="str">
        <f t="shared" si="31"/>
        <v/>
      </c>
      <c r="J92" s="14" t="str">
        <f>""</f>
        <v/>
      </c>
      <c r="K92" s="14" t="str">
        <f t="shared" si="32"/>
        <v/>
      </c>
      <c r="L92" s="14" t="str">
        <f t="shared" si="33"/>
        <v/>
      </c>
      <c r="M92" s="14" t="str">
        <f t="shared" si="34"/>
        <v/>
      </c>
      <c r="N92" s="14" t="str">
        <f t="shared" si="35"/>
        <v/>
      </c>
      <c r="O92" s="14" t="str">
        <f t="shared" si="36"/>
        <v/>
      </c>
      <c r="P92" s="14" t="str">
        <f t="shared" si="37"/>
        <v/>
      </c>
      <c r="Q92" s="14" t="str">
        <f t="shared" si="38"/>
        <v/>
      </c>
      <c r="R92" s="96" t="str">
        <f t="shared" si="28"/>
        <v/>
      </c>
      <c r="S92" s="14" t="str">
        <f t="shared" si="39"/>
        <v/>
      </c>
      <c r="T92" s="14" t="str">
        <f t="shared" si="29"/>
        <v/>
      </c>
      <c r="U92" s="14" t="str">
        <f t="shared" si="40"/>
        <v/>
      </c>
      <c r="V92" s="14" t="str">
        <f t="shared" si="41"/>
        <v/>
      </c>
      <c r="W92" s="14" t="str">
        <f>IFERROR(CONCATENATE("PAGO N° ",B92," DEL CONTRATO CPS ",V92," ENTRE ",TEXT(VLOOKUP(A92,matriz,IF(generador!B92=1,16,IF(generador!B92=2,19,IF(generador!B92=3,22,IF(generador!B92=4,25,IF(generador!B92=5,28,IF(generador!B92=6,31,IF(generador!B92=7,34,IF(generador!B92=8,37,IF(generador!B92=9,40,IF(generador!B92=10,43,IF(generador!B92=11,46,IF(generador!B92=12,49,IF(generador!B92=13,52,IF(generador!B92=14,55,IF(generador!B92=15,58))))))))))))))),FALSE),"dd/mm/yyyy")," Y ",TEXT(VLOOKUP(A92,matriz,IF(generador!B92=1,17,IF(generador!B92=2,20,IF(generador!B92=3,23,IF(generador!B92=4,26,IF(generador!B92=5,29,IF(generador!B92=6,32,IF(generador!B92=7,35,IF(generador!B92=8,38,IF(generador!B92=9,41,IF(generador!B92=10,44,IF(generador!B92=11,47,IF(generador!B92=12,50,IF(generador!B92=13,53,IF(generador!B92=14,56,IF(generador!B92=15,59))))))))))))))),FALSE),"dd/mm/yyyy")),"")</f>
        <v/>
      </c>
    </row>
    <row r="93" spans="1:23" x14ac:dyDescent="0.25">
      <c r="A93" s="12"/>
      <c r="B93" s="5"/>
      <c r="C93" s="5"/>
      <c r="D93" s="14" t="str">
        <f t="shared" si="25"/>
        <v/>
      </c>
      <c r="E93" s="15" t="str">
        <f>IFERROR(IF(A93&lt;&gt;"",VLOOKUP(A93,matriz,IF(generador!B93=1,15,IF(generador!B93=2,18,IF(generador!B93=3,21,IF(generador!B93=4,24,IF(generador!B93=5,27,IF(generador!B93=6,30,IF(generador!B93=7,33,IF(generador!B93=8,36,IF(generador!B93=9,39,IF(generador!B93=10,42,IF(generador!B93=11,45,IF(generador!B93=12,48,IF(generador!B93=13,51,IF(generador!B93=14,54,IF(generador!B93=15,57))))))))))))))),FALSE),""),"")</f>
        <v/>
      </c>
      <c r="F93" s="16" t="str">
        <f t="shared" si="26"/>
        <v/>
      </c>
      <c r="G93" s="20" t="str">
        <f t="shared" si="27"/>
        <v/>
      </c>
      <c r="H93" s="13" t="str">
        <f t="shared" ca="1" si="30"/>
        <v/>
      </c>
      <c r="I93" s="14" t="str">
        <f t="shared" si="31"/>
        <v/>
      </c>
      <c r="J93" s="14" t="str">
        <f>""</f>
        <v/>
      </c>
      <c r="K93" s="14" t="str">
        <f t="shared" si="32"/>
        <v/>
      </c>
      <c r="L93" s="14" t="str">
        <f t="shared" si="33"/>
        <v/>
      </c>
      <c r="M93" s="14" t="str">
        <f t="shared" si="34"/>
        <v/>
      </c>
      <c r="N93" s="14" t="str">
        <f t="shared" si="35"/>
        <v/>
      </c>
      <c r="O93" s="14" t="str">
        <f t="shared" si="36"/>
        <v/>
      </c>
      <c r="P93" s="14" t="str">
        <f t="shared" si="37"/>
        <v/>
      </c>
      <c r="Q93" s="14" t="str">
        <f t="shared" si="38"/>
        <v/>
      </c>
      <c r="R93" s="96" t="str">
        <f t="shared" si="28"/>
        <v/>
      </c>
      <c r="S93" s="14" t="str">
        <f t="shared" si="39"/>
        <v/>
      </c>
      <c r="T93" s="14" t="str">
        <f t="shared" si="29"/>
        <v/>
      </c>
      <c r="U93" s="14" t="str">
        <f t="shared" si="40"/>
        <v/>
      </c>
      <c r="V93" s="14" t="str">
        <f t="shared" si="41"/>
        <v/>
      </c>
      <c r="W93" s="14" t="str">
        <f>IFERROR(CONCATENATE("PAGO N° ",B93," DEL CONTRATO CPS ",V93," ENTRE ",TEXT(VLOOKUP(A93,matriz,IF(generador!B93=1,16,IF(generador!B93=2,19,IF(generador!B93=3,22,IF(generador!B93=4,25,IF(generador!B93=5,28,IF(generador!B93=6,31,IF(generador!B93=7,34,IF(generador!B93=8,37,IF(generador!B93=9,40,IF(generador!B93=10,43,IF(generador!B93=11,46,IF(generador!B93=12,49,IF(generador!B93=13,52,IF(generador!B93=14,55,IF(generador!B93=15,58))))))))))))))),FALSE),"dd/mm/yyyy")," Y ",TEXT(VLOOKUP(A93,matriz,IF(generador!B93=1,17,IF(generador!B93=2,20,IF(generador!B93=3,23,IF(generador!B93=4,26,IF(generador!B93=5,29,IF(generador!B93=6,32,IF(generador!B93=7,35,IF(generador!B93=8,38,IF(generador!B93=9,41,IF(generador!B93=10,44,IF(generador!B93=11,47,IF(generador!B93=12,50,IF(generador!B93=13,53,IF(generador!B93=14,56,IF(generador!B93=15,59))))))))))))))),FALSE),"dd/mm/yyyy")),"")</f>
        <v/>
      </c>
    </row>
    <row r="94" spans="1:23" x14ac:dyDescent="0.25">
      <c r="A94" s="12"/>
      <c r="B94" s="5"/>
      <c r="C94" s="5"/>
      <c r="D94" s="14" t="str">
        <f t="shared" si="25"/>
        <v/>
      </c>
      <c r="E94" s="15" t="str">
        <f>IFERROR(IF(A94&lt;&gt;"",VLOOKUP(A94,matriz,IF(generador!B94=1,15,IF(generador!B94=2,18,IF(generador!B94=3,21,IF(generador!B94=4,24,IF(generador!B94=5,27,IF(generador!B94=6,30,IF(generador!B94=7,33,IF(generador!B94=8,36,IF(generador!B94=9,39,IF(generador!B94=10,42,IF(generador!B94=11,45,IF(generador!B94=12,48,IF(generador!B94=13,51,IF(generador!B94=14,54,IF(generador!B94=15,57))))))))))))))),FALSE),""),"")</f>
        <v/>
      </c>
      <c r="F94" s="16" t="str">
        <f t="shared" si="26"/>
        <v/>
      </c>
      <c r="G94" s="20" t="str">
        <f t="shared" si="27"/>
        <v/>
      </c>
      <c r="H94" s="13" t="str">
        <f t="shared" ca="1" si="30"/>
        <v/>
      </c>
      <c r="I94" s="14" t="str">
        <f t="shared" si="31"/>
        <v/>
      </c>
      <c r="J94" s="14" t="str">
        <f>""</f>
        <v/>
      </c>
      <c r="K94" s="14" t="str">
        <f t="shared" si="32"/>
        <v/>
      </c>
      <c r="L94" s="14" t="str">
        <f t="shared" si="33"/>
        <v/>
      </c>
      <c r="M94" s="14" t="str">
        <f t="shared" si="34"/>
        <v/>
      </c>
      <c r="N94" s="14" t="str">
        <f t="shared" si="35"/>
        <v/>
      </c>
      <c r="O94" s="14" t="str">
        <f t="shared" si="36"/>
        <v/>
      </c>
      <c r="P94" s="14" t="str">
        <f t="shared" si="37"/>
        <v/>
      </c>
      <c r="Q94" s="14" t="str">
        <f t="shared" si="38"/>
        <v/>
      </c>
      <c r="R94" s="96" t="str">
        <f t="shared" si="28"/>
        <v/>
      </c>
      <c r="S94" s="14" t="str">
        <f t="shared" si="39"/>
        <v/>
      </c>
      <c r="T94" s="14" t="str">
        <f t="shared" si="29"/>
        <v/>
      </c>
      <c r="U94" s="14" t="str">
        <f t="shared" si="40"/>
        <v/>
      </c>
      <c r="V94" s="14" t="str">
        <f t="shared" si="41"/>
        <v/>
      </c>
      <c r="W94" s="14" t="str">
        <f>IFERROR(CONCATENATE("PAGO N° ",B94," DEL CONTRATO CPS ",V94," ENTRE ",TEXT(VLOOKUP(A94,matriz,IF(generador!B94=1,16,IF(generador!B94=2,19,IF(generador!B94=3,22,IF(generador!B94=4,25,IF(generador!B94=5,28,IF(generador!B94=6,31,IF(generador!B94=7,34,IF(generador!B94=8,37,IF(generador!B94=9,40,IF(generador!B94=10,43,IF(generador!B94=11,46,IF(generador!B94=12,49,IF(generador!B94=13,52,IF(generador!B94=14,55,IF(generador!B94=15,58))))))))))))))),FALSE),"dd/mm/yyyy")," Y ",TEXT(VLOOKUP(A94,matriz,IF(generador!B94=1,17,IF(generador!B94=2,20,IF(generador!B94=3,23,IF(generador!B94=4,26,IF(generador!B94=5,29,IF(generador!B94=6,32,IF(generador!B94=7,35,IF(generador!B94=8,38,IF(generador!B94=9,41,IF(generador!B94=10,44,IF(generador!B94=11,47,IF(generador!B94=12,50,IF(generador!B94=13,53,IF(generador!B94=14,56,IF(generador!B94=15,59))))))))))))))),FALSE),"dd/mm/yyyy")),"")</f>
        <v/>
      </c>
    </row>
    <row r="95" spans="1:23" x14ac:dyDescent="0.25">
      <c r="A95" s="12"/>
      <c r="B95" s="5"/>
      <c r="C95" s="5"/>
      <c r="D95" s="14" t="str">
        <f t="shared" si="25"/>
        <v/>
      </c>
      <c r="E95" s="15" t="str">
        <f>IFERROR(IF(A95&lt;&gt;"",VLOOKUP(A95,matriz,IF(generador!B95=1,15,IF(generador!B95=2,18,IF(generador!B95=3,21,IF(generador!B95=4,24,IF(generador!B95=5,27,IF(generador!B95=6,30,IF(generador!B95=7,33,IF(generador!B95=8,36,IF(generador!B95=9,39,IF(generador!B95=10,42,IF(generador!B95=11,45,IF(generador!B95=12,48,IF(generador!B95=13,51,IF(generador!B95=14,54,IF(generador!B95=15,57))))))))))))))),FALSE),""),"")</f>
        <v/>
      </c>
      <c r="F95" s="16" t="str">
        <f t="shared" si="26"/>
        <v/>
      </c>
      <c r="G95" s="20" t="str">
        <f t="shared" si="27"/>
        <v/>
      </c>
      <c r="H95" s="13" t="str">
        <f t="shared" ca="1" si="30"/>
        <v/>
      </c>
      <c r="I95" s="14" t="str">
        <f t="shared" si="31"/>
        <v/>
      </c>
      <c r="J95" s="14" t="str">
        <f>""</f>
        <v/>
      </c>
      <c r="K95" s="14" t="str">
        <f t="shared" si="32"/>
        <v/>
      </c>
      <c r="L95" s="14" t="str">
        <f t="shared" si="33"/>
        <v/>
      </c>
      <c r="M95" s="14" t="str">
        <f t="shared" si="34"/>
        <v/>
      </c>
      <c r="N95" s="14" t="str">
        <f t="shared" si="35"/>
        <v/>
      </c>
      <c r="O95" s="14" t="str">
        <f t="shared" si="36"/>
        <v/>
      </c>
      <c r="P95" s="14" t="str">
        <f t="shared" si="37"/>
        <v/>
      </c>
      <c r="Q95" s="14" t="str">
        <f t="shared" si="38"/>
        <v/>
      </c>
      <c r="R95" s="96" t="str">
        <f t="shared" si="28"/>
        <v/>
      </c>
      <c r="S95" s="14" t="str">
        <f t="shared" si="39"/>
        <v/>
      </c>
      <c r="T95" s="14" t="str">
        <f t="shared" si="29"/>
        <v/>
      </c>
      <c r="U95" s="14" t="str">
        <f t="shared" si="40"/>
        <v/>
      </c>
      <c r="V95" s="14" t="str">
        <f t="shared" si="41"/>
        <v/>
      </c>
      <c r="W95" s="14" t="str">
        <f>IFERROR(CONCATENATE("PAGO N° ",B95," DEL CONTRATO CPS ",V95," ENTRE ",TEXT(VLOOKUP(A95,matriz,IF(generador!B95=1,16,IF(generador!B95=2,19,IF(generador!B95=3,22,IF(generador!B95=4,25,IF(generador!B95=5,28,IF(generador!B95=6,31,IF(generador!B95=7,34,IF(generador!B95=8,37,IF(generador!B95=9,40,IF(generador!B95=10,43,IF(generador!B95=11,46,IF(generador!B95=12,49,IF(generador!B95=13,52,IF(generador!B95=14,55,IF(generador!B95=15,58))))))))))))))),FALSE),"dd/mm/yyyy")," Y ",TEXT(VLOOKUP(A95,matriz,IF(generador!B95=1,17,IF(generador!B95=2,20,IF(generador!B95=3,23,IF(generador!B95=4,26,IF(generador!B95=5,29,IF(generador!B95=6,32,IF(generador!B95=7,35,IF(generador!B95=8,38,IF(generador!B95=9,41,IF(generador!B95=10,44,IF(generador!B95=11,47,IF(generador!B95=12,50,IF(generador!B95=13,53,IF(generador!B95=14,56,IF(generador!B95=15,59))))))))))))))),FALSE),"dd/mm/yyyy")),"")</f>
        <v/>
      </c>
    </row>
    <row r="96" spans="1:23" x14ac:dyDescent="0.25">
      <c r="A96" s="12"/>
      <c r="B96" s="5"/>
      <c r="C96" s="5"/>
      <c r="D96" s="14" t="str">
        <f t="shared" si="25"/>
        <v/>
      </c>
      <c r="E96" s="15" t="str">
        <f>IFERROR(IF(A96&lt;&gt;"",VLOOKUP(A96,matriz,IF(generador!B96=1,15,IF(generador!B96=2,18,IF(generador!B96=3,21,IF(generador!B96=4,24,IF(generador!B96=5,27,IF(generador!B96=6,30,IF(generador!B96=7,33,IF(generador!B96=8,36,IF(generador!B96=9,39,IF(generador!B96=10,42,IF(generador!B96=11,45,IF(generador!B96=12,48,IF(generador!B96=13,51,IF(generador!B96=14,54,IF(generador!B96=15,57))))))))))))))),FALSE),""),"")</f>
        <v/>
      </c>
      <c r="F96" s="16" t="str">
        <f t="shared" si="26"/>
        <v/>
      </c>
      <c r="G96" s="20" t="str">
        <f t="shared" si="27"/>
        <v/>
      </c>
      <c r="H96" s="13" t="str">
        <f t="shared" ca="1" si="30"/>
        <v/>
      </c>
      <c r="I96" s="14" t="str">
        <f t="shared" si="31"/>
        <v/>
      </c>
      <c r="J96" s="14" t="str">
        <f>""</f>
        <v/>
      </c>
      <c r="K96" s="14" t="str">
        <f t="shared" si="32"/>
        <v/>
      </c>
      <c r="L96" s="14" t="str">
        <f t="shared" si="33"/>
        <v/>
      </c>
      <c r="M96" s="14" t="str">
        <f t="shared" si="34"/>
        <v/>
      </c>
      <c r="N96" s="14" t="str">
        <f t="shared" si="35"/>
        <v/>
      </c>
      <c r="O96" s="14" t="str">
        <f t="shared" si="36"/>
        <v/>
      </c>
      <c r="P96" s="14" t="str">
        <f t="shared" si="37"/>
        <v/>
      </c>
      <c r="Q96" s="14" t="str">
        <f t="shared" si="38"/>
        <v/>
      </c>
      <c r="R96" s="96" t="str">
        <f t="shared" si="28"/>
        <v/>
      </c>
      <c r="S96" s="14" t="str">
        <f t="shared" si="39"/>
        <v/>
      </c>
      <c r="T96" s="14" t="str">
        <f t="shared" si="29"/>
        <v/>
      </c>
      <c r="U96" s="14" t="str">
        <f t="shared" si="40"/>
        <v/>
      </c>
      <c r="V96" s="14" t="str">
        <f t="shared" si="41"/>
        <v/>
      </c>
      <c r="W96" s="14" t="str">
        <f>IFERROR(CONCATENATE("PAGO N° ",B96," DEL CONTRATO CPS ",V96," ENTRE ",TEXT(VLOOKUP(A96,matriz,IF(generador!B96=1,16,IF(generador!B96=2,19,IF(generador!B96=3,22,IF(generador!B96=4,25,IF(generador!B96=5,28,IF(generador!B96=6,31,IF(generador!B96=7,34,IF(generador!B96=8,37,IF(generador!B96=9,40,IF(generador!B96=10,43,IF(generador!B96=11,46,IF(generador!B96=12,49,IF(generador!B96=13,52,IF(generador!B96=14,55,IF(generador!B96=15,58))))))))))))))),FALSE),"dd/mm/yyyy")," Y ",TEXT(VLOOKUP(A96,matriz,IF(generador!B96=1,17,IF(generador!B96=2,20,IF(generador!B96=3,23,IF(generador!B96=4,26,IF(generador!B96=5,29,IF(generador!B96=6,32,IF(generador!B96=7,35,IF(generador!B96=8,38,IF(generador!B96=9,41,IF(generador!B96=10,44,IF(generador!B96=11,47,IF(generador!B96=12,50,IF(generador!B96=13,53,IF(generador!B96=14,56,IF(generador!B96=15,59))))))))))))))),FALSE),"dd/mm/yyyy")),"")</f>
        <v/>
      </c>
    </row>
    <row r="97" spans="1:23" x14ac:dyDescent="0.25">
      <c r="A97" s="12"/>
      <c r="B97" s="5"/>
      <c r="C97" s="5"/>
      <c r="D97" s="14" t="str">
        <f t="shared" si="25"/>
        <v/>
      </c>
      <c r="E97" s="15" t="str">
        <f>IFERROR(IF(A97&lt;&gt;"",VLOOKUP(A97,matriz,IF(generador!B97=1,15,IF(generador!B97=2,18,IF(generador!B97=3,21,IF(generador!B97=4,24,IF(generador!B97=5,27,IF(generador!B97=6,30,IF(generador!B97=7,33,IF(generador!B97=8,36,IF(generador!B97=9,39,IF(generador!B97=10,42,IF(generador!B97=11,45,IF(generador!B97=12,48,IF(generador!B97=13,51,IF(generador!B97=14,54,IF(generador!B97=15,57))))))))))))))),FALSE),""),"")</f>
        <v/>
      </c>
      <c r="F97" s="16" t="str">
        <f t="shared" si="26"/>
        <v/>
      </c>
      <c r="G97" s="20" t="str">
        <f t="shared" si="27"/>
        <v/>
      </c>
      <c r="H97" s="13" t="str">
        <f t="shared" ca="1" si="30"/>
        <v/>
      </c>
      <c r="I97" s="14" t="str">
        <f t="shared" si="31"/>
        <v/>
      </c>
      <c r="J97" s="14" t="str">
        <f>""</f>
        <v/>
      </c>
      <c r="K97" s="14" t="str">
        <f t="shared" si="32"/>
        <v/>
      </c>
      <c r="L97" s="14" t="str">
        <f t="shared" si="33"/>
        <v/>
      </c>
      <c r="M97" s="14" t="str">
        <f t="shared" si="34"/>
        <v/>
      </c>
      <c r="N97" s="14" t="str">
        <f t="shared" si="35"/>
        <v/>
      </c>
      <c r="O97" s="14" t="str">
        <f t="shared" si="36"/>
        <v/>
      </c>
      <c r="P97" s="14" t="str">
        <f t="shared" si="37"/>
        <v/>
      </c>
      <c r="Q97" s="14" t="str">
        <f t="shared" si="38"/>
        <v/>
      </c>
      <c r="R97" s="96" t="str">
        <f t="shared" si="28"/>
        <v/>
      </c>
      <c r="S97" s="14" t="str">
        <f t="shared" si="39"/>
        <v/>
      </c>
      <c r="T97" s="14" t="str">
        <f t="shared" si="29"/>
        <v/>
      </c>
      <c r="U97" s="14" t="str">
        <f t="shared" si="40"/>
        <v/>
      </c>
      <c r="V97" s="14" t="str">
        <f t="shared" si="41"/>
        <v/>
      </c>
      <c r="W97" s="14" t="str">
        <f>IFERROR(CONCATENATE("PAGO N° ",B97," DEL CONTRATO CPS ",V97," ENTRE ",TEXT(VLOOKUP(A97,matriz,IF(generador!B97=1,16,IF(generador!B97=2,19,IF(generador!B97=3,22,IF(generador!B97=4,25,IF(generador!B97=5,28,IF(generador!B97=6,31,IF(generador!B97=7,34,IF(generador!B97=8,37,IF(generador!B97=9,40,IF(generador!B97=10,43,IF(generador!B97=11,46,IF(generador!B97=12,49,IF(generador!B97=13,52,IF(generador!B97=14,55,IF(generador!B97=15,58))))))))))))))),FALSE),"dd/mm/yyyy")," Y ",TEXT(VLOOKUP(A97,matriz,IF(generador!B97=1,17,IF(generador!B97=2,20,IF(generador!B97=3,23,IF(generador!B97=4,26,IF(generador!B97=5,29,IF(generador!B97=6,32,IF(generador!B97=7,35,IF(generador!B97=8,38,IF(generador!B97=9,41,IF(generador!B97=10,44,IF(generador!B97=11,47,IF(generador!B97=12,50,IF(generador!B97=13,53,IF(generador!B97=14,56,IF(generador!B97=15,59))))))))))))))),FALSE),"dd/mm/yyyy")),"")</f>
        <v/>
      </c>
    </row>
    <row r="98" spans="1:23" x14ac:dyDescent="0.25">
      <c r="A98" s="12"/>
      <c r="B98" s="5"/>
      <c r="C98" s="5"/>
      <c r="D98" s="14" t="str">
        <f t="shared" si="25"/>
        <v/>
      </c>
      <c r="E98" s="15" t="str">
        <f>IFERROR(IF(A98&lt;&gt;"",VLOOKUP(A98,matriz,IF(generador!B98=1,15,IF(generador!B98=2,18,IF(generador!B98=3,21,IF(generador!B98=4,24,IF(generador!B98=5,27,IF(generador!B98=6,30,IF(generador!B98=7,33,IF(generador!B98=8,36,IF(generador!B98=9,39,IF(generador!B98=10,42,IF(generador!B98=11,45,IF(generador!B98=12,48,IF(generador!B98=13,51,IF(generador!B98=14,54,IF(generador!B98=15,57))))))))))))))),FALSE),""),"")</f>
        <v/>
      </c>
      <c r="F98" s="16" t="str">
        <f t="shared" si="26"/>
        <v/>
      </c>
      <c r="G98" s="20" t="str">
        <f t="shared" si="27"/>
        <v/>
      </c>
      <c r="H98" s="13" t="str">
        <f t="shared" ca="1" si="30"/>
        <v/>
      </c>
      <c r="I98" s="14" t="str">
        <f t="shared" si="31"/>
        <v/>
      </c>
      <c r="J98" s="14" t="str">
        <f>""</f>
        <v/>
      </c>
      <c r="K98" s="14" t="str">
        <f t="shared" si="32"/>
        <v/>
      </c>
      <c r="L98" s="14" t="str">
        <f t="shared" si="33"/>
        <v/>
      </c>
      <c r="M98" s="14" t="str">
        <f t="shared" si="34"/>
        <v/>
      </c>
      <c r="N98" s="14" t="str">
        <f t="shared" si="35"/>
        <v/>
      </c>
      <c r="O98" s="14" t="str">
        <f t="shared" si="36"/>
        <v/>
      </c>
      <c r="P98" s="14" t="str">
        <f t="shared" si="37"/>
        <v/>
      </c>
      <c r="Q98" s="14" t="str">
        <f t="shared" si="38"/>
        <v/>
      </c>
      <c r="R98" s="96" t="str">
        <f t="shared" si="28"/>
        <v/>
      </c>
      <c r="S98" s="14" t="str">
        <f t="shared" si="39"/>
        <v/>
      </c>
      <c r="T98" s="14" t="str">
        <f t="shared" si="29"/>
        <v/>
      </c>
      <c r="U98" s="14" t="str">
        <f t="shared" si="40"/>
        <v/>
      </c>
      <c r="V98" s="14" t="str">
        <f t="shared" si="41"/>
        <v/>
      </c>
      <c r="W98" s="14" t="str">
        <f>IFERROR(CONCATENATE("PAGO N° ",B98," DEL CONTRATO CPS ",V98," ENTRE ",TEXT(VLOOKUP(A98,matriz,IF(generador!B98=1,16,IF(generador!B98=2,19,IF(generador!B98=3,22,IF(generador!B98=4,25,IF(generador!B98=5,28,IF(generador!B98=6,31,IF(generador!B98=7,34,IF(generador!B98=8,37,IF(generador!B98=9,40,IF(generador!B98=10,43,IF(generador!B98=11,46,IF(generador!B98=12,49,IF(generador!B98=13,52,IF(generador!B98=14,55,IF(generador!B98=15,58))))))))))))))),FALSE),"dd/mm/yyyy")," Y ",TEXT(VLOOKUP(A98,matriz,IF(generador!B98=1,17,IF(generador!B98=2,20,IF(generador!B98=3,23,IF(generador!B98=4,26,IF(generador!B98=5,29,IF(generador!B98=6,32,IF(generador!B98=7,35,IF(generador!B98=8,38,IF(generador!B98=9,41,IF(generador!B98=10,44,IF(generador!B98=11,47,IF(generador!B98=12,50,IF(generador!B98=13,53,IF(generador!B98=14,56,IF(generador!B98=15,59))))))))))))))),FALSE),"dd/mm/yyyy")),"")</f>
        <v/>
      </c>
    </row>
    <row r="99" spans="1:23" x14ac:dyDescent="0.25">
      <c r="A99" s="12"/>
      <c r="B99" s="5"/>
      <c r="C99" s="5"/>
      <c r="D99" s="14" t="str">
        <f t="shared" si="25"/>
        <v/>
      </c>
      <c r="E99" s="15" t="str">
        <f>IFERROR(IF(A99&lt;&gt;"",VLOOKUP(A99,matriz,IF(generador!B99=1,15,IF(generador!B99=2,18,IF(generador!B99=3,21,IF(generador!B99=4,24,IF(generador!B99=5,27,IF(generador!B99=6,30,IF(generador!B99=7,33,IF(generador!B99=8,36,IF(generador!B99=9,39,IF(generador!B99=10,42,IF(generador!B99=11,45,IF(generador!B99=12,48,IF(generador!B99=13,51,IF(generador!B99=14,54,IF(generador!B99=15,57))))))))))))))),FALSE),""),"")</f>
        <v/>
      </c>
      <c r="F99" s="16" t="str">
        <f t="shared" si="26"/>
        <v/>
      </c>
      <c r="G99" s="20" t="str">
        <f t="shared" si="27"/>
        <v/>
      </c>
      <c r="H99" s="13" t="str">
        <f t="shared" ca="1" si="30"/>
        <v/>
      </c>
      <c r="I99" s="14" t="str">
        <f t="shared" si="31"/>
        <v/>
      </c>
      <c r="J99" s="14" t="str">
        <f>""</f>
        <v/>
      </c>
      <c r="K99" s="14" t="str">
        <f t="shared" si="32"/>
        <v/>
      </c>
      <c r="L99" s="14" t="str">
        <f t="shared" si="33"/>
        <v/>
      </c>
      <c r="M99" s="14" t="str">
        <f t="shared" si="34"/>
        <v/>
      </c>
      <c r="N99" s="14" t="str">
        <f t="shared" si="35"/>
        <v/>
      </c>
      <c r="O99" s="14" t="str">
        <f t="shared" si="36"/>
        <v/>
      </c>
      <c r="P99" s="14" t="str">
        <f t="shared" si="37"/>
        <v/>
      </c>
      <c r="Q99" s="14" t="str">
        <f t="shared" si="38"/>
        <v/>
      </c>
      <c r="R99" s="96" t="str">
        <f t="shared" si="28"/>
        <v/>
      </c>
      <c r="S99" s="14" t="str">
        <f t="shared" si="39"/>
        <v/>
      </c>
      <c r="T99" s="14" t="str">
        <f t="shared" si="29"/>
        <v/>
      </c>
      <c r="U99" s="14" t="str">
        <f t="shared" si="40"/>
        <v/>
      </c>
      <c r="V99" s="14" t="str">
        <f t="shared" si="41"/>
        <v/>
      </c>
      <c r="W99" s="14" t="str">
        <f>IFERROR(CONCATENATE("PAGO N° ",B99," DEL CONTRATO CPS ",V99," ENTRE ",TEXT(VLOOKUP(A99,matriz,IF(generador!B99=1,16,IF(generador!B99=2,19,IF(generador!B99=3,22,IF(generador!B99=4,25,IF(generador!B99=5,28,IF(generador!B99=6,31,IF(generador!B99=7,34,IF(generador!B99=8,37,IF(generador!B99=9,40,IF(generador!B99=10,43,IF(generador!B99=11,46,IF(generador!B99=12,49,IF(generador!B99=13,52,IF(generador!B99=14,55,IF(generador!B99=15,58))))))))))))))),FALSE),"dd/mm/yyyy")," Y ",TEXT(VLOOKUP(A99,matriz,IF(generador!B99=1,17,IF(generador!B99=2,20,IF(generador!B99=3,23,IF(generador!B99=4,26,IF(generador!B99=5,29,IF(generador!B99=6,32,IF(generador!B99=7,35,IF(generador!B99=8,38,IF(generador!B99=9,41,IF(generador!B99=10,44,IF(generador!B99=11,47,IF(generador!B99=12,50,IF(generador!B99=13,53,IF(generador!B99=14,56,IF(generador!B99=15,59))))))))))))))),FALSE),"dd/mm/yyyy")),"")</f>
        <v/>
      </c>
    </row>
    <row r="100" spans="1:23" x14ac:dyDescent="0.25">
      <c r="A100" s="12"/>
      <c r="B100" s="5"/>
      <c r="C100" s="5"/>
      <c r="D100" s="14" t="str">
        <f t="shared" si="25"/>
        <v/>
      </c>
      <c r="E100" s="15" t="str">
        <f>IFERROR(IF(A100&lt;&gt;"",VLOOKUP(A100,matriz,IF(generador!B100=1,15,IF(generador!B100=2,18,IF(generador!B100=3,21,IF(generador!B100=4,24,IF(generador!B100=5,27,IF(generador!B100=6,30,IF(generador!B100=7,33,IF(generador!B100=8,36,IF(generador!B100=9,39,IF(generador!B100=10,42,IF(generador!B100=11,45,IF(generador!B100=12,48,IF(generador!B100=13,51,IF(generador!B100=14,54,IF(generador!B100=15,57))))))))))))))),FALSE),""),"")</f>
        <v/>
      </c>
      <c r="F100" s="16" t="str">
        <f t="shared" si="26"/>
        <v/>
      </c>
      <c r="G100" s="20" t="str">
        <f t="shared" si="27"/>
        <v/>
      </c>
      <c r="H100" s="13" t="str">
        <f t="shared" ca="1" si="30"/>
        <v/>
      </c>
      <c r="I100" s="14" t="str">
        <f t="shared" si="31"/>
        <v/>
      </c>
      <c r="J100" s="14" t="str">
        <f>""</f>
        <v/>
      </c>
      <c r="K100" s="14" t="str">
        <f t="shared" si="32"/>
        <v/>
      </c>
      <c r="L100" s="14" t="str">
        <f t="shared" si="33"/>
        <v/>
      </c>
      <c r="M100" s="14" t="str">
        <f t="shared" si="34"/>
        <v/>
      </c>
      <c r="N100" s="14" t="str">
        <f t="shared" si="35"/>
        <v/>
      </c>
      <c r="O100" s="14" t="str">
        <f t="shared" si="36"/>
        <v/>
      </c>
      <c r="P100" s="14" t="str">
        <f t="shared" si="37"/>
        <v/>
      </c>
      <c r="Q100" s="14" t="str">
        <f t="shared" si="38"/>
        <v/>
      </c>
      <c r="R100" s="96" t="str">
        <f t="shared" si="28"/>
        <v/>
      </c>
      <c r="S100" s="14" t="str">
        <f t="shared" si="39"/>
        <v/>
      </c>
      <c r="T100" s="14" t="str">
        <f t="shared" si="29"/>
        <v/>
      </c>
      <c r="U100" s="14" t="str">
        <f t="shared" si="40"/>
        <v/>
      </c>
      <c r="V100" s="14" t="str">
        <f t="shared" si="41"/>
        <v/>
      </c>
      <c r="W100" s="14" t="str">
        <f>IFERROR(CONCATENATE("PAGO N° ",B100," DEL CONTRATO CPS ",V100," ENTRE ",TEXT(VLOOKUP(A100,matriz,IF(generador!B100=1,16,IF(generador!B100=2,19,IF(generador!B100=3,22,IF(generador!B100=4,25,IF(generador!B100=5,28,IF(generador!B100=6,31,IF(generador!B100=7,34,IF(generador!B100=8,37,IF(generador!B100=9,40,IF(generador!B100=10,43,IF(generador!B100=11,46,IF(generador!B100=12,49,IF(generador!B100=13,52,IF(generador!B100=14,55,IF(generador!B100=15,58))))))))))))))),FALSE),"dd/mm/yyyy")," Y ",TEXT(VLOOKUP(A100,matriz,IF(generador!B100=1,17,IF(generador!B100=2,20,IF(generador!B100=3,23,IF(generador!B100=4,26,IF(generador!B100=5,29,IF(generador!B100=6,32,IF(generador!B100=7,35,IF(generador!B100=8,38,IF(generador!B100=9,41,IF(generador!B100=10,44,IF(generador!B100=11,47,IF(generador!B100=12,50,IF(generador!B100=13,53,IF(generador!B100=14,56,IF(generador!B100=15,59))))))))))))))),FALSE),"dd/mm/yyyy")),"")</f>
        <v/>
      </c>
    </row>
    <row r="101" spans="1:23" x14ac:dyDescent="0.25">
      <c r="A101" s="12"/>
      <c r="B101" s="5"/>
      <c r="C101" s="5"/>
      <c r="D101" s="14" t="str">
        <f t="shared" si="25"/>
        <v/>
      </c>
      <c r="E101" s="15" t="str">
        <f>IFERROR(IF(A101&lt;&gt;"",VLOOKUP(A101,matriz,IF(generador!B101=1,15,IF(generador!B101=2,18,IF(generador!B101=3,21,IF(generador!B101=4,24,IF(generador!B101=5,27,IF(generador!B101=6,30,IF(generador!B101=7,33,IF(generador!B101=8,36,IF(generador!B101=9,39,IF(generador!B101=10,42,IF(generador!B101=11,45,IF(generador!B101=12,48,IF(generador!B101=13,51,IF(generador!B101=14,54,IF(generador!B101=15,57))))))))))))))),FALSE),""),"")</f>
        <v/>
      </c>
      <c r="F101" s="16" t="str">
        <f t="shared" si="26"/>
        <v/>
      </c>
      <c r="G101" s="20" t="str">
        <f t="shared" si="27"/>
        <v/>
      </c>
      <c r="H101" s="13" t="str">
        <f t="shared" ca="1" si="30"/>
        <v/>
      </c>
      <c r="I101" s="14" t="str">
        <f t="shared" si="31"/>
        <v/>
      </c>
      <c r="J101" s="14" t="str">
        <f>""</f>
        <v/>
      </c>
      <c r="K101" s="14" t="str">
        <f t="shared" si="32"/>
        <v/>
      </c>
      <c r="L101" s="14" t="str">
        <f t="shared" si="33"/>
        <v/>
      </c>
      <c r="M101" s="14" t="str">
        <f t="shared" si="34"/>
        <v/>
      </c>
      <c r="N101" s="14" t="str">
        <f t="shared" si="35"/>
        <v/>
      </c>
      <c r="O101" s="14" t="str">
        <f t="shared" si="36"/>
        <v/>
      </c>
      <c r="P101" s="14" t="str">
        <f t="shared" si="37"/>
        <v/>
      </c>
      <c r="Q101" s="14" t="str">
        <f t="shared" si="38"/>
        <v/>
      </c>
      <c r="R101" s="96" t="str">
        <f t="shared" si="28"/>
        <v/>
      </c>
      <c r="S101" s="14" t="str">
        <f t="shared" si="39"/>
        <v/>
      </c>
      <c r="T101" s="14" t="str">
        <f t="shared" si="29"/>
        <v/>
      </c>
      <c r="U101" s="14" t="str">
        <f t="shared" si="40"/>
        <v/>
      </c>
      <c r="V101" s="14" t="str">
        <f t="shared" si="41"/>
        <v/>
      </c>
      <c r="W101" s="14" t="str">
        <f>IFERROR(CONCATENATE("PAGO N° ",B101," DEL CONTRATO CPS ",V101," ENTRE ",TEXT(VLOOKUP(A101,matriz,IF(generador!B101=1,16,IF(generador!B101=2,19,IF(generador!B101=3,22,IF(generador!B101=4,25,IF(generador!B101=5,28,IF(generador!B101=6,31,IF(generador!B101=7,34,IF(generador!B101=8,37,IF(generador!B101=9,40,IF(generador!B101=10,43,IF(generador!B101=11,46,IF(generador!B101=12,49,IF(generador!B101=13,52,IF(generador!B101=14,55,IF(generador!B101=15,58))))))))))))))),FALSE),"dd/mm/yyyy")," Y ",TEXT(VLOOKUP(A101,matriz,IF(generador!B101=1,17,IF(generador!B101=2,20,IF(generador!B101=3,23,IF(generador!B101=4,26,IF(generador!B101=5,29,IF(generador!B101=6,32,IF(generador!B101=7,35,IF(generador!B101=8,38,IF(generador!B101=9,41,IF(generador!B101=10,44,IF(generador!B101=11,47,IF(generador!B101=12,50,IF(generador!B101=13,53,IF(generador!B101=14,56,IF(generador!B101=15,59))))))))))))))),FALSE),"dd/mm/yyyy")),"")</f>
        <v/>
      </c>
    </row>
    <row r="102" spans="1:23" x14ac:dyDescent="0.25">
      <c r="A102" s="12"/>
      <c r="B102" s="5"/>
      <c r="C102" s="5"/>
      <c r="D102" s="14" t="str">
        <f t="shared" si="25"/>
        <v/>
      </c>
      <c r="E102" s="15" t="str">
        <f>IFERROR(IF(A102&lt;&gt;"",VLOOKUP(A102,matriz,IF(generador!B102=1,15,IF(generador!B102=2,18,IF(generador!B102=3,21,IF(generador!B102=4,24,IF(generador!B102=5,27,IF(generador!B102=6,30,IF(generador!B102=7,33,IF(generador!B102=8,36,IF(generador!B102=9,39,IF(generador!B102=10,42,IF(generador!B102=11,45,IF(generador!B102=12,48,IF(generador!B102=13,51,IF(generador!B102=14,54,IF(generador!B102=15,57))))))))))))))),FALSE),""),"")</f>
        <v/>
      </c>
      <c r="F102" s="16" t="str">
        <f t="shared" si="26"/>
        <v/>
      </c>
      <c r="G102" s="20" t="str">
        <f t="shared" si="27"/>
        <v/>
      </c>
      <c r="H102" s="13" t="str">
        <f t="shared" ca="1" si="30"/>
        <v/>
      </c>
      <c r="I102" s="14" t="str">
        <f t="shared" si="31"/>
        <v/>
      </c>
      <c r="J102" s="14" t="str">
        <f>""</f>
        <v/>
      </c>
      <c r="K102" s="14" t="str">
        <f t="shared" si="32"/>
        <v/>
      </c>
      <c r="L102" s="14" t="str">
        <f t="shared" si="33"/>
        <v/>
      </c>
      <c r="M102" s="14" t="str">
        <f t="shared" si="34"/>
        <v/>
      </c>
      <c r="N102" s="14" t="str">
        <f t="shared" si="35"/>
        <v/>
      </c>
      <c r="O102" s="14" t="str">
        <f t="shared" si="36"/>
        <v/>
      </c>
      <c r="P102" s="14" t="str">
        <f t="shared" si="37"/>
        <v/>
      </c>
      <c r="Q102" s="14" t="str">
        <f t="shared" si="38"/>
        <v/>
      </c>
      <c r="R102" s="96" t="str">
        <f t="shared" si="28"/>
        <v/>
      </c>
      <c r="S102" s="14" t="str">
        <f t="shared" si="39"/>
        <v/>
      </c>
      <c r="T102" s="14" t="str">
        <f t="shared" si="29"/>
        <v/>
      </c>
      <c r="U102" s="14" t="str">
        <f t="shared" si="40"/>
        <v/>
      </c>
      <c r="V102" s="14" t="str">
        <f t="shared" si="41"/>
        <v/>
      </c>
      <c r="W102" s="14" t="str">
        <f>IFERROR(CONCATENATE("PAGO N° ",B102," DEL CONTRATO CPS ",V102," ENTRE ",TEXT(VLOOKUP(A102,matriz,IF(generador!B102=1,16,IF(generador!B102=2,19,IF(generador!B102=3,22,IF(generador!B102=4,25,IF(generador!B102=5,28,IF(generador!B102=6,31,IF(generador!B102=7,34,IF(generador!B102=8,37,IF(generador!B102=9,40,IF(generador!B102=10,43,IF(generador!B102=11,46,IF(generador!B102=12,49,IF(generador!B102=13,52,IF(generador!B102=14,55,IF(generador!B102=15,58))))))))))))))),FALSE),"dd/mm/yyyy")," Y ",TEXT(VLOOKUP(A102,matriz,IF(generador!B102=1,17,IF(generador!B102=2,20,IF(generador!B102=3,23,IF(generador!B102=4,26,IF(generador!B102=5,29,IF(generador!B102=6,32,IF(generador!B102=7,35,IF(generador!B102=8,38,IF(generador!B102=9,41,IF(generador!B102=10,44,IF(generador!B102=11,47,IF(generador!B102=12,50,IF(generador!B102=13,53,IF(generador!B102=14,56,IF(generador!B102=15,59))))))))))))))),FALSE),"dd/mm/yyyy")),"")</f>
        <v/>
      </c>
    </row>
    <row r="103" spans="1:23" x14ac:dyDescent="0.25">
      <c r="A103" s="12"/>
      <c r="B103" s="5"/>
      <c r="C103" s="5"/>
      <c r="D103" s="14" t="str">
        <f t="shared" si="25"/>
        <v/>
      </c>
      <c r="E103" s="15" t="str">
        <f>IFERROR(IF(A103&lt;&gt;"",VLOOKUP(A103,matriz,IF(generador!B103=1,15,IF(generador!B103=2,18,IF(generador!B103=3,21,IF(generador!B103=4,24,IF(generador!B103=5,27,IF(generador!B103=6,30,IF(generador!B103=7,33,IF(generador!B103=8,36,IF(generador!B103=9,39,IF(generador!B103=10,42,IF(generador!B103=11,45,IF(generador!B103=12,48,IF(generador!B103=13,51,IF(generador!B103=14,54,IF(generador!B103=15,57))))))))))))))),FALSE),""),"")</f>
        <v/>
      </c>
      <c r="F103" s="16" t="str">
        <f t="shared" si="26"/>
        <v/>
      </c>
      <c r="G103" s="20" t="str">
        <f t="shared" si="27"/>
        <v/>
      </c>
      <c r="H103" s="13" t="str">
        <f t="shared" ca="1" si="30"/>
        <v/>
      </c>
      <c r="I103" s="14" t="str">
        <f t="shared" si="31"/>
        <v/>
      </c>
      <c r="J103" s="14" t="str">
        <f>""</f>
        <v/>
      </c>
      <c r="K103" s="14" t="str">
        <f t="shared" si="32"/>
        <v/>
      </c>
      <c r="L103" s="14" t="str">
        <f t="shared" si="33"/>
        <v/>
      </c>
      <c r="M103" s="14" t="str">
        <f t="shared" si="34"/>
        <v/>
      </c>
      <c r="N103" s="14" t="str">
        <f t="shared" si="35"/>
        <v/>
      </c>
      <c r="O103" s="14" t="str">
        <f t="shared" si="36"/>
        <v/>
      </c>
      <c r="P103" s="14" t="str">
        <f t="shared" si="37"/>
        <v/>
      </c>
      <c r="Q103" s="14" t="str">
        <f t="shared" si="38"/>
        <v/>
      </c>
      <c r="R103" s="96" t="str">
        <f t="shared" si="28"/>
        <v/>
      </c>
      <c r="S103" s="14" t="str">
        <f t="shared" si="39"/>
        <v/>
      </c>
      <c r="T103" s="14" t="str">
        <f t="shared" si="29"/>
        <v/>
      </c>
      <c r="U103" s="14" t="str">
        <f t="shared" si="40"/>
        <v/>
      </c>
      <c r="V103" s="14" t="str">
        <f t="shared" si="41"/>
        <v/>
      </c>
      <c r="W103" s="14" t="str">
        <f>IFERROR(CONCATENATE("PAGO N° ",B103," DEL CONTRATO CPS ",V103," ENTRE ",TEXT(VLOOKUP(A103,matriz,IF(generador!B103=1,16,IF(generador!B103=2,19,IF(generador!B103=3,22,IF(generador!B103=4,25,IF(generador!B103=5,28,IF(generador!B103=6,31,IF(generador!B103=7,34,IF(generador!B103=8,37,IF(generador!B103=9,40,IF(generador!B103=10,43,IF(generador!B103=11,46,IF(generador!B103=12,49,IF(generador!B103=13,52,IF(generador!B103=14,55,IF(generador!B103=15,58))))))))))))))),FALSE),"dd/mm/yyyy")," Y ",TEXT(VLOOKUP(A103,matriz,IF(generador!B103=1,17,IF(generador!B103=2,20,IF(generador!B103=3,23,IF(generador!B103=4,26,IF(generador!B103=5,29,IF(generador!B103=6,32,IF(generador!B103=7,35,IF(generador!B103=8,38,IF(generador!B103=9,41,IF(generador!B103=10,44,IF(generador!B103=11,47,IF(generador!B103=12,50,IF(generador!B103=13,53,IF(generador!B103=14,56,IF(generador!B103=15,59))))))))))))))),FALSE),"dd/mm/yyyy")),"")</f>
        <v/>
      </c>
    </row>
    <row r="104" spans="1:23" x14ac:dyDescent="0.25">
      <c r="A104" s="12"/>
      <c r="B104" s="5"/>
      <c r="C104" s="5"/>
      <c r="D104" s="14" t="str">
        <f t="shared" si="25"/>
        <v/>
      </c>
      <c r="E104" s="15" t="str">
        <f>IFERROR(IF(A104&lt;&gt;"",VLOOKUP(A104,matriz,IF(generador!B104=1,15,IF(generador!B104=2,18,IF(generador!B104=3,21,IF(generador!B104=4,24,IF(generador!B104=5,27,IF(generador!B104=6,30,IF(generador!B104=7,33,IF(generador!B104=8,36,IF(generador!B104=9,39,IF(generador!B104=10,42,IF(generador!B104=11,45,IF(generador!B104=12,48,IF(generador!B104=13,51,IF(generador!B104=14,54,IF(generador!B104=15,57))))))))))))))),FALSE),""),"")</f>
        <v/>
      </c>
      <c r="F104" s="16" t="str">
        <f t="shared" si="26"/>
        <v/>
      </c>
      <c r="G104" s="20" t="str">
        <f t="shared" si="27"/>
        <v/>
      </c>
      <c r="H104" s="13" t="str">
        <f t="shared" ca="1" si="30"/>
        <v/>
      </c>
      <c r="I104" s="14" t="str">
        <f t="shared" si="31"/>
        <v/>
      </c>
      <c r="J104" s="14" t="str">
        <f>""</f>
        <v/>
      </c>
      <c r="K104" s="14" t="str">
        <f t="shared" si="32"/>
        <v/>
      </c>
      <c r="L104" s="14" t="str">
        <f t="shared" si="33"/>
        <v/>
      </c>
      <c r="M104" s="14" t="str">
        <f t="shared" si="34"/>
        <v/>
      </c>
      <c r="N104" s="14" t="str">
        <f t="shared" si="35"/>
        <v/>
      </c>
      <c r="O104" s="14" t="str">
        <f t="shared" si="36"/>
        <v/>
      </c>
      <c r="P104" s="14" t="str">
        <f t="shared" si="37"/>
        <v/>
      </c>
      <c r="Q104" s="14" t="str">
        <f t="shared" si="38"/>
        <v/>
      </c>
      <c r="R104" s="96" t="str">
        <f t="shared" si="28"/>
        <v/>
      </c>
      <c r="S104" s="14" t="str">
        <f t="shared" si="39"/>
        <v/>
      </c>
      <c r="T104" s="14" t="str">
        <f t="shared" si="29"/>
        <v/>
      </c>
      <c r="U104" s="14" t="str">
        <f t="shared" si="40"/>
        <v/>
      </c>
      <c r="V104" s="14" t="str">
        <f t="shared" si="41"/>
        <v/>
      </c>
      <c r="W104" s="14" t="str">
        <f>IFERROR(CONCATENATE("PAGO N° ",B104," DEL CONTRATO CPS ",V104," ENTRE ",TEXT(VLOOKUP(A104,matriz,IF(generador!B104=1,16,IF(generador!B104=2,19,IF(generador!B104=3,22,IF(generador!B104=4,25,IF(generador!B104=5,28,IF(generador!B104=6,31,IF(generador!B104=7,34,IF(generador!B104=8,37,IF(generador!B104=9,40,IF(generador!B104=10,43,IF(generador!B104=11,46,IF(generador!B104=12,49,IF(generador!B104=13,52,IF(generador!B104=14,55,IF(generador!B104=15,58))))))))))))))),FALSE),"dd/mm/yyyy")," Y ",TEXT(VLOOKUP(A104,matriz,IF(generador!B104=1,17,IF(generador!B104=2,20,IF(generador!B104=3,23,IF(generador!B104=4,26,IF(generador!B104=5,29,IF(generador!B104=6,32,IF(generador!B104=7,35,IF(generador!B104=8,38,IF(generador!B104=9,41,IF(generador!B104=10,44,IF(generador!B104=11,47,IF(generador!B104=12,50,IF(generador!B104=13,53,IF(generador!B104=14,56,IF(generador!B104=15,59))))))))))))))),FALSE),"dd/mm/yyyy")),"")</f>
        <v/>
      </c>
    </row>
    <row r="105" spans="1:23" x14ac:dyDescent="0.25">
      <c r="A105" s="12"/>
      <c r="B105" s="5"/>
      <c r="C105" s="5"/>
      <c r="D105" s="14" t="str">
        <f t="shared" si="25"/>
        <v/>
      </c>
      <c r="E105" s="15" t="str">
        <f>IFERROR(IF(A105&lt;&gt;"",VLOOKUP(A105,matriz,IF(generador!B105=1,15,IF(generador!B105=2,18,IF(generador!B105=3,21,IF(generador!B105=4,24,IF(generador!B105=5,27,IF(generador!B105=6,30,IF(generador!B105=7,33,IF(generador!B105=8,36,IF(generador!B105=9,39,IF(generador!B105=10,42,IF(generador!B105=11,45,IF(generador!B105=12,48,IF(generador!B105=13,51,IF(generador!B105=14,54,IF(generador!B105=15,57))))))))))))))),FALSE),""),"")</f>
        <v/>
      </c>
      <c r="F105" s="16" t="str">
        <f t="shared" si="26"/>
        <v/>
      </c>
      <c r="G105" s="20" t="str">
        <f t="shared" si="27"/>
        <v/>
      </c>
      <c r="H105" s="13" t="str">
        <f t="shared" ca="1" si="30"/>
        <v/>
      </c>
      <c r="I105" s="14" t="str">
        <f t="shared" si="31"/>
        <v/>
      </c>
      <c r="J105" s="14" t="str">
        <f>""</f>
        <v/>
      </c>
      <c r="K105" s="14" t="str">
        <f t="shared" si="32"/>
        <v/>
      </c>
      <c r="L105" s="14" t="str">
        <f t="shared" si="33"/>
        <v/>
      </c>
      <c r="M105" s="14" t="str">
        <f t="shared" si="34"/>
        <v/>
      </c>
      <c r="N105" s="14" t="str">
        <f t="shared" si="35"/>
        <v/>
      </c>
      <c r="O105" s="14" t="str">
        <f t="shared" si="36"/>
        <v/>
      </c>
      <c r="P105" s="14" t="str">
        <f t="shared" si="37"/>
        <v/>
      </c>
      <c r="Q105" s="14" t="str">
        <f t="shared" si="38"/>
        <v/>
      </c>
      <c r="R105" s="96" t="str">
        <f t="shared" si="28"/>
        <v/>
      </c>
      <c r="S105" s="14" t="str">
        <f t="shared" si="39"/>
        <v/>
      </c>
      <c r="T105" s="14" t="str">
        <f t="shared" si="29"/>
        <v/>
      </c>
      <c r="U105" s="14" t="str">
        <f t="shared" si="40"/>
        <v/>
      </c>
      <c r="V105" s="14" t="str">
        <f t="shared" si="41"/>
        <v/>
      </c>
      <c r="W105" s="14" t="str">
        <f>IFERROR(CONCATENATE("PAGO N° ",B105," DEL CONTRATO CPS ",V105," ENTRE ",TEXT(VLOOKUP(A105,matriz,IF(generador!B105=1,16,IF(generador!B105=2,19,IF(generador!B105=3,22,IF(generador!B105=4,25,IF(generador!B105=5,28,IF(generador!B105=6,31,IF(generador!B105=7,34,IF(generador!B105=8,37,IF(generador!B105=9,40,IF(generador!B105=10,43,IF(generador!B105=11,46,IF(generador!B105=12,49,IF(generador!B105=13,52,IF(generador!B105=14,55,IF(generador!B105=15,58))))))))))))))),FALSE),"dd/mm/yyyy")," Y ",TEXT(VLOOKUP(A105,matriz,IF(generador!B105=1,17,IF(generador!B105=2,20,IF(generador!B105=3,23,IF(generador!B105=4,26,IF(generador!B105=5,29,IF(generador!B105=6,32,IF(generador!B105=7,35,IF(generador!B105=8,38,IF(generador!B105=9,41,IF(generador!B105=10,44,IF(generador!B105=11,47,IF(generador!B105=12,50,IF(generador!B105=13,53,IF(generador!B105=14,56,IF(generador!B105=15,59))))))))))))))),FALSE),"dd/mm/yyyy")),"")</f>
        <v/>
      </c>
    </row>
    <row r="106" spans="1:23" x14ac:dyDescent="0.25">
      <c r="A106" s="12"/>
      <c r="B106" s="5"/>
      <c r="C106" s="5"/>
      <c r="D106" s="14" t="str">
        <f t="shared" si="25"/>
        <v/>
      </c>
      <c r="E106" s="15" t="str">
        <f>IFERROR(IF(A106&lt;&gt;"",VLOOKUP(A106,matriz,IF(generador!B106=1,15,IF(generador!B106=2,18,IF(generador!B106=3,21,IF(generador!B106=4,24,IF(generador!B106=5,27,IF(generador!B106=6,30,IF(generador!B106=7,33,IF(generador!B106=8,36,IF(generador!B106=9,39,IF(generador!B106=10,42,IF(generador!B106=11,45,IF(generador!B106=12,48,IF(generador!B106=13,51,IF(generador!B106=14,54,IF(generador!B106=15,57))))))))))))))),FALSE),""),"")</f>
        <v/>
      </c>
      <c r="F106" s="16" t="str">
        <f t="shared" si="26"/>
        <v/>
      </c>
      <c r="G106" s="20" t="str">
        <f t="shared" si="27"/>
        <v/>
      </c>
      <c r="H106" s="13" t="str">
        <f t="shared" ca="1" si="30"/>
        <v/>
      </c>
      <c r="I106" s="14" t="str">
        <f t="shared" si="31"/>
        <v/>
      </c>
      <c r="J106" s="14" t="str">
        <f>""</f>
        <v/>
      </c>
      <c r="K106" s="14" t="str">
        <f t="shared" si="32"/>
        <v/>
      </c>
      <c r="L106" s="14" t="str">
        <f t="shared" si="33"/>
        <v/>
      </c>
      <c r="M106" s="14" t="str">
        <f t="shared" si="34"/>
        <v/>
      </c>
      <c r="N106" s="14" t="str">
        <f t="shared" si="35"/>
        <v/>
      </c>
      <c r="O106" s="14" t="str">
        <f t="shared" si="36"/>
        <v/>
      </c>
      <c r="P106" s="14" t="str">
        <f t="shared" si="37"/>
        <v/>
      </c>
      <c r="Q106" s="14" t="str">
        <f t="shared" si="38"/>
        <v/>
      </c>
      <c r="R106" s="96" t="str">
        <f t="shared" si="28"/>
        <v/>
      </c>
      <c r="S106" s="14" t="str">
        <f t="shared" si="39"/>
        <v/>
      </c>
      <c r="T106" s="14" t="str">
        <f t="shared" si="29"/>
        <v/>
      </c>
      <c r="U106" s="14" t="str">
        <f t="shared" si="40"/>
        <v/>
      </c>
      <c r="V106" s="14" t="str">
        <f t="shared" si="41"/>
        <v/>
      </c>
      <c r="W106" s="14" t="str">
        <f>IFERROR(CONCATENATE("PAGO N° ",B106," DEL CONTRATO CPS ",V106," ENTRE ",TEXT(VLOOKUP(A106,matriz,IF(generador!B106=1,16,IF(generador!B106=2,19,IF(generador!B106=3,22,IF(generador!B106=4,25,IF(generador!B106=5,28,IF(generador!B106=6,31,IF(generador!B106=7,34,IF(generador!B106=8,37,IF(generador!B106=9,40,IF(generador!B106=10,43,IF(generador!B106=11,46,IF(generador!B106=12,49,IF(generador!B106=13,52,IF(generador!B106=14,55,IF(generador!B106=15,58))))))))))))))),FALSE),"dd/mm/yyyy")," Y ",TEXT(VLOOKUP(A106,matriz,IF(generador!B106=1,17,IF(generador!B106=2,20,IF(generador!B106=3,23,IF(generador!B106=4,26,IF(generador!B106=5,29,IF(generador!B106=6,32,IF(generador!B106=7,35,IF(generador!B106=8,38,IF(generador!B106=9,41,IF(generador!B106=10,44,IF(generador!B106=11,47,IF(generador!B106=12,50,IF(generador!B106=13,53,IF(generador!B106=14,56,IF(generador!B106=15,59))))))))))))))),FALSE),"dd/mm/yyyy")),"")</f>
        <v/>
      </c>
    </row>
    <row r="107" spans="1:23" x14ac:dyDescent="0.25">
      <c r="A107" s="12"/>
      <c r="B107" s="5"/>
      <c r="C107" s="5"/>
      <c r="D107" s="14" t="str">
        <f t="shared" si="25"/>
        <v/>
      </c>
      <c r="E107" s="15" t="str">
        <f>IFERROR(IF(A107&lt;&gt;"",VLOOKUP(A107,matriz,IF(generador!B107=1,15,IF(generador!B107=2,18,IF(generador!B107=3,21,IF(generador!B107=4,24,IF(generador!B107=5,27,IF(generador!B107=6,30,IF(generador!B107=7,33,IF(generador!B107=8,36,IF(generador!B107=9,39,IF(generador!B107=10,42,IF(generador!B107=11,45,IF(generador!B107=12,48,IF(generador!B107=13,51,IF(generador!B107=14,54,IF(generador!B107=15,57))))))))))))))),FALSE),""),"")</f>
        <v/>
      </c>
      <c r="F107" s="16" t="str">
        <f t="shared" si="26"/>
        <v/>
      </c>
      <c r="G107" s="20" t="str">
        <f t="shared" si="27"/>
        <v/>
      </c>
      <c r="H107" s="13" t="str">
        <f t="shared" ca="1" si="30"/>
        <v/>
      </c>
      <c r="I107" s="14" t="str">
        <f t="shared" si="31"/>
        <v/>
      </c>
      <c r="J107" s="14" t="str">
        <f>""</f>
        <v/>
      </c>
      <c r="K107" s="14" t="str">
        <f t="shared" si="32"/>
        <v/>
      </c>
      <c r="L107" s="14" t="str">
        <f t="shared" si="33"/>
        <v/>
      </c>
      <c r="M107" s="14" t="str">
        <f t="shared" si="34"/>
        <v/>
      </c>
      <c r="N107" s="14" t="str">
        <f t="shared" si="35"/>
        <v/>
      </c>
      <c r="O107" s="14" t="str">
        <f t="shared" si="36"/>
        <v/>
      </c>
      <c r="P107" s="14" t="str">
        <f t="shared" si="37"/>
        <v/>
      </c>
      <c r="Q107" s="14" t="str">
        <f t="shared" si="38"/>
        <v/>
      </c>
      <c r="R107" s="96" t="str">
        <f t="shared" si="28"/>
        <v/>
      </c>
      <c r="S107" s="14" t="str">
        <f t="shared" si="39"/>
        <v/>
      </c>
      <c r="T107" s="14" t="str">
        <f t="shared" si="29"/>
        <v/>
      </c>
      <c r="U107" s="14" t="str">
        <f t="shared" si="40"/>
        <v/>
      </c>
      <c r="V107" s="14" t="str">
        <f t="shared" si="41"/>
        <v/>
      </c>
      <c r="W107" s="14" t="str">
        <f>IFERROR(CONCATENATE("PAGO N° ",B107," DEL CONTRATO CPS ",V107," ENTRE ",TEXT(VLOOKUP(A107,matriz,IF(generador!B107=1,16,IF(generador!B107=2,19,IF(generador!B107=3,22,IF(generador!B107=4,25,IF(generador!B107=5,28,IF(generador!B107=6,31,IF(generador!B107=7,34,IF(generador!B107=8,37,IF(generador!B107=9,40,IF(generador!B107=10,43,IF(generador!B107=11,46,IF(generador!B107=12,49,IF(generador!B107=13,52,IF(generador!B107=14,55,IF(generador!B107=15,58))))))))))))))),FALSE),"dd/mm/yyyy")," Y ",TEXT(VLOOKUP(A107,matriz,IF(generador!B107=1,17,IF(generador!B107=2,20,IF(generador!B107=3,23,IF(generador!B107=4,26,IF(generador!B107=5,29,IF(generador!B107=6,32,IF(generador!B107=7,35,IF(generador!B107=8,38,IF(generador!B107=9,41,IF(generador!B107=10,44,IF(generador!B107=11,47,IF(generador!B107=12,50,IF(generador!B107=13,53,IF(generador!B107=14,56,IF(generador!B107=15,59))))))))))))))),FALSE),"dd/mm/yyyy")),"")</f>
        <v/>
      </c>
    </row>
    <row r="108" spans="1:23" x14ac:dyDescent="0.25">
      <c r="A108" s="12"/>
      <c r="B108" s="5"/>
      <c r="C108" s="5"/>
      <c r="D108" s="14" t="str">
        <f t="shared" si="25"/>
        <v/>
      </c>
      <c r="E108" s="15" t="str">
        <f>IFERROR(IF(A108&lt;&gt;"",VLOOKUP(A108,matriz,IF(generador!B108=1,15,IF(generador!B108=2,18,IF(generador!B108=3,21,IF(generador!B108=4,24,IF(generador!B108=5,27,IF(generador!B108=6,30,IF(generador!B108=7,33,IF(generador!B108=8,36,IF(generador!B108=9,39,IF(generador!B108=10,42,IF(generador!B108=11,45,IF(generador!B108=12,48,IF(generador!B108=13,51,IF(generador!B108=14,54,IF(generador!B108=15,57))))))))))))))),FALSE),""),"")</f>
        <v/>
      </c>
      <c r="F108" s="16" t="str">
        <f t="shared" si="26"/>
        <v/>
      </c>
      <c r="G108" s="20" t="str">
        <f t="shared" si="27"/>
        <v/>
      </c>
      <c r="H108" s="13" t="str">
        <f t="shared" ca="1" si="30"/>
        <v/>
      </c>
      <c r="I108" s="14" t="str">
        <f t="shared" si="31"/>
        <v/>
      </c>
      <c r="J108" s="14" t="str">
        <f>""</f>
        <v/>
      </c>
      <c r="K108" s="14" t="str">
        <f t="shared" si="32"/>
        <v/>
      </c>
      <c r="L108" s="14" t="str">
        <f t="shared" si="33"/>
        <v/>
      </c>
      <c r="M108" s="14" t="str">
        <f t="shared" si="34"/>
        <v/>
      </c>
      <c r="N108" s="14" t="str">
        <f t="shared" si="35"/>
        <v/>
      </c>
      <c r="O108" s="14" t="str">
        <f t="shared" si="36"/>
        <v/>
      </c>
      <c r="P108" s="14" t="str">
        <f t="shared" si="37"/>
        <v/>
      </c>
      <c r="Q108" s="14" t="str">
        <f t="shared" si="38"/>
        <v/>
      </c>
      <c r="R108" s="96" t="str">
        <f t="shared" si="28"/>
        <v/>
      </c>
      <c r="S108" s="14" t="str">
        <f t="shared" si="39"/>
        <v/>
      </c>
      <c r="T108" s="14" t="str">
        <f t="shared" si="29"/>
        <v/>
      </c>
      <c r="U108" s="14" t="str">
        <f t="shared" si="40"/>
        <v/>
      </c>
      <c r="V108" s="14" t="str">
        <f t="shared" si="41"/>
        <v/>
      </c>
      <c r="W108" s="14" t="str">
        <f>IFERROR(CONCATENATE("PAGO N° ",B108," DEL CONTRATO CPS ",V108," ENTRE ",TEXT(VLOOKUP(A108,matriz,IF(generador!B108=1,16,IF(generador!B108=2,19,IF(generador!B108=3,22,IF(generador!B108=4,25,IF(generador!B108=5,28,IF(generador!B108=6,31,IF(generador!B108=7,34,IF(generador!B108=8,37,IF(generador!B108=9,40,IF(generador!B108=10,43,IF(generador!B108=11,46,IF(generador!B108=12,49,IF(generador!B108=13,52,IF(generador!B108=14,55,IF(generador!B108=15,58))))))))))))))),FALSE),"dd/mm/yyyy")," Y ",TEXT(VLOOKUP(A108,matriz,IF(generador!B108=1,17,IF(generador!B108=2,20,IF(generador!B108=3,23,IF(generador!B108=4,26,IF(generador!B108=5,29,IF(generador!B108=6,32,IF(generador!B108=7,35,IF(generador!B108=8,38,IF(generador!B108=9,41,IF(generador!B108=10,44,IF(generador!B108=11,47,IF(generador!B108=12,50,IF(generador!B108=13,53,IF(generador!B108=14,56,IF(generador!B108=15,59))))))))))))))),FALSE),"dd/mm/yyyy")),"")</f>
        <v/>
      </c>
    </row>
    <row r="109" spans="1:23" x14ac:dyDescent="0.25">
      <c r="A109" s="12"/>
      <c r="B109" s="5"/>
      <c r="C109" s="5"/>
      <c r="D109" s="14" t="str">
        <f t="shared" si="25"/>
        <v/>
      </c>
      <c r="E109" s="15" t="str">
        <f>IFERROR(IF(A109&lt;&gt;"",VLOOKUP(A109,matriz,IF(generador!B109=1,15,IF(generador!B109=2,18,IF(generador!B109=3,21,IF(generador!B109=4,24,IF(generador!B109=5,27,IF(generador!B109=6,30,IF(generador!B109=7,33,IF(generador!B109=8,36,IF(generador!B109=9,39,IF(generador!B109=10,42,IF(generador!B109=11,45,IF(generador!B109=12,48,IF(generador!B109=13,51,IF(generador!B109=14,54,IF(generador!B109=15,57))))))))))))))),FALSE),""),"")</f>
        <v/>
      </c>
      <c r="F109" s="16" t="str">
        <f t="shared" si="26"/>
        <v/>
      </c>
      <c r="G109" s="20" t="str">
        <f t="shared" si="27"/>
        <v/>
      </c>
      <c r="H109" s="13" t="str">
        <f t="shared" ca="1" si="30"/>
        <v/>
      </c>
      <c r="I109" s="14" t="str">
        <f t="shared" si="31"/>
        <v/>
      </c>
      <c r="J109" s="14" t="str">
        <f>""</f>
        <v/>
      </c>
      <c r="K109" s="14" t="str">
        <f t="shared" si="32"/>
        <v/>
      </c>
      <c r="L109" s="14" t="str">
        <f t="shared" si="33"/>
        <v/>
      </c>
      <c r="M109" s="14" t="str">
        <f t="shared" si="34"/>
        <v/>
      </c>
      <c r="N109" s="14" t="str">
        <f t="shared" si="35"/>
        <v/>
      </c>
      <c r="O109" s="14" t="str">
        <f t="shared" si="36"/>
        <v/>
      </c>
      <c r="P109" s="14" t="str">
        <f t="shared" si="37"/>
        <v/>
      </c>
      <c r="Q109" s="14" t="str">
        <f t="shared" si="38"/>
        <v/>
      </c>
      <c r="R109" s="96" t="str">
        <f t="shared" si="28"/>
        <v/>
      </c>
      <c r="S109" s="14" t="str">
        <f t="shared" si="39"/>
        <v/>
      </c>
      <c r="T109" s="14" t="str">
        <f t="shared" si="29"/>
        <v/>
      </c>
      <c r="U109" s="14" t="str">
        <f t="shared" si="40"/>
        <v/>
      </c>
      <c r="V109" s="14" t="str">
        <f t="shared" si="41"/>
        <v/>
      </c>
      <c r="W109" s="14" t="str">
        <f>IFERROR(CONCATENATE("PAGO N° ",B109," DEL CONTRATO CPS ",V109," ENTRE ",TEXT(VLOOKUP(A109,matriz,IF(generador!B109=1,16,IF(generador!B109=2,19,IF(generador!B109=3,22,IF(generador!B109=4,25,IF(generador!B109=5,28,IF(generador!B109=6,31,IF(generador!B109=7,34,IF(generador!B109=8,37,IF(generador!B109=9,40,IF(generador!B109=10,43,IF(generador!B109=11,46,IF(generador!B109=12,49,IF(generador!B109=13,52,IF(generador!B109=14,55,IF(generador!B109=15,58))))))))))))))),FALSE),"dd/mm/yyyy")," Y ",TEXT(VLOOKUP(A109,matriz,IF(generador!B109=1,17,IF(generador!B109=2,20,IF(generador!B109=3,23,IF(generador!B109=4,26,IF(generador!B109=5,29,IF(generador!B109=6,32,IF(generador!B109=7,35,IF(generador!B109=8,38,IF(generador!B109=9,41,IF(generador!B109=10,44,IF(generador!B109=11,47,IF(generador!B109=12,50,IF(generador!B109=13,53,IF(generador!B109=14,56,IF(generador!B109=15,59))))))))))))))),FALSE),"dd/mm/yyyy")),"")</f>
        <v/>
      </c>
    </row>
    <row r="110" spans="1:23" x14ac:dyDescent="0.25">
      <c r="A110" s="12"/>
      <c r="B110" s="5"/>
      <c r="C110" s="5"/>
      <c r="D110" s="14" t="str">
        <f t="shared" si="25"/>
        <v/>
      </c>
      <c r="E110" s="15" t="str">
        <f>IFERROR(IF(A110&lt;&gt;"",VLOOKUP(A110,matriz,IF(generador!B110=1,15,IF(generador!B110=2,18,IF(generador!B110=3,21,IF(generador!B110=4,24,IF(generador!B110=5,27,IF(generador!B110=6,30,IF(generador!B110=7,33,IF(generador!B110=8,36,IF(generador!B110=9,39,IF(generador!B110=10,42,IF(generador!B110=11,45,IF(generador!B110=12,48,IF(generador!B110=13,51,IF(generador!B110=14,54,IF(generador!B110=15,57))))))))))))))),FALSE),""),"")</f>
        <v/>
      </c>
      <c r="F110" s="16" t="str">
        <f t="shared" si="26"/>
        <v/>
      </c>
      <c r="G110" s="20" t="str">
        <f t="shared" si="27"/>
        <v/>
      </c>
      <c r="H110" s="13" t="str">
        <f t="shared" ca="1" si="30"/>
        <v/>
      </c>
      <c r="I110" s="14" t="str">
        <f t="shared" si="31"/>
        <v/>
      </c>
      <c r="J110" s="14" t="str">
        <f>""</f>
        <v/>
      </c>
      <c r="K110" s="14" t="str">
        <f t="shared" si="32"/>
        <v/>
      </c>
      <c r="L110" s="14" t="str">
        <f t="shared" si="33"/>
        <v/>
      </c>
      <c r="M110" s="14" t="str">
        <f t="shared" si="34"/>
        <v/>
      </c>
      <c r="N110" s="14" t="str">
        <f t="shared" si="35"/>
        <v/>
      </c>
      <c r="O110" s="14" t="str">
        <f t="shared" si="36"/>
        <v/>
      </c>
      <c r="P110" s="14" t="str">
        <f t="shared" si="37"/>
        <v/>
      </c>
      <c r="Q110" s="14" t="str">
        <f t="shared" si="38"/>
        <v/>
      </c>
      <c r="R110" s="96" t="str">
        <f t="shared" si="28"/>
        <v/>
      </c>
      <c r="S110" s="14" t="str">
        <f t="shared" si="39"/>
        <v/>
      </c>
      <c r="T110" s="14" t="str">
        <f t="shared" si="29"/>
        <v/>
      </c>
      <c r="U110" s="14" t="str">
        <f t="shared" si="40"/>
        <v/>
      </c>
      <c r="V110" s="14" t="str">
        <f t="shared" si="41"/>
        <v/>
      </c>
      <c r="W110" s="14" t="str">
        <f>IFERROR(CONCATENATE("PAGO N° ",B110," DEL CONTRATO CPS ",V110," ENTRE ",TEXT(VLOOKUP(A110,matriz,IF(generador!B110=1,16,IF(generador!B110=2,19,IF(generador!B110=3,22,IF(generador!B110=4,25,IF(generador!B110=5,28,IF(generador!B110=6,31,IF(generador!B110=7,34,IF(generador!B110=8,37,IF(generador!B110=9,40,IF(generador!B110=10,43,IF(generador!B110=11,46,IF(generador!B110=12,49,IF(generador!B110=13,52,IF(generador!B110=14,55,IF(generador!B110=15,58))))))))))))))),FALSE),"dd/mm/yyyy")," Y ",TEXT(VLOOKUP(A110,matriz,IF(generador!B110=1,17,IF(generador!B110=2,20,IF(generador!B110=3,23,IF(generador!B110=4,26,IF(generador!B110=5,29,IF(generador!B110=6,32,IF(generador!B110=7,35,IF(generador!B110=8,38,IF(generador!B110=9,41,IF(generador!B110=10,44,IF(generador!B110=11,47,IF(generador!B110=12,50,IF(generador!B110=13,53,IF(generador!B110=14,56,IF(generador!B110=15,59))))))))))))))),FALSE),"dd/mm/yyyy")),"")</f>
        <v/>
      </c>
    </row>
    <row r="111" spans="1:23" x14ac:dyDescent="0.25">
      <c r="A111" s="12"/>
      <c r="B111" s="5"/>
      <c r="C111" s="5"/>
      <c r="D111" s="14" t="str">
        <f t="shared" si="25"/>
        <v/>
      </c>
      <c r="E111" s="15" t="str">
        <f>IFERROR(IF(A111&lt;&gt;"",VLOOKUP(A111,matriz,IF(generador!B111=1,15,IF(generador!B111=2,18,IF(generador!B111=3,21,IF(generador!B111=4,24,IF(generador!B111=5,27,IF(generador!B111=6,30,IF(generador!B111=7,33,IF(generador!B111=8,36,IF(generador!B111=9,39,IF(generador!B111=10,42,IF(generador!B111=11,45,IF(generador!B111=12,48,IF(generador!B111=13,51,IF(generador!B111=14,54,IF(generador!B111=15,57))))))))))))))),FALSE),""),"")</f>
        <v/>
      </c>
      <c r="F111" s="16" t="str">
        <f t="shared" si="26"/>
        <v/>
      </c>
      <c r="G111" s="20" t="str">
        <f t="shared" si="27"/>
        <v/>
      </c>
      <c r="H111" s="13" t="str">
        <f t="shared" ca="1" si="30"/>
        <v/>
      </c>
      <c r="I111" s="14" t="str">
        <f t="shared" si="31"/>
        <v/>
      </c>
      <c r="J111" s="14" t="str">
        <f>""</f>
        <v/>
      </c>
      <c r="K111" s="14" t="str">
        <f t="shared" si="32"/>
        <v/>
      </c>
      <c r="L111" s="14" t="str">
        <f t="shared" si="33"/>
        <v/>
      </c>
      <c r="M111" s="14" t="str">
        <f t="shared" si="34"/>
        <v/>
      </c>
      <c r="N111" s="14" t="str">
        <f t="shared" si="35"/>
        <v/>
      </c>
      <c r="O111" s="14" t="str">
        <f t="shared" si="36"/>
        <v/>
      </c>
      <c r="P111" s="14" t="str">
        <f t="shared" si="37"/>
        <v/>
      </c>
      <c r="Q111" s="14" t="str">
        <f t="shared" si="38"/>
        <v/>
      </c>
      <c r="R111" s="96" t="str">
        <f t="shared" si="28"/>
        <v/>
      </c>
      <c r="S111" s="14" t="str">
        <f t="shared" si="39"/>
        <v/>
      </c>
      <c r="T111" s="14" t="str">
        <f t="shared" si="29"/>
        <v/>
      </c>
      <c r="U111" s="14" t="str">
        <f t="shared" si="40"/>
        <v/>
      </c>
      <c r="V111" s="14" t="str">
        <f t="shared" si="41"/>
        <v/>
      </c>
      <c r="W111" s="14" t="str">
        <f>IFERROR(CONCATENATE("PAGO N° ",B111," DEL CONTRATO CPS ",V111," ENTRE ",TEXT(VLOOKUP(A111,matriz,IF(generador!B111=1,16,IF(generador!B111=2,19,IF(generador!B111=3,22,IF(generador!B111=4,25,IF(generador!B111=5,28,IF(generador!B111=6,31,IF(generador!B111=7,34,IF(generador!B111=8,37,IF(generador!B111=9,40,IF(generador!B111=10,43,IF(generador!B111=11,46,IF(generador!B111=12,49,IF(generador!B111=13,52,IF(generador!B111=14,55,IF(generador!B111=15,58))))))))))))))),FALSE),"dd/mm/yyyy")," Y ",TEXT(VLOOKUP(A111,matriz,IF(generador!B111=1,17,IF(generador!B111=2,20,IF(generador!B111=3,23,IF(generador!B111=4,26,IF(generador!B111=5,29,IF(generador!B111=6,32,IF(generador!B111=7,35,IF(generador!B111=8,38,IF(generador!B111=9,41,IF(generador!B111=10,44,IF(generador!B111=11,47,IF(generador!B111=12,50,IF(generador!B111=13,53,IF(generador!B111=14,56,IF(generador!B111=15,59))))))))))))))),FALSE),"dd/mm/yyyy")),"")</f>
        <v/>
      </c>
    </row>
    <row r="112" spans="1:23" x14ac:dyDescent="0.25">
      <c r="A112" s="12"/>
      <c r="B112" s="5"/>
      <c r="C112" s="5"/>
      <c r="D112" s="14" t="str">
        <f t="shared" si="25"/>
        <v/>
      </c>
      <c r="E112" s="15" t="str">
        <f>IFERROR(IF(A112&lt;&gt;"",VLOOKUP(A112,matriz,IF(generador!B112=1,15,IF(generador!B112=2,18,IF(generador!B112=3,21,IF(generador!B112=4,24,IF(generador!B112=5,27,IF(generador!B112=6,30,IF(generador!B112=7,33,IF(generador!B112=8,36,IF(generador!B112=9,39,IF(generador!B112=10,42,IF(generador!B112=11,45,IF(generador!B112=12,48,IF(generador!B112=13,51,IF(generador!B112=14,54,IF(generador!B112=15,57))))))))))))))),FALSE),""),"")</f>
        <v/>
      </c>
      <c r="F112" s="16" t="str">
        <f t="shared" si="26"/>
        <v/>
      </c>
      <c r="G112" s="20" t="str">
        <f t="shared" si="27"/>
        <v/>
      </c>
      <c r="H112" s="13" t="str">
        <f t="shared" ca="1" si="30"/>
        <v/>
      </c>
      <c r="I112" s="14" t="str">
        <f t="shared" si="31"/>
        <v/>
      </c>
      <c r="J112" s="14" t="str">
        <f>""</f>
        <v/>
      </c>
      <c r="K112" s="14" t="str">
        <f t="shared" si="32"/>
        <v/>
      </c>
      <c r="L112" s="14" t="str">
        <f t="shared" si="33"/>
        <v/>
      </c>
      <c r="M112" s="14" t="str">
        <f t="shared" si="34"/>
        <v/>
      </c>
      <c r="N112" s="14" t="str">
        <f t="shared" si="35"/>
        <v/>
      </c>
      <c r="O112" s="14" t="str">
        <f t="shared" si="36"/>
        <v/>
      </c>
      <c r="P112" s="14" t="str">
        <f t="shared" si="37"/>
        <v/>
      </c>
      <c r="Q112" s="14" t="str">
        <f t="shared" si="38"/>
        <v/>
      </c>
      <c r="R112" s="96" t="str">
        <f t="shared" si="28"/>
        <v/>
      </c>
      <c r="S112" s="14" t="str">
        <f t="shared" si="39"/>
        <v/>
      </c>
      <c r="T112" s="14" t="str">
        <f t="shared" si="29"/>
        <v/>
      </c>
      <c r="U112" s="14" t="str">
        <f t="shared" si="40"/>
        <v/>
      </c>
      <c r="V112" s="14" t="str">
        <f t="shared" si="41"/>
        <v/>
      </c>
      <c r="W112" s="14" t="str">
        <f>IFERROR(CONCATENATE("PAGO N° ",B112," DEL CONTRATO CPS ",V112," ENTRE ",TEXT(VLOOKUP(A112,matriz,IF(generador!B112=1,16,IF(generador!B112=2,19,IF(generador!B112=3,22,IF(generador!B112=4,25,IF(generador!B112=5,28,IF(generador!B112=6,31,IF(generador!B112=7,34,IF(generador!B112=8,37,IF(generador!B112=9,40,IF(generador!B112=10,43,IF(generador!B112=11,46,IF(generador!B112=12,49,IF(generador!B112=13,52,IF(generador!B112=14,55,IF(generador!B112=15,58))))))))))))))),FALSE),"dd/mm/yyyy")," Y ",TEXT(VLOOKUP(A112,matriz,IF(generador!B112=1,17,IF(generador!B112=2,20,IF(generador!B112=3,23,IF(generador!B112=4,26,IF(generador!B112=5,29,IF(generador!B112=6,32,IF(generador!B112=7,35,IF(generador!B112=8,38,IF(generador!B112=9,41,IF(generador!B112=10,44,IF(generador!B112=11,47,IF(generador!B112=12,50,IF(generador!B112=13,53,IF(generador!B112=14,56,IF(generador!B112=15,59))))))))))))))),FALSE),"dd/mm/yyyy")),"")</f>
        <v/>
      </c>
    </row>
    <row r="113" spans="1:23" x14ac:dyDescent="0.25">
      <c r="A113" s="12"/>
      <c r="B113" s="5"/>
      <c r="C113" s="5"/>
      <c r="D113" s="14" t="str">
        <f t="shared" si="25"/>
        <v/>
      </c>
      <c r="E113" s="15" t="str">
        <f>IFERROR(IF(A113&lt;&gt;"",VLOOKUP(A113,matriz,IF(generador!B113=1,15,IF(generador!B113=2,18,IF(generador!B113=3,21,IF(generador!B113=4,24,IF(generador!B113=5,27,IF(generador!B113=6,30,IF(generador!B113=7,33,IF(generador!B113=8,36,IF(generador!B113=9,39,IF(generador!B113=10,42,IF(generador!B113=11,45,IF(generador!B113=12,48,IF(generador!B113=13,51,IF(generador!B113=14,54,IF(generador!B113=15,57))))))))))))))),FALSE),""),"")</f>
        <v/>
      </c>
      <c r="F113" s="16" t="str">
        <f t="shared" si="26"/>
        <v/>
      </c>
      <c r="G113" s="20" t="str">
        <f t="shared" si="27"/>
        <v/>
      </c>
      <c r="H113" s="13" t="str">
        <f t="shared" ca="1" si="30"/>
        <v/>
      </c>
      <c r="I113" s="14" t="str">
        <f t="shared" si="31"/>
        <v/>
      </c>
      <c r="J113" s="14" t="str">
        <f>""</f>
        <v/>
      </c>
      <c r="K113" s="14" t="str">
        <f t="shared" si="32"/>
        <v/>
      </c>
      <c r="L113" s="14" t="str">
        <f t="shared" si="33"/>
        <v/>
      </c>
      <c r="M113" s="14" t="str">
        <f t="shared" si="34"/>
        <v/>
      </c>
      <c r="N113" s="14" t="str">
        <f t="shared" si="35"/>
        <v/>
      </c>
      <c r="O113" s="14" t="str">
        <f t="shared" si="36"/>
        <v/>
      </c>
      <c r="P113" s="14" t="str">
        <f t="shared" si="37"/>
        <v/>
      </c>
      <c r="Q113" s="14" t="str">
        <f t="shared" si="38"/>
        <v/>
      </c>
      <c r="R113" s="96" t="str">
        <f t="shared" si="28"/>
        <v/>
      </c>
      <c r="S113" s="14" t="str">
        <f t="shared" si="39"/>
        <v/>
      </c>
      <c r="T113" s="14" t="str">
        <f t="shared" si="29"/>
        <v/>
      </c>
      <c r="U113" s="14" t="str">
        <f t="shared" si="40"/>
        <v/>
      </c>
      <c r="V113" s="14" t="str">
        <f t="shared" si="41"/>
        <v/>
      </c>
      <c r="W113" s="14" t="str">
        <f>IFERROR(CONCATENATE("PAGO N° ",B113," DEL CONTRATO CPS ",V113," ENTRE ",TEXT(VLOOKUP(A113,matriz,IF(generador!B113=1,16,IF(generador!B113=2,19,IF(generador!B113=3,22,IF(generador!B113=4,25,IF(generador!B113=5,28,IF(generador!B113=6,31,IF(generador!B113=7,34,IF(generador!B113=8,37,IF(generador!B113=9,40,IF(generador!B113=10,43,IF(generador!B113=11,46,IF(generador!B113=12,49,IF(generador!B113=13,52,IF(generador!B113=14,55,IF(generador!B113=15,58))))))))))))))),FALSE),"dd/mm/yyyy")," Y ",TEXT(VLOOKUP(A113,matriz,IF(generador!B113=1,17,IF(generador!B113=2,20,IF(generador!B113=3,23,IF(generador!B113=4,26,IF(generador!B113=5,29,IF(generador!B113=6,32,IF(generador!B113=7,35,IF(generador!B113=8,38,IF(generador!B113=9,41,IF(generador!B113=10,44,IF(generador!B113=11,47,IF(generador!B113=12,50,IF(generador!B113=13,53,IF(generador!B113=14,56,IF(generador!B113=15,59))))))))))))))),FALSE),"dd/mm/yyyy")),"")</f>
        <v/>
      </c>
    </row>
    <row r="114" spans="1:23" x14ac:dyDescent="0.25">
      <c r="A114" s="12"/>
      <c r="B114" s="5"/>
      <c r="C114" s="5"/>
      <c r="D114" s="14" t="str">
        <f t="shared" si="25"/>
        <v/>
      </c>
      <c r="E114" s="15" t="str">
        <f>IFERROR(IF(A114&lt;&gt;"",VLOOKUP(A114,matriz,IF(generador!B114=1,15,IF(generador!B114=2,18,IF(generador!B114=3,21,IF(generador!B114=4,24,IF(generador!B114=5,27,IF(generador!B114=6,30,IF(generador!B114=7,33,IF(generador!B114=8,36,IF(generador!B114=9,39,IF(generador!B114=10,42,IF(generador!B114=11,45,IF(generador!B114=12,48,IF(generador!B114=13,51,IF(generador!B114=14,54,IF(generador!B114=15,57))))))))))))))),FALSE),""),"")</f>
        <v/>
      </c>
      <c r="F114" s="16" t="str">
        <f t="shared" si="26"/>
        <v/>
      </c>
      <c r="G114" s="20" t="str">
        <f t="shared" si="27"/>
        <v/>
      </c>
      <c r="H114" s="13" t="str">
        <f t="shared" ca="1" si="30"/>
        <v/>
      </c>
      <c r="I114" s="14" t="str">
        <f t="shared" si="31"/>
        <v/>
      </c>
      <c r="J114" s="14" t="str">
        <f>""</f>
        <v/>
      </c>
      <c r="K114" s="14" t="str">
        <f t="shared" si="32"/>
        <v/>
      </c>
      <c r="L114" s="14" t="str">
        <f t="shared" si="33"/>
        <v/>
      </c>
      <c r="M114" s="14" t="str">
        <f t="shared" si="34"/>
        <v/>
      </c>
      <c r="N114" s="14" t="str">
        <f t="shared" si="35"/>
        <v/>
      </c>
      <c r="O114" s="14" t="str">
        <f t="shared" si="36"/>
        <v/>
      </c>
      <c r="P114" s="14" t="str">
        <f t="shared" si="37"/>
        <v/>
      </c>
      <c r="Q114" s="14" t="str">
        <f t="shared" si="38"/>
        <v/>
      </c>
      <c r="R114" s="96" t="str">
        <f t="shared" si="28"/>
        <v/>
      </c>
      <c r="S114" s="14" t="str">
        <f t="shared" si="39"/>
        <v/>
      </c>
      <c r="T114" s="14" t="str">
        <f t="shared" si="29"/>
        <v/>
      </c>
      <c r="U114" s="14" t="str">
        <f t="shared" si="40"/>
        <v/>
      </c>
      <c r="V114" s="14" t="str">
        <f t="shared" si="41"/>
        <v/>
      </c>
      <c r="W114" s="14" t="str">
        <f>IFERROR(CONCATENATE("PAGO N° ",B114," DEL CONTRATO CPS ",V114," ENTRE ",TEXT(VLOOKUP(A114,matriz,IF(generador!B114=1,16,IF(generador!B114=2,19,IF(generador!B114=3,22,IF(generador!B114=4,25,IF(generador!B114=5,28,IF(generador!B114=6,31,IF(generador!B114=7,34,IF(generador!B114=8,37,IF(generador!B114=9,40,IF(generador!B114=10,43,IF(generador!B114=11,46,IF(generador!B114=12,49,IF(generador!B114=13,52,IF(generador!B114=14,55,IF(generador!B114=15,58))))))))))))))),FALSE),"dd/mm/yyyy")," Y ",TEXT(VLOOKUP(A114,matriz,IF(generador!B114=1,17,IF(generador!B114=2,20,IF(generador!B114=3,23,IF(generador!B114=4,26,IF(generador!B114=5,29,IF(generador!B114=6,32,IF(generador!B114=7,35,IF(generador!B114=8,38,IF(generador!B114=9,41,IF(generador!B114=10,44,IF(generador!B114=11,47,IF(generador!B114=12,50,IF(generador!B114=13,53,IF(generador!B114=14,56,IF(generador!B114=15,59))))))))))))))),FALSE),"dd/mm/yyyy")),"")</f>
        <v/>
      </c>
    </row>
    <row r="115" spans="1:23" x14ac:dyDescent="0.25">
      <c r="A115" s="12"/>
      <c r="B115" s="5"/>
      <c r="C115" s="5"/>
      <c r="D115" s="14" t="str">
        <f t="shared" si="25"/>
        <v/>
      </c>
      <c r="E115" s="15" t="str">
        <f>IFERROR(IF(A115&lt;&gt;"",VLOOKUP(A115,matriz,IF(generador!B115=1,15,IF(generador!B115=2,18,IF(generador!B115=3,21,IF(generador!B115=4,24,IF(generador!B115=5,27,IF(generador!B115=6,30,IF(generador!B115=7,33,IF(generador!B115=8,36,IF(generador!B115=9,39,IF(generador!B115=10,42,IF(generador!B115=11,45,IF(generador!B115=12,48,IF(generador!B115=13,51,IF(generador!B115=14,54,IF(generador!B115=15,57))))))))))))))),FALSE),""),"")</f>
        <v/>
      </c>
      <c r="F115" s="16" t="str">
        <f t="shared" si="26"/>
        <v/>
      </c>
      <c r="G115" s="20" t="str">
        <f t="shared" si="27"/>
        <v/>
      </c>
      <c r="H115" s="13" t="str">
        <f t="shared" ca="1" si="30"/>
        <v/>
      </c>
      <c r="I115" s="14" t="str">
        <f t="shared" si="31"/>
        <v/>
      </c>
      <c r="J115" s="14" t="str">
        <f>""</f>
        <v/>
      </c>
      <c r="K115" s="14" t="str">
        <f t="shared" si="32"/>
        <v/>
      </c>
      <c r="L115" s="14" t="str">
        <f t="shared" si="33"/>
        <v/>
      </c>
      <c r="M115" s="14" t="str">
        <f t="shared" si="34"/>
        <v/>
      </c>
      <c r="N115" s="14" t="str">
        <f t="shared" si="35"/>
        <v/>
      </c>
      <c r="O115" s="14" t="str">
        <f t="shared" si="36"/>
        <v/>
      </c>
      <c r="P115" s="14" t="str">
        <f t="shared" si="37"/>
        <v/>
      </c>
      <c r="Q115" s="14" t="str">
        <f t="shared" si="38"/>
        <v/>
      </c>
      <c r="R115" s="96" t="str">
        <f t="shared" si="28"/>
        <v/>
      </c>
      <c r="S115" s="14" t="str">
        <f t="shared" si="39"/>
        <v/>
      </c>
      <c r="T115" s="14" t="str">
        <f t="shared" si="29"/>
        <v/>
      </c>
      <c r="U115" s="14" t="str">
        <f t="shared" si="40"/>
        <v/>
      </c>
      <c r="V115" s="14" t="str">
        <f t="shared" si="41"/>
        <v/>
      </c>
      <c r="W115" s="14" t="str">
        <f>IFERROR(CONCATENATE("PAGO N° ",B115," DEL CONTRATO CPS ",V115," ENTRE ",TEXT(VLOOKUP(A115,matriz,IF(generador!B115=1,16,IF(generador!B115=2,19,IF(generador!B115=3,22,IF(generador!B115=4,25,IF(generador!B115=5,28,IF(generador!B115=6,31,IF(generador!B115=7,34,IF(generador!B115=8,37,IF(generador!B115=9,40,IF(generador!B115=10,43,IF(generador!B115=11,46,IF(generador!B115=12,49,IF(generador!B115=13,52,IF(generador!B115=14,55,IF(generador!B115=15,58))))))))))))))),FALSE),"dd/mm/yyyy")," Y ",TEXT(VLOOKUP(A115,matriz,IF(generador!B115=1,17,IF(generador!B115=2,20,IF(generador!B115=3,23,IF(generador!B115=4,26,IF(generador!B115=5,29,IF(generador!B115=6,32,IF(generador!B115=7,35,IF(generador!B115=8,38,IF(generador!B115=9,41,IF(generador!B115=10,44,IF(generador!B115=11,47,IF(generador!B115=12,50,IF(generador!B115=13,53,IF(generador!B115=14,56,IF(generador!B115=15,59))))))))))))))),FALSE),"dd/mm/yyyy")),"")</f>
        <v/>
      </c>
    </row>
    <row r="116" spans="1:23" x14ac:dyDescent="0.25">
      <c r="A116" s="12"/>
      <c r="B116" s="5"/>
      <c r="C116" s="5"/>
      <c r="D116" s="14" t="str">
        <f t="shared" si="25"/>
        <v/>
      </c>
      <c r="E116" s="15" t="str">
        <f>IFERROR(IF(A116&lt;&gt;"",VLOOKUP(A116,matriz,IF(generador!B116=1,15,IF(generador!B116=2,18,IF(generador!B116=3,21,IF(generador!B116=4,24,IF(generador!B116=5,27,IF(generador!B116=6,30,IF(generador!B116=7,33,IF(generador!B116=8,36,IF(generador!B116=9,39,IF(generador!B116=10,42,IF(generador!B116=11,45,IF(generador!B116=12,48,IF(generador!B116=13,51,IF(generador!B116=14,54,IF(generador!B116=15,57))))))))))))))),FALSE),""),"")</f>
        <v/>
      </c>
      <c r="F116" s="16" t="str">
        <f t="shared" si="26"/>
        <v/>
      </c>
      <c r="G116" s="20" t="str">
        <f t="shared" si="27"/>
        <v/>
      </c>
      <c r="H116" s="13" t="str">
        <f t="shared" ca="1" si="30"/>
        <v/>
      </c>
      <c r="I116" s="14" t="str">
        <f t="shared" si="31"/>
        <v/>
      </c>
      <c r="J116" s="14" t="str">
        <f>""</f>
        <v/>
      </c>
      <c r="K116" s="14" t="str">
        <f t="shared" si="32"/>
        <v/>
      </c>
      <c r="L116" s="14" t="str">
        <f t="shared" si="33"/>
        <v/>
      </c>
      <c r="M116" s="14" t="str">
        <f t="shared" si="34"/>
        <v/>
      </c>
      <c r="N116" s="14" t="str">
        <f t="shared" si="35"/>
        <v/>
      </c>
      <c r="O116" s="14" t="str">
        <f t="shared" si="36"/>
        <v/>
      </c>
      <c r="P116" s="14" t="str">
        <f t="shared" si="37"/>
        <v/>
      </c>
      <c r="Q116" s="14" t="str">
        <f t="shared" si="38"/>
        <v/>
      </c>
      <c r="R116" s="96" t="str">
        <f t="shared" si="28"/>
        <v/>
      </c>
      <c r="S116" s="14" t="str">
        <f t="shared" si="39"/>
        <v/>
      </c>
      <c r="T116" s="14" t="str">
        <f t="shared" si="29"/>
        <v/>
      </c>
      <c r="U116" s="14" t="str">
        <f t="shared" si="40"/>
        <v/>
      </c>
      <c r="V116" s="14" t="str">
        <f t="shared" si="41"/>
        <v/>
      </c>
      <c r="W116" s="14" t="str">
        <f>IFERROR(CONCATENATE("PAGO N° ",B116," DEL CONTRATO CPS ",V116," ENTRE ",TEXT(VLOOKUP(A116,matriz,IF(generador!B116=1,16,IF(generador!B116=2,19,IF(generador!B116=3,22,IF(generador!B116=4,25,IF(generador!B116=5,28,IF(generador!B116=6,31,IF(generador!B116=7,34,IF(generador!B116=8,37,IF(generador!B116=9,40,IF(generador!B116=10,43,IF(generador!B116=11,46,IF(generador!B116=12,49,IF(generador!B116=13,52,IF(generador!B116=14,55,IF(generador!B116=15,58))))))))))))))),FALSE),"dd/mm/yyyy")," Y ",TEXT(VLOOKUP(A116,matriz,IF(generador!B116=1,17,IF(generador!B116=2,20,IF(generador!B116=3,23,IF(generador!B116=4,26,IF(generador!B116=5,29,IF(generador!B116=6,32,IF(generador!B116=7,35,IF(generador!B116=8,38,IF(generador!B116=9,41,IF(generador!B116=10,44,IF(generador!B116=11,47,IF(generador!B116=12,50,IF(generador!B116=13,53,IF(generador!B116=14,56,IF(generador!B116=15,59))))))))))))))),FALSE),"dd/mm/yyyy")),"")</f>
        <v/>
      </c>
    </row>
    <row r="117" spans="1:23" x14ac:dyDescent="0.25">
      <c r="A117" s="12"/>
      <c r="B117" s="5"/>
      <c r="C117" s="5"/>
      <c r="D117" s="14" t="str">
        <f t="shared" si="25"/>
        <v/>
      </c>
      <c r="E117" s="15" t="str">
        <f>IFERROR(IF(A117&lt;&gt;"",VLOOKUP(A117,matriz,IF(generador!B117=1,15,IF(generador!B117=2,18,IF(generador!B117=3,21,IF(generador!B117=4,24,IF(generador!B117=5,27,IF(generador!B117=6,30,IF(generador!B117=7,33,IF(generador!B117=8,36,IF(generador!B117=9,39,IF(generador!B117=10,42,IF(generador!B117=11,45,IF(generador!B117=12,48,IF(generador!B117=13,51,IF(generador!B117=14,54,IF(generador!B117=15,57))))))))))))))),FALSE),""),"")</f>
        <v/>
      </c>
      <c r="F117" s="16" t="str">
        <f t="shared" si="26"/>
        <v/>
      </c>
      <c r="G117" s="20" t="str">
        <f t="shared" si="27"/>
        <v/>
      </c>
      <c r="H117" s="13" t="str">
        <f t="shared" ca="1" si="30"/>
        <v/>
      </c>
      <c r="I117" s="14" t="str">
        <f t="shared" si="31"/>
        <v/>
      </c>
      <c r="J117" s="14" t="str">
        <f>""</f>
        <v/>
      </c>
      <c r="K117" s="14" t="str">
        <f t="shared" si="32"/>
        <v/>
      </c>
      <c r="L117" s="14" t="str">
        <f t="shared" si="33"/>
        <v/>
      </c>
      <c r="M117" s="14" t="str">
        <f t="shared" si="34"/>
        <v/>
      </c>
      <c r="N117" s="14" t="str">
        <f t="shared" si="35"/>
        <v/>
      </c>
      <c r="O117" s="14" t="str">
        <f t="shared" si="36"/>
        <v/>
      </c>
      <c r="P117" s="14" t="str">
        <f t="shared" si="37"/>
        <v/>
      </c>
      <c r="Q117" s="14" t="str">
        <f t="shared" si="38"/>
        <v/>
      </c>
      <c r="R117" s="96" t="str">
        <f t="shared" si="28"/>
        <v/>
      </c>
      <c r="S117" s="14" t="str">
        <f t="shared" si="39"/>
        <v/>
      </c>
      <c r="T117" s="14" t="str">
        <f t="shared" si="29"/>
        <v/>
      </c>
      <c r="U117" s="14" t="str">
        <f t="shared" si="40"/>
        <v/>
      </c>
      <c r="V117" s="14" t="str">
        <f t="shared" si="41"/>
        <v/>
      </c>
      <c r="W117" s="14" t="str">
        <f>IFERROR(CONCATENATE("PAGO N° ",B117," DEL CONTRATO CPS ",V117," ENTRE ",TEXT(VLOOKUP(A117,matriz,IF(generador!B117=1,16,IF(generador!B117=2,19,IF(generador!B117=3,22,IF(generador!B117=4,25,IF(generador!B117=5,28,IF(generador!B117=6,31,IF(generador!B117=7,34,IF(generador!B117=8,37,IF(generador!B117=9,40,IF(generador!B117=10,43,IF(generador!B117=11,46,IF(generador!B117=12,49,IF(generador!B117=13,52,IF(generador!B117=14,55,IF(generador!B117=15,58))))))))))))))),FALSE),"dd/mm/yyyy")," Y ",TEXT(VLOOKUP(A117,matriz,IF(generador!B117=1,17,IF(generador!B117=2,20,IF(generador!B117=3,23,IF(generador!B117=4,26,IF(generador!B117=5,29,IF(generador!B117=6,32,IF(generador!B117=7,35,IF(generador!B117=8,38,IF(generador!B117=9,41,IF(generador!B117=10,44,IF(generador!B117=11,47,IF(generador!B117=12,50,IF(generador!B117=13,53,IF(generador!B117=14,56,IF(generador!B117=15,59))))))))))))))),FALSE),"dd/mm/yyyy")),"")</f>
        <v/>
      </c>
    </row>
    <row r="118" spans="1:23" x14ac:dyDescent="0.25">
      <c r="A118" s="12"/>
      <c r="B118" s="5"/>
      <c r="C118" s="5"/>
      <c r="D118" s="14" t="str">
        <f t="shared" si="25"/>
        <v/>
      </c>
      <c r="E118" s="15" t="str">
        <f>IFERROR(IF(A118&lt;&gt;"",VLOOKUP(A118,matriz,IF(generador!B118=1,15,IF(generador!B118=2,18,IF(generador!B118=3,21,IF(generador!B118=4,24,IF(generador!B118=5,27,IF(generador!B118=6,30,IF(generador!B118=7,33,IF(generador!B118=8,36,IF(generador!B118=9,39,IF(generador!B118=10,42,IF(generador!B118=11,45,IF(generador!B118=12,48,IF(generador!B118=13,51,IF(generador!B118=14,54,IF(generador!B118=15,57))))))))))))))),FALSE),""),"")</f>
        <v/>
      </c>
      <c r="F118" s="16" t="str">
        <f t="shared" si="26"/>
        <v/>
      </c>
      <c r="G118" s="20" t="str">
        <f t="shared" si="27"/>
        <v/>
      </c>
      <c r="H118" s="13" t="str">
        <f t="shared" ca="1" si="30"/>
        <v/>
      </c>
      <c r="I118" s="14" t="str">
        <f t="shared" si="31"/>
        <v/>
      </c>
      <c r="J118" s="14" t="str">
        <f>""</f>
        <v/>
      </c>
      <c r="K118" s="14" t="str">
        <f t="shared" si="32"/>
        <v/>
      </c>
      <c r="L118" s="14" t="str">
        <f t="shared" si="33"/>
        <v/>
      </c>
      <c r="M118" s="14" t="str">
        <f t="shared" si="34"/>
        <v/>
      </c>
      <c r="N118" s="14" t="str">
        <f t="shared" si="35"/>
        <v/>
      </c>
      <c r="O118" s="14" t="str">
        <f t="shared" si="36"/>
        <v/>
      </c>
      <c r="P118" s="14" t="str">
        <f t="shared" si="37"/>
        <v/>
      </c>
      <c r="Q118" s="14" t="str">
        <f t="shared" si="38"/>
        <v/>
      </c>
      <c r="R118" s="96" t="str">
        <f t="shared" si="28"/>
        <v/>
      </c>
      <c r="S118" s="14" t="str">
        <f t="shared" si="39"/>
        <v/>
      </c>
      <c r="T118" s="14" t="str">
        <f t="shared" si="29"/>
        <v/>
      </c>
      <c r="U118" s="14" t="str">
        <f t="shared" si="40"/>
        <v/>
      </c>
      <c r="V118" s="14" t="str">
        <f t="shared" si="41"/>
        <v/>
      </c>
      <c r="W118" s="14" t="str">
        <f>IFERROR(CONCATENATE("PAGO N° ",B118," DEL CONTRATO CPS ",V118," ENTRE ",TEXT(VLOOKUP(A118,matriz,IF(generador!B118=1,16,IF(generador!B118=2,19,IF(generador!B118=3,22,IF(generador!B118=4,25,IF(generador!B118=5,28,IF(generador!B118=6,31,IF(generador!B118=7,34,IF(generador!B118=8,37,IF(generador!B118=9,40,IF(generador!B118=10,43,IF(generador!B118=11,46,IF(generador!B118=12,49,IF(generador!B118=13,52,IF(generador!B118=14,55,IF(generador!B118=15,58))))))))))))))),FALSE),"dd/mm/yyyy")," Y ",TEXT(VLOOKUP(A118,matriz,IF(generador!B118=1,17,IF(generador!B118=2,20,IF(generador!B118=3,23,IF(generador!B118=4,26,IF(generador!B118=5,29,IF(generador!B118=6,32,IF(generador!B118=7,35,IF(generador!B118=8,38,IF(generador!B118=9,41,IF(generador!B118=10,44,IF(generador!B118=11,47,IF(generador!B118=12,50,IF(generador!B118=13,53,IF(generador!B118=14,56,IF(generador!B118=15,59))))))))))))))),FALSE),"dd/mm/yyyy")),"")</f>
        <v/>
      </c>
    </row>
    <row r="119" spans="1:23" x14ac:dyDescent="0.25">
      <c r="A119" s="12"/>
      <c r="B119" s="5"/>
      <c r="C119" s="5"/>
      <c r="D119" s="14" t="str">
        <f t="shared" si="25"/>
        <v/>
      </c>
      <c r="E119" s="15" t="str">
        <f>IFERROR(IF(A119&lt;&gt;"",VLOOKUP(A119,matriz,IF(generador!B119=1,15,IF(generador!B119=2,18,IF(generador!B119=3,21,IF(generador!B119=4,24,IF(generador!B119=5,27,IF(generador!B119=6,30,IF(generador!B119=7,33,IF(generador!B119=8,36,IF(generador!B119=9,39,IF(generador!B119=10,42,IF(generador!B119=11,45,IF(generador!B119=12,48,IF(generador!B119=13,51,IF(generador!B119=14,54,IF(generador!B119=15,57))))))))))))))),FALSE),""),"")</f>
        <v/>
      </c>
      <c r="F119" s="16" t="str">
        <f t="shared" si="26"/>
        <v/>
      </c>
      <c r="G119" s="20" t="str">
        <f t="shared" si="27"/>
        <v/>
      </c>
      <c r="H119" s="13" t="str">
        <f t="shared" ca="1" si="30"/>
        <v/>
      </c>
      <c r="I119" s="14" t="str">
        <f t="shared" si="31"/>
        <v/>
      </c>
      <c r="J119" s="14" t="str">
        <f>""</f>
        <v/>
      </c>
      <c r="K119" s="14" t="str">
        <f t="shared" si="32"/>
        <v/>
      </c>
      <c r="L119" s="14" t="str">
        <f t="shared" si="33"/>
        <v/>
      </c>
      <c r="M119" s="14" t="str">
        <f t="shared" si="34"/>
        <v/>
      </c>
      <c r="N119" s="14" t="str">
        <f t="shared" si="35"/>
        <v/>
      </c>
      <c r="O119" s="14" t="str">
        <f t="shared" si="36"/>
        <v/>
      </c>
      <c r="P119" s="14" t="str">
        <f t="shared" si="37"/>
        <v/>
      </c>
      <c r="Q119" s="14" t="str">
        <f t="shared" si="38"/>
        <v/>
      </c>
      <c r="R119" s="96" t="str">
        <f t="shared" si="28"/>
        <v/>
      </c>
      <c r="S119" s="14" t="str">
        <f t="shared" si="39"/>
        <v/>
      </c>
      <c r="T119" s="14" t="str">
        <f t="shared" si="29"/>
        <v/>
      </c>
      <c r="U119" s="14" t="str">
        <f t="shared" si="40"/>
        <v/>
      </c>
      <c r="V119" s="14" t="str">
        <f t="shared" si="41"/>
        <v/>
      </c>
      <c r="W119" s="14" t="str">
        <f>IFERROR(CONCATENATE("PAGO N° ",B119," DEL CONTRATO CPS ",V119," ENTRE ",TEXT(VLOOKUP(A119,matriz,IF(generador!B119=1,16,IF(generador!B119=2,19,IF(generador!B119=3,22,IF(generador!B119=4,25,IF(generador!B119=5,28,IF(generador!B119=6,31,IF(generador!B119=7,34,IF(generador!B119=8,37,IF(generador!B119=9,40,IF(generador!B119=10,43,IF(generador!B119=11,46,IF(generador!B119=12,49,IF(generador!B119=13,52,IF(generador!B119=14,55,IF(generador!B119=15,58))))))))))))))),FALSE),"dd/mm/yyyy")," Y ",TEXT(VLOOKUP(A119,matriz,IF(generador!B119=1,17,IF(generador!B119=2,20,IF(generador!B119=3,23,IF(generador!B119=4,26,IF(generador!B119=5,29,IF(generador!B119=6,32,IF(generador!B119=7,35,IF(generador!B119=8,38,IF(generador!B119=9,41,IF(generador!B119=10,44,IF(generador!B119=11,47,IF(generador!B119=12,50,IF(generador!B119=13,53,IF(generador!B119=14,56,IF(generador!B119=15,59))))))))))))))),FALSE),"dd/mm/yyyy")),"")</f>
        <v/>
      </c>
    </row>
    <row r="120" spans="1:23" x14ac:dyDescent="0.25">
      <c r="A120" s="12"/>
      <c r="B120" s="5"/>
      <c r="C120" s="5"/>
      <c r="D120" s="14" t="str">
        <f t="shared" si="25"/>
        <v/>
      </c>
      <c r="E120" s="15" t="str">
        <f>IFERROR(IF(A120&lt;&gt;"",VLOOKUP(A120,matriz,IF(generador!B120=1,15,IF(generador!B120=2,18,IF(generador!B120=3,21,IF(generador!B120=4,24,IF(generador!B120=5,27,IF(generador!B120=6,30,IF(generador!B120=7,33,IF(generador!B120=8,36,IF(generador!B120=9,39,IF(generador!B120=10,42,IF(generador!B120=11,45,IF(generador!B120=12,48,IF(generador!B120=13,51,IF(generador!B120=14,54,IF(generador!B120=15,57))))))))))))))),FALSE),""),"")</f>
        <v/>
      </c>
      <c r="F120" s="16" t="str">
        <f t="shared" si="26"/>
        <v/>
      </c>
      <c r="G120" s="20" t="str">
        <f t="shared" si="27"/>
        <v/>
      </c>
      <c r="H120" s="13" t="str">
        <f t="shared" ca="1" si="30"/>
        <v/>
      </c>
      <c r="I120" s="14" t="str">
        <f t="shared" si="31"/>
        <v/>
      </c>
      <c r="J120" s="14" t="str">
        <f>""</f>
        <v/>
      </c>
      <c r="K120" s="14" t="str">
        <f t="shared" si="32"/>
        <v/>
      </c>
      <c r="L120" s="14" t="str">
        <f t="shared" si="33"/>
        <v/>
      </c>
      <c r="M120" s="14" t="str">
        <f t="shared" si="34"/>
        <v/>
      </c>
      <c r="N120" s="14" t="str">
        <f t="shared" si="35"/>
        <v/>
      </c>
      <c r="O120" s="14" t="str">
        <f t="shared" si="36"/>
        <v/>
      </c>
      <c r="P120" s="14" t="str">
        <f t="shared" si="37"/>
        <v/>
      </c>
      <c r="Q120" s="14" t="str">
        <f t="shared" si="38"/>
        <v/>
      </c>
      <c r="R120" s="96" t="str">
        <f t="shared" si="28"/>
        <v/>
      </c>
      <c r="S120" s="14" t="str">
        <f t="shared" si="39"/>
        <v/>
      </c>
      <c r="T120" s="14" t="str">
        <f t="shared" si="29"/>
        <v/>
      </c>
      <c r="U120" s="14" t="str">
        <f t="shared" si="40"/>
        <v/>
      </c>
      <c r="V120" s="14" t="str">
        <f t="shared" si="41"/>
        <v/>
      </c>
      <c r="W120" s="14" t="str">
        <f>IFERROR(CONCATENATE("PAGO N° ",B120," DEL CONTRATO CPS ",V120," ENTRE ",TEXT(VLOOKUP(A120,matriz,IF(generador!B120=1,16,IF(generador!B120=2,19,IF(generador!B120=3,22,IF(generador!B120=4,25,IF(generador!B120=5,28,IF(generador!B120=6,31,IF(generador!B120=7,34,IF(generador!B120=8,37,IF(generador!B120=9,40,IF(generador!B120=10,43,IF(generador!B120=11,46,IF(generador!B120=12,49,IF(generador!B120=13,52,IF(generador!B120=14,55,IF(generador!B120=15,58))))))))))))))),FALSE),"dd/mm/yyyy")," Y ",TEXT(VLOOKUP(A120,matriz,IF(generador!B120=1,17,IF(generador!B120=2,20,IF(generador!B120=3,23,IF(generador!B120=4,26,IF(generador!B120=5,29,IF(generador!B120=6,32,IF(generador!B120=7,35,IF(generador!B120=8,38,IF(generador!B120=9,41,IF(generador!B120=10,44,IF(generador!B120=11,47,IF(generador!B120=12,50,IF(generador!B120=13,53,IF(generador!B120=14,56,IF(generador!B120=15,59))))))))))))))),FALSE),"dd/mm/yyyy")),"")</f>
        <v/>
      </c>
    </row>
    <row r="121" spans="1:23" x14ac:dyDescent="0.25">
      <c r="A121" s="12"/>
      <c r="B121" s="5"/>
      <c r="C121" s="5"/>
      <c r="D121" s="14" t="str">
        <f t="shared" si="25"/>
        <v/>
      </c>
      <c r="E121" s="15" t="str">
        <f>IFERROR(IF(A121&lt;&gt;"",VLOOKUP(A121,matriz,IF(generador!B121=1,15,IF(generador!B121=2,18,IF(generador!B121=3,21,IF(generador!B121=4,24,IF(generador!B121=5,27,IF(generador!B121=6,30,IF(generador!B121=7,33,IF(generador!B121=8,36,IF(generador!B121=9,39,IF(generador!B121=10,42,IF(generador!B121=11,45,IF(generador!B121=12,48,IF(generador!B121=13,51,IF(generador!B121=14,54,IF(generador!B121=15,57))))))))))))))),FALSE),""),"")</f>
        <v/>
      </c>
      <c r="F121" s="16" t="str">
        <f t="shared" si="26"/>
        <v/>
      </c>
      <c r="G121" s="20" t="str">
        <f t="shared" si="27"/>
        <v/>
      </c>
      <c r="H121" s="13" t="str">
        <f t="shared" ca="1" si="30"/>
        <v/>
      </c>
      <c r="I121" s="14" t="str">
        <f t="shared" si="31"/>
        <v/>
      </c>
      <c r="J121" s="14" t="str">
        <f>""</f>
        <v/>
      </c>
      <c r="K121" s="14" t="str">
        <f t="shared" si="32"/>
        <v/>
      </c>
      <c r="L121" s="14" t="str">
        <f t="shared" si="33"/>
        <v/>
      </c>
      <c r="M121" s="14" t="str">
        <f t="shared" si="34"/>
        <v/>
      </c>
      <c r="N121" s="14" t="str">
        <f t="shared" si="35"/>
        <v/>
      </c>
      <c r="O121" s="14" t="str">
        <f t="shared" si="36"/>
        <v/>
      </c>
      <c r="P121" s="14" t="str">
        <f t="shared" si="37"/>
        <v/>
      </c>
      <c r="Q121" s="14" t="str">
        <f t="shared" si="38"/>
        <v/>
      </c>
      <c r="R121" s="96" t="str">
        <f t="shared" si="28"/>
        <v/>
      </c>
      <c r="S121" s="14" t="str">
        <f t="shared" si="39"/>
        <v/>
      </c>
      <c r="T121" s="14" t="str">
        <f t="shared" si="29"/>
        <v/>
      </c>
      <c r="U121" s="14" t="str">
        <f t="shared" si="40"/>
        <v/>
      </c>
      <c r="V121" s="14" t="str">
        <f t="shared" si="41"/>
        <v/>
      </c>
      <c r="W121" s="14" t="str">
        <f>IFERROR(CONCATENATE("PAGO N° ",B121," DEL CONTRATO CPS ",V121," ENTRE ",TEXT(VLOOKUP(A121,matriz,IF(generador!B121=1,16,IF(generador!B121=2,19,IF(generador!B121=3,22,IF(generador!B121=4,25,IF(generador!B121=5,28,IF(generador!B121=6,31,IF(generador!B121=7,34,IF(generador!B121=8,37,IF(generador!B121=9,40,IF(generador!B121=10,43,IF(generador!B121=11,46,IF(generador!B121=12,49,IF(generador!B121=13,52,IF(generador!B121=14,55,IF(generador!B121=15,58))))))))))))))),FALSE),"dd/mm/yyyy")," Y ",TEXT(VLOOKUP(A121,matriz,IF(generador!B121=1,17,IF(generador!B121=2,20,IF(generador!B121=3,23,IF(generador!B121=4,26,IF(generador!B121=5,29,IF(generador!B121=6,32,IF(generador!B121=7,35,IF(generador!B121=8,38,IF(generador!B121=9,41,IF(generador!B121=10,44,IF(generador!B121=11,47,IF(generador!B121=12,50,IF(generador!B121=13,53,IF(generador!B121=14,56,IF(generador!B121=15,59))))))))))))))),FALSE),"dd/mm/yyyy")),"")</f>
        <v/>
      </c>
    </row>
    <row r="122" spans="1:23" x14ac:dyDescent="0.25">
      <c r="A122" s="12"/>
      <c r="B122" s="5"/>
      <c r="C122" s="5"/>
      <c r="D122" s="14" t="str">
        <f t="shared" si="25"/>
        <v/>
      </c>
      <c r="E122" s="15" t="str">
        <f>IFERROR(IF(A122&lt;&gt;"",VLOOKUP(A122,matriz,IF(generador!B122=1,15,IF(generador!B122=2,18,IF(generador!B122=3,21,IF(generador!B122=4,24,IF(generador!B122=5,27,IF(generador!B122=6,30,IF(generador!B122=7,33,IF(generador!B122=8,36,IF(generador!B122=9,39,IF(generador!B122=10,42,IF(generador!B122=11,45,IF(generador!B122=12,48,IF(generador!B122=13,51,IF(generador!B122=14,54,IF(generador!B122=15,57))))))))))))))),FALSE),""),"")</f>
        <v/>
      </c>
      <c r="F122" s="16" t="str">
        <f t="shared" si="26"/>
        <v/>
      </c>
      <c r="G122" s="20" t="str">
        <f t="shared" si="27"/>
        <v/>
      </c>
      <c r="H122" s="13" t="str">
        <f t="shared" ca="1" si="30"/>
        <v/>
      </c>
      <c r="I122" s="14" t="str">
        <f t="shared" si="31"/>
        <v/>
      </c>
      <c r="J122" s="14" t="str">
        <f>""</f>
        <v/>
      </c>
      <c r="K122" s="14" t="str">
        <f t="shared" si="32"/>
        <v/>
      </c>
      <c r="L122" s="14" t="str">
        <f t="shared" si="33"/>
        <v/>
      </c>
      <c r="M122" s="14" t="str">
        <f t="shared" si="34"/>
        <v/>
      </c>
      <c r="N122" s="14" t="str">
        <f t="shared" si="35"/>
        <v/>
      </c>
      <c r="O122" s="14" t="str">
        <f t="shared" si="36"/>
        <v/>
      </c>
      <c r="P122" s="14" t="str">
        <f t="shared" si="37"/>
        <v/>
      </c>
      <c r="Q122" s="14" t="str">
        <f t="shared" si="38"/>
        <v/>
      </c>
      <c r="R122" s="96" t="str">
        <f t="shared" si="28"/>
        <v/>
      </c>
      <c r="S122" s="14" t="str">
        <f t="shared" si="39"/>
        <v/>
      </c>
      <c r="T122" s="14" t="str">
        <f t="shared" si="29"/>
        <v/>
      </c>
      <c r="U122" s="14" t="str">
        <f t="shared" si="40"/>
        <v/>
      </c>
      <c r="V122" s="14" t="str">
        <f t="shared" si="41"/>
        <v/>
      </c>
      <c r="W122" s="14" t="str">
        <f>IFERROR(CONCATENATE("PAGO N° ",B122," DEL CONTRATO CPS ",V122," ENTRE ",TEXT(VLOOKUP(A122,matriz,IF(generador!B122=1,16,IF(generador!B122=2,19,IF(generador!B122=3,22,IF(generador!B122=4,25,IF(generador!B122=5,28,IF(generador!B122=6,31,IF(generador!B122=7,34,IF(generador!B122=8,37,IF(generador!B122=9,40,IF(generador!B122=10,43,IF(generador!B122=11,46,IF(generador!B122=12,49,IF(generador!B122=13,52,IF(generador!B122=14,55,IF(generador!B122=15,58))))))))))))))),FALSE),"dd/mm/yyyy")," Y ",TEXT(VLOOKUP(A122,matriz,IF(generador!B122=1,17,IF(generador!B122=2,20,IF(generador!B122=3,23,IF(generador!B122=4,26,IF(generador!B122=5,29,IF(generador!B122=6,32,IF(generador!B122=7,35,IF(generador!B122=8,38,IF(generador!B122=9,41,IF(generador!B122=10,44,IF(generador!B122=11,47,IF(generador!B122=12,50,IF(generador!B122=13,53,IF(generador!B122=14,56,IF(generador!B122=15,59))))))))))))))),FALSE),"dd/mm/yyyy")),"")</f>
        <v/>
      </c>
    </row>
    <row r="123" spans="1:23" x14ac:dyDescent="0.25">
      <c r="A123" s="12"/>
      <c r="B123" s="5"/>
      <c r="C123" s="5"/>
      <c r="D123" s="14" t="str">
        <f t="shared" si="25"/>
        <v/>
      </c>
      <c r="E123" s="15" t="str">
        <f>IFERROR(IF(A123&lt;&gt;"",VLOOKUP(A123,matriz,IF(generador!B123=1,15,IF(generador!B123=2,18,IF(generador!B123=3,21,IF(generador!B123=4,24,IF(generador!B123=5,27,IF(generador!B123=6,30,IF(generador!B123=7,33,IF(generador!B123=8,36,IF(generador!B123=9,39,IF(generador!B123=10,42,IF(generador!B123=11,45,IF(generador!B123=12,48,IF(generador!B123=13,51,IF(generador!B123=14,54,IF(generador!B123=15,57))))))))))))))),FALSE),""),"")</f>
        <v/>
      </c>
      <c r="F123" s="16" t="str">
        <f t="shared" si="26"/>
        <v/>
      </c>
      <c r="G123" s="20" t="str">
        <f t="shared" si="27"/>
        <v/>
      </c>
      <c r="H123" s="13" t="str">
        <f t="shared" ca="1" si="30"/>
        <v/>
      </c>
      <c r="I123" s="14" t="str">
        <f t="shared" si="31"/>
        <v/>
      </c>
      <c r="J123" s="14" t="str">
        <f>""</f>
        <v/>
      </c>
      <c r="K123" s="14" t="str">
        <f t="shared" si="32"/>
        <v/>
      </c>
      <c r="L123" s="14" t="str">
        <f t="shared" si="33"/>
        <v/>
      </c>
      <c r="M123" s="14" t="str">
        <f t="shared" si="34"/>
        <v/>
      </c>
      <c r="N123" s="14" t="str">
        <f t="shared" si="35"/>
        <v/>
      </c>
      <c r="O123" s="14" t="str">
        <f t="shared" si="36"/>
        <v/>
      </c>
      <c r="P123" s="14" t="str">
        <f t="shared" si="37"/>
        <v/>
      </c>
      <c r="Q123" s="14" t="str">
        <f t="shared" si="38"/>
        <v/>
      </c>
      <c r="R123" s="96" t="str">
        <f t="shared" si="28"/>
        <v/>
      </c>
      <c r="S123" s="14" t="str">
        <f t="shared" si="39"/>
        <v/>
      </c>
      <c r="T123" s="14" t="str">
        <f t="shared" si="29"/>
        <v/>
      </c>
      <c r="U123" s="14" t="str">
        <f t="shared" si="40"/>
        <v/>
      </c>
      <c r="V123" s="14" t="str">
        <f t="shared" si="41"/>
        <v/>
      </c>
      <c r="W123" s="14" t="str">
        <f>IFERROR(CONCATENATE("PAGO N° ",B123," DEL CONTRATO CPS ",V123," ENTRE ",TEXT(VLOOKUP(A123,matriz,IF(generador!B123=1,16,IF(generador!B123=2,19,IF(generador!B123=3,22,IF(generador!B123=4,25,IF(generador!B123=5,28,IF(generador!B123=6,31,IF(generador!B123=7,34,IF(generador!B123=8,37,IF(generador!B123=9,40,IF(generador!B123=10,43,IF(generador!B123=11,46,IF(generador!B123=12,49,IF(generador!B123=13,52,IF(generador!B123=14,55,IF(generador!B123=15,58))))))))))))))),FALSE),"dd/mm/yyyy")," Y ",TEXT(VLOOKUP(A123,matriz,IF(generador!B123=1,17,IF(generador!B123=2,20,IF(generador!B123=3,23,IF(generador!B123=4,26,IF(generador!B123=5,29,IF(generador!B123=6,32,IF(generador!B123=7,35,IF(generador!B123=8,38,IF(generador!B123=9,41,IF(generador!B123=10,44,IF(generador!B123=11,47,IF(generador!B123=12,50,IF(generador!B123=13,53,IF(generador!B123=14,56,IF(generador!B123=15,59))))))))))))))),FALSE),"dd/mm/yyyy")),"")</f>
        <v/>
      </c>
    </row>
    <row r="124" spans="1:23" x14ac:dyDescent="0.25">
      <c r="A124" s="12"/>
      <c r="B124" s="5"/>
      <c r="C124" s="5"/>
      <c r="D124" s="14" t="str">
        <f t="shared" si="25"/>
        <v/>
      </c>
      <c r="E124" s="15" t="str">
        <f>IFERROR(IF(A124&lt;&gt;"",VLOOKUP(A124,matriz,IF(generador!B124=1,15,IF(generador!B124=2,18,IF(generador!B124=3,21,IF(generador!B124=4,24,IF(generador!B124=5,27,IF(generador!B124=6,30,IF(generador!B124=7,33,IF(generador!B124=8,36,IF(generador!B124=9,39,IF(generador!B124=10,42,IF(generador!B124=11,45,IF(generador!B124=12,48,IF(generador!B124=13,51,IF(generador!B124=14,54,IF(generador!B124=15,57))))))))))))))),FALSE),""),"")</f>
        <v/>
      </c>
      <c r="F124" s="16" t="str">
        <f t="shared" si="26"/>
        <v/>
      </c>
      <c r="G124" s="20" t="str">
        <f t="shared" si="27"/>
        <v/>
      </c>
      <c r="H124" s="13" t="str">
        <f t="shared" ca="1" si="30"/>
        <v/>
      </c>
      <c r="I124" s="14" t="str">
        <f t="shared" si="31"/>
        <v/>
      </c>
      <c r="J124" s="14" t="str">
        <f>""</f>
        <v/>
      </c>
      <c r="K124" s="14" t="str">
        <f t="shared" si="32"/>
        <v/>
      </c>
      <c r="L124" s="14" t="str">
        <f t="shared" si="33"/>
        <v/>
      </c>
      <c r="M124" s="14" t="str">
        <f t="shared" si="34"/>
        <v/>
      </c>
      <c r="N124" s="14" t="str">
        <f t="shared" si="35"/>
        <v/>
      </c>
      <c r="O124" s="14" t="str">
        <f t="shared" si="36"/>
        <v/>
      </c>
      <c r="P124" s="14" t="str">
        <f t="shared" si="37"/>
        <v/>
      </c>
      <c r="Q124" s="14" t="str">
        <f t="shared" si="38"/>
        <v/>
      </c>
      <c r="R124" s="96" t="str">
        <f t="shared" si="28"/>
        <v/>
      </c>
      <c r="S124" s="14" t="str">
        <f t="shared" si="39"/>
        <v/>
      </c>
      <c r="T124" s="14" t="str">
        <f t="shared" si="29"/>
        <v/>
      </c>
      <c r="U124" s="14" t="str">
        <f t="shared" si="40"/>
        <v/>
      </c>
      <c r="V124" s="14" t="str">
        <f t="shared" si="41"/>
        <v/>
      </c>
      <c r="W124" s="14" t="str">
        <f>IFERROR(CONCATENATE("PAGO N° ",B124," DEL CONTRATO CPS ",V124," ENTRE ",TEXT(VLOOKUP(A124,matriz,IF(generador!B124=1,16,IF(generador!B124=2,19,IF(generador!B124=3,22,IF(generador!B124=4,25,IF(generador!B124=5,28,IF(generador!B124=6,31,IF(generador!B124=7,34,IF(generador!B124=8,37,IF(generador!B124=9,40,IF(generador!B124=10,43,IF(generador!B124=11,46,IF(generador!B124=12,49,IF(generador!B124=13,52,IF(generador!B124=14,55,IF(generador!B124=15,58))))))))))))))),FALSE),"dd/mm/yyyy")," Y ",TEXT(VLOOKUP(A124,matriz,IF(generador!B124=1,17,IF(generador!B124=2,20,IF(generador!B124=3,23,IF(generador!B124=4,26,IF(generador!B124=5,29,IF(generador!B124=6,32,IF(generador!B124=7,35,IF(generador!B124=8,38,IF(generador!B124=9,41,IF(generador!B124=10,44,IF(generador!B124=11,47,IF(generador!B124=12,50,IF(generador!B124=13,53,IF(generador!B124=14,56,IF(generador!B124=15,59))))))))))))))),FALSE),"dd/mm/yyyy")),"")</f>
        <v/>
      </c>
    </row>
    <row r="125" spans="1:23" x14ac:dyDescent="0.25">
      <c r="A125" s="12"/>
      <c r="B125" s="5"/>
      <c r="C125" s="5"/>
      <c r="D125" s="14" t="str">
        <f t="shared" si="25"/>
        <v/>
      </c>
      <c r="E125" s="15" t="str">
        <f>IFERROR(IF(A125&lt;&gt;"",VLOOKUP(A125,matriz,IF(generador!B125=1,15,IF(generador!B125=2,18,IF(generador!B125=3,21,IF(generador!B125=4,24,IF(generador!B125=5,27,IF(generador!B125=6,30,IF(generador!B125=7,33,IF(generador!B125=8,36,IF(generador!B125=9,39,IF(generador!B125=10,42,IF(generador!B125=11,45,IF(generador!B125=12,48,IF(generador!B125=13,51,IF(generador!B125=14,54,IF(generador!B125=15,57))))))))))))))),FALSE),""),"")</f>
        <v/>
      </c>
      <c r="F125" s="16" t="str">
        <f t="shared" si="26"/>
        <v/>
      </c>
      <c r="G125" s="20" t="str">
        <f t="shared" si="27"/>
        <v/>
      </c>
      <c r="H125" s="13" t="str">
        <f t="shared" ca="1" si="30"/>
        <v/>
      </c>
      <c r="I125" s="14" t="str">
        <f t="shared" si="31"/>
        <v/>
      </c>
      <c r="J125" s="14" t="str">
        <f>""</f>
        <v/>
      </c>
      <c r="K125" s="14" t="str">
        <f t="shared" si="32"/>
        <v/>
      </c>
      <c r="L125" s="14" t="str">
        <f t="shared" si="33"/>
        <v/>
      </c>
      <c r="M125" s="14" t="str">
        <f t="shared" si="34"/>
        <v/>
      </c>
      <c r="N125" s="14" t="str">
        <f t="shared" si="35"/>
        <v/>
      </c>
      <c r="O125" s="14" t="str">
        <f t="shared" si="36"/>
        <v/>
      </c>
      <c r="P125" s="14" t="str">
        <f t="shared" si="37"/>
        <v/>
      </c>
      <c r="Q125" s="14" t="str">
        <f t="shared" si="38"/>
        <v/>
      </c>
      <c r="R125" s="96" t="str">
        <f t="shared" si="28"/>
        <v/>
      </c>
      <c r="S125" s="14" t="str">
        <f t="shared" si="39"/>
        <v/>
      </c>
      <c r="T125" s="14" t="str">
        <f t="shared" si="29"/>
        <v/>
      </c>
      <c r="U125" s="14" t="str">
        <f t="shared" si="40"/>
        <v/>
      </c>
      <c r="V125" s="14" t="str">
        <f t="shared" si="41"/>
        <v/>
      </c>
      <c r="W125" s="14" t="str">
        <f>IFERROR(CONCATENATE("PAGO N° ",B125," DEL CONTRATO CPS ",V125," ENTRE ",TEXT(VLOOKUP(A125,matriz,IF(generador!B125=1,16,IF(generador!B125=2,19,IF(generador!B125=3,22,IF(generador!B125=4,25,IF(generador!B125=5,28,IF(generador!B125=6,31,IF(generador!B125=7,34,IF(generador!B125=8,37,IF(generador!B125=9,40,IF(generador!B125=10,43,IF(generador!B125=11,46,IF(generador!B125=12,49,IF(generador!B125=13,52,IF(generador!B125=14,55,IF(generador!B125=15,58))))))))))))))),FALSE),"dd/mm/yyyy")," Y ",TEXT(VLOOKUP(A125,matriz,IF(generador!B125=1,17,IF(generador!B125=2,20,IF(generador!B125=3,23,IF(generador!B125=4,26,IF(generador!B125=5,29,IF(generador!B125=6,32,IF(generador!B125=7,35,IF(generador!B125=8,38,IF(generador!B125=9,41,IF(generador!B125=10,44,IF(generador!B125=11,47,IF(generador!B125=12,50,IF(generador!B125=13,53,IF(generador!B125=14,56,IF(generador!B125=15,59))))))))))))))),FALSE),"dd/mm/yyyy")),"")</f>
        <v/>
      </c>
    </row>
    <row r="126" spans="1:23" x14ac:dyDescent="0.25">
      <c r="A126" s="12"/>
      <c r="B126" s="5"/>
      <c r="C126" s="5"/>
      <c r="D126" s="14" t="str">
        <f t="shared" si="25"/>
        <v/>
      </c>
      <c r="E126" s="15" t="str">
        <f>IFERROR(IF(A126&lt;&gt;"",VLOOKUP(A126,matriz,IF(generador!B126=1,15,IF(generador!B126=2,18,IF(generador!B126=3,21,IF(generador!B126=4,24,IF(generador!B126=5,27,IF(generador!B126=6,30,IF(generador!B126=7,33,IF(generador!B126=8,36,IF(generador!B126=9,39,IF(generador!B126=10,42,IF(generador!B126=11,45,IF(generador!B126=12,48,IF(generador!B126=13,51,IF(generador!B126=14,54,IF(generador!B126=15,57))))))))))))))),FALSE),""),"")</f>
        <v/>
      </c>
      <c r="F126" s="16" t="str">
        <f t="shared" si="26"/>
        <v/>
      </c>
      <c r="G126" s="20" t="str">
        <f t="shared" si="27"/>
        <v/>
      </c>
      <c r="H126" s="13" t="str">
        <f t="shared" ca="1" si="30"/>
        <v/>
      </c>
      <c r="I126" s="14" t="str">
        <f t="shared" si="31"/>
        <v/>
      </c>
      <c r="J126" s="14" t="str">
        <f>""</f>
        <v/>
      </c>
      <c r="K126" s="14" t="str">
        <f t="shared" si="32"/>
        <v/>
      </c>
      <c r="L126" s="14" t="str">
        <f t="shared" si="33"/>
        <v/>
      </c>
      <c r="M126" s="14" t="str">
        <f t="shared" si="34"/>
        <v/>
      </c>
      <c r="N126" s="14" t="str">
        <f t="shared" si="35"/>
        <v/>
      </c>
      <c r="O126" s="14" t="str">
        <f t="shared" si="36"/>
        <v/>
      </c>
      <c r="P126" s="14" t="str">
        <f t="shared" si="37"/>
        <v/>
      </c>
      <c r="Q126" s="14" t="str">
        <f t="shared" si="38"/>
        <v/>
      </c>
      <c r="R126" s="96" t="str">
        <f t="shared" si="28"/>
        <v/>
      </c>
      <c r="S126" s="14" t="str">
        <f t="shared" si="39"/>
        <v/>
      </c>
      <c r="T126" s="14" t="str">
        <f t="shared" si="29"/>
        <v/>
      </c>
      <c r="U126" s="14" t="str">
        <f t="shared" si="40"/>
        <v/>
      </c>
      <c r="V126" s="14" t="str">
        <f t="shared" si="41"/>
        <v/>
      </c>
      <c r="W126" s="14" t="str">
        <f>IFERROR(CONCATENATE("PAGO N° ",B126," DEL CONTRATO CPS ",V126," ENTRE ",TEXT(VLOOKUP(A126,matriz,IF(generador!B126=1,16,IF(generador!B126=2,19,IF(generador!B126=3,22,IF(generador!B126=4,25,IF(generador!B126=5,28,IF(generador!B126=6,31,IF(generador!B126=7,34,IF(generador!B126=8,37,IF(generador!B126=9,40,IF(generador!B126=10,43,IF(generador!B126=11,46,IF(generador!B126=12,49,IF(generador!B126=13,52,IF(generador!B126=14,55,IF(generador!B126=15,58))))))))))))))),FALSE),"dd/mm/yyyy")," Y ",TEXT(VLOOKUP(A126,matriz,IF(generador!B126=1,17,IF(generador!B126=2,20,IF(generador!B126=3,23,IF(generador!B126=4,26,IF(generador!B126=5,29,IF(generador!B126=6,32,IF(generador!B126=7,35,IF(generador!B126=8,38,IF(generador!B126=9,41,IF(generador!B126=10,44,IF(generador!B126=11,47,IF(generador!B126=12,50,IF(generador!B126=13,53,IF(generador!B126=14,56,IF(generador!B126=15,59))))))))))))))),FALSE),"dd/mm/yyyy")),"")</f>
        <v/>
      </c>
    </row>
    <row r="127" spans="1:23" x14ac:dyDescent="0.25">
      <c r="A127" s="12"/>
      <c r="B127" s="5"/>
      <c r="C127" s="5"/>
      <c r="D127" s="14" t="str">
        <f t="shared" si="25"/>
        <v/>
      </c>
      <c r="E127" s="15" t="str">
        <f>IFERROR(IF(A127&lt;&gt;"",VLOOKUP(A127,matriz,IF(generador!B127=1,15,IF(generador!B127=2,18,IF(generador!B127=3,21,IF(generador!B127=4,24,IF(generador!B127=5,27,IF(generador!B127=6,30,IF(generador!B127=7,33,IF(generador!B127=8,36,IF(generador!B127=9,39,IF(generador!B127=10,42,IF(generador!B127=11,45,IF(generador!B127=12,48,IF(generador!B127=13,51,IF(generador!B127=14,54,IF(generador!B127=15,57))))))))))))))),FALSE),""),"")</f>
        <v/>
      </c>
      <c r="F127" s="16" t="str">
        <f t="shared" si="26"/>
        <v/>
      </c>
      <c r="G127" s="20" t="str">
        <f t="shared" si="27"/>
        <v/>
      </c>
      <c r="H127" s="13" t="str">
        <f t="shared" ca="1" si="30"/>
        <v/>
      </c>
      <c r="I127" s="14" t="str">
        <f t="shared" si="31"/>
        <v/>
      </c>
      <c r="J127" s="14" t="str">
        <f>""</f>
        <v/>
      </c>
      <c r="K127" s="14" t="str">
        <f t="shared" si="32"/>
        <v/>
      </c>
      <c r="L127" s="14" t="str">
        <f t="shared" si="33"/>
        <v/>
      </c>
      <c r="M127" s="14" t="str">
        <f t="shared" si="34"/>
        <v/>
      </c>
      <c r="N127" s="14" t="str">
        <f t="shared" si="35"/>
        <v/>
      </c>
      <c r="O127" s="14" t="str">
        <f t="shared" si="36"/>
        <v/>
      </c>
      <c r="P127" s="14" t="str">
        <f t="shared" si="37"/>
        <v/>
      </c>
      <c r="Q127" s="14" t="str">
        <f t="shared" si="38"/>
        <v/>
      </c>
      <c r="R127" s="96" t="str">
        <f t="shared" si="28"/>
        <v/>
      </c>
      <c r="S127" s="14" t="str">
        <f t="shared" si="39"/>
        <v/>
      </c>
      <c r="T127" s="14" t="str">
        <f t="shared" si="29"/>
        <v/>
      </c>
      <c r="U127" s="14" t="str">
        <f t="shared" si="40"/>
        <v/>
      </c>
      <c r="V127" s="14" t="str">
        <f t="shared" si="41"/>
        <v/>
      </c>
      <c r="W127" s="14" t="str">
        <f>IFERROR(CONCATENATE("PAGO N° ",B127," DEL CONTRATO CPS ",V127," ENTRE ",TEXT(VLOOKUP(A127,matriz,IF(generador!B127=1,16,IF(generador!B127=2,19,IF(generador!B127=3,22,IF(generador!B127=4,25,IF(generador!B127=5,28,IF(generador!B127=6,31,IF(generador!B127=7,34,IF(generador!B127=8,37,IF(generador!B127=9,40,IF(generador!B127=10,43,IF(generador!B127=11,46,IF(generador!B127=12,49,IF(generador!B127=13,52,IF(generador!B127=14,55,IF(generador!B127=15,58))))))))))))))),FALSE),"dd/mm/yyyy")," Y ",TEXT(VLOOKUP(A127,matriz,IF(generador!B127=1,17,IF(generador!B127=2,20,IF(generador!B127=3,23,IF(generador!B127=4,26,IF(generador!B127=5,29,IF(generador!B127=6,32,IF(generador!B127=7,35,IF(generador!B127=8,38,IF(generador!B127=9,41,IF(generador!B127=10,44,IF(generador!B127=11,47,IF(generador!B127=12,50,IF(generador!B127=13,53,IF(generador!B127=14,56,IF(generador!B127=15,59))))))))))))))),FALSE),"dd/mm/yyyy")),"")</f>
        <v/>
      </c>
    </row>
    <row r="128" spans="1:23" x14ac:dyDescent="0.25">
      <c r="A128" s="12"/>
      <c r="B128" s="5"/>
      <c r="C128" s="5"/>
      <c r="D128" s="14" t="str">
        <f t="shared" si="25"/>
        <v/>
      </c>
      <c r="E128" s="15" t="str">
        <f>IFERROR(IF(A128&lt;&gt;"",VLOOKUP(A128,matriz,IF(generador!B128=1,15,IF(generador!B128=2,18,IF(generador!B128=3,21,IF(generador!B128=4,24,IF(generador!B128=5,27,IF(generador!B128=6,30,IF(generador!B128=7,33,IF(generador!B128=8,36,IF(generador!B128=9,39,IF(generador!B128=10,42,IF(generador!B128=11,45,IF(generador!B128=12,48,IF(generador!B128=13,51,IF(generador!B128=14,54,IF(generador!B128=15,57))))))))))))))),FALSE),""),"")</f>
        <v/>
      </c>
      <c r="F128" s="16" t="str">
        <f t="shared" si="26"/>
        <v/>
      </c>
      <c r="G128" s="20" t="str">
        <f t="shared" si="27"/>
        <v/>
      </c>
      <c r="H128" s="13" t="str">
        <f t="shared" ca="1" si="30"/>
        <v/>
      </c>
      <c r="I128" s="14" t="str">
        <f t="shared" si="31"/>
        <v/>
      </c>
      <c r="J128" s="14" t="str">
        <f>""</f>
        <v/>
      </c>
      <c r="K128" s="14" t="str">
        <f t="shared" si="32"/>
        <v/>
      </c>
      <c r="L128" s="14" t="str">
        <f t="shared" si="33"/>
        <v/>
      </c>
      <c r="M128" s="14" t="str">
        <f t="shared" si="34"/>
        <v/>
      </c>
      <c r="N128" s="14" t="str">
        <f t="shared" si="35"/>
        <v/>
      </c>
      <c r="O128" s="14" t="str">
        <f t="shared" si="36"/>
        <v/>
      </c>
      <c r="P128" s="14" t="str">
        <f t="shared" si="37"/>
        <v/>
      </c>
      <c r="Q128" s="14" t="str">
        <f t="shared" si="38"/>
        <v/>
      </c>
      <c r="R128" s="96" t="str">
        <f t="shared" si="28"/>
        <v/>
      </c>
      <c r="S128" s="14" t="str">
        <f t="shared" si="39"/>
        <v/>
      </c>
      <c r="T128" s="14" t="str">
        <f t="shared" si="29"/>
        <v/>
      </c>
      <c r="U128" s="14" t="str">
        <f t="shared" si="40"/>
        <v/>
      </c>
      <c r="V128" s="14" t="str">
        <f t="shared" si="41"/>
        <v/>
      </c>
      <c r="W128" s="14" t="str">
        <f>IFERROR(CONCATENATE("PAGO N° ",B128," DEL CONTRATO CPS ",V128," ENTRE ",TEXT(VLOOKUP(A128,matriz,IF(generador!B128=1,16,IF(generador!B128=2,19,IF(generador!B128=3,22,IF(generador!B128=4,25,IF(generador!B128=5,28,IF(generador!B128=6,31,IF(generador!B128=7,34,IF(generador!B128=8,37,IF(generador!B128=9,40,IF(generador!B128=10,43,IF(generador!B128=11,46,IF(generador!B128=12,49,IF(generador!B128=13,52,IF(generador!B128=14,55,IF(generador!B128=15,58))))))))))))))),FALSE),"dd/mm/yyyy")," Y ",TEXT(VLOOKUP(A128,matriz,IF(generador!B128=1,17,IF(generador!B128=2,20,IF(generador!B128=3,23,IF(generador!B128=4,26,IF(generador!B128=5,29,IF(generador!B128=6,32,IF(generador!B128=7,35,IF(generador!B128=8,38,IF(generador!B128=9,41,IF(generador!B128=10,44,IF(generador!B128=11,47,IF(generador!B128=12,50,IF(generador!B128=13,53,IF(generador!B128=14,56,IF(generador!B128=15,59))))))))))))))),FALSE),"dd/mm/yyyy")),"")</f>
        <v/>
      </c>
    </row>
    <row r="129" spans="1:23" x14ac:dyDescent="0.25">
      <c r="A129" s="12"/>
      <c r="B129" s="5"/>
      <c r="C129" s="5"/>
      <c r="D129" s="14" t="str">
        <f t="shared" si="25"/>
        <v/>
      </c>
      <c r="E129" s="15" t="str">
        <f>IFERROR(IF(A129&lt;&gt;"",VLOOKUP(A129,matriz,IF(generador!B129=1,15,IF(generador!B129=2,18,IF(generador!B129=3,21,IF(generador!B129=4,24,IF(generador!B129=5,27,IF(generador!B129=6,30,IF(generador!B129=7,33,IF(generador!B129=8,36,IF(generador!B129=9,39,IF(generador!B129=10,42,IF(generador!B129=11,45,IF(generador!B129=12,48,IF(generador!B129=13,51,IF(generador!B129=14,54,IF(generador!B129=15,57))))))))))))))),FALSE),""),"")</f>
        <v/>
      </c>
      <c r="F129" s="16" t="str">
        <f t="shared" si="26"/>
        <v/>
      </c>
      <c r="G129" s="20" t="str">
        <f t="shared" si="27"/>
        <v/>
      </c>
      <c r="H129" s="13" t="str">
        <f t="shared" ca="1" si="30"/>
        <v/>
      </c>
      <c r="I129" s="14" t="str">
        <f t="shared" si="31"/>
        <v/>
      </c>
      <c r="J129" s="14" t="str">
        <f>""</f>
        <v/>
      </c>
      <c r="K129" s="14" t="str">
        <f t="shared" si="32"/>
        <v/>
      </c>
      <c r="L129" s="14" t="str">
        <f t="shared" si="33"/>
        <v/>
      </c>
      <c r="M129" s="14" t="str">
        <f t="shared" si="34"/>
        <v/>
      </c>
      <c r="N129" s="14" t="str">
        <f t="shared" si="35"/>
        <v/>
      </c>
      <c r="O129" s="14" t="str">
        <f t="shared" si="36"/>
        <v/>
      </c>
      <c r="P129" s="14" t="str">
        <f t="shared" si="37"/>
        <v/>
      </c>
      <c r="Q129" s="14" t="str">
        <f t="shared" si="38"/>
        <v/>
      </c>
      <c r="R129" s="96" t="str">
        <f t="shared" si="28"/>
        <v/>
      </c>
      <c r="S129" s="14" t="str">
        <f t="shared" si="39"/>
        <v/>
      </c>
      <c r="T129" s="14" t="str">
        <f t="shared" si="29"/>
        <v/>
      </c>
      <c r="U129" s="14" t="str">
        <f t="shared" si="40"/>
        <v/>
      </c>
      <c r="V129" s="14" t="str">
        <f t="shared" si="41"/>
        <v/>
      </c>
      <c r="W129" s="14" t="str">
        <f>IFERROR(CONCATENATE("PAGO N° ",B129," DEL CONTRATO CPS ",V129," ENTRE ",TEXT(VLOOKUP(A129,matriz,IF(generador!B129=1,16,IF(generador!B129=2,19,IF(generador!B129=3,22,IF(generador!B129=4,25,IF(generador!B129=5,28,IF(generador!B129=6,31,IF(generador!B129=7,34,IF(generador!B129=8,37,IF(generador!B129=9,40,IF(generador!B129=10,43,IF(generador!B129=11,46,IF(generador!B129=12,49,IF(generador!B129=13,52,IF(generador!B129=14,55,IF(generador!B129=15,58))))))))))))))),FALSE),"dd/mm/yyyy")," Y ",TEXT(VLOOKUP(A129,matriz,IF(generador!B129=1,17,IF(generador!B129=2,20,IF(generador!B129=3,23,IF(generador!B129=4,26,IF(generador!B129=5,29,IF(generador!B129=6,32,IF(generador!B129=7,35,IF(generador!B129=8,38,IF(generador!B129=9,41,IF(generador!B129=10,44,IF(generador!B129=11,47,IF(generador!B129=12,50,IF(generador!B129=13,53,IF(generador!B129=14,56,IF(generador!B129=15,59))))))))))))))),FALSE),"dd/mm/yyyy")),"")</f>
        <v/>
      </c>
    </row>
    <row r="130" spans="1:23" x14ac:dyDescent="0.25">
      <c r="A130" s="12"/>
      <c r="B130" s="5"/>
      <c r="C130" s="5"/>
      <c r="D130" s="14" t="str">
        <f t="shared" si="25"/>
        <v/>
      </c>
      <c r="E130" s="15" t="str">
        <f>IFERROR(IF(A130&lt;&gt;"",VLOOKUP(A130,matriz,IF(generador!B130=1,15,IF(generador!B130=2,18,IF(generador!B130=3,21,IF(generador!B130=4,24,IF(generador!B130=5,27,IF(generador!B130=6,30,IF(generador!B130=7,33,IF(generador!B130=8,36,IF(generador!B130=9,39,IF(generador!B130=10,42,IF(generador!B130=11,45,IF(generador!B130=12,48,IF(generador!B130=13,51,IF(generador!B130=14,54,IF(generador!B130=15,57))))))))))))))),FALSE),""),"")</f>
        <v/>
      </c>
      <c r="F130" s="16" t="str">
        <f t="shared" si="26"/>
        <v/>
      </c>
      <c r="G130" s="20" t="str">
        <f t="shared" si="27"/>
        <v/>
      </c>
      <c r="H130" s="13" t="str">
        <f t="shared" ca="1" si="30"/>
        <v/>
      </c>
      <c r="I130" s="14" t="str">
        <f t="shared" si="31"/>
        <v/>
      </c>
      <c r="J130" s="14" t="str">
        <f>""</f>
        <v/>
      </c>
      <c r="K130" s="14" t="str">
        <f t="shared" si="32"/>
        <v/>
      </c>
      <c r="L130" s="14" t="str">
        <f t="shared" si="33"/>
        <v/>
      </c>
      <c r="M130" s="14" t="str">
        <f t="shared" si="34"/>
        <v/>
      </c>
      <c r="N130" s="14" t="str">
        <f t="shared" si="35"/>
        <v/>
      </c>
      <c r="O130" s="14" t="str">
        <f t="shared" si="36"/>
        <v/>
      </c>
      <c r="P130" s="14" t="str">
        <f t="shared" si="37"/>
        <v/>
      </c>
      <c r="Q130" s="14" t="str">
        <f t="shared" si="38"/>
        <v/>
      </c>
      <c r="R130" s="96" t="str">
        <f t="shared" si="28"/>
        <v/>
      </c>
      <c r="S130" s="14" t="str">
        <f t="shared" si="39"/>
        <v/>
      </c>
      <c r="T130" s="14" t="str">
        <f t="shared" si="29"/>
        <v/>
      </c>
      <c r="U130" s="14" t="str">
        <f t="shared" si="40"/>
        <v/>
      </c>
      <c r="V130" s="14" t="str">
        <f t="shared" si="41"/>
        <v/>
      </c>
      <c r="W130" s="14" t="str">
        <f>IFERROR(CONCATENATE("PAGO N° ",B130," DEL CONTRATO CPS ",V130," ENTRE ",TEXT(VLOOKUP(A130,matriz,IF(generador!B130=1,16,IF(generador!B130=2,19,IF(generador!B130=3,22,IF(generador!B130=4,25,IF(generador!B130=5,28,IF(generador!B130=6,31,IF(generador!B130=7,34,IF(generador!B130=8,37,IF(generador!B130=9,40,IF(generador!B130=10,43,IF(generador!B130=11,46,IF(generador!B130=12,49,IF(generador!B130=13,52,IF(generador!B130=14,55,IF(generador!B130=15,58))))))))))))))),FALSE),"dd/mm/yyyy")," Y ",TEXT(VLOOKUP(A130,matriz,IF(generador!B130=1,17,IF(generador!B130=2,20,IF(generador!B130=3,23,IF(generador!B130=4,26,IF(generador!B130=5,29,IF(generador!B130=6,32,IF(generador!B130=7,35,IF(generador!B130=8,38,IF(generador!B130=9,41,IF(generador!B130=10,44,IF(generador!B130=11,47,IF(generador!B130=12,50,IF(generador!B130=13,53,IF(generador!B130=14,56,IF(generador!B130=15,59))))))))))))))),FALSE),"dd/mm/yyyy")),"")</f>
        <v/>
      </c>
    </row>
    <row r="131" spans="1:23" x14ac:dyDescent="0.25">
      <c r="A131" s="12"/>
      <c r="B131" s="5"/>
      <c r="C131" s="5"/>
      <c r="D131" s="14" t="str">
        <f t="shared" ref="D131:D194" si="42">IFERROR(IF(C131&lt;&gt;"",CONCATENATE(VLOOKUP(A131,matriz,IF(C131="NO",98,100),FALSE),VLOOKUP(A131,matriz,103,FALSE)),""),"")</f>
        <v/>
      </c>
      <c r="E131" s="15" t="str">
        <f>IFERROR(IF(A131&lt;&gt;"",VLOOKUP(A131,matriz,IF(generador!B131=1,15,IF(generador!B131=2,18,IF(generador!B131=3,21,IF(generador!B131=4,24,IF(generador!B131=5,27,IF(generador!B131=6,30,IF(generador!B131=7,33,IF(generador!B131=8,36,IF(generador!B131=9,39,IF(generador!B131=10,42,IF(generador!B131=11,45,IF(generador!B131=12,48,IF(generador!B131=13,51,IF(generador!B131=14,54,IF(generador!B131=15,57))))))))))))))),FALSE),""),"")</f>
        <v/>
      </c>
      <c r="F131" s="16" t="str">
        <f t="shared" ref="F131:F194" si="43">IFERROR(IF(E131,VLOOKUP(A131,matriz,97,FALSE),""),"")</f>
        <v/>
      </c>
      <c r="G131" s="20" t="str">
        <f t="shared" ref="G131:G194" si="44">IFERROR(IF(E131,VLOOKUP(A131,matriz,IF(C131="NO",99,101),FALSE),""),"")</f>
        <v/>
      </c>
      <c r="H131" s="13" t="str">
        <f t="shared" ca="1" si="30"/>
        <v/>
      </c>
      <c r="I131" s="14" t="str">
        <f t="shared" si="31"/>
        <v/>
      </c>
      <c r="J131" s="14" t="str">
        <f>""</f>
        <v/>
      </c>
      <c r="K131" s="14" t="str">
        <f t="shared" si="32"/>
        <v/>
      </c>
      <c r="L131" s="14" t="str">
        <f t="shared" si="33"/>
        <v/>
      </c>
      <c r="M131" s="14" t="str">
        <f t="shared" si="34"/>
        <v/>
      </c>
      <c r="N131" s="14" t="str">
        <f t="shared" si="35"/>
        <v/>
      </c>
      <c r="O131" s="14" t="str">
        <f t="shared" si="36"/>
        <v/>
      </c>
      <c r="P131" s="14" t="str">
        <f t="shared" si="37"/>
        <v/>
      </c>
      <c r="Q131" s="14" t="str">
        <f t="shared" si="38"/>
        <v/>
      </c>
      <c r="R131" s="96" t="str">
        <f t="shared" ref="R131:R194" si="45">IFERROR(IF(E131,CONCATENATE(TEXT(VLOOKUP(A131,matriz,IF(C131="NO",67,82),FALSE),"YYYY"),VLOOKUP(A131,matriz,IF(C131="NO",66,81),FALSE)),""),"")</f>
        <v/>
      </c>
      <c r="S131" s="14" t="str">
        <f t="shared" si="39"/>
        <v/>
      </c>
      <c r="T131" s="14" t="str">
        <f t="shared" ref="T131:T194" si="46">IFERROR(IF(E131,CONCATENATE(TEXT(VLOOKUP(A131,matriz,IF(C131="NO",64,79),FALSE),"YYYY"),VLOOKUP(A131,matriz,IF(C131="NO",63,78),FALSE)),""),"")</f>
        <v/>
      </c>
      <c r="U131" s="14" t="str">
        <f t="shared" si="40"/>
        <v/>
      </c>
      <c r="V131" s="14" t="str">
        <f t="shared" si="41"/>
        <v/>
      </c>
      <c r="W131" s="14" t="str">
        <f>IFERROR(CONCATENATE("PAGO N° ",B131," DEL CONTRATO CPS ",V131," ENTRE ",TEXT(VLOOKUP(A131,matriz,IF(generador!B131=1,16,IF(generador!B131=2,19,IF(generador!B131=3,22,IF(generador!B131=4,25,IF(generador!B131=5,28,IF(generador!B131=6,31,IF(generador!B131=7,34,IF(generador!B131=8,37,IF(generador!B131=9,40,IF(generador!B131=10,43,IF(generador!B131=11,46,IF(generador!B131=12,49,IF(generador!B131=13,52,IF(generador!B131=14,55,IF(generador!B131=15,58))))))))))))))),FALSE),"dd/mm/yyyy")," Y ",TEXT(VLOOKUP(A131,matriz,IF(generador!B131=1,17,IF(generador!B131=2,20,IF(generador!B131=3,23,IF(generador!B131=4,26,IF(generador!B131=5,29,IF(generador!B131=6,32,IF(generador!B131=7,35,IF(generador!B131=8,38,IF(generador!B131=9,41,IF(generador!B131=10,44,IF(generador!B131=11,47,IF(generador!B131=12,50,IF(generador!B131=13,53,IF(generador!B131=14,56,IF(generador!B131=15,59))))))))))))))),FALSE),"dd/mm/yyyy")),"")</f>
        <v/>
      </c>
    </row>
    <row r="132" spans="1:23" x14ac:dyDescent="0.25">
      <c r="A132" s="12"/>
      <c r="B132" s="5"/>
      <c r="C132" s="5"/>
      <c r="D132" s="14" t="str">
        <f t="shared" si="42"/>
        <v/>
      </c>
      <c r="E132" s="15" t="str">
        <f>IFERROR(IF(A132&lt;&gt;"",VLOOKUP(A132,matriz,IF(generador!B132=1,15,IF(generador!B132=2,18,IF(generador!B132=3,21,IF(generador!B132=4,24,IF(generador!B132=5,27,IF(generador!B132=6,30,IF(generador!B132=7,33,IF(generador!B132=8,36,IF(generador!B132=9,39,IF(generador!B132=10,42,IF(generador!B132=11,45,IF(generador!B132=12,48,IF(generador!B132=13,51,IF(generador!B132=14,54,IF(generador!B132=15,57))))))))))))))),FALSE),""),"")</f>
        <v/>
      </c>
      <c r="F132" s="16" t="str">
        <f t="shared" si="43"/>
        <v/>
      </c>
      <c r="G132" s="20" t="str">
        <f t="shared" si="44"/>
        <v/>
      </c>
      <c r="H132" s="13" t="str">
        <f t="shared" ref="H132:H195" ca="1" si="47">IFERROR(IF(C132&lt;&gt;"",TODAY(),""),"")</f>
        <v/>
      </c>
      <c r="I132" s="14" t="str">
        <f t="shared" ref="I132:I195" si="48">IFERROR(IF(D132&lt;&gt;"",I131+1,""),1)</f>
        <v/>
      </c>
      <c r="J132" s="14" t="str">
        <f>""</f>
        <v/>
      </c>
      <c r="K132" s="14" t="str">
        <f t="shared" ref="K132:K195" si="49">IFERROR(IF(E132,0,""),"")</f>
        <v/>
      </c>
      <c r="L132" s="14" t="str">
        <f t="shared" ref="L132:L195" si="50">IFERROR(IF(E132,0,""),"")</f>
        <v/>
      </c>
      <c r="M132" s="14" t="str">
        <f t="shared" ref="M132:M195" si="51">IFERROR(IF(E132,0,""),"")</f>
        <v/>
      </c>
      <c r="N132" s="14" t="str">
        <f t="shared" ref="N132:N195" si="52">IFERROR(IF(E132,0,""),"")</f>
        <v/>
      </c>
      <c r="O132" s="14" t="str">
        <f t="shared" ref="O132:O195" si="53">IFERROR(IF(E132,"01",""),"")</f>
        <v/>
      </c>
      <c r="P132" s="14" t="str">
        <f t="shared" ref="P132:P195" si="54">IFERROR(IF(K132&lt;&gt;"",P131+1,""),1)</f>
        <v/>
      </c>
      <c r="Q132" s="14" t="str">
        <f t="shared" ref="Q132:Q195" si="55">IFERROR(IF(E132,0,""),"")</f>
        <v/>
      </c>
      <c r="R132" s="96" t="str">
        <f t="shared" si="45"/>
        <v/>
      </c>
      <c r="S132" s="14" t="str">
        <f t="shared" ref="S132:S195" si="56">IFERROR(IF(D132&lt;&gt;"",S131+1,""),1)</f>
        <v/>
      </c>
      <c r="T132" s="14" t="str">
        <f t="shared" si="46"/>
        <v/>
      </c>
      <c r="U132" s="14" t="str">
        <f t="shared" ref="U132:U195" si="57">IFERROR(IF(E132,0,""),"")</f>
        <v/>
      </c>
      <c r="V132" s="14" t="str">
        <f t="shared" ref="V132:V195" si="58">IFERROR(IF(E132,A132,""),"")</f>
        <v/>
      </c>
      <c r="W132" s="14" t="str">
        <f>IFERROR(CONCATENATE("PAGO N° ",B132," DEL CONTRATO CPS ",V132," ENTRE ",TEXT(VLOOKUP(A132,matriz,IF(generador!B132=1,16,IF(generador!B132=2,19,IF(generador!B132=3,22,IF(generador!B132=4,25,IF(generador!B132=5,28,IF(generador!B132=6,31,IF(generador!B132=7,34,IF(generador!B132=8,37,IF(generador!B132=9,40,IF(generador!B132=10,43,IF(generador!B132=11,46,IF(generador!B132=12,49,IF(generador!B132=13,52,IF(generador!B132=14,55,IF(generador!B132=15,58))))))))))))))),FALSE),"dd/mm/yyyy")," Y ",TEXT(VLOOKUP(A132,matriz,IF(generador!B132=1,17,IF(generador!B132=2,20,IF(generador!B132=3,23,IF(generador!B132=4,26,IF(generador!B132=5,29,IF(generador!B132=6,32,IF(generador!B132=7,35,IF(generador!B132=8,38,IF(generador!B132=9,41,IF(generador!B132=10,44,IF(generador!B132=11,47,IF(generador!B132=12,50,IF(generador!B132=13,53,IF(generador!B132=14,56,IF(generador!B132=15,59))))))))))))))),FALSE),"dd/mm/yyyy")),"")</f>
        <v/>
      </c>
    </row>
    <row r="133" spans="1:23" x14ac:dyDescent="0.25">
      <c r="A133" s="12"/>
      <c r="B133" s="5"/>
      <c r="C133" s="5"/>
      <c r="D133" s="14" t="str">
        <f t="shared" si="42"/>
        <v/>
      </c>
      <c r="E133" s="15" t="str">
        <f>IFERROR(IF(A133&lt;&gt;"",VLOOKUP(A133,matriz,IF(generador!B133=1,15,IF(generador!B133=2,18,IF(generador!B133=3,21,IF(generador!B133=4,24,IF(generador!B133=5,27,IF(generador!B133=6,30,IF(generador!B133=7,33,IF(generador!B133=8,36,IF(generador!B133=9,39,IF(generador!B133=10,42,IF(generador!B133=11,45,IF(generador!B133=12,48,IF(generador!B133=13,51,IF(generador!B133=14,54,IF(generador!B133=15,57))))))))))))))),FALSE),""),"")</f>
        <v/>
      </c>
      <c r="F133" s="16" t="str">
        <f t="shared" si="43"/>
        <v/>
      </c>
      <c r="G133" s="20" t="str">
        <f t="shared" si="44"/>
        <v/>
      </c>
      <c r="H133" s="13" t="str">
        <f t="shared" ca="1" si="47"/>
        <v/>
      </c>
      <c r="I133" s="14" t="str">
        <f t="shared" si="48"/>
        <v/>
      </c>
      <c r="J133" s="14" t="str">
        <f>""</f>
        <v/>
      </c>
      <c r="K133" s="14" t="str">
        <f t="shared" si="49"/>
        <v/>
      </c>
      <c r="L133" s="14" t="str">
        <f t="shared" si="50"/>
        <v/>
      </c>
      <c r="M133" s="14" t="str">
        <f t="shared" si="51"/>
        <v/>
      </c>
      <c r="N133" s="14" t="str">
        <f t="shared" si="52"/>
        <v/>
      </c>
      <c r="O133" s="14" t="str">
        <f t="shared" si="53"/>
        <v/>
      </c>
      <c r="P133" s="14" t="str">
        <f t="shared" si="54"/>
        <v/>
      </c>
      <c r="Q133" s="14" t="str">
        <f t="shared" si="55"/>
        <v/>
      </c>
      <c r="R133" s="96" t="str">
        <f t="shared" si="45"/>
        <v/>
      </c>
      <c r="S133" s="14" t="str">
        <f t="shared" si="56"/>
        <v/>
      </c>
      <c r="T133" s="14" t="str">
        <f t="shared" si="46"/>
        <v/>
      </c>
      <c r="U133" s="14" t="str">
        <f t="shared" si="57"/>
        <v/>
      </c>
      <c r="V133" s="14" t="str">
        <f t="shared" si="58"/>
        <v/>
      </c>
      <c r="W133" s="14" t="str">
        <f>IFERROR(CONCATENATE("PAGO N° ",B133," DEL CONTRATO CPS ",V133," ENTRE ",TEXT(VLOOKUP(A133,matriz,IF(generador!B133=1,16,IF(generador!B133=2,19,IF(generador!B133=3,22,IF(generador!B133=4,25,IF(generador!B133=5,28,IF(generador!B133=6,31,IF(generador!B133=7,34,IF(generador!B133=8,37,IF(generador!B133=9,40,IF(generador!B133=10,43,IF(generador!B133=11,46,IF(generador!B133=12,49,IF(generador!B133=13,52,IF(generador!B133=14,55,IF(generador!B133=15,58))))))))))))))),FALSE),"dd/mm/yyyy")," Y ",TEXT(VLOOKUP(A133,matriz,IF(generador!B133=1,17,IF(generador!B133=2,20,IF(generador!B133=3,23,IF(generador!B133=4,26,IF(generador!B133=5,29,IF(generador!B133=6,32,IF(generador!B133=7,35,IF(generador!B133=8,38,IF(generador!B133=9,41,IF(generador!B133=10,44,IF(generador!B133=11,47,IF(generador!B133=12,50,IF(generador!B133=13,53,IF(generador!B133=14,56,IF(generador!B133=15,59))))))))))))))),FALSE),"dd/mm/yyyy")),"")</f>
        <v/>
      </c>
    </row>
    <row r="134" spans="1:23" x14ac:dyDescent="0.25">
      <c r="A134" s="12"/>
      <c r="B134" s="5"/>
      <c r="C134" s="5"/>
      <c r="D134" s="14" t="str">
        <f t="shared" si="42"/>
        <v/>
      </c>
      <c r="E134" s="15" t="str">
        <f>IFERROR(IF(A134&lt;&gt;"",VLOOKUP(A134,matriz,IF(generador!B134=1,15,IF(generador!B134=2,18,IF(generador!B134=3,21,IF(generador!B134=4,24,IF(generador!B134=5,27,IF(generador!B134=6,30,IF(generador!B134=7,33,IF(generador!B134=8,36,IF(generador!B134=9,39,IF(generador!B134=10,42,IF(generador!B134=11,45,IF(generador!B134=12,48,IF(generador!B134=13,51,IF(generador!B134=14,54,IF(generador!B134=15,57))))))))))))))),FALSE),""),"")</f>
        <v/>
      </c>
      <c r="F134" s="16" t="str">
        <f t="shared" si="43"/>
        <v/>
      </c>
      <c r="G134" s="20" t="str">
        <f t="shared" si="44"/>
        <v/>
      </c>
      <c r="H134" s="13" t="str">
        <f t="shared" ca="1" si="47"/>
        <v/>
      </c>
      <c r="I134" s="14" t="str">
        <f t="shared" si="48"/>
        <v/>
      </c>
      <c r="J134" s="14" t="str">
        <f>""</f>
        <v/>
      </c>
      <c r="K134" s="14" t="str">
        <f t="shared" si="49"/>
        <v/>
      </c>
      <c r="L134" s="14" t="str">
        <f t="shared" si="50"/>
        <v/>
      </c>
      <c r="M134" s="14" t="str">
        <f t="shared" si="51"/>
        <v/>
      </c>
      <c r="N134" s="14" t="str">
        <f t="shared" si="52"/>
        <v/>
      </c>
      <c r="O134" s="14" t="str">
        <f t="shared" si="53"/>
        <v/>
      </c>
      <c r="P134" s="14" t="str">
        <f t="shared" si="54"/>
        <v/>
      </c>
      <c r="Q134" s="14" t="str">
        <f t="shared" si="55"/>
        <v/>
      </c>
      <c r="R134" s="96" t="str">
        <f t="shared" si="45"/>
        <v/>
      </c>
      <c r="S134" s="14" t="str">
        <f t="shared" si="56"/>
        <v/>
      </c>
      <c r="T134" s="14" t="str">
        <f t="shared" si="46"/>
        <v/>
      </c>
      <c r="U134" s="14" t="str">
        <f t="shared" si="57"/>
        <v/>
      </c>
      <c r="V134" s="14" t="str">
        <f t="shared" si="58"/>
        <v/>
      </c>
      <c r="W134" s="14" t="str">
        <f>IFERROR(CONCATENATE("PAGO N° ",B134," DEL CONTRATO CPS ",V134," ENTRE ",TEXT(VLOOKUP(A134,matriz,IF(generador!B134=1,16,IF(generador!B134=2,19,IF(generador!B134=3,22,IF(generador!B134=4,25,IF(generador!B134=5,28,IF(generador!B134=6,31,IF(generador!B134=7,34,IF(generador!B134=8,37,IF(generador!B134=9,40,IF(generador!B134=10,43,IF(generador!B134=11,46,IF(generador!B134=12,49,IF(generador!B134=13,52,IF(generador!B134=14,55,IF(generador!B134=15,58))))))))))))))),FALSE),"dd/mm/yyyy")," Y ",TEXT(VLOOKUP(A134,matriz,IF(generador!B134=1,17,IF(generador!B134=2,20,IF(generador!B134=3,23,IF(generador!B134=4,26,IF(generador!B134=5,29,IF(generador!B134=6,32,IF(generador!B134=7,35,IF(generador!B134=8,38,IF(generador!B134=9,41,IF(generador!B134=10,44,IF(generador!B134=11,47,IF(generador!B134=12,50,IF(generador!B134=13,53,IF(generador!B134=14,56,IF(generador!B134=15,59))))))))))))))),FALSE),"dd/mm/yyyy")),"")</f>
        <v/>
      </c>
    </row>
    <row r="135" spans="1:23" x14ac:dyDescent="0.25">
      <c r="A135" s="12"/>
      <c r="B135" s="5"/>
      <c r="C135" s="5"/>
      <c r="D135" s="14" t="str">
        <f t="shared" si="42"/>
        <v/>
      </c>
      <c r="E135" s="15" t="str">
        <f>IFERROR(IF(A135&lt;&gt;"",VLOOKUP(A135,matriz,IF(generador!B135=1,15,IF(generador!B135=2,18,IF(generador!B135=3,21,IF(generador!B135=4,24,IF(generador!B135=5,27,IF(generador!B135=6,30,IF(generador!B135=7,33,IF(generador!B135=8,36,IF(generador!B135=9,39,IF(generador!B135=10,42,IF(generador!B135=11,45,IF(generador!B135=12,48,IF(generador!B135=13,51,IF(generador!B135=14,54,IF(generador!B135=15,57))))))))))))))),FALSE),""),"")</f>
        <v/>
      </c>
      <c r="F135" s="16" t="str">
        <f t="shared" si="43"/>
        <v/>
      </c>
      <c r="G135" s="20" t="str">
        <f t="shared" si="44"/>
        <v/>
      </c>
      <c r="H135" s="13" t="str">
        <f t="shared" ca="1" si="47"/>
        <v/>
      </c>
      <c r="I135" s="14" t="str">
        <f t="shared" si="48"/>
        <v/>
      </c>
      <c r="J135" s="14" t="str">
        <f>""</f>
        <v/>
      </c>
      <c r="K135" s="14" t="str">
        <f t="shared" si="49"/>
        <v/>
      </c>
      <c r="L135" s="14" t="str">
        <f t="shared" si="50"/>
        <v/>
      </c>
      <c r="M135" s="14" t="str">
        <f t="shared" si="51"/>
        <v/>
      </c>
      <c r="N135" s="14" t="str">
        <f t="shared" si="52"/>
        <v/>
      </c>
      <c r="O135" s="14" t="str">
        <f t="shared" si="53"/>
        <v/>
      </c>
      <c r="P135" s="14" t="str">
        <f t="shared" si="54"/>
        <v/>
      </c>
      <c r="Q135" s="14" t="str">
        <f t="shared" si="55"/>
        <v/>
      </c>
      <c r="R135" s="96" t="str">
        <f t="shared" si="45"/>
        <v/>
      </c>
      <c r="S135" s="14" t="str">
        <f t="shared" si="56"/>
        <v/>
      </c>
      <c r="T135" s="14" t="str">
        <f t="shared" si="46"/>
        <v/>
      </c>
      <c r="U135" s="14" t="str">
        <f t="shared" si="57"/>
        <v/>
      </c>
      <c r="V135" s="14" t="str">
        <f t="shared" si="58"/>
        <v/>
      </c>
      <c r="W135" s="14" t="str">
        <f>IFERROR(CONCATENATE("PAGO N° ",B135," DEL CONTRATO CPS ",V135," ENTRE ",TEXT(VLOOKUP(A135,matriz,IF(generador!B135=1,16,IF(generador!B135=2,19,IF(generador!B135=3,22,IF(generador!B135=4,25,IF(generador!B135=5,28,IF(generador!B135=6,31,IF(generador!B135=7,34,IF(generador!B135=8,37,IF(generador!B135=9,40,IF(generador!B135=10,43,IF(generador!B135=11,46,IF(generador!B135=12,49,IF(generador!B135=13,52,IF(generador!B135=14,55,IF(generador!B135=15,58))))))))))))))),FALSE),"dd/mm/yyyy")," Y ",TEXT(VLOOKUP(A135,matriz,IF(generador!B135=1,17,IF(generador!B135=2,20,IF(generador!B135=3,23,IF(generador!B135=4,26,IF(generador!B135=5,29,IF(generador!B135=6,32,IF(generador!B135=7,35,IF(generador!B135=8,38,IF(generador!B135=9,41,IF(generador!B135=10,44,IF(generador!B135=11,47,IF(generador!B135=12,50,IF(generador!B135=13,53,IF(generador!B135=14,56,IF(generador!B135=15,59))))))))))))))),FALSE),"dd/mm/yyyy")),"")</f>
        <v/>
      </c>
    </row>
    <row r="136" spans="1:23" x14ac:dyDescent="0.25">
      <c r="A136" s="12"/>
      <c r="B136" s="5"/>
      <c r="C136" s="5"/>
      <c r="D136" s="14" t="str">
        <f t="shared" si="42"/>
        <v/>
      </c>
      <c r="E136" s="15" t="str">
        <f>IFERROR(IF(A136&lt;&gt;"",VLOOKUP(A136,matriz,IF(generador!B136=1,15,IF(generador!B136=2,18,IF(generador!B136=3,21,IF(generador!B136=4,24,IF(generador!B136=5,27,IF(generador!B136=6,30,IF(generador!B136=7,33,IF(generador!B136=8,36,IF(generador!B136=9,39,IF(generador!B136=10,42,IF(generador!B136=11,45,IF(generador!B136=12,48,IF(generador!B136=13,51,IF(generador!B136=14,54,IF(generador!B136=15,57))))))))))))))),FALSE),""),"")</f>
        <v/>
      </c>
      <c r="F136" s="16" t="str">
        <f t="shared" si="43"/>
        <v/>
      </c>
      <c r="G136" s="20" t="str">
        <f t="shared" si="44"/>
        <v/>
      </c>
      <c r="H136" s="13" t="str">
        <f t="shared" ca="1" si="47"/>
        <v/>
      </c>
      <c r="I136" s="14" t="str">
        <f t="shared" si="48"/>
        <v/>
      </c>
      <c r="J136" s="14" t="str">
        <f>""</f>
        <v/>
      </c>
      <c r="K136" s="14" t="str">
        <f t="shared" si="49"/>
        <v/>
      </c>
      <c r="L136" s="14" t="str">
        <f t="shared" si="50"/>
        <v/>
      </c>
      <c r="M136" s="14" t="str">
        <f t="shared" si="51"/>
        <v/>
      </c>
      <c r="N136" s="14" t="str">
        <f t="shared" si="52"/>
        <v/>
      </c>
      <c r="O136" s="14" t="str">
        <f t="shared" si="53"/>
        <v/>
      </c>
      <c r="P136" s="14" t="str">
        <f t="shared" si="54"/>
        <v/>
      </c>
      <c r="Q136" s="14" t="str">
        <f t="shared" si="55"/>
        <v/>
      </c>
      <c r="R136" s="96" t="str">
        <f t="shared" si="45"/>
        <v/>
      </c>
      <c r="S136" s="14" t="str">
        <f t="shared" si="56"/>
        <v/>
      </c>
      <c r="T136" s="14" t="str">
        <f t="shared" si="46"/>
        <v/>
      </c>
      <c r="U136" s="14" t="str">
        <f t="shared" si="57"/>
        <v/>
      </c>
      <c r="V136" s="14" t="str">
        <f t="shared" si="58"/>
        <v/>
      </c>
      <c r="W136" s="14" t="str">
        <f>IFERROR(CONCATENATE("PAGO N° ",B136," DEL CONTRATO CPS ",V136," ENTRE ",TEXT(VLOOKUP(A136,matriz,IF(generador!B136=1,16,IF(generador!B136=2,19,IF(generador!B136=3,22,IF(generador!B136=4,25,IF(generador!B136=5,28,IF(generador!B136=6,31,IF(generador!B136=7,34,IF(generador!B136=8,37,IF(generador!B136=9,40,IF(generador!B136=10,43,IF(generador!B136=11,46,IF(generador!B136=12,49,IF(generador!B136=13,52,IF(generador!B136=14,55,IF(generador!B136=15,58))))))))))))))),FALSE),"dd/mm/yyyy")," Y ",TEXT(VLOOKUP(A136,matriz,IF(generador!B136=1,17,IF(generador!B136=2,20,IF(generador!B136=3,23,IF(generador!B136=4,26,IF(generador!B136=5,29,IF(generador!B136=6,32,IF(generador!B136=7,35,IF(generador!B136=8,38,IF(generador!B136=9,41,IF(generador!B136=10,44,IF(generador!B136=11,47,IF(generador!B136=12,50,IF(generador!B136=13,53,IF(generador!B136=14,56,IF(generador!B136=15,59))))))))))))))),FALSE),"dd/mm/yyyy")),"")</f>
        <v/>
      </c>
    </row>
    <row r="137" spans="1:23" x14ac:dyDescent="0.25">
      <c r="A137" s="12"/>
      <c r="B137" s="5"/>
      <c r="C137" s="5"/>
      <c r="D137" s="14" t="str">
        <f t="shared" si="42"/>
        <v/>
      </c>
      <c r="E137" s="15" t="str">
        <f>IFERROR(IF(A137&lt;&gt;"",VLOOKUP(A137,matriz,IF(generador!B137=1,15,IF(generador!B137=2,18,IF(generador!B137=3,21,IF(generador!B137=4,24,IF(generador!B137=5,27,IF(generador!B137=6,30,IF(generador!B137=7,33,IF(generador!B137=8,36,IF(generador!B137=9,39,IF(generador!B137=10,42,IF(generador!B137=11,45,IF(generador!B137=12,48,IF(generador!B137=13,51,IF(generador!B137=14,54,IF(generador!B137=15,57))))))))))))))),FALSE),""),"")</f>
        <v/>
      </c>
      <c r="F137" s="16" t="str">
        <f t="shared" si="43"/>
        <v/>
      </c>
      <c r="G137" s="20" t="str">
        <f t="shared" si="44"/>
        <v/>
      </c>
      <c r="H137" s="13" t="str">
        <f t="shared" ca="1" si="47"/>
        <v/>
      </c>
      <c r="I137" s="14" t="str">
        <f t="shared" si="48"/>
        <v/>
      </c>
      <c r="J137" s="14" t="str">
        <f>""</f>
        <v/>
      </c>
      <c r="K137" s="14" t="str">
        <f t="shared" si="49"/>
        <v/>
      </c>
      <c r="L137" s="14" t="str">
        <f t="shared" si="50"/>
        <v/>
      </c>
      <c r="M137" s="14" t="str">
        <f t="shared" si="51"/>
        <v/>
      </c>
      <c r="N137" s="14" t="str">
        <f t="shared" si="52"/>
        <v/>
      </c>
      <c r="O137" s="14" t="str">
        <f t="shared" si="53"/>
        <v/>
      </c>
      <c r="P137" s="14" t="str">
        <f t="shared" si="54"/>
        <v/>
      </c>
      <c r="Q137" s="14" t="str">
        <f t="shared" si="55"/>
        <v/>
      </c>
      <c r="R137" s="96" t="str">
        <f t="shared" si="45"/>
        <v/>
      </c>
      <c r="S137" s="14" t="str">
        <f t="shared" si="56"/>
        <v/>
      </c>
      <c r="T137" s="14" t="str">
        <f t="shared" si="46"/>
        <v/>
      </c>
      <c r="U137" s="14" t="str">
        <f t="shared" si="57"/>
        <v/>
      </c>
      <c r="V137" s="14" t="str">
        <f t="shared" si="58"/>
        <v/>
      </c>
      <c r="W137" s="14" t="str">
        <f>IFERROR(CONCATENATE("PAGO N° ",B137," DEL CONTRATO CPS ",V137," ENTRE ",TEXT(VLOOKUP(A137,matriz,IF(generador!B137=1,16,IF(generador!B137=2,19,IF(generador!B137=3,22,IF(generador!B137=4,25,IF(generador!B137=5,28,IF(generador!B137=6,31,IF(generador!B137=7,34,IF(generador!B137=8,37,IF(generador!B137=9,40,IF(generador!B137=10,43,IF(generador!B137=11,46,IF(generador!B137=12,49,IF(generador!B137=13,52,IF(generador!B137=14,55,IF(generador!B137=15,58))))))))))))))),FALSE),"dd/mm/yyyy")," Y ",TEXT(VLOOKUP(A137,matriz,IF(generador!B137=1,17,IF(generador!B137=2,20,IF(generador!B137=3,23,IF(generador!B137=4,26,IF(generador!B137=5,29,IF(generador!B137=6,32,IF(generador!B137=7,35,IF(generador!B137=8,38,IF(generador!B137=9,41,IF(generador!B137=10,44,IF(generador!B137=11,47,IF(generador!B137=12,50,IF(generador!B137=13,53,IF(generador!B137=14,56,IF(generador!B137=15,59))))))))))))))),FALSE),"dd/mm/yyyy")),"")</f>
        <v/>
      </c>
    </row>
    <row r="138" spans="1:23" x14ac:dyDescent="0.25">
      <c r="A138" s="12"/>
      <c r="B138" s="5"/>
      <c r="C138" s="5"/>
      <c r="D138" s="14" t="str">
        <f t="shared" si="42"/>
        <v/>
      </c>
      <c r="E138" s="15" t="str">
        <f>IFERROR(IF(A138&lt;&gt;"",VLOOKUP(A138,matriz,IF(generador!B138=1,15,IF(generador!B138=2,18,IF(generador!B138=3,21,IF(generador!B138=4,24,IF(generador!B138=5,27,IF(generador!B138=6,30,IF(generador!B138=7,33,IF(generador!B138=8,36,IF(generador!B138=9,39,IF(generador!B138=10,42,IF(generador!B138=11,45,IF(generador!B138=12,48,IF(generador!B138=13,51,IF(generador!B138=14,54,IF(generador!B138=15,57))))))))))))))),FALSE),""),"")</f>
        <v/>
      </c>
      <c r="F138" s="16" t="str">
        <f t="shared" si="43"/>
        <v/>
      </c>
      <c r="G138" s="20" t="str">
        <f t="shared" si="44"/>
        <v/>
      </c>
      <c r="H138" s="13" t="str">
        <f t="shared" ca="1" si="47"/>
        <v/>
      </c>
      <c r="I138" s="14" t="str">
        <f t="shared" si="48"/>
        <v/>
      </c>
      <c r="J138" s="14" t="str">
        <f>""</f>
        <v/>
      </c>
      <c r="K138" s="14" t="str">
        <f t="shared" si="49"/>
        <v/>
      </c>
      <c r="L138" s="14" t="str">
        <f t="shared" si="50"/>
        <v/>
      </c>
      <c r="M138" s="14" t="str">
        <f t="shared" si="51"/>
        <v/>
      </c>
      <c r="N138" s="14" t="str">
        <f t="shared" si="52"/>
        <v/>
      </c>
      <c r="O138" s="14" t="str">
        <f t="shared" si="53"/>
        <v/>
      </c>
      <c r="P138" s="14" t="str">
        <f t="shared" si="54"/>
        <v/>
      </c>
      <c r="Q138" s="14" t="str">
        <f t="shared" si="55"/>
        <v/>
      </c>
      <c r="R138" s="96" t="str">
        <f t="shared" si="45"/>
        <v/>
      </c>
      <c r="S138" s="14" t="str">
        <f t="shared" si="56"/>
        <v/>
      </c>
      <c r="T138" s="14" t="str">
        <f t="shared" si="46"/>
        <v/>
      </c>
      <c r="U138" s="14" t="str">
        <f t="shared" si="57"/>
        <v/>
      </c>
      <c r="V138" s="14" t="str">
        <f t="shared" si="58"/>
        <v/>
      </c>
      <c r="W138" s="14" t="str">
        <f>IFERROR(CONCATENATE("PAGO N° ",B138," DEL CONTRATO CPS ",V138," ENTRE ",TEXT(VLOOKUP(A138,matriz,IF(generador!B138=1,16,IF(generador!B138=2,19,IF(generador!B138=3,22,IF(generador!B138=4,25,IF(generador!B138=5,28,IF(generador!B138=6,31,IF(generador!B138=7,34,IF(generador!B138=8,37,IF(generador!B138=9,40,IF(generador!B138=10,43,IF(generador!B138=11,46,IF(generador!B138=12,49,IF(generador!B138=13,52,IF(generador!B138=14,55,IF(generador!B138=15,58))))))))))))))),FALSE),"dd/mm/yyyy")," Y ",TEXT(VLOOKUP(A138,matriz,IF(generador!B138=1,17,IF(generador!B138=2,20,IF(generador!B138=3,23,IF(generador!B138=4,26,IF(generador!B138=5,29,IF(generador!B138=6,32,IF(generador!B138=7,35,IF(generador!B138=8,38,IF(generador!B138=9,41,IF(generador!B138=10,44,IF(generador!B138=11,47,IF(generador!B138=12,50,IF(generador!B138=13,53,IF(generador!B138=14,56,IF(generador!B138=15,59))))))))))))))),FALSE),"dd/mm/yyyy")),"")</f>
        <v/>
      </c>
    </row>
    <row r="139" spans="1:23" x14ac:dyDescent="0.25">
      <c r="A139" s="12"/>
      <c r="B139" s="5"/>
      <c r="C139" s="5"/>
      <c r="D139" s="14" t="str">
        <f t="shared" si="42"/>
        <v/>
      </c>
      <c r="E139" s="15" t="str">
        <f>IFERROR(IF(A139&lt;&gt;"",VLOOKUP(A139,matriz,IF(generador!B139=1,15,IF(generador!B139=2,18,IF(generador!B139=3,21,IF(generador!B139=4,24,IF(generador!B139=5,27,IF(generador!B139=6,30,IF(generador!B139=7,33,IF(generador!B139=8,36,IF(generador!B139=9,39,IF(generador!B139=10,42,IF(generador!B139=11,45,IF(generador!B139=12,48,IF(generador!B139=13,51,IF(generador!B139=14,54,IF(generador!B139=15,57))))))))))))))),FALSE),""),"")</f>
        <v/>
      </c>
      <c r="F139" s="16" t="str">
        <f t="shared" si="43"/>
        <v/>
      </c>
      <c r="G139" s="20" t="str">
        <f t="shared" si="44"/>
        <v/>
      </c>
      <c r="H139" s="13" t="str">
        <f t="shared" ca="1" si="47"/>
        <v/>
      </c>
      <c r="I139" s="14" t="str">
        <f t="shared" si="48"/>
        <v/>
      </c>
      <c r="J139" s="14" t="str">
        <f>""</f>
        <v/>
      </c>
      <c r="K139" s="14" t="str">
        <f t="shared" si="49"/>
        <v/>
      </c>
      <c r="L139" s="14" t="str">
        <f t="shared" si="50"/>
        <v/>
      </c>
      <c r="M139" s="14" t="str">
        <f t="shared" si="51"/>
        <v/>
      </c>
      <c r="N139" s="14" t="str">
        <f t="shared" si="52"/>
        <v/>
      </c>
      <c r="O139" s="14" t="str">
        <f t="shared" si="53"/>
        <v/>
      </c>
      <c r="P139" s="14" t="str">
        <f t="shared" si="54"/>
        <v/>
      </c>
      <c r="Q139" s="14" t="str">
        <f t="shared" si="55"/>
        <v/>
      </c>
      <c r="R139" s="96" t="str">
        <f t="shared" si="45"/>
        <v/>
      </c>
      <c r="S139" s="14" t="str">
        <f t="shared" si="56"/>
        <v/>
      </c>
      <c r="T139" s="14" t="str">
        <f t="shared" si="46"/>
        <v/>
      </c>
      <c r="U139" s="14" t="str">
        <f t="shared" si="57"/>
        <v/>
      </c>
      <c r="V139" s="14" t="str">
        <f t="shared" si="58"/>
        <v/>
      </c>
      <c r="W139" s="14" t="str">
        <f>IFERROR(CONCATENATE("PAGO N° ",B139," DEL CONTRATO CPS ",V139," ENTRE ",TEXT(VLOOKUP(A139,matriz,IF(generador!B139=1,16,IF(generador!B139=2,19,IF(generador!B139=3,22,IF(generador!B139=4,25,IF(generador!B139=5,28,IF(generador!B139=6,31,IF(generador!B139=7,34,IF(generador!B139=8,37,IF(generador!B139=9,40,IF(generador!B139=10,43,IF(generador!B139=11,46,IF(generador!B139=12,49,IF(generador!B139=13,52,IF(generador!B139=14,55,IF(generador!B139=15,58))))))))))))))),FALSE),"dd/mm/yyyy")," Y ",TEXT(VLOOKUP(A139,matriz,IF(generador!B139=1,17,IF(generador!B139=2,20,IF(generador!B139=3,23,IF(generador!B139=4,26,IF(generador!B139=5,29,IF(generador!B139=6,32,IF(generador!B139=7,35,IF(generador!B139=8,38,IF(generador!B139=9,41,IF(generador!B139=10,44,IF(generador!B139=11,47,IF(generador!B139=12,50,IF(generador!B139=13,53,IF(generador!B139=14,56,IF(generador!B139=15,59))))))))))))))),FALSE),"dd/mm/yyyy")),"")</f>
        <v/>
      </c>
    </row>
    <row r="140" spans="1:23" x14ac:dyDescent="0.25">
      <c r="A140" s="12"/>
      <c r="B140" s="5"/>
      <c r="C140" s="5"/>
      <c r="D140" s="14" t="str">
        <f t="shared" si="42"/>
        <v/>
      </c>
      <c r="E140" s="15" t="str">
        <f>IFERROR(IF(A140&lt;&gt;"",VLOOKUP(A140,matriz,IF(generador!B140=1,15,IF(generador!B140=2,18,IF(generador!B140=3,21,IF(generador!B140=4,24,IF(generador!B140=5,27,IF(generador!B140=6,30,IF(generador!B140=7,33,IF(generador!B140=8,36,IF(generador!B140=9,39,IF(generador!B140=10,42,IF(generador!B140=11,45,IF(generador!B140=12,48,IF(generador!B140=13,51,IF(generador!B140=14,54,IF(generador!B140=15,57))))))))))))))),FALSE),""),"")</f>
        <v/>
      </c>
      <c r="F140" s="16" t="str">
        <f t="shared" si="43"/>
        <v/>
      </c>
      <c r="G140" s="20" t="str">
        <f t="shared" si="44"/>
        <v/>
      </c>
      <c r="H140" s="13" t="str">
        <f t="shared" ca="1" si="47"/>
        <v/>
      </c>
      <c r="I140" s="14" t="str">
        <f t="shared" si="48"/>
        <v/>
      </c>
      <c r="J140" s="14" t="str">
        <f>""</f>
        <v/>
      </c>
      <c r="K140" s="14" t="str">
        <f t="shared" si="49"/>
        <v/>
      </c>
      <c r="L140" s="14" t="str">
        <f t="shared" si="50"/>
        <v/>
      </c>
      <c r="M140" s="14" t="str">
        <f t="shared" si="51"/>
        <v/>
      </c>
      <c r="N140" s="14" t="str">
        <f t="shared" si="52"/>
        <v/>
      </c>
      <c r="O140" s="14" t="str">
        <f t="shared" si="53"/>
        <v/>
      </c>
      <c r="P140" s="14" t="str">
        <f t="shared" si="54"/>
        <v/>
      </c>
      <c r="Q140" s="14" t="str">
        <f t="shared" si="55"/>
        <v/>
      </c>
      <c r="R140" s="96" t="str">
        <f t="shared" si="45"/>
        <v/>
      </c>
      <c r="S140" s="14" t="str">
        <f t="shared" si="56"/>
        <v/>
      </c>
      <c r="T140" s="14" t="str">
        <f t="shared" si="46"/>
        <v/>
      </c>
      <c r="U140" s="14" t="str">
        <f t="shared" si="57"/>
        <v/>
      </c>
      <c r="V140" s="14" t="str">
        <f t="shared" si="58"/>
        <v/>
      </c>
      <c r="W140" s="14" t="str">
        <f>IFERROR(CONCATENATE("PAGO N° ",B140," DEL CONTRATO CPS ",V140," ENTRE ",TEXT(VLOOKUP(A140,matriz,IF(generador!B140=1,16,IF(generador!B140=2,19,IF(generador!B140=3,22,IF(generador!B140=4,25,IF(generador!B140=5,28,IF(generador!B140=6,31,IF(generador!B140=7,34,IF(generador!B140=8,37,IF(generador!B140=9,40,IF(generador!B140=10,43,IF(generador!B140=11,46,IF(generador!B140=12,49,IF(generador!B140=13,52,IF(generador!B140=14,55,IF(generador!B140=15,58))))))))))))))),FALSE),"dd/mm/yyyy")," Y ",TEXT(VLOOKUP(A140,matriz,IF(generador!B140=1,17,IF(generador!B140=2,20,IF(generador!B140=3,23,IF(generador!B140=4,26,IF(generador!B140=5,29,IF(generador!B140=6,32,IF(generador!B140=7,35,IF(generador!B140=8,38,IF(generador!B140=9,41,IF(generador!B140=10,44,IF(generador!B140=11,47,IF(generador!B140=12,50,IF(generador!B140=13,53,IF(generador!B140=14,56,IF(generador!B140=15,59))))))))))))))),FALSE),"dd/mm/yyyy")),"")</f>
        <v/>
      </c>
    </row>
    <row r="141" spans="1:23" x14ac:dyDescent="0.25">
      <c r="A141" s="12"/>
      <c r="B141" s="5"/>
      <c r="C141" s="5"/>
      <c r="D141" s="14" t="str">
        <f t="shared" si="42"/>
        <v/>
      </c>
      <c r="E141" s="15" t="str">
        <f>IFERROR(IF(A141&lt;&gt;"",VLOOKUP(A141,matriz,IF(generador!B141=1,15,IF(generador!B141=2,18,IF(generador!B141=3,21,IF(generador!B141=4,24,IF(generador!B141=5,27,IF(generador!B141=6,30,IF(generador!B141=7,33,IF(generador!B141=8,36,IF(generador!B141=9,39,IF(generador!B141=10,42,IF(generador!B141=11,45,IF(generador!B141=12,48,IF(generador!B141=13,51,IF(generador!B141=14,54,IF(generador!B141=15,57))))))))))))))),FALSE),""),"")</f>
        <v/>
      </c>
      <c r="F141" s="16" t="str">
        <f t="shared" si="43"/>
        <v/>
      </c>
      <c r="G141" s="20" t="str">
        <f t="shared" si="44"/>
        <v/>
      </c>
      <c r="H141" s="13" t="str">
        <f t="shared" ca="1" si="47"/>
        <v/>
      </c>
      <c r="I141" s="14" t="str">
        <f t="shared" si="48"/>
        <v/>
      </c>
      <c r="J141" s="14" t="str">
        <f>""</f>
        <v/>
      </c>
      <c r="K141" s="14" t="str">
        <f t="shared" si="49"/>
        <v/>
      </c>
      <c r="L141" s="14" t="str">
        <f t="shared" si="50"/>
        <v/>
      </c>
      <c r="M141" s="14" t="str">
        <f t="shared" si="51"/>
        <v/>
      </c>
      <c r="N141" s="14" t="str">
        <f t="shared" si="52"/>
        <v/>
      </c>
      <c r="O141" s="14" t="str">
        <f t="shared" si="53"/>
        <v/>
      </c>
      <c r="P141" s="14" t="str">
        <f t="shared" si="54"/>
        <v/>
      </c>
      <c r="Q141" s="14" t="str">
        <f t="shared" si="55"/>
        <v/>
      </c>
      <c r="R141" s="96" t="str">
        <f t="shared" si="45"/>
        <v/>
      </c>
      <c r="S141" s="14" t="str">
        <f t="shared" si="56"/>
        <v/>
      </c>
      <c r="T141" s="14" t="str">
        <f t="shared" si="46"/>
        <v/>
      </c>
      <c r="U141" s="14" t="str">
        <f t="shared" si="57"/>
        <v/>
      </c>
      <c r="V141" s="14" t="str">
        <f t="shared" si="58"/>
        <v/>
      </c>
      <c r="W141" s="14" t="str">
        <f>IFERROR(CONCATENATE("PAGO N° ",B141," DEL CONTRATO CPS ",V141," ENTRE ",TEXT(VLOOKUP(A141,matriz,IF(generador!B141=1,16,IF(generador!B141=2,19,IF(generador!B141=3,22,IF(generador!B141=4,25,IF(generador!B141=5,28,IF(generador!B141=6,31,IF(generador!B141=7,34,IF(generador!B141=8,37,IF(generador!B141=9,40,IF(generador!B141=10,43,IF(generador!B141=11,46,IF(generador!B141=12,49,IF(generador!B141=13,52,IF(generador!B141=14,55,IF(generador!B141=15,58))))))))))))))),FALSE),"dd/mm/yyyy")," Y ",TEXT(VLOOKUP(A141,matriz,IF(generador!B141=1,17,IF(generador!B141=2,20,IF(generador!B141=3,23,IF(generador!B141=4,26,IF(generador!B141=5,29,IF(generador!B141=6,32,IF(generador!B141=7,35,IF(generador!B141=8,38,IF(generador!B141=9,41,IF(generador!B141=10,44,IF(generador!B141=11,47,IF(generador!B141=12,50,IF(generador!B141=13,53,IF(generador!B141=14,56,IF(generador!B141=15,59))))))))))))))),FALSE),"dd/mm/yyyy")),"")</f>
        <v/>
      </c>
    </row>
    <row r="142" spans="1:23" x14ac:dyDescent="0.25">
      <c r="A142" s="12"/>
      <c r="B142" s="5"/>
      <c r="C142" s="5"/>
      <c r="D142" s="14" t="str">
        <f t="shared" si="42"/>
        <v/>
      </c>
      <c r="E142" s="15" t="str">
        <f>IFERROR(IF(A142&lt;&gt;"",VLOOKUP(A142,matriz,IF(generador!B142=1,15,IF(generador!B142=2,18,IF(generador!B142=3,21,IF(generador!B142=4,24,IF(generador!B142=5,27,IF(generador!B142=6,30,IF(generador!B142=7,33,IF(generador!B142=8,36,IF(generador!B142=9,39,IF(generador!B142=10,42,IF(generador!B142=11,45,IF(generador!B142=12,48,IF(generador!B142=13,51,IF(generador!B142=14,54,IF(generador!B142=15,57))))))))))))))),FALSE),""),"")</f>
        <v/>
      </c>
      <c r="F142" s="16" t="str">
        <f t="shared" si="43"/>
        <v/>
      </c>
      <c r="G142" s="20" t="str">
        <f t="shared" si="44"/>
        <v/>
      </c>
      <c r="H142" s="13" t="str">
        <f t="shared" ca="1" si="47"/>
        <v/>
      </c>
      <c r="I142" s="14" t="str">
        <f t="shared" si="48"/>
        <v/>
      </c>
      <c r="J142" s="14" t="str">
        <f>""</f>
        <v/>
      </c>
      <c r="K142" s="14" t="str">
        <f t="shared" si="49"/>
        <v/>
      </c>
      <c r="L142" s="14" t="str">
        <f t="shared" si="50"/>
        <v/>
      </c>
      <c r="M142" s="14" t="str">
        <f t="shared" si="51"/>
        <v/>
      </c>
      <c r="N142" s="14" t="str">
        <f t="shared" si="52"/>
        <v/>
      </c>
      <c r="O142" s="14" t="str">
        <f t="shared" si="53"/>
        <v/>
      </c>
      <c r="P142" s="14" t="str">
        <f t="shared" si="54"/>
        <v/>
      </c>
      <c r="Q142" s="14" t="str">
        <f t="shared" si="55"/>
        <v/>
      </c>
      <c r="R142" s="96" t="str">
        <f t="shared" si="45"/>
        <v/>
      </c>
      <c r="S142" s="14" t="str">
        <f t="shared" si="56"/>
        <v/>
      </c>
      <c r="T142" s="14" t="str">
        <f t="shared" si="46"/>
        <v/>
      </c>
      <c r="U142" s="14" t="str">
        <f t="shared" si="57"/>
        <v/>
      </c>
      <c r="V142" s="14" t="str">
        <f t="shared" si="58"/>
        <v/>
      </c>
      <c r="W142" s="14" t="str">
        <f>IFERROR(CONCATENATE("PAGO N° ",B142," DEL CONTRATO CPS ",V142," ENTRE ",TEXT(VLOOKUP(A142,matriz,IF(generador!B142=1,16,IF(generador!B142=2,19,IF(generador!B142=3,22,IF(generador!B142=4,25,IF(generador!B142=5,28,IF(generador!B142=6,31,IF(generador!B142=7,34,IF(generador!B142=8,37,IF(generador!B142=9,40,IF(generador!B142=10,43,IF(generador!B142=11,46,IF(generador!B142=12,49,IF(generador!B142=13,52,IF(generador!B142=14,55,IF(generador!B142=15,58))))))))))))))),FALSE),"dd/mm/yyyy")," Y ",TEXT(VLOOKUP(A142,matriz,IF(generador!B142=1,17,IF(generador!B142=2,20,IF(generador!B142=3,23,IF(generador!B142=4,26,IF(generador!B142=5,29,IF(generador!B142=6,32,IF(generador!B142=7,35,IF(generador!B142=8,38,IF(generador!B142=9,41,IF(generador!B142=10,44,IF(generador!B142=11,47,IF(generador!B142=12,50,IF(generador!B142=13,53,IF(generador!B142=14,56,IF(generador!B142=15,59))))))))))))))),FALSE),"dd/mm/yyyy")),"")</f>
        <v/>
      </c>
    </row>
    <row r="143" spans="1:23" x14ac:dyDescent="0.25">
      <c r="A143" s="12"/>
      <c r="B143" s="5"/>
      <c r="C143" s="5"/>
      <c r="D143" s="14" t="str">
        <f t="shared" si="42"/>
        <v/>
      </c>
      <c r="E143" s="15" t="str">
        <f>IFERROR(IF(A143&lt;&gt;"",VLOOKUP(A143,matriz,IF(generador!B143=1,15,IF(generador!B143=2,18,IF(generador!B143=3,21,IF(generador!B143=4,24,IF(generador!B143=5,27,IF(generador!B143=6,30,IF(generador!B143=7,33,IF(generador!B143=8,36,IF(generador!B143=9,39,IF(generador!B143=10,42,IF(generador!B143=11,45,IF(generador!B143=12,48,IF(generador!B143=13,51,IF(generador!B143=14,54,IF(generador!B143=15,57))))))))))))))),FALSE),""),"")</f>
        <v/>
      </c>
      <c r="F143" s="16" t="str">
        <f t="shared" si="43"/>
        <v/>
      </c>
      <c r="G143" s="20" t="str">
        <f t="shared" si="44"/>
        <v/>
      </c>
      <c r="H143" s="13" t="str">
        <f t="shared" ca="1" si="47"/>
        <v/>
      </c>
      <c r="I143" s="14" t="str">
        <f t="shared" si="48"/>
        <v/>
      </c>
      <c r="J143" s="14" t="str">
        <f>""</f>
        <v/>
      </c>
      <c r="K143" s="14" t="str">
        <f t="shared" si="49"/>
        <v/>
      </c>
      <c r="L143" s="14" t="str">
        <f t="shared" si="50"/>
        <v/>
      </c>
      <c r="M143" s="14" t="str">
        <f t="shared" si="51"/>
        <v/>
      </c>
      <c r="N143" s="14" t="str">
        <f t="shared" si="52"/>
        <v/>
      </c>
      <c r="O143" s="14" t="str">
        <f t="shared" si="53"/>
        <v/>
      </c>
      <c r="P143" s="14" t="str">
        <f t="shared" si="54"/>
        <v/>
      </c>
      <c r="Q143" s="14" t="str">
        <f t="shared" si="55"/>
        <v/>
      </c>
      <c r="R143" s="96" t="str">
        <f t="shared" si="45"/>
        <v/>
      </c>
      <c r="S143" s="14" t="str">
        <f t="shared" si="56"/>
        <v/>
      </c>
      <c r="T143" s="14" t="str">
        <f t="shared" si="46"/>
        <v/>
      </c>
      <c r="U143" s="14" t="str">
        <f t="shared" si="57"/>
        <v/>
      </c>
      <c r="V143" s="14" t="str">
        <f t="shared" si="58"/>
        <v/>
      </c>
      <c r="W143" s="14" t="str">
        <f>IFERROR(CONCATENATE("PAGO N° ",B143," DEL CONTRATO CPS ",V143," ENTRE ",TEXT(VLOOKUP(A143,matriz,IF(generador!B143=1,16,IF(generador!B143=2,19,IF(generador!B143=3,22,IF(generador!B143=4,25,IF(generador!B143=5,28,IF(generador!B143=6,31,IF(generador!B143=7,34,IF(generador!B143=8,37,IF(generador!B143=9,40,IF(generador!B143=10,43,IF(generador!B143=11,46,IF(generador!B143=12,49,IF(generador!B143=13,52,IF(generador!B143=14,55,IF(generador!B143=15,58))))))))))))))),FALSE),"dd/mm/yyyy")," Y ",TEXT(VLOOKUP(A143,matriz,IF(generador!B143=1,17,IF(generador!B143=2,20,IF(generador!B143=3,23,IF(generador!B143=4,26,IF(generador!B143=5,29,IF(generador!B143=6,32,IF(generador!B143=7,35,IF(generador!B143=8,38,IF(generador!B143=9,41,IF(generador!B143=10,44,IF(generador!B143=11,47,IF(generador!B143=12,50,IF(generador!B143=13,53,IF(generador!B143=14,56,IF(generador!B143=15,59))))))))))))))),FALSE),"dd/mm/yyyy")),"")</f>
        <v/>
      </c>
    </row>
    <row r="144" spans="1:23" x14ac:dyDescent="0.25">
      <c r="A144" s="12"/>
      <c r="B144" s="5"/>
      <c r="C144" s="5"/>
      <c r="D144" s="14" t="str">
        <f t="shared" si="42"/>
        <v/>
      </c>
      <c r="E144" s="15" t="str">
        <f>IFERROR(IF(A144&lt;&gt;"",VLOOKUP(A144,matriz,IF(generador!B144=1,15,IF(generador!B144=2,18,IF(generador!B144=3,21,IF(generador!B144=4,24,IF(generador!B144=5,27,IF(generador!B144=6,30,IF(generador!B144=7,33,IF(generador!B144=8,36,IF(generador!B144=9,39,IF(generador!B144=10,42,IF(generador!B144=11,45,IF(generador!B144=12,48,IF(generador!B144=13,51,IF(generador!B144=14,54,IF(generador!B144=15,57))))))))))))))),FALSE),""),"")</f>
        <v/>
      </c>
      <c r="F144" s="16" t="str">
        <f t="shared" si="43"/>
        <v/>
      </c>
      <c r="G144" s="20" t="str">
        <f t="shared" si="44"/>
        <v/>
      </c>
      <c r="H144" s="13" t="str">
        <f t="shared" ca="1" si="47"/>
        <v/>
      </c>
      <c r="I144" s="14" t="str">
        <f t="shared" si="48"/>
        <v/>
      </c>
      <c r="J144" s="14" t="str">
        <f>""</f>
        <v/>
      </c>
      <c r="K144" s="14" t="str">
        <f t="shared" si="49"/>
        <v/>
      </c>
      <c r="L144" s="14" t="str">
        <f t="shared" si="50"/>
        <v/>
      </c>
      <c r="M144" s="14" t="str">
        <f t="shared" si="51"/>
        <v/>
      </c>
      <c r="N144" s="14" t="str">
        <f t="shared" si="52"/>
        <v/>
      </c>
      <c r="O144" s="14" t="str">
        <f t="shared" si="53"/>
        <v/>
      </c>
      <c r="P144" s="14" t="str">
        <f t="shared" si="54"/>
        <v/>
      </c>
      <c r="Q144" s="14" t="str">
        <f t="shared" si="55"/>
        <v/>
      </c>
      <c r="R144" s="96" t="str">
        <f t="shared" si="45"/>
        <v/>
      </c>
      <c r="S144" s="14" t="str">
        <f t="shared" si="56"/>
        <v/>
      </c>
      <c r="T144" s="14" t="str">
        <f t="shared" si="46"/>
        <v/>
      </c>
      <c r="U144" s="14" t="str">
        <f t="shared" si="57"/>
        <v/>
      </c>
      <c r="V144" s="14" t="str">
        <f t="shared" si="58"/>
        <v/>
      </c>
      <c r="W144" s="14" t="str">
        <f>IFERROR(CONCATENATE("PAGO N° ",B144," DEL CONTRATO CPS ",V144," ENTRE ",TEXT(VLOOKUP(A144,matriz,IF(generador!B144=1,16,IF(generador!B144=2,19,IF(generador!B144=3,22,IF(generador!B144=4,25,IF(generador!B144=5,28,IF(generador!B144=6,31,IF(generador!B144=7,34,IF(generador!B144=8,37,IF(generador!B144=9,40,IF(generador!B144=10,43,IF(generador!B144=11,46,IF(generador!B144=12,49,IF(generador!B144=13,52,IF(generador!B144=14,55,IF(generador!B144=15,58))))))))))))))),FALSE),"dd/mm/yyyy")," Y ",TEXT(VLOOKUP(A144,matriz,IF(generador!B144=1,17,IF(generador!B144=2,20,IF(generador!B144=3,23,IF(generador!B144=4,26,IF(generador!B144=5,29,IF(generador!B144=6,32,IF(generador!B144=7,35,IF(generador!B144=8,38,IF(generador!B144=9,41,IF(generador!B144=10,44,IF(generador!B144=11,47,IF(generador!B144=12,50,IF(generador!B144=13,53,IF(generador!B144=14,56,IF(generador!B144=15,59))))))))))))))),FALSE),"dd/mm/yyyy")),"")</f>
        <v/>
      </c>
    </row>
    <row r="145" spans="1:23" x14ac:dyDescent="0.25">
      <c r="A145" s="12"/>
      <c r="B145" s="5"/>
      <c r="C145" s="5"/>
      <c r="D145" s="14" t="str">
        <f t="shared" si="42"/>
        <v/>
      </c>
      <c r="E145" s="15" t="str">
        <f>IFERROR(IF(A145&lt;&gt;"",VLOOKUP(A145,matriz,IF(generador!B145=1,15,IF(generador!B145=2,18,IF(generador!B145=3,21,IF(generador!B145=4,24,IF(generador!B145=5,27,IF(generador!B145=6,30,IF(generador!B145=7,33,IF(generador!B145=8,36,IF(generador!B145=9,39,IF(generador!B145=10,42,IF(generador!B145=11,45,IF(generador!B145=12,48,IF(generador!B145=13,51,IF(generador!B145=14,54,IF(generador!B145=15,57))))))))))))))),FALSE),""),"")</f>
        <v/>
      </c>
      <c r="F145" s="16" t="str">
        <f t="shared" si="43"/>
        <v/>
      </c>
      <c r="G145" s="20" t="str">
        <f t="shared" si="44"/>
        <v/>
      </c>
      <c r="H145" s="13" t="str">
        <f t="shared" ca="1" si="47"/>
        <v/>
      </c>
      <c r="I145" s="14" t="str">
        <f t="shared" si="48"/>
        <v/>
      </c>
      <c r="J145" s="14" t="str">
        <f>""</f>
        <v/>
      </c>
      <c r="K145" s="14" t="str">
        <f t="shared" si="49"/>
        <v/>
      </c>
      <c r="L145" s="14" t="str">
        <f t="shared" si="50"/>
        <v/>
      </c>
      <c r="M145" s="14" t="str">
        <f t="shared" si="51"/>
        <v/>
      </c>
      <c r="N145" s="14" t="str">
        <f t="shared" si="52"/>
        <v/>
      </c>
      <c r="O145" s="14" t="str">
        <f t="shared" si="53"/>
        <v/>
      </c>
      <c r="P145" s="14" t="str">
        <f t="shared" si="54"/>
        <v/>
      </c>
      <c r="Q145" s="14" t="str">
        <f t="shared" si="55"/>
        <v/>
      </c>
      <c r="R145" s="96" t="str">
        <f t="shared" si="45"/>
        <v/>
      </c>
      <c r="S145" s="14" t="str">
        <f t="shared" si="56"/>
        <v/>
      </c>
      <c r="T145" s="14" t="str">
        <f t="shared" si="46"/>
        <v/>
      </c>
      <c r="U145" s="14" t="str">
        <f t="shared" si="57"/>
        <v/>
      </c>
      <c r="V145" s="14" t="str">
        <f t="shared" si="58"/>
        <v/>
      </c>
      <c r="W145" s="14" t="str">
        <f>IFERROR(CONCATENATE("PAGO N° ",B145," DEL CONTRATO CPS ",V145," ENTRE ",TEXT(VLOOKUP(A145,matriz,IF(generador!B145=1,16,IF(generador!B145=2,19,IF(generador!B145=3,22,IF(generador!B145=4,25,IF(generador!B145=5,28,IF(generador!B145=6,31,IF(generador!B145=7,34,IF(generador!B145=8,37,IF(generador!B145=9,40,IF(generador!B145=10,43,IF(generador!B145=11,46,IF(generador!B145=12,49,IF(generador!B145=13,52,IF(generador!B145=14,55,IF(generador!B145=15,58))))))))))))))),FALSE),"dd/mm/yyyy")," Y ",TEXT(VLOOKUP(A145,matriz,IF(generador!B145=1,17,IF(generador!B145=2,20,IF(generador!B145=3,23,IF(generador!B145=4,26,IF(generador!B145=5,29,IF(generador!B145=6,32,IF(generador!B145=7,35,IF(generador!B145=8,38,IF(generador!B145=9,41,IF(generador!B145=10,44,IF(generador!B145=11,47,IF(generador!B145=12,50,IF(generador!B145=13,53,IF(generador!B145=14,56,IF(generador!B145=15,59))))))))))))))),FALSE),"dd/mm/yyyy")),"")</f>
        <v/>
      </c>
    </row>
    <row r="146" spans="1:23" x14ac:dyDescent="0.25">
      <c r="A146" s="12"/>
      <c r="B146" s="5"/>
      <c r="C146" s="5"/>
      <c r="D146" s="14" t="str">
        <f t="shared" si="42"/>
        <v/>
      </c>
      <c r="E146" s="15" t="str">
        <f>IFERROR(IF(A146&lt;&gt;"",VLOOKUP(A146,matriz,IF(generador!B146=1,15,IF(generador!B146=2,18,IF(generador!B146=3,21,IF(generador!B146=4,24,IF(generador!B146=5,27,IF(generador!B146=6,30,IF(generador!B146=7,33,IF(generador!B146=8,36,IF(generador!B146=9,39,IF(generador!B146=10,42,IF(generador!B146=11,45,IF(generador!B146=12,48,IF(generador!B146=13,51,IF(generador!B146=14,54,IF(generador!B146=15,57))))))))))))))),FALSE),""),"")</f>
        <v/>
      </c>
      <c r="F146" s="16" t="str">
        <f t="shared" si="43"/>
        <v/>
      </c>
      <c r="G146" s="20" t="str">
        <f t="shared" si="44"/>
        <v/>
      </c>
      <c r="H146" s="13" t="str">
        <f t="shared" ca="1" si="47"/>
        <v/>
      </c>
      <c r="I146" s="14" t="str">
        <f t="shared" si="48"/>
        <v/>
      </c>
      <c r="J146" s="14" t="str">
        <f>""</f>
        <v/>
      </c>
      <c r="K146" s="14" t="str">
        <f t="shared" si="49"/>
        <v/>
      </c>
      <c r="L146" s="14" t="str">
        <f t="shared" si="50"/>
        <v/>
      </c>
      <c r="M146" s="14" t="str">
        <f t="shared" si="51"/>
        <v/>
      </c>
      <c r="N146" s="14" t="str">
        <f t="shared" si="52"/>
        <v/>
      </c>
      <c r="O146" s="14" t="str">
        <f t="shared" si="53"/>
        <v/>
      </c>
      <c r="P146" s="14" t="str">
        <f t="shared" si="54"/>
        <v/>
      </c>
      <c r="Q146" s="14" t="str">
        <f t="shared" si="55"/>
        <v/>
      </c>
      <c r="R146" s="96" t="str">
        <f t="shared" si="45"/>
        <v/>
      </c>
      <c r="S146" s="14" t="str">
        <f t="shared" si="56"/>
        <v/>
      </c>
      <c r="T146" s="14" t="str">
        <f t="shared" si="46"/>
        <v/>
      </c>
      <c r="U146" s="14" t="str">
        <f t="shared" si="57"/>
        <v/>
      </c>
      <c r="V146" s="14" t="str">
        <f t="shared" si="58"/>
        <v/>
      </c>
      <c r="W146" s="14" t="str">
        <f>IFERROR(CONCATENATE("PAGO N° ",B146," DEL CONTRATO CPS ",V146," ENTRE ",TEXT(VLOOKUP(A146,matriz,IF(generador!B146=1,16,IF(generador!B146=2,19,IF(generador!B146=3,22,IF(generador!B146=4,25,IF(generador!B146=5,28,IF(generador!B146=6,31,IF(generador!B146=7,34,IF(generador!B146=8,37,IF(generador!B146=9,40,IF(generador!B146=10,43,IF(generador!B146=11,46,IF(generador!B146=12,49,IF(generador!B146=13,52,IF(generador!B146=14,55,IF(generador!B146=15,58))))))))))))))),FALSE),"dd/mm/yyyy")," Y ",TEXT(VLOOKUP(A146,matriz,IF(generador!B146=1,17,IF(generador!B146=2,20,IF(generador!B146=3,23,IF(generador!B146=4,26,IF(generador!B146=5,29,IF(generador!B146=6,32,IF(generador!B146=7,35,IF(generador!B146=8,38,IF(generador!B146=9,41,IF(generador!B146=10,44,IF(generador!B146=11,47,IF(generador!B146=12,50,IF(generador!B146=13,53,IF(generador!B146=14,56,IF(generador!B146=15,59))))))))))))))),FALSE),"dd/mm/yyyy")),"")</f>
        <v/>
      </c>
    </row>
    <row r="147" spans="1:23" x14ac:dyDescent="0.25">
      <c r="A147" s="12"/>
      <c r="B147" s="5"/>
      <c r="C147" s="5"/>
      <c r="D147" s="14" t="str">
        <f t="shared" si="42"/>
        <v/>
      </c>
      <c r="E147" s="15" t="str">
        <f>IFERROR(IF(A147&lt;&gt;"",VLOOKUP(A147,matriz,IF(generador!B147=1,15,IF(generador!B147=2,18,IF(generador!B147=3,21,IF(generador!B147=4,24,IF(generador!B147=5,27,IF(generador!B147=6,30,IF(generador!B147=7,33,IF(generador!B147=8,36,IF(generador!B147=9,39,IF(generador!B147=10,42,IF(generador!B147=11,45,IF(generador!B147=12,48,IF(generador!B147=13,51,IF(generador!B147=14,54,IF(generador!B147=15,57))))))))))))))),FALSE),""),"")</f>
        <v/>
      </c>
      <c r="F147" s="16" t="str">
        <f t="shared" si="43"/>
        <v/>
      </c>
      <c r="G147" s="20" t="str">
        <f t="shared" si="44"/>
        <v/>
      </c>
      <c r="H147" s="13" t="str">
        <f t="shared" ca="1" si="47"/>
        <v/>
      </c>
      <c r="I147" s="14" t="str">
        <f t="shared" si="48"/>
        <v/>
      </c>
      <c r="J147" s="14" t="str">
        <f>""</f>
        <v/>
      </c>
      <c r="K147" s="14" t="str">
        <f t="shared" si="49"/>
        <v/>
      </c>
      <c r="L147" s="14" t="str">
        <f t="shared" si="50"/>
        <v/>
      </c>
      <c r="M147" s="14" t="str">
        <f t="shared" si="51"/>
        <v/>
      </c>
      <c r="N147" s="14" t="str">
        <f t="shared" si="52"/>
        <v/>
      </c>
      <c r="O147" s="14" t="str">
        <f t="shared" si="53"/>
        <v/>
      </c>
      <c r="P147" s="14" t="str">
        <f t="shared" si="54"/>
        <v/>
      </c>
      <c r="Q147" s="14" t="str">
        <f t="shared" si="55"/>
        <v/>
      </c>
      <c r="R147" s="96" t="str">
        <f t="shared" si="45"/>
        <v/>
      </c>
      <c r="S147" s="14" t="str">
        <f t="shared" si="56"/>
        <v/>
      </c>
      <c r="T147" s="14" t="str">
        <f t="shared" si="46"/>
        <v/>
      </c>
      <c r="U147" s="14" t="str">
        <f t="shared" si="57"/>
        <v/>
      </c>
      <c r="V147" s="14" t="str">
        <f t="shared" si="58"/>
        <v/>
      </c>
      <c r="W147" s="14" t="str">
        <f>IFERROR(CONCATENATE("PAGO N° ",B147," DEL CONTRATO CPS ",V147," ENTRE ",TEXT(VLOOKUP(A147,matriz,IF(generador!B147=1,16,IF(generador!B147=2,19,IF(generador!B147=3,22,IF(generador!B147=4,25,IF(generador!B147=5,28,IF(generador!B147=6,31,IF(generador!B147=7,34,IF(generador!B147=8,37,IF(generador!B147=9,40,IF(generador!B147=10,43,IF(generador!B147=11,46,IF(generador!B147=12,49,IF(generador!B147=13,52,IF(generador!B147=14,55,IF(generador!B147=15,58))))))))))))))),FALSE),"dd/mm/yyyy")," Y ",TEXT(VLOOKUP(A147,matriz,IF(generador!B147=1,17,IF(generador!B147=2,20,IF(generador!B147=3,23,IF(generador!B147=4,26,IF(generador!B147=5,29,IF(generador!B147=6,32,IF(generador!B147=7,35,IF(generador!B147=8,38,IF(generador!B147=9,41,IF(generador!B147=10,44,IF(generador!B147=11,47,IF(generador!B147=12,50,IF(generador!B147=13,53,IF(generador!B147=14,56,IF(generador!B147=15,59))))))))))))))),FALSE),"dd/mm/yyyy")),"")</f>
        <v/>
      </c>
    </row>
    <row r="148" spans="1:23" x14ac:dyDescent="0.25">
      <c r="A148" s="12"/>
      <c r="B148" s="5"/>
      <c r="C148" s="5"/>
      <c r="D148" s="14" t="str">
        <f t="shared" si="42"/>
        <v/>
      </c>
      <c r="E148" s="15" t="str">
        <f>IFERROR(IF(A148&lt;&gt;"",VLOOKUP(A148,matriz,IF(generador!B148=1,15,IF(generador!B148=2,18,IF(generador!B148=3,21,IF(generador!B148=4,24,IF(generador!B148=5,27,IF(generador!B148=6,30,IF(generador!B148=7,33,IF(generador!B148=8,36,IF(generador!B148=9,39,IF(generador!B148=10,42,IF(generador!B148=11,45,IF(generador!B148=12,48,IF(generador!B148=13,51,IF(generador!B148=14,54,IF(generador!B148=15,57))))))))))))))),FALSE),""),"")</f>
        <v/>
      </c>
      <c r="F148" s="16" t="str">
        <f t="shared" si="43"/>
        <v/>
      </c>
      <c r="G148" s="20" t="str">
        <f t="shared" si="44"/>
        <v/>
      </c>
      <c r="H148" s="13" t="str">
        <f t="shared" ca="1" si="47"/>
        <v/>
      </c>
      <c r="I148" s="14" t="str">
        <f t="shared" si="48"/>
        <v/>
      </c>
      <c r="J148" s="14" t="str">
        <f>""</f>
        <v/>
      </c>
      <c r="K148" s="14" t="str">
        <f t="shared" si="49"/>
        <v/>
      </c>
      <c r="L148" s="14" t="str">
        <f t="shared" si="50"/>
        <v/>
      </c>
      <c r="M148" s="14" t="str">
        <f t="shared" si="51"/>
        <v/>
      </c>
      <c r="N148" s="14" t="str">
        <f t="shared" si="52"/>
        <v/>
      </c>
      <c r="O148" s="14" t="str">
        <f t="shared" si="53"/>
        <v/>
      </c>
      <c r="P148" s="14" t="str">
        <f t="shared" si="54"/>
        <v/>
      </c>
      <c r="Q148" s="14" t="str">
        <f t="shared" si="55"/>
        <v/>
      </c>
      <c r="R148" s="96" t="str">
        <f t="shared" si="45"/>
        <v/>
      </c>
      <c r="S148" s="14" t="str">
        <f t="shared" si="56"/>
        <v/>
      </c>
      <c r="T148" s="14" t="str">
        <f t="shared" si="46"/>
        <v/>
      </c>
      <c r="U148" s="14" t="str">
        <f t="shared" si="57"/>
        <v/>
      </c>
      <c r="V148" s="14" t="str">
        <f t="shared" si="58"/>
        <v/>
      </c>
      <c r="W148" s="14" t="str">
        <f>IFERROR(CONCATENATE("PAGO N° ",B148," DEL CONTRATO CPS ",V148," ENTRE ",TEXT(VLOOKUP(A148,matriz,IF(generador!B148=1,16,IF(generador!B148=2,19,IF(generador!B148=3,22,IF(generador!B148=4,25,IF(generador!B148=5,28,IF(generador!B148=6,31,IF(generador!B148=7,34,IF(generador!B148=8,37,IF(generador!B148=9,40,IF(generador!B148=10,43,IF(generador!B148=11,46,IF(generador!B148=12,49,IF(generador!B148=13,52,IF(generador!B148=14,55,IF(generador!B148=15,58))))))))))))))),FALSE),"dd/mm/yyyy")," Y ",TEXT(VLOOKUP(A148,matriz,IF(generador!B148=1,17,IF(generador!B148=2,20,IF(generador!B148=3,23,IF(generador!B148=4,26,IF(generador!B148=5,29,IF(generador!B148=6,32,IF(generador!B148=7,35,IF(generador!B148=8,38,IF(generador!B148=9,41,IF(generador!B148=10,44,IF(generador!B148=11,47,IF(generador!B148=12,50,IF(generador!B148=13,53,IF(generador!B148=14,56,IF(generador!B148=15,59))))))))))))))),FALSE),"dd/mm/yyyy")),"")</f>
        <v/>
      </c>
    </row>
    <row r="149" spans="1:23" x14ac:dyDescent="0.25">
      <c r="A149" s="12"/>
      <c r="B149" s="5"/>
      <c r="C149" s="5"/>
      <c r="D149" s="14" t="str">
        <f t="shared" si="42"/>
        <v/>
      </c>
      <c r="E149" s="15" t="str">
        <f>IFERROR(IF(A149&lt;&gt;"",VLOOKUP(A149,matriz,IF(generador!B149=1,15,IF(generador!B149=2,18,IF(generador!B149=3,21,IF(generador!B149=4,24,IF(generador!B149=5,27,IF(generador!B149=6,30,IF(generador!B149=7,33,IF(generador!B149=8,36,IF(generador!B149=9,39,IF(generador!B149=10,42,IF(generador!B149=11,45,IF(generador!B149=12,48,IF(generador!B149=13,51,IF(generador!B149=14,54,IF(generador!B149=15,57))))))))))))))),FALSE),""),"")</f>
        <v/>
      </c>
      <c r="F149" s="16" t="str">
        <f t="shared" si="43"/>
        <v/>
      </c>
      <c r="G149" s="20" t="str">
        <f t="shared" si="44"/>
        <v/>
      </c>
      <c r="H149" s="13" t="str">
        <f t="shared" ca="1" si="47"/>
        <v/>
      </c>
      <c r="I149" s="14" t="str">
        <f t="shared" si="48"/>
        <v/>
      </c>
      <c r="J149" s="14" t="str">
        <f>""</f>
        <v/>
      </c>
      <c r="K149" s="14" t="str">
        <f t="shared" si="49"/>
        <v/>
      </c>
      <c r="L149" s="14" t="str">
        <f t="shared" si="50"/>
        <v/>
      </c>
      <c r="M149" s="14" t="str">
        <f t="shared" si="51"/>
        <v/>
      </c>
      <c r="N149" s="14" t="str">
        <f t="shared" si="52"/>
        <v/>
      </c>
      <c r="O149" s="14" t="str">
        <f t="shared" si="53"/>
        <v/>
      </c>
      <c r="P149" s="14" t="str">
        <f t="shared" si="54"/>
        <v/>
      </c>
      <c r="Q149" s="14" t="str">
        <f t="shared" si="55"/>
        <v/>
      </c>
      <c r="R149" s="96" t="str">
        <f t="shared" si="45"/>
        <v/>
      </c>
      <c r="S149" s="14" t="str">
        <f t="shared" si="56"/>
        <v/>
      </c>
      <c r="T149" s="14" t="str">
        <f t="shared" si="46"/>
        <v/>
      </c>
      <c r="U149" s="14" t="str">
        <f t="shared" si="57"/>
        <v/>
      </c>
      <c r="V149" s="14" t="str">
        <f t="shared" si="58"/>
        <v/>
      </c>
      <c r="W149" s="14" t="str">
        <f>IFERROR(CONCATENATE("PAGO N° ",B149," DEL CONTRATO CPS ",V149," ENTRE ",TEXT(VLOOKUP(A149,matriz,IF(generador!B149=1,16,IF(generador!B149=2,19,IF(generador!B149=3,22,IF(generador!B149=4,25,IF(generador!B149=5,28,IF(generador!B149=6,31,IF(generador!B149=7,34,IF(generador!B149=8,37,IF(generador!B149=9,40,IF(generador!B149=10,43,IF(generador!B149=11,46,IF(generador!B149=12,49,IF(generador!B149=13,52,IF(generador!B149=14,55,IF(generador!B149=15,58))))))))))))))),FALSE),"dd/mm/yyyy")," Y ",TEXT(VLOOKUP(A149,matriz,IF(generador!B149=1,17,IF(generador!B149=2,20,IF(generador!B149=3,23,IF(generador!B149=4,26,IF(generador!B149=5,29,IF(generador!B149=6,32,IF(generador!B149=7,35,IF(generador!B149=8,38,IF(generador!B149=9,41,IF(generador!B149=10,44,IF(generador!B149=11,47,IF(generador!B149=12,50,IF(generador!B149=13,53,IF(generador!B149=14,56,IF(generador!B149=15,59))))))))))))))),FALSE),"dd/mm/yyyy")),"")</f>
        <v/>
      </c>
    </row>
    <row r="150" spans="1:23" x14ac:dyDescent="0.25">
      <c r="A150" s="12"/>
      <c r="B150" s="5"/>
      <c r="C150" s="5"/>
      <c r="D150" s="14" t="str">
        <f t="shared" si="42"/>
        <v/>
      </c>
      <c r="E150" s="15" t="str">
        <f>IFERROR(IF(A150&lt;&gt;"",VLOOKUP(A150,matriz,IF(generador!B150=1,15,IF(generador!B150=2,18,IF(generador!B150=3,21,IF(generador!B150=4,24,IF(generador!B150=5,27,IF(generador!B150=6,30,IF(generador!B150=7,33,IF(generador!B150=8,36,IF(generador!B150=9,39,IF(generador!B150=10,42,IF(generador!B150=11,45,IF(generador!B150=12,48,IF(generador!B150=13,51,IF(generador!B150=14,54,IF(generador!B150=15,57))))))))))))))),FALSE),""),"")</f>
        <v/>
      </c>
      <c r="F150" s="16" t="str">
        <f t="shared" si="43"/>
        <v/>
      </c>
      <c r="G150" s="20" t="str">
        <f t="shared" si="44"/>
        <v/>
      </c>
      <c r="H150" s="13" t="str">
        <f t="shared" ca="1" si="47"/>
        <v/>
      </c>
      <c r="I150" s="14" t="str">
        <f t="shared" si="48"/>
        <v/>
      </c>
      <c r="J150" s="14" t="str">
        <f>""</f>
        <v/>
      </c>
      <c r="K150" s="14" t="str">
        <f t="shared" si="49"/>
        <v/>
      </c>
      <c r="L150" s="14" t="str">
        <f t="shared" si="50"/>
        <v/>
      </c>
      <c r="M150" s="14" t="str">
        <f t="shared" si="51"/>
        <v/>
      </c>
      <c r="N150" s="14" t="str">
        <f t="shared" si="52"/>
        <v/>
      </c>
      <c r="O150" s="14" t="str">
        <f t="shared" si="53"/>
        <v/>
      </c>
      <c r="P150" s="14" t="str">
        <f t="shared" si="54"/>
        <v/>
      </c>
      <c r="Q150" s="14" t="str">
        <f t="shared" si="55"/>
        <v/>
      </c>
      <c r="R150" s="96" t="str">
        <f t="shared" si="45"/>
        <v/>
      </c>
      <c r="S150" s="14" t="str">
        <f t="shared" si="56"/>
        <v/>
      </c>
      <c r="T150" s="14" t="str">
        <f t="shared" si="46"/>
        <v/>
      </c>
      <c r="U150" s="14" t="str">
        <f t="shared" si="57"/>
        <v/>
      </c>
      <c r="V150" s="14" t="str">
        <f t="shared" si="58"/>
        <v/>
      </c>
      <c r="W150" s="14" t="str">
        <f>IFERROR(CONCATENATE("PAGO N° ",B150," DEL CONTRATO CPS ",V150," ENTRE ",TEXT(VLOOKUP(A150,matriz,IF(generador!B150=1,16,IF(generador!B150=2,19,IF(generador!B150=3,22,IF(generador!B150=4,25,IF(generador!B150=5,28,IF(generador!B150=6,31,IF(generador!B150=7,34,IF(generador!B150=8,37,IF(generador!B150=9,40,IF(generador!B150=10,43,IF(generador!B150=11,46,IF(generador!B150=12,49,IF(generador!B150=13,52,IF(generador!B150=14,55,IF(generador!B150=15,58))))))))))))))),FALSE),"dd/mm/yyyy")," Y ",TEXT(VLOOKUP(A150,matriz,IF(generador!B150=1,17,IF(generador!B150=2,20,IF(generador!B150=3,23,IF(generador!B150=4,26,IF(generador!B150=5,29,IF(generador!B150=6,32,IF(generador!B150=7,35,IF(generador!B150=8,38,IF(generador!B150=9,41,IF(generador!B150=10,44,IF(generador!B150=11,47,IF(generador!B150=12,50,IF(generador!B150=13,53,IF(generador!B150=14,56,IF(generador!B150=15,59))))))))))))))),FALSE),"dd/mm/yyyy")),"")</f>
        <v/>
      </c>
    </row>
    <row r="151" spans="1:23" x14ac:dyDescent="0.25">
      <c r="A151" s="12"/>
      <c r="B151" s="5"/>
      <c r="C151" s="5"/>
      <c r="D151" s="14" t="str">
        <f t="shared" si="42"/>
        <v/>
      </c>
      <c r="E151" s="15" t="str">
        <f>IFERROR(IF(A151&lt;&gt;"",VLOOKUP(A151,matriz,IF(generador!B151=1,15,IF(generador!B151=2,18,IF(generador!B151=3,21,IF(generador!B151=4,24,IF(generador!B151=5,27,IF(generador!B151=6,30,IF(generador!B151=7,33,IF(generador!B151=8,36,IF(generador!B151=9,39,IF(generador!B151=10,42,IF(generador!B151=11,45,IF(generador!B151=12,48,IF(generador!B151=13,51,IF(generador!B151=14,54,IF(generador!B151=15,57))))))))))))))),FALSE),""),"")</f>
        <v/>
      </c>
      <c r="F151" s="16" t="str">
        <f t="shared" si="43"/>
        <v/>
      </c>
      <c r="G151" s="20" t="str">
        <f t="shared" si="44"/>
        <v/>
      </c>
      <c r="H151" s="13" t="str">
        <f t="shared" ca="1" si="47"/>
        <v/>
      </c>
      <c r="I151" s="14" t="str">
        <f t="shared" si="48"/>
        <v/>
      </c>
      <c r="J151" s="14" t="str">
        <f>""</f>
        <v/>
      </c>
      <c r="K151" s="14" t="str">
        <f t="shared" si="49"/>
        <v/>
      </c>
      <c r="L151" s="14" t="str">
        <f t="shared" si="50"/>
        <v/>
      </c>
      <c r="M151" s="14" t="str">
        <f t="shared" si="51"/>
        <v/>
      </c>
      <c r="N151" s="14" t="str">
        <f t="shared" si="52"/>
        <v/>
      </c>
      <c r="O151" s="14" t="str">
        <f t="shared" si="53"/>
        <v/>
      </c>
      <c r="P151" s="14" t="str">
        <f t="shared" si="54"/>
        <v/>
      </c>
      <c r="Q151" s="14" t="str">
        <f t="shared" si="55"/>
        <v/>
      </c>
      <c r="R151" s="96" t="str">
        <f t="shared" si="45"/>
        <v/>
      </c>
      <c r="S151" s="14" t="str">
        <f t="shared" si="56"/>
        <v/>
      </c>
      <c r="T151" s="14" t="str">
        <f t="shared" si="46"/>
        <v/>
      </c>
      <c r="U151" s="14" t="str">
        <f t="shared" si="57"/>
        <v/>
      </c>
      <c r="V151" s="14" t="str">
        <f t="shared" si="58"/>
        <v/>
      </c>
      <c r="W151" s="14" t="str">
        <f>IFERROR(CONCATENATE("PAGO N° ",B151," DEL CONTRATO CPS ",V151," ENTRE ",TEXT(VLOOKUP(A151,matriz,IF(generador!B151=1,16,IF(generador!B151=2,19,IF(generador!B151=3,22,IF(generador!B151=4,25,IF(generador!B151=5,28,IF(generador!B151=6,31,IF(generador!B151=7,34,IF(generador!B151=8,37,IF(generador!B151=9,40,IF(generador!B151=10,43,IF(generador!B151=11,46,IF(generador!B151=12,49,IF(generador!B151=13,52,IF(generador!B151=14,55,IF(generador!B151=15,58))))))))))))))),FALSE),"dd/mm/yyyy")," Y ",TEXT(VLOOKUP(A151,matriz,IF(generador!B151=1,17,IF(generador!B151=2,20,IF(generador!B151=3,23,IF(generador!B151=4,26,IF(generador!B151=5,29,IF(generador!B151=6,32,IF(generador!B151=7,35,IF(generador!B151=8,38,IF(generador!B151=9,41,IF(generador!B151=10,44,IF(generador!B151=11,47,IF(generador!B151=12,50,IF(generador!B151=13,53,IF(generador!B151=14,56,IF(generador!B151=15,59))))))))))))))),FALSE),"dd/mm/yyyy")),"")</f>
        <v/>
      </c>
    </row>
    <row r="152" spans="1:23" x14ac:dyDescent="0.25">
      <c r="A152" s="12"/>
      <c r="B152" s="5"/>
      <c r="C152" s="5"/>
      <c r="D152" s="14" t="str">
        <f t="shared" si="42"/>
        <v/>
      </c>
      <c r="E152" s="15" t="str">
        <f>IFERROR(IF(A152&lt;&gt;"",VLOOKUP(A152,matriz,IF(generador!B152=1,15,IF(generador!B152=2,18,IF(generador!B152=3,21,IF(generador!B152=4,24,IF(generador!B152=5,27,IF(generador!B152=6,30,IF(generador!B152=7,33,IF(generador!B152=8,36,IF(generador!B152=9,39,IF(generador!B152=10,42,IF(generador!B152=11,45,IF(generador!B152=12,48,IF(generador!B152=13,51,IF(generador!B152=14,54,IF(generador!B152=15,57))))))))))))))),FALSE),""),"")</f>
        <v/>
      </c>
      <c r="F152" s="16" t="str">
        <f t="shared" si="43"/>
        <v/>
      </c>
      <c r="G152" s="20" t="str">
        <f t="shared" si="44"/>
        <v/>
      </c>
      <c r="H152" s="13" t="str">
        <f t="shared" ca="1" si="47"/>
        <v/>
      </c>
      <c r="I152" s="14" t="str">
        <f t="shared" si="48"/>
        <v/>
      </c>
      <c r="J152" s="14" t="str">
        <f>""</f>
        <v/>
      </c>
      <c r="K152" s="14" t="str">
        <f t="shared" si="49"/>
        <v/>
      </c>
      <c r="L152" s="14" t="str">
        <f t="shared" si="50"/>
        <v/>
      </c>
      <c r="M152" s="14" t="str">
        <f t="shared" si="51"/>
        <v/>
      </c>
      <c r="N152" s="14" t="str">
        <f t="shared" si="52"/>
        <v/>
      </c>
      <c r="O152" s="14" t="str">
        <f t="shared" si="53"/>
        <v/>
      </c>
      <c r="P152" s="14" t="str">
        <f t="shared" si="54"/>
        <v/>
      </c>
      <c r="Q152" s="14" t="str">
        <f t="shared" si="55"/>
        <v/>
      </c>
      <c r="R152" s="96" t="str">
        <f t="shared" si="45"/>
        <v/>
      </c>
      <c r="S152" s="14" t="str">
        <f t="shared" si="56"/>
        <v/>
      </c>
      <c r="T152" s="14" t="str">
        <f t="shared" si="46"/>
        <v/>
      </c>
      <c r="U152" s="14" t="str">
        <f t="shared" si="57"/>
        <v/>
      </c>
      <c r="V152" s="14" t="str">
        <f t="shared" si="58"/>
        <v/>
      </c>
      <c r="W152" s="14" t="str">
        <f>IFERROR(CONCATENATE("PAGO N° ",B152," DEL CONTRATO CPS ",V152," ENTRE ",TEXT(VLOOKUP(A152,matriz,IF(generador!B152=1,16,IF(generador!B152=2,19,IF(generador!B152=3,22,IF(generador!B152=4,25,IF(generador!B152=5,28,IF(generador!B152=6,31,IF(generador!B152=7,34,IF(generador!B152=8,37,IF(generador!B152=9,40,IF(generador!B152=10,43,IF(generador!B152=11,46,IF(generador!B152=12,49,IF(generador!B152=13,52,IF(generador!B152=14,55,IF(generador!B152=15,58))))))))))))))),FALSE),"dd/mm/yyyy")," Y ",TEXT(VLOOKUP(A152,matriz,IF(generador!B152=1,17,IF(generador!B152=2,20,IF(generador!B152=3,23,IF(generador!B152=4,26,IF(generador!B152=5,29,IF(generador!B152=6,32,IF(generador!B152=7,35,IF(generador!B152=8,38,IF(generador!B152=9,41,IF(generador!B152=10,44,IF(generador!B152=11,47,IF(generador!B152=12,50,IF(generador!B152=13,53,IF(generador!B152=14,56,IF(generador!B152=15,59))))))))))))))),FALSE),"dd/mm/yyyy")),"")</f>
        <v/>
      </c>
    </row>
    <row r="153" spans="1:23" x14ac:dyDescent="0.25">
      <c r="A153" s="12"/>
      <c r="B153" s="5"/>
      <c r="C153" s="5"/>
      <c r="D153" s="14" t="str">
        <f t="shared" si="42"/>
        <v/>
      </c>
      <c r="E153" s="15" t="str">
        <f>IFERROR(IF(A153&lt;&gt;"",VLOOKUP(A153,matriz,IF(generador!B153=1,15,IF(generador!B153=2,18,IF(generador!B153=3,21,IF(generador!B153=4,24,IF(generador!B153=5,27,IF(generador!B153=6,30,IF(generador!B153=7,33,IF(generador!B153=8,36,IF(generador!B153=9,39,IF(generador!B153=10,42,IF(generador!B153=11,45,IF(generador!B153=12,48,IF(generador!B153=13,51,IF(generador!B153=14,54,IF(generador!B153=15,57))))))))))))))),FALSE),""),"")</f>
        <v/>
      </c>
      <c r="F153" s="16" t="str">
        <f t="shared" si="43"/>
        <v/>
      </c>
      <c r="G153" s="20" t="str">
        <f t="shared" si="44"/>
        <v/>
      </c>
      <c r="H153" s="13" t="str">
        <f t="shared" ca="1" si="47"/>
        <v/>
      </c>
      <c r="I153" s="14" t="str">
        <f t="shared" si="48"/>
        <v/>
      </c>
      <c r="J153" s="14" t="str">
        <f>""</f>
        <v/>
      </c>
      <c r="K153" s="14" t="str">
        <f t="shared" si="49"/>
        <v/>
      </c>
      <c r="L153" s="14" t="str">
        <f t="shared" si="50"/>
        <v/>
      </c>
      <c r="M153" s="14" t="str">
        <f t="shared" si="51"/>
        <v/>
      </c>
      <c r="N153" s="14" t="str">
        <f t="shared" si="52"/>
        <v/>
      </c>
      <c r="O153" s="14" t="str">
        <f t="shared" si="53"/>
        <v/>
      </c>
      <c r="P153" s="14" t="str">
        <f t="shared" si="54"/>
        <v/>
      </c>
      <c r="Q153" s="14" t="str">
        <f t="shared" si="55"/>
        <v/>
      </c>
      <c r="R153" s="96" t="str">
        <f t="shared" si="45"/>
        <v/>
      </c>
      <c r="S153" s="14" t="str">
        <f t="shared" si="56"/>
        <v/>
      </c>
      <c r="T153" s="14" t="str">
        <f t="shared" si="46"/>
        <v/>
      </c>
      <c r="U153" s="14" t="str">
        <f t="shared" si="57"/>
        <v/>
      </c>
      <c r="V153" s="14" t="str">
        <f t="shared" si="58"/>
        <v/>
      </c>
      <c r="W153" s="14" t="str">
        <f>IFERROR(CONCATENATE("PAGO N° ",B153," DEL CONTRATO CPS ",V153," ENTRE ",TEXT(VLOOKUP(A153,matriz,IF(generador!B153=1,16,IF(generador!B153=2,19,IF(generador!B153=3,22,IF(generador!B153=4,25,IF(generador!B153=5,28,IF(generador!B153=6,31,IF(generador!B153=7,34,IF(generador!B153=8,37,IF(generador!B153=9,40,IF(generador!B153=10,43,IF(generador!B153=11,46,IF(generador!B153=12,49,IF(generador!B153=13,52,IF(generador!B153=14,55,IF(generador!B153=15,58))))))))))))))),FALSE),"dd/mm/yyyy")," Y ",TEXT(VLOOKUP(A153,matriz,IF(generador!B153=1,17,IF(generador!B153=2,20,IF(generador!B153=3,23,IF(generador!B153=4,26,IF(generador!B153=5,29,IF(generador!B153=6,32,IF(generador!B153=7,35,IF(generador!B153=8,38,IF(generador!B153=9,41,IF(generador!B153=10,44,IF(generador!B153=11,47,IF(generador!B153=12,50,IF(generador!B153=13,53,IF(generador!B153=14,56,IF(generador!B153=15,59))))))))))))))),FALSE),"dd/mm/yyyy")),"")</f>
        <v/>
      </c>
    </row>
    <row r="154" spans="1:23" x14ac:dyDescent="0.25">
      <c r="A154" s="12"/>
      <c r="B154" s="5"/>
      <c r="C154" s="5"/>
      <c r="D154" s="14" t="str">
        <f t="shared" si="42"/>
        <v/>
      </c>
      <c r="E154" s="15" t="str">
        <f>IFERROR(IF(A154&lt;&gt;"",VLOOKUP(A154,matriz,IF(generador!B154=1,15,IF(generador!B154=2,18,IF(generador!B154=3,21,IF(generador!B154=4,24,IF(generador!B154=5,27,IF(generador!B154=6,30,IF(generador!B154=7,33,IF(generador!B154=8,36,IF(generador!B154=9,39,IF(generador!B154=10,42,IF(generador!B154=11,45,IF(generador!B154=12,48,IF(generador!B154=13,51,IF(generador!B154=14,54,IF(generador!B154=15,57))))))))))))))),FALSE),""),"")</f>
        <v/>
      </c>
      <c r="F154" s="16" t="str">
        <f t="shared" si="43"/>
        <v/>
      </c>
      <c r="G154" s="20" t="str">
        <f t="shared" si="44"/>
        <v/>
      </c>
      <c r="H154" s="13" t="str">
        <f t="shared" ca="1" si="47"/>
        <v/>
      </c>
      <c r="I154" s="14" t="str">
        <f t="shared" si="48"/>
        <v/>
      </c>
      <c r="J154" s="14" t="str">
        <f>""</f>
        <v/>
      </c>
      <c r="K154" s="14" t="str">
        <f t="shared" si="49"/>
        <v/>
      </c>
      <c r="L154" s="14" t="str">
        <f t="shared" si="50"/>
        <v/>
      </c>
      <c r="M154" s="14" t="str">
        <f t="shared" si="51"/>
        <v/>
      </c>
      <c r="N154" s="14" t="str">
        <f t="shared" si="52"/>
        <v/>
      </c>
      <c r="O154" s="14" t="str">
        <f t="shared" si="53"/>
        <v/>
      </c>
      <c r="P154" s="14" t="str">
        <f t="shared" si="54"/>
        <v/>
      </c>
      <c r="Q154" s="14" t="str">
        <f t="shared" si="55"/>
        <v/>
      </c>
      <c r="R154" s="96" t="str">
        <f t="shared" si="45"/>
        <v/>
      </c>
      <c r="S154" s="14" t="str">
        <f t="shared" si="56"/>
        <v/>
      </c>
      <c r="T154" s="14" t="str">
        <f t="shared" si="46"/>
        <v/>
      </c>
      <c r="U154" s="14" t="str">
        <f t="shared" si="57"/>
        <v/>
      </c>
      <c r="V154" s="14" t="str">
        <f t="shared" si="58"/>
        <v/>
      </c>
      <c r="W154" s="14" t="str">
        <f>IFERROR(CONCATENATE("PAGO N° ",B154," DEL CONTRATO CPS ",V154," ENTRE ",TEXT(VLOOKUP(A154,matriz,IF(generador!B154=1,16,IF(generador!B154=2,19,IF(generador!B154=3,22,IF(generador!B154=4,25,IF(generador!B154=5,28,IF(generador!B154=6,31,IF(generador!B154=7,34,IF(generador!B154=8,37,IF(generador!B154=9,40,IF(generador!B154=10,43,IF(generador!B154=11,46,IF(generador!B154=12,49,IF(generador!B154=13,52,IF(generador!B154=14,55,IF(generador!B154=15,58))))))))))))))),FALSE),"dd/mm/yyyy")," Y ",TEXT(VLOOKUP(A154,matriz,IF(generador!B154=1,17,IF(generador!B154=2,20,IF(generador!B154=3,23,IF(generador!B154=4,26,IF(generador!B154=5,29,IF(generador!B154=6,32,IF(generador!B154=7,35,IF(generador!B154=8,38,IF(generador!B154=9,41,IF(generador!B154=10,44,IF(generador!B154=11,47,IF(generador!B154=12,50,IF(generador!B154=13,53,IF(generador!B154=14,56,IF(generador!B154=15,59))))))))))))))),FALSE),"dd/mm/yyyy")),"")</f>
        <v/>
      </c>
    </row>
    <row r="155" spans="1:23" x14ac:dyDescent="0.25">
      <c r="A155" s="12"/>
      <c r="B155" s="5"/>
      <c r="C155" s="5"/>
      <c r="D155" s="14" t="str">
        <f t="shared" si="42"/>
        <v/>
      </c>
      <c r="E155" s="15" t="str">
        <f>IFERROR(IF(A155&lt;&gt;"",VLOOKUP(A155,matriz,IF(generador!B155=1,15,IF(generador!B155=2,18,IF(generador!B155=3,21,IF(generador!B155=4,24,IF(generador!B155=5,27,IF(generador!B155=6,30,IF(generador!B155=7,33,IF(generador!B155=8,36,IF(generador!B155=9,39,IF(generador!B155=10,42,IF(generador!B155=11,45,IF(generador!B155=12,48,IF(generador!B155=13,51,IF(generador!B155=14,54,IF(generador!B155=15,57))))))))))))))),FALSE),""),"")</f>
        <v/>
      </c>
      <c r="F155" s="16" t="str">
        <f t="shared" si="43"/>
        <v/>
      </c>
      <c r="G155" s="20" t="str">
        <f t="shared" si="44"/>
        <v/>
      </c>
      <c r="H155" s="13" t="str">
        <f t="shared" ca="1" si="47"/>
        <v/>
      </c>
      <c r="I155" s="14" t="str">
        <f t="shared" si="48"/>
        <v/>
      </c>
      <c r="J155" s="14" t="str">
        <f>""</f>
        <v/>
      </c>
      <c r="K155" s="14" t="str">
        <f t="shared" si="49"/>
        <v/>
      </c>
      <c r="L155" s="14" t="str">
        <f t="shared" si="50"/>
        <v/>
      </c>
      <c r="M155" s="14" t="str">
        <f t="shared" si="51"/>
        <v/>
      </c>
      <c r="N155" s="14" t="str">
        <f t="shared" si="52"/>
        <v/>
      </c>
      <c r="O155" s="14" t="str">
        <f t="shared" si="53"/>
        <v/>
      </c>
      <c r="P155" s="14" t="str">
        <f t="shared" si="54"/>
        <v/>
      </c>
      <c r="Q155" s="14" t="str">
        <f t="shared" si="55"/>
        <v/>
      </c>
      <c r="R155" s="96" t="str">
        <f t="shared" si="45"/>
        <v/>
      </c>
      <c r="S155" s="14" t="str">
        <f t="shared" si="56"/>
        <v/>
      </c>
      <c r="T155" s="14" t="str">
        <f t="shared" si="46"/>
        <v/>
      </c>
      <c r="U155" s="14" t="str">
        <f t="shared" si="57"/>
        <v/>
      </c>
      <c r="V155" s="14" t="str">
        <f t="shared" si="58"/>
        <v/>
      </c>
      <c r="W155" s="14" t="str">
        <f>IFERROR(CONCATENATE("PAGO N° ",B155," DEL CONTRATO CPS ",V155," ENTRE ",TEXT(VLOOKUP(A155,matriz,IF(generador!B155=1,16,IF(generador!B155=2,19,IF(generador!B155=3,22,IF(generador!B155=4,25,IF(generador!B155=5,28,IF(generador!B155=6,31,IF(generador!B155=7,34,IF(generador!B155=8,37,IF(generador!B155=9,40,IF(generador!B155=10,43,IF(generador!B155=11,46,IF(generador!B155=12,49,IF(generador!B155=13,52,IF(generador!B155=14,55,IF(generador!B155=15,58))))))))))))))),FALSE),"dd/mm/yyyy")," Y ",TEXT(VLOOKUP(A155,matriz,IF(generador!B155=1,17,IF(generador!B155=2,20,IF(generador!B155=3,23,IF(generador!B155=4,26,IF(generador!B155=5,29,IF(generador!B155=6,32,IF(generador!B155=7,35,IF(generador!B155=8,38,IF(generador!B155=9,41,IF(generador!B155=10,44,IF(generador!B155=11,47,IF(generador!B155=12,50,IF(generador!B155=13,53,IF(generador!B155=14,56,IF(generador!B155=15,59))))))))))))))),FALSE),"dd/mm/yyyy")),"")</f>
        <v/>
      </c>
    </row>
    <row r="156" spans="1:23" x14ac:dyDescent="0.25">
      <c r="A156" s="12"/>
      <c r="B156" s="5"/>
      <c r="C156" s="5"/>
      <c r="D156" s="14" t="str">
        <f t="shared" si="42"/>
        <v/>
      </c>
      <c r="E156" s="15" t="str">
        <f>IFERROR(IF(A156&lt;&gt;"",VLOOKUP(A156,matriz,IF(generador!B156=1,15,IF(generador!B156=2,18,IF(generador!B156=3,21,IF(generador!B156=4,24,IF(generador!B156=5,27,IF(generador!B156=6,30,IF(generador!B156=7,33,IF(generador!B156=8,36,IF(generador!B156=9,39,IF(generador!B156=10,42,IF(generador!B156=11,45,IF(generador!B156=12,48,IF(generador!B156=13,51,IF(generador!B156=14,54,IF(generador!B156=15,57))))))))))))))),FALSE),""),"")</f>
        <v/>
      </c>
      <c r="F156" s="16" t="str">
        <f t="shared" si="43"/>
        <v/>
      </c>
      <c r="G156" s="20" t="str">
        <f t="shared" si="44"/>
        <v/>
      </c>
      <c r="H156" s="13" t="str">
        <f t="shared" ca="1" si="47"/>
        <v/>
      </c>
      <c r="I156" s="14" t="str">
        <f t="shared" si="48"/>
        <v/>
      </c>
      <c r="J156" s="14" t="str">
        <f>""</f>
        <v/>
      </c>
      <c r="K156" s="14" t="str">
        <f t="shared" si="49"/>
        <v/>
      </c>
      <c r="L156" s="14" t="str">
        <f t="shared" si="50"/>
        <v/>
      </c>
      <c r="M156" s="14" t="str">
        <f t="shared" si="51"/>
        <v/>
      </c>
      <c r="N156" s="14" t="str">
        <f t="shared" si="52"/>
        <v/>
      </c>
      <c r="O156" s="14" t="str">
        <f t="shared" si="53"/>
        <v/>
      </c>
      <c r="P156" s="14" t="str">
        <f t="shared" si="54"/>
        <v/>
      </c>
      <c r="Q156" s="14" t="str">
        <f t="shared" si="55"/>
        <v/>
      </c>
      <c r="R156" s="96" t="str">
        <f t="shared" si="45"/>
        <v/>
      </c>
      <c r="S156" s="14" t="str">
        <f t="shared" si="56"/>
        <v/>
      </c>
      <c r="T156" s="14" t="str">
        <f t="shared" si="46"/>
        <v/>
      </c>
      <c r="U156" s="14" t="str">
        <f t="shared" si="57"/>
        <v/>
      </c>
      <c r="V156" s="14" t="str">
        <f t="shared" si="58"/>
        <v/>
      </c>
      <c r="W156" s="14" t="str">
        <f>IFERROR(CONCATENATE("PAGO N° ",B156," DEL CONTRATO CPS ",V156," ENTRE ",TEXT(VLOOKUP(A156,matriz,IF(generador!B156=1,16,IF(generador!B156=2,19,IF(generador!B156=3,22,IF(generador!B156=4,25,IF(generador!B156=5,28,IF(generador!B156=6,31,IF(generador!B156=7,34,IF(generador!B156=8,37,IF(generador!B156=9,40,IF(generador!B156=10,43,IF(generador!B156=11,46,IF(generador!B156=12,49,IF(generador!B156=13,52,IF(generador!B156=14,55,IF(generador!B156=15,58))))))))))))))),FALSE),"dd/mm/yyyy")," Y ",TEXT(VLOOKUP(A156,matriz,IF(generador!B156=1,17,IF(generador!B156=2,20,IF(generador!B156=3,23,IF(generador!B156=4,26,IF(generador!B156=5,29,IF(generador!B156=6,32,IF(generador!B156=7,35,IF(generador!B156=8,38,IF(generador!B156=9,41,IF(generador!B156=10,44,IF(generador!B156=11,47,IF(generador!B156=12,50,IF(generador!B156=13,53,IF(generador!B156=14,56,IF(generador!B156=15,59))))))))))))))),FALSE),"dd/mm/yyyy")),"")</f>
        <v/>
      </c>
    </row>
    <row r="157" spans="1:23" x14ac:dyDescent="0.25">
      <c r="A157" s="12"/>
      <c r="B157" s="5"/>
      <c r="C157" s="5"/>
      <c r="D157" s="14" t="str">
        <f t="shared" si="42"/>
        <v/>
      </c>
      <c r="E157" s="15" t="str">
        <f>IFERROR(IF(A157&lt;&gt;"",VLOOKUP(A157,matriz,IF(generador!B157=1,15,IF(generador!B157=2,18,IF(generador!B157=3,21,IF(generador!B157=4,24,IF(generador!B157=5,27,IF(generador!B157=6,30,IF(generador!B157=7,33,IF(generador!B157=8,36,IF(generador!B157=9,39,IF(generador!B157=10,42,IF(generador!B157=11,45,IF(generador!B157=12,48,IF(generador!B157=13,51,IF(generador!B157=14,54,IF(generador!B157=15,57))))))))))))))),FALSE),""),"")</f>
        <v/>
      </c>
      <c r="F157" s="16" t="str">
        <f t="shared" si="43"/>
        <v/>
      </c>
      <c r="G157" s="20" t="str">
        <f t="shared" si="44"/>
        <v/>
      </c>
      <c r="H157" s="13" t="str">
        <f t="shared" ca="1" si="47"/>
        <v/>
      </c>
      <c r="I157" s="14" t="str">
        <f t="shared" si="48"/>
        <v/>
      </c>
      <c r="J157" s="14" t="str">
        <f>""</f>
        <v/>
      </c>
      <c r="K157" s="14" t="str">
        <f t="shared" si="49"/>
        <v/>
      </c>
      <c r="L157" s="14" t="str">
        <f t="shared" si="50"/>
        <v/>
      </c>
      <c r="M157" s="14" t="str">
        <f t="shared" si="51"/>
        <v/>
      </c>
      <c r="N157" s="14" t="str">
        <f t="shared" si="52"/>
        <v/>
      </c>
      <c r="O157" s="14" t="str">
        <f t="shared" si="53"/>
        <v/>
      </c>
      <c r="P157" s="14" t="str">
        <f t="shared" si="54"/>
        <v/>
      </c>
      <c r="Q157" s="14" t="str">
        <f t="shared" si="55"/>
        <v/>
      </c>
      <c r="R157" s="96" t="str">
        <f t="shared" si="45"/>
        <v/>
      </c>
      <c r="S157" s="14" t="str">
        <f t="shared" si="56"/>
        <v/>
      </c>
      <c r="T157" s="14" t="str">
        <f t="shared" si="46"/>
        <v/>
      </c>
      <c r="U157" s="14" t="str">
        <f t="shared" si="57"/>
        <v/>
      </c>
      <c r="V157" s="14" t="str">
        <f t="shared" si="58"/>
        <v/>
      </c>
      <c r="W157" s="14" t="str">
        <f>IFERROR(CONCATENATE("PAGO N° ",B157," DEL CONTRATO CPS ",V157," ENTRE ",TEXT(VLOOKUP(A157,matriz,IF(generador!B157=1,16,IF(generador!B157=2,19,IF(generador!B157=3,22,IF(generador!B157=4,25,IF(generador!B157=5,28,IF(generador!B157=6,31,IF(generador!B157=7,34,IF(generador!B157=8,37,IF(generador!B157=9,40,IF(generador!B157=10,43,IF(generador!B157=11,46,IF(generador!B157=12,49,IF(generador!B157=13,52,IF(generador!B157=14,55,IF(generador!B157=15,58))))))))))))))),FALSE),"dd/mm/yyyy")," Y ",TEXT(VLOOKUP(A157,matriz,IF(generador!B157=1,17,IF(generador!B157=2,20,IF(generador!B157=3,23,IF(generador!B157=4,26,IF(generador!B157=5,29,IF(generador!B157=6,32,IF(generador!B157=7,35,IF(generador!B157=8,38,IF(generador!B157=9,41,IF(generador!B157=10,44,IF(generador!B157=11,47,IF(generador!B157=12,50,IF(generador!B157=13,53,IF(generador!B157=14,56,IF(generador!B157=15,59))))))))))))))),FALSE),"dd/mm/yyyy")),"")</f>
        <v/>
      </c>
    </row>
    <row r="158" spans="1:23" x14ac:dyDescent="0.25">
      <c r="A158" s="12"/>
      <c r="B158" s="5"/>
      <c r="C158" s="5"/>
      <c r="D158" s="14" t="str">
        <f t="shared" si="42"/>
        <v/>
      </c>
      <c r="E158" s="15" t="str">
        <f>IFERROR(IF(A158&lt;&gt;"",VLOOKUP(A158,matriz,IF(generador!B158=1,15,IF(generador!B158=2,18,IF(generador!B158=3,21,IF(generador!B158=4,24,IF(generador!B158=5,27,IF(generador!B158=6,30,IF(generador!B158=7,33,IF(generador!B158=8,36,IF(generador!B158=9,39,IF(generador!B158=10,42,IF(generador!B158=11,45,IF(generador!B158=12,48,IF(generador!B158=13,51,IF(generador!B158=14,54,IF(generador!B158=15,57))))))))))))))),FALSE),""),"")</f>
        <v/>
      </c>
      <c r="F158" s="16" t="str">
        <f t="shared" si="43"/>
        <v/>
      </c>
      <c r="G158" s="20" t="str">
        <f t="shared" si="44"/>
        <v/>
      </c>
      <c r="H158" s="13" t="str">
        <f t="shared" ca="1" si="47"/>
        <v/>
      </c>
      <c r="I158" s="14" t="str">
        <f t="shared" si="48"/>
        <v/>
      </c>
      <c r="J158" s="14" t="str">
        <f>""</f>
        <v/>
      </c>
      <c r="K158" s="14" t="str">
        <f t="shared" si="49"/>
        <v/>
      </c>
      <c r="L158" s="14" t="str">
        <f t="shared" si="50"/>
        <v/>
      </c>
      <c r="M158" s="14" t="str">
        <f t="shared" si="51"/>
        <v/>
      </c>
      <c r="N158" s="14" t="str">
        <f t="shared" si="52"/>
        <v/>
      </c>
      <c r="O158" s="14" t="str">
        <f t="shared" si="53"/>
        <v/>
      </c>
      <c r="P158" s="14" t="str">
        <f t="shared" si="54"/>
        <v/>
      </c>
      <c r="Q158" s="14" t="str">
        <f t="shared" si="55"/>
        <v/>
      </c>
      <c r="R158" s="96" t="str">
        <f t="shared" si="45"/>
        <v/>
      </c>
      <c r="S158" s="14" t="str">
        <f t="shared" si="56"/>
        <v/>
      </c>
      <c r="T158" s="14" t="str">
        <f t="shared" si="46"/>
        <v/>
      </c>
      <c r="U158" s="14" t="str">
        <f t="shared" si="57"/>
        <v/>
      </c>
      <c r="V158" s="14" t="str">
        <f t="shared" si="58"/>
        <v/>
      </c>
      <c r="W158" s="14" t="str">
        <f>IFERROR(CONCATENATE("PAGO N° ",B158," DEL CONTRATO CPS ",V158," ENTRE ",TEXT(VLOOKUP(A158,matriz,IF(generador!B158=1,16,IF(generador!B158=2,19,IF(generador!B158=3,22,IF(generador!B158=4,25,IF(generador!B158=5,28,IF(generador!B158=6,31,IF(generador!B158=7,34,IF(generador!B158=8,37,IF(generador!B158=9,40,IF(generador!B158=10,43,IF(generador!B158=11,46,IF(generador!B158=12,49,IF(generador!B158=13,52,IF(generador!B158=14,55,IF(generador!B158=15,58))))))))))))))),FALSE),"dd/mm/yyyy")," Y ",TEXT(VLOOKUP(A158,matriz,IF(generador!B158=1,17,IF(generador!B158=2,20,IF(generador!B158=3,23,IF(generador!B158=4,26,IF(generador!B158=5,29,IF(generador!B158=6,32,IF(generador!B158=7,35,IF(generador!B158=8,38,IF(generador!B158=9,41,IF(generador!B158=10,44,IF(generador!B158=11,47,IF(generador!B158=12,50,IF(generador!B158=13,53,IF(generador!B158=14,56,IF(generador!B158=15,59))))))))))))))),FALSE),"dd/mm/yyyy")),"")</f>
        <v/>
      </c>
    </row>
    <row r="159" spans="1:23" x14ac:dyDescent="0.25">
      <c r="A159" s="12"/>
      <c r="B159" s="5"/>
      <c r="C159" s="5"/>
      <c r="D159" s="14" t="str">
        <f t="shared" si="42"/>
        <v/>
      </c>
      <c r="E159" s="15" t="str">
        <f>IFERROR(IF(A159&lt;&gt;"",VLOOKUP(A159,matriz,IF(generador!B159=1,15,IF(generador!B159=2,18,IF(generador!B159=3,21,IF(generador!B159=4,24,IF(generador!B159=5,27,IF(generador!B159=6,30,IF(generador!B159=7,33,IF(generador!B159=8,36,IF(generador!B159=9,39,IF(generador!B159=10,42,IF(generador!B159=11,45,IF(generador!B159=12,48,IF(generador!B159=13,51,IF(generador!B159=14,54,IF(generador!B159=15,57))))))))))))))),FALSE),""),"")</f>
        <v/>
      </c>
      <c r="F159" s="16" t="str">
        <f t="shared" si="43"/>
        <v/>
      </c>
      <c r="G159" s="20" t="str">
        <f t="shared" si="44"/>
        <v/>
      </c>
      <c r="H159" s="13" t="str">
        <f t="shared" ca="1" si="47"/>
        <v/>
      </c>
      <c r="I159" s="14" t="str">
        <f t="shared" si="48"/>
        <v/>
      </c>
      <c r="J159" s="14" t="str">
        <f>""</f>
        <v/>
      </c>
      <c r="K159" s="14" t="str">
        <f t="shared" si="49"/>
        <v/>
      </c>
      <c r="L159" s="14" t="str">
        <f t="shared" si="50"/>
        <v/>
      </c>
      <c r="M159" s="14" t="str">
        <f t="shared" si="51"/>
        <v/>
      </c>
      <c r="N159" s="14" t="str">
        <f t="shared" si="52"/>
        <v/>
      </c>
      <c r="O159" s="14" t="str">
        <f t="shared" si="53"/>
        <v/>
      </c>
      <c r="P159" s="14" t="str">
        <f t="shared" si="54"/>
        <v/>
      </c>
      <c r="Q159" s="14" t="str">
        <f t="shared" si="55"/>
        <v/>
      </c>
      <c r="R159" s="96" t="str">
        <f t="shared" si="45"/>
        <v/>
      </c>
      <c r="S159" s="14" t="str">
        <f t="shared" si="56"/>
        <v/>
      </c>
      <c r="T159" s="14" t="str">
        <f t="shared" si="46"/>
        <v/>
      </c>
      <c r="U159" s="14" t="str">
        <f t="shared" si="57"/>
        <v/>
      </c>
      <c r="V159" s="14" t="str">
        <f t="shared" si="58"/>
        <v/>
      </c>
      <c r="W159" s="14" t="str">
        <f>IFERROR(CONCATENATE("PAGO N° ",B159," DEL CONTRATO CPS ",V159," ENTRE ",TEXT(VLOOKUP(A159,matriz,IF(generador!B159=1,16,IF(generador!B159=2,19,IF(generador!B159=3,22,IF(generador!B159=4,25,IF(generador!B159=5,28,IF(generador!B159=6,31,IF(generador!B159=7,34,IF(generador!B159=8,37,IF(generador!B159=9,40,IF(generador!B159=10,43,IF(generador!B159=11,46,IF(generador!B159=12,49,IF(generador!B159=13,52,IF(generador!B159=14,55,IF(generador!B159=15,58))))))))))))))),FALSE),"dd/mm/yyyy")," Y ",TEXT(VLOOKUP(A159,matriz,IF(generador!B159=1,17,IF(generador!B159=2,20,IF(generador!B159=3,23,IF(generador!B159=4,26,IF(generador!B159=5,29,IF(generador!B159=6,32,IF(generador!B159=7,35,IF(generador!B159=8,38,IF(generador!B159=9,41,IF(generador!B159=10,44,IF(generador!B159=11,47,IF(generador!B159=12,50,IF(generador!B159=13,53,IF(generador!B159=14,56,IF(generador!B159=15,59))))))))))))))),FALSE),"dd/mm/yyyy")),"")</f>
        <v/>
      </c>
    </row>
    <row r="160" spans="1:23" x14ac:dyDescent="0.25">
      <c r="A160" s="12"/>
      <c r="B160" s="5"/>
      <c r="C160" s="5"/>
      <c r="D160" s="14" t="str">
        <f t="shared" si="42"/>
        <v/>
      </c>
      <c r="E160" s="15" t="str">
        <f>IFERROR(IF(A160&lt;&gt;"",VLOOKUP(A160,matriz,IF(generador!B160=1,15,IF(generador!B160=2,18,IF(generador!B160=3,21,IF(generador!B160=4,24,IF(generador!B160=5,27,IF(generador!B160=6,30,IF(generador!B160=7,33,IF(generador!B160=8,36,IF(generador!B160=9,39,IF(generador!B160=10,42,IF(generador!B160=11,45,IF(generador!B160=12,48,IF(generador!B160=13,51,IF(generador!B160=14,54,IF(generador!B160=15,57))))))))))))))),FALSE),""),"")</f>
        <v/>
      </c>
      <c r="F160" s="16" t="str">
        <f t="shared" si="43"/>
        <v/>
      </c>
      <c r="G160" s="20" t="str">
        <f t="shared" si="44"/>
        <v/>
      </c>
      <c r="H160" s="13" t="str">
        <f t="shared" ca="1" si="47"/>
        <v/>
      </c>
      <c r="I160" s="14" t="str">
        <f t="shared" si="48"/>
        <v/>
      </c>
      <c r="J160" s="14" t="str">
        <f>""</f>
        <v/>
      </c>
      <c r="K160" s="14" t="str">
        <f t="shared" si="49"/>
        <v/>
      </c>
      <c r="L160" s="14" t="str">
        <f t="shared" si="50"/>
        <v/>
      </c>
      <c r="M160" s="14" t="str">
        <f t="shared" si="51"/>
        <v/>
      </c>
      <c r="N160" s="14" t="str">
        <f t="shared" si="52"/>
        <v/>
      </c>
      <c r="O160" s="14" t="str">
        <f t="shared" si="53"/>
        <v/>
      </c>
      <c r="P160" s="14" t="str">
        <f t="shared" si="54"/>
        <v/>
      </c>
      <c r="Q160" s="14" t="str">
        <f t="shared" si="55"/>
        <v/>
      </c>
      <c r="R160" s="96" t="str">
        <f t="shared" si="45"/>
        <v/>
      </c>
      <c r="S160" s="14" t="str">
        <f t="shared" si="56"/>
        <v/>
      </c>
      <c r="T160" s="14" t="str">
        <f t="shared" si="46"/>
        <v/>
      </c>
      <c r="U160" s="14" t="str">
        <f t="shared" si="57"/>
        <v/>
      </c>
      <c r="V160" s="14" t="str">
        <f t="shared" si="58"/>
        <v/>
      </c>
      <c r="W160" s="14" t="str">
        <f>IFERROR(CONCATENATE("PAGO N° ",B160," DEL CONTRATO CPS ",V160," ENTRE ",TEXT(VLOOKUP(A160,matriz,IF(generador!B160=1,16,IF(generador!B160=2,19,IF(generador!B160=3,22,IF(generador!B160=4,25,IF(generador!B160=5,28,IF(generador!B160=6,31,IF(generador!B160=7,34,IF(generador!B160=8,37,IF(generador!B160=9,40,IF(generador!B160=10,43,IF(generador!B160=11,46,IF(generador!B160=12,49,IF(generador!B160=13,52,IF(generador!B160=14,55,IF(generador!B160=15,58))))))))))))))),FALSE),"dd/mm/yyyy")," Y ",TEXT(VLOOKUP(A160,matriz,IF(generador!B160=1,17,IF(generador!B160=2,20,IF(generador!B160=3,23,IF(generador!B160=4,26,IF(generador!B160=5,29,IF(generador!B160=6,32,IF(generador!B160=7,35,IF(generador!B160=8,38,IF(generador!B160=9,41,IF(generador!B160=10,44,IF(generador!B160=11,47,IF(generador!B160=12,50,IF(generador!B160=13,53,IF(generador!B160=14,56,IF(generador!B160=15,59))))))))))))))),FALSE),"dd/mm/yyyy")),"")</f>
        <v/>
      </c>
    </row>
    <row r="161" spans="1:23" x14ac:dyDescent="0.25">
      <c r="A161" s="12"/>
      <c r="B161" s="5"/>
      <c r="C161" s="5"/>
      <c r="D161" s="14" t="str">
        <f t="shared" si="42"/>
        <v/>
      </c>
      <c r="E161" s="15" t="str">
        <f>IFERROR(IF(A161&lt;&gt;"",VLOOKUP(A161,matriz,IF(generador!B161=1,15,IF(generador!B161=2,18,IF(generador!B161=3,21,IF(generador!B161=4,24,IF(generador!B161=5,27,IF(generador!B161=6,30,IF(generador!B161=7,33,IF(generador!B161=8,36,IF(generador!B161=9,39,IF(generador!B161=10,42,IF(generador!B161=11,45,IF(generador!B161=12,48,IF(generador!B161=13,51,IF(generador!B161=14,54,IF(generador!B161=15,57))))))))))))))),FALSE),""),"")</f>
        <v/>
      </c>
      <c r="F161" s="16" t="str">
        <f t="shared" si="43"/>
        <v/>
      </c>
      <c r="G161" s="20" t="str">
        <f t="shared" si="44"/>
        <v/>
      </c>
      <c r="H161" s="13" t="str">
        <f t="shared" ca="1" si="47"/>
        <v/>
      </c>
      <c r="I161" s="14" t="str">
        <f t="shared" si="48"/>
        <v/>
      </c>
      <c r="J161" s="14" t="str">
        <f>""</f>
        <v/>
      </c>
      <c r="K161" s="14" t="str">
        <f t="shared" si="49"/>
        <v/>
      </c>
      <c r="L161" s="14" t="str">
        <f t="shared" si="50"/>
        <v/>
      </c>
      <c r="M161" s="14" t="str">
        <f t="shared" si="51"/>
        <v/>
      </c>
      <c r="N161" s="14" t="str">
        <f t="shared" si="52"/>
        <v/>
      </c>
      <c r="O161" s="14" t="str">
        <f t="shared" si="53"/>
        <v/>
      </c>
      <c r="P161" s="14" t="str">
        <f t="shared" si="54"/>
        <v/>
      </c>
      <c r="Q161" s="14" t="str">
        <f t="shared" si="55"/>
        <v/>
      </c>
      <c r="R161" s="96" t="str">
        <f t="shared" si="45"/>
        <v/>
      </c>
      <c r="S161" s="14" t="str">
        <f t="shared" si="56"/>
        <v/>
      </c>
      <c r="T161" s="14" t="str">
        <f t="shared" si="46"/>
        <v/>
      </c>
      <c r="U161" s="14" t="str">
        <f t="shared" si="57"/>
        <v/>
      </c>
      <c r="V161" s="14" t="str">
        <f t="shared" si="58"/>
        <v/>
      </c>
      <c r="W161" s="14" t="str">
        <f>IFERROR(CONCATENATE("PAGO N° ",B161," DEL CONTRATO CPS ",V161," ENTRE ",TEXT(VLOOKUP(A161,matriz,IF(generador!B161=1,16,IF(generador!B161=2,19,IF(generador!B161=3,22,IF(generador!B161=4,25,IF(generador!B161=5,28,IF(generador!B161=6,31,IF(generador!B161=7,34,IF(generador!B161=8,37,IF(generador!B161=9,40,IF(generador!B161=10,43,IF(generador!B161=11,46,IF(generador!B161=12,49,IF(generador!B161=13,52,IF(generador!B161=14,55,IF(generador!B161=15,58))))))))))))))),FALSE),"dd/mm/yyyy")," Y ",TEXT(VLOOKUP(A161,matriz,IF(generador!B161=1,17,IF(generador!B161=2,20,IF(generador!B161=3,23,IF(generador!B161=4,26,IF(generador!B161=5,29,IF(generador!B161=6,32,IF(generador!B161=7,35,IF(generador!B161=8,38,IF(generador!B161=9,41,IF(generador!B161=10,44,IF(generador!B161=11,47,IF(generador!B161=12,50,IF(generador!B161=13,53,IF(generador!B161=14,56,IF(generador!B161=15,59))))))))))))))),FALSE),"dd/mm/yyyy")),"")</f>
        <v/>
      </c>
    </row>
    <row r="162" spans="1:23" x14ac:dyDescent="0.25">
      <c r="A162" s="12"/>
      <c r="B162" s="5"/>
      <c r="C162" s="5"/>
      <c r="D162" s="14" t="str">
        <f t="shared" si="42"/>
        <v/>
      </c>
      <c r="E162" s="15" t="str">
        <f>IFERROR(IF(A162&lt;&gt;"",VLOOKUP(A162,matriz,IF(generador!B162=1,15,IF(generador!B162=2,18,IF(generador!B162=3,21,IF(generador!B162=4,24,IF(generador!B162=5,27,IF(generador!B162=6,30,IF(generador!B162=7,33,IF(generador!B162=8,36,IF(generador!B162=9,39,IF(generador!B162=10,42,IF(generador!B162=11,45,IF(generador!B162=12,48,IF(generador!B162=13,51,IF(generador!B162=14,54,IF(generador!B162=15,57))))))))))))))),FALSE),""),"")</f>
        <v/>
      </c>
      <c r="F162" s="16" t="str">
        <f t="shared" si="43"/>
        <v/>
      </c>
      <c r="G162" s="20" t="str">
        <f t="shared" si="44"/>
        <v/>
      </c>
      <c r="H162" s="13" t="str">
        <f t="shared" ca="1" si="47"/>
        <v/>
      </c>
      <c r="I162" s="14" t="str">
        <f t="shared" si="48"/>
        <v/>
      </c>
      <c r="J162" s="14" t="str">
        <f>""</f>
        <v/>
      </c>
      <c r="K162" s="14" t="str">
        <f t="shared" si="49"/>
        <v/>
      </c>
      <c r="L162" s="14" t="str">
        <f t="shared" si="50"/>
        <v/>
      </c>
      <c r="M162" s="14" t="str">
        <f t="shared" si="51"/>
        <v/>
      </c>
      <c r="N162" s="14" t="str">
        <f t="shared" si="52"/>
        <v/>
      </c>
      <c r="O162" s="14" t="str">
        <f t="shared" si="53"/>
        <v/>
      </c>
      <c r="P162" s="14" t="str">
        <f t="shared" si="54"/>
        <v/>
      </c>
      <c r="Q162" s="14" t="str">
        <f t="shared" si="55"/>
        <v/>
      </c>
      <c r="R162" s="96" t="str">
        <f t="shared" si="45"/>
        <v/>
      </c>
      <c r="S162" s="14" t="str">
        <f t="shared" si="56"/>
        <v/>
      </c>
      <c r="T162" s="14" t="str">
        <f t="shared" si="46"/>
        <v/>
      </c>
      <c r="U162" s="14" t="str">
        <f t="shared" si="57"/>
        <v/>
      </c>
      <c r="V162" s="14" t="str">
        <f t="shared" si="58"/>
        <v/>
      </c>
      <c r="W162" s="14" t="str">
        <f>IFERROR(CONCATENATE("PAGO N° ",B162," DEL CONTRATO CPS ",V162," ENTRE ",TEXT(VLOOKUP(A162,matriz,IF(generador!B162=1,16,IF(generador!B162=2,19,IF(generador!B162=3,22,IF(generador!B162=4,25,IF(generador!B162=5,28,IF(generador!B162=6,31,IF(generador!B162=7,34,IF(generador!B162=8,37,IF(generador!B162=9,40,IF(generador!B162=10,43,IF(generador!B162=11,46,IF(generador!B162=12,49,IF(generador!B162=13,52,IF(generador!B162=14,55,IF(generador!B162=15,58))))))))))))))),FALSE),"dd/mm/yyyy")," Y ",TEXT(VLOOKUP(A162,matriz,IF(generador!B162=1,17,IF(generador!B162=2,20,IF(generador!B162=3,23,IF(generador!B162=4,26,IF(generador!B162=5,29,IF(generador!B162=6,32,IF(generador!B162=7,35,IF(generador!B162=8,38,IF(generador!B162=9,41,IF(generador!B162=10,44,IF(generador!B162=11,47,IF(generador!B162=12,50,IF(generador!B162=13,53,IF(generador!B162=14,56,IF(generador!B162=15,59))))))))))))))),FALSE),"dd/mm/yyyy")),"")</f>
        <v/>
      </c>
    </row>
    <row r="163" spans="1:23" x14ac:dyDescent="0.25">
      <c r="A163" s="12"/>
      <c r="B163" s="5"/>
      <c r="C163" s="5"/>
      <c r="D163" s="14" t="str">
        <f t="shared" si="42"/>
        <v/>
      </c>
      <c r="E163" s="15" t="str">
        <f>IFERROR(IF(A163&lt;&gt;"",VLOOKUP(A163,matriz,IF(generador!B163=1,15,IF(generador!B163=2,18,IF(generador!B163=3,21,IF(generador!B163=4,24,IF(generador!B163=5,27,IF(generador!B163=6,30,IF(generador!B163=7,33,IF(generador!B163=8,36,IF(generador!B163=9,39,IF(generador!B163=10,42,IF(generador!B163=11,45,IF(generador!B163=12,48,IF(generador!B163=13,51,IF(generador!B163=14,54,IF(generador!B163=15,57))))))))))))))),FALSE),""),"")</f>
        <v/>
      </c>
      <c r="F163" s="16" t="str">
        <f t="shared" si="43"/>
        <v/>
      </c>
      <c r="G163" s="20" t="str">
        <f t="shared" si="44"/>
        <v/>
      </c>
      <c r="H163" s="13" t="str">
        <f t="shared" ca="1" si="47"/>
        <v/>
      </c>
      <c r="I163" s="14" t="str">
        <f t="shared" si="48"/>
        <v/>
      </c>
      <c r="J163" s="14" t="str">
        <f>""</f>
        <v/>
      </c>
      <c r="K163" s="14" t="str">
        <f t="shared" si="49"/>
        <v/>
      </c>
      <c r="L163" s="14" t="str">
        <f t="shared" si="50"/>
        <v/>
      </c>
      <c r="M163" s="14" t="str">
        <f t="shared" si="51"/>
        <v/>
      </c>
      <c r="N163" s="14" t="str">
        <f t="shared" si="52"/>
        <v/>
      </c>
      <c r="O163" s="14" t="str">
        <f t="shared" si="53"/>
        <v/>
      </c>
      <c r="P163" s="14" t="str">
        <f t="shared" si="54"/>
        <v/>
      </c>
      <c r="Q163" s="14" t="str">
        <f t="shared" si="55"/>
        <v/>
      </c>
      <c r="R163" s="96" t="str">
        <f t="shared" si="45"/>
        <v/>
      </c>
      <c r="S163" s="14" t="str">
        <f t="shared" si="56"/>
        <v/>
      </c>
      <c r="T163" s="14" t="str">
        <f t="shared" si="46"/>
        <v/>
      </c>
      <c r="U163" s="14" t="str">
        <f t="shared" si="57"/>
        <v/>
      </c>
      <c r="V163" s="14" t="str">
        <f t="shared" si="58"/>
        <v/>
      </c>
      <c r="W163" s="14" t="str">
        <f>IFERROR(CONCATENATE("PAGO N° ",B163," DEL CONTRATO CPS ",V163," ENTRE ",TEXT(VLOOKUP(A163,matriz,IF(generador!B163=1,16,IF(generador!B163=2,19,IF(generador!B163=3,22,IF(generador!B163=4,25,IF(generador!B163=5,28,IF(generador!B163=6,31,IF(generador!B163=7,34,IF(generador!B163=8,37,IF(generador!B163=9,40,IF(generador!B163=10,43,IF(generador!B163=11,46,IF(generador!B163=12,49,IF(generador!B163=13,52,IF(generador!B163=14,55,IF(generador!B163=15,58))))))))))))))),FALSE),"dd/mm/yyyy")," Y ",TEXT(VLOOKUP(A163,matriz,IF(generador!B163=1,17,IF(generador!B163=2,20,IF(generador!B163=3,23,IF(generador!B163=4,26,IF(generador!B163=5,29,IF(generador!B163=6,32,IF(generador!B163=7,35,IF(generador!B163=8,38,IF(generador!B163=9,41,IF(generador!B163=10,44,IF(generador!B163=11,47,IF(generador!B163=12,50,IF(generador!B163=13,53,IF(generador!B163=14,56,IF(generador!B163=15,59))))))))))))))),FALSE),"dd/mm/yyyy")),"")</f>
        <v/>
      </c>
    </row>
    <row r="164" spans="1:23" x14ac:dyDescent="0.25">
      <c r="A164" s="12"/>
      <c r="B164" s="5"/>
      <c r="C164" s="5"/>
      <c r="D164" s="14" t="str">
        <f t="shared" si="42"/>
        <v/>
      </c>
      <c r="E164" s="15" t="str">
        <f>IFERROR(IF(A164&lt;&gt;"",VLOOKUP(A164,matriz,IF(generador!B164=1,15,IF(generador!B164=2,18,IF(generador!B164=3,21,IF(generador!B164=4,24,IF(generador!B164=5,27,IF(generador!B164=6,30,IF(generador!B164=7,33,IF(generador!B164=8,36,IF(generador!B164=9,39,IF(generador!B164=10,42,IF(generador!B164=11,45,IF(generador!B164=12,48,IF(generador!B164=13,51,IF(generador!B164=14,54,IF(generador!B164=15,57))))))))))))))),FALSE),""),"")</f>
        <v/>
      </c>
      <c r="F164" s="16" t="str">
        <f t="shared" si="43"/>
        <v/>
      </c>
      <c r="G164" s="20" t="str">
        <f t="shared" si="44"/>
        <v/>
      </c>
      <c r="H164" s="13" t="str">
        <f t="shared" ca="1" si="47"/>
        <v/>
      </c>
      <c r="I164" s="14" t="str">
        <f t="shared" si="48"/>
        <v/>
      </c>
      <c r="J164" s="14" t="str">
        <f>""</f>
        <v/>
      </c>
      <c r="K164" s="14" t="str">
        <f t="shared" si="49"/>
        <v/>
      </c>
      <c r="L164" s="14" t="str">
        <f t="shared" si="50"/>
        <v/>
      </c>
      <c r="M164" s="14" t="str">
        <f t="shared" si="51"/>
        <v/>
      </c>
      <c r="N164" s="14" t="str">
        <f t="shared" si="52"/>
        <v/>
      </c>
      <c r="O164" s="14" t="str">
        <f t="shared" si="53"/>
        <v/>
      </c>
      <c r="P164" s="14" t="str">
        <f t="shared" si="54"/>
        <v/>
      </c>
      <c r="Q164" s="14" t="str">
        <f t="shared" si="55"/>
        <v/>
      </c>
      <c r="R164" s="96" t="str">
        <f t="shared" si="45"/>
        <v/>
      </c>
      <c r="S164" s="14" t="str">
        <f t="shared" si="56"/>
        <v/>
      </c>
      <c r="T164" s="14" t="str">
        <f t="shared" si="46"/>
        <v/>
      </c>
      <c r="U164" s="14" t="str">
        <f t="shared" si="57"/>
        <v/>
      </c>
      <c r="V164" s="14" t="str">
        <f t="shared" si="58"/>
        <v/>
      </c>
      <c r="W164" s="14" t="str">
        <f>IFERROR(CONCATENATE("PAGO N° ",B164," DEL CONTRATO CPS ",V164," ENTRE ",TEXT(VLOOKUP(A164,matriz,IF(generador!B164=1,16,IF(generador!B164=2,19,IF(generador!B164=3,22,IF(generador!B164=4,25,IF(generador!B164=5,28,IF(generador!B164=6,31,IF(generador!B164=7,34,IF(generador!B164=8,37,IF(generador!B164=9,40,IF(generador!B164=10,43,IF(generador!B164=11,46,IF(generador!B164=12,49,IF(generador!B164=13,52,IF(generador!B164=14,55,IF(generador!B164=15,58))))))))))))))),FALSE),"dd/mm/yyyy")," Y ",TEXT(VLOOKUP(A164,matriz,IF(generador!B164=1,17,IF(generador!B164=2,20,IF(generador!B164=3,23,IF(generador!B164=4,26,IF(generador!B164=5,29,IF(generador!B164=6,32,IF(generador!B164=7,35,IF(generador!B164=8,38,IF(generador!B164=9,41,IF(generador!B164=10,44,IF(generador!B164=11,47,IF(generador!B164=12,50,IF(generador!B164=13,53,IF(generador!B164=14,56,IF(generador!B164=15,59))))))))))))))),FALSE),"dd/mm/yyyy")),"")</f>
        <v/>
      </c>
    </row>
    <row r="165" spans="1:23" x14ac:dyDescent="0.25">
      <c r="A165" s="12"/>
      <c r="B165" s="5"/>
      <c r="C165" s="5"/>
      <c r="D165" s="14" t="str">
        <f t="shared" si="42"/>
        <v/>
      </c>
      <c r="E165" s="15" t="str">
        <f>IFERROR(IF(A165&lt;&gt;"",VLOOKUP(A165,matriz,IF(generador!B165=1,15,IF(generador!B165=2,18,IF(generador!B165=3,21,IF(generador!B165=4,24,IF(generador!B165=5,27,IF(generador!B165=6,30,IF(generador!B165=7,33,IF(generador!B165=8,36,IF(generador!B165=9,39,IF(generador!B165=10,42,IF(generador!B165=11,45,IF(generador!B165=12,48,IF(generador!B165=13,51,IF(generador!B165=14,54,IF(generador!B165=15,57))))))))))))))),FALSE),""),"")</f>
        <v/>
      </c>
      <c r="F165" s="16" t="str">
        <f t="shared" si="43"/>
        <v/>
      </c>
      <c r="G165" s="20" t="str">
        <f t="shared" si="44"/>
        <v/>
      </c>
      <c r="H165" s="13" t="str">
        <f t="shared" ca="1" si="47"/>
        <v/>
      </c>
      <c r="I165" s="14" t="str">
        <f t="shared" si="48"/>
        <v/>
      </c>
      <c r="J165" s="14" t="str">
        <f>""</f>
        <v/>
      </c>
      <c r="K165" s="14" t="str">
        <f t="shared" si="49"/>
        <v/>
      </c>
      <c r="L165" s="14" t="str">
        <f t="shared" si="50"/>
        <v/>
      </c>
      <c r="M165" s="14" t="str">
        <f t="shared" si="51"/>
        <v/>
      </c>
      <c r="N165" s="14" t="str">
        <f t="shared" si="52"/>
        <v/>
      </c>
      <c r="O165" s="14" t="str">
        <f t="shared" si="53"/>
        <v/>
      </c>
      <c r="P165" s="14" t="str">
        <f t="shared" si="54"/>
        <v/>
      </c>
      <c r="Q165" s="14" t="str">
        <f t="shared" si="55"/>
        <v/>
      </c>
      <c r="R165" s="96" t="str">
        <f t="shared" si="45"/>
        <v/>
      </c>
      <c r="S165" s="14" t="str">
        <f t="shared" si="56"/>
        <v/>
      </c>
      <c r="T165" s="14" t="str">
        <f t="shared" si="46"/>
        <v/>
      </c>
      <c r="U165" s="14" t="str">
        <f t="shared" si="57"/>
        <v/>
      </c>
      <c r="V165" s="14" t="str">
        <f t="shared" si="58"/>
        <v/>
      </c>
      <c r="W165" s="14" t="str">
        <f>IFERROR(CONCATENATE("PAGO N° ",B165," DEL CONTRATO CPS ",V165," ENTRE ",TEXT(VLOOKUP(A165,matriz,IF(generador!B165=1,16,IF(generador!B165=2,19,IF(generador!B165=3,22,IF(generador!B165=4,25,IF(generador!B165=5,28,IF(generador!B165=6,31,IF(generador!B165=7,34,IF(generador!B165=8,37,IF(generador!B165=9,40,IF(generador!B165=10,43,IF(generador!B165=11,46,IF(generador!B165=12,49,IF(generador!B165=13,52,IF(generador!B165=14,55,IF(generador!B165=15,58))))))))))))))),FALSE),"dd/mm/yyyy")," Y ",TEXT(VLOOKUP(A165,matriz,IF(generador!B165=1,17,IF(generador!B165=2,20,IF(generador!B165=3,23,IF(generador!B165=4,26,IF(generador!B165=5,29,IF(generador!B165=6,32,IF(generador!B165=7,35,IF(generador!B165=8,38,IF(generador!B165=9,41,IF(generador!B165=10,44,IF(generador!B165=11,47,IF(generador!B165=12,50,IF(generador!B165=13,53,IF(generador!B165=14,56,IF(generador!B165=15,59))))))))))))))),FALSE),"dd/mm/yyyy")),"")</f>
        <v/>
      </c>
    </row>
    <row r="166" spans="1:23" x14ac:dyDescent="0.25">
      <c r="A166" s="12"/>
      <c r="B166" s="5"/>
      <c r="C166" s="5"/>
      <c r="D166" s="14" t="str">
        <f t="shared" si="42"/>
        <v/>
      </c>
      <c r="E166" s="15" t="str">
        <f>IFERROR(IF(A166&lt;&gt;"",VLOOKUP(A166,matriz,IF(generador!B166=1,15,IF(generador!B166=2,18,IF(generador!B166=3,21,IF(generador!B166=4,24,IF(generador!B166=5,27,IF(generador!B166=6,30,IF(generador!B166=7,33,IF(generador!B166=8,36,IF(generador!B166=9,39,IF(generador!B166=10,42,IF(generador!B166=11,45,IF(generador!B166=12,48,IF(generador!B166=13,51,IF(generador!B166=14,54,IF(generador!B166=15,57))))))))))))))),FALSE),""),"")</f>
        <v/>
      </c>
      <c r="F166" s="16" t="str">
        <f t="shared" si="43"/>
        <v/>
      </c>
      <c r="G166" s="20" t="str">
        <f t="shared" si="44"/>
        <v/>
      </c>
      <c r="H166" s="13" t="str">
        <f t="shared" ca="1" si="47"/>
        <v/>
      </c>
      <c r="I166" s="14" t="str">
        <f t="shared" si="48"/>
        <v/>
      </c>
      <c r="J166" s="14" t="str">
        <f>""</f>
        <v/>
      </c>
      <c r="K166" s="14" t="str">
        <f t="shared" si="49"/>
        <v/>
      </c>
      <c r="L166" s="14" t="str">
        <f t="shared" si="50"/>
        <v/>
      </c>
      <c r="M166" s="14" t="str">
        <f t="shared" si="51"/>
        <v/>
      </c>
      <c r="N166" s="14" t="str">
        <f t="shared" si="52"/>
        <v/>
      </c>
      <c r="O166" s="14" t="str">
        <f t="shared" si="53"/>
        <v/>
      </c>
      <c r="P166" s="14" t="str">
        <f t="shared" si="54"/>
        <v/>
      </c>
      <c r="Q166" s="14" t="str">
        <f t="shared" si="55"/>
        <v/>
      </c>
      <c r="R166" s="96" t="str">
        <f t="shared" si="45"/>
        <v/>
      </c>
      <c r="S166" s="14" t="str">
        <f t="shared" si="56"/>
        <v/>
      </c>
      <c r="T166" s="14" t="str">
        <f t="shared" si="46"/>
        <v/>
      </c>
      <c r="U166" s="14" t="str">
        <f t="shared" si="57"/>
        <v/>
      </c>
      <c r="V166" s="14" t="str">
        <f t="shared" si="58"/>
        <v/>
      </c>
      <c r="W166" s="14" t="str">
        <f>IFERROR(CONCATENATE("PAGO N° ",B166," DEL CONTRATO CPS ",V166," ENTRE ",TEXT(VLOOKUP(A166,matriz,IF(generador!B166=1,16,IF(generador!B166=2,19,IF(generador!B166=3,22,IF(generador!B166=4,25,IF(generador!B166=5,28,IF(generador!B166=6,31,IF(generador!B166=7,34,IF(generador!B166=8,37,IF(generador!B166=9,40,IF(generador!B166=10,43,IF(generador!B166=11,46,IF(generador!B166=12,49,IF(generador!B166=13,52,IF(generador!B166=14,55,IF(generador!B166=15,58))))))))))))))),FALSE),"dd/mm/yyyy")," Y ",TEXT(VLOOKUP(A166,matriz,IF(generador!B166=1,17,IF(generador!B166=2,20,IF(generador!B166=3,23,IF(generador!B166=4,26,IF(generador!B166=5,29,IF(generador!B166=6,32,IF(generador!B166=7,35,IF(generador!B166=8,38,IF(generador!B166=9,41,IF(generador!B166=10,44,IF(generador!B166=11,47,IF(generador!B166=12,50,IF(generador!B166=13,53,IF(generador!B166=14,56,IF(generador!B166=15,59))))))))))))))),FALSE),"dd/mm/yyyy")),"")</f>
        <v/>
      </c>
    </row>
    <row r="167" spans="1:23" x14ac:dyDescent="0.25">
      <c r="A167" s="12"/>
      <c r="B167" s="5"/>
      <c r="C167" s="5"/>
      <c r="D167" s="14" t="str">
        <f t="shared" si="42"/>
        <v/>
      </c>
      <c r="E167" s="15" t="str">
        <f>IFERROR(IF(A167&lt;&gt;"",VLOOKUP(A167,matriz,IF(generador!B167=1,15,IF(generador!B167=2,18,IF(generador!B167=3,21,IF(generador!B167=4,24,IF(generador!B167=5,27,IF(generador!B167=6,30,IF(generador!B167=7,33,IF(generador!B167=8,36,IF(generador!B167=9,39,IF(generador!B167=10,42,IF(generador!B167=11,45,IF(generador!B167=12,48,IF(generador!B167=13,51,IF(generador!B167=14,54,IF(generador!B167=15,57))))))))))))))),FALSE),""),"")</f>
        <v/>
      </c>
      <c r="F167" s="16" t="str">
        <f t="shared" si="43"/>
        <v/>
      </c>
      <c r="G167" s="20" t="str">
        <f t="shared" si="44"/>
        <v/>
      </c>
      <c r="H167" s="13" t="str">
        <f t="shared" ca="1" si="47"/>
        <v/>
      </c>
      <c r="I167" s="14" t="str">
        <f t="shared" si="48"/>
        <v/>
      </c>
      <c r="J167" s="14" t="str">
        <f>""</f>
        <v/>
      </c>
      <c r="K167" s="14" t="str">
        <f t="shared" si="49"/>
        <v/>
      </c>
      <c r="L167" s="14" t="str">
        <f t="shared" si="50"/>
        <v/>
      </c>
      <c r="M167" s="14" t="str">
        <f t="shared" si="51"/>
        <v/>
      </c>
      <c r="N167" s="14" t="str">
        <f t="shared" si="52"/>
        <v/>
      </c>
      <c r="O167" s="14" t="str">
        <f t="shared" si="53"/>
        <v/>
      </c>
      <c r="P167" s="14" t="str">
        <f t="shared" si="54"/>
        <v/>
      </c>
      <c r="Q167" s="14" t="str">
        <f t="shared" si="55"/>
        <v/>
      </c>
      <c r="R167" s="96" t="str">
        <f t="shared" si="45"/>
        <v/>
      </c>
      <c r="S167" s="14" t="str">
        <f t="shared" si="56"/>
        <v/>
      </c>
      <c r="T167" s="14" t="str">
        <f t="shared" si="46"/>
        <v/>
      </c>
      <c r="U167" s="14" t="str">
        <f t="shared" si="57"/>
        <v/>
      </c>
      <c r="V167" s="14" t="str">
        <f t="shared" si="58"/>
        <v/>
      </c>
      <c r="W167" s="14" t="str">
        <f>IFERROR(CONCATENATE("PAGO N° ",B167," DEL CONTRATO CPS ",V167," ENTRE ",TEXT(VLOOKUP(A167,matriz,IF(generador!B167=1,16,IF(generador!B167=2,19,IF(generador!B167=3,22,IF(generador!B167=4,25,IF(generador!B167=5,28,IF(generador!B167=6,31,IF(generador!B167=7,34,IF(generador!B167=8,37,IF(generador!B167=9,40,IF(generador!B167=10,43,IF(generador!B167=11,46,IF(generador!B167=12,49,IF(generador!B167=13,52,IF(generador!B167=14,55,IF(generador!B167=15,58))))))))))))))),FALSE),"dd/mm/yyyy")," Y ",TEXT(VLOOKUP(A167,matriz,IF(generador!B167=1,17,IF(generador!B167=2,20,IF(generador!B167=3,23,IF(generador!B167=4,26,IF(generador!B167=5,29,IF(generador!B167=6,32,IF(generador!B167=7,35,IF(generador!B167=8,38,IF(generador!B167=9,41,IF(generador!B167=10,44,IF(generador!B167=11,47,IF(generador!B167=12,50,IF(generador!B167=13,53,IF(generador!B167=14,56,IF(generador!B167=15,59))))))))))))))),FALSE),"dd/mm/yyyy")),"")</f>
        <v/>
      </c>
    </row>
    <row r="168" spans="1:23" x14ac:dyDescent="0.25">
      <c r="A168" s="12"/>
      <c r="B168" s="5"/>
      <c r="C168" s="5"/>
      <c r="D168" s="14" t="str">
        <f t="shared" si="42"/>
        <v/>
      </c>
      <c r="E168" s="15" t="str">
        <f>IFERROR(IF(A168&lt;&gt;"",VLOOKUP(A168,matriz,IF(generador!B168=1,15,IF(generador!B168=2,18,IF(generador!B168=3,21,IF(generador!B168=4,24,IF(generador!B168=5,27,IF(generador!B168=6,30,IF(generador!B168=7,33,IF(generador!B168=8,36,IF(generador!B168=9,39,IF(generador!B168=10,42,IF(generador!B168=11,45,IF(generador!B168=12,48,IF(generador!B168=13,51,IF(generador!B168=14,54,IF(generador!B168=15,57))))))))))))))),FALSE),""),"")</f>
        <v/>
      </c>
      <c r="F168" s="16" t="str">
        <f t="shared" si="43"/>
        <v/>
      </c>
      <c r="G168" s="20" t="str">
        <f t="shared" si="44"/>
        <v/>
      </c>
      <c r="H168" s="13" t="str">
        <f t="shared" ca="1" si="47"/>
        <v/>
      </c>
      <c r="I168" s="14" t="str">
        <f t="shared" si="48"/>
        <v/>
      </c>
      <c r="J168" s="14" t="str">
        <f>""</f>
        <v/>
      </c>
      <c r="K168" s="14" t="str">
        <f t="shared" si="49"/>
        <v/>
      </c>
      <c r="L168" s="14" t="str">
        <f t="shared" si="50"/>
        <v/>
      </c>
      <c r="M168" s="14" t="str">
        <f t="shared" si="51"/>
        <v/>
      </c>
      <c r="N168" s="14" t="str">
        <f t="shared" si="52"/>
        <v/>
      </c>
      <c r="O168" s="14" t="str">
        <f t="shared" si="53"/>
        <v/>
      </c>
      <c r="P168" s="14" t="str">
        <f t="shared" si="54"/>
        <v/>
      </c>
      <c r="Q168" s="14" t="str">
        <f t="shared" si="55"/>
        <v/>
      </c>
      <c r="R168" s="96" t="str">
        <f t="shared" si="45"/>
        <v/>
      </c>
      <c r="S168" s="14" t="str">
        <f t="shared" si="56"/>
        <v/>
      </c>
      <c r="T168" s="14" t="str">
        <f t="shared" si="46"/>
        <v/>
      </c>
      <c r="U168" s="14" t="str">
        <f t="shared" si="57"/>
        <v/>
      </c>
      <c r="V168" s="14" t="str">
        <f t="shared" si="58"/>
        <v/>
      </c>
      <c r="W168" s="14" t="str">
        <f>IFERROR(CONCATENATE("PAGO N° ",B168," DEL CONTRATO CPS ",V168," ENTRE ",TEXT(VLOOKUP(A168,matriz,IF(generador!B168=1,16,IF(generador!B168=2,19,IF(generador!B168=3,22,IF(generador!B168=4,25,IF(generador!B168=5,28,IF(generador!B168=6,31,IF(generador!B168=7,34,IF(generador!B168=8,37,IF(generador!B168=9,40,IF(generador!B168=10,43,IF(generador!B168=11,46,IF(generador!B168=12,49,IF(generador!B168=13,52,IF(generador!B168=14,55,IF(generador!B168=15,58))))))))))))))),FALSE),"dd/mm/yyyy")," Y ",TEXT(VLOOKUP(A168,matriz,IF(generador!B168=1,17,IF(generador!B168=2,20,IF(generador!B168=3,23,IF(generador!B168=4,26,IF(generador!B168=5,29,IF(generador!B168=6,32,IF(generador!B168=7,35,IF(generador!B168=8,38,IF(generador!B168=9,41,IF(generador!B168=10,44,IF(generador!B168=11,47,IF(generador!B168=12,50,IF(generador!B168=13,53,IF(generador!B168=14,56,IF(generador!B168=15,59))))))))))))))),FALSE),"dd/mm/yyyy")),"")</f>
        <v/>
      </c>
    </row>
    <row r="169" spans="1:23" x14ac:dyDescent="0.25">
      <c r="A169" s="12"/>
      <c r="B169" s="5"/>
      <c r="C169" s="5"/>
      <c r="D169" s="14" t="str">
        <f t="shared" si="42"/>
        <v/>
      </c>
      <c r="E169" s="15" t="str">
        <f>IFERROR(IF(A169&lt;&gt;"",VLOOKUP(A169,matriz,IF(generador!B169=1,15,IF(generador!B169=2,18,IF(generador!B169=3,21,IF(generador!B169=4,24,IF(generador!B169=5,27,IF(generador!B169=6,30,IF(generador!B169=7,33,IF(generador!B169=8,36,IF(generador!B169=9,39,IF(generador!B169=10,42,IF(generador!B169=11,45,IF(generador!B169=12,48,IF(generador!B169=13,51,IF(generador!B169=14,54,IF(generador!B169=15,57))))))))))))))),FALSE),""),"")</f>
        <v/>
      </c>
      <c r="F169" s="16" t="str">
        <f t="shared" si="43"/>
        <v/>
      </c>
      <c r="G169" s="20" t="str">
        <f t="shared" si="44"/>
        <v/>
      </c>
      <c r="H169" s="13" t="str">
        <f t="shared" ca="1" si="47"/>
        <v/>
      </c>
      <c r="I169" s="14" t="str">
        <f t="shared" si="48"/>
        <v/>
      </c>
      <c r="J169" s="14" t="str">
        <f>""</f>
        <v/>
      </c>
      <c r="K169" s="14" t="str">
        <f t="shared" si="49"/>
        <v/>
      </c>
      <c r="L169" s="14" t="str">
        <f t="shared" si="50"/>
        <v/>
      </c>
      <c r="M169" s="14" t="str">
        <f t="shared" si="51"/>
        <v/>
      </c>
      <c r="N169" s="14" t="str">
        <f t="shared" si="52"/>
        <v/>
      </c>
      <c r="O169" s="14" t="str">
        <f t="shared" si="53"/>
        <v/>
      </c>
      <c r="P169" s="14" t="str">
        <f t="shared" si="54"/>
        <v/>
      </c>
      <c r="Q169" s="14" t="str">
        <f t="shared" si="55"/>
        <v/>
      </c>
      <c r="R169" s="96" t="str">
        <f t="shared" si="45"/>
        <v/>
      </c>
      <c r="S169" s="14" t="str">
        <f t="shared" si="56"/>
        <v/>
      </c>
      <c r="T169" s="14" t="str">
        <f t="shared" si="46"/>
        <v/>
      </c>
      <c r="U169" s="14" t="str">
        <f t="shared" si="57"/>
        <v/>
      </c>
      <c r="V169" s="14" t="str">
        <f t="shared" si="58"/>
        <v/>
      </c>
      <c r="W169" s="14" t="str">
        <f>IFERROR(CONCATENATE("PAGO N° ",B169," DEL CONTRATO CPS ",V169," ENTRE ",TEXT(VLOOKUP(A169,matriz,IF(generador!B169=1,16,IF(generador!B169=2,19,IF(generador!B169=3,22,IF(generador!B169=4,25,IF(generador!B169=5,28,IF(generador!B169=6,31,IF(generador!B169=7,34,IF(generador!B169=8,37,IF(generador!B169=9,40,IF(generador!B169=10,43,IF(generador!B169=11,46,IF(generador!B169=12,49,IF(generador!B169=13,52,IF(generador!B169=14,55,IF(generador!B169=15,58))))))))))))))),FALSE),"dd/mm/yyyy")," Y ",TEXT(VLOOKUP(A169,matriz,IF(generador!B169=1,17,IF(generador!B169=2,20,IF(generador!B169=3,23,IF(generador!B169=4,26,IF(generador!B169=5,29,IF(generador!B169=6,32,IF(generador!B169=7,35,IF(generador!B169=8,38,IF(generador!B169=9,41,IF(generador!B169=10,44,IF(generador!B169=11,47,IF(generador!B169=12,50,IF(generador!B169=13,53,IF(generador!B169=14,56,IF(generador!B169=15,59))))))))))))))),FALSE),"dd/mm/yyyy")),"")</f>
        <v/>
      </c>
    </row>
    <row r="170" spans="1:23" x14ac:dyDescent="0.25">
      <c r="A170" s="12"/>
      <c r="B170" s="5"/>
      <c r="C170" s="5"/>
      <c r="D170" s="14" t="str">
        <f t="shared" si="42"/>
        <v/>
      </c>
      <c r="E170" s="15" t="str">
        <f>IFERROR(IF(A170&lt;&gt;"",VLOOKUP(A170,matriz,IF(generador!B170=1,15,IF(generador!B170=2,18,IF(generador!B170=3,21,IF(generador!B170=4,24,IF(generador!B170=5,27,IF(generador!B170=6,30,IF(generador!B170=7,33,IF(generador!B170=8,36,IF(generador!B170=9,39,IF(generador!B170=10,42,IF(generador!B170=11,45,IF(generador!B170=12,48,IF(generador!B170=13,51,IF(generador!B170=14,54,IF(generador!B170=15,57))))))))))))))),FALSE),""),"")</f>
        <v/>
      </c>
      <c r="F170" s="16" t="str">
        <f t="shared" si="43"/>
        <v/>
      </c>
      <c r="G170" s="20" t="str">
        <f t="shared" si="44"/>
        <v/>
      </c>
      <c r="H170" s="13" t="str">
        <f t="shared" ca="1" si="47"/>
        <v/>
      </c>
      <c r="I170" s="14" t="str">
        <f t="shared" si="48"/>
        <v/>
      </c>
      <c r="J170" s="14" t="str">
        <f>""</f>
        <v/>
      </c>
      <c r="K170" s="14" t="str">
        <f t="shared" si="49"/>
        <v/>
      </c>
      <c r="L170" s="14" t="str">
        <f t="shared" si="50"/>
        <v/>
      </c>
      <c r="M170" s="14" t="str">
        <f t="shared" si="51"/>
        <v/>
      </c>
      <c r="N170" s="14" t="str">
        <f t="shared" si="52"/>
        <v/>
      </c>
      <c r="O170" s="14" t="str">
        <f t="shared" si="53"/>
        <v/>
      </c>
      <c r="P170" s="14" t="str">
        <f t="shared" si="54"/>
        <v/>
      </c>
      <c r="Q170" s="14" t="str">
        <f t="shared" si="55"/>
        <v/>
      </c>
      <c r="R170" s="96" t="str">
        <f t="shared" si="45"/>
        <v/>
      </c>
      <c r="S170" s="14" t="str">
        <f t="shared" si="56"/>
        <v/>
      </c>
      <c r="T170" s="14" t="str">
        <f t="shared" si="46"/>
        <v/>
      </c>
      <c r="U170" s="14" t="str">
        <f t="shared" si="57"/>
        <v/>
      </c>
      <c r="V170" s="14" t="str">
        <f t="shared" si="58"/>
        <v/>
      </c>
      <c r="W170" s="14" t="str">
        <f>IFERROR(CONCATENATE("PAGO N° ",B170," DEL CONTRATO CPS ",V170," ENTRE ",TEXT(VLOOKUP(A170,matriz,IF(generador!B170=1,16,IF(generador!B170=2,19,IF(generador!B170=3,22,IF(generador!B170=4,25,IF(generador!B170=5,28,IF(generador!B170=6,31,IF(generador!B170=7,34,IF(generador!B170=8,37,IF(generador!B170=9,40,IF(generador!B170=10,43,IF(generador!B170=11,46,IF(generador!B170=12,49,IF(generador!B170=13,52,IF(generador!B170=14,55,IF(generador!B170=15,58))))))))))))))),FALSE),"dd/mm/yyyy")," Y ",TEXT(VLOOKUP(A170,matriz,IF(generador!B170=1,17,IF(generador!B170=2,20,IF(generador!B170=3,23,IF(generador!B170=4,26,IF(generador!B170=5,29,IF(generador!B170=6,32,IF(generador!B170=7,35,IF(generador!B170=8,38,IF(generador!B170=9,41,IF(generador!B170=10,44,IF(generador!B170=11,47,IF(generador!B170=12,50,IF(generador!B170=13,53,IF(generador!B170=14,56,IF(generador!B170=15,59))))))))))))))),FALSE),"dd/mm/yyyy")),"")</f>
        <v/>
      </c>
    </row>
    <row r="171" spans="1:23" x14ac:dyDescent="0.25">
      <c r="A171" s="12"/>
      <c r="B171" s="5"/>
      <c r="C171" s="5"/>
      <c r="D171" s="14" t="str">
        <f t="shared" si="42"/>
        <v/>
      </c>
      <c r="E171" s="15" t="str">
        <f>IFERROR(IF(A171&lt;&gt;"",VLOOKUP(A171,matriz,IF(generador!B171=1,15,IF(generador!B171=2,18,IF(generador!B171=3,21,IF(generador!B171=4,24,IF(generador!B171=5,27,IF(generador!B171=6,30,IF(generador!B171=7,33,IF(generador!B171=8,36,IF(generador!B171=9,39,IF(generador!B171=10,42,IF(generador!B171=11,45,IF(generador!B171=12,48,IF(generador!B171=13,51,IF(generador!B171=14,54,IF(generador!B171=15,57))))))))))))))),FALSE),""),"")</f>
        <v/>
      </c>
      <c r="F171" s="16" t="str">
        <f t="shared" si="43"/>
        <v/>
      </c>
      <c r="G171" s="20" t="str">
        <f t="shared" si="44"/>
        <v/>
      </c>
      <c r="H171" s="13" t="str">
        <f t="shared" ca="1" si="47"/>
        <v/>
      </c>
      <c r="I171" s="14" t="str">
        <f t="shared" si="48"/>
        <v/>
      </c>
      <c r="J171" s="14" t="str">
        <f>""</f>
        <v/>
      </c>
      <c r="K171" s="14" t="str">
        <f t="shared" si="49"/>
        <v/>
      </c>
      <c r="L171" s="14" t="str">
        <f t="shared" si="50"/>
        <v/>
      </c>
      <c r="M171" s="14" t="str">
        <f t="shared" si="51"/>
        <v/>
      </c>
      <c r="N171" s="14" t="str">
        <f t="shared" si="52"/>
        <v/>
      </c>
      <c r="O171" s="14" t="str">
        <f t="shared" si="53"/>
        <v/>
      </c>
      <c r="P171" s="14" t="str">
        <f t="shared" si="54"/>
        <v/>
      </c>
      <c r="Q171" s="14" t="str">
        <f t="shared" si="55"/>
        <v/>
      </c>
      <c r="R171" s="96" t="str">
        <f t="shared" si="45"/>
        <v/>
      </c>
      <c r="S171" s="14" t="str">
        <f t="shared" si="56"/>
        <v/>
      </c>
      <c r="T171" s="14" t="str">
        <f t="shared" si="46"/>
        <v/>
      </c>
      <c r="U171" s="14" t="str">
        <f t="shared" si="57"/>
        <v/>
      </c>
      <c r="V171" s="14" t="str">
        <f t="shared" si="58"/>
        <v/>
      </c>
      <c r="W171" s="14" t="str">
        <f>IFERROR(CONCATENATE("PAGO N° ",B171," DEL CONTRATO CPS ",V171," ENTRE ",TEXT(VLOOKUP(A171,matriz,IF(generador!B171=1,16,IF(generador!B171=2,19,IF(generador!B171=3,22,IF(generador!B171=4,25,IF(generador!B171=5,28,IF(generador!B171=6,31,IF(generador!B171=7,34,IF(generador!B171=8,37,IF(generador!B171=9,40,IF(generador!B171=10,43,IF(generador!B171=11,46,IF(generador!B171=12,49,IF(generador!B171=13,52,IF(generador!B171=14,55,IF(generador!B171=15,58))))))))))))))),FALSE),"dd/mm/yyyy")," Y ",TEXT(VLOOKUP(A171,matriz,IF(generador!B171=1,17,IF(generador!B171=2,20,IF(generador!B171=3,23,IF(generador!B171=4,26,IF(generador!B171=5,29,IF(generador!B171=6,32,IF(generador!B171=7,35,IF(generador!B171=8,38,IF(generador!B171=9,41,IF(generador!B171=10,44,IF(generador!B171=11,47,IF(generador!B171=12,50,IF(generador!B171=13,53,IF(generador!B171=14,56,IF(generador!B171=15,59))))))))))))))),FALSE),"dd/mm/yyyy")),"")</f>
        <v/>
      </c>
    </row>
    <row r="172" spans="1:23" x14ac:dyDescent="0.25">
      <c r="A172" s="12"/>
      <c r="B172" s="5"/>
      <c r="C172" s="5"/>
      <c r="D172" s="14" t="str">
        <f t="shared" si="42"/>
        <v/>
      </c>
      <c r="E172" s="15" t="str">
        <f>IFERROR(IF(A172&lt;&gt;"",VLOOKUP(A172,matriz,IF(generador!B172=1,15,IF(generador!B172=2,18,IF(generador!B172=3,21,IF(generador!B172=4,24,IF(generador!B172=5,27,IF(generador!B172=6,30,IF(generador!B172=7,33,IF(generador!B172=8,36,IF(generador!B172=9,39,IF(generador!B172=10,42,IF(generador!B172=11,45,IF(generador!B172=12,48,IF(generador!B172=13,51,IF(generador!B172=14,54,IF(generador!B172=15,57))))))))))))))),FALSE),""),"")</f>
        <v/>
      </c>
      <c r="F172" s="16" t="str">
        <f t="shared" si="43"/>
        <v/>
      </c>
      <c r="G172" s="20" t="str">
        <f t="shared" si="44"/>
        <v/>
      </c>
      <c r="H172" s="13" t="str">
        <f t="shared" ca="1" si="47"/>
        <v/>
      </c>
      <c r="I172" s="14" t="str">
        <f t="shared" si="48"/>
        <v/>
      </c>
      <c r="J172" s="14" t="str">
        <f>""</f>
        <v/>
      </c>
      <c r="K172" s="14" t="str">
        <f t="shared" si="49"/>
        <v/>
      </c>
      <c r="L172" s="14" t="str">
        <f t="shared" si="50"/>
        <v/>
      </c>
      <c r="M172" s="14" t="str">
        <f t="shared" si="51"/>
        <v/>
      </c>
      <c r="N172" s="14" t="str">
        <f t="shared" si="52"/>
        <v/>
      </c>
      <c r="O172" s="14" t="str">
        <f t="shared" si="53"/>
        <v/>
      </c>
      <c r="P172" s="14" t="str">
        <f t="shared" si="54"/>
        <v/>
      </c>
      <c r="Q172" s="14" t="str">
        <f t="shared" si="55"/>
        <v/>
      </c>
      <c r="R172" s="96" t="str">
        <f t="shared" si="45"/>
        <v/>
      </c>
      <c r="S172" s="14" t="str">
        <f t="shared" si="56"/>
        <v/>
      </c>
      <c r="T172" s="14" t="str">
        <f t="shared" si="46"/>
        <v/>
      </c>
      <c r="U172" s="14" t="str">
        <f t="shared" si="57"/>
        <v/>
      </c>
      <c r="V172" s="14" t="str">
        <f t="shared" si="58"/>
        <v/>
      </c>
      <c r="W172" s="14" t="str">
        <f>IFERROR(CONCATENATE("PAGO N° ",B172," DEL CONTRATO CPS ",V172," ENTRE ",TEXT(VLOOKUP(A172,matriz,IF(generador!B172=1,16,IF(generador!B172=2,19,IF(generador!B172=3,22,IF(generador!B172=4,25,IF(generador!B172=5,28,IF(generador!B172=6,31,IF(generador!B172=7,34,IF(generador!B172=8,37,IF(generador!B172=9,40,IF(generador!B172=10,43,IF(generador!B172=11,46,IF(generador!B172=12,49,IF(generador!B172=13,52,IF(generador!B172=14,55,IF(generador!B172=15,58))))))))))))))),FALSE),"dd/mm/yyyy")," Y ",TEXT(VLOOKUP(A172,matriz,IF(generador!B172=1,17,IF(generador!B172=2,20,IF(generador!B172=3,23,IF(generador!B172=4,26,IF(generador!B172=5,29,IF(generador!B172=6,32,IF(generador!B172=7,35,IF(generador!B172=8,38,IF(generador!B172=9,41,IF(generador!B172=10,44,IF(generador!B172=11,47,IF(generador!B172=12,50,IF(generador!B172=13,53,IF(generador!B172=14,56,IF(generador!B172=15,59))))))))))))))),FALSE),"dd/mm/yyyy")),"")</f>
        <v/>
      </c>
    </row>
    <row r="173" spans="1:23" x14ac:dyDescent="0.25">
      <c r="A173" s="12"/>
      <c r="B173" s="5"/>
      <c r="C173" s="5"/>
      <c r="D173" s="14" t="str">
        <f t="shared" si="42"/>
        <v/>
      </c>
      <c r="E173" s="15" t="str">
        <f>IFERROR(IF(A173&lt;&gt;"",VLOOKUP(A173,matriz,IF(generador!B173=1,15,IF(generador!B173=2,18,IF(generador!B173=3,21,IF(generador!B173=4,24,IF(generador!B173=5,27,IF(generador!B173=6,30,IF(generador!B173=7,33,IF(generador!B173=8,36,IF(generador!B173=9,39,IF(generador!B173=10,42,IF(generador!B173=11,45,IF(generador!B173=12,48,IF(generador!B173=13,51,IF(generador!B173=14,54,IF(generador!B173=15,57))))))))))))))),FALSE),""),"")</f>
        <v/>
      </c>
      <c r="F173" s="16" t="str">
        <f t="shared" si="43"/>
        <v/>
      </c>
      <c r="G173" s="20" t="str">
        <f t="shared" si="44"/>
        <v/>
      </c>
      <c r="H173" s="13" t="str">
        <f t="shared" ca="1" si="47"/>
        <v/>
      </c>
      <c r="I173" s="14" t="str">
        <f t="shared" si="48"/>
        <v/>
      </c>
      <c r="J173" s="14" t="str">
        <f>""</f>
        <v/>
      </c>
      <c r="K173" s="14" t="str">
        <f t="shared" si="49"/>
        <v/>
      </c>
      <c r="L173" s="14" t="str">
        <f t="shared" si="50"/>
        <v/>
      </c>
      <c r="M173" s="14" t="str">
        <f t="shared" si="51"/>
        <v/>
      </c>
      <c r="N173" s="14" t="str">
        <f t="shared" si="52"/>
        <v/>
      </c>
      <c r="O173" s="14" t="str">
        <f t="shared" si="53"/>
        <v/>
      </c>
      <c r="P173" s="14" t="str">
        <f t="shared" si="54"/>
        <v/>
      </c>
      <c r="Q173" s="14" t="str">
        <f t="shared" si="55"/>
        <v/>
      </c>
      <c r="R173" s="96" t="str">
        <f t="shared" si="45"/>
        <v/>
      </c>
      <c r="S173" s="14" t="str">
        <f t="shared" si="56"/>
        <v/>
      </c>
      <c r="T173" s="14" t="str">
        <f t="shared" si="46"/>
        <v/>
      </c>
      <c r="U173" s="14" t="str">
        <f t="shared" si="57"/>
        <v/>
      </c>
      <c r="V173" s="14" t="str">
        <f t="shared" si="58"/>
        <v/>
      </c>
      <c r="W173" s="14" t="str">
        <f>IFERROR(CONCATENATE("PAGO N° ",B173," DEL CONTRATO CPS ",V173," ENTRE ",TEXT(VLOOKUP(A173,matriz,IF(generador!B173=1,16,IF(generador!B173=2,19,IF(generador!B173=3,22,IF(generador!B173=4,25,IF(generador!B173=5,28,IF(generador!B173=6,31,IF(generador!B173=7,34,IF(generador!B173=8,37,IF(generador!B173=9,40,IF(generador!B173=10,43,IF(generador!B173=11,46,IF(generador!B173=12,49,IF(generador!B173=13,52,IF(generador!B173=14,55,IF(generador!B173=15,58))))))))))))))),FALSE),"dd/mm/yyyy")," Y ",TEXT(VLOOKUP(A173,matriz,IF(generador!B173=1,17,IF(generador!B173=2,20,IF(generador!B173=3,23,IF(generador!B173=4,26,IF(generador!B173=5,29,IF(generador!B173=6,32,IF(generador!B173=7,35,IF(generador!B173=8,38,IF(generador!B173=9,41,IF(generador!B173=10,44,IF(generador!B173=11,47,IF(generador!B173=12,50,IF(generador!B173=13,53,IF(generador!B173=14,56,IF(generador!B173=15,59))))))))))))))),FALSE),"dd/mm/yyyy")),"")</f>
        <v/>
      </c>
    </row>
    <row r="174" spans="1:23" x14ac:dyDescent="0.25">
      <c r="A174" s="12"/>
      <c r="B174" s="5"/>
      <c r="C174" s="5"/>
      <c r="D174" s="14" t="str">
        <f t="shared" si="42"/>
        <v/>
      </c>
      <c r="E174" s="15" t="str">
        <f>IFERROR(IF(A174&lt;&gt;"",VLOOKUP(A174,matriz,IF(generador!B174=1,15,IF(generador!B174=2,18,IF(generador!B174=3,21,IF(generador!B174=4,24,IF(generador!B174=5,27,IF(generador!B174=6,30,IF(generador!B174=7,33,IF(generador!B174=8,36,IF(generador!B174=9,39,IF(generador!B174=10,42,IF(generador!B174=11,45,IF(generador!B174=12,48,IF(generador!B174=13,51,IF(generador!B174=14,54,IF(generador!B174=15,57))))))))))))))),FALSE),""),"")</f>
        <v/>
      </c>
      <c r="F174" s="16" t="str">
        <f t="shared" si="43"/>
        <v/>
      </c>
      <c r="G174" s="20" t="str">
        <f t="shared" si="44"/>
        <v/>
      </c>
      <c r="H174" s="13" t="str">
        <f t="shared" ca="1" si="47"/>
        <v/>
      </c>
      <c r="I174" s="14" t="str">
        <f t="shared" si="48"/>
        <v/>
      </c>
      <c r="J174" s="14" t="str">
        <f>""</f>
        <v/>
      </c>
      <c r="K174" s="14" t="str">
        <f t="shared" si="49"/>
        <v/>
      </c>
      <c r="L174" s="14" t="str">
        <f t="shared" si="50"/>
        <v/>
      </c>
      <c r="M174" s="14" t="str">
        <f t="shared" si="51"/>
        <v/>
      </c>
      <c r="N174" s="14" t="str">
        <f t="shared" si="52"/>
        <v/>
      </c>
      <c r="O174" s="14" t="str">
        <f t="shared" si="53"/>
        <v/>
      </c>
      <c r="P174" s="14" t="str">
        <f t="shared" si="54"/>
        <v/>
      </c>
      <c r="Q174" s="14" t="str">
        <f t="shared" si="55"/>
        <v/>
      </c>
      <c r="R174" s="96" t="str">
        <f t="shared" si="45"/>
        <v/>
      </c>
      <c r="S174" s="14" t="str">
        <f t="shared" si="56"/>
        <v/>
      </c>
      <c r="T174" s="14" t="str">
        <f t="shared" si="46"/>
        <v/>
      </c>
      <c r="U174" s="14" t="str">
        <f t="shared" si="57"/>
        <v/>
      </c>
      <c r="V174" s="14" t="str">
        <f t="shared" si="58"/>
        <v/>
      </c>
      <c r="W174" s="14" t="str">
        <f>IFERROR(CONCATENATE("PAGO N° ",B174," DEL CONTRATO CPS ",V174," ENTRE ",TEXT(VLOOKUP(A174,matriz,IF(generador!B174=1,16,IF(generador!B174=2,19,IF(generador!B174=3,22,IF(generador!B174=4,25,IF(generador!B174=5,28,IF(generador!B174=6,31,IF(generador!B174=7,34,IF(generador!B174=8,37,IF(generador!B174=9,40,IF(generador!B174=10,43,IF(generador!B174=11,46,IF(generador!B174=12,49,IF(generador!B174=13,52,IF(generador!B174=14,55,IF(generador!B174=15,58))))))))))))))),FALSE),"dd/mm/yyyy")," Y ",TEXT(VLOOKUP(A174,matriz,IF(generador!B174=1,17,IF(generador!B174=2,20,IF(generador!B174=3,23,IF(generador!B174=4,26,IF(generador!B174=5,29,IF(generador!B174=6,32,IF(generador!B174=7,35,IF(generador!B174=8,38,IF(generador!B174=9,41,IF(generador!B174=10,44,IF(generador!B174=11,47,IF(generador!B174=12,50,IF(generador!B174=13,53,IF(generador!B174=14,56,IF(generador!B174=15,59))))))))))))))),FALSE),"dd/mm/yyyy")),"")</f>
        <v/>
      </c>
    </row>
    <row r="175" spans="1:23" x14ac:dyDescent="0.25">
      <c r="A175" s="12"/>
      <c r="B175" s="5"/>
      <c r="C175" s="5"/>
      <c r="D175" s="14" t="str">
        <f t="shared" si="42"/>
        <v/>
      </c>
      <c r="E175" s="15" t="str">
        <f>IFERROR(IF(A175&lt;&gt;"",VLOOKUP(A175,matriz,IF(generador!B175=1,15,IF(generador!B175=2,18,IF(generador!B175=3,21,IF(generador!B175=4,24,IF(generador!B175=5,27,IF(generador!B175=6,30,IF(generador!B175=7,33,IF(generador!B175=8,36,IF(generador!B175=9,39,IF(generador!B175=10,42,IF(generador!B175=11,45,IF(generador!B175=12,48,IF(generador!B175=13,51,IF(generador!B175=14,54,IF(generador!B175=15,57))))))))))))))),FALSE),""),"")</f>
        <v/>
      </c>
      <c r="F175" s="16" t="str">
        <f t="shared" si="43"/>
        <v/>
      </c>
      <c r="G175" s="20" t="str">
        <f t="shared" si="44"/>
        <v/>
      </c>
      <c r="H175" s="13" t="str">
        <f t="shared" ca="1" si="47"/>
        <v/>
      </c>
      <c r="I175" s="14" t="str">
        <f t="shared" si="48"/>
        <v/>
      </c>
      <c r="J175" s="14" t="str">
        <f>""</f>
        <v/>
      </c>
      <c r="K175" s="14" t="str">
        <f t="shared" si="49"/>
        <v/>
      </c>
      <c r="L175" s="14" t="str">
        <f t="shared" si="50"/>
        <v/>
      </c>
      <c r="M175" s="14" t="str">
        <f t="shared" si="51"/>
        <v/>
      </c>
      <c r="N175" s="14" t="str">
        <f t="shared" si="52"/>
        <v/>
      </c>
      <c r="O175" s="14" t="str">
        <f t="shared" si="53"/>
        <v/>
      </c>
      <c r="P175" s="14" t="str">
        <f t="shared" si="54"/>
        <v/>
      </c>
      <c r="Q175" s="14" t="str">
        <f t="shared" si="55"/>
        <v/>
      </c>
      <c r="R175" s="96" t="str">
        <f t="shared" si="45"/>
        <v/>
      </c>
      <c r="S175" s="14" t="str">
        <f t="shared" si="56"/>
        <v/>
      </c>
      <c r="T175" s="14" t="str">
        <f t="shared" si="46"/>
        <v/>
      </c>
      <c r="U175" s="14" t="str">
        <f t="shared" si="57"/>
        <v/>
      </c>
      <c r="V175" s="14" t="str">
        <f t="shared" si="58"/>
        <v/>
      </c>
      <c r="W175" s="14" t="str">
        <f>IFERROR(CONCATENATE("PAGO N° ",B175," DEL CONTRATO CPS ",V175," ENTRE ",TEXT(VLOOKUP(A175,matriz,IF(generador!B175=1,16,IF(generador!B175=2,19,IF(generador!B175=3,22,IF(generador!B175=4,25,IF(generador!B175=5,28,IF(generador!B175=6,31,IF(generador!B175=7,34,IF(generador!B175=8,37,IF(generador!B175=9,40,IF(generador!B175=10,43,IF(generador!B175=11,46,IF(generador!B175=12,49,IF(generador!B175=13,52,IF(generador!B175=14,55,IF(generador!B175=15,58))))))))))))))),FALSE),"dd/mm/yyyy")," Y ",TEXT(VLOOKUP(A175,matriz,IF(generador!B175=1,17,IF(generador!B175=2,20,IF(generador!B175=3,23,IF(generador!B175=4,26,IF(generador!B175=5,29,IF(generador!B175=6,32,IF(generador!B175=7,35,IF(generador!B175=8,38,IF(generador!B175=9,41,IF(generador!B175=10,44,IF(generador!B175=11,47,IF(generador!B175=12,50,IF(generador!B175=13,53,IF(generador!B175=14,56,IF(generador!B175=15,59))))))))))))))),FALSE),"dd/mm/yyyy")),"")</f>
        <v/>
      </c>
    </row>
    <row r="176" spans="1:23" x14ac:dyDescent="0.25">
      <c r="A176" s="12"/>
      <c r="B176" s="5"/>
      <c r="C176" s="5"/>
      <c r="D176" s="14" t="str">
        <f t="shared" si="42"/>
        <v/>
      </c>
      <c r="E176" s="15" t="str">
        <f>IFERROR(IF(A176&lt;&gt;"",VLOOKUP(A176,matriz,IF(generador!B176=1,15,IF(generador!B176=2,18,IF(generador!B176=3,21,IF(generador!B176=4,24,IF(generador!B176=5,27,IF(generador!B176=6,30,IF(generador!B176=7,33,IF(generador!B176=8,36,IF(generador!B176=9,39,IF(generador!B176=10,42,IF(generador!B176=11,45,IF(generador!B176=12,48,IF(generador!B176=13,51,IF(generador!B176=14,54,IF(generador!B176=15,57))))))))))))))),FALSE),""),"")</f>
        <v/>
      </c>
      <c r="F176" s="16" t="str">
        <f t="shared" si="43"/>
        <v/>
      </c>
      <c r="G176" s="20" t="str">
        <f t="shared" si="44"/>
        <v/>
      </c>
      <c r="H176" s="13" t="str">
        <f t="shared" ca="1" si="47"/>
        <v/>
      </c>
      <c r="I176" s="14" t="str">
        <f t="shared" si="48"/>
        <v/>
      </c>
      <c r="J176" s="14" t="str">
        <f>""</f>
        <v/>
      </c>
      <c r="K176" s="14" t="str">
        <f t="shared" si="49"/>
        <v/>
      </c>
      <c r="L176" s="14" t="str">
        <f t="shared" si="50"/>
        <v/>
      </c>
      <c r="M176" s="14" t="str">
        <f t="shared" si="51"/>
        <v/>
      </c>
      <c r="N176" s="14" t="str">
        <f t="shared" si="52"/>
        <v/>
      </c>
      <c r="O176" s="14" t="str">
        <f t="shared" si="53"/>
        <v/>
      </c>
      <c r="P176" s="14" t="str">
        <f t="shared" si="54"/>
        <v/>
      </c>
      <c r="Q176" s="14" t="str">
        <f t="shared" si="55"/>
        <v/>
      </c>
      <c r="R176" s="96" t="str">
        <f t="shared" si="45"/>
        <v/>
      </c>
      <c r="S176" s="14" t="str">
        <f t="shared" si="56"/>
        <v/>
      </c>
      <c r="T176" s="14" t="str">
        <f t="shared" si="46"/>
        <v/>
      </c>
      <c r="U176" s="14" t="str">
        <f t="shared" si="57"/>
        <v/>
      </c>
      <c r="V176" s="14" t="str">
        <f t="shared" si="58"/>
        <v/>
      </c>
      <c r="W176" s="14" t="str">
        <f>IFERROR(CONCATENATE("PAGO N° ",B176," DEL CONTRATO CPS ",V176," ENTRE ",TEXT(VLOOKUP(A176,matriz,IF(generador!B176=1,16,IF(generador!B176=2,19,IF(generador!B176=3,22,IF(generador!B176=4,25,IF(generador!B176=5,28,IF(generador!B176=6,31,IF(generador!B176=7,34,IF(generador!B176=8,37,IF(generador!B176=9,40,IF(generador!B176=10,43,IF(generador!B176=11,46,IF(generador!B176=12,49,IF(generador!B176=13,52,IF(generador!B176=14,55,IF(generador!B176=15,58))))))))))))))),FALSE),"dd/mm/yyyy")," Y ",TEXT(VLOOKUP(A176,matriz,IF(generador!B176=1,17,IF(generador!B176=2,20,IF(generador!B176=3,23,IF(generador!B176=4,26,IF(generador!B176=5,29,IF(generador!B176=6,32,IF(generador!B176=7,35,IF(generador!B176=8,38,IF(generador!B176=9,41,IF(generador!B176=10,44,IF(generador!B176=11,47,IF(generador!B176=12,50,IF(generador!B176=13,53,IF(generador!B176=14,56,IF(generador!B176=15,59))))))))))))))),FALSE),"dd/mm/yyyy")),"")</f>
        <v/>
      </c>
    </row>
    <row r="177" spans="1:23" x14ac:dyDescent="0.25">
      <c r="A177" s="12"/>
      <c r="B177" s="5"/>
      <c r="C177" s="5"/>
      <c r="D177" s="14" t="str">
        <f t="shared" si="42"/>
        <v/>
      </c>
      <c r="E177" s="15" t="str">
        <f>IFERROR(IF(A177&lt;&gt;"",VLOOKUP(A177,matriz,IF(generador!B177=1,15,IF(generador!B177=2,18,IF(generador!B177=3,21,IF(generador!B177=4,24,IF(generador!B177=5,27,IF(generador!B177=6,30,IF(generador!B177=7,33,IF(generador!B177=8,36,IF(generador!B177=9,39,IF(generador!B177=10,42,IF(generador!B177=11,45,IF(generador!B177=12,48,IF(generador!B177=13,51,IF(generador!B177=14,54,IF(generador!B177=15,57))))))))))))))),FALSE),""),"")</f>
        <v/>
      </c>
      <c r="F177" s="16" t="str">
        <f t="shared" si="43"/>
        <v/>
      </c>
      <c r="G177" s="20" t="str">
        <f t="shared" si="44"/>
        <v/>
      </c>
      <c r="H177" s="13" t="str">
        <f t="shared" ca="1" si="47"/>
        <v/>
      </c>
      <c r="I177" s="14" t="str">
        <f t="shared" si="48"/>
        <v/>
      </c>
      <c r="J177" s="14" t="str">
        <f>""</f>
        <v/>
      </c>
      <c r="K177" s="14" t="str">
        <f t="shared" si="49"/>
        <v/>
      </c>
      <c r="L177" s="14" t="str">
        <f t="shared" si="50"/>
        <v/>
      </c>
      <c r="M177" s="14" t="str">
        <f t="shared" si="51"/>
        <v/>
      </c>
      <c r="N177" s="14" t="str">
        <f t="shared" si="52"/>
        <v/>
      </c>
      <c r="O177" s="14" t="str">
        <f t="shared" si="53"/>
        <v/>
      </c>
      <c r="P177" s="14" t="str">
        <f t="shared" si="54"/>
        <v/>
      </c>
      <c r="Q177" s="14" t="str">
        <f t="shared" si="55"/>
        <v/>
      </c>
      <c r="R177" s="96" t="str">
        <f t="shared" si="45"/>
        <v/>
      </c>
      <c r="S177" s="14" t="str">
        <f t="shared" si="56"/>
        <v/>
      </c>
      <c r="T177" s="14" t="str">
        <f t="shared" si="46"/>
        <v/>
      </c>
      <c r="U177" s="14" t="str">
        <f t="shared" si="57"/>
        <v/>
      </c>
      <c r="V177" s="14" t="str">
        <f t="shared" si="58"/>
        <v/>
      </c>
      <c r="W177" s="14" t="str">
        <f>IFERROR(CONCATENATE("PAGO N° ",B177," DEL CONTRATO CPS ",V177," ENTRE ",TEXT(VLOOKUP(A177,matriz,IF(generador!B177=1,16,IF(generador!B177=2,19,IF(generador!B177=3,22,IF(generador!B177=4,25,IF(generador!B177=5,28,IF(generador!B177=6,31,IF(generador!B177=7,34,IF(generador!B177=8,37,IF(generador!B177=9,40,IF(generador!B177=10,43,IF(generador!B177=11,46,IF(generador!B177=12,49,IF(generador!B177=13,52,IF(generador!B177=14,55,IF(generador!B177=15,58))))))))))))))),FALSE),"dd/mm/yyyy")," Y ",TEXT(VLOOKUP(A177,matriz,IF(generador!B177=1,17,IF(generador!B177=2,20,IF(generador!B177=3,23,IF(generador!B177=4,26,IF(generador!B177=5,29,IF(generador!B177=6,32,IF(generador!B177=7,35,IF(generador!B177=8,38,IF(generador!B177=9,41,IF(generador!B177=10,44,IF(generador!B177=11,47,IF(generador!B177=12,50,IF(generador!B177=13,53,IF(generador!B177=14,56,IF(generador!B177=15,59))))))))))))))),FALSE),"dd/mm/yyyy")),"")</f>
        <v/>
      </c>
    </row>
    <row r="178" spans="1:23" x14ac:dyDescent="0.25">
      <c r="A178" s="12"/>
      <c r="B178" s="5"/>
      <c r="C178" s="5"/>
      <c r="D178" s="14" t="str">
        <f t="shared" si="42"/>
        <v/>
      </c>
      <c r="E178" s="15" t="str">
        <f>IFERROR(IF(A178&lt;&gt;"",VLOOKUP(A178,matriz,IF(generador!B178=1,15,IF(generador!B178=2,18,IF(generador!B178=3,21,IF(generador!B178=4,24,IF(generador!B178=5,27,IF(generador!B178=6,30,IF(generador!B178=7,33,IF(generador!B178=8,36,IF(generador!B178=9,39,IF(generador!B178=10,42,IF(generador!B178=11,45,IF(generador!B178=12,48,IF(generador!B178=13,51,IF(generador!B178=14,54,IF(generador!B178=15,57))))))))))))))),FALSE),""),"")</f>
        <v/>
      </c>
      <c r="F178" s="16" t="str">
        <f t="shared" si="43"/>
        <v/>
      </c>
      <c r="G178" s="20" t="str">
        <f t="shared" si="44"/>
        <v/>
      </c>
      <c r="H178" s="13" t="str">
        <f t="shared" ca="1" si="47"/>
        <v/>
      </c>
      <c r="I178" s="14" t="str">
        <f t="shared" si="48"/>
        <v/>
      </c>
      <c r="J178" s="14" t="str">
        <f>""</f>
        <v/>
      </c>
      <c r="K178" s="14" t="str">
        <f t="shared" si="49"/>
        <v/>
      </c>
      <c r="L178" s="14" t="str">
        <f t="shared" si="50"/>
        <v/>
      </c>
      <c r="M178" s="14" t="str">
        <f t="shared" si="51"/>
        <v/>
      </c>
      <c r="N178" s="14" t="str">
        <f t="shared" si="52"/>
        <v/>
      </c>
      <c r="O178" s="14" t="str">
        <f t="shared" si="53"/>
        <v/>
      </c>
      <c r="P178" s="14" t="str">
        <f t="shared" si="54"/>
        <v/>
      </c>
      <c r="Q178" s="14" t="str">
        <f t="shared" si="55"/>
        <v/>
      </c>
      <c r="R178" s="96" t="str">
        <f t="shared" si="45"/>
        <v/>
      </c>
      <c r="S178" s="14" t="str">
        <f t="shared" si="56"/>
        <v/>
      </c>
      <c r="T178" s="14" t="str">
        <f t="shared" si="46"/>
        <v/>
      </c>
      <c r="U178" s="14" t="str">
        <f t="shared" si="57"/>
        <v/>
      </c>
      <c r="V178" s="14" t="str">
        <f t="shared" si="58"/>
        <v/>
      </c>
      <c r="W178" s="14" t="str">
        <f>IFERROR(CONCATENATE("PAGO N° ",B178," DEL CONTRATO CPS ",V178," ENTRE ",TEXT(VLOOKUP(A178,matriz,IF(generador!B178=1,16,IF(generador!B178=2,19,IF(generador!B178=3,22,IF(generador!B178=4,25,IF(generador!B178=5,28,IF(generador!B178=6,31,IF(generador!B178=7,34,IF(generador!B178=8,37,IF(generador!B178=9,40,IF(generador!B178=10,43,IF(generador!B178=11,46,IF(generador!B178=12,49,IF(generador!B178=13,52,IF(generador!B178=14,55,IF(generador!B178=15,58))))))))))))))),FALSE),"dd/mm/yyyy")," Y ",TEXT(VLOOKUP(A178,matriz,IF(generador!B178=1,17,IF(generador!B178=2,20,IF(generador!B178=3,23,IF(generador!B178=4,26,IF(generador!B178=5,29,IF(generador!B178=6,32,IF(generador!B178=7,35,IF(generador!B178=8,38,IF(generador!B178=9,41,IF(generador!B178=10,44,IF(generador!B178=11,47,IF(generador!B178=12,50,IF(generador!B178=13,53,IF(generador!B178=14,56,IF(generador!B178=15,59))))))))))))))),FALSE),"dd/mm/yyyy")),"")</f>
        <v/>
      </c>
    </row>
    <row r="179" spans="1:23" x14ac:dyDescent="0.25">
      <c r="A179" s="12"/>
      <c r="B179" s="5"/>
      <c r="C179" s="5"/>
      <c r="D179" s="14" t="str">
        <f t="shared" si="42"/>
        <v/>
      </c>
      <c r="E179" s="15" t="str">
        <f>IFERROR(IF(A179&lt;&gt;"",VLOOKUP(A179,matriz,IF(generador!B179=1,15,IF(generador!B179=2,18,IF(generador!B179=3,21,IF(generador!B179=4,24,IF(generador!B179=5,27,IF(generador!B179=6,30,IF(generador!B179=7,33,IF(generador!B179=8,36,IF(generador!B179=9,39,IF(generador!B179=10,42,IF(generador!B179=11,45,IF(generador!B179=12,48,IF(generador!B179=13,51,IF(generador!B179=14,54,IF(generador!B179=15,57))))))))))))))),FALSE),""),"")</f>
        <v/>
      </c>
      <c r="F179" s="16" t="str">
        <f t="shared" si="43"/>
        <v/>
      </c>
      <c r="G179" s="20" t="str">
        <f t="shared" si="44"/>
        <v/>
      </c>
      <c r="H179" s="13" t="str">
        <f t="shared" ca="1" si="47"/>
        <v/>
      </c>
      <c r="I179" s="14" t="str">
        <f t="shared" si="48"/>
        <v/>
      </c>
      <c r="J179" s="14" t="str">
        <f>""</f>
        <v/>
      </c>
      <c r="K179" s="14" t="str">
        <f t="shared" si="49"/>
        <v/>
      </c>
      <c r="L179" s="14" t="str">
        <f t="shared" si="50"/>
        <v/>
      </c>
      <c r="M179" s="14" t="str">
        <f t="shared" si="51"/>
        <v/>
      </c>
      <c r="N179" s="14" t="str">
        <f t="shared" si="52"/>
        <v/>
      </c>
      <c r="O179" s="14" t="str">
        <f t="shared" si="53"/>
        <v/>
      </c>
      <c r="P179" s="14" t="str">
        <f t="shared" si="54"/>
        <v/>
      </c>
      <c r="Q179" s="14" t="str">
        <f t="shared" si="55"/>
        <v/>
      </c>
      <c r="R179" s="96" t="str">
        <f t="shared" si="45"/>
        <v/>
      </c>
      <c r="S179" s="14" t="str">
        <f t="shared" si="56"/>
        <v/>
      </c>
      <c r="T179" s="14" t="str">
        <f t="shared" si="46"/>
        <v/>
      </c>
      <c r="U179" s="14" t="str">
        <f t="shared" si="57"/>
        <v/>
      </c>
      <c r="V179" s="14" t="str">
        <f t="shared" si="58"/>
        <v/>
      </c>
      <c r="W179" s="14" t="str">
        <f>IFERROR(CONCATENATE("PAGO N° ",B179," DEL CONTRATO CPS ",V179," ENTRE ",TEXT(VLOOKUP(A179,matriz,IF(generador!B179=1,16,IF(generador!B179=2,19,IF(generador!B179=3,22,IF(generador!B179=4,25,IF(generador!B179=5,28,IF(generador!B179=6,31,IF(generador!B179=7,34,IF(generador!B179=8,37,IF(generador!B179=9,40,IF(generador!B179=10,43,IF(generador!B179=11,46,IF(generador!B179=12,49,IF(generador!B179=13,52,IF(generador!B179=14,55,IF(generador!B179=15,58))))))))))))))),FALSE),"dd/mm/yyyy")," Y ",TEXT(VLOOKUP(A179,matriz,IF(generador!B179=1,17,IF(generador!B179=2,20,IF(generador!B179=3,23,IF(generador!B179=4,26,IF(generador!B179=5,29,IF(generador!B179=6,32,IF(generador!B179=7,35,IF(generador!B179=8,38,IF(generador!B179=9,41,IF(generador!B179=10,44,IF(generador!B179=11,47,IF(generador!B179=12,50,IF(generador!B179=13,53,IF(generador!B179=14,56,IF(generador!B179=15,59))))))))))))))),FALSE),"dd/mm/yyyy")),"")</f>
        <v/>
      </c>
    </row>
    <row r="180" spans="1:23" x14ac:dyDescent="0.25">
      <c r="A180" s="12"/>
      <c r="B180" s="5"/>
      <c r="C180" s="5"/>
      <c r="D180" s="14" t="str">
        <f t="shared" si="42"/>
        <v/>
      </c>
      <c r="E180" s="15" t="str">
        <f>IFERROR(IF(A180&lt;&gt;"",VLOOKUP(A180,matriz,IF(generador!B180=1,15,IF(generador!B180=2,18,IF(generador!B180=3,21,IF(generador!B180=4,24,IF(generador!B180=5,27,IF(generador!B180=6,30,IF(generador!B180=7,33,IF(generador!B180=8,36,IF(generador!B180=9,39,IF(generador!B180=10,42,IF(generador!B180=11,45,IF(generador!B180=12,48,IF(generador!B180=13,51,IF(generador!B180=14,54,IF(generador!B180=15,57))))))))))))))),FALSE),""),"")</f>
        <v/>
      </c>
      <c r="F180" s="16" t="str">
        <f t="shared" si="43"/>
        <v/>
      </c>
      <c r="G180" s="20" t="str">
        <f t="shared" si="44"/>
        <v/>
      </c>
      <c r="H180" s="13" t="str">
        <f t="shared" ca="1" si="47"/>
        <v/>
      </c>
      <c r="I180" s="14" t="str">
        <f t="shared" si="48"/>
        <v/>
      </c>
      <c r="J180" s="14" t="str">
        <f>""</f>
        <v/>
      </c>
      <c r="K180" s="14" t="str">
        <f t="shared" si="49"/>
        <v/>
      </c>
      <c r="L180" s="14" t="str">
        <f t="shared" si="50"/>
        <v/>
      </c>
      <c r="M180" s="14" t="str">
        <f t="shared" si="51"/>
        <v/>
      </c>
      <c r="N180" s="14" t="str">
        <f t="shared" si="52"/>
        <v/>
      </c>
      <c r="O180" s="14" t="str">
        <f t="shared" si="53"/>
        <v/>
      </c>
      <c r="P180" s="14" t="str">
        <f t="shared" si="54"/>
        <v/>
      </c>
      <c r="Q180" s="14" t="str">
        <f t="shared" si="55"/>
        <v/>
      </c>
      <c r="R180" s="96" t="str">
        <f t="shared" si="45"/>
        <v/>
      </c>
      <c r="S180" s="14" t="str">
        <f t="shared" si="56"/>
        <v/>
      </c>
      <c r="T180" s="14" t="str">
        <f t="shared" si="46"/>
        <v/>
      </c>
      <c r="U180" s="14" t="str">
        <f t="shared" si="57"/>
        <v/>
      </c>
      <c r="V180" s="14" t="str">
        <f t="shared" si="58"/>
        <v/>
      </c>
      <c r="W180" s="14" t="str">
        <f>IFERROR(CONCATENATE("PAGO N° ",B180," DEL CONTRATO CPS ",V180," ENTRE ",TEXT(VLOOKUP(A180,matriz,IF(generador!B180=1,16,IF(generador!B180=2,19,IF(generador!B180=3,22,IF(generador!B180=4,25,IF(generador!B180=5,28,IF(generador!B180=6,31,IF(generador!B180=7,34,IF(generador!B180=8,37,IF(generador!B180=9,40,IF(generador!B180=10,43,IF(generador!B180=11,46,IF(generador!B180=12,49,IF(generador!B180=13,52,IF(generador!B180=14,55,IF(generador!B180=15,58))))))))))))))),FALSE),"dd/mm/yyyy")," Y ",TEXT(VLOOKUP(A180,matriz,IF(generador!B180=1,17,IF(generador!B180=2,20,IF(generador!B180=3,23,IF(generador!B180=4,26,IF(generador!B180=5,29,IF(generador!B180=6,32,IF(generador!B180=7,35,IF(generador!B180=8,38,IF(generador!B180=9,41,IF(generador!B180=10,44,IF(generador!B180=11,47,IF(generador!B180=12,50,IF(generador!B180=13,53,IF(generador!B180=14,56,IF(generador!B180=15,59))))))))))))))),FALSE),"dd/mm/yyyy")),"")</f>
        <v/>
      </c>
    </row>
    <row r="181" spans="1:23" x14ac:dyDescent="0.25">
      <c r="A181" s="12"/>
      <c r="B181" s="5"/>
      <c r="C181" s="5"/>
      <c r="D181" s="14" t="str">
        <f t="shared" si="42"/>
        <v/>
      </c>
      <c r="E181" s="15" t="str">
        <f>IFERROR(IF(A181&lt;&gt;"",VLOOKUP(A181,matriz,IF(generador!B181=1,15,IF(generador!B181=2,18,IF(generador!B181=3,21,IF(generador!B181=4,24,IF(generador!B181=5,27,IF(generador!B181=6,30,IF(generador!B181=7,33,IF(generador!B181=8,36,IF(generador!B181=9,39,IF(generador!B181=10,42,IF(generador!B181=11,45,IF(generador!B181=12,48,IF(generador!B181=13,51,IF(generador!B181=14,54,IF(generador!B181=15,57))))))))))))))),FALSE),""),"")</f>
        <v/>
      </c>
      <c r="F181" s="16" t="str">
        <f t="shared" si="43"/>
        <v/>
      </c>
      <c r="G181" s="20" t="str">
        <f t="shared" si="44"/>
        <v/>
      </c>
      <c r="H181" s="13" t="str">
        <f t="shared" ca="1" si="47"/>
        <v/>
      </c>
      <c r="I181" s="14" t="str">
        <f t="shared" si="48"/>
        <v/>
      </c>
      <c r="J181" s="14" t="str">
        <f>""</f>
        <v/>
      </c>
      <c r="K181" s="14" t="str">
        <f t="shared" si="49"/>
        <v/>
      </c>
      <c r="L181" s="14" t="str">
        <f t="shared" si="50"/>
        <v/>
      </c>
      <c r="M181" s="14" t="str">
        <f t="shared" si="51"/>
        <v/>
      </c>
      <c r="N181" s="14" t="str">
        <f t="shared" si="52"/>
        <v/>
      </c>
      <c r="O181" s="14" t="str">
        <f t="shared" si="53"/>
        <v/>
      </c>
      <c r="P181" s="14" t="str">
        <f t="shared" si="54"/>
        <v/>
      </c>
      <c r="Q181" s="14" t="str">
        <f t="shared" si="55"/>
        <v/>
      </c>
      <c r="R181" s="96" t="str">
        <f t="shared" si="45"/>
        <v/>
      </c>
      <c r="S181" s="14" t="str">
        <f t="shared" si="56"/>
        <v/>
      </c>
      <c r="T181" s="14" t="str">
        <f t="shared" si="46"/>
        <v/>
      </c>
      <c r="U181" s="14" t="str">
        <f t="shared" si="57"/>
        <v/>
      </c>
      <c r="V181" s="14" t="str">
        <f t="shared" si="58"/>
        <v/>
      </c>
      <c r="W181" s="14" t="str">
        <f>IFERROR(CONCATENATE("PAGO N° ",B181," DEL CONTRATO CPS ",V181," ENTRE ",TEXT(VLOOKUP(A181,matriz,IF(generador!B181=1,16,IF(generador!B181=2,19,IF(generador!B181=3,22,IF(generador!B181=4,25,IF(generador!B181=5,28,IF(generador!B181=6,31,IF(generador!B181=7,34,IF(generador!B181=8,37,IF(generador!B181=9,40,IF(generador!B181=10,43,IF(generador!B181=11,46,IF(generador!B181=12,49,IF(generador!B181=13,52,IF(generador!B181=14,55,IF(generador!B181=15,58))))))))))))))),FALSE),"dd/mm/yyyy")," Y ",TEXT(VLOOKUP(A181,matriz,IF(generador!B181=1,17,IF(generador!B181=2,20,IF(generador!B181=3,23,IF(generador!B181=4,26,IF(generador!B181=5,29,IF(generador!B181=6,32,IF(generador!B181=7,35,IF(generador!B181=8,38,IF(generador!B181=9,41,IF(generador!B181=10,44,IF(generador!B181=11,47,IF(generador!B181=12,50,IF(generador!B181=13,53,IF(generador!B181=14,56,IF(generador!B181=15,59))))))))))))))),FALSE),"dd/mm/yyyy")),"")</f>
        <v/>
      </c>
    </row>
    <row r="182" spans="1:23" x14ac:dyDescent="0.25">
      <c r="A182" s="12"/>
      <c r="B182" s="5"/>
      <c r="C182" s="5"/>
      <c r="D182" s="14" t="str">
        <f t="shared" si="42"/>
        <v/>
      </c>
      <c r="E182" s="15" t="str">
        <f>IFERROR(IF(A182&lt;&gt;"",VLOOKUP(A182,matriz,IF(generador!B182=1,15,IF(generador!B182=2,18,IF(generador!B182=3,21,IF(generador!B182=4,24,IF(generador!B182=5,27,IF(generador!B182=6,30,IF(generador!B182=7,33,IF(generador!B182=8,36,IF(generador!B182=9,39,IF(generador!B182=10,42,IF(generador!B182=11,45,IF(generador!B182=12,48,IF(generador!B182=13,51,IF(generador!B182=14,54,IF(generador!B182=15,57))))))))))))))),FALSE),""),"")</f>
        <v/>
      </c>
      <c r="F182" s="16" t="str">
        <f t="shared" si="43"/>
        <v/>
      </c>
      <c r="G182" s="20" t="str">
        <f t="shared" si="44"/>
        <v/>
      </c>
      <c r="H182" s="13" t="str">
        <f t="shared" ca="1" si="47"/>
        <v/>
      </c>
      <c r="I182" s="14" t="str">
        <f t="shared" si="48"/>
        <v/>
      </c>
      <c r="J182" s="14" t="str">
        <f>""</f>
        <v/>
      </c>
      <c r="K182" s="14" t="str">
        <f t="shared" si="49"/>
        <v/>
      </c>
      <c r="L182" s="14" t="str">
        <f t="shared" si="50"/>
        <v/>
      </c>
      <c r="M182" s="14" t="str">
        <f t="shared" si="51"/>
        <v/>
      </c>
      <c r="N182" s="14" t="str">
        <f t="shared" si="52"/>
        <v/>
      </c>
      <c r="O182" s="14" t="str">
        <f t="shared" si="53"/>
        <v/>
      </c>
      <c r="P182" s="14" t="str">
        <f t="shared" si="54"/>
        <v/>
      </c>
      <c r="Q182" s="14" t="str">
        <f t="shared" si="55"/>
        <v/>
      </c>
      <c r="R182" s="96" t="str">
        <f t="shared" si="45"/>
        <v/>
      </c>
      <c r="S182" s="14" t="str">
        <f t="shared" si="56"/>
        <v/>
      </c>
      <c r="T182" s="14" t="str">
        <f t="shared" si="46"/>
        <v/>
      </c>
      <c r="U182" s="14" t="str">
        <f t="shared" si="57"/>
        <v/>
      </c>
      <c r="V182" s="14" t="str">
        <f t="shared" si="58"/>
        <v/>
      </c>
      <c r="W182" s="14" t="str">
        <f>IFERROR(CONCATENATE("PAGO N° ",B182," DEL CONTRATO CPS ",V182," ENTRE ",TEXT(VLOOKUP(A182,matriz,IF(generador!B182=1,16,IF(generador!B182=2,19,IF(generador!B182=3,22,IF(generador!B182=4,25,IF(generador!B182=5,28,IF(generador!B182=6,31,IF(generador!B182=7,34,IF(generador!B182=8,37,IF(generador!B182=9,40,IF(generador!B182=10,43,IF(generador!B182=11,46,IF(generador!B182=12,49,IF(generador!B182=13,52,IF(generador!B182=14,55,IF(generador!B182=15,58))))))))))))))),FALSE),"dd/mm/yyyy")," Y ",TEXT(VLOOKUP(A182,matriz,IF(generador!B182=1,17,IF(generador!B182=2,20,IF(generador!B182=3,23,IF(generador!B182=4,26,IF(generador!B182=5,29,IF(generador!B182=6,32,IF(generador!B182=7,35,IF(generador!B182=8,38,IF(generador!B182=9,41,IF(generador!B182=10,44,IF(generador!B182=11,47,IF(generador!B182=12,50,IF(generador!B182=13,53,IF(generador!B182=14,56,IF(generador!B182=15,59))))))))))))))),FALSE),"dd/mm/yyyy")),"")</f>
        <v/>
      </c>
    </row>
    <row r="183" spans="1:23" x14ac:dyDescent="0.25">
      <c r="A183" s="12"/>
      <c r="B183" s="5"/>
      <c r="C183" s="5"/>
      <c r="D183" s="14" t="str">
        <f t="shared" si="42"/>
        <v/>
      </c>
      <c r="E183" s="15" t="str">
        <f>IFERROR(IF(A183&lt;&gt;"",VLOOKUP(A183,matriz,IF(generador!B183=1,15,IF(generador!B183=2,18,IF(generador!B183=3,21,IF(generador!B183=4,24,IF(generador!B183=5,27,IF(generador!B183=6,30,IF(generador!B183=7,33,IF(generador!B183=8,36,IF(generador!B183=9,39,IF(generador!B183=10,42,IF(generador!B183=11,45,IF(generador!B183=12,48,IF(generador!B183=13,51,IF(generador!B183=14,54,IF(generador!B183=15,57))))))))))))))),FALSE),""),"")</f>
        <v/>
      </c>
      <c r="F183" s="16" t="str">
        <f t="shared" si="43"/>
        <v/>
      </c>
      <c r="G183" s="20" t="str">
        <f t="shared" si="44"/>
        <v/>
      </c>
      <c r="H183" s="13" t="str">
        <f t="shared" ca="1" si="47"/>
        <v/>
      </c>
      <c r="I183" s="14" t="str">
        <f t="shared" si="48"/>
        <v/>
      </c>
      <c r="J183" s="14" t="str">
        <f>""</f>
        <v/>
      </c>
      <c r="K183" s="14" t="str">
        <f t="shared" si="49"/>
        <v/>
      </c>
      <c r="L183" s="14" t="str">
        <f t="shared" si="50"/>
        <v/>
      </c>
      <c r="M183" s="14" t="str">
        <f t="shared" si="51"/>
        <v/>
      </c>
      <c r="N183" s="14" t="str">
        <f t="shared" si="52"/>
        <v/>
      </c>
      <c r="O183" s="14" t="str">
        <f t="shared" si="53"/>
        <v/>
      </c>
      <c r="P183" s="14" t="str">
        <f t="shared" si="54"/>
        <v/>
      </c>
      <c r="Q183" s="14" t="str">
        <f t="shared" si="55"/>
        <v/>
      </c>
      <c r="R183" s="96" t="str">
        <f t="shared" si="45"/>
        <v/>
      </c>
      <c r="S183" s="14" t="str">
        <f t="shared" si="56"/>
        <v/>
      </c>
      <c r="T183" s="14" t="str">
        <f t="shared" si="46"/>
        <v/>
      </c>
      <c r="U183" s="14" t="str">
        <f t="shared" si="57"/>
        <v/>
      </c>
      <c r="V183" s="14" t="str">
        <f t="shared" si="58"/>
        <v/>
      </c>
      <c r="W183" s="14" t="str">
        <f>IFERROR(CONCATENATE("PAGO N° ",B183," DEL CONTRATO CPS ",V183," ENTRE ",TEXT(VLOOKUP(A183,matriz,IF(generador!B183=1,16,IF(generador!B183=2,19,IF(generador!B183=3,22,IF(generador!B183=4,25,IF(generador!B183=5,28,IF(generador!B183=6,31,IF(generador!B183=7,34,IF(generador!B183=8,37,IF(generador!B183=9,40,IF(generador!B183=10,43,IF(generador!B183=11,46,IF(generador!B183=12,49,IF(generador!B183=13,52,IF(generador!B183=14,55,IF(generador!B183=15,58))))))))))))))),FALSE),"dd/mm/yyyy")," Y ",TEXT(VLOOKUP(A183,matriz,IF(generador!B183=1,17,IF(generador!B183=2,20,IF(generador!B183=3,23,IF(generador!B183=4,26,IF(generador!B183=5,29,IF(generador!B183=6,32,IF(generador!B183=7,35,IF(generador!B183=8,38,IF(generador!B183=9,41,IF(generador!B183=10,44,IF(generador!B183=11,47,IF(generador!B183=12,50,IF(generador!B183=13,53,IF(generador!B183=14,56,IF(generador!B183=15,59))))))))))))))),FALSE),"dd/mm/yyyy")),"")</f>
        <v/>
      </c>
    </row>
    <row r="184" spans="1:23" x14ac:dyDescent="0.25">
      <c r="A184" s="12"/>
      <c r="B184" s="5"/>
      <c r="C184" s="5"/>
      <c r="D184" s="14" t="str">
        <f t="shared" si="42"/>
        <v/>
      </c>
      <c r="E184" s="15" t="str">
        <f>IFERROR(IF(A184&lt;&gt;"",VLOOKUP(A184,matriz,IF(generador!B184=1,15,IF(generador!B184=2,18,IF(generador!B184=3,21,IF(generador!B184=4,24,IF(generador!B184=5,27,IF(generador!B184=6,30,IF(generador!B184=7,33,IF(generador!B184=8,36,IF(generador!B184=9,39,IF(generador!B184=10,42,IF(generador!B184=11,45,IF(generador!B184=12,48,IF(generador!B184=13,51,IF(generador!B184=14,54,IF(generador!B184=15,57))))))))))))))),FALSE),""),"")</f>
        <v/>
      </c>
      <c r="F184" s="16" t="str">
        <f t="shared" si="43"/>
        <v/>
      </c>
      <c r="G184" s="20" t="str">
        <f t="shared" si="44"/>
        <v/>
      </c>
      <c r="H184" s="13" t="str">
        <f t="shared" ca="1" si="47"/>
        <v/>
      </c>
      <c r="I184" s="14" t="str">
        <f t="shared" si="48"/>
        <v/>
      </c>
      <c r="J184" s="14" t="str">
        <f>""</f>
        <v/>
      </c>
      <c r="K184" s="14" t="str">
        <f t="shared" si="49"/>
        <v/>
      </c>
      <c r="L184" s="14" t="str">
        <f t="shared" si="50"/>
        <v/>
      </c>
      <c r="M184" s="14" t="str">
        <f t="shared" si="51"/>
        <v/>
      </c>
      <c r="N184" s="14" t="str">
        <f t="shared" si="52"/>
        <v/>
      </c>
      <c r="O184" s="14" t="str">
        <f t="shared" si="53"/>
        <v/>
      </c>
      <c r="P184" s="14" t="str">
        <f t="shared" si="54"/>
        <v/>
      </c>
      <c r="Q184" s="14" t="str">
        <f t="shared" si="55"/>
        <v/>
      </c>
      <c r="R184" s="96" t="str">
        <f t="shared" si="45"/>
        <v/>
      </c>
      <c r="S184" s="14" t="str">
        <f t="shared" si="56"/>
        <v/>
      </c>
      <c r="T184" s="14" t="str">
        <f t="shared" si="46"/>
        <v/>
      </c>
      <c r="U184" s="14" t="str">
        <f t="shared" si="57"/>
        <v/>
      </c>
      <c r="V184" s="14" t="str">
        <f t="shared" si="58"/>
        <v/>
      </c>
      <c r="W184" s="14" t="str">
        <f>IFERROR(CONCATENATE("PAGO N° ",B184," DEL CONTRATO CPS ",V184," ENTRE ",TEXT(VLOOKUP(A184,matriz,IF(generador!B184=1,16,IF(generador!B184=2,19,IF(generador!B184=3,22,IF(generador!B184=4,25,IF(generador!B184=5,28,IF(generador!B184=6,31,IF(generador!B184=7,34,IF(generador!B184=8,37,IF(generador!B184=9,40,IF(generador!B184=10,43,IF(generador!B184=11,46,IF(generador!B184=12,49,IF(generador!B184=13,52,IF(generador!B184=14,55,IF(generador!B184=15,58))))))))))))))),FALSE),"dd/mm/yyyy")," Y ",TEXT(VLOOKUP(A184,matriz,IF(generador!B184=1,17,IF(generador!B184=2,20,IF(generador!B184=3,23,IF(generador!B184=4,26,IF(generador!B184=5,29,IF(generador!B184=6,32,IF(generador!B184=7,35,IF(generador!B184=8,38,IF(generador!B184=9,41,IF(generador!B184=10,44,IF(generador!B184=11,47,IF(generador!B184=12,50,IF(generador!B184=13,53,IF(generador!B184=14,56,IF(generador!B184=15,59))))))))))))))),FALSE),"dd/mm/yyyy")),"")</f>
        <v/>
      </c>
    </row>
    <row r="185" spans="1:23" x14ac:dyDescent="0.25">
      <c r="A185" s="12"/>
      <c r="B185" s="5"/>
      <c r="C185" s="5"/>
      <c r="D185" s="14" t="str">
        <f t="shared" si="42"/>
        <v/>
      </c>
      <c r="E185" s="15" t="str">
        <f>IFERROR(IF(A185&lt;&gt;"",VLOOKUP(A185,matriz,IF(generador!B185=1,15,IF(generador!B185=2,18,IF(generador!B185=3,21,IF(generador!B185=4,24,IF(generador!B185=5,27,IF(generador!B185=6,30,IF(generador!B185=7,33,IF(generador!B185=8,36,IF(generador!B185=9,39,IF(generador!B185=10,42,IF(generador!B185=11,45,IF(generador!B185=12,48,IF(generador!B185=13,51,IF(generador!B185=14,54,IF(generador!B185=15,57))))))))))))))),FALSE),""),"")</f>
        <v/>
      </c>
      <c r="F185" s="16" t="str">
        <f t="shared" si="43"/>
        <v/>
      </c>
      <c r="G185" s="20" t="str">
        <f t="shared" si="44"/>
        <v/>
      </c>
      <c r="H185" s="13" t="str">
        <f t="shared" ca="1" si="47"/>
        <v/>
      </c>
      <c r="I185" s="14" t="str">
        <f t="shared" si="48"/>
        <v/>
      </c>
      <c r="J185" s="14" t="str">
        <f>""</f>
        <v/>
      </c>
      <c r="K185" s="14" t="str">
        <f t="shared" si="49"/>
        <v/>
      </c>
      <c r="L185" s="14" t="str">
        <f t="shared" si="50"/>
        <v/>
      </c>
      <c r="M185" s="14" t="str">
        <f t="shared" si="51"/>
        <v/>
      </c>
      <c r="N185" s="14" t="str">
        <f t="shared" si="52"/>
        <v/>
      </c>
      <c r="O185" s="14" t="str">
        <f t="shared" si="53"/>
        <v/>
      </c>
      <c r="P185" s="14" t="str">
        <f t="shared" si="54"/>
        <v/>
      </c>
      <c r="Q185" s="14" t="str">
        <f t="shared" si="55"/>
        <v/>
      </c>
      <c r="R185" s="96" t="str">
        <f t="shared" si="45"/>
        <v/>
      </c>
      <c r="S185" s="14" t="str">
        <f t="shared" si="56"/>
        <v/>
      </c>
      <c r="T185" s="14" t="str">
        <f t="shared" si="46"/>
        <v/>
      </c>
      <c r="U185" s="14" t="str">
        <f t="shared" si="57"/>
        <v/>
      </c>
      <c r="V185" s="14" t="str">
        <f t="shared" si="58"/>
        <v/>
      </c>
      <c r="W185" s="14" t="str">
        <f>IFERROR(CONCATENATE("PAGO N° ",B185," DEL CONTRATO CPS ",V185," ENTRE ",TEXT(VLOOKUP(A185,matriz,IF(generador!B185=1,16,IF(generador!B185=2,19,IF(generador!B185=3,22,IF(generador!B185=4,25,IF(generador!B185=5,28,IF(generador!B185=6,31,IF(generador!B185=7,34,IF(generador!B185=8,37,IF(generador!B185=9,40,IF(generador!B185=10,43,IF(generador!B185=11,46,IF(generador!B185=12,49,IF(generador!B185=13,52,IF(generador!B185=14,55,IF(generador!B185=15,58))))))))))))))),FALSE),"dd/mm/yyyy")," Y ",TEXT(VLOOKUP(A185,matriz,IF(generador!B185=1,17,IF(generador!B185=2,20,IF(generador!B185=3,23,IF(generador!B185=4,26,IF(generador!B185=5,29,IF(generador!B185=6,32,IF(generador!B185=7,35,IF(generador!B185=8,38,IF(generador!B185=9,41,IF(generador!B185=10,44,IF(generador!B185=11,47,IF(generador!B185=12,50,IF(generador!B185=13,53,IF(generador!B185=14,56,IF(generador!B185=15,59))))))))))))))),FALSE),"dd/mm/yyyy")),"")</f>
        <v/>
      </c>
    </row>
    <row r="186" spans="1:23" x14ac:dyDescent="0.25">
      <c r="A186" s="12"/>
      <c r="B186" s="5"/>
      <c r="C186" s="5"/>
      <c r="D186" s="14" t="str">
        <f t="shared" si="42"/>
        <v/>
      </c>
      <c r="E186" s="15" t="str">
        <f>IFERROR(IF(A186&lt;&gt;"",VLOOKUP(A186,matriz,IF(generador!B186=1,15,IF(generador!B186=2,18,IF(generador!B186=3,21,IF(generador!B186=4,24,IF(generador!B186=5,27,IF(generador!B186=6,30,IF(generador!B186=7,33,IF(generador!B186=8,36,IF(generador!B186=9,39,IF(generador!B186=10,42,IF(generador!B186=11,45,IF(generador!B186=12,48,IF(generador!B186=13,51,IF(generador!B186=14,54,IF(generador!B186=15,57))))))))))))))),FALSE),""),"")</f>
        <v/>
      </c>
      <c r="F186" s="16" t="str">
        <f t="shared" si="43"/>
        <v/>
      </c>
      <c r="G186" s="20" t="str">
        <f t="shared" si="44"/>
        <v/>
      </c>
      <c r="H186" s="13" t="str">
        <f t="shared" ca="1" si="47"/>
        <v/>
      </c>
      <c r="I186" s="14" t="str">
        <f t="shared" si="48"/>
        <v/>
      </c>
      <c r="J186" s="14" t="str">
        <f>""</f>
        <v/>
      </c>
      <c r="K186" s="14" t="str">
        <f t="shared" si="49"/>
        <v/>
      </c>
      <c r="L186" s="14" t="str">
        <f t="shared" si="50"/>
        <v/>
      </c>
      <c r="M186" s="14" t="str">
        <f t="shared" si="51"/>
        <v/>
      </c>
      <c r="N186" s="14" t="str">
        <f t="shared" si="52"/>
        <v/>
      </c>
      <c r="O186" s="14" t="str">
        <f t="shared" si="53"/>
        <v/>
      </c>
      <c r="P186" s="14" t="str">
        <f t="shared" si="54"/>
        <v/>
      </c>
      <c r="Q186" s="14" t="str">
        <f t="shared" si="55"/>
        <v/>
      </c>
      <c r="R186" s="96" t="str">
        <f t="shared" si="45"/>
        <v/>
      </c>
      <c r="S186" s="14" t="str">
        <f t="shared" si="56"/>
        <v/>
      </c>
      <c r="T186" s="14" t="str">
        <f t="shared" si="46"/>
        <v/>
      </c>
      <c r="U186" s="14" t="str">
        <f t="shared" si="57"/>
        <v/>
      </c>
      <c r="V186" s="14" t="str">
        <f t="shared" si="58"/>
        <v/>
      </c>
      <c r="W186" s="14" t="str">
        <f>IFERROR(CONCATENATE("PAGO N° ",B186," DEL CONTRATO CPS ",V186," ENTRE ",TEXT(VLOOKUP(A186,matriz,IF(generador!B186=1,16,IF(generador!B186=2,19,IF(generador!B186=3,22,IF(generador!B186=4,25,IF(generador!B186=5,28,IF(generador!B186=6,31,IF(generador!B186=7,34,IF(generador!B186=8,37,IF(generador!B186=9,40,IF(generador!B186=10,43,IF(generador!B186=11,46,IF(generador!B186=12,49,IF(generador!B186=13,52,IF(generador!B186=14,55,IF(generador!B186=15,58))))))))))))))),FALSE),"dd/mm/yyyy")," Y ",TEXT(VLOOKUP(A186,matriz,IF(generador!B186=1,17,IF(generador!B186=2,20,IF(generador!B186=3,23,IF(generador!B186=4,26,IF(generador!B186=5,29,IF(generador!B186=6,32,IF(generador!B186=7,35,IF(generador!B186=8,38,IF(generador!B186=9,41,IF(generador!B186=10,44,IF(generador!B186=11,47,IF(generador!B186=12,50,IF(generador!B186=13,53,IF(generador!B186=14,56,IF(generador!B186=15,59))))))))))))))),FALSE),"dd/mm/yyyy")),"")</f>
        <v/>
      </c>
    </row>
    <row r="187" spans="1:23" x14ac:dyDescent="0.25">
      <c r="A187" s="12"/>
      <c r="B187" s="5"/>
      <c r="C187" s="5"/>
      <c r="D187" s="14" t="str">
        <f t="shared" si="42"/>
        <v/>
      </c>
      <c r="E187" s="15" t="str">
        <f>IFERROR(IF(A187&lt;&gt;"",VLOOKUP(A187,matriz,IF(generador!B187=1,15,IF(generador!B187=2,18,IF(generador!B187=3,21,IF(generador!B187=4,24,IF(generador!B187=5,27,IF(generador!B187=6,30,IF(generador!B187=7,33,IF(generador!B187=8,36,IF(generador!B187=9,39,IF(generador!B187=10,42,IF(generador!B187=11,45,IF(generador!B187=12,48,IF(generador!B187=13,51,IF(generador!B187=14,54,IF(generador!B187=15,57))))))))))))))),FALSE),""),"")</f>
        <v/>
      </c>
      <c r="F187" s="16" t="str">
        <f t="shared" si="43"/>
        <v/>
      </c>
      <c r="G187" s="20" t="str">
        <f t="shared" si="44"/>
        <v/>
      </c>
      <c r="H187" s="13" t="str">
        <f t="shared" ca="1" si="47"/>
        <v/>
      </c>
      <c r="I187" s="14" t="str">
        <f t="shared" si="48"/>
        <v/>
      </c>
      <c r="J187" s="14" t="str">
        <f>""</f>
        <v/>
      </c>
      <c r="K187" s="14" t="str">
        <f t="shared" si="49"/>
        <v/>
      </c>
      <c r="L187" s="14" t="str">
        <f t="shared" si="50"/>
        <v/>
      </c>
      <c r="M187" s="14" t="str">
        <f t="shared" si="51"/>
        <v/>
      </c>
      <c r="N187" s="14" t="str">
        <f t="shared" si="52"/>
        <v/>
      </c>
      <c r="O187" s="14" t="str">
        <f t="shared" si="53"/>
        <v/>
      </c>
      <c r="P187" s="14" t="str">
        <f t="shared" si="54"/>
        <v/>
      </c>
      <c r="Q187" s="14" t="str">
        <f t="shared" si="55"/>
        <v/>
      </c>
      <c r="R187" s="96" t="str">
        <f t="shared" si="45"/>
        <v/>
      </c>
      <c r="S187" s="14" t="str">
        <f t="shared" si="56"/>
        <v/>
      </c>
      <c r="T187" s="14" t="str">
        <f t="shared" si="46"/>
        <v/>
      </c>
      <c r="U187" s="14" t="str">
        <f t="shared" si="57"/>
        <v/>
      </c>
      <c r="V187" s="14" t="str">
        <f t="shared" si="58"/>
        <v/>
      </c>
      <c r="W187" s="14" t="str">
        <f>IFERROR(CONCATENATE("PAGO N° ",B187," DEL CONTRATO CPS ",V187," ENTRE ",TEXT(VLOOKUP(A187,matriz,IF(generador!B187=1,16,IF(generador!B187=2,19,IF(generador!B187=3,22,IF(generador!B187=4,25,IF(generador!B187=5,28,IF(generador!B187=6,31,IF(generador!B187=7,34,IF(generador!B187=8,37,IF(generador!B187=9,40,IF(generador!B187=10,43,IF(generador!B187=11,46,IF(generador!B187=12,49,IF(generador!B187=13,52,IF(generador!B187=14,55,IF(generador!B187=15,58))))))))))))))),FALSE),"dd/mm/yyyy")," Y ",TEXT(VLOOKUP(A187,matriz,IF(generador!B187=1,17,IF(generador!B187=2,20,IF(generador!B187=3,23,IF(generador!B187=4,26,IF(generador!B187=5,29,IF(generador!B187=6,32,IF(generador!B187=7,35,IF(generador!B187=8,38,IF(generador!B187=9,41,IF(generador!B187=10,44,IF(generador!B187=11,47,IF(generador!B187=12,50,IF(generador!B187=13,53,IF(generador!B187=14,56,IF(generador!B187=15,59))))))))))))))),FALSE),"dd/mm/yyyy")),"")</f>
        <v/>
      </c>
    </row>
    <row r="188" spans="1:23" x14ac:dyDescent="0.25">
      <c r="A188" s="12"/>
      <c r="B188" s="5"/>
      <c r="C188" s="5"/>
      <c r="D188" s="14" t="str">
        <f t="shared" si="42"/>
        <v/>
      </c>
      <c r="E188" s="15" t="str">
        <f>IFERROR(IF(A188&lt;&gt;"",VLOOKUP(A188,matriz,IF(generador!B188=1,15,IF(generador!B188=2,18,IF(generador!B188=3,21,IF(generador!B188=4,24,IF(generador!B188=5,27,IF(generador!B188=6,30,IF(generador!B188=7,33,IF(generador!B188=8,36,IF(generador!B188=9,39,IF(generador!B188=10,42,IF(generador!B188=11,45,IF(generador!B188=12,48,IF(generador!B188=13,51,IF(generador!B188=14,54,IF(generador!B188=15,57))))))))))))))),FALSE),""),"")</f>
        <v/>
      </c>
      <c r="F188" s="16" t="str">
        <f t="shared" si="43"/>
        <v/>
      </c>
      <c r="G188" s="20" t="str">
        <f t="shared" si="44"/>
        <v/>
      </c>
      <c r="H188" s="13" t="str">
        <f t="shared" ca="1" si="47"/>
        <v/>
      </c>
      <c r="I188" s="14" t="str">
        <f t="shared" si="48"/>
        <v/>
      </c>
      <c r="J188" s="14" t="str">
        <f>""</f>
        <v/>
      </c>
      <c r="K188" s="14" t="str">
        <f t="shared" si="49"/>
        <v/>
      </c>
      <c r="L188" s="14" t="str">
        <f t="shared" si="50"/>
        <v/>
      </c>
      <c r="M188" s="14" t="str">
        <f t="shared" si="51"/>
        <v/>
      </c>
      <c r="N188" s="14" t="str">
        <f t="shared" si="52"/>
        <v/>
      </c>
      <c r="O188" s="14" t="str">
        <f t="shared" si="53"/>
        <v/>
      </c>
      <c r="P188" s="14" t="str">
        <f t="shared" si="54"/>
        <v/>
      </c>
      <c r="Q188" s="14" t="str">
        <f t="shared" si="55"/>
        <v/>
      </c>
      <c r="R188" s="96" t="str">
        <f t="shared" si="45"/>
        <v/>
      </c>
      <c r="S188" s="14" t="str">
        <f t="shared" si="56"/>
        <v/>
      </c>
      <c r="T188" s="14" t="str">
        <f t="shared" si="46"/>
        <v/>
      </c>
      <c r="U188" s="14" t="str">
        <f t="shared" si="57"/>
        <v/>
      </c>
      <c r="V188" s="14" t="str">
        <f t="shared" si="58"/>
        <v/>
      </c>
      <c r="W188" s="14" t="str">
        <f>IFERROR(CONCATENATE("PAGO N° ",B188," DEL CONTRATO CPS ",V188," ENTRE ",TEXT(VLOOKUP(A188,matriz,IF(generador!B188=1,16,IF(generador!B188=2,19,IF(generador!B188=3,22,IF(generador!B188=4,25,IF(generador!B188=5,28,IF(generador!B188=6,31,IF(generador!B188=7,34,IF(generador!B188=8,37,IF(generador!B188=9,40,IF(generador!B188=10,43,IF(generador!B188=11,46,IF(generador!B188=12,49,IF(generador!B188=13,52,IF(generador!B188=14,55,IF(generador!B188=15,58))))))))))))))),FALSE),"dd/mm/yyyy")," Y ",TEXT(VLOOKUP(A188,matriz,IF(generador!B188=1,17,IF(generador!B188=2,20,IF(generador!B188=3,23,IF(generador!B188=4,26,IF(generador!B188=5,29,IF(generador!B188=6,32,IF(generador!B188=7,35,IF(generador!B188=8,38,IF(generador!B188=9,41,IF(generador!B188=10,44,IF(generador!B188=11,47,IF(generador!B188=12,50,IF(generador!B188=13,53,IF(generador!B188=14,56,IF(generador!B188=15,59))))))))))))))),FALSE),"dd/mm/yyyy")),"")</f>
        <v/>
      </c>
    </row>
    <row r="189" spans="1:23" x14ac:dyDescent="0.25">
      <c r="A189" s="12"/>
      <c r="B189" s="5"/>
      <c r="C189" s="5"/>
      <c r="D189" s="14" t="str">
        <f t="shared" si="42"/>
        <v/>
      </c>
      <c r="E189" s="15" t="str">
        <f>IFERROR(IF(A189&lt;&gt;"",VLOOKUP(A189,matriz,IF(generador!B189=1,15,IF(generador!B189=2,18,IF(generador!B189=3,21,IF(generador!B189=4,24,IF(generador!B189=5,27,IF(generador!B189=6,30,IF(generador!B189=7,33,IF(generador!B189=8,36,IF(generador!B189=9,39,IF(generador!B189=10,42,IF(generador!B189=11,45,IF(generador!B189=12,48,IF(generador!B189=13,51,IF(generador!B189=14,54,IF(generador!B189=15,57))))))))))))))),FALSE),""),"")</f>
        <v/>
      </c>
      <c r="F189" s="16" t="str">
        <f t="shared" si="43"/>
        <v/>
      </c>
      <c r="G189" s="20" t="str">
        <f t="shared" si="44"/>
        <v/>
      </c>
      <c r="H189" s="13" t="str">
        <f t="shared" ca="1" si="47"/>
        <v/>
      </c>
      <c r="I189" s="14" t="str">
        <f t="shared" si="48"/>
        <v/>
      </c>
      <c r="J189" s="14" t="str">
        <f>""</f>
        <v/>
      </c>
      <c r="K189" s="14" t="str">
        <f t="shared" si="49"/>
        <v/>
      </c>
      <c r="L189" s="14" t="str">
        <f t="shared" si="50"/>
        <v/>
      </c>
      <c r="M189" s="14" t="str">
        <f t="shared" si="51"/>
        <v/>
      </c>
      <c r="N189" s="14" t="str">
        <f t="shared" si="52"/>
        <v/>
      </c>
      <c r="O189" s="14" t="str">
        <f t="shared" si="53"/>
        <v/>
      </c>
      <c r="P189" s="14" t="str">
        <f t="shared" si="54"/>
        <v/>
      </c>
      <c r="Q189" s="14" t="str">
        <f t="shared" si="55"/>
        <v/>
      </c>
      <c r="R189" s="96" t="str">
        <f t="shared" si="45"/>
        <v/>
      </c>
      <c r="S189" s="14" t="str">
        <f t="shared" si="56"/>
        <v/>
      </c>
      <c r="T189" s="14" t="str">
        <f t="shared" si="46"/>
        <v/>
      </c>
      <c r="U189" s="14" t="str">
        <f t="shared" si="57"/>
        <v/>
      </c>
      <c r="V189" s="14" t="str">
        <f t="shared" si="58"/>
        <v/>
      </c>
      <c r="W189" s="14" t="str">
        <f>IFERROR(CONCATENATE("PAGO N° ",B189," DEL CONTRATO CPS ",V189," ENTRE ",TEXT(VLOOKUP(A189,matriz,IF(generador!B189=1,16,IF(generador!B189=2,19,IF(generador!B189=3,22,IF(generador!B189=4,25,IF(generador!B189=5,28,IF(generador!B189=6,31,IF(generador!B189=7,34,IF(generador!B189=8,37,IF(generador!B189=9,40,IF(generador!B189=10,43,IF(generador!B189=11,46,IF(generador!B189=12,49,IF(generador!B189=13,52,IF(generador!B189=14,55,IF(generador!B189=15,58))))))))))))))),FALSE),"dd/mm/yyyy")," Y ",TEXT(VLOOKUP(A189,matriz,IF(generador!B189=1,17,IF(generador!B189=2,20,IF(generador!B189=3,23,IF(generador!B189=4,26,IF(generador!B189=5,29,IF(generador!B189=6,32,IF(generador!B189=7,35,IF(generador!B189=8,38,IF(generador!B189=9,41,IF(generador!B189=10,44,IF(generador!B189=11,47,IF(generador!B189=12,50,IF(generador!B189=13,53,IF(generador!B189=14,56,IF(generador!B189=15,59))))))))))))))),FALSE),"dd/mm/yyyy")),"")</f>
        <v/>
      </c>
    </row>
    <row r="190" spans="1:23" x14ac:dyDescent="0.25">
      <c r="A190" s="12"/>
      <c r="B190" s="5"/>
      <c r="C190" s="5"/>
      <c r="D190" s="14" t="str">
        <f t="shared" si="42"/>
        <v/>
      </c>
      <c r="E190" s="15" t="str">
        <f>IFERROR(IF(A190&lt;&gt;"",VLOOKUP(A190,matriz,IF(generador!B190=1,15,IF(generador!B190=2,18,IF(generador!B190=3,21,IF(generador!B190=4,24,IF(generador!B190=5,27,IF(generador!B190=6,30,IF(generador!B190=7,33,IF(generador!B190=8,36,IF(generador!B190=9,39,IF(generador!B190=10,42,IF(generador!B190=11,45,IF(generador!B190=12,48,IF(generador!B190=13,51,IF(generador!B190=14,54,IF(generador!B190=15,57))))))))))))))),FALSE),""),"")</f>
        <v/>
      </c>
      <c r="F190" s="16" t="str">
        <f t="shared" si="43"/>
        <v/>
      </c>
      <c r="G190" s="20" t="str">
        <f t="shared" si="44"/>
        <v/>
      </c>
      <c r="H190" s="13" t="str">
        <f t="shared" ca="1" si="47"/>
        <v/>
      </c>
      <c r="I190" s="14" t="str">
        <f t="shared" si="48"/>
        <v/>
      </c>
      <c r="J190" s="14" t="str">
        <f>""</f>
        <v/>
      </c>
      <c r="K190" s="14" t="str">
        <f t="shared" si="49"/>
        <v/>
      </c>
      <c r="L190" s="14" t="str">
        <f t="shared" si="50"/>
        <v/>
      </c>
      <c r="M190" s="14" t="str">
        <f t="shared" si="51"/>
        <v/>
      </c>
      <c r="N190" s="14" t="str">
        <f t="shared" si="52"/>
        <v/>
      </c>
      <c r="O190" s="14" t="str">
        <f t="shared" si="53"/>
        <v/>
      </c>
      <c r="P190" s="14" t="str">
        <f t="shared" si="54"/>
        <v/>
      </c>
      <c r="Q190" s="14" t="str">
        <f t="shared" si="55"/>
        <v/>
      </c>
      <c r="R190" s="96" t="str">
        <f t="shared" si="45"/>
        <v/>
      </c>
      <c r="S190" s="14" t="str">
        <f t="shared" si="56"/>
        <v/>
      </c>
      <c r="T190" s="14" t="str">
        <f t="shared" si="46"/>
        <v/>
      </c>
      <c r="U190" s="14" t="str">
        <f t="shared" si="57"/>
        <v/>
      </c>
      <c r="V190" s="14" t="str">
        <f t="shared" si="58"/>
        <v/>
      </c>
      <c r="W190" s="14" t="str">
        <f>IFERROR(CONCATENATE("PAGO N° ",B190," DEL CONTRATO CPS ",V190," ENTRE ",TEXT(VLOOKUP(A190,matriz,IF(generador!B190=1,16,IF(generador!B190=2,19,IF(generador!B190=3,22,IF(generador!B190=4,25,IF(generador!B190=5,28,IF(generador!B190=6,31,IF(generador!B190=7,34,IF(generador!B190=8,37,IF(generador!B190=9,40,IF(generador!B190=10,43,IF(generador!B190=11,46,IF(generador!B190=12,49,IF(generador!B190=13,52,IF(generador!B190=14,55,IF(generador!B190=15,58))))))))))))))),FALSE),"dd/mm/yyyy")," Y ",TEXT(VLOOKUP(A190,matriz,IF(generador!B190=1,17,IF(generador!B190=2,20,IF(generador!B190=3,23,IF(generador!B190=4,26,IF(generador!B190=5,29,IF(generador!B190=6,32,IF(generador!B190=7,35,IF(generador!B190=8,38,IF(generador!B190=9,41,IF(generador!B190=10,44,IF(generador!B190=11,47,IF(generador!B190=12,50,IF(generador!B190=13,53,IF(generador!B190=14,56,IF(generador!B190=15,59))))))))))))))),FALSE),"dd/mm/yyyy")),"")</f>
        <v/>
      </c>
    </row>
    <row r="191" spans="1:23" x14ac:dyDescent="0.25">
      <c r="A191" s="12"/>
      <c r="B191" s="5"/>
      <c r="C191" s="5"/>
      <c r="D191" s="14" t="str">
        <f t="shared" si="42"/>
        <v/>
      </c>
      <c r="E191" s="15" t="str">
        <f>IFERROR(IF(A191&lt;&gt;"",VLOOKUP(A191,matriz,IF(generador!B191=1,15,IF(generador!B191=2,18,IF(generador!B191=3,21,IF(generador!B191=4,24,IF(generador!B191=5,27,IF(generador!B191=6,30,IF(generador!B191=7,33,IF(generador!B191=8,36,IF(generador!B191=9,39,IF(generador!B191=10,42,IF(generador!B191=11,45,IF(generador!B191=12,48,IF(generador!B191=13,51,IF(generador!B191=14,54,IF(generador!B191=15,57))))))))))))))),FALSE),""),"")</f>
        <v/>
      </c>
      <c r="F191" s="16" t="str">
        <f t="shared" si="43"/>
        <v/>
      </c>
      <c r="G191" s="20" t="str">
        <f t="shared" si="44"/>
        <v/>
      </c>
      <c r="H191" s="13" t="str">
        <f t="shared" ca="1" si="47"/>
        <v/>
      </c>
      <c r="I191" s="14" t="str">
        <f t="shared" si="48"/>
        <v/>
      </c>
      <c r="J191" s="14" t="str">
        <f>""</f>
        <v/>
      </c>
      <c r="K191" s="14" t="str">
        <f t="shared" si="49"/>
        <v/>
      </c>
      <c r="L191" s="14" t="str">
        <f t="shared" si="50"/>
        <v/>
      </c>
      <c r="M191" s="14" t="str">
        <f t="shared" si="51"/>
        <v/>
      </c>
      <c r="N191" s="14" t="str">
        <f t="shared" si="52"/>
        <v/>
      </c>
      <c r="O191" s="14" t="str">
        <f t="shared" si="53"/>
        <v/>
      </c>
      <c r="P191" s="14" t="str">
        <f t="shared" si="54"/>
        <v/>
      </c>
      <c r="Q191" s="14" t="str">
        <f t="shared" si="55"/>
        <v/>
      </c>
      <c r="R191" s="96" t="str">
        <f t="shared" si="45"/>
        <v/>
      </c>
      <c r="S191" s="14" t="str">
        <f t="shared" si="56"/>
        <v/>
      </c>
      <c r="T191" s="14" t="str">
        <f t="shared" si="46"/>
        <v/>
      </c>
      <c r="U191" s="14" t="str">
        <f t="shared" si="57"/>
        <v/>
      </c>
      <c r="V191" s="14" t="str">
        <f t="shared" si="58"/>
        <v/>
      </c>
      <c r="W191" s="14" t="str">
        <f>IFERROR(CONCATENATE("PAGO N° ",B191," DEL CONTRATO CPS ",V191," ENTRE ",TEXT(VLOOKUP(A191,matriz,IF(generador!B191=1,16,IF(generador!B191=2,19,IF(generador!B191=3,22,IF(generador!B191=4,25,IF(generador!B191=5,28,IF(generador!B191=6,31,IF(generador!B191=7,34,IF(generador!B191=8,37,IF(generador!B191=9,40,IF(generador!B191=10,43,IF(generador!B191=11,46,IF(generador!B191=12,49,IF(generador!B191=13,52,IF(generador!B191=14,55,IF(generador!B191=15,58))))))))))))))),FALSE),"dd/mm/yyyy")," Y ",TEXT(VLOOKUP(A191,matriz,IF(generador!B191=1,17,IF(generador!B191=2,20,IF(generador!B191=3,23,IF(generador!B191=4,26,IF(generador!B191=5,29,IF(generador!B191=6,32,IF(generador!B191=7,35,IF(generador!B191=8,38,IF(generador!B191=9,41,IF(generador!B191=10,44,IF(generador!B191=11,47,IF(generador!B191=12,50,IF(generador!B191=13,53,IF(generador!B191=14,56,IF(generador!B191=15,59))))))))))))))),FALSE),"dd/mm/yyyy")),"")</f>
        <v/>
      </c>
    </row>
    <row r="192" spans="1:23" x14ac:dyDescent="0.25">
      <c r="A192" s="12"/>
      <c r="B192" s="5"/>
      <c r="C192" s="5"/>
      <c r="D192" s="14" t="str">
        <f t="shared" si="42"/>
        <v/>
      </c>
      <c r="E192" s="15" t="str">
        <f>IFERROR(IF(A192&lt;&gt;"",VLOOKUP(A192,matriz,IF(generador!B192=1,15,IF(generador!B192=2,18,IF(generador!B192=3,21,IF(generador!B192=4,24,IF(generador!B192=5,27,IF(generador!B192=6,30,IF(generador!B192=7,33,IF(generador!B192=8,36,IF(generador!B192=9,39,IF(generador!B192=10,42,IF(generador!B192=11,45,IF(generador!B192=12,48,IF(generador!B192=13,51,IF(generador!B192=14,54,IF(generador!B192=15,57))))))))))))))),FALSE),""),"")</f>
        <v/>
      </c>
      <c r="F192" s="16" t="str">
        <f t="shared" si="43"/>
        <v/>
      </c>
      <c r="G192" s="20" t="str">
        <f t="shared" si="44"/>
        <v/>
      </c>
      <c r="H192" s="13" t="str">
        <f t="shared" ca="1" si="47"/>
        <v/>
      </c>
      <c r="I192" s="14" t="str">
        <f t="shared" si="48"/>
        <v/>
      </c>
      <c r="J192" s="14" t="str">
        <f>""</f>
        <v/>
      </c>
      <c r="K192" s="14" t="str">
        <f t="shared" si="49"/>
        <v/>
      </c>
      <c r="L192" s="14" t="str">
        <f t="shared" si="50"/>
        <v/>
      </c>
      <c r="M192" s="14" t="str">
        <f t="shared" si="51"/>
        <v/>
      </c>
      <c r="N192" s="14" t="str">
        <f t="shared" si="52"/>
        <v/>
      </c>
      <c r="O192" s="14" t="str">
        <f t="shared" si="53"/>
        <v/>
      </c>
      <c r="P192" s="14" t="str">
        <f t="shared" si="54"/>
        <v/>
      </c>
      <c r="Q192" s="14" t="str">
        <f t="shared" si="55"/>
        <v/>
      </c>
      <c r="R192" s="96" t="str">
        <f t="shared" si="45"/>
        <v/>
      </c>
      <c r="S192" s="14" t="str">
        <f t="shared" si="56"/>
        <v/>
      </c>
      <c r="T192" s="14" t="str">
        <f t="shared" si="46"/>
        <v/>
      </c>
      <c r="U192" s="14" t="str">
        <f t="shared" si="57"/>
        <v/>
      </c>
      <c r="V192" s="14" t="str">
        <f t="shared" si="58"/>
        <v/>
      </c>
      <c r="W192" s="14" t="str">
        <f>IFERROR(CONCATENATE("PAGO N° ",B192," DEL CONTRATO CPS ",V192," ENTRE ",TEXT(VLOOKUP(A192,matriz,IF(generador!B192=1,16,IF(generador!B192=2,19,IF(generador!B192=3,22,IF(generador!B192=4,25,IF(generador!B192=5,28,IF(generador!B192=6,31,IF(generador!B192=7,34,IF(generador!B192=8,37,IF(generador!B192=9,40,IF(generador!B192=10,43,IF(generador!B192=11,46,IF(generador!B192=12,49,IF(generador!B192=13,52,IF(generador!B192=14,55,IF(generador!B192=15,58))))))))))))))),FALSE),"dd/mm/yyyy")," Y ",TEXT(VLOOKUP(A192,matriz,IF(generador!B192=1,17,IF(generador!B192=2,20,IF(generador!B192=3,23,IF(generador!B192=4,26,IF(generador!B192=5,29,IF(generador!B192=6,32,IF(generador!B192=7,35,IF(generador!B192=8,38,IF(generador!B192=9,41,IF(generador!B192=10,44,IF(generador!B192=11,47,IF(generador!B192=12,50,IF(generador!B192=13,53,IF(generador!B192=14,56,IF(generador!B192=15,59))))))))))))))),FALSE),"dd/mm/yyyy")),"")</f>
        <v/>
      </c>
    </row>
    <row r="193" spans="1:23" x14ac:dyDescent="0.25">
      <c r="A193" s="12"/>
      <c r="B193" s="5"/>
      <c r="C193" s="5"/>
      <c r="D193" s="14" t="str">
        <f t="shared" si="42"/>
        <v/>
      </c>
      <c r="E193" s="15" t="str">
        <f>IFERROR(IF(A193&lt;&gt;"",VLOOKUP(A193,matriz,IF(generador!B193=1,15,IF(generador!B193=2,18,IF(generador!B193=3,21,IF(generador!B193=4,24,IF(generador!B193=5,27,IF(generador!B193=6,30,IF(generador!B193=7,33,IF(generador!B193=8,36,IF(generador!B193=9,39,IF(generador!B193=10,42,IF(generador!B193=11,45,IF(generador!B193=12,48,IF(generador!B193=13,51,IF(generador!B193=14,54,IF(generador!B193=15,57))))))))))))))),FALSE),""),"")</f>
        <v/>
      </c>
      <c r="F193" s="16" t="str">
        <f t="shared" si="43"/>
        <v/>
      </c>
      <c r="G193" s="20" t="str">
        <f t="shared" si="44"/>
        <v/>
      </c>
      <c r="H193" s="13" t="str">
        <f t="shared" ca="1" si="47"/>
        <v/>
      </c>
      <c r="I193" s="14" t="str">
        <f t="shared" si="48"/>
        <v/>
      </c>
      <c r="J193" s="14" t="str">
        <f>""</f>
        <v/>
      </c>
      <c r="K193" s="14" t="str">
        <f t="shared" si="49"/>
        <v/>
      </c>
      <c r="L193" s="14" t="str">
        <f t="shared" si="50"/>
        <v/>
      </c>
      <c r="M193" s="14" t="str">
        <f t="shared" si="51"/>
        <v/>
      </c>
      <c r="N193" s="14" t="str">
        <f t="shared" si="52"/>
        <v/>
      </c>
      <c r="O193" s="14" t="str">
        <f t="shared" si="53"/>
        <v/>
      </c>
      <c r="P193" s="14" t="str">
        <f t="shared" si="54"/>
        <v/>
      </c>
      <c r="Q193" s="14" t="str">
        <f t="shared" si="55"/>
        <v/>
      </c>
      <c r="R193" s="96" t="str">
        <f t="shared" si="45"/>
        <v/>
      </c>
      <c r="S193" s="14" t="str">
        <f t="shared" si="56"/>
        <v/>
      </c>
      <c r="T193" s="14" t="str">
        <f t="shared" si="46"/>
        <v/>
      </c>
      <c r="U193" s="14" t="str">
        <f t="shared" si="57"/>
        <v/>
      </c>
      <c r="V193" s="14" t="str">
        <f t="shared" si="58"/>
        <v/>
      </c>
      <c r="W193" s="14" t="str">
        <f>IFERROR(CONCATENATE("PAGO N° ",B193," DEL CONTRATO CPS ",V193," ENTRE ",TEXT(VLOOKUP(A193,matriz,IF(generador!B193=1,16,IF(generador!B193=2,19,IF(generador!B193=3,22,IF(generador!B193=4,25,IF(generador!B193=5,28,IF(generador!B193=6,31,IF(generador!B193=7,34,IF(generador!B193=8,37,IF(generador!B193=9,40,IF(generador!B193=10,43,IF(generador!B193=11,46,IF(generador!B193=12,49,IF(generador!B193=13,52,IF(generador!B193=14,55,IF(generador!B193=15,58))))))))))))))),FALSE),"dd/mm/yyyy")," Y ",TEXT(VLOOKUP(A193,matriz,IF(generador!B193=1,17,IF(generador!B193=2,20,IF(generador!B193=3,23,IF(generador!B193=4,26,IF(generador!B193=5,29,IF(generador!B193=6,32,IF(generador!B193=7,35,IF(generador!B193=8,38,IF(generador!B193=9,41,IF(generador!B193=10,44,IF(generador!B193=11,47,IF(generador!B193=12,50,IF(generador!B193=13,53,IF(generador!B193=14,56,IF(generador!B193=15,59))))))))))))))),FALSE),"dd/mm/yyyy")),"")</f>
        <v/>
      </c>
    </row>
    <row r="194" spans="1:23" x14ac:dyDescent="0.25">
      <c r="A194" s="12"/>
      <c r="B194" s="5"/>
      <c r="C194" s="5"/>
      <c r="D194" s="14" t="str">
        <f t="shared" si="42"/>
        <v/>
      </c>
      <c r="E194" s="15" t="str">
        <f>IFERROR(IF(A194&lt;&gt;"",VLOOKUP(A194,matriz,IF(generador!B194=1,15,IF(generador!B194=2,18,IF(generador!B194=3,21,IF(generador!B194=4,24,IF(generador!B194=5,27,IF(generador!B194=6,30,IF(generador!B194=7,33,IF(generador!B194=8,36,IF(generador!B194=9,39,IF(generador!B194=10,42,IF(generador!B194=11,45,IF(generador!B194=12,48,IF(generador!B194=13,51,IF(generador!B194=14,54,IF(generador!B194=15,57))))))))))))))),FALSE),""),"")</f>
        <v/>
      </c>
      <c r="F194" s="16" t="str">
        <f t="shared" si="43"/>
        <v/>
      </c>
      <c r="G194" s="20" t="str">
        <f t="shared" si="44"/>
        <v/>
      </c>
      <c r="H194" s="13" t="str">
        <f t="shared" ca="1" si="47"/>
        <v/>
      </c>
      <c r="I194" s="14" t="str">
        <f t="shared" si="48"/>
        <v/>
      </c>
      <c r="J194" s="14" t="str">
        <f>""</f>
        <v/>
      </c>
      <c r="K194" s="14" t="str">
        <f t="shared" si="49"/>
        <v/>
      </c>
      <c r="L194" s="14" t="str">
        <f t="shared" si="50"/>
        <v/>
      </c>
      <c r="M194" s="14" t="str">
        <f t="shared" si="51"/>
        <v/>
      </c>
      <c r="N194" s="14" t="str">
        <f t="shared" si="52"/>
        <v/>
      </c>
      <c r="O194" s="14" t="str">
        <f t="shared" si="53"/>
        <v/>
      </c>
      <c r="P194" s="14" t="str">
        <f t="shared" si="54"/>
        <v/>
      </c>
      <c r="Q194" s="14" t="str">
        <f t="shared" si="55"/>
        <v/>
      </c>
      <c r="R194" s="96" t="str">
        <f t="shared" si="45"/>
        <v/>
      </c>
      <c r="S194" s="14" t="str">
        <f t="shared" si="56"/>
        <v/>
      </c>
      <c r="T194" s="14" t="str">
        <f t="shared" si="46"/>
        <v/>
      </c>
      <c r="U194" s="14" t="str">
        <f t="shared" si="57"/>
        <v/>
      </c>
      <c r="V194" s="14" t="str">
        <f t="shared" si="58"/>
        <v/>
      </c>
      <c r="W194" s="14" t="str">
        <f>IFERROR(CONCATENATE("PAGO N° ",B194," DEL CONTRATO CPS ",V194," ENTRE ",TEXT(VLOOKUP(A194,matriz,IF(generador!B194=1,16,IF(generador!B194=2,19,IF(generador!B194=3,22,IF(generador!B194=4,25,IF(generador!B194=5,28,IF(generador!B194=6,31,IF(generador!B194=7,34,IF(generador!B194=8,37,IF(generador!B194=9,40,IF(generador!B194=10,43,IF(generador!B194=11,46,IF(generador!B194=12,49,IF(generador!B194=13,52,IF(generador!B194=14,55,IF(generador!B194=15,58))))))))))))))),FALSE),"dd/mm/yyyy")," Y ",TEXT(VLOOKUP(A194,matriz,IF(generador!B194=1,17,IF(generador!B194=2,20,IF(generador!B194=3,23,IF(generador!B194=4,26,IF(generador!B194=5,29,IF(generador!B194=6,32,IF(generador!B194=7,35,IF(generador!B194=8,38,IF(generador!B194=9,41,IF(generador!B194=10,44,IF(generador!B194=11,47,IF(generador!B194=12,50,IF(generador!B194=13,53,IF(generador!B194=14,56,IF(generador!B194=15,59))))))))))))))),FALSE),"dd/mm/yyyy")),"")</f>
        <v/>
      </c>
    </row>
    <row r="195" spans="1:23" x14ac:dyDescent="0.25">
      <c r="A195" s="12"/>
      <c r="B195" s="5"/>
      <c r="C195" s="5"/>
      <c r="D195" s="14" t="str">
        <f t="shared" ref="D195:D258" si="59">IFERROR(IF(C195&lt;&gt;"",CONCATENATE(VLOOKUP(A195,matriz,IF(C195="NO",98,100),FALSE),VLOOKUP(A195,matriz,103,FALSE)),""),"")</f>
        <v/>
      </c>
      <c r="E195" s="15" t="str">
        <f>IFERROR(IF(A195&lt;&gt;"",VLOOKUP(A195,matriz,IF(generador!B195=1,15,IF(generador!B195=2,18,IF(generador!B195=3,21,IF(generador!B195=4,24,IF(generador!B195=5,27,IF(generador!B195=6,30,IF(generador!B195=7,33,IF(generador!B195=8,36,IF(generador!B195=9,39,IF(generador!B195=10,42,IF(generador!B195=11,45,IF(generador!B195=12,48,IF(generador!B195=13,51,IF(generador!B195=14,54,IF(generador!B195=15,57))))))))))))))),FALSE),""),"")</f>
        <v/>
      </c>
      <c r="F195" s="16" t="str">
        <f t="shared" ref="F195:F258" si="60">IFERROR(IF(E195,VLOOKUP(A195,matriz,97,FALSE),""),"")</f>
        <v/>
      </c>
      <c r="G195" s="20" t="str">
        <f t="shared" ref="G195:G258" si="61">IFERROR(IF(E195,VLOOKUP(A195,matriz,IF(C195="NO",99,101),FALSE),""),"")</f>
        <v/>
      </c>
      <c r="H195" s="13" t="str">
        <f t="shared" ca="1" si="47"/>
        <v/>
      </c>
      <c r="I195" s="14" t="str">
        <f t="shared" si="48"/>
        <v/>
      </c>
      <c r="J195" s="14" t="str">
        <f>""</f>
        <v/>
      </c>
      <c r="K195" s="14" t="str">
        <f t="shared" si="49"/>
        <v/>
      </c>
      <c r="L195" s="14" t="str">
        <f t="shared" si="50"/>
        <v/>
      </c>
      <c r="M195" s="14" t="str">
        <f t="shared" si="51"/>
        <v/>
      </c>
      <c r="N195" s="14" t="str">
        <f t="shared" si="52"/>
        <v/>
      </c>
      <c r="O195" s="14" t="str">
        <f t="shared" si="53"/>
        <v/>
      </c>
      <c r="P195" s="14" t="str">
        <f t="shared" si="54"/>
        <v/>
      </c>
      <c r="Q195" s="14" t="str">
        <f t="shared" si="55"/>
        <v/>
      </c>
      <c r="R195" s="96" t="str">
        <f t="shared" ref="R195:R258" si="62">IFERROR(IF(E195,CONCATENATE(TEXT(VLOOKUP(A195,matriz,IF(C195="NO",67,82),FALSE),"YYYY"),VLOOKUP(A195,matriz,IF(C195="NO",66,81),FALSE)),""),"")</f>
        <v/>
      </c>
      <c r="S195" s="14" t="str">
        <f t="shared" si="56"/>
        <v/>
      </c>
      <c r="T195" s="14" t="str">
        <f t="shared" ref="T195:T258" si="63">IFERROR(IF(E195,CONCATENATE(TEXT(VLOOKUP(A195,matriz,IF(C195="NO",64,79),FALSE),"YYYY"),VLOOKUP(A195,matriz,IF(C195="NO",63,78),FALSE)),""),"")</f>
        <v/>
      </c>
      <c r="U195" s="14" t="str">
        <f t="shared" si="57"/>
        <v/>
      </c>
      <c r="V195" s="14" t="str">
        <f t="shared" si="58"/>
        <v/>
      </c>
      <c r="W195" s="14" t="str">
        <f>IFERROR(CONCATENATE("PAGO N° ",B195," DEL CONTRATO CPS ",V195," ENTRE ",TEXT(VLOOKUP(A195,matriz,IF(generador!B195=1,16,IF(generador!B195=2,19,IF(generador!B195=3,22,IF(generador!B195=4,25,IF(generador!B195=5,28,IF(generador!B195=6,31,IF(generador!B195=7,34,IF(generador!B195=8,37,IF(generador!B195=9,40,IF(generador!B195=10,43,IF(generador!B195=11,46,IF(generador!B195=12,49,IF(generador!B195=13,52,IF(generador!B195=14,55,IF(generador!B195=15,58))))))))))))))),FALSE),"dd/mm/yyyy")," Y ",TEXT(VLOOKUP(A195,matriz,IF(generador!B195=1,17,IF(generador!B195=2,20,IF(generador!B195=3,23,IF(generador!B195=4,26,IF(generador!B195=5,29,IF(generador!B195=6,32,IF(generador!B195=7,35,IF(generador!B195=8,38,IF(generador!B195=9,41,IF(generador!B195=10,44,IF(generador!B195=11,47,IF(generador!B195=12,50,IF(generador!B195=13,53,IF(generador!B195=14,56,IF(generador!B195=15,59))))))))))))))),FALSE),"dd/mm/yyyy")),"")</f>
        <v/>
      </c>
    </row>
    <row r="196" spans="1:23" x14ac:dyDescent="0.25">
      <c r="A196" s="12"/>
      <c r="B196" s="5"/>
      <c r="C196" s="5"/>
      <c r="D196" s="14" t="str">
        <f t="shared" si="59"/>
        <v/>
      </c>
      <c r="E196" s="15" t="str">
        <f>IFERROR(IF(A196&lt;&gt;"",VLOOKUP(A196,matriz,IF(generador!B196=1,15,IF(generador!B196=2,18,IF(generador!B196=3,21,IF(generador!B196=4,24,IF(generador!B196=5,27,IF(generador!B196=6,30,IF(generador!B196=7,33,IF(generador!B196=8,36,IF(generador!B196=9,39,IF(generador!B196=10,42,IF(generador!B196=11,45,IF(generador!B196=12,48,IF(generador!B196=13,51,IF(generador!B196=14,54,IF(generador!B196=15,57))))))))))))))),FALSE),""),"")</f>
        <v/>
      </c>
      <c r="F196" s="16" t="str">
        <f t="shared" si="60"/>
        <v/>
      </c>
      <c r="G196" s="20" t="str">
        <f t="shared" si="61"/>
        <v/>
      </c>
      <c r="H196" s="13" t="str">
        <f t="shared" ref="H196:H259" ca="1" si="64">IFERROR(IF(C196&lt;&gt;"",TODAY(),""),"")</f>
        <v/>
      </c>
      <c r="I196" s="14" t="str">
        <f t="shared" ref="I196:I259" si="65">IFERROR(IF(D196&lt;&gt;"",I195+1,""),1)</f>
        <v/>
      </c>
      <c r="J196" s="14" t="str">
        <f>""</f>
        <v/>
      </c>
      <c r="K196" s="14" t="str">
        <f t="shared" ref="K196:K259" si="66">IFERROR(IF(E196,0,""),"")</f>
        <v/>
      </c>
      <c r="L196" s="14" t="str">
        <f t="shared" ref="L196:L259" si="67">IFERROR(IF(E196,0,""),"")</f>
        <v/>
      </c>
      <c r="M196" s="14" t="str">
        <f t="shared" ref="M196:M259" si="68">IFERROR(IF(E196,0,""),"")</f>
        <v/>
      </c>
      <c r="N196" s="14" t="str">
        <f t="shared" ref="N196:N259" si="69">IFERROR(IF(E196,0,""),"")</f>
        <v/>
      </c>
      <c r="O196" s="14" t="str">
        <f t="shared" ref="O196:O259" si="70">IFERROR(IF(E196,"01",""),"")</f>
        <v/>
      </c>
      <c r="P196" s="14" t="str">
        <f t="shared" ref="P196:P259" si="71">IFERROR(IF(K196&lt;&gt;"",P195+1,""),1)</f>
        <v/>
      </c>
      <c r="Q196" s="14" t="str">
        <f t="shared" ref="Q196:Q259" si="72">IFERROR(IF(E196,0,""),"")</f>
        <v/>
      </c>
      <c r="R196" s="96" t="str">
        <f t="shared" si="62"/>
        <v/>
      </c>
      <c r="S196" s="14" t="str">
        <f t="shared" ref="S196:S259" si="73">IFERROR(IF(D196&lt;&gt;"",S195+1,""),1)</f>
        <v/>
      </c>
      <c r="T196" s="14" t="str">
        <f t="shared" si="63"/>
        <v/>
      </c>
      <c r="U196" s="14" t="str">
        <f t="shared" ref="U196:U259" si="74">IFERROR(IF(E196,0,""),"")</f>
        <v/>
      </c>
      <c r="V196" s="14" t="str">
        <f t="shared" ref="V196:V259" si="75">IFERROR(IF(E196,A196,""),"")</f>
        <v/>
      </c>
      <c r="W196" s="14" t="str">
        <f>IFERROR(CONCATENATE("PAGO N° ",B196," DEL CONTRATO CPS ",V196," ENTRE ",TEXT(VLOOKUP(A196,matriz,IF(generador!B196=1,16,IF(generador!B196=2,19,IF(generador!B196=3,22,IF(generador!B196=4,25,IF(generador!B196=5,28,IF(generador!B196=6,31,IF(generador!B196=7,34,IF(generador!B196=8,37,IF(generador!B196=9,40,IF(generador!B196=10,43,IF(generador!B196=11,46,IF(generador!B196=12,49,IF(generador!B196=13,52,IF(generador!B196=14,55,IF(generador!B196=15,58))))))))))))))),FALSE),"dd/mm/yyyy")," Y ",TEXT(VLOOKUP(A196,matriz,IF(generador!B196=1,17,IF(generador!B196=2,20,IF(generador!B196=3,23,IF(generador!B196=4,26,IF(generador!B196=5,29,IF(generador!B196=6,32,IF(generador!B196=7,35,IF(generador!B196=8,38,IF(generador!B196=9,41,IF(generador!B196=10,44,IF(generador!B196=11,47,IF(generador!B196=12,50,IF(generador!B196=13,53,IF(generador!B196=14,56,IF(generador!B196=15,59))))))))))))))),FALSE),"dd/mm/yyyy")),"")</f>
        <v/>
      </c>
    </row>
    <row r="197" spans="1:23" x14ac:dyDescent="0.25">
      <c r="A197" s="12"/>
      <c r="B197" s="5"/>
      <c r="C197" s="5"/>
      <c r="D197" s="14" t="str">
        <f t="shared" si="59"/>
        <v/>
      </c>
      <c r="E197" s="15" t="str">
        <f>IFERROR(IF(A197&lt;&gt;"",VLOOKUP(A197,matriz,IF(generador!B197=1,15,IF(generador!B197=2,18,IF(generador!B197=3,21,IF(generador!B197=4,24,IF(generador!B197=5,27,IF(generador!B197=6,30,IF(generador!B197=7,33,IF(generador!B197=8,36,IF(generador!B197=9,39,IF(generador!B197=10,42,IF(generador!B197=11,45,IF(generador!B197=12,48,IF(generador!B197=13,51,IF(generador!B197=14,54,IF(generador!B197=15,57))))))))))))))),FALSE),""),"")</f>
        <v/>
      </c>
      <c r="F197" s="16" t="str">
        <f t="shared" si="60"/>
        <v/>
      </c>
      <c r="G197" s="20" t="str">
        <f t="shared" si="61"/>
        <v/>
      </c>
      <c r="H197" s="13" t="str">
        <f t="shared" ca="1" si="64"/>
        <v/>
      </c>
      <c r="I197" s="14" t="str">
        <f t="shared" si="65"/>
        <v/>
      </c>
      <c r="J197" s="14" t="str">
        <f>""</f>
        <v/>
      </c>
      <c r="K197" s="14" t="str">
        <f t="shared" si="66"/>
        <v/>
      </c>
      <c r="L197" s="14" t="str">
        <f t="shared" si="67"/>
        <v/>
      </c>
      <c r="M197" s="14" t="str">
        <f t="shared" si="68"/>
        <v/>
      </c>
      <c r="N197" s="14" t="str">
        <f t="shared" si="69"/>
        <v/>
      </c>
      <c r="O197" s="14" t="str">
        <f t="shared" si="70"/>
        <v/>
      </c>
      <c r="P197" s="14" t="str">
        <f t="shared" si="71"/>
        <v/>
      </c>
      <c r="Q197" s="14" t="str">
        <f t="shared" si="72"/>
        <v/>
      </c>
      <c r="R197" s="96" t="str">
        <f t="shared" si="62"/>
        <v/>
      </c>
      <c r="S197" s="14" t="str">
        <f t="shared" si="73"/>
        <v/>
      </c>
      <c r="T197" s="14" t="str">
        <f t="shared" si="63"/>
        <v/>
      </c>
      <c r="U197" s="14" t="str">
        <f t="shared" si="74"/>
        <v/>
      </c>
      <c r="V197" s="14" t="str">
        <f t="shared" si="75"/>
        <v/>
      </c>
      <c r="W197" s="14" t="str">
        <f>IFERROR(CONCATENATE("PAGO N° ",B197," DEL CONTRATO CPS ",V197," ENTRE ",TEXT(VLOOKUP(A197,matriz,IF(generador!B197=1,16,IF(generador!B197=2,19,IF(generador!B197=3,22,IF(generador!B197=4,25,IF(generador!B197=5,28,IF(generador!B197=6,31,IF(generador!B197=7,34,IF(generador!B197=8,37,IF(generador!B197=9,40,IF(generador!B197=10,43,IF(generador!B197=11,46,IF(generador!B197=12,49,IF(generador!B197=13,52,IF(generador!B197=14,55,IF(generador!B197=15,58))))))))))))))),FALSE),"dd/mm/yyyy")," Y ",TEXT(VLOOKUP(A197,matriz,IF(generador!B197=1,17,IF(generador!B197=2,20,IF(generador!B197=3,23,IF(generador!B197=4,26,IF(generador!B197=5,29,IF(generador!B197=6,32,IF(generador!B197=7,35,IF(generador!B197=8,38,IF(generador!B197=9,41,IF(generador!B197=10,44,IF(generador!B197=11,47,IF(generador!B197=12,50,IF(generador!B197=13,53,IF(generador!B197=14,56,IF(generador!B197=15,59))))))))))))))),FALSE),"dd/mm/yyyy")),"")</f>
        <v/>
      </c>
    </row>
    <row r="198" spans="1:23" x14ac:dyDescent="0.25">
      <c r="A198" s="12"/>
      <c r="B198" s="5"/>
      <c r="C198" s="5"/>
      <c r="D198" s="14" t="str">
        <f t="shared" si="59"/>
        <v/>
      </c>
      <c r="E198" s="15" t="str">
        <f>IFERROR(IF(A198&lt;&gt;"",VLOOKUP(A198,matriz,IF(generador!B198=1,15,IF(generador!B198=2,18,IF(generador!B198=3,21,IF(generador!B198=4,24,IF(generador!B198=5,27,IF(generador!B198=6,30,IF(generador!B198=7,33,IF(generador!B198=8,36,IF(generador!B198=9,39,IF(generador!B198=10,42,IF(generador!B198=11,45,IF(generador!B198=12,48,IF(generador!B198=13,51,IF(generador!B198=14,54,IF(generador!B198=15,57))))))))))))))),FALSE),""),"")</f>
        <v/>
      </c>
      <c r="F198" s="16" t="str">
        <f t="shared" si="60"/>
        <v/>
      </c>
      <c r="G198" s="20" t="str">
        <f t="shared" si="61"/>
        <v/>
      </c>
      <c r="H198" s="13" t="str">
        <f t="shared" ca="1" si="64"/>
        <v/>
      </c>
      <c r="I198" s="14" t="str">
        <f t="shared" si="65"/>
        <v/>
      </c>
      <c r="J198" s="14" t="str">
        <f>""</f>
        <v/>
      </c>
      <c r="K198" s="14" t="str">
        <f t="shared" si="66"/>
        <v/>
      </c>
      <c r="L198" s="14" t="str">
        <f t="shared" si="67"/>
        <v/>
      </c>
      <c r="M198" s="14" t="str">
        <f t="shared" si="68"/>
        <v/>
      </c>
      <c r="N198" s="14" t="str">
        <f t="shared" si="69"/>
        <v/>
      </c>
      <c r="O198" s="14" t="str">
        <f t="shared" si="70"/>
        <v/>
      </c>
      <c r="P198" s="14" t="str">
        <f t="shared" si="71"/>
        <v/>
      </c>
      <c r="Q198" s="14" t="str">
        <f t="shared" si="72"/>
        <v/>
      </c>
      <c r="R198" s="96" t="str">
        <f t="shared" si="62"/>
        <v/>
      </c>
      <c r="S198" s="14" t="str">
        <f t="shared" si="73"/>
        <v/>
      </c>
      <c r="T198" s="14" t="str">
        <f t="shared" si="63"/>
        <v/>
      </c>
      <c r="U198" s="14" t="str">
        <f t="shared" si="74"/>
        <v/>
      </c>
      <c r="V198" s="14" t="str">
        <f t="shared" si="75"/>
        <v/>
      </c>
      <c r="W198" s="14" t="str">
        <f>IFERROR(CONCATENATE("PAGO N° ",B198," DEL CONTRATO CPS ",V198," ENTRE ",TEXT(VLOOKUP(A198,matriz,IF(generador!B198=1,16,IF(generador!B198=2,19,IF(generador!B198=3,22,IF(generador!B198=4,25,IF(generador!B198=5,28,IF(generador!B198=6,31,IF(generador!B198=7,34,IF(generador!B198=8,37,IF(generador!B198=9,40,IF(generador!B198=10,43,IF(generador!B198=11,46,IF(generador!B198=12,49,IF(generador!B198=13,52,IF(generador!B198=14,55,IF(generador!B198=15,58))))))))))))))),FALSE),"dd/mm/yyyy")," Y ",TEXT(VLOOKUP(A198,matriz,IF(generador!B198=1,17,IF(generador!B198=2,20,IF(generador!B198=3,23,IF(generador!B198=4,26,IF(generador!B198=5,29,IF(generador!B198=6,32,IF(generador!B198=7,35,IF(generador!B198=8,38,IF(generador!B198=9,41,IF(generador!B198=10,44,IF(generador!B198=11,47,IF(generador!B198=12,50,IF(generador!B198=13,53,IF(generador!B198=14,56,IF(generador!B198=15,59))))))))))))))),FALSE),"dd/mm/yyyy")),"")</f>
        <v/>
      </c>
    </row>
    <row r="199" spans="1:23" x14ac:dyDescent="0.25">
      <c r="A199" s="12"/>
      <c r="B199" s="5"/>
      <c r="C199" s="5"/>
      <c r="D199" s="14" t="str">
        <f t="shared" si="59"/>
        <v/>
      </c>
      <c r="E199" s="15" t="str">
        <f>IFERROR(IF(A199&lt;&gt;"",VLOOKUP(A199,matriz,IF(generador!B199=1,15,IF(generador!B199=2,18,IF(generador!B199=3,21,IF(generador!B199=4,24,IF(generador!B199=5,27,IF(generador!B199=6,30,IF(generador!B199=7,33,IF(generador!B199=8,36,IF(generador!B199=9,39,IF(generador!B199=10,42,IF(generador!B199=11,45,IF(generador!B199=12,48,IF(generador!B199=13,51,IF(generador!B199=14,54,IF(generador!B199=15,57))))))))))))))),FALSE),""),"")</f>
        <v/>
      </c>
      <c r="F199" s="16" t="str">
        <f t="shared" si="60"/>
        <v/>
      </c>
      <c r="G199" s="20" t="str">
        <f t="shared" si="61"/>
        <v/>
      </c>
      <c r="H199" s="13" t="str">
        <f t="shared" ca="1" si="64"/>
        <v/>
      </c>
      <c r="I199" s="14" t="str">
        <f t="shared" si="65"/>
        <v/>
      </c>
      <c r="J199" s="14" t="str">
        <f>""</f>
        <v/>
      </c>
      <c r="K199" s="14" t="str">
        <f t="shared" si="66"/>
        <v/>
      </c>
      <c r="L199" s="14" t="str">
        <f t="shared" si="67"/>
        <v/>
      </c>
      <c r="M199" s="14" t="str">
        <f t="shared" si="68"/>
        <v/>
      </c>
      <c r="N199" s="14" t="str">
        <f t="shared" si="69"/>
        <v/>
      </c>
      <c r="O199" s="14" t="str">
        <f t="shared" si="70"/>
        <v/>
      </c>
      <c r="P199" s="14" t="str">
        <f t="shared" si="71"/>
        <v/>
      </c>
      <c r="Q199" s="14" t="str">
        <f t="shared" si="72"/>
        <v/>
      </c>
      <c r="R199" s="96" t="str">
        <f t="shared" si="62"/>
        <v/>
      </c>
      <c r="S199" s="14" t="str">
        <f t="shared" si="73"/>
        <v/>
      </c>
      <c r="T199" s="14" t="str">
        <f t="shared" si="63"/>
        <v/>
      </c>
      <c r="U199" s="14" t="str">
        <f t="shared" si="74"/>
        <v/>
      </c>
      <c r="V199" s="14" t="str">
        <f t="shared" si="75"/>
        <v/>
      </c>
      <c r="W199" s="14" t="str">
        <f>IFERROR(CONCATENATE("PAGO N° ",B199," DEL CONTRATO CPS ",V199," ENTRE ",TEXT(VLOOKUP(A199,matriz,IF(generador!B199=1,16,IF(generador!B199=2,19,IF(generador!B199=3,22,IF(generador!B199=4,25,IF(generador!B199=5,28,IF(generador!B199=6,31,IF(generador!B199=7,34,IF(generador!B199=8,37,IF(generador!B199=9,40,IF(generador!B199=10,43,IF(generador!B199=11,46,IF(generador!B199=12,49,IF(generador!B199=13,52,IF(generador!B199=14,55,IF(generador!B199=15,58))))))))))))))),FALSE),"dd/mm/yyyy")," Y ",TEXT(VLOOKUP(A199,matriz,IF(generador!B199=1,17,IF(generador!B199=2,20,IF(generador!B199=3,23,IF(generador!B199=4,26,IF(generador!B199=5,29,IF(generador!B199=6,32,IF(generador!B199=7,35,IF(generador!B199=8,38,IF(generador!B199=9,41,IF(generador!B199=10,44,IF(generador!B199=11,47,IF(generador!B199=12,50,IF(generador!B199=13,53,IF(generador!B199=14,56,IF(generador!B199=15,59))))))))))))))),FALSE),"dd/mm/yyyy")),"")</f>
        <v/>
      </c>
    </row>
    <row r="200" spans="1:23" x14ac:dyDescent="0.25">
      <c r="A200" s="12"/>
      <c r="B200" s="5"/>
      <c r="C200" s="5"/>
      <c r="D200" s="14" t="str">
        <f t="shared" si="59"/>
        <v/>
      </c>
      <c r="E200" s="15" t="str">
        <f>IFERROR(IF(A200&lt;&gt;"",VLOOKUP(A200,matriz,IF(generador!B200=1,15,IF(generador!B200=2,18,IF(generador!B200=3,21,IF(generador!B200=4,24,IF(generador!B200=5,27,IF(generador!B200=6,30,IF(generador!B200=7,33,IF(generador!B200=8,36,IF(generador!B200=9,39,IF(generador!B200=10,42,IF(generador!B200=11,45,IF(generador!B200=12,48,IF(generador!B200=13,51,IF(generador!B200=14,54,IF(generador!B200=15,57))))))))))))))),FALSE),""),"")</f>
        <v/>
      </c>
      <c r="F200" s="16" t="str">
        <f t="shared" si="60"/>
        <v/>
      </c>
      <c r="G200" s="20" t="str">
        <f t="shared" si="61"/>
        <v/>
      </c>
      <c r="H200" s="13" t="str">
        <f t="shared" ca="1" si="64"/>
        <v/>
      </c>
      <c r="I200" s="14" t="str">
        <f t="shared" si="65"/>
        <v/>
      </c>
      <c r="J200" s="14" t="str">
        <f>""</f>
        <v/>
      </c>
      <c r="K200" s="14" t="str">
        <f t="shared" si="66"/>
        <v/>
      </c>
      <c r="L200" s="14" t="str">
        <f t="shared" si="67"/>
        <v/>
      </c>
      <c r="M200" s="14" t="str">
        <f t="shared" si="68"/>
        <v/>
      </c>
      <c r="N200" s="14" t="str">
        <f t="shared" si="69"/>
        <v/>
      </c>
      <c r="O200" s="14" t="str">
        <f t="shared" si="70"/>
        <v/>
      </c>
      <c r="P200" s="14" t="str">
        <f t="shared" si="71"/>
        <v/>
      </c>
      <c r="Q200" s="14" t="str">
        <f t="shared" si="72"/>
        <v/>
      </c>
      <c r="R200" s="96" t="str">
        <f t="shared" si="62"/>
        <v/>
      </c>
      <c r="S200" s="14" t="str">
        <f t="shared" si="73"/>
        <v/>
      </c>
      <c r="T200" s="14" t="str">
        <f t="shared" si="63"/>
        <v/>
      </c>
      <c r="U200" s="14" t="str">
        <f t="shared" si="74"/>
        <v/>
      </c>
      <c r="V200" s="14" t="str">
        <f t="shared" si="75"/>
        <v/>
      </c>
      <c r="W200" s="14" t="str">
        <f>IFERROR(CONCATENATE("PAGO N° ",B200," DEL CONTRATO CPS ",V200," ENTRE ",TEXT(VLOOKUP(A200,matriz,IF(generador!B200=1,16,IF(generador!B200=2,19,IF(generador!B200=3,22,IF(generador!B200=4,25,IF(generador!B200=5,28,IF(generador!B200=6,31,IF(generador!B200=7,34,IF(generador!B200=8,37,IF(generador!B200=9,40,IF(generador!B200=10,43,IF(generador!B200=11,46,IF(generador!B200=12,49,IF(generador!B200=13,52,IF(generador!B200=14,55,IF(generador!B200=15,58))))))))))))))),FALSE),"dd/mm/yyyy")," Y ",TEXT(VLOOKUP(A200,matriz,IF(generador!B200=1,17,IF(generador!B200=2,20,IF(generador!B200=3,23,IF(generador!B200=4,26,IF(generador!B200=5,29,IF(generador!B200=6,32,IF(generador!B200=7,35,IF(generador!B200=8,38,IF(generador!B200=9,41,IF(generador!B200=10,44,IF(generador!B200=11,47,IF(generador!B200=12,50,IF(generador!B200=13,53,IF(generador!B200=14,56,IF(generador!B200=15,59))))))))))))))),FALSE),"dd/mm/yyyy")),"")</f>
        <v/>
      </c>
    </row>
    <row r="201" spans="1:23" x14ac:dyDescent="0.25">
      <c r="A201" s="12"/>
      <c r="B201" s="5"/>
      <c r="C201" s="5"/>
      <c r="D201" s="14" t="str">
        <f t="shared" si="59"/>
        <v/>
      </c>
      <c r="E201" s="15" t="str">
        <f>IFERROR(IF(A201&lt;&gt;"",VLOOKUP(A201,matriz,IF(generador!B201=1,15,IF(generador!B201=2,18,IF(generador!B201=3,21,IF(generador!B201=4,24,IF(generador!B201=5,27,IF(generador!B201=6,30,IF(generador!B201=7,33,IF(generador!B201=8,36,IF(generador!B201=9,39,IF(generador!B201=10,42,IF(generador!B201=11,45,IF(generador!B201=12,48,IF(generador!B201=13,51,IF(generador!B201=14,54,IF(generador!B201=15,57))))))))))))))),FALSE),""),"")</f>
        <v/>
      </c>
      <c r="F201" s="16" t="str">
        <f t="shared" si="60"/>
        <v/>
      </c>
      <c r="G201" s="20" t="str">
        <f t="shared" si="61"/>
        <v/>
      </c>
      <c r="H201" s="13" t="str">
        <f t="shared" ca="1" si="64"/>
        <v/>
      </c>
      <c r="I201" s="14" t="str">
        <f t="shared" si="65"/>
        <v/>
      </c>
      <c r="J201" s="14" t="str">
        <f>""</f>
        <v/>
      </c>
      <c r="K201" s="14" t="str">
        <f t="shared" si="66"/>
        <v/>
      </c>
      <c r="L201" s="14" t="str">
        <f t="shared" si="67"/>
        <v/>
      </c>
      <c r="M201" s="14" t="str">
        <f t="shared" si="68"/>
        <v/>
      </c>
      <c r="N201" s="14" t="str">
        <f t="shared" si="69"/>
        <v/>
      </c>
      <c r="O201" s="14" t="str">
        <f t="shared" si="70"/>
        <v/>
      </c>
      <c r="P201" s="14" t="str">
        <f t="shared" si="71"/>
        <v/>
      </c>
      <c r="Q201" s="14" t="str">
        <f t="shared" si="72"/>
        <v/>
      </c>
      <c r="R201" s="96" t="str">
        <f t="shared" si="62"/>
        <v/>
      </c>
      <c r="S201" s="14" t="str">
        <f t="shared" si="73"/>
        <v/>
      </c>
      <c r="T201" s="14" t="str">
        <f t="shared" si="63"/>
        <v/>
      </c>
      <c r="U201" s="14" t="str">
        <f t="shared" si="74"/>
        <v/>
      </c>
      <c r="V201" s="14" t="str">
        <f t="shared" si="75"/>
        <v/>
      </c>
      <c r="W201" s="14" t="str">
        <f>IFERROR(CONCATENATE("PAGO N° ",B201," DEL CONTRATO CPS ",V201," ENTRE ",TEXT(VLOOKUP(A201,matriz,IF(generador!B201=1,16,IF(generador!B201=2,19,IF(generador!B201=3,22,IF(generador!B201=4,25,IF(generador!B201=5,28,IF(generador!B201=6,31,IF(generador!B201=7,34,IF(generador!B201=8,37,IF(generador!B201=9,40,IF(generador!B201=10,43,IF(generador!B201=11,46,IF(generador!B201=12,49,IF(generador!B201=13,52,IF(generador!B201=14,55,IF(generador!B201=15,58))))))))))))))),FALSE),"dd/mm/yyyy")," Y ",TEXT(VLOOKUP(A201,matriz,IF(generador!B201=1,17,IF(generador!B201=2,20,IF(generador!B201=3,23,IF(generador!B201=4,26,IF(generador!B201=5,29,IF(generador!B201=6,32,IF(generador!B201=7,35,IF(generador!B201=8,38,IF(generador!B201=9,41,IF(generador!B201=10,44,IF(generador!B201=11,47,IF(generador!B201=12,50,IF(generador!B201=13,53,IF(generador!B201=14,56,IF(generador!B201=15,59))))))))))))))),FALSE),"dd/mm/yyyy")),"")</f>
        <v/>
      </c>
    </row>
    <row r="202" spans="1:23" x14ac:dyDescent="0.25">
      <c r="A202" s="12"/>
      <c r="B202" s="5"/>
      <c r="C202" s="5"/>
      <c r="D202" s="14" t="str">
        <f t="shared" si="59"/>
        <v/>
      </c>
      <c r="E202" s="15" t="str">
        <f>IFERROR(IF(A202&lt;&gt;"",VLOOKUP(A202,matriz,IF(generador!B202=1,15,IF(generador!B202=2,18,IF(generador!B202=3,21,IF(generador!B202=4,24,IF(generador!B202=5,27,IF(generador!B202=6,30,IF(generador!B202=7,33,IF(generador!B202=8,36,IF(generador!B202=9,39,IF(generador!B202=10,42,IF(generador!B202=11,45,IF(generador!B202=12,48,IF(generador!B202=13,51,IF(generador!B202=14,54,IF(generador!B202=15,57))))))))))))))),FALSE),""),"")</f>
        <v/>
      </c>
      <c r="F202" s="16" t="str">
        <f t="shared" si="60"/>
        <v/>
      </c>
      <c r="G202" s="20" t="str">
        <f t="shared" si="61"/>
        <v/>
      </c>
      <c r="H202" s="13" t="str">
        <f t="shared" ca="1" si="64"/>
        <v/>
      </c>
      <c r="I202" s="14" t="str">
        <f t="shared" si="65"/>
        <v/>
      </c>
      <c r="J202" s="14" t="str">
        <f>""</f>
        <v/>
      </c>
      <c r="K202" s="14" t="str">
        <f t="shared" si="66"/>
        <v/>
      </c>
      <c r="L202" s="14" t="str">
        <f t="shared" si="67"/>
        <v/>
      </c>
      <c r="M202" s="14" t="str">
        <f t="shared" si="68"/>
        <v/>
      </c>
      <c r="N202" s="14" t="str">
        <f t="shared" si="69"/>
        <v/>
      </c>
      <c r="O202" s="14" t="str">
        <f t="shared" si="70"/>
        <v/>
      </c>
      <c r="P202" s="14" t="str">
        <f t="shared" si="71"/>
        <v/>
      </c>
      <c r="Q202" s="14" t="str">
        <f t="shared" si="72"/>
        <v/>
      </c>
      <c r="R202" s="96" t="str">
        <f t="shared" si="62"/>
        <v/>
      </c>
      <c r="S202" s="14" t="str">
        <f t="shared" si="73"/>
        <v/>
      </c>
      <c r="T202" s="14" t="str">
        <f t="shared" si="63"/>
        <v/>
      </c>
      <c r="U202" s="14" t="str">
        <f t="shared" si="74"/>
        <v/>
      </c>
      <c r="V202" s="14" t="str">
        <f t="shared" si="75"/>
        <v/>
      </c>
      <c r="W202" s="14" t="str">
        <f>IFERROR(CONCATENATE("PAGO N° ",B202," DEL CONTRATO CPS ",V202," ENTRE ",TEXT(VLOOKUP(A202,matriz,IF(generador!B202=1,16,IF(generador!B202=2,19,IF(generador!B202=3,22,IF(generador!B202=4,25,IF(generador!B202=5,28,IF(generador!B202=6,31,IF(generador!B202=7,34,IF(generador!B202=8,37,IF(generador!B202=9,40,IF(generador!B202=10,43,IF(generador!B202=11,46,IF(generador!B202=12,49,IF(generador!B202=13,52,IF(generador!B202=14,55,IF(generador!B202=15,58))))))))))))))),FALSE),"dd/mm/yyyy")," Y ",TEXT(VLOOKUP(A202,matriz,IF(generador!B202=1,17,IF(generador!B202=2,20,IF(generador!B202=3,23,IF(generador!B202=4,26,IF(generador!B202=5,29,IF(generador!B202=6,32,IF(generador!B202=7,35,IF(generador!B202=8,38,IF(generador!B202=9,41,IF(generador!B202=10,44,IF(generador!B202=11,47,IF(generador!B202=12,50,IF(generador!B202=13,53,IF(generador!B202=14,56,IF(generador!B202=15,59))))))))))))))),FALSE),"dd/mm/yyyy")),"")</f>
        <v/>
      </c>
    </row>
    <row r="203" spans="1:23" x14ac:dyDescent="0.25">
      <c r="A203" s="12"/>
      <c r="B203" s="5"/>
      <c r="C203" s="5"/>
      <c r="D203" s="14" t="str">
        <f t="shared" si="59"/>
        <v/>
      </c>
      <c r="E203" s="15" t="str">
        <f>IFERROR(IF(A203&lt;&gt;"",VLOOKUP(A203,matriz,IF(generador!B203=1,15,IF(generador!B203=2,18,IF(generador!B203=3,21,IF(generador!B203=4,24,IF(generador!B203=5,27,IF(generador!B203=6,30,IF(generador!B203=7,33,IF(generador!B203=8,36,IF(generador!B203=9,39,IF(generador!B203=10,42,IF(generador!B203=11,45,IF(generador!B203=12,48,IF(generador!B203=13,51,IF(generador!B203=14,54,IF(generador!B203=15,57))))))))))))))),FALSE),""),"")</f>
        <v/>
      </c>
      <c r="F203" s="16" t="str">
        <f t="shared" si="60"/>
        <v/>
      </c>
      <c r="G203" s="20" t="str">
        <f t="shared" si="61"/>
        <v/>
      </c>
      <c r="H203" s="13" t="str">
        <f t="shared" ca="1" si="64"/>
        <v/>
      </c>
      <c r="I203" s="14" t="str">
        <f t="shared" si="65"/>
        <v/>
      </c>
      <c r="J203" s="14" t="str">
        <f>""</f>
        <v/>
      </c>
      <c r="K203" s="14" t="str">
        <f t="shared" si="66"/>
        <v/>
      </c>
      <c r="L203" s="14" t="str">
        <f t="shared" si="67"/>
        <v/>
      </c>
      <c r="M203" s="14" t="str">
        <f t="shared" si="68"/>
        <v/>
      </c>
      <c r="N203" s="14" t="str">
        <f t="shared" si="69"/>
        <v/>
      </c>
      <c r="O203" s="14" t="str">
        <f t="shared" si="70"/>
        <v/>
      </c>
      <c r="P203" s="14" t="str">
        <f t="shared" si="71"/>
        <v/>
      </c>
      <c r="Q203" s="14" t="str">
        <f t="shared" si="72"/>
        <v/>
      </c>
      <c r="R203" s="96" t="str">
        <f t="shared" si="62"/>
        <v/>
      </c>
      <c r="S203" s="14" t="str">
        <f t="shared" si="73"/>
        <v/>
      </c>
      <c r="T203" s="14" t="str">
        <f t="shared" si="63"/>
        <v/>
      </c>
      <c r="U203" s="14" t="str">
        <f t="shared" si="74"/>
        <v/>
      </c>
      <c r="V203" s="14" t="str">
        <f t="shared" si="75"/>
        <v/>
      </c>
      <c r="W203" s="14" t="str">
        <f>IFERROR(CONCATENATE("PAGO N° ",B203," DEL CONTRATO CPS ",V203," ENTRE ",TEXT(VLOOKUP(A203,matriz,IF(generador!B203=1,16,IF(generador!B203=2,19,IF(generador!B203=3,22,IF(generador!B203=4,25,IF(generador!B203=5,28,IF(generador!B203=6,31,IF(generador!B203=7,34,IF(generador!B203=8,37,IF(generador!B203=9,40,IF(generador!B203=10,43,IF(generador!B203=11,46,IF(generador!B203=12,49,IF(generador!B203=13,52,IF(generador!B203=14,55,IF(generador!B203=15,58))))))))))))))),FALSE),"dd/mm/yyyy")," Y ",TEXT(VLOOKUP(A203,matriz,IF(generador!B203=1,17,IF(generador!B203=2,20,IF(generador!B203=3,23,IF(generador!B203=4,26,IF(generador!B203=5,29,IF(generador!B203=6,32,IF(generador!B203=7,35,IF(generador!B203=8,38,IF(generador!B203=9,41,IF(generador!B203=10,44,IF(generador!B203=11,47,IF(generador!B203=12,50,IF(generador!B203=13,53,IF(generador!B203=14,56,IF(generador!B203=15,59))))))))))))))),FALSE),"dd/mm/yyyy")),"")</f>
        <v/>
      </c>
    </row>
    <row r="204" spans="1:23" x14ac:dyDescent="0.25">
      <c r="A204" s="12"/>
      <c r="B204" s="5"/>
      <c r="C204" s="5"/>
      <c r="D204" s="14" t="str">
        <f t="shared" si="59"/>
        <v/>
      </c>
      <c r="E204" s="15" t="str">
        <f>IFERROR(IF(A204&lt;&gt;"",VLOOKUP(A204,matriz,IF(generador!B204=1,15,IF(generador!B204=2,18,IF(generador!B204=3,21,IF(generador!B204=4,24,IF(generador!B204=5,27,IF(generador!B204=6,30,IF(generador!B204=7,33,IF(generador!B204=8,36,IF(generador!B204=9,39,IF(generador!B204=10,42,IF(generador!B204=11,45,IF(generador!B204=12,48,IF(generador!B204=13,51,IF(generador!B204=14,54,IF(generador!B204=15,57))))))))))))))),FALSE),""),"")</f>
        <v/>
      </c>
      <c r="F204" s="16" t="str">
        <f t="shared" si="60"/>
        <v/>
      </c>
      <c r="G204" s="20" t="str">
        <f t="shared" si="61"/>
        <v/>
      </c>
      <c r="H204" s="13" t="str">
        <f t="shared" ca="1" si="64"/>
        <v/>
      </c>
      <c r="I204" s="14" t="str">
        <f t="shared" si="65"/>
        <v/>
      </c>
      <c r="J204" s="14" t="str">
        <f>""</f>
        <v/>
      </c>
      <c r="K204" s="14" t="str">
        <f t="shared" si="66"/>
        <v/>
      </c>
      <c r="L204" s="14" t="str">
        <f t="shared" si="67"/>
        <v/>
      </c>
      <c r="M204" s="14" t="str">
        <f t="shared" si="68"/>
        <v/>
      </c>
      <c r="N204" s="14" t="str">
        <f t="shared" si="69"/>
        <v/>
      </c>
      <c r="O204" s="14" t="str">
        <f t="shared" si="70"/>
        <v/>
      </c>
      <c r="P204" s="14" t="str">
        <f t="shared" si="71"/>
        <v/>
      </c>
      <c r="Q204" s="14" t="str">
        <f t="shared" si="72"/>
        <v/>
      </c>
      <c r="R204" s="96" t="str">
        <f t="shared" si="62"/>
        <v/>
      </c>
      <c r="S204" s="14" t="str">
        <f t="shared" si="73"/>
        <v/>
      </c>
      <c r="T204" s="14" t="str">
        <f t="shared" si="63"/>
        <v/>
      </c>
      <c r="U204" s="14" t="str">
        <f t="shared" si="74"/>
        <v/>
      </c>
      <c r="V204" s="14" t="str">
        <f t="shared" si="75"/>
        <v/>
      </c>
      <c r="W204" s="14" t="str">
        <f>IFERROR(CONCATENATE("PAGO N° ",B204," DEL CONTRATO CPS ",V204," ENTRE ",TEXT(VLOOKUP(A204,matriz,IF(generador!B204=1,16,IF(generador!B204=2,19,IF(generador!B204=3,22,IF(generador!B204=4,25,IF(generador!B204=5,28,IF(generador!B204=6,31,IF(generador!B204=7,34,IF(generador!B204=8,37,IF(generador!B204=9,40,IF(generador!B204=10,43,IF(generador!B204=11,46,IF(generador!B204=12,49,IF(generador!B204=13,52,IF(generador!B204=14,55,IF(generador!B204=15,58))))))))))))))),FALSE),"dd/mm/yyyy")," Y ",TEXT(VLOOKUP(A204,matriz,IF(generador!B204=1,17,IF(generador!B204=2,20,IF(generador!B204=3,23,IF(generador!B204=4,26,IF(generador!B204=5,29,IF(generador!B204=6,32,IF(generador!B204=7,35,IF(generador!B204=8,38,IF(generador!B204=9,41,IF(generador!B204=10,44,IF(generador!B204=11,47,IF(generador!B204=12,50,IF(generador!B204=13,53,IF(generador!B204=14,56,IF(generador!B204=15,59))))))))))))))),FALSE),"dd/mm/yyyy")),"")</f>
        <v/>
      </c>
    </row>
    <row r="205" spans="1:23" x14ac:dyDescent="0.25">
      <c r="A205" s="12"/>
      <c r="B205" s="5"/>
      <c r="C205" s="5"/>
      <c r="D205" s="14" t="str">
        <f t="shared" si="59"/>
        <v/>
      </c>
      <c r="E205" s="15" t="str">
        <f>IFERROR(IF(A205&lt;&gt;"",VLOOKUP(A205,matriz,IF(generador!B205=1,15,IF(generador!B205=2,18,IF(generador!B205=3,21,IF(generador!B205=4,24,IF(generador!B205=5,27,IF(generador!B205=6,30,IF(generador!B205=7,33,IF(generador!B205=8,36,IF(generador!B205=9,39,IF(generador!B205=10,42,IF(generador!B205=11,45,IF(generador!B205=12,48,IF(generador!B205=13,51,IF(generador!B205=14,54,IF(generador!B205=15,57))))))))))))))),FALSE),""),"")</f>
        <v/>
      </c>
      <c r="F205" s="16" t="str">
        <f t="shared" si="60"/>
        <v/>
      </c>
      <c r="G205" s="20" t="str">
        <f t="shared" si="61"/>
        <v/>
      </c>
      <c r="H205" s="13" t="str">
        <f t="shared" ca="1" si="64"/>
        <v/>
      </c>
      <c r="I205" s="14" t="str">
        <f t="shared" si="65"/>
        <v/>
      </c>
      <c r="J205" s="14" t="str">
        <f>""</f>
        <v/>
      </c>
      <c r="K205" s="14" t="str">
        <f t="shared" si="66"/>
        <v/>
      </c>
      <c r="L205" s="14" t="str">
        <f t="shared" si="67"/>
        <v/>
      </c>
      <c r="M205" s="14" t="str">
        <f t="shared" si="68"/>
        <v/>
      </c>
      <c r="N205" s="14" t="str">
        <f t="shared" si="69"/>
        <v/>
      </c>
      <c r="O205" s="14" t="str">
        <f t="shared" si="70"/>
        <v/>
      </c>
      <c r="P205" s="14" t="str">
        <f t="shared" si="71"/>
        <v/>
      </c>
      <c r="Q205" s="14" t="str">
        <f t="shared" si="72"/>
        <v/>
      </c>
      <c r="R205" s="96" t="str">
        <f t="shared" si="62"/>
        <v/>
      </c>
      <c r="S205" s="14" t="str">
        <f t="shared" si="73"/>
        <v/>
      </c>
      <c r="T205" s="14" t="str">
        <f t="shared" si="63"/>
        <v/>
      </c>
      <c r="U205" s="14" t="str">
        <f t="shared" si="74"/>
        <v/>
      </c>
      <c r="V205" s="14" t="str">
        <f t="shared" si="75"/>
        <v/>
      </c>
      <c r="W205" s="14" t="str">
        <f>IFERROR(CONCATENATE("PAGO N° ",B205," DEL CONTRATO CPS ",V205," ENTRE ",TEXT(VLOOKUP(A205,matriz,IF(generador!B205=1,16,IF(generador!B205=2,19,IF(generador!B205=3,22,IF(generador!B205=4,25,IF(generador!B205=5,28,IF(generador!B205=6,31,IF(generador!B205=7,34,IF(generador!B205=8,37,IF(generador!B205=9,40,IF(generador!B205=10,43,IF(generador!B205=11,46,IF(generador!B205=12,49,IF(generador!B205=13,52,IF(generador!B205=14,55,IF(generador!B205=15,58))))))))))))))),FALSE),"dd/mm/yyyy")," Y ",TEXT(VLOOKUP(A205,matriz,IF(generador!B205=1,17,IF(generador!B205=2,20,IF(generador!B205=3,23,IF(generador!B205=4,26,IF(generador!B205=5,29,IF(generador!B205=6,32,IF(generador!B205=7,35,IF(generador!B205=8,38,IF(generador!B205=9,41,IF(generador!B205=10,44,IF(generador!B205=11,47,IF(generador!B205=12,50,IF(generador!B205=13,53,IF(generador!B205=14,56,IF(generador!B205=15,59))))))))))))))),FALSE),"dd/mm/yyyy")),"")</f>
        <v/>
      </c>
    </row>
    <row r="206" spans="1:23" x14ac:dyDescent="0.25">
      <c r="A206" s="12"/>
      <c r="B206" s="5"/>
      <c r="C206" s="5"/>
      <c r="D206" s="14" t="str">
        <f t="shared" si="59"/>
        <v/>
      </c>
      <c r="E206" s="15" t="str">
        <f>IFERROR(IF(A206&lt;&gt;"",VLOOKUP(A206,matriz,IF(generador!B206=1,15,IF(generador!B206=2,18,IF(generador!B206=3,21,IF(generador!B206=4,24,IF(generador!B206=5,27,IF(generador!B206=6,30,IF(generador!B206=7,33,IF(generador!B206=8,36,IF(generador!B206=9,39,IF(generador!B206=10,42,IF(generador!B206=11,45,IF(generador!B206=12,48,IF(generador!B206=13,51,IF(generador!B206=14,54,IF(generador!B206=15,57))))))))))))))),FALSE),""),"")</f>
        <v/>
      </c>
      <c r="F206" s="16" t="str">
        <f t="shared" si="60"/>
        <v/>
      </c>
      <c r="G206" s="20" t="str">
        <f t="shared" si="61"/>
        <v/>
      </c>
      <c r="H206" s="13" t="str">
        <f t="shared" ca="1" si="64"/>
        <v/>
      </c>
      <c r="I206" s="14" t="str">
        <f t="shared" si="65"/>
        <v/>
      </c>
      <c r="J206" s="14" t="str">
        <f>""</f>
        <v/>
      </c>
      <c r="K206" s="14" t="str">
        <f t="shared" si="66"/>
        <v/>
      </c>
      <c r="L206" s="14" t="str">
        <f t="shared" si="67"/>
        <v/>
      </c>
      <c r="M206" s="14" t="str">
        <f t="shared" si="68"/>
        <v/>
      </c>
      <c r="N206" s="14" t="str">
        <f t="shared" si="69"/>
        <v/>
      </c>
      <c r="O206" s="14" t="str">
        <f t="shared" si="70"/>
        <v/>
      </c>
      <c r="P206" s="14" t="str">
        <f t="shared" si="71"/>
        <v/>
      </c>
      <c r="Q206" s="14" t="str">
        <f t="shared" si="72"/>
        <v/>
      </c>
      <c r="R206" s="96" t="str">
        <f t="shared" si="62"/>
        <v/>
      </c>
      <c r="S206" s="14" t="str">
        <f t="shared" si="73"/>
        <v/>
      </c>
      <c r="T206" s="14" t="str">
        <f t="shared" si="63"/>
        <v/>
      </c>
      <c r="U206" s="14" t="str">
        <f t="shared" si="74"/>
        <v/>
      </c>
      <c r="V206" s="14" t="str">
        <f t="shared" si="75"/>
        <v/>
      </c>
      <c r="W206" s="14" t="str">
        <f>IFERROR(CONCATENATE("PAGO N° ",B206," DEL CONTRATO CPS ",V206," ENTRE ",TEXT(VLOOKUP(A206,matriz,IF(generador!B206=1,16,IF(generador!B206=2,19,IF(generador!B206=3,22,IF(generador!B206=4,25,IF(generador!B206=5,28,IF(generador!B206=6,31,IF(generador!B206=7,34,IF(generador!B206=8,37,IF(generador!B206=9,40,IF(generador!B206=10,43,IF(generador!B206=11,46,IF(generador!B206=12,49,IF(generador!B206=13,52,IF(generador!B206=14,55,IF(generador!B206=15,58))))))))))))))),FALSE),"dd/mm/yyyy")," Y ",TEXT(VLOOKUP(A206,matriz,IF(generador!B206=1,17,IF(generador!B206=2,20,IF(generador!B206=3,23,IF(generador!B206=4,26,IF(generador!B206=5,29,IF(generador!B206=6,32,IF(generador!B206=7,35,IF(generador!B206=8,38,IF(generador!B206=9,41,IF(generador!B206=10,44,IF(generador!B206=11,47,IF(generador!B206=12,50,IF(generador!B206=13,53,IF(generador!B206=14,56,IF(generador!B206=15,59))))))))))))))),FALSE),"dd/mm/yyyy")),"")</f>
        <v/>
      </c>
    </row>
    <row r="207" spans="1:23" x14ac:dyDescent="0.25">
      <c r="A207" s="12"/>
      <c r="B207" s="5"/>
      <c r="C207" s="5"/>
      <c r="D207" s="14" t="str">
        <f t="shared" si="59"/>
        <v/>
      </c>
      <c r="E207" s="15" t="str">
        <f>IFERROR(IF(A207&lt;&gt;"",VLOOKUP(A207,matriz,IF(generador!B207=1,15,IF(generador!B207=2,18,IF(generador!B207=3,21,IF(generador!B207=4,24,IF(generador!B207=5,27,IF(generador!B207=6,30,IF(generador!B207=7,33,IF(generador!B207=8,36,IF(generador!B207=9,39,IF(generador!B207=10,42,IF(generador!B207=11,45,IF(generador!B207=12,48,IF(generador!B207=13,51,IF(generador!B207=14,54,IF(generador!B207=15,57))))))))))))))),FALSE),""),"")</f>
        <v/>
      </c>
      <c r="F207" s="16" t="str">
        <f t="shared" si="60"/>
        <v/>
      </c>
      <c r="G207" s="20" t="str">
        <f t="shared" si="61"/>
        <v/>
      </c>
      <c r="H207" s="13" t="str">
        <f t="shared" ca="1" si="64"/>
        <v/>
      </c>
      <c r="I207" s="14" t="str">
        <f t="shared" si="65"/>
        <v/>
      </c>
      <c r="J207" s="14" t="str">
        <f>""</f>
        <v/>
      </c>
      <c r="K207" s="14" t="str">
        <f t="shared" si="66"/>
        <v/>
      </c>
      <c r="L207" s="14" t="str">
        <f t="shared" si="67"/>
        <v/>
      </c>
      <c r="M207" s="14" t="str">
        <f t="shared" si="68"/>
        <v/>
      </c>
      <c r="N207" s="14" t="str">
        <f t="shared" si="69"/>
        <v/>
      </c>
      <c r="O207" s="14" t="str">
        <f t="shared" si="70"/>
        <v/>
      </c>
      <c r="P207" s="14" t="str">
        <f t="shared" si="71"/>
        <v/>
      </c>
      <c r="Q207" s="14" t="str">
        <f t="shared" si="72"/>
        <v/>
      </c>
      <c r="R207" s="96" t="str">
        <f t="shared" si="62"/>
        <v/>
      </c>
      <c r="S207" s="14" t="str">
        <f t="shared" si="73"/>
        <v/>
      </c>
      <c r="T207" s="14" t="str">
        <f t="shared" si="63"/>
        <v/>
      </c>
      <c r="U207" s="14" t="str">
        <f t="shared" si="74"/>
        <v/>
      </c>
      <c r="V207" s="14" t="str">
        <f t="shared" si="75"/>
        <v/>
      </c>
      <c r="W207" s="14" t="str">
        <f>IFERROR(CONCATENATE("PAGO N° ",B207," DEL CONTRATO CPS ",V207," ENTRE ",TEXT(VLOOKUP(A207,matriz,IF(generador!B207=1,16,IF(generador!B207=2,19,IF(generador!B207=3,22,IF(generador!B207=4,25,IF(generador!B207=5,28,IF(generador!B207=6,31,IF(generador!B207=7,34,IF(generador!B207=8,37,IF(generador!B207=9,40,IF(generador!B207=10,43,IF(generador!B207=11,46,IF(generador!B207=12,49,IF(generador!B207=13,52,IF(generador!B207=14,55,IF(generador!B207=15,58))))))))))))))),FALSE),"dd/mm/yyyy")," Y ",TEXT(VLOOKUP(A207,matriz,IF(generador!B207=1,17,IF(generador!B207=2,20,IF(generador!B207=3,23,IF(generador!B207=4,26,IF(generador!B207=5,29,IF(generador!B207=6,32,IF(generador!B207=7,35,IF(generador!B207=8,38,IF(generador!B207=9,41,IF(generador!B207=10,44,IF(generador!B207=11,47,IF(generador!B207=12,50,IF(generador!B207=13,53,IF(generador!B207=14,56,IF(generador!B207=15,59))))))))))))))),FALSE),"dd/mm/yyyy")),"")</f>
        <v/>
      </c>
    </row>
    <row r="208" spans="1:23" x14ac:dyDescent="0.25">
      <c r="A208" s="12"/>
      <c r="B208" s="5"/>
      <c r="C208" s="5"/>
      <c r="D208" s="14" t="str">
        <f t="shared" si="59"/>
        <v/>
      </c>
      <c r="E208" s="15" t="str">
        <f>IFERROR(IF(A208&lt;&gt;"",VLOOKUP(A208,matriz,IF(generador!B208=1,15,IF(generador!B208=2,18,IF(generador!B208=3,21,IF(generador!B208=4,24,IF(generador!B208=5,27,IF(generador!B208=6,30,IF(generador!B208=7,33,IF(generador!B208=8,36,IF(generador!B208=9,39,IF(generador!B208=10,42,IF(generador!B208=11,45,IF(generador!B208=12,48,IF(generador!B208=13,51,IF(generador!B208=14,54,IF(generador!B208=15,57))))))))))))))),FALSE),""),"")</f>
        <v/>
      </c>
      <c r="F208" s="16" t="str">
        <f t="shared" si="60"/>
        <v/>
      </c>
      <c r="G208" s="20" t="str">
        <f t="shared" si="61"/>
        <v/>
      </c>
      <c r="H208" s="13" t="str">
        <f t="shared" ca="1" si="64"/>
        <v/>
      </c>
      <c r="I208" s="14" t="str">
        <f t="shared" si="65"/>
        <v/>
      </c>
      <c r="J208" s="14" t="str">
        <f>""</f>
        <v/>
      </c>
      <c r="K208" s="14" t="str">
        <f t="shared" si="66"/>
        <v/>
      </c>
      <c r="L208" s="14" t="str">
        <f t="shared" si="67"/>
        <v/>
      </c>
      <c r="M208" s="14" t="str">
        <f t="shared" si="68"/>
        <v/>
      </c>
      <c r="N208" s="14" t="str">
        <f t="shared" si="69"/>
        <v/>
      </c>
      <c r="O208" s="14" t="str">
        <f t="shared" si="70"/>
        <v/>
      </c>
      <c r="P208" s="14" t="str">
        <f t="shared" si="71"/>
        <v/>
      </c>
      <c r="Q208" s="14" t="str">
        <f t="shared" si="72"/>
        <v/>
      </c>
      <c r="R208" s="96" t="str">
        <f t="shared" si="62"/>
        <v/>
      </c>
      <c r="S208" s="14" t="str">
        <f t="shared" si="73"/>
        <v/>
      </c>
      <c r="T208" s="14" t="str">
        <f t="shared" si="63"/>
        <v/>
      </c>
      <c r="U208" s="14" t="str">
        <f t="shared" si="74"/>
        <v/>
      </c>
      <c r="V208" s="14" t="str">
        <f t="shared" si="75"/>
        <v/>
      </c>
      <c r="W208" s="14" t="str">
        <f>IFERROR(CONCATENATE("PAGO N° ",B208," DEL CONTRATO CPS ",V208," ENTRE ",TEXT(VLOOKUP(A208,matriz,IF(generador!B208=1,16,IF(generador!B208=2,19,IF(generador!B208=3,22,IF(generador!B208=4,25,IF(generador!B208=5,28,IF(generador!B208=6,31,IF(generador!B208=7,34,IF(generador!B208=8,37,IF(generador!B208=9,40,IF(generador!B208=10,43,IF(generador!B208=11,46,IF(generador!B208=12,49,IF(generador!B208=13,52,IF(generador!B208=14,55,IF(generador!B208=15,58))))))))))))))),FALSE),"dd/mm/yyyy")," Y ",TEXT(VLOOKUP(A208,matriz,IF(generador!B208=1,17,IF(generador!B208=2,20,IF(generador!B208=3,23,IF(generador!B208=4,26,IF(generador!B208=5,29,IF(generador!B208=6,32,IF(generador!B208=7,35,IF(generador!B208=8,38,IF(generador!B208=9,41,IF(generador!B208=10,44,IF(generador!B208=11,47,IF(generador!B208=12,50,IF(generador!B208=13,53,IF(generador!B208=14,56,IF(generador!B208=15,59))))))))))))))),FALSE),"dd/mm/yyyy")),"")</f>
        <v/>
      </c>
    </row>
    <row r="209" spans="1:23" x14ac:dyDescent="0.25">
      <c r="A209" s="12"/>
      <c r="B209" s="5"/>
      <c r="C209" s="5"/>
      <c r="D209" s="14" t="str">
        <f t="shared" si="59"/>
        <v/>
      </c>
      <c r="E209" s="15" t="str">
        <f>IFERROR(IF(A209&lt;&gt;"",VLOOKUP(A209,matriz,IF(generador!B209=1,15,IF(generador!B209=2,18,IF(generador!B209=3,21,IF(generador!B209=4,24,IF(generador!B209=5,27,IF(generador!B209=6,30,IF(generador!B209=7,33,IF(generador!B209=8,36,IF(generador!B209=9,39,IF(generador!B209=10,42,IF(generador!B209=11,45,IF(generador!B209=12,48,IF(generador!B209=13,51,IF(generador!B209=14,54,IF(generador!B209=15,57))))))))))))))),FALSE),""),"")</f>
        <v/>
      </c>
      <c r="F209" s="16" t="str">
        <f t="shared" si="60"/>
        <v/>
      </c>
      <c r="G209" s="20" t="str">
        <f t="shared" si="61"/>
        <v/>
      </c>
      <c r="H209" s="13" t="str">
        <f t="shared" ca="1" si="64"/>
        <v/>
      </c>
      <c r="I209" s="14" t="str">
        <f t="shared" si="65"/>
        <v/>
      </c>
      <c r="J209" s="14" t="str">
        <f>""</f>
        <v/>
      </c>
      <c r="K209" s="14" t="str">
        <f t="shared" si="66"/>
        <v/>
      </c>
      <c r="L209" s="14" t="str">
        <f t="shared" si="67"/>
        <v/>
      </c>
      <c r="M209" s="14" t="str">
        <f t="shared" si="68"/>
        <v/>
      </c>
      <c r="N209" s="14" t="str">
        <f t="shared" si="69"/>
        <v/>
      </c>
      <c r="O209" s="14" t="str">
        <f t="shared" si="70"/>
        <v/>
      </c>
      <c r="P209" s="14" t="str">
        <f t="shared" si="71"/>
        <v/>
      </c>
      <c r="Q209" s="14" t="str">
        <f t="shared" si="72"/>
        <v/>
      </c>
      <c r="R209" s="96" t="str">
        <f t="shared" si="62"/>
        <v/>
      </c>
      <c r="S209" s="14" t="str">
        <f t="shared" si="73"/>
        <v/>
      </c>
      <c r="T209" s="14" t="str">
        <f t="shared" si="63"/>
        <v/>
      </c>
      <c r="U209" s="14" t="str">
        <f t="shared" si="74"/>
        <v/>
      </c>
      <c r="V209" s="14" t="str">
        <f t="shared" si="75"/>
        <v/>
      </c>
      <c r="W209" s="14" t="str">
        <f>IFERROR(CONCATENATE("PAGO N° ",B209," DEL CONTRATO CPS ",V209," ENTRE ",TEXT(VLOOKUP(A209,matriz,IF(generador!B209=1,16,IF(generador!B209=2,19,IF(generador!B209=3,22,IF(generador!B209=4,25,IF(generador!B209=5,28,IF(generador!B209=6,31,IF(generador!B209=7,34,IF(generador!B209=8,37,IF(generador!B209=9,40,IF(generador!B209=10,43,IF(generador!B209=11,46,IF(generador!B209=12,49,IF(generador!B209=13,52,IF(generador!B209=14,55,IF(generador!B209=15,58))))))))))))))),FALSE),"dd/mm/yyyy")," Y ",TEXT(VLOOKUP(A209,matriz,IF(generador!B209=1,17,IF(generador!B209=2,20,IF(generador!B209=3,23,IF(generador!B209=4,26,IF(generador!B209=5,29,IF(generador!B209=6,32,IF(generador!B209=7,35,IF(generador!B209=8,38,IF(generador!B209=9,41,IF(generador!B209=10,44,IF(generador!B209=11,47,IF(generador!B209=12,50,IF(generador!B209=13,53,IF(generador!B209=14,56,IF(generador!B209=15,59))))))))))))))),FALSE),"dd/mm/yyyy")),"")</f>
        <v/>
      </c>
    </row>
    <row r="210" spans="1:23" x14ac:dyDescent="0.25">
      <c r="A210" s="12"/>
      <c r="B210" s="5"/>
      <c r="C210" s="5"/>
      <c r="D210" s="14" t="str">
        <f t="shared" si="59"/>
        <v/>
      </c>
      <c r="E210" s="15" t="str">
        <f>IFERROR(IF(A210&lt;&gt;"",VLOOKUP(A210,matriz,IF(generador!B210=1,15,IF(generador!B210=2,18,IF(generador!B210=3,21,IF(generador!B210=4,24,IF(generador!B210=5,27,IF(generador!B210=6,30,IF(generador!B210=7,33,IF(generador!B210=8,36,IF(generador!B210=9,39,IF(generador!B210=10,42,IF(generador!B210=11,45,IF(generador!B210=12,48,IF(generador!B210=13,51,IF(generador!B210=14,54,IF(generador!B210=15,57))))))))))))))),FALSE),""),"")</f>
        <v/>
      </c>
      <c r="F210" s="16" t="str">
        <f t="shared" si="60"/>
        <v/>
      </c>
      <c r="G210" s="20" t="str">
        <f t="shared" si="61"/>
        <v/>
      </c>
      <c r="H210" s="13" t="str">
        <f t="shared" ca="1" si="64"/>
        <v/>
      </c>
      <c r="I210" s="14" t="str">
        <f t="shared" si="65"/>
        <v/>
      </c>
      <c r="J210" s="14" t="str">
        <f>""</f>
        <v/>
      </c>
      <c r="K210" s="14" t="str">
        <f t="shared" si="66"/>
        <v/>
      </c>
      <c r="L210" s="14" t="str">
        <f t="shared" si="67"/>
        <v/>
      </c>
      <c r="M210" s="14" t="str">
        <f t="shared" si="68"/>
        <v/>
      </c>
      <c r="N210" s="14" t="str">
        <f t="shared" si="69"/>
        <v/>
      </c>
      <c r="O210" s="14" t="str">
        <f t="shared" si="70"/>
        <v/>
      </c>
      <c r="P210" s="14" t="str">
        <f t="shared" si="71"/>
        <v/>
      </c>
      <c r="Q210" s="14" t="str">
        <f t="shared" si="72"/>
        <v/>
      </c>
      <c r="R210" s="96" t="str">
        <f t="shared" si="62"/>
        <v/>
      </c>
      <c r="S210" s="14" t="str">
        <f t="shared" si="73"/>
        <v/>
      </c>
      <c r="T210" s="14" t="str">
        <f t="shared" si="63"/>
        <v/>
      </c>
      <c r="U210" s="14" t="str">
        <f t="shared" si="74"/>
        <v/>
      </c>
      <c r="V210" s="14" t="str">
        <f t="shared" si="75"/>
        <v/>
      </c>
      <c r="W210" s="14" t="str">
        <f>IFERROR(CONCATENATE("PAGO N° ",B210," DEL CONTRATO CPS ",V210," ENTRE ",TEXT(VLOOKUP(A210,matriz,IF(generador!B210=1,16,IF(generador!B210=2,19,IF(generador!B210=3,22,IF(generador!B210=4,25,IF(generador!B210=5,28,IF(generador!B210=6,31,IF(generador!B210=7,34,IF(generador!B210=8,37,IF(generador!B210=9,40,IF(generador!B210=10,43,IF(generador!B210=11,46,IF(generador!B210=12,49,IF(generador!B210=13,52,IF(generador!B210=14,55,IF(generador!B210=15,58))))))))))))))),FALSE),"dd/mm/yyyy")," Y ",TEXT(VLOOKUP(A210,matriz,IF(generador!B210=1,17,IF(generador!B210=2,20,IF(generador!B210=3,23,IF(generador!B210=4,26,IF(generador!B210=5,29,IF(generador!B210=6,32,IF(generador!B210=7,35,IF(generador!B210=8,38,IF(generador!B210=9,41,IF(generador!B210=10,44,IF(generador!B210=11,47,IF(generador!B210=12,50,IF(generador!B210=13,53,IF(generador!B210=14,56,IF(generador!B210=15,59))))))))))))))),FALSE),"dd/mm/yyyy")),"")</f>
        <v/>
      </c>
    </row>
    <row r="211" spans="1:23" x14ac:dyDescent="0.25">
      <c r="A211" s="12"/>
      <c r="B211" s="5"/>
      <c r="C211" s="5"/>
      <c r="D211" s="14" t="str">
        <f t="shared" si="59"/>
        <v/>
      </c>
      <c r="E211" s="15" t="str">
        <f>IFERROR(IF(A211&lt;&gt;"",VLOOKUP(A211,matriz,IF(generador!B211=1,15,IF(generador!B211=2,18,IF(generador!B211=3,21,IF(generador!B211=4,24,IF(generador!B211=5,27,IF(generador!B211=6,30,IF(generador!B211=7,33,IF(generador!B211=8,36,IF(generador!B211=9,39,IF(generador!B211=10,42,IF(generador!B211=11,45,IF(generador!B211=12,48,IF(generador!B211=13,51,IF(generador!B211=14,54,IF(generador!B211=15,57))))))))))))))),FALSE),""),"")</f>
        <v/>
      </c>
      <c r="F211" s="16" t="str">
        <f t="shared" si="60"/>
        <v/>
      </c>
      <c r="G211" s="20" t="str">
        <f t="shared" si="61"/>
        <v/>
      </c>
      <c r="H211" s="13" t="str">
        <f t="shared" ca="1" si="64"/>
        <v/>
      </c>
      <c r="I211" s="14" t="str">
        <f t="shared" si="65"/>
        <v/>
      </c>
      <c r="J211" s="14" t="str">
        <f>""</f>
        <v/>
      </c>
      <c r="K211" s="14" t="str">
        <f t="shared" si="66"/>
        <v/>
      </c>
      <c r="L211" s="14" t="str">
        <f t="shared" si="67"/>
        <v/>
      </c>
      <c r="M211" s="14" t="str">
        <f t="shared" si="68"/>
        <v/>
      </c>
      <c r="N211" s="14" t="str">
        <f t="shared" si="69"/>
        <v/>
      </c>
      <c r="O211" s="14" t="str">
        <f t="shared" si="70"/>
        <v/>
      </c>
      <c r="P211" s="14" t="str">
        <f t="shared" si="71"/>
        <v/>
      </c>
      <c r="Q211" s="14" t="str">
        <f t="shared" si="72"/>
        <v/>
      </c>
      <c r="R211" s="96" t="str">
        <f t="shared" si="62"/>
        <v/>
      </c>
      <c r="S211" s="14" t="str">
        <f t="shared" si="73"/>
        <v/>
      </c>
      <c r="T211" s="14" t="str">
        <f t="shared" si="63"/>
        <v/>
      </c>
      <c r="U211" s="14" t="str">
        <f t="shared" si="74"/>
        <v/>
      </c>
      <c r="V211" s="14" t="str">
        <f t="shared" si="75"/>
        <v/>
      </c>
      <c r="W211" s="14" t="str">
        <f>IFERROR(CONCATENATE("PAGO N° ",B211," DEL CONTRATO CPS ",V211," ENTRE ",TEXT(VLOOKUP(A211,matriz,IF(generador!B211=1,16,IF(generador!B211=2,19,IF(generador!B211=3,22,IF(generador!B211=4,25,IF(generador!B211=5,28,IF(generador!B211=6,31,IF(generador!B211=7,34,IF(generador!B211=8,37,IF(generador!B211=9,40,IF(generador!B211=10,43,IF(generador!B211=11,46,IF(generador!B211=12,49,IF(generador!B211=13,52,IF(generador!B211=14,55,IF(generador!B211=15,58))))))))))))))),FALSE),"dd/mm/yyyy")," Y ",TEXT(VLOOKUP(A211,matriz,IF(generador!B211=1,17,IF(generador!B211=2,20,IF(generador!B211=3,23,IF(generador!B211=4,26,IF(generador!B211=5,29,IF(generador!B211=6,32,IF(generador!B211=7,35,IF(generador!B211=8,38,IF(generador!B211=9,41,IF(generador!B211=10,44,IF(generador!B211=11,47,IF(generador!B211=12,50,IF(generador!B211=13,53,IF(generador!B211=14,56,IF(generador!B211=15,59))))))))))))))),FALSE),"dd/mm/yyyy")),"")</f>
        <v/>
      </c>
    </row>
    <row r="212" spans="1:23" x14ac:dyDescent="0.25">
      <c r="A212" s="12"/>
      <c r="B212" s="5"/>
      <c r="C212" s="5"/>
      <c r="D212" s="14" t="str">
        <f t="shared" si="59"/>
        <v/>
      </c>
      <c r="E212" s="15" t="str">
        <f>IFERROR(IF(A212&lt;&gt;"",VLOOKUP(A212,matriz,IF(generador!B212=1,15,IF(generador!B212=2,18,IF(generador!B212=3,21,IF(generador!B212=4,24,IF(generador!B212=5,27,IF(generador!B212=6,30,IF(generador!B212=7,33,IF(generador!B212=8,36,IF(generador!B212=9,39,IF(generador!B212=10,42,IF(generador!B212=11,45,IF(generador!B212=12,48,IF(generador!B212=13,51,IF(generador!B212=14,54,IF(generador!B212=15,57))))))))))))))),FALSE),""),"")</f>
        <v/>
      </c>
      <c r="F212" s="16" t="str">
        <f t="shared" si="60"/>
        <v/>
      </c>
      <c r="G212" s="20" t="str">
        <f t="shared" si="61"/>
        <v/>
      </c>
      <c r="H212" s="13" t="str">
        <f t="shared" ca="1" si="64"/>
        <v/>
      </c>
      <c r="I212" s="14" t="str">
        <f t="shared" si="65"/>
        <v/>
      </c>
      <c r="J212" s="14" t="str">
        <f>""</f>
        <v/>
      </c>
      <c r="K212" s="14" t="str">
        <f t="shared" si="66"/>
        <v/>
      </c>
      <c r="L212" s="14" t="str">
        <f t="shared" si="67"/>
        <v/>
      </c>
      <c r="M212" s="14" t="str">
        <f t="shared" si="68"/>
        <v/>
      </c>
      <c r="N212" s="14" t="str">
        <f t="shared" si="69"/>
        <v/>
      </c>
      <c r="O212" s="14" t="str">
        <f t="shared" si="70"/>
        <v/>
      </c>
      <c r="P212" s="14" t="str">
        <f t="shared" si="71"/>
        <v/>
      </c>
      <c r="Q212" s="14" t="str">
        <f t="shared" si="72"/>
        <v/>
      </c>
      <c r="R212" s="96" t="str">
        <f t="shared" si="62"/>
        <v/>
      </c>
      <c r="S212" s="14" t="str">
        <f t="shared" si="73"/>
        <v/>
      </c>
      <c r="T212" s="14" t="str">
        <f t="shared" si="63"/>
        <v/>
      </c>
      <c r="U212" s="14" t="str">
        <f t="shared" si="74"/>
        <v/>
      </c>
      <c r="V212" s="14" t="str">
        <f t="shared" si="75"/>
        <v/>
      </c>
      <c r="W212" s="14" t="str">
        <f>IFERROR(CONCATENATE("PAGO N° ",B212," DEL CONTRATO CPS ",V212," ENTRE ",TEXT(VLOOKUP(A212,matriz,IF(generador!B212=1,16,IF(generador!B212=2,19,IF(generador!B212=3,22,IF(generador!B212=4,25,IF(generador!B212=5,28,IF(generador!B212=6,31,IF(generador!B212=7,34,IF(generador!B212=8,37,IF(generador!B212=9,40,IF(generador!B212=10,43,IF(generador!B212=11,46,IF(generador!B212=12,49,IF(generador!B212=13,52,IF(generador!B212=14,55,IF(generador!B212=15,58))))))))))))))),FALSE),"dd/mm/yyyy")," Y ",TEXT(VLOOKUP(A212,matriz,IF(generador!B212=1,17,IF(generador!B212=2,20,IF(generador!B212=3,23,IF(generador!B212=4,26,IF(generador!B212=5,29,IF(generador!B212=6,32,IF(generador!B212=7,35,IF(generador!B212=8,38,IF(generador!B212=9,41,IF(generador!B212=10,44,IF(generador!B212=11,47,IF(generador!B212=12,50,IF(generador!B212=13,53,IF(generador!B212=14,56,IF(generador!B212=15,59))))))))))))))),FALSE),"dd/mm/yyyy")),"")</f>
        <v/>
      </c>
    </row>
    <row r="213" spans="1:23" x14ac:dyDescent="0.25">
      <c r="A213" s="12"/>
      <c r="B213" s="5"/>
      <c r="C213" s="5"/>
      <c r="D213" s="14" t="str">
        <f t="shared" si="59"/>
        <v/>
      </c>
      <c r="E213" s="15" t="str">
        <f>IFERROR(IF(A213&lt;&gt;"",VLOOKUP(A213,matriz,IF(generador!B213=1,15,IF(generador!B213=2,18,IF(generador!B213=3,21,IF(generador!B213=4,24,IF(generador!B213=5,27,IF(generador!B213=6,30,IF(generador!B213=7,33,IF(generador!B213=8,36,IF(generador!B213=9,39,IF(generador!B213=10,42,IF(generador!B213=11,45,IF(generador!B213=12,48,IF(generador!B213=13,51,IF(generador!B213=14,54,IF(generador!B213=15,57))))))))))))))),FALSE),""),"")</f>
        <v/>
      </c>
      <c r="F213" s="16" t="str">
        <f t="shared" si="60"/>
        <v/>
      </c>
      <c r="G213" s="20" t="str">
        <f t="shared" si="61"/>
        <v/>
      </c>
      <c r="H213" s="13" t="str">
        <f t="shared" ca="1" si="64"/>
        <v/>
      </c>
      <c r="I213" s="14" t="str">
        <f t="shared" si="65"/>
        <v/>
      </c>
      <c r="J213" s="14" t="str">
        <f>""</f>
        <v/>
      </c>
      <c r="K213" s="14" t="str">
        <f t="shared" si="66"/>
        <v/>
      </c>
      <c r="L213" s="14" t="str">
        <f t="shared" si="67"/>
        <v/>
      </c>
      <c r="M213" s="14" t="str">
        <f t="shared" si="68"/>
        <v/>
      </c>
      <c r="N213" s="14" t="str">
        <f t="shared" si="69"/>
        <v/>
      </c>
      <c r="O213" s="14" t="str">
        <f t="shared" si="70"/>
        <v/>
      </c>
      <c r="P213" s="14" t="str">
        <f t="shared" si="71"/>
        <v/>
      </c>
      <c r="Q213" s="14" t="str">
        <f t="shared" si="72"/>
        <v/>
      </c>
      <c r="R213" s="96" t="str">
        <f t="shared" si="62"/>
        <v/>
      </c>
      <c r="S213" s="14" t="str">
        <f t="shared" si="73"/>
        <v/>
      </c>
      <c r="T213" s="14" t="str">
        <f t="shared" si="63"/>
        <v/>
      </c>
      <c r="U213" s="14" t="str">
        <f t="shared" si="74"/>
        <v/>
      </c>
      <c r="V213" s="14" t="str">
        <f t="shared" si="75"/>
        <v/>
      </c>
      <c r="W213" s="14" t="str">
        <f>IFERROR(CONCATENATE("PAGO N° ",B213," DEL CONTRATO CPS ",V213," ENTRE ",TEXT(VLOOKUP(A213,matriz,IF(generador!B213=1,16,IF(generador!B213=2,19,IF(generador!B213=3,22,IF(generador!B213=4,25,IF(generador!B213=5,28,IF(generador!B213=6,31,IF(generador!B213=7,34,IF(generador!B213=8,37,IF(generador!B213=9,40,IF(generador!B213=10,43,IF(generador!B213=11,46,IF(generador!B213=12,49,IF(generador!B213=13,52,IF(generador!B213=14,55,IF(generador!B213=15,58))))))))))))))),FALSE),"dd/mm/yyyy")," Y ",TEXT(VLOOKUP(A213,matriz,IF(generador!B213=1,17,IF(generador!B213=2,20,IF(generador!B213=3,23,IF(generador!B213=4,26,IF(generador!B213=5,29,IF(generador!B213=6,32,IF(generador!B213=7,35,IF(generador!B213=8,38,IF(generador!B213=9,41,IF(generador!B213=10,44,IF(generador!B213=11,47,IF(generador!B213=12,50,IF(generador!B213=13,53,IF(generador!B213=14,56,IF(generador!B213=15,59))))))))))))))),FALSE),"dd/mm/yyyy")),"")</f>
        <v/>
      </c>
    </row>
    <row r="214" spans="1:23" x14ac:dyDescent="0.25">
      <c r="A214" s="12"/>
      <c r="B214" s="5"/>
      <c r="C214" s="5"/>
      <c r="D214" s="14" t="str">
        <f t="shared" si="59"/>
        <v/>
      </c>
      <c r="E214" s="15" t="str">
        <f>IFERROR(IF(A214&lt;&gt;"",VLOOKUP(A214,matriz,IF(generador!B214=1,15,IF(generador!B214=2,18,IF(generador!B214=3,21,IF(generador!B214=4,24,IF(generador!B214=5,27,IF(generador!B214=6,30,IF(generador!B214=7,33,IF(generador!B214=8,36,IF(generador!B214=9,39,IF(generador!B214=10,42,IF(generador!B214=11,45,IF(generador!B214=12,48,IF(generador!B214=13,51,IF(generador!B214=14,54,IF(generador!B214=15,57))))))))))))))),FALSE),""),"")</f>
        <v/>
      </c>
      <c r="F214" s="16" t="str">
        <f t="shared" si="60"/>
        <v/>
      </c>
      <c r="G214" s="20" t="str">
        <f t="shared" si="61"/>
        <v/>
      </c>
      <c r="H214" s="13" t="str">
        <f t="shared" ca="1" si="64"/>
        <v/>
      </c>
      <c r="I214" s="14" t="str">
        <f t="shared" si="65"/>
        <v/>
      </c>
      <c r="J214" s="14" t="str">
        <f>""</f>
        <v/>
      </c>
      <c r="K214" s="14" t="str">
        <f t="shared" si="66"/>
        <v/>
      </c>
      <c r="L214" s="14" t="str">
        <f t="shared" si="67"/>
        <v/>
      </c>
      <c r="M214" s="14" t="str">
        <f t="shared" si="68"/>
        <v/>
      </c>
      <c r="N214" s="14" t="str">
        <f t="shared" si="69"/>
        <v/>
      </c>
      <c r="O214" s="14" t="str">
        <f t="shared" si="70"/>
        <v/>
      </c>
      <c r="P214" s="14" t="str">
        <f t="shared" si="71"/>
        <v/>
      </c>
      <c r="Q214" s="14" t="str">
        <f t="shared" si="72"/>
        <v/>
      </c>
      <c r="R214" s="96" t="str">
        <f t="shared" si="62"/>
        <v/>
      </c>
      <c r="S214" s="14" t="str">
        <f t="shared" si="73"/>
        <v/>
      </c>
      <c r="T214" s="14" t="str">
        <f t="shared" si="63"/>
        <v/>
      </c>
      <c r="U214" s="14" t="str">
        <f t="shared" si="74"/>
        <v/>
      </c>
      <c r="V214" s="14" t="str">
        <f t="shared" si="75"/>
        <v/>
      </c>
      <c r="W214" s="14" t="str">
        <f>IFERROR(CONCATENATE("PAGO N° ",B214," DEL CONTRATO CPS ",V214," ENTRE ",TEXT(VLOOKUP(A214,matriz,IF(generador!B214=1,16,IF(generador!B214=2,19,IF(generador!B214=3,22,IF(generador!B214=4,25,IF(generador!B214=5,28,IF(generador!B214=6,31,IF(generador!B214=7,34,IF(generador!B214=8,37,IF(generador!B214=9,40,IF(generador!B214=10,43,IF(generador!B214=11,46,IF(generador!B214=12,49,IF(generador!B214=13,52,IF(generador!B214=14,55,IF(generador!B214=15,58))))))))))))))),FALSE),"dd/mm/yyyy")," Y ",TEXT(VLOOKUP(A214,matriz,IF(generador!B214=1,17,IF(generador!B214=2,20,IF(generador!B214=3,23,IF(generador!B214=4,26,IF(generador!B214=5,29,IF(generador!B214=6,32,IF(generador!B214=7,35,IF(generador!B214=8,38,IF(generador!B214=9,41,IF(generador!B214=10,44,IF(generador!B214=11,47,IF(generador!B214=12,50,IF(generador!B214=13,53,IF(generador!B214=14,56,IF(generador!B214=15,59))))))))))))))),FALSE),"dd/mm/yyyy")),"")</f>
        <v/>
      </c>
    </row>
    <row r="215" spans="1:23" x14ac:dyDescent="0.25">
      <c r="A215" s="12"/>
      <c r="B215" s="5"/>
      <c r="C215" s="5"/>
      <c r="D215" s="14" t="str">
        <f t="shared" si="59"/>
        <v/>
      </c>
      <c r="E215" s="15" t="str">
        <f>IFERROR(IF(A215&lt;&gt;"",VLOOKUP(A215,matriz,IF(generador!B215=1,15,IF(generador!B215=2,18,IF(generador!B215=3,21,IF(generador!B215=4,24,IF(generador!B215=5,27,IF(generador!B215=6,30,IF(generador!B215=7,33,IF(generador!B215=8,36,IF(generador!B215=9,39,IF(generador!B215=10,42,IF(generador!B215=11,45,IF(generador!B215=12,48,IF(generador!B215=13,51,IF(generador!B215=14,54,IF(generador!B215=15,57))))))))))))))),FALSE),""),"")</f>
        <v/>
      </c>
      <c r="F215" s="16" t="str">
        <f t="shared" si="60"/>
        <v/>
      </c>
      <c r="G215" s="20" t="str">
        <f t="shared" si="61"/>
        <v/>
      </c>
      <c r="H215" s="13" t="str">
        <f t="shared" ca="1" si="64"/>
        <v/>
      </c>
      <c r="I215" s="14" t="str">
        <f t="shared" si="65"/>
        <v/>
      </c>
      <c r="J215" s="14" t="str">
        <f>""</f>
        <v/>
      </c>
      <c r="K215" s="14" t="str">
        <f t="shared" si="66"/>
        <v/>
      </c>
      <c r="L215" s="14" t="str">
        <f t="shared" si="67"/>
        <v/>
      </c>
      <c r="M215" s="14" t="str">
        <f t="shared" si="68"/>
        <v/>
      </c>
      <c r="N215" s="14" t="str">
        <f t="shared" si="69"/>
        <v/>
      </c>
      <c r="O215" s="14" t="str">
        <f t="shared" si="70"/>
        <v/>
      </c>
      <c r="P215" s="14" t="str">
        <f t="shared" si="71"/>
        <v/>
      </c>
      <c r="Q215" s="14" t="str">
        <f t="shared" si="72"/>
        <v/>
      </c>
      <c r="R215" s="96" t="str">
        <f t="shared" si="62"/>
        <v/>
      </c>
      <c r="S215" s="14" t="str">
        <f t="shared" si="73"/>
        <v/>
      </c>
      <c r="T215" s="14" t="str">
        <f t="shared" si="63"/>
        <v/>
      </c>
      <c r="U215" s="14" t="str">
        <f t="shared" si="74"/>
        <v/>
      </c>
      <c r="V215" s="14" t="str">
        <f t="shared" si="75"/>
        <v/>
      </c>
      <c r="W215" s="14" t="str">
        <f>IFERROR(CONCATENATE("PAGO N° ",B215," DEL CONTRATO CPS ",V215," ENTRE ",TEXT(VLOOKUP(A215,matriz,IF(generador!B215=1,16,IF(generador!B215=2,19,IF(generador!B215=3,22,IF(generador!B215=4,25,IF(generador!B215=5,28,IF(generador!B215=6,31,IF(generador!B215=7,34,IF(generador!B215=8,37,IF(generador!B215=9,40,IF(generador!B215=10,43,IF(generador!B215=11,46,IF(generador!B215=12,49,IF(generador!B215=13,52,IF(generador!B215=14,55,IF(generador!B215=15,58))))))))))))))),FALSE),"dd/mm/yyyy")," Y ",TEXT(VLOOKUP(A215,matriz,IF(generador!B215=1,17,IF(generador!B215=2,20,IF(generador!B215=3,23,IF(generador!B215=4,26,IF(generador!B215=5,29,IF(generador!B215=6,32,IF(generador!B215=7,35,IF(generador!B215=8,38,IF(generador!B215=9,41,IF(generador!B215=10,44,IF(generador!B215=11,47,IF(generador!B215=12,50,IF(generador!B215=13,53,IF(generador!B215=14,56,IF(generador!B215=15,59))))))))))))))),FALSE),"dd/mm/yyyy")),"")</f>
        <v/>
      </c>
    </row>
    <row r="216" spans="1:23" x14ac:dyDescent="0.25">
      <c r="A216" s="12"/>
      <c r="B216" s="5"/>
      <c r="C216" s="5"/>
      <c r="D216" s="14" t="str">
        <f t="shared" si="59"/>
        <v/>
      </c>
      <c r="E216" s="15" t="str">
        <f>IFERROR(IF(A216&lt;&gt;"",VLOOKUP(A216,matriz,IF(generador!B216=1,15,IF(generador!B216=2,18,IF(generador!B216=3,21,IF(generador!B216=4,24,IF(generador!B216=5,27,IF(generador!B216=6,30,IF(generador!B216=7,33,IF(generador!B216=8,36,IF(generador!B216=9,39,IF(generador!B216=10,42,IF(generador!B216=11,45,IF(generador!B216=12,48,IF(generador!B216=13,51,IF(generador!B216=14,54,IF(generador!B216=15,57))))))))))))))),FALSE),""),"")</f>
        <v/>
      </c>
      <c r="F216" s="16" t="str">
        <f t="shared" si="60"/>
        <v/>
      </c>
      <c r="G216" s="20" t="str">
        <f t="shared" si="61"/>
        <v/>
      </c>
      <c r="H216" s="13" t="str">
        <f t="shared" ca="1" si="64"/>
        <v/>
      </c>
      <c r="I216" s="14" t="str">
        <f t="shared" si="65"/>
        <v/>
      </c>
      <c r="J216" s="14" t="str">
        <f>""</f>
        <v/>
      </c>
      <c r="K216" s="14" t="str">
        <f t="shared" si="66"/>
        <v/>
      </c>
      <c r="L216" s="14" t="str">
        <f t="shared" si="67"/>
        <v/>
      </c>
      <c r="M216" s="14" t="str">
        <f t="shared" si="68"/>
        <v/>
      </c>
      <c r="N216" s="14" t="str">
        <f t="shared" si="69"/>
        <v/>
      </c>
      <c r="O216" s="14" t="str">
        <f t="shared" si="70"/>
        <v/>
      </c>
      <c r="P216" s="14" t="str">
        <f t="shared" si="71"/>
        <v/>
      </c>
      <c r="Q216" s="14" t="str">
        <f t="shared" si="72"/>
        <v/>
      </c>
      <c r="R216" s="96" t="str">
        <f t="shared" si="62"/>
        <v/>
      </c>
      <c r="S216" s="14" t="str">
        <f t="shared" si="73"/>
        <v/>
      </c>
      <c r="T216" s="14" t="str">
        <f t="shared" si="63"/>
        <v/>
      </c>
      <c r="U216" s="14" t="str">
        <f t="shared" si="74"/>
        <v/>
      </c>
      <c r="V216" s="14" t="str">
        <f t="shared" si="75"/>
        <v/>
      </c>
      <c r="W216" s="14" t="str">
        <f>IFERROR(CONCATENATE("PAGO N° ",B216," DEL CONTRATO CPS ",V216," ENTRE ",TEXT(VLOOKUP(A216,matriz,IF(generador!B216=1,16,IF(generador!B216=2,19,IF(generador!B216=3,22,IF(generador!B216=4,25,IF(generador!B216=5,28,IF(generador!B216=6,31,IF(generador!B216=7,34,IF(generador!B216=8,37,IF(generador!B216=9,40,IF(generador!B216=10,43,IF(generador!B216=11,46,IF(generador!B216=12,49,IF(generador!B216=13,52,IF(generador!B216=14,55,IF(generador!B216=15,58))))))))))))))),FALSE),"dd/mm/yyyy")," Y ",TEXT(VLOOKUP(A216,matriz,IF(generador!B216=1,17,IF(generador!B216=2,20,IF(generador!B216=3,23,IF(generador!B216=4,26,IF(generador!B216=5,29,IF(generador!B216=6,32,IF(generador!B216=7,35,IF(generador!B216=8,38,IF(generador!B216=9,41,IF(generador!B216=10,44,IF(generador!B216=11,47,IF(generador!B216=12,50,IF(generador!B216=13,53,IF(generador!B216=14,56,IF(generador!B216=15,59))))))))))))))),FALSE),"dd/mm/yyyy")),"")</f>
        <v/>
      </c>
    </row>
    <row r="217" spans="1:23" x14ac:dyDescent="0.25">
      <c r="A217" s="12"/>
      <c r="B217" s="5"/>
      <c r="C217" s="5"/>
      <c r="D217" s="14" t="str">
        <f t="shared" si="59"/>
        <v/>
      </c>
      <c r="E217" s="15" t="str">
        <f>IFERROR(IF(A217&lt;&gt;"",VLOOKUP(A217,matriz,IF(generador!B217=1,15,IF(generador!B217=2,18,IF(generador!B217=3,21,IF(generador!B217=4,24,IF(generador!B217=5,27,IF(generador!B217=6,30,IF(generador!B217=7,33,IF(generador!B217=8,36,IF(generador!B217=9,39,IF(generador!B217=10,42,IF(generador!B217=11,45,IF(generador!B217=12,48,IF(generador!B217=13,51,IF(generador!B217=14,54,IF(generador!B217=15,57))))))))))))))),FALSE),""),"")</f>
        <v/>
      </c>
      <c r="F217" s="16" t="str">
        <f t="shared" si="60"/>
        <v/>
      </c>
      <c r="G217" s="20" t="str">
        <f t="shared" si="61"/>
        <v/>
      </c>
      <c r="H217" s="13" t="str">
        <f t="shared" ca="1" si="64"/>
        <v/>
      </c>
      <c r="I217" s="14" t="str">
        <f t="shared" si="65"/>
        <v/>
      </c>
      <c r="J217" s="14" t="str">
        <f>""</f>
        <v/>
      </c>
      <c r="K217" s="14" t="str">
        <f t="shared" si="66"/>
        <v/>
      </c>
      <c r="L217" s="14" t="str">
        <f t="shared" si="67"/>
        <v/>
      </c>
      <c r="M217" s="14" t="str">
        <f t="shared" si="68"/>
        <v/>
      </c>
      <c r="N217" s="14" t="str">
        <f t="shared" si="69"/>
        <v/>
      </c>
      <c r="O217" s="14" t="str">
        <f t="shared" si="70"/>
        <v/>
      </c>
      <c r="P217" s="14" t="str">
        <f t="shared" si="71"/>
        <v/>
      </c>
      <c r="Q217" s="14" t="str">
        <f t="shared" si="72"/>
        <v/>
      </c>
      <c r="R217" s="96" t="str">
        <f t="shared" si="62"/>
        <v/>
      </c>
      <c r="S217" s="14" t="str">
        <f t="shared" si="73"/>
        <v/>
      </c>
      <c r="T217" s="14" t="str">
        <f t="shared" si="63"/>
        <v/>
      </c>
      <c r="U217" s="14" t="str">
        <f t="shared" si="74"/>
        <v/>
      </c>
      <c r="V217" s="14" t="str">
        <f t="shared" si="75"/>
        <v/>
      </c>
      <c r="W217" s="14" t="str">
        <f>IFERROR(CONCATENATE("PAGO N° ",B217," DEL CONTRATO CPS ",V217," ENTRE ",TEXT(VLOOKUP(A217,matriz,IF(generador!B217=1,16,IF(generador!B217=2,19,IF(generador!B217=3,22,IF(generador!B217=4,25,IF(generador!B217=5,28,IF(generador!B217=6,31,IF(generador!B217=7,34,IF(generador!B217=8,37,IF(generador!B217=9,40,IF(generador!B217=10,43,IF(generador!B217=11,46,IF(generador!B217=12,49,IF(generador!B217=13,52,IF(generador!B217=14,55,IF(generador!B217=15,58))))))))))))))),FALSE),"dd/mm/yyyy")," Y ",TEXT(VLOOKUP(A217,matriz,IF(generador!B217=1,17,IF(generador!B217=2,20,IF(generador!B217=3,23,IF(generador!B217=4,26,IF(generador!B217=5,29,IF(generador!B217=6,32,IF(generador!B217=7,35,IF(generador!B217=8,38,IF(generador!B217=9,41,IF(generador!B217=10,44,IF(generador!B217=11,47,IF(generador!B217=12,50,IF(generador!B217=13,53,IF(generador!B217=14,56,IF(generador!B217=15,59))))))))))))))),FALSE),"dd/mm/yyyy")),"")</f>
        <v/>
      </c>
    </row>
    <row r="218" spans="1:23" x14ac:dyDescent="0.25">
      <c r="A218" s="12"/>
      <c r="B218" s="5"/>
      <c r="C218" s="5"/>
      <c r="D218" s="14" t="str">
        <f t="shared" si="59"/>
        <v/>
      </c>
      <c r="E218" s="15" t="str">
        <f>IFERROR(IF(A218&lt;&gt;"",VLOOKUP(A218,matriz,IF(generador!B218=1,15,IF(generador!B218=2,18,IF(generador!B218=3,21,IF(generador!B218=4,24,IF(generador!B218=5,27,IF(generador!B218=6,30,IF(generador!B218=7,33,IF(generador!B218=8,36,IF(generador!B218=9,39,IF(generador!B218=10,42,IF(generador!B218=11,45,IF(generador!B218=12,48,IF(generador!B218=13,51,IF(generador!B218=14,54,IF(generador!B218=15,57))))))))))))))),FALSE),""),"")</f>
        <v/>
      </c>
      <c r="F218" s="16" t="str">
        <f t="shared" si="60"/>
        <v/>
      </c>
      <c r="G218" s="20" t="str">
        <f t="shared" si="61"/>
        <v/>
      </c>
      <c r="H218" s="13" t="str">
        <f t="shared" ca="1" si="64"/>
        <v/>
      </c>
      <c r="I218" s="14" t="str">
        <f t="shared" si="65"/>
        <v/>
      </c>
      <c r="J218" s="14" t="str">
        <f>""</f>
        <v/>
      </c>
      <c r="K218" s="14" t="str">
        <f t="shared" si="66"/>
        <v/>
      </c>
      <c r="L218" s="14" t="str">
        <f t="shared" si="67"/>
        <v/>
      </c>
      <c r="M218" s="14" t="str">
        <f t="shared" si="68"/>
        <v/>
      </c>
      <c r="N218" s="14" t="str">
        <f t="shared" si="69"/>
        <v/>
      </c>
      <c r="O218" s="14" t="str">
        <f t="shared" si="70"/>
        <v/>
      </c>
      <c r="P218" s="14" t="str">
        <f t="shared" si="71"/>
        <v/>
      </c>
      <c r="Q218" s="14" t="str">
        <f t="shared" si="72"/>
        <v/>
      </c>
      <c r="R218" s="96" t="str">
        <f t="shared" si="62"/>
        <v/>
      </c>
      <c r="S218" s="14" t="str">
        <f t="shared" si="73"/>
        <v/>
      </c>
      <c r="T218" s="14" t="str">
        <f t="shared" si="63"/>
        <v/>
      </c>
      <c r="U218" s="14" t="str">
        <f t="shared" si="74"/>
        <v/>
      </c>
      <c r="V218" s="14" t="str">
        <f t="shared" si="75"/>
        <v/>
      </c>
      <c r="W218" s="14" t="str">
        <f>IFERROR(CONCATENATE("PAGO N° ",B218," DEL CONTRATO CPS ",V218," ENTRE ",TEXT(VLOOKUP(A218,matriz,IF(generador!B218=1,16,IF(generador!B218=2,19,IF(generador!B218=3,22,IF(generador!B218=4,25,IF(generador!B218=5,28,IF(generador!B218=6,31,IF(generador!B218=7,34,IF(generador!B218=8,37,IF(generador!B218=9,40,IF(generador!B218=10,43,IF(generador!B218=11,46,IF(generador!B218=12,49,IF(generador!B218=13,52,IF(generador!B218=14,55,IF(generador!B218=15,58))))))))))))))),FALSE),"dd/mm/yyyy")," Y ",TEXT(VLOOKUP(A218,matriz,IF(generador!B218=1,17,IF(generador!B218=2,20,IF(generador!B218=3,23,IF(generador!B218=4,26,IF(generador!B218=5,29,IF(generador!B218=6,32,IF(generador!B218=7,35,IF(generador!B218=8,38,IF(generador!B218=9,41,IF(generador!B218=10,44,IF(generador!B218=11,47,IF(generador!B218=12,50,IF(generador!B218=13,53,IF(generador!B218=14,56,IF(generador!B218=15,59))))))))))))))),FALSE),"dd/mm/yyyy")),"")</f>
        <v/>
      </c>
    </row>
    <row r="219" spans="1:23" x14ac:dyDescent="0.25">
      <c r="A219" s="12"/>
      <c r="B219" s="5"/>
      <c r="C219" s="5"/>
      <c r="D219" s="14" t="str">
        <f t="shared" si="59"/>
        <v/>
      </c>
      <c r="E219" s="15" t="str">
        <f>IFERROR(IF(A219&lt;&gt;"",VLOOKUP(A219,matriz,IF(generador!B219=1,15,IF(generador!B219=2,18,IF(generador!B219=3,21,IF(generador!B219=4,24,IF(generador!B219=5,27,IF(generador!B219=6,30,IF(generador!B219=7,33,IF(generador!B219=8,36,IF(generador!B219=9,39,IF(generador!B219=10,42,IF(generador!B219=11,45,IF(generador!B219=12,48,IF(generador!B219=13,51,IF(generador!B219=14,54,IF(generador!B219=15,57))))))))))))))),FALSE),""),"")</f>
        <v/>
      </c>
      <c r="F219" s="16" t="str">
        <f t="shared" si="60"/>
        <v/>
      </c>
      <c r="G219" s="20" t="str">
        <f t="shared" si="61"/>
        <v/>
      </c>
      <c r="H219" s="13" t="str">
        <f t="shared" ca="1" si="64"/>
        <v/>
      </c>
      <c r="I219" s="14" t="str">
        <f t="shared" si="65"/>
        <v/>
      </c>
      <c r="J219" s="14" t="str">
        <f>""</f>
        <v/>
      </c>
      <c r="K219" s="14" t="str">
        <f t="shared" si="66"/>
        <v/>
      </c>
      <c r="L219" s="14" t="str">
        <f t="shared" si="67"/>
        <v/>
      </c>
      <c r="M219" s="14" t="str">
        <f t="shared" si="68"/>
        <v/>
      </c>
      <c r="N219" s="14" t="str">
        <f t="shared" si="69"/>
        <v/>
      </c>
      <c r="O219" s="14" t="str">
        <f t="shared" si="70"/>
        <v/>
      </c>
      <c r="P219" s="14" t="str">
        <f t="shared" si="71"/>
        <v/>
      </c>
      <c r="Q219" s="14" t="str">
        <f t="shared" si="72"/>
        <v/>
      </c>
      <c r="R219" s="96" t="str">
        <f t="shared" si="62"/>
        <v/>
      </c>
      <c r="S219" s="14" t="str">
        <f t="shared" si="73"/>
        <v/>
      </c>
      <c r="T219" s="14" t="str">
        <f t="shared" si="63"/>
        <v/>
      </c>
      <c r="U219" s="14" t="str">
        <f t="shared" si="74"/>
        <v/>
      </c>
      <c r="V219" s="14" t="str">
        <f t="shared" si="75"/>
        <v/>
      </c>
      <c r="W219" s="14" t="str">
        <f>IFERROR(CONCATENATE("PAGO N° ",B219," DEL CONTRATO CPS ",V219," ENTRE ",TEXT(VLOOKUP(A219,matriz,IF(generador!B219=1,16,IF(generador!B219=2,19,IF(generador!B219=3,22,IF(generador!B219=4,25,IF(generador!B219=5,28,IF(generador!B219=6,31,IF(generador!B219=7,34,IF(generador!B219=8,37,IF(generador!B219=9,40,IF(generador!B219=10,43,IF(generador!B219=11,46,IF(generador!B219=12,49,IF(generador!B219=13,52,IF(generador!B219=14,55,IF(generador!B219=15,58))))))))))))))),FALSE),"dd/mm/yyyy")," Y ",TEXT(VLOOKUP(A219,matriz,IF(generador!B219=1,17,IF(generador!B219=2,20,IF(generador!B219=3,23,IF(generador!B219=4,26,IF(generador!B219=5,29,IF(generador!B219=6,32,IF(generador!B219=7,35,IF(generador!B219=8,38,IF(generador!B219=9,41,IF(generador!B219=10,44,IF(generador!B219=11,47,IF(generador!B219=12,50,IF(generador!B219=13,53,IF(generador!B219=14,56,IF(generador!B219=15,59))))))))))))))),FALSE),"dd/mm/yyyy")),"")</f>
        <v/>
      </c>
    </row>
    <row r="220" spans="1:23" x14ac:dyDescent="0.25">
      <c r="A220" s="12"/>
      <c r="B220" s="5"/>
      <c r="C220" s="5"/>
      <c r="D220" s="14" t="str">
        <f t="shared" si="59"/>
        <v/>
      </c>
      <c r="E220" s="15" t="str">
        <f>IFERROR(IF(A220&lt;&gt;"",VLOOKUP(A220,matriz,IF(generador!B220=1,15,IF(generador!B220=2,18,IF(generador!B220=3,21,IF(generador!B220=4,24,IF(generador!B220=5,27,IF(generador!B220=6,30,IF(generador!B220=7,33,IF(generador!B220=8,36,IF(generador!B220=9,39,IF(generador!B220=10,42,IF(generador!B220=11,45,IF(generador!B220=12,48,IF(generador!B220=13,51,IF(generador!B220=14,54,IF(generador!B220=15,57))))))))))))))),FALSE),""),"")</f>
        <v/>
      </c>
      <c r="F220" s="16" t="str">
        <f t="shared" si="60"/>
        <v/>
      </c>
      <c r="G220" s="20" t="str">
        <f t="shared" si="61"/>
        <v/>
      </c>
      <c r="H220" s="13" t="str">
        <f t="shared" ca="1" si="64"/>
        <v/>
      </c>
      <c r="I220" s="14" t="str">
        <f t="shared" si="65"/>
        <v/>
      </c>
      <c r="J220" s="14" t="str">
        <f>""</f>
        <v/>
      </c>
      <c r="K220" s="14" t="str">
        <f t="shared" si="66"/>
        <v/>
      </c>
      <c r="L220" s="14" t="str">
        <f t="shared" si="67"/>
        <v/>
      </c>
      <c r="M220" s="14" t="str">
        <f t="shared" si="68"/>
        <v/>
      </c>
      <c r="N220" s="14" t="str">
        <f t="shared" si="69"/>
        <v/>
      </c>
      <c r="O220" s="14" t="str">
        <f t="shared" si="70"/>
        <v/>
      </c>
      <c r="P220" s="14" t="str">
        <f t="shared" si="71"/>
        <v/>
      </c>
      <c r="Q220" s="14" t="str">
        <f t="shared" si="72"/>
        <v/>
      </c>
      <c r="R220" s="96" t="str">
        <f t="shared" si="62"/>
        <v/>
      </c>
      <c r="S220" s="14" t="str">
        <f t="shared" si="73"/>
        <v/>
      </c>
      <c r="T220" s="14" t="str">
        <f t="shared" si="63"/>
        <v/>
      </c>
      <c r="U220" s="14" t="str">
        <f t="shared" si="74"/>
        <v/>
      </c>
      <c r="V220" s="14" t="str">
        <f t="shared" si="75"/>
        <v/>
      </c>
      <c r="W220" s="14" t="str">
        <f>IFERROR(CONCATENATE("PAGO N° ",B220," DEL CONTRATO CPS ",V220," ENTRE ",TEXT(VLOOKUP(A220,matriz,IF(generador!B220=1,16,IF(generador!B220=2,19,IF(generador!B220=3,22,IF(generador!B220=4,25,IF(generador!B220=5,28,IF(generador!B220=6,31,IF(generador!B220=7,34,IF(generador!B220=8,37,IF(generador!B220=9,40,IF(generador!B220=10,43,IF(generador!B220=11,46,IF(generador!B220=12,49,IF(generador!B220=13,52,IF(generador!B220=14,55,IF(generador!B220=15,58))))))))))))))),FALSE),"dd/mm/yyyy")," Y ",TEXT(VLOOKUP(A220,matriz,IF(generador!B220=1,17,IF(generador!B220=2,20,IF(generador!B220=3,23,IF(generador!B220=4,26,IF(generador!B220=5,29,IF(generador!B220=6,32,IF(generador!B220=7,35,IF(generador!B220=8,38,IF(generador!B220=9,41,IF(generador!B220=10,44,IF(generador!B220=11,47,IF(generador!B220=12,50,IF(generador!B220=13,53,IF(generador!B220=14,56,IF(generador!B220=15,59))))))))))))))),FALSE),"dd/mm/yyyy")),"")</f>
        <v/>
      </c>
    </row>
    <row r="221" spans="1:23" x14ac:dyDescent="0.25">
      <c r="A221" s="12"/>
      <c r="B221" s="5"/>
      <c r="C221" s="5"/>
      <c r="D221" s="14" t="str">
        <f t="shared" si="59"/>
        <v/>
      </c>
      <c r="E221" s="15" t="str">
        <f>IFERROR(IF(A221&lt;&gt;"",VLOOKUP(A221,matriz,IF(generador!B221=1,15,IF(generador!B221=2,18,IF(generador!B221=3,21,IF(generador!B221=4,24,IF(generador!B221=5,27,IF(generador!B221=6,30,IF(generador!B221=7,33,IF(generador!B221=8,36,IF(generador!B221=9,39,IF(generador!B221=10,42,IF(generador!B221=11,45,IF(generador!B221=12,48,IF(generador!B221=13,51,IF(generador!B221=14,54,IF(generador!B221=15,57))))))))))))))),FALSE),""),"")</f>
        <v/>
      </c>
      <c r="F221" s="16" t="str">
        <f t="shared" si="60"/>
        <v/>
      </c>
      <c r="G221" s="20" t="str">
        <f t="shared" si="61"/>
        <v/>
      </c>
      <c r="H221" s="13" t="str">
        <f t="shared" ca="1" si="64"/>
        <v/>
      </c>
      <c r="I221" s="14" t="str">
        <f t="shared" si="65"/>
        <v/>
      </c>
      <c r="J221" s="14" t="str">
        <f>""</f>
        <v/>
      </c>
      <c r="K221" s="14" t="str">
        <f t="shared" si="66"/>
        <v/>
      </c>
      <c r="L221" s="14" t="str">
        <f t="shared" si="67"/>
        <v/>
      </c>
      <c r="M221" s="14" t="str">
        <f t="shared" si="68"/>
        <v/>
      </c>
      <c r="N221" s="14" t="str">
        <f t="shared" si="69"/>
        <v/>
      </c>
      <c r="O221" s="14" t="str">
        <f t="shared" si="70"/>
        <v/>
      </c>
      <c r="P221" s="14" t="str">
        <f t="shared" si="71"/>
        <v/>
      </c>
      <c r="Q221" s="14" t="str">
        <f t="shared" si="72"/>
        <v/>
      </c>
      <c r="R221" s="96" t="str">
        <f t="shared" si="62"/>
        <v/>
      </c>
      <c r="S221" s="14" t="str">
        <f t="shared" si="73"/>
        <v/>
      </c>
      <c r="T221" s="14" t="str">
        <f t="shared" si="63"/>
        <v/>
      </c>
      <c r="U221" s="14" t="str">
        <f t="shared" si="74"/>
        <v/>
      </c>
      <c r="V221" s="14" t="str">
        <f t="shared" si="75"/>
        <v/>
      </c>
      <c r="W221" s="14" t="str">
        <f>IFERROR(CONCATENATE("PAGO N° ",B221," DEL CONTRATO CPS ",V221," ENTRE ",TEXT(VLOOKUP(A221,matriz,IF(generador!B221=1,16,IF(generador!B221=2,19,IF(generador!B221=3,22,IF(generador!B221=4,25,IF(generador!B221=5,28,IF(generador!B221=6,31,IF(generador!B221=7,34,IF(generador!B221=8,37,IF(generador!B221=9,40,IF(generador!B221=10,43,IF(generador!B221=11,46,IF(generador!B221=12,49,IF(generador!B221=13,52,IF(generador!B221=14,55,IF(generador!B221=15,58))))))))))))))),FALSE),"dd/mm/yyyy")," Y ",TEXT(VLOOKUP(A221,matriz,IF(generador!B221=1,17,IF(generador!B221=2,20,IF(generador!B221=3,23,IF(generador!B221=4,26,IF(generador!B221=5,29,IF(generador!B221=6,32,IF(generador!B221=7,35,IF(generador!B221=8,38,IF(generador!B221=9,41,IF(generador!B221=10,44,IF(generador!B221=11,47,IF(generador!B221=12,50,IF(generador!B221=13,53,IF(generador!B221=14,56,IF(generador!B221=15,59))))))))))))))),FALSE),"dd/mm/yyyy")),"")</f>
        <v/>
      </c>
    </row>
    <row r="222" spans="1:23" x14ac:dyDescent="0.25">
      <c r="A222" s="12"/>
      <c r="B222" s="5"/>
      <c r="C222" s="5"/>
      <c r="D222" s="14" t="str">
        <f t="shared" si="59"/>
        <v/>
      </c>
      <c r="E222" s="15" t="str">
        <f>IFERROR(IF(A222&lt;&gt;"",VLOOKUP(A222,matriz,IF(generador!B222=1,15,IF(generador!B222=2,18,IF(generador!B222=3,21,IF(generador!B222=4,24,IF(generador!B222=5,27,IF(generador!B222=6,30,IF(generador!B222=7,33,IF(generador!B222=8,36,IF(generador!B222=9,39,IF(generador!B222=10,42,IF(generador!B222=11,45,IF(generador!B222=12,48,IF(generador!B222=13,51,IF(generador!B222=14,54,IF(generador!B222=15,57))))))))))))))),FALSE),""),"")</f>
        <v/>
      </c>
      <c r="F222" s="16" t="str">
        <f t="shared" si="60"/>
        <v/>
      </c>
      <c r="G222" s="20" t="str">
        <f t="shared" si="61"/>
        <v/>
      </c>
      <c r="H222" s="13" t="str">
        <f t="shared" ca="1" si="64"/>
        <v/>
      </c>
      <c r="I222" s="14" t="str">
        <f t="shared" si="65"/>
        <v/>
      </c>
      <c r="J222" s="14" t="str">
        <f>""</f>
        <v/>
      </c>
      <c r="K222" s="14" t="str">
        <f t="shared" si="66"/>
        <v/>
      </c>
      <c r="L222" s="14" t="str">
        <f t="shared" si="67"/>
        <v/>
      </c>
      <c r="M222" s="14" t="str">
        <f t="shared" si="68"/>
        <v/>
      </c>
      <c r="N222" s="14" t="str">
        <f t="shared" si="69"/>
        <v/>
      </c>
      <c r="O222" s="14" t="str">
        <f t="shared" si="70"/>
        <v/>
      </c>
      <c r="P222" s="14" t="str">
        <f t="shared" si="71"/>
        <v/>
      </c>
      <c r="Q222" s="14" t="str">
        <f t="shared" si="72"/>
        <v/>
      </c>
      <c r="R222" s="96" t="str">
        <f t="shared" si="62"/>
        <v/>
      </c>
      <c r="S222" s="14" t="str">
        <f t="shared" si="73"/>
        <v/>
      </c>
      <c r="T222" s="14" t="str">
        <f t="shared" si="63"/>
        <v/>
      </c>
      <c r="U222" s="14" t="str">
        <f t="shared" si="74"/>
        <v/>
      </c>
      <c r="V222" s="14" t="str">
        <f t="shared" si="75"/>
        <v/>
      </c>
      <c r="W222" s="14" t="str">
        <f>IFERROR(CONCATENATE("PAGO N° ",B222," DEL CONTRATO CPS ",V222," ENTRE ",TEXT(VLOOKUP(A222,matriz,IF(generador!B222=1,16,IF(generador!B222=2,19,IF(generador!B222=3,22,IF(generador!B222=4,25,IF(generador!B222=5,28,IF(generador!B222=6,31,IF(generador!B222=7,34,IF(generador!B222=8,37,IF(generador!B222=9,40,IF(generador!B222=10,43,IF(generador!B222=11,46,IF(generador!B222=12,49,IF(generador!B222=13,52,IF(generador!B222=14,55,IF(generador!B222=15,58))))))))))))))),FALSE),"dd/mm/yyyy")," Y ",TEXT(VLOOKUP(A222,matriz,IF(generador!B222=1,17,IF(generador!B222=2,20,IF(generador!B222=3,23,IF(generador!B222=4,26,IF(generador!B222=5,29,IF(generador!B222=6,32,IF(generador!B222=7,35,IF(generador!B222=8,38,IF(generador!B222=9,41,IF(generador!B222=10,44,IF(generador!B222=11,47,IF(generador!B222=12,50,IF(generador!B222=13,53,IF(generador!B222=14,56,IF(generador!B222=15,59))))))))))))))),FALSE),"dd/mm/yyyy")),"")</f>
        <v/>
      </c>
    </row>
    <row r="223" spans="1:23" x14ac:dyDescent="0.25">
      <c r="A223" s="12"/>
      <c r="B223" s="5"/>
      <c r="C223" s="5"/>
      <c r="D223" s="14" t="str">
        <f t="shared" si="59"/>
        <v/>
      </c>
      <c r="E223" s="15" t="str">
        <f>IFERROR(IF(A223&lt;&gt;"",VLOOKUP(A223,matriz,IF(generador!B223=1,15,IF(generador!B223=2,18,IF(generador!B223=3,21,IF(generador!B223=4,24,IF(generador!B223=5,27,IF(generador!B223=6,30,IF(generador!B223=7,33,IF(generador!B223=8,36,IF(generador!B223=9,39,IF(generador!B223=10,42,IF(generador!B223=11,45,IF(generador!B223=12,48,IF(generador!B223=13,51,IF(generador!B223=14,54,IF(generador!B223=15,57))))))))))))))),FALSE),""),"")</f>
        <v/>
      </c>
      <c r="F223" s="16" t="str">
        <f t="shared" si="60"/>
        <v/>
      </c>
      <c r="G223" s="20" t="str">
        <f t="shared" si="61"/>
        <v/>
      </c>
      <c r="H223" s="13" t="str">
        <f t="shared" ca="1" si="64"/>
        <v/>
      </c>
      <c r="I223" s="14" t="str">
        <f t="shared" si="65"/>
        <v/>
      </c>
      <c r="J223" s="14" t="str">
        <f>""</f>
        <v/>
      </c>
      <c r="K223" s="14" t="str">
        <f t="shared" si="66"/>
        <v/>
      </c>
      <c r="L223" s="14" t="str">
        <f t="shared" si="67"/>
        <v/>
      </c>
      <c r="M223" s="14" t="str">
        <f t="shared" si="68"/>
        <v/>
      </c>
      <c r="N223" s="14" t="str">
        <f t="shared" si="69"/>
        <v/>
      </c>
      <c r="O223" s="14" t="str">
        <f t="shared" si="70"/>
        <v/>
      </c>
      <c r="P223" s="14" t="str">
        <f t="shared" si="71"/>
        <v/>
      </c>
      <c r="Q223" s="14" t="str">
        <f t="shared" si="72"/>
        <v/>
      </c>
      <c r="R223" s="96" t="str">
        <f t="shared" si="62"/>
        <v/>
      </c>
      <c r="S223" s="14" t="str">
        <f t="shared" si="73"/>
        <v/>
      </c>
      <c r="T223" s="14" t="str">
        <f t="shared" si="63"/>
        <v/>
      </c>
      <c r="U223" s="14" t="str">
        <f t="shared" si="74"/>
        <v/>
      </c>
      <c r="V223" s="14" t="str">
        <f t="shared" si="75"/>
        <v/>
      </c>
      <c r="W223" s="14" t="str">
        <f>IFERROR(CONCATENATE("PAGO N° ",B223," DEL CONTRATO CPS ",V223," ENTRE ",TEXT(VLOOKUP(A223,matriz,IF(generador!B223=1,16,IF(generador!B223=2,19,IF(generador!B223=3,22,IF(generador!B223=4,25,IF(generador!B223=5,28,IF(generador!B223=6,31,IF(generador!B223=7,34,IF(generador!B223=8,37,IF(generador!B223=9,40,IF(generador!B223=10,43,IF(generador!B223=11,46,IF(generador!B223=12,49,IF(generador!B223=13,52,IF(generador!B223=14,55,IF(generador!B223=15,58))))))))))))))),FALSE),"dd/mm/yyyy")," Y ",TEXT(VLOOKUP(A223,matriz,IF(generador!B223=1,17,IF(generador!B223=2,20,IF(generador!B223=3,23,IF(generador!B223=4,26,IF(generador!B223=5,29,IF(generador!B223=6,32,IF(generador!B223=7,35,IF(generador!B223=8,38,IF(generador!B223=9,41,IF(generador!B223=10,44,IF(generador!B223=11,47,IF(generador!B223=12,50,IF(generador!B223=13,53,IF(generador!B223=14,56,IF(generador!B223=15,59))))))))))))))),FALSE),"dd/mm/yyyy")),"")</f>
        <v/>
      </c>
    </row>
    <row r="224" spans="1:23" x14ac:dyDescent="0.25">
      <c r="A224" s="12"/>
      <c r="B224" s="5"/>
      <c r="C224" s="5"/>
      <c r="D224" s="14" t="str">
        <f t="shared" si="59"/>
        <v/>
      </c>
      <c r="E224" s="15" t="str">
        <f>IFERROR(IF(A224&lt;&gt;"",VLOOKUP(A224,matriz,IF(generador!B224=1,15,IF(generador!B224=2,18,IF(generador!B224=3,21,IF(generador!B224=4,24,IF(generador!B224=5,27,IF(generador!B224=6,30,IF(generador!B224=7,33,IF(generador!B224=8,36,IF(generador!B224=9,39,IF(generador!B224=10,42,IF(generador!B224=11,45,IF(generador!B224=12,48,IF(generador!B224=13,51,IF(generador!B224=14,54,IF(generador!B224=15,57))))))))))))))),FALSE),""),"")</f>
        <v/>
      </c>
      <c r="F224" s="16" t="str">
        <f t="shared" si="60"/>
        <v/>
      </c>
      <c r="G224" s="20" t="str">
        <f t="shared" si="61"/>
        <v/>
      </c>
      <c r="H224" s="13" t="str">
        <f t="shared" ca="1" si="64"/>
        <v/>
      </c>
      <c r="I224" s="14" t="str">
        <f t="shared" si="65"/>
        <v/>
      </c>
      <c r="J224" s="14" t="str">
        <f>""</f>
        <v/>
      </c>
      <c r="K224" s="14" t="str">
        <f t="shared" si="66"/>
        <v/>
      </c>
      <c r="L224" s="14" t="str">
        <f t="shared" si="67"/>
        <v/>
      </c>
      <c r="M224" s="14" t="str">
        <f t="shared" si="68"/>
        <v/>
      </c>
      <c r="N224" s="14" t="str">
        <f t="shared" si="69"/>
        <v/>
      </c>
      <c r="O224" s="14" t="str">
        <f t="shared" si="70"/>
        <v/>
      </c>
      <c r="P224" s="14" t="str">
        <f t="shared" si="71"/>
        <v/>
      </c>
      <c r="Q224" s="14" t="str">
        <f t="shared" si="72"/>
        <v/>
      </c>
      <c r="R224" s="96" t="str">
        <f t="shared" si="62"/>
        <v/>
      </c>
      <c r="S224" s="14" t="str">
        <f t="shared" si="73"/>
        <v/>
      </c>
      <c r="T224" s="14" t="str">
        <f t="shared" si="63"/>
        <v/>
      </c>
      <c r="U224" s="14" t="str">
        <f t="shared" si="74"/>
        <v/>
      </c>
      <c r="V224" s="14" t="str">
        <f t="shared" si="75"/>
        <v/>
      </c>
      <c r="W224" s="14" t="str">
        <f>IFERROR(CONCATENATE("PAGO N° ",B224," DEL CONTRATO CPS ",V224," ENTRE ",TEXT(VLOOKUP(A224,matriz,IF(generador!B224=1,16,IF(generador!B224=2,19,IF(generador!B224=3,22,IF(generador!B224=4,25,IF(generador!B224=5,28,IF(generador!B224=6,31,IF(generador!B224=7,34,IF(generador!B224=8,37,IF(generador!B224=9,40,IF(generador!B224=10,43,IF(generador!B224=11,46,IF(generador!B224=12,49,IF(generador!B224=13,52,IF(generador!B224=14,55,IF(generador!B224=15,58))))))))))))))),FALSE),"dd/mm/yyyy")," Y ",TEXT(VLOOKUP(A224,matriz,IF(generador!B224=1,17,IF(generador!B224=2,20,IF(generador!B224=3,23,IF(generador!B224=4,26,IF(generador!B224=5,29,IF(generador!B224=6,32,IF(generador!B224=7,35,IF(generador!B224=8,38,IF(generador!B224=9,41,IF(generador!B224=10,44,IF(generador!B224=11,47,IF(generador!B224=12,50,IF(generador!B224=13,53,IF(generador!B224=14,56,IF(generador!B224=15,59))))))))))))))),FALSE),"dd/mm/yyyy")),"")</f>
        <v/>
      </c>
    </row>
    <row r="225" spans="1:23" x14ac:dyDescent="0.25">
      <c r="A225" s="12"/>
      <c r="B225" s="5"/>
      <c r="C225" s="5"/>
      <c r="D225" s="14" t="str">
        <f t="shared" si="59"/>
        <v/>
      </c>
      <c r="E225" s="15" t="str">
        <f>IFERROR(IF(A225&lt;&gt;"",VLOOKUP(A225,matriz,IF(generador!B225=1,15,IF(generador!B225=2,18,IF(generador!B225=3,21,IF(generador!B225=4,24,IF(generador!B225=5,27,IF(generador!B225=6,30,IF(generador!B225=7,33,IF(generador!B225=8,36,IF(generador!B225=9,39,IF(generador!B225=10,42,IF(generador!B225=11,45,IF(generador!B225=12,48,IF(generador!B225=13,51,IF(generador!B225=14,54,IF(generador!B225=15,57))))))))))))))),FALSE),""),"")</f>
        <v/>
      </c>
      <c r="F225" s="16" t="str">
        <f t="shared" si="60"/>
        <v/>
      </c>
      <c r="G225" s="20" t="str">
        <f t="shared" si="61"/>
        <v/>
      </c>
      <c r="H225" s="13" t="str">
        <f t="shared" ca="1" si="64"/>
        <v/>
      </c>
      <c r="I225" s="14" t="str">
        <f t="shared" si="65"/>
        <v/>
      </c>
      <c r="J225" s="14" t="str">
        <f>""</f>
        <v/>
      </c>
      <c r="K225" s="14" t="str">
        <f t="shared" si="66"/>
        <v/>
      </c>
      <c r="L225" s="14" t="str">
        <f t="shared" si="67"/>
        <v/>
      </c>
      <c r="M225" s="14" t="str">
        <f t="shared" si="68"/>
        <v/>
      </c>
      <c r="N225" s="14" t="str">
        <f t="shared" si="69"/>
        <v/>
      </c>
      <c r="O225" s="14" t="str">
        <f t="shared" si="70"/>
        <v/>
      </c>
      <c r="P225" s="14" t="str">
        <f t="shared" si="71"/>
        <v/>
      </c>
      <c r="Q225" s="14" t="str">
        <f t="shared" si="72"/>
        <v/>
      </c>
      <c r="R225" s="96" t="str">
        <f t="shared" si="62"/>
        <v/>
      </c>
      <c r="S225" s="14" t="str">
        <f t="shared" si="73"/>
        <v/>
      </c>
      <c r="T225" s="14" t="str">
        <f t="shared" si="63"/>
        <v/>
      </c>
      <c r="U225" s="14" t="str">
        <f t="shared" si="74"/>
        <v/>
      </c>
      <c r="V225" s="14" t="str">
        <f t="shared" si="75"/>
        <v/>
      </c>
      <c r="W225" s="14" t="str">
        <f>IFERROR(CONCATENATE("PAGO N° ",B225," DEL CONTRATO CPS ",V225," ENTRE ",TEXT(VLOOKUP(A225,matriz,IF(generador!B225=1,16,IF(generador!B225=2,19,IF(generador!B225=3,22,IF(generador!B225=4,25,IF(generador!B225=5,28,IF(generador!B225=6,31,IF(generador!B225=7,34,IF(generador!B225=8,37,IF(generador!B225=9,40,IF(generador!B225=10,43,IF(generador!B225=11,46,IF(generador!B225=12,49,IF(generador!B225=13,52,IF(generador!B225=14,55,IF(generador!B225=15,58))))))))))))))),FALSE),"dd/mm/yyyy")," Y ",TEXT(VLOOKUP(A225,matriz,IF(generador!B225=1,17,IF(generador!B225=2,20,IF(generador!B225=3,23,IF(generador!B225=4,26,IF(generador!B225=5,29,IF(generador!B225=6,32,IF(generador!B225=7,35,IF(generador!B225=8,38,IF(generador!B225=9,41,IF(generador!B225=10,44,IF(generador!B225=11,47,IF(generador!B225=12,50,IF(generador!B225=13,53,IF(generador!B225=14,56,IF(generador!B225=15,59))))))))))))))),FALSE),"dd/mm/yyyy")),"")</f>
        <v/>
      </c>
    </row>
    <row r="226" spans="1:23" x14ac:dyDescent="0.25">
      <c r="A226" s="12"/>
      <c r="B226" s="5"/>
      <c r="C226" s="5"/>
      <c r="D226" s="14" t="str">
        <f t="shared" si="59"/>
        <v/>
      </c>
      <c r="E226" s="15" t="str">
        <f>IFERROR(IF(A226&lt;&gt;"",VLOOKUP(A226,matriz,IF(generador!B226=1,15,IF(generador!B226=2,18,IF(generador!B226=3,21,IF(generador!B226=4,24,IF(generador!B226=5,27,IF(generador!B226=6,30,IF(generador!B226=7,33,IF(generador!B226=8,36,IF(generador!B226=9,39,IF(generador!B226=10,42,IF(generador!B226=11,45,IF(generador!B226=12,48,IF(generador!B226=13,51,IF(generador!B226=14,54,IF(generador!B226=15,57))))))))))))))),FALSE),""),"")</f>
        <v/>
      </c>
      <c r="F226" s="16" t="str">
        <f t="shared" si="60"/>
        <v/>
      </c>
      <c r="G226" s="20" t="str">
        <f t="shared" si="61"/>
        <v/>
      </c>
      <c r="H226" s="13" t="str">
        <f t="shared" ca="1" si="64"/>
        <v/>
      </c>
      <c r="I226" s="14" t="str">
        <f t="shared" si="65"/>
        <v/>
      </c>
      <c r="J226" s="14" t="str">
        <f>""</f>
        <v/>
      </c>
      <c r="K226" s="14" t="str">
        <f t="shared" si="66"/>
        <v/>
      </c>
      <c r="L226" s="14" t="str">
        <f t="shared" si="67"/>
        <v/>
      </c>
      <c r="M226" s="14" t="str">
        <f t="shared" si="68"/>
        <v/>
      </c>
      <c r="N226" s="14" t="str">
        <f t="shared" si="69"/>
        <v/>
      </c>
      <c r="O226" s="14" t="str">
        <f t="shared" si="70"/>
        <v/>
      </c>
      <c r="P226" s="14" t="str">
        <f t="shared" si="71"/>
        <v/>
      </c>
      <c r="Q226" s="14" t="str">
        <f t="shared" si="72"/>
        <v/>
      </c>
      <c r="R226" s="96" t="str">
        <f t="shared" si="62"/>
        <v/>
      </c>
      <c r="S226" s="14" t="str">
        <f t="shared" si="73"/>
        <v/>
      </c>
      <c r="T226" s="14" t="str">
        <f t="shared" si="63"/>
        <v/>
      </c>
      <c r="U226" s="14" t="str">
        <f t="shared" si="74"/>
        <v/>
      </c>
      <c r="V226" s="14" t="str">
        <f t="shared" si="75"/>
        <v/>
      </c>
      <c r="W226" s="14" t="str">
        <f>IFERROR(CONCATENATE("PAGO N° ",B226," DEL CONTRATO CPS ",V226," ENTRE ",TEXT(VLOOKUP(A226,matriz,IF(generador!B226=1,16,IF(generador!B226=2,19,IF(generador!B226=3,22,IF(generador!B226=4,25,IF(generador!B226=5,28,IF(generador!B226=6,31,IF(generador!B226=7,34,IF(generador!B226=8,37,IF(generador!B226=9,40,IF(generador!B226=10,43,IF(generador!B226=11,46,IF(generador!B226=12,49,IF(generador!B226=13,52,IF(generador!B226=14,55,IF(generador!B226=15,58))))))))))))))),FALSE),"dd/mm/yyyy")," Y ",TEXT(VLOOKUP(A226,matriz,IF(generador!B226=1,17,IF(generador!B226=2,20,IF(generador!B226=3,23,IF(generador!B226=4,26,IF(generador!B226=5,29,IF(generador!B226=6,32,IF(generador!B226=7,35,IF(generador!B226=8,38,IF(generador!B226=9,41,IF(generador!B226=10,44,IF(generador!B226=11,47,IF(generador!B226=12,50,IF(generador!B226=13,53,IF(generador!B226=14,56,IF(generador!B226=15,59))))))))))))))),FALSE),"dd/mm/yyyy")),"")</f>
        <v/>
      </c>
    </row>
    <row r="227" spans="1:23" x14ac:dyDescent="0.25">
      <c r="A227" s="12"/>
      <c r="B227" s="5"/>
      <c r="C227" s="5"/>
      <c r="D227" s="14" t="str">
        <f t="shared" si="59"/>
        <v/>
      </c>
      <c r="E227" s="15" t="str">
        <f>IFERROR(IF(A227&lt;&gt;"",VLOOKUP(A227,matriz,IF(generador!B227=1,15,IF(generador!B227=2,18,IF(generador!B227=3,21,IF(generador!B227=4,24,IF(generador!B227=5,27,IF(generador!B227=6,30,IF(generador!B227=7,33,IF(generador!B227=8,36,IF(generador!B227=9,39,IF(generador!B227=10,42,IF(generador!B227=11,45,IF(generador!B227=12,48,IF(generador!B227=13,51,IF(generador!B227=14,54,IF(generador!B227=15,57))))))))))))))),FALSE),""),"")</f>
        <v/>
      </c>
      <c r="F227" s="16" t="str">
        <f t="shared" si="60"/>
        <v/>
      </c>
      <c r="G227" s="20" t="str">
        <f t="shared" si="61"/>
        <v/>
      </c>
      <c r="H227" s="13" t="str">
        <f t="shared" ca="1" si="64"/>
        <v/>
      </c>
      <c r="I227" s="14" t="str">
        <f t="shared" si="65"/>
        <v/>
      </c>
      <c r="J227" s="14" t="str">
        <f>""</f>
        <v/>
      </c>
      <c r="K227" s="14" t="str">
        <f t="shared" si="66"/>
        <v/>
      </c>
      <c r="L227" s="14" t="str">
        <f t="shared" si="67"/>
        <v/>
      </c>
      <c r="M227" s="14" t="str">
        <f t="shared" si="68"/>
        <v/>
      </c>
      <c r="N227" s="14" t="str">
        <f t="shared" si="69"/>
        <v/>
      </c>
      <c r="O227" s="14" t="str">
        <f t="shared" si="70"/>
        <v/>
      </c>
      <c r="P227" s="14" t="str">
        <f t="shared" si="71"/>
        <v/>
      </c>
      <c r="Q227" s="14" t="str">
        <f t="shared" si="72"/>
        <v/>
      </c>
      <c r="R227" s="96" t="str">
        <f t="shared" si="62"/>
        <v/>
      </c>
      <c r="S227" s="14" t="str">
        <f t="shared" si="73"/>
        <v/>
      </c>
      <c r="T227" s="14" t="str">
        <f t="shared" si="63"/>
        <v/>
      </c>
      <c r="U227" s="14" t="str">
        <f t="shared" si="74"/>
        <v/>
      </c>
      <c r="V227" s="14" t="str">
        <f t="shared" si="75"/>
        <v/>
      </c>
      <c r="W227" s="14" t="str">
        <f>IFERROR(CONCATENATE("PAGO N° ",B227," DEL CONTRATO CPS ",V227," ENTRE ",TEXT(VLOOKUP(A227,matriz,IF(generador!B227=1,16,IF(generador!B227=2,19,IF(generador!B227=3,22,IF(generador!B227=4,25,IF(generador!B227=5,28,IF(generador!B227=6,31,IF(generador!B227=7,34,IF(generador!B227=8,37,IF(generador!B227=9,40,IF(generador!B227=10,43,IF(generador!B227=11,46,IF(generador!B227=12,49,IF(generador!B227=13,52,IF(generador!B227=14,55,IF(generador!B227=15,58))))))))))))))),FALSE),"dd/mm/yyyy")," Y ",TEXT(VLOOKUP(A227,matriz,IF(generador!B227=1,17,IF(generador!B227=2,20,IF(generador!B227=3,23,IF(generador!B227=4,26,IF(generador!B227=5,29,IF(generador!B227=6,32,IF(generador!B227=7,35,IF(generador!B227=8,38,IF(generador!B227=9,41,IF(generador!B227=10,44,IF(generador!B227=11,47,IF(generador!B227=12,50,IF(generador!B227=13,53,IF(generador!B227=14,56,IF(generador!B227=15,59))))))))))))))),FALSE),"dd/mm/yyyy")),"")</f>
        <v/>
      </c>
    </row>
    <row r="228" spans="1:23" x14ac:dyDescent="0.25">
      <c r="A228" s="12"/>
      <c r="B228" s="5"/>
      <c r="C228" s="5"/>
      <c r="D228" s="14" t="str">
        <f t="shared" si="59"/>
        <v/>
      </c>
      <c r="E228" s="15" t="str">
        <f>IFERROR(IF(A228&lt;&gt;"",VLOOKUP(A228,matriz,IF(generador!B228=1,15,IF(generador!B228=2,18,IF(generador!B228=3,21,IF(generador!B228=4,24,IF(generador!B228=5,27,IF(generador!B228=6,30,IF(generador!B228=7,33,IF(generador!B228=8,36,IF(generador!B228=9,39,IF(generador!B228=10,42,IF(generador!B228=11,45,IF(generador!B228=12,48,IF(generador!B228=13,51,IF(generador!B228=14,54,IF(generador!B228=15,57))))))))))))))),FALSE),""),"")</f>
        <v/>
      </c>
      <c r="F228" s="16" t="str">
        <f t="shared" si="60"/>
        <v/>
      </c>
      <c r="G228" s="20" t="str">
        <f t="shared" si="61"/>
        <v/>
      </c>
      <c r="H228" s="13" t="str">
        <f t="shared" ca="1" si="64"/>
        <v/>
      </c>
      <c r="I228" s="14" t="str">
        <f t="shared" si="65"/>
        <v/>
      </c>
      <c r="J228" s="14" t="str">
        <f>""</f>
        <v/>
      </c>
      <c r="K228" s="14" t="str">
        <f t="shared" si="66"/>
        <v/>
      </c>
      <c r="L228" s="14" t="str">
        <f t="shared" si="67"/>
        <v/>
      </c>
      <c r="M228" s="14" t="str">
        <f t="shared" si="68"/>
        <v/>
      </c>
      <c r="N228" s="14" t="str">
        <f t="shared" si="69"/>
        <v/>
      </c>
      <c r="O228" s="14" t="str">
        <f t="shared" si="70"/>
        <v/>
      </c>
      <c r="P228" s="14" t="str">
        <f t="shared" si="71"/>
        <v/>
      </c>
      <c r="Q228" s="14" t="str">
        <f t="shared" si="72"/>
        <v/>
      </c>
      <c r="R228" s="96" t="str">
        <f t="shared" si="62"/>
        <v/>
      </c>
      <c r="S228" s="14" t="str">
        <f t="shared" si="73"/>
        <v/>
      </c>
      <c r="T228" s="14" t="str">
        <f t="shared" si="63"/>
        <v/>
      </c>
      <c r="U228" s="14" t="str">
        <f t="shared" si="74"/>
        <v/>
      </c>
      <c r="V228" s="14" t="str">
        <f t="shared" si="75"/>
        <v/>
      </c>
      <c r="W228" s="14" t="str">
        <f>IFERROR(CONCATENATE("PAGO N° ",B228," DEL CONTRATO CPS ",V228," ENTRE ",TEXT(VLOOKUP(A228,matriz,IF(generador!B228=1,16,IF(generador!B228=2,19,IF(generador!B228=3,22,IF(generador!B228=4,25,IF(generador!B228=5,28,IF(generador!B228=6,31,IF(generador!B228=7,34,IF(generador!B228=8,37,IF(generador!B228=9,40,IF(generador!B228=10,43,IF(generador!B228=11,46,IF(generador!B228=12,49,IF(generador!B228=13,52,IF(generador!B228=14,55,IF(generador!B228=15,58))))))))))))))),FALSE),"dd/mm/yyyy")," Y ",TEXT(VLOOKUP(A228,matriz,IF(generador!B228=1,17,IF(generador!B228=2,20,IF(generador!B228=3,23,IF(generador!B228=4,26,IF(generador!B228=5,29,IF(generador!B228=6,32,IF(generador!B228=7,35,IF(generador!B228=8,38,IF(generador!B228=9,41,IF(generador!B228=10,44,IF(generador!B228=11,47,IF(generador!B228=12,50,IF(generador!B228=13,53,IF(generador!B228=14,56,IF(generador!B228=15,59))))))))))))))),FALSE),"dd/mm/yyyy")),"")</f>
        <v/>
      </c>
    </row>
    <row r="229" spans="1:23" x14ac:dyDescent="0.25">
      <c r="A229" s="12"/>
      <c r="B229" s="5"/>
      <c r="C229" s="5"/>
      <c r="D229" s="14" t="str">
        <f t="shared" si="59"/>
        <v/>
      </c>
      <c r="E229" s="15" t="str">
        <f>IFERROR(IF(A229&lt;&gt;"",VLOOKUP(A229,matriz,IF(generador!B229=1,15,IF(generador!B229=2,18,IF(generador!B229=3,21,IF(generador!B229=4,24,IF(generador!B229=5,27,IF(generador!B229=6,30,IF(generador!B229=7,33,IF(generador!B229=8,36,IF(generador!B229=9,39,IF(generador!B229=10,42,IF(generador!B229=11,45,IF(generador!B229=12,48,IF(generador!B229=13,51,IF(generador!B229=14,54,IF(generador!B229=15,57))))))))))))))),FALSE),""),"")</f>
        <v/>
      </c>
      <c r="F229" s="16" t="str">
        <f t="shared" si="60"/>
        <v/>
      </c>
      <c r="G229" s="20" t="str">
        <f t="shared" si="61"/>
        <v/>
      </c>
      <c r="H229" s="13" t="str">
        <f t="shared" ca="1" si="64"/>
        <v/>
      </c>
      <c r="I229" s="14" t="str">
        <f t="shared" si="65"/>
        <v/>
      </c>
      <c r="J229" s="14" t="str">
        <f>""</f>
        <v/>
      </c>
      <c r="K229" s="14" t="str">
        <f t="shared" si="66"/>
        <v/>
      </c>
      <c r="L229" s="14" t="str">
        <f t="shared" si="67"/>
        <v/>
      </c>
      <c r="M229" s="14" t="str">
        <f t="shared" si="68"/>
        <v/>
      </c>
      <c r="N229" s="14" t="str">
        <f t="shared" si="69"/>
        <v/>
      </c>
      <c r="O229" s="14" t="str">
        <f t="shared" si="70"/>
        <v/>
      </c>
      <c r="P229" s="14" t="str">
        <f t="shared" si="71"/>
        <v/>
      </c>
      <c r="Q229" s="14" t="str">
        <f t="shared" si="72"/>
        <v/>
      </c>
      <c r="R229" s="96" t="str">
        <f t="shared" si="62"/>
        <v/>
      </c>
      <c r="S229" s="14" t="str">
        <f t="shared" si="73"/>
        <v/>
      </c>
      <c r="T229" s="14" t="str">
        <f t="shared" si="63"/>
        <v/>
      </c>
      <c r="U229" s="14" t="str">
        <f t="shared" si="74"/>
        <v/>
      </c>
      <c r="V229" s="14" t="str">
        <f t="shared" si="75"/>
        <v/>
      </c>
      <c r="W229" s="14" t="str">
        <f>IFERROR(CONCATENATE("PAGO N° ",B229," DEL CONTRATO CPS ",V229," ENTRE ",TEXT(VLOOKUP(A229,matriz,IF(generador!B229=1,16,IF(generador!B229=2,19,IF(generador!B229=3,22,IF(generador!B229=4,25,IF(generador!B229=5,28,IF(generador!B229=6,31,IF(generador!B229=7,34,IF(generador!B229=8,37,IF(generador!B229=9,40,IF(generador!B229=10,43,IF(generador!B229=11,46,IF(generador!B229=12,49,IF(generador!B229=13,52,IF(generador!B229=14,55,IF(generador!B229=15,58))))))))))))))),FALSE),"dd/mm/yyyy")," Y ",TEXT(VLOOKUP(A229,matriz,IF(generador!B229=1,17,IF(generador!B229=2,20,IF(generador!B229=3,23,IF(generador!B229=4,26,IF(generador!B229=5,29,IF(generador!B229=6,32,IF(generador!B229=7,35,IF(generador!B229=8,38,IF(generador!B229=9,41,IF(generador!B229=10,44,IF(generador!B229=11,47,IF(generador!B229=12,50,IF(generador!B229=13,53,IF(generador!B229=14,56,IF(generador!B229=15,59))))))))))))))),FALSE),"dd/mm/yyyy")),"")</f>
        <v/>
      </c>
    </row>
    <row r="230" spans="1:23" x14ac:dyDescent="0.25">
      <c r="A230" s="12"/>
      <c r="B230" s="5"/>
      <c r="C230" s="5"/>
      <c r="D230" s="14" t="str">
        <f t="shared" si="59"/>
        <v/>
      </c>
      <c r="E230" s="15" t="str">
        <f>IFERROR(IF(A230&lt;&gt;"",VLOOKUP(A230,matriz,IF(generador!B230=1,15,IF(generador!B230=2,18,IF(generador!B230=3,21,IF(generador!B230=4,24,IF(generador!B230=5,27,IF(generador!B230=6,30,IF(generador!B230=7,33,IF(generador!B230=8,36,IF(generador!B230=9,39,IF(generador!B230=10,42,IF(generador!B230=11,45,IF(generador!B230=12,48,IF(generador!B230=13,51,IF(generador!B230=14,54,IF(generador!B230=15,57))))))))))))))),FALSE),""),"")</f>
        <v/>
      </c>
      <c r="F230" s="16" t="str">
        <f t="shared" si="60"/>
        <v/>
      </c>
      <c r="G230" s="20" t="str">
        <f t="shared" si="61"/>
        <v/>
      </c>
      <c r="H230" s="13" t="str">
        <f t="shared" ca="1" si="64"/>
        <v/>
      </c>
      <c r="I230" s="14" t="str">
        <f t="shared" si="65"/>
        <v/>
      </c>
      <c r="J230" s="14" t="str">
        <f>""</f>
        <v/>
      </c>
      <c r="K230" s="14" t="str">
        <f t="shared" si="66"/>
        <v/>
      </c>
      <c r="L230" s="14" t="str">
        <f t="shared" si="67"/>
        <v/>
      </c>
      <c r="M230" s="14" t="str">
        <f t="shared" si="68"/>
        <v/>
      </c>
      <c r="N230" s="14" t="str">
        <f t="shared" si="69"/>
        <v/>
      </c>
      <c r="O230" s="14" t="str">
        <f t="shared" si="70"/>
        <v/>
      </c>
      <c r="P230" s="14" t="str">
        <f t="shared" si="71"/>
        <v/>
      </c>
      <c r="Q230" s="14" t="str">
        <f t="shared" si="72"/>
        <v/>
      </c>
      <c r="R230" s="96" t="str">
        <f t="shared" si="62"/>
        <v/>
      </c>
      <c r="S230" s="14" t="str">
        <f t="shared" si="73"/>
        <v/>
      </c>
      <c r="T230" s="14" t="str">
        <f t="shared" si="63"/>
        <v/>
      </c>
      <c r="U230" s="14" t="str">
        <f t="shared" si="74"/>
        <v/>
      </c>
      <c r="V230" s="14" t="str">
        <f t="shared" si="75"/>
        <v/>
      </c>
      <c r="W230" s="14" t="str">
        <f>IFERROR(CONCATENATE("PAGO N° ",B230," DEL CONTRATO CPS ",V230," ENTRE ",TEXT(VLOOKUP(A230,matriz,IF(generador!B230=1,16,IF(generador!B230=2,19,IF(generador!B230=3,22,IF(generador!B230=4,25,IF(generador!B230=5,28,IF(generador!B230=6,31,IF(generador!B230=7,34,IF(generador!B230=8,37,IF(generador!B230=9,40,IF(generador!B230=10,43,IF(generador!B230=11,46,IF(generador!B230=12,49,IF(generador!B230=13,52,IF(generador!B230=14,55,IF(generador!B230=15,58))))))))))))))),FALSE),"dd/mm/yyyy")," Y ",TEXT(VLOOKUP(A230,matriz,IF(generador!B230=1,17,IF(generador!B230=2,20,IF(generador!B230=3,23,IF(generador!B230=4,26,IF(generador!B230=5,29,IF(generador!B230=6,32,IF(generador!B230=7,35,IF(generador!B230=8,38,IF(generador!B230=9,41,IF(generador!B230=10,44,IF(generador!B230=11,47,IF(generador!B230=12,50,IF(generador!B230=13,53,IF(generador!B230=14,56,IF(generador!B230=15,59))))))))))))))),FALSE),"dd/mm/yyyy")),"")</f>
        <v/>
      </c>
    </row>
    <row r="231" spans="1:23" x14ac:dyDescent="0.25">
      <c r="A231" s="12"/>
      <c r="B231" s="5"/>
      <c r="C231" s="5"/>
      <c r="D231" s="14" t="str">
        <f t="shared" si="59"/>
        <v/>
      </c>
      <c r="E231" s="15" t="str">
        <f>IFERROR(IF(A231&lt;&gt;"",VLOOKUP(A231,matriz,IF(generador!B231=1,15,IF(generador!B231=2,18,IF(generador!B231=3,21,IF(generador!B231=4,24,IF(generador!B231=5,27,IF(generador!B231=6,30,IF(generador!B231=7,33,IF(generador!B231=8,36,IF(generador!B231=9,39,IF(generador!B231=10,42,IF(generador!B231=11,45,IF(generador!B231=12,48,IF(generador!B231=13,51,IF(generador!B231=14,54,IF(generador!B231=15,57))))))))))))))),FALSE),""),"")</f>
        <v/>
      </c>
      <c r="F231" s="16" t="str">
        <f t="shared" si="60"/>
        <v/>
      </c>
      <c r="G231" s="20" t="str">
        <f t="shared" si="61"/>
        <v/>
      </c>
      <c r="H231" s="13" t="str">
        <f t="shared" ca="1" si="64"/>
        <v/>
      </c>
      <c r="I231" s="14" t="str">
        <f t="shared" si="65"/>
        <v/>
      </c>
      <c r="J231" s="14" t="str">
        <f>""</f>
        <v/>
      </c>
      <c r="K231" s="14" t="str">
        <f t="shared" si="66"/>
        <v/>
      </c>
      <c r="L231" s="14" t="str">
        <f t="shared" si="67"/>
        <v/>
      </c>
      <c r="M231" s="14" t="str">
        <f t="shared" si="68"/>
        <v/>
      </c>
      <c r="N231" s="14" t="str">
        <f t="shared" si="69"/>
        <v/>
      </c>
      <c r="O231" s="14" t="str">
        <f t="shared" si="70"/>
        <v/>
      </c>
      <c r="P231" s="14" t="str">
        <f t="shared" si="71"/>
        <v/>
      </c>
      <c r="Q231" s="14" t="str">
        <f t="shared" si="72"/>
        <v/>
      </c>
      <c r="R231" s="96" t="str">
        <f t="shared" si="62"/>
        <v/>
      </c>
      <c r="S231" s="14" t="str">
        <f t="shared" si="73"/>
        <v/>
      </c>
      <c r="T231" s="14" t="str">
        <f t="shared" si="63"/>
        <v/>
      </c>
      <c r="U231" s="14" t="str">
        <f t="shared" si="74"/>
        <v/>
      </c>
      <c r="V231" s="14" t="str">
        <f t="shared" si="75"/>
        <v/>
      </c>
      <c r="W231" s="14" t="str">
        <f>IFERROR(CONCATENATE("PAGO N° ",B231," DEL CONTRATO CPS ",V231," ENTRE ",TEXT(VLOOKUP(A231,matriz,IF(generador!B231=1,16,IF(generador!B231=2,19,IF(generador!B231=3,22,IF(generador!B231=4,25,IF(generador!B231=5,28,IF(generador!B231=6,31,IF(generador!B231=7,34,IF(generador!B231=8,37,IF(generador!B231=9,40,IF(generador!B231=10,43,IF(generador!B231=11,46,IF(generador!B231=12,49,IF(generador!B231=13,52,IF(generador!B231=14,55,IF(generador!B231=15,58))))))))))))))),FALSE),"dd/mm/yyyy")," Y ",TEXT(VLOOKUP(A231,matriz,IF(generador!B231=1,17,IF(generador!B231=2,20,IF(generador!B231=3,23,IF(generador!B231=4,26,IF(generador!B231=5,29,IF(generador!B231=6,32,IF(generador!B231=7,35,IF(generador!B231=8,38,IF(generador!B231=9,41,IF(generador!B231=10,44,IF(generador!B231=11,47,IF(generador!B231=12,50,IF(generador!B231=13,53,IF(generador!B231=14,56,IF(generador!B231=15,59))))))))))))))),FALSE),"dd/mm/yyyy")),"")</f>
        <v/>
      </c>
    </row>
    <row r="232" spans="1:23" x14ac:dyDescent="0.25">
      <c r="A232" s="12"/>
      <c r="B232" s="5"/>
      <c r="C232" s="5"/>
      <c r="D232" s="14" t="str">
        <f t="shared" si="59"/>
        <v/>
      </c>
      <c r="E232" s="15" t="str">
        <f>IFERROR(IF(A232&lt;&gt;"",VLOOKUP(A232,matriz,IF(generador!B232=1,15,IF(generador!B232=2,18,IF(generador!B232=3,21,IF(generador!B232=4,24,IF(generador!B232=5,27,IF(generador!B232=6,30,IF(generador!B232=7,33,IF(generador!B232=8,36,IF(generador!B232=9,39,IF(generador!B232=10,42,IF(generador!B232=11,45,IF(generador!B232=12,48,IF(generador!B232=13,51,IF(generador!B232=14,54,IF(generador!B232=15,57))))))))))))))),FALSE),""),"")</f>
        <v/>
      </c>
      <c r="F232" s="16" t="str">
        <f t="shared" si="60"/>
        <v/>
      </c>
      <c r="G232" s="20" t="str">
        <f t="shared" si="61"/>
        <v/>
      </c>
      <c r="H232" s="13" t="str">
        <f t="shared" ca="1" si="64"/>
        <v/>
      </c>
      <c r="I232" s="14" t="str">
        <f t="shared" si="65"/>
        <v/>
      </c>
      <c r="J232" s="14" t="str">
        <f>""</f>
        <v/>
      </c>
      <c r="K232" s="14" t="str">
        <f t="shared" si="66"/>
        <v/>
      </c>
      <c r="L232" s="14" t="str">
        <f t="shared" si="67"/>
        <v/>
      </c>
      <c r="M232" s="14" t="str">
        <f t="shared" si="68"/>
        <v/>
      </c>
      <c r="N232" s="14" t="str">
        <f t="shared" si="69"/>
        <v/>
      </c>
      <c r="O232" s="14" t="str">
        <f t="shared" si="70"/>
        <v/>
      </c>
      <c r="P232" s="14" t="str">
        <f t="shared" si="71"/>
        <v/>
      </c>
      <c r="Q232" s="14" t="str">
        <f t="shared" si="72"/>
        <v/>
      </c>
      <c r="R232" s="96" t="str">
        <f t="shared" si="62"/>
        <v/>
      </c>
      <c r="S232" s="14" t="str">
        <f t="shared" si="73"/>
        <v/>
      </c>
      <c r="T232" s="14" t="str">
        <f t="shared" si="63"/>
        <v/>
      </c>
      <c r="U232" s="14" t="str">
        <f t="shared" si="74"/>
        <v/>
      </c>
      <c r="V232" s="14" t="str">
        <f t="shared" si="75"/>
        <v/>
      </c>
      <c r="W232" s="14" t="str">
        <f>IFERROR(CONCATENATE("PAGO N° ",B232," DEL CONTRATO CPS ",V232," ENTRE ",TEXT(VLOOKUP(A232,matriz,IF(generador!B232=1,16,IF(generador!B232=2,19,IF(generador!B232=3,22,IF(generador!B232=4,25,IF(generador!B232=5,28,IF(generador!B232=6,31,IF(generador!B232=7,34,IF(generador!B232=8,37,IF(generador!B232=9,40,IF(generador!B232=10,43,IF(generador!B232=11,46,IF(generador!B232=12,49,IF(generador!B232=13,52,IF(generador!B232=14,55,IF(generador!B232=15,58))))))))))))))),FALSE),"dd/mm/yyyy")," Y ",TEXT(VLOOKUP(A232,matriz,IF(generador!B232=1,17,IF(generador!B232=2,20,IF(generador!B232=3,23,IF(generador!B232=4,26,IF(generador!B232=5,29,IF(generador!B232=6,32,IF(generador!B232=7,35,IF(generador!B232=8,38,IF(generador!B232=9,41,IF(generador!B232=10,44,IF(generador!B232=11,47,IF(generador!B232=12,50,IF(generador!B232=13,53,IF(generador!B232=14,56,IF(generador!B232=15,59))))))))))))))),FALSE),"dd/mm/yyyy")),"")</f>
        <v/>
      </c>
    </row>
    <row r="233" spans="1:23" x14ac:dyDescent="0.25">
      <c r="A233" s="12"/>
      <c r="B233" s="5"/>
      <c r="C233" s="5"/>
      <c r="D233" s="14" t="str">
        <f t="shared" si="59"/>
        <v/>
      </c>
      <c r="E233" s="15" t="str">
        <f>IFERROR(IF(A233&lt;&gt;"",VLOOKUP(A233,matriz,IF(generador!B233=1,15,IF(generador!B233=2,18,IF(generador!B233=3,21,IF(generador!B233=4,24,IF(generador!B233=5,27,IF(generador!B233=6,30,IF(generador!B233=7,33,IF(generador!B233=8,36,IF(generador!B233=9,39,IF(generador!B233=10,42,IF(generador!B233=11,45,IF(generador!B233=12,48,IF(generador!B233=13,51,IF(generador!B233=14,54,IF(generador!B233=15,57))))))))))))))),FALSE),""),"")</f>
        <v/>
      </c>
      <c r="F233" s="16" t="str">
        <f t="shared" si="60"/>
        <v/>
      </c>
      <c r="G233" s="20" t="str">
        <f t="shared" si="61"/>
        <v/>
      </c>
      <c r="H233" s="13" t="str">
        <f t="shared" ca="1" si="64"/>
        <v/>
      </c>
      <c r="I233" s="14" t="str">
        <f t="shared" si="65"/>
        <v/>
      </c>
      <c r="J233" s="14" t="str">
        <f>""</f>
        <v/>
      </c>
      <c r="K233" s="14" t="str">
        <f t="shared" si="66"/>
        <v/>
      </c>
      <c r="L233" s="14" t="str">
        <f t="shared" si="67"/>
        <v/>
      </c>
      <c r="M233" s="14" t="str">
        <f t="shared" si="68"/>
        <v/>
      </c>
      <c r="N233" s="14" t="str">
        <f t="shared" si="69"/>
        <v/>
      </c>
      <c r="O233" s="14" t="str">
        <f t="shared" si="70"/>
        <v/>
      </c>
      <c r="P233" s="14" t="str">
        <f t="shared" si="71"/>
        <v/>
      </c>
      <c r="Q233" s="14" t="str">
        <f t="shared" si="72"/>
        <v/>
      </c>
      <c r="R233" s="96" t="str">
        <f t="shared" si="62"/>
        <v/>
      </c>
      <c r="S233" s="14" t="str">
        <f t="shared" si="73"/>
        <v/>
      </c>
      <c r="T233" s="14" t="str">
        <f t="shared" si="63"/>
        <v/>
      </c>
      <c r="U233" s="14" t="str">
        <f t="shared" si="74"/>
        <v/>
      </c>
      <c r="V233" s="14" t="str">
        <f t="shared" si="75"/>
        <v/>
      </c>
      <c r="W233" s="14" t="str">
        <f>IFERROR(CONCATENATE("PAGO N° ",B233," DEL CONTRATO CPS ",V233," ENTRE ",TEXT(VLOOKUP(A233,matriz,IF(generador!B233=1,16,IF(generador!B233=2,19,IF(generador!B233=3,22,IF(generador!B233=4,25,IF(generador!B233=5,28,IF(generador!B233=6,31,IF(generador!B233=7,34,IF(generador!B233=8,37,IF(generador!B233=9,40,IF(generador!B233=10,43,IF(generador!B233=11,46,IF(generador!B233=12,49,IF(generador!B233=13,52,IF(generador!B233=14,55,IF(generador!B233=15,58))))))))))))))),FALSE),"dd/mm/yyyy")," Y ",TEXT(VLOOKUP(A233,matriz,IF(generador!B233=1,17,IF(generador!B233=2,20,IF(generador!B233=3,23,IF(generador!B233=4,26,IF(generador!B233=5,29,IF(generador!B233=6,32,IF(generador!B233=7,35,IF(generador!B233=8,38,IF(generador!B233=9,41,IF(generador!B233=10,44,IF(generador!B233=11,47,IF(generador!B233=12,50,IF(generador!B233=13,53,IF(generador!B233=14,56,IF(generador!B233=15,59))))))))))))))),FALSE),"dd/mm/yyyy")),"")</f>
        <v/>
      </c>
    </row>
    <row r="234" spans="1:23" x14ac:dyDescent="0.25">
      <c r="A234" s="12"/>
      <c r="B234" s="5"/>
      <c r="C234" s="5"/>
      <c r="D234" s="14" t="str">
        <f t="shared" si="59"/>
        <v/>
      </c>
      <c r="E234" s="15" t="str">
        <f>IFERROR(IF(A234&lt;&gt;"",VLOOKUP(A234,matriz,IF(generador!B234=1,15,IF(generador!B234=2,18,IF(generador!B234=3,21,IF(generador!B234=4,24,IF(generador!B234=5,27,IF(generador!B234=6,30,IF(generador!B234=7,33,IF(generador!B234=8,36,IF(generador!B234=9,39,IF(generador!B234=10,42,IF(generador!B234=11,45,IF(generador!B234=12,48,IF(generador!B234=13,51,IF(generador!B234=14,54,IF(generador!B234=15,57))))))))))))))),FALSE),""),"")</f>
        <v/>
      </c>
      <c r="F234" s="16" t="str">
        <f t="shared" si="60"/>
        <v/>
      </c>
      <c r="G234" s="20" t="str">
        <f t="shared" si="61"/>
        <v/>
      </c>
      <c r="H234" s="13" t="str">
        <f t="shared" ca="1" si="64"/>
        <v/>
      </c>
      <c r="I234" s="14" t="str">
        <f t="shared" si="65"/>
        <v/>
      </c>
      <c r="J234" s="14" t="str">
        <f>""</f>
        <v/>
      </c>
      <c r="K234" s="14" t="str">
        <f t="shared" si="66"/>
        <v/>
      </c>
      <c r="L234" s="14" t="str">
        <f t="shared" si="67"/>
        <v/>
      </c>
      <c r="M234" s="14" t="str">
        <f t="shared" si="68"/>
        <v/>
      </c>
      <c r="N234" s="14" t="str">
        <f t="shared" si="69"/>
        <v/>
      </c>
      <c r="O234" s="14" t="str">
        <f t="shared" si="70"/>
        <v/>
      </c>
      <c r="P234" s="14" t="str">
        <f t="shared" si="71"/>
        <v/>
      </c>
      <c r="Q234" s="14" t="str">
        <f t="shared" si="72"/>
        <v/>
      </c>
      <c r="R234" s="96" t="str">
        <f t="shared" si="62"/>
        <v/>
      </c>
      <c r="S234" s="14" t="str">
        <f t="shared" si="73"/>
        <v/>
      </c>
      <c r="T234" s="14" t="str">
        <f t="shared" si="63"/>
        <v/>
      </c>
      <c r="U234" s="14" t="str">
        <f t="shared" si="74"/>
        <v/>
      </c>
      <c r="V234" s="14" t="str">
        <f t="shared" si="75"/>
        <v/>
      </c>
      <c r="W234" s="14" t="str">
        <f>IFERROR(CONCATENATE("PAGO N° ",B234," DEL CONTRATO CPS ",V234," ENTRE ",TEXT(VLOOKUP(A234,matriz,IF(generador!B234=1,16,IF(generador!B234=2,19,IF(generador!B234=3,22,IF(generador!B234=4,25,IF(generador!B234=5,28,IF(generador!B234=6,31,IF(generador!B234=7,34,IF(generador!B234=8,37,IF(generador!B234=9,40,IF(generador!B234=10,43,IF(generador!B234=11,46,IF(generador!B234=12,49,IF(generador!B234=13,52,IF(generador!B234=14,55,IF(generador!B234=15,58))))))))))))))),FALSE),"dd/mm/yyyy")," Y ",TEXT(VLOOKUP(A234,matriz,IF(generador!B234=1,17,IF(generador!B234=2,20,IF(generador!B234=3,23,IF(generador!B234=4,26,IF(generador!B234=5,29,IF(generador!B234=6,32,IF(generador!B234=7,35,IF(generador!B234=8,38,IF(generador!B234=9,41,IF(generador!B234=10,44,IF(generador!B234=11,47,IF(generador!B234=12,50,IF(generador!B234=13,53,IF(generador!B234=14,56,IF(generador!B234=15,59))))))))))))))),FALSE),"dd/mm/yyyy")),"")</f>
        <v/>
      </c>
    </row>
    <row r="235" spans="1:23" x14ac:dyDescent="0.25">
      <c r="A235" s="12"/>
      <c r="B235" s="5"/>
      <c r="C235" s="5"/>
      <c r="D235" s="14" t="str">
        <f t="shared" si="59"/>
        <v/>
      </c>
      <c r="E235" s="15" t="str">
        <f>IFERROR(IF(A235&lt;&gt;"",VLOOKUP(A235,matriz,IF(generador!B235=1,15,IF(generador!B235=2,18,IF(generador!B235=3,21,IF(generador!B235=4,24,IF(generador!B235=5,27,IF(generador!B235=6,30,IF(generador!B235=7,33,IF(generador!B235=8,36,IF(generador!B235=9,39,IF(generador!B235=10,42,IF(generador!B235=11,45,IF(generador!B235=12,48,IF(generador!B235=13,51,IF(generador!B235=14,54,IF(generador!B235=15,57))))))))))))))),FALSE),""),"")</f>
        <v/>
      </c>
      <c r="F235" s="16" t="str">
        <f t="shared" si="60"/>
        <v/>
      </c>
      <c r="G235" s="20" t="str">
        <f t="shared" si="61"/>
        <v/>
      </c>
      <c r="H235" s="13" t="str">
        <f t="shared" ca="1" si="64"/>
        <v/>
      </c>
      <c r="I235" s="14" t="str">
        <f t="shared" si="65"/>
        <v/>
      </c>
      <c r="J235" s="14" t="str">
        <f>""</f>
        <v/>
      </c>
      <c r="K235" s="14" t="str">
        <f t="shared" si="66"/>
        <v/>
      </c>
      <c r="L235" s="14" t="str">
        <f t="shared" si="67"/>
        <v/>
      </c>
      <c r="M235" s="14" t="str">
        <f t="shared" si="68"/>
        <v/>
      </c>
      <c r="N235" s="14" t="str">
        <f t="shared" si="69"/>
        <v/>
      </c>
      <c r="O235" s="14" t="str">
        <f t="shared" si="70"/>
        <v/>
      </c>
      <c r="P235" s="14" t="str">
        <f t="shared" si="71"/>
        <v/>
      </c>
      <c r="Q235" s="14" t="str">
        <f t="shared" si="72"/>
        <v/>
      </c>
      <c r="R235" s="96" t="str">
        <f t="shared" si="62"/>
        <v/>
      </c>
      <c r="S235" s="14" t="str">
        <f t="shared" si="73"/>
        <v/>
      </c>
      <c r="T235" s="14" t="str">
        <f t="shared" si="63"/>
        <v/>
      </c>
      <c r="U235" s="14" t="str">
        <f t="shared" si="74"/>
        <v/>
      </c>
      <c r="V235" s="14" t="str">
        <f t="shared" si="75"/>
        <v/>
      </c>
      <c r="W235" s="14" t="str">
        <f>IFERROR(CONCATENATE("PAGO N° ",B235," DEL CONTRATO CPS ",V235," ENTRE ",TEXT(VLOOKUP(A235,matriz,IF(generador!B235=1,16,IF(generador!B235=2,19,IF(generador!B235=3,22,IF(generador!B235=4,25,IF(generador!B235=5,28,IF(generador!B235=6,31,IF(generador!B235=7,34,IF(generador!B235=8,37,IF(generador!B235=9,40,IF(generador!B235=10,43,IF(generador!B235=11,46,IF(generador!B235=12,49,IF(generador!B235=13,52,IF(generador!B235=14,55,IF(generador!B235=15,58))))))))))))))),FALSE),"dd/mm/yyyy")," Y ",TEXT(VLOOKUP(A235,matriz,IF(generador!B235=1,17,IF(generador!B235=2,20,IF(generador!B235=3,23,IF(generador!B235=4,26,IF(generador!B235=5,29,IF(generador!B235=6,32,IF(generador!B235=7,35,IF(generador!B235=8,38,IF(generador!B235=9,41,IF(generador!B235=10,44,IF(generador!B235=11,47,IF(generador!B235=12,50,IF(generador!B235=13,53,IF(generador!B235=14,56,IF(generador!B235=15,59))))))))))))))),FALSE),"dd/mm/yyyy")),"")</f>
        <v/>
      </c>
    </row>
    <row r="236" spans="1:23" x14ac:dyDescent="0.25">
      <c r="A236" s="12"/>
      <c r="B236" s="5"/>
      <c r="C236" s="5"/>
      <c r="D236" s="14" t="str">
        <f t="shared" si="59"/>
        <v/>
      </c>
      <c r="E236" s="15" t="str">
        <f>IFERROR(IF(A236&lt;&gt;"",VLOOKUP(A236,matriz,IF(generador!B236=1,15,IF(generador!B236=2,18,IF(generador!B236=3,21,IF(generador!B236=4,24,IF(generador!B236=5,27,IF(generador!B236=6,30,IF(generador!B236=7,33,IF(generador!B236=8,36,IF(generador!B236=9,39,IF(generador!B236=10,42,IF(generador!B236=11,45,IF(generador!B236=12,48,IF(generador!B236=13,51,IF(generador!B236=14,54,IF(generador!B236=15,57))))))))))))))),FALSE),""),"")</f>
        <v/>
      </c>
      <c r="F236" s="16" t="str">
        <f t="shared" si="60"/>
        <v/>
      </c>
      <c r="G236" s="20" t="str">
        <f t="shared" si="61"/>
        <v/>
      </c>
      <c r="H236" s="13" t="str">
        <f t="shared" ca="1" si="64"/>
        <v/>
      </c>
      <c r="I236" s="14" t="str">
        <f t="shared" si="65"/>
        <v/>
      </c>
      <c r="J236" s="14" t="str">
        <f>""</f>
        <v/>
      </c>
      <c r="K236" s="14" t="str">
        <f t="shared" si="66"/>
        <v/>
      </c>
      <c r="L236" s="14" t="str">
        <f t="shared" si="67"/>
        <v/>
      </c>
      <c r="M236" s="14" t="str">
        <f t="shared" si="68"/>
        <v/>
      </c>
      <c r="N236" s="14" t="str">
        <f t="shared" si="69"/>
        <v/>
      </c>
      <c r="O236" s="14" t="str">
        <f t="shared" si="70"/>
        <v/>
      </c>
      <c r="P236" s="14" t="str">
        <f t="shared" si="71"/>
        <v/>
      </c>
      <c r="Q236" s="14" t="str">
        <f t="shared" si="72"/>
        <v/>
      </c>
      <c r="R236" s="96" t="str">
        <f t="shared" si="62"/>
        <v/>
      </c>
      <c r="S236" s="14" t="str">
        <f t="shared" si="73"/>
        <v/>
      </c>
      <c r="T236" s="14" t="str">
        <f t="shared" si="63"/>
        <v/>
      </c>
      <c r="U236" s="14" t="str">
        <f t="shared" si="74"/>
        <v/>
      </c>
      <c r="V236" s="14" t="str">
        <f t="shared" si="75"/>
        <v/>
      </c>
      <c r="W236" s="14" t="str">
        <f>IFERROR(CONCATENATE("PAGO N° ",B236," DEL CONTRATO CPS ",V236," ENTRE ",TEXT(VLOOKUP(A236,matriz,IF(generador!B236=1,16,IF(generador!B236=2,19,IF(generador!B236=3,22,IF(generador!B236=4,25,IF(generador!B236=5,28,IF(generador!B236=6,31,IF(generador!B236=7,34,IF(generador!B236=8,37,IF(generador!B236=9,40,IF(generador!B236=10,43,IF(generador!B236=11,46,IF(generador!B236=12,49,IF(generador!B236=13,52,IF(generador!B236=14,55,IF(generador!B236=15,58))))))))))))))),FALSE),"dd/mm/yyyy")," Y ",TEXT(VLOOKUP(A236,matriz,IF(generador!B236=1,17,IF(generador!B236=2,20,IF(generador!B236=3,23,IF(generador!B236=4,26,IF(generador!B236=5,29,IF(generador!B236=6,32,IF(generador!B236=7,35,IF(generador!B236=8,38,IF(generador!B236=9,41,IF(generador!B236=10,44,IF(generador!B236=11,47,IF(generador!B236=12,50,IF(generador!B236=13,53,IF(generador!B236=14,56,IF(generador!B236=15,59))))))))))))))),FALSE),"dd/mm/yyyy")),"")</f>
        <v/>
      </c>
    </row>
    <row r="237" spans="1:23" x14ac:dyDescent="0.25">
      <c r="A237" s="12"/>
      <c r="B237" s="5"/>
      <c r="C237" s="5"/>
      <c r="D237" s="14" t="str">
        <f t="shared" si="59"/>
        <v/>
      </c>
      <c r="E237" s="15" t="str">
        <f>IFERROR(IF(A237&lt;&gt;"",VLOOKUP(A237,matriz,IF(generador!B237=1,15,IF(generador!B237=2,18,IF(generador!B237=3,21,IF(generador!B237=4,24,IF(generador!B237=5,27,IF(generador!B237=6,30,IF(generador!B237=7,33,IF(generador!B237=8,36,IF(generador!B237=9,39,IF(generador!B237=10,42,IF(generador!B237=11,45,IF(generador!B237=12,48,IF(generador!B237=13,51,IF(generador!B237=14,54,IF(generador!B237=15,57))))))))))))))),FALSE),""),"")</f>
        <v/>
      </c>
      <c r="F237" s="16" t="str">
        <f t="shared" si="60"/>
        <v/>
      </c>
      <c r="G237" s="20" t="str">
        <f t="shared" si="61"/>
        <v/>
      </c>
      <c r="H237" s="13" t="str">
        <f t="shared" ca="1" si="64"/>
        <v/>
      </c>
      <c r="I237" s="14" t="str">
        <f t="shared" si="65"/>
        <v/>
      </c>
      <c r="J237" s="14" t="str">
        <f>""</f>
        <v/>
      </c>
      <c r="K237" s="14" t="str">
        <f t="shared" si="66"/>
        <v/>
      </c>
      <c r="L237" s="14" t="str">
        <f t="shared" si="67"/>
        <v/>
      </c>
      <c r="M237" s="14" t="str">
        <f t="shared" si="68"/>
        <v/>
      </c>
      <c r="N237" s="14" t="str">
        <f t="shared" si="69"/>
        <v/>
      </c>
      <c r="O237" s="14" t="str">
        <f t="shared" si="70"/>
        <v/>
      </c>
      <c r="P237" s="14" t="str">
        <f t="shared" si="71"/>
        <v/>
      </c>
      <c r="Q237" s="14" t="str">
        <f t="shared" si="72"/>
        <v/>
      </c>
      <c r="R237" s="96" t="str">
        <f t="shared" si="62"/>
        <v/>
      </c>
      <c r="S237" s="14" t="str">
        <f t="shared" si="73"/>
        <v/>
      </c>
      <c r="T237" s="14" t="str">
        <f t="shared" si="63"/>
        <v/>
      </c>
      <c r="U237" s="14" t="str">
        <f t="shared" si="74"/>
        <v/>
      </c>
      <c r="V237" s="14" t="str">
        <f t="shared" si="75"/>
        <v/>
      </c>
      <c r="W237" s="14" t="str">
        <f>IFERROR(CONCATENATE("PAGO N° ",B237," DEL CONTRATO CPS ",V237," ENTRE ",TEXT(VLOOKUP(A237,matriz,IF(generador!B237=1,16,IF(generador!B237=2,19,IF(generador!B237=3,22,IF(generador!B237=4,25,IF(generador!B237=5,28,IF(generador!B237=6,31,IF(generador!B237=7,34,IF(generador!B237=8,37,IF(generador!B237=9,40,IF(generador!B237=10,43,IF(generador!B237=11,46,IF(generador!B237=12,49,IF(generador!B237=13,52,IF(generador!B237=14,55,IF(generador!B237=15,58))))))))))))))),FALSE),"dd/mm/yyyy")," Y ",TEXT(VLOOKUP(A237,matriz,IF(generador!B237=1,17,IF(generador!B237=2,20,IF(generador!B237=3,23,IF(generador!B237=4,26,IF(generador!B237=5,29,IF(generador!B237=6,32,IF(generador!B237=7,35,IF(generador!B237=8,38,IF(generador!B237=9,41,IF(generador!B237=10,44,IF(generador!B237=11,47,IF(generador!B237=12,50,IF(generador!B237=13,53,IF(generador!B237=14,56,IF(generador!B237=15,59))))))))))))))),FALSE),"dd/mm/yyyy")),"")</f>
        <v/>
      </c>
    </row>
    <row r="238" spans="1:23" x14ac:dyDescent="0.25">
      <c r="A238" s="12"/>
      <c r="B238" s="5"/>
      <c r="C238" s="5"/>
      <c r="D238" s="14" t="str">
        <f t="shared" si="59"/>
        <v/>
      </c>
      <c r="E238" s="15" t="str">
        <f>IFERROR(IF(A238&lt;&gt;"",VLOOKUP(A238,matriz,IF(generador!B238=1,15,IF(generador!B238=2,18,IF(generador!B238=3,21,IF(generador!B238=4,24,IF(generador!B238=5,27,IF(generador!B238=6,30,IF(generador!B238=7,33,IF(generador!B238=8,36,IF(generador!B238=9,39,IF(generador!B238=10,42,IF(generador!B238=11,45,IF(generador!B238=12,48,IF(generador!B238=13,51,IF(generador!B238=14,54,IF(generador!B238=15,57))))))))))))))),FALSE),""),"")</f>
        <v/>
      </c>
      <c r="F238" s="16" t="str">
        <f t="shared" si="60"/>
        <v/>
      </c>
      <c r="G238" s="20" t="str">
        <f t="shared" si="61"/>
        <v/>
      </c>
      <c r="H238" s="13" t="str">
        <f t="shared" ca="1" si="64"/>
        <v/>
      </c>
      <c r="I238" s="14" t="str">
        <f t="shared" si="65"/>
        <v/>
      </c>
      <c r="J238" s="14" t="str">
        <f>""</f>
        <v/>
      </c>
      <c r="K238" s="14" t="str">
        <f t="shared" si="66"/>
        <v/>
      </c>
      <c r="L238" s="14" t="str">
        <f t="shared" si="67"/>
        <v/>
      </c>
      <c r="M238" s="14" t="str">
        <f t="shared" si="68"/>
        <v/>
      </c>
      <c r="N238" s="14" t="str">
        <f t="shared" si="69"/>
        <v/>
      </c>
      <c r="O238" s="14" t="str">
        <f t="shared" si="70"/>
        <v/>
      </c>
      <c r="P238" s="14" t="str">
        <f t="shared" si="71"/>
        <v/>
      </c>
      <c r="Q238" s="14" t="str">
        <f t="shared" si="72"/>
        <v/>
      </c>
      <c r="R238" s="96" t="str">
        <f t="shared" si="62"/>
        <v/>
      </c>
      <c r="S238" s="14" t="str">
        <f t="shared" si="73"/>
        <v/>
      </c>
      <c r="T238" s="14" t="str">
        <f t="shared" si="63"/>
        <v/>
      </c>
      <c r="U238" s="14" t="str">
        <f t="shared" si="74"/>
        <v/>
      </c>
      <c r="V238" s="14" t="str">
        <f t="shared" si="75"/>
        <v/>
      </c>
      <c r="W238" s="14" t="str">
        <f>IFERROR(CONCATENATE("PAGO N° ",B238," DEL CONTRATO CPS ",V238," ENTRE ",TEXT(VLOOKUP(A238,matriz,IF(generador!B238=1,16,IF(generador!B238=2,19,IF(generador!B238=3,22,IF(generador!B238=4,25,IF(generador!B238=5,28,IF(generador!B238=6,31,IF(generador!B238=7,34,IF(generador!B238=8,37,IF(generador!B238=9,40,IF(generador!B238=10,43,IF(generador!B238=11,46,IF(generador!B238=12,49,IF(generador!B238=13,52,IF(generador!B238=14,55,IF(generador!B238=15,58))))))))))))))),FALSE),"dd/mm/yyyy")," Y ",TEXT(VLOOKUP(A238,matriz,IF(generador!B238=1,17,IF(generador!B238=2,20,IF(generador!B238=3,23,IF(generador!B238=4,26,IF(generador!B238=5,29,IF(generador!B238=6,32,IF(generador!B238=7,35,IF(generador!B238=8,38,IF(generador!B238=9,41,IF(generador!B238=10,44,IF(generador!B238=11,47,IF(generador!B238=12,50,IF(generador!B238=13,53,IF(generador!B238=14,56,IF(generador!B238=15,59))))))))))))))),FALSE),"dd/mm/yyyy")),"")</f>
        <v/>
      </c>
    </row>
    <row r="239" spans="1:23" x14ac:dyDescent="0.25">
      <c r="A239" s="12"/>
      <c r="B239" s="5"/>
      <c r="C239" s="5"/>
      <c r="D239" s="14" t="str">
        <f t="shared" si="59"/>
        <v/>
      </c>
      <c r="E239" s="15" t="str">
        <f>IFERROR(IF(A239&lt;&gt;"",VLOOKUP(A239,matriz,IF(generador!B239=1,15,IF(generador!B239=2,18,IF(generador!B239=3,21,IF(generador!B239=4,24,IF(generador!B239=5,27,IF(generador!B239=6,30,IF(generador!B239=7,33,IF(generador!B239=8,36,IF(generador!B239=9,39,IF(generador!B239=10,42,IF(generador!B239=11,45,IF(generador!B239=12,48,IF(generador!B239=13,51,IF(generador!B239=14,54,IF(generador!B239=15,57))))))))))))))),FALSE),""),"")</f>
        <v/>
      </c>
      <c r="F239" s="16" t="str">
        <f t="shared" si="60"/>
        <v/>
      </c>
      <c r="G239" s="20" t="str">
        <f t="shared" si="61"/>
        <v/>
      </c>
      <c r="H239" s="13" t="str">
        <f t="shared" ca="1" si="64"/>
        <v/>
      </c>
      <c r="I239" s="14" t="str">
        <f t="shared" si="65"/>
        <v/>
      </c>
      <c r="J239" s="14" t="str">
        <f>""</f>
        <v/>
      </c>
      <c r="K239" s="14" t="str">
        <f t="shared" si="66"/>
        <v/>
      </c>
      <c r="L239" s="14" t="str">
        <f t="shared" si="67"/>
        <v/>
      </c>
      <c r="M239" s="14" t="str">
        <f t="shared" si="68"/>
        <v/>
      </c>
      <c r="N239" s="14" t="str">
        <f t="shared" si="69"/>
        <v/>
      </c>
      <c r="O239" s="14" t="str">
        <f t="shared" si="70"/>
        <v/>
      </c>
      <c r="P239" s="14" t="str">
        <f t="shared" si="71"/>
        <v/>
      </c>
      <c r="Q239" s="14" t="str">
        <f t="shared" si="72"/>
        <v/>
      </c>
      <c r="R239" s="96" t="str">
        <f t="shared" si="62"/>
        <v/>
      </c>
      <c r="S239" s="14" t="str">
        <f t="shared" si="73"/>
        <v/>
      </c>
      <c r="T239" s="14" t="str">
        <f t="shared" si="63"/>
        <v/>
      </c>
      <c r="U239" s="14" t="str">
        <f t="shared" si="74"/>
        <v/>
      </c>
      <c r="V239" s="14" t="str">
        <f t="shared" si="75"/>
        <v/>
      </c>
      <c r="W239" s="14" t="str">
        <f>IFERROR(CONCATENATE("PAGO N° ",B239," DEL CONTRATO CPS ",V239," ENTRE ",TEXT(VLOOKUP(A239,matriz,IF(generador!B239=1,16,IF(generador!B239=2,19,IF(generador!B239=3,22,IF(generador!B239=4,25,IF(generador!B239=5,28,IF(generador!B239=6,31,IF(generador!B239=7,34,IF(generador!B239=8,37,IF(generador!B239=9,40,IF(generador!B239=10,43,IF(generador!B239=11,46,IF(generador!B239=12,49,IF(generador!B239=13,52,IF(generador!B239=14,55,IF(generador!B239=15,58))))))))))))))),FALSE),"dd/mm/yyyy")," Y ",TEXT(VLOOKUP(A239,matriz,IF(generador!B239=1,17,IF(generador!B239=2,20,IF(generador!B239=3,23,IF(generador!B239=4,26,IF(generador!B239=5,29,IF(generador!B239=6,32,IF(generador!B239=7,35,IF(generador!B239=8,38,IF(generador!B239=9,41,IF(generador!B239=10,44,IF(generador!B239=11,47,IF(generador!B239=12,50,IF(generador!B239=13,53,IF(generador!B239=14,56,IF(generador!B239=15,59))))))))))))))),FALSE),"dd/mm/yyyy")),"")</f>
        <v/>
      </c>
    </row>
    <row r="240" spans="1:23" x14ac:dyDescent="0.25">
      <c r="A240" s="12"/>
      <c r="B240" s="5"/>
      <c r="C240" s="5"/>
      <c r="D240" s="14" t="str">
        <f t="shared" si="59"/>
        <v/>
      </c>
      <c r="E240" s="15" t="str">
        <f>IFERROR(IF(A240&lt;&gt;"",VLOOKUP(A240,matriz,IF(generador!B240=1,15,IF(generador!B240=2,18,IF(generador!B240=3,21,IF(generador!B240=4,24,IF(generador!B240=5,27,IF(generador!B240=6,30,IF(generador!B240=7,33,IF(generador!B240=8,36,IF(generador!B240=9,39,IF(generador!B240=10,42,IF(generador!B240=11,45,IF(generador!B240=12,48,IF(generador!B240=13,51,IF(generador!B240=14,54,IF(generador!B240=15,57))))))))))))))),FALSE),""),"")</f>
        <v/>
      </c>
      <c r="F240" s="16" t="str">
        <f t="shared" si="60"/>
        <v/>
      </c>
      <c r="G240" s="20" t="str">
        <f t="shared" si="61"/>
        <v/>
      </c>
      <c r="H240" s="13" t="str">
        <f t="shared" ca="1" si="64"/>
        <v/>
      </c>
      <c r="I240" s="14" t="str">
        <f t="shared" si="65"/>
        <v/>
      </c>
      <c r="J240" s="14" t="str">
        <f>""</f>
        <v/>
      </c>
      <c r="K240" s="14" t="str">
        <f t="shared" si="66"/>
        <v/>
      </c>
      <c r="L240" s="14" t="str">
        <f t="shared" si="67"/>
        <v/>
      </c>
      <c r="M240" s="14" t="str">
        <f t="shared" si="68"/>
        <v/>
      </c>
      <c r="N240" s="14" t="str">
        <f t="shared" si="69"/>
        <v/>
      </c>
      <c r="O240" s="14" t="str">
        <f t="shared" si="70"/>
        <v/>
      </c>
      <c r="P240" s="14" t="str">
        <f t="shared" si="71"/>
        <v/>
      </c>
      <c r="Q240" s="14" t="str">
        <f t="shared" si="72"/>
        <v/>
      </c>
      <c r="R240" s="96" t="str">
        <f t="shared" si="62"/>
        <v/>
      </c>
      <c r="S240" s="14" t="str">
        <f t="shared" si="73"/>
        <v/>
      </c>
      <c r="T240" s="14" t="str">
        <f t="shared" si="63"/>
        <v/>
      </c>
      <c r="U240" s="14" t="str">
        <f t="shared" si="74"/>
        <v/>
      </c>
      <c r="V240" s="14" t="str">
        <f t="shared" si="75"/>
        <v/>
      </c>
      <c r="W240" s="14" t="str">
        <f>IFERROR(CONCATENATE("PAGO N° ",B240," DEL CONTRATO CPS ",V240," ENTRE ",TEXT(VLOOKUP(A240,matriz,IF(generador!B240=1,16,IF(generador!B240=2,19,IF(generador!B240=3,22,IF(generador!B240=4,25,IF(generador!B240=5,28,IF(generador!B240=6,31,IF(generador!B240=7,34,IF(generador!B240=8,37,IF(generador!B240=9,40,IF(generador!B240=10,43,IF(generador!B240=11,46,IF(generador!B240=12,49,IF(generador!B240=13,52,IF(generador!B240=14,55,IF(generador!B240=15,58))))))))))))))),FALSE),"dd/mm/yyyy")," Y ",TEXT(VLOOKUP(A240,matriz,IF(generador!B240=1,17,IF(generador!B240=2,20,IF(generador!B240=3,23,IF(generador!B240=4,26,IF(generador!B240=5,29,IF(generador!B240=6,32,IF(generador!B240=7,35,IF(generador!B240=8,38,IF(generador!B240=9,41,IF(generador!B240=10,44,IF(generador!B240=11,47,IF(generador!B240=12,50,IF(generador!B240=13,53,IF(generador!B240=14,56,IF(generador!B240=15,59))))))))))))))),FALSE),"dd/mm/yyyy")),"")</f>
        <v/>
      </c>
    </row>
    <row r="241" spans="1:23" x14ac:dyDescent="0.25">
      <c r="A241" s="12"/>
      <c r="B241" s="5"/>
      <c r="C241" s="5"/>
      <c r="D241" s="14" t="str">
        <f t="shared" si="59"/>
        <v/>
      </c>
      <c r="E241" s="15" t="str">
        <f>IFERROR(IF(A241&lt;&gt;"",VLOOKUP(A241,matriz,IF(generador!B241=1,15,IF(generador!B241=2,18,IF(generador!B241=3,21,IF(generador!B241=4,24,IF(generador!B241=5,27,IF(generador!B241=6,30,IF(generador!B241=7,33,IF(generador!B241=8,36,IF(generador!B241=9,39,IF(generador!B241=10,42,IF(generador!B241=11,45,IF(generador!B241=12,48,IF(generador!B241=13,51,IF(generador!B241=14,54,IF(generador!B241=15,57))))))))))))))),FALSE),""),"")</f>
        <v/>
      </c>
      <c r="F241" s="16" t="str">
        <f t="shared" si="60"/>
        <v/>
      </c>
      <c r="G241" s="20" t="str">
        <f t="shared" si="61"/>
        <v/>
      </c>
      <c r="H241" s="13" t="str">
        <f t="shared" ca="1" si="64"/>
        <v/>
      </c>
      <c r="I241" s="14" t="str">
        <f t="shared" si="65"/>
        <v/>
      </c>
      <c r="J241" s="14" t="str">
        <f>""</f>
        <v/>
      </c>
      <c r="K241" s="14" t="str">
        <f t="shared" si="66"/>
        <v/>
      </c>
      <c r="L241" s="14" t="str">
        <f t="shared" si="67"/>
        <v/>
      </c>
      <c r="M241" s="14" t="str">
        <f t="shared" si="68"/>
        <v/>
      </c>
      <c r="N241" s="14" t="str">
        <f t="shared" si="69"/>
        <v/>
      </c>
      <c r="O241" s="14" t="str">
        <f t="shared" si="70"/>
        <v/>
      </c>
      <c r="P241" s="14" t="str">
        <f t="shared" si="71"/>
        <v/>
      </c>
      <c r="Q241" s="14" t="str">
        <f t="shared" si="72"/>
        <v/>
      </c>
      <c r="R241" s="96" t="str">
        <f t="shared" si="62"/>
        <v/>
      </c>
      <c r="S241" s="14" t="str">
        <f t="shared" si="73"/>
        <v/>
      </c>
      <c r="T241" s="14" t="str">
        <f t="shared" si="63"/>
        <v/>
      </c>
      <c r="U241" s="14" t="str">
        <f t="shared" si="74"/>
        <v/>
      </c>
      <c r="V241" s="14" t="str">
        <f t="shared" si="75"/>
        <v/>
      </c>
      <c r="W241" s="14" t="str">
        <f>IFERROR(CONCATENATE("PAGO N° ",B241," DEL CONTRATO CPS ",V241," ENTRE ",TEXT(VLOOKUP(A241,matriz,IF(generador!B241=1,16,IF(generador!B241=2,19,IF(generador!B241=3,22,IF(generador!B241=4,25,IF(generador!B241=5,28,IF(generador!B241=6,31,IF(generador!B241=7,34,IF(generador!B241=8,37,IF(generador!B241=9,40,IF(generador!B241=10,43,IF(generador!B241=11,46,IF(generador!B241=12,49,IF(generador!B241=13,52,IF(generador!B241=14,55,IF(generador!B241=15,58))))))))))))))),FALSE),"dd/mm/yyyy")," Y ",TEXT(VLOOKUP(A241,matriz,IF(generador!B241=1,17,IF(generador!B241=2,20,IF(generador!B241=3,23,IF(generador!B241=4,26,IF(generador!B241=5,29,IF(generador!B241=6,32,IF(generador!B241=7,35,IF(generador!B241=8,38,IF(generador!B241=9,41,IF(generador!B241=10,44,IF(generador!B241=11,47,IF(generador!B241=12,50,IF(generador!B241=13,53,IF(generador!B241=14,56,IF(generador!B241=15,59))))))))))))))),FALSE),"dd/mm/yyyy")),"")</f>
        <v/>
      </c>
    </row>
    <row r="242" spans="1:23" x14ac:dyDescent="0.25">
      <c r="A242" s="12"/>
      <c r="B242" s="5"/>
      <c r="C242" s="5"/>
      <c r="D242" s="14" t="str">
        <f t="shared" si="59"/>
        <v/>
      </c>
      <c r="E242" s="15" t="str">
        <f>IFERROR(IF(A242&lt;&gt;"",VLOOKUP(A242,matriz,IF(generador!B242=1,15,IF(generador!B242=2,18,IF(generador!B242=3,21,IF(generador!B242=4,24,IF(generador!B242=5,27,IF(generador!B242=6,30,IF(generador!B242=7,33,IF(generador!B242=8,36,IF(generador!B242=9,39,IF(generador!B242=10,42,IF(generador!B242=11,45,IF(generador!B242=12,48,IF(generador!B242=13,51,IF(generador!B242=14,54,IF(generador!B242=15,57))))))))))))))),FALSE),""),"")</f>
        <v/>
      </c>
      <c r="F242" s="16" t="str">
        <f t="shared" si="60"/>
        <v/>
      </c>
      <c r="G242" s="20" t="str">
        <f t="shared" si="61"/>
        <v/>
      </c>
      <c r="H242" s="13" t="str">
        <f t="shared" ca="1" si="64"/>
        <v/>
      </c>
      <c r="I242" s="14" t="str">
        <f t="shared" si="65"/>
        <v/>
      </c>
      <c r="J242" s="14" t="str">
        <f>""</f>
        <v/>
      </c>
      <c r="K242" s="14" t="str">
        <f t="shared" si="66"/>
        <v/>
      </c>
      <c r="L242" s="14" t="str">
        <f t="shared" si="67"/>
        <v/>
      </c>
      <c r="M242" s="14" t="str">
        <f t="shared" si="68"/>
        <v/>
      </c>
      <c r="N242" s="14" t="str">
        <f t="shared" si="69"/>
        <v/>
      </c>
      <c r="O242" s="14" t="str">
        <f t="shared" si="70"/>
        <v/>
      </c>
      <c r="P242" s="14" t="str">
        <f t="shared" si="71"/>
        <v/>
      </c>
      <c r="Q242" s="14" t="str">
        <f t="shared" si="72"/>
        <v/>
      </c>
      <c r="R242" s="96" t="str">
        <f t="shared" si="62"/>
        <v/>
      </c>
      <c r="S242" s="14" t="str">
        <f t="shared" si="73"/>
        <v/>
      </c>
      <c r="T242" s="14" t="str">
        <f t="shared" si="63"/>
        <v/>
      </c>
      <c r="U242" s="14" t="str">
        <f t="shared" si="74"/>
        <v/>
      </c>
      <c r="V242" s="14" t="str">
        <f t="shared" si="75"/>
        <v/>
      </c>
      <c r="W242" s="14" t="str">
        <f>IFERROR(CONCATENATE("PAGO N° ",B242," DEL CONTRATO CPS ",V242," ENTRE ",TEXT(VLOOKUP(A242,matriz,IF(generador!B242=1,16,IF(generador!B242=2,19,IF(generador!B242=3,22,IF(generador!B242=4,25,IF(generador!B242=5,28,IF(generador!B242=6,31,IF(generador!B242=7,34,IF(generador!B242=8,37,IF(generador!B242=9,40,IF(generador!B242=10,43,IF(generador!B242=11,46,IF(generador!B242=12,49,IF(generador!B242=13,52,IF(generador!B242=14,55,IF(generador!B242=15,58))))))))))))))),FALSE),"dd/mm/yyyy")," Y ",TEXT(VLOOKUP(A242,matriz,IF(generador!B242=1,17,IF(generador!B242=2,20,IF(generador!B242=3,23,IF(generador!B242=4,26,IF(generador!B242=5,29,IF(generador!B242=6,32,IF(generador!B242=7,35,IF(generador!B242=8,38,IF(generador!B242=9,41,IF(generador!B242=10,44,IF(generador!B242=11,47,IF(generador!B242=12,50,IF(generador!B242=13,53,IF(generador!B242=14,56,IF(generador!B242=15,59))))))))))))))),FALSE),"dd/mm/yyyy")),"")</f>
        <v/>
      </c>
    </row>
    <row r="243" spans="1:23" x14ac:dyDescent="0.25">
      <c r="A243" s="12"/>
      <c r="B243" s="5"/>
      <c r="C243" s="5"/>
      <c r="D243" s="14" t="str">
        <f t="shared" si="59"/>
        <v/>
      </c>
      <c r="E243" s="15" t="str">
        <f>IFERROR(IF(A243&lt;&gt;"",VLOOKUP(A243,matriz,IF(generador!B243=1,15,IF(generador!B243=2,18,IF(generador!B243=3,21,IF(generador!B243=4,24,IF(generador!B243=5,27,IF(generador!B243=6,30,IF(generador!B243=7,33,IF(generador!B243=8,36,IF(generador!B243=9,39,IF(generador!B243=10,42,IF(generador!B243=11,45,IF(generador!B243=12,48,IF(generador!B243=13,51,IF(generador!B243=14,54,IF(generador!B243=15,57))))))))))))))),FALSE),""),"")</f>
        <v/>
      </c>
      <c r="F243" s="16" t="str">
        <f t="shared" si="60"/>
        <v/>
      </c>
      <c r="G243" s="20" t="str">
        <f t="shared" si="61"/>
        <v/>
      </c>
      <c r="H243" s="13" t="str">
        <f t="shared" ca="1" si="64"/>
        <v/>
      </c>
      <c r="I243" s="14" t="str">
        <f t="shared" si="65"/>
        <v/>
      </c>
      <c r="J243" s="14" t="str">
        <f>""</f>
        <v/>
      </c>
      <c r="K243" s="14" t="str">
        <f t="shared" si="66"/>
        <v/>
      </c>
      <c r="L243" s="14" t="str">
        <f t="shared" si="67"/>
        <v/>
      </c>
      <c r="M243" s="14" t="str">
        <f t="shared" si="68"/>
        <v/>
      </c>
      <c r="N243" s="14" t="str">
        <f t="shared" si="69"/>
        <v/>
      </c>
      <c r="O243" s="14" t="str">
        <f t="shared" si="70"/>
        <v/>
      </c>
      <c r="P243" s="14" t="str">
        <f t="shared" si="71"/>
        <v/>
      </c>
      <c r="Q243" s="14" t="str">
        <f t="shared" si="72"/>
        <v/>
      </c>
      <c r="R243" s="96" t="str">
        <f t="shared" si="62"/>
        <v/>
      </c>
      <c r="S243" s="14" t="str">
        <f t="shared" si="73"/>
        <v/>
      </c>
      <c r="T243" s="14" t="str">
        <f t="shared" si="63"/>
        <v/>
      </c>
      <c r="U243" s="14" t="str">
        <f t="shared" si="74"/>
        <v/>
      </c>
      <c r="V243" s="14" t="str">
        <f t="shared" si="75"/>
        <v/>
      </c>
      <c r="W243" s="14" t="str">
        <f>IFERROR(CONCATENATE("PAGO N° ",B243," DEL CONTRATO CPS ",V243," ENTRE ",TEXT(VLOOKUP(A243,matriz,IF(generador!B243=1,16,IF(generador!B243=2,19,IF(generador!B243=3,22,IF(generador!B243=4,25,IF(generador!B243=5,28,IF(generador!B243=6,31,IF(generador!B243=7,34,IF(generador!B243=8,37,IF(generador!B243=9,40,IF(generador!B243=10,43,IF(generador!B243=11,46,IF(generador!B243=12,49,IF(generador!B243=13,52,IF(generador!B243=14,55,IF(generador!B243=15,58))))))))))))))),FALSE),"dd/mm/yyyy")," Y ",TEXT(VLOOKUP(A243,matriz,IF(generador!B243=1,17,IF(generador!B243=2,20,IF(generador!B243=3,23,IF(generador!B243=4,26,IF(generador!B243=5,29,IF(generador!B243=6,32,IF(generador!B243=7,35,IF(generador!B243=8,38,IF(generador!B243=9,41,IF(generador!B243=10,44,IF(generador!B243=11,47,IF(generador!B243=12,50,IF(generador!B243=13,53,IF(generador!B243=14,56,IF(generador!B243=15,59))))))))))))))),FALSE),"dd/mm/yyyy")),"")</f>
        <v/>
      </c>
    </row>
    <row r="244" spans="1:23" x14ac:dyDescent="0.25">
      <c r="A244" s="12"/>
      <c r="B244" s="5"/>
      <c r="C244" s="5"/>
      <c r="D244" s="14" t="str">
        <f t="shared" si="59"/>
        <v/>
      </c>
      <c r="E244" s="15" t="str">
        <f>IFERROR(IF(A244&lt;&gt;"",VLOOKUP(A244,matriz,IF(generador!B244=1,15,IF(generador!B244=2,18,IF(generador!B244=3,21,IF(generador!B244=4,24,IF(generador!B244=5,27,IF(generador!B244=6,30,IF(generador!B244=7,33,IF(generador!B244=8,36,IF(generador!B244=9,39,IF(generador!B244=10,42,IF(generador!B244=11,45,IF(generador!B244=12,48,IF(generador!B244=13,51,IF(generador!B244=14,54,IF(generador!B244=15,57))))))))))))))),FALSE),""),"")</f>
        <v/>
      </c>
      <c r="F244" s="16" t="str">
        <f t="shared" si="60"/>
        <v/>
      </c>
      <c r="G244" s="20" t="str">
        <f t="shared" si="61"/>
        <v/>
      </c>
      <c r="H244" s="13" t="str">
        <f t="shared" ca="1" si="64"/>
        <v/>
      </c>
      <c r="I244" s="14" t="str">
        <f t="shared" si="65"/>
        <v/>
      </c>
      <c r="J244" s="14" t="str">
        <f>""</f>
        <v/>
      </c>
      <c r="K244" s="14" t="str">
        <f t="shared" si="66"/>
        <v/>
      </c>
      <c r="L244" s="14" t="str">
        <f t="shared" si="67"/>
        <v/>
      </c>
      <c r="M244" s="14" t="str">
        <f t="shared" si="68"/>
        <v/>
      </c>
      <c r="N244" s="14" t="str">
        <f t="shared" si="69"/>
        <v/>
      </c>
      <c r="O244" s="14" t="str">
        <f t="shared" si="70"/>
        <v/>
      </c>
      <c r="P244" s="14" t="str">
        <f t="shared" si="71"/>
        <v/>
      </c>
      <c r="Q244" s="14" t="str">
        <f t="shared" si="72"/>
        <v/>
      </c>
      <c r="R244" s="96" t="str">
        <f t="shared" si="62"/>
        <v/>
      </c>
      <c r="S244" s="14" t="str">
        <f t="shared" si="73"/>
        <v/>
      </c>
      <c r="T244" s="14" t="str">
        <f t="shared" si="63"/>
        <v/>
      </c>
      <c r="U244" s="14" t="str">
        <f t="shared" si="74"/>
        <v/>
      </c>
      <c r="V244" s="14" t="str">
        <f t="shared" si="75"/>
        <v/>
      </c>
      <c r="W244" s="14" t="str">
        <f>IFERROR(CONCATENATE("PAGO N° ",B244," DEL CONTRATO CPS ",V244," ENTRE ",TEXT(VLOOKUP(A244,matriz,IF(generador!B244=1,16,IF(generador!B244=2,19,IF(generador!B244=3,22,IF(generador!B244=4,25,IF(generador!B244=5,28,IF(generador!B244=6,31,IF(generador!B244=7,34,IF(generador!B244=8,37,IF(generador!B244=9,40,IF(generador!B244=10,43,IF(generador!B244=11,46,IF(generador!B244=12,49,IF(generador!B244=13,52,IF(generador!B244=14,55,IF(generador!B244=15,58))))))))))))))),FALSE),"dd/mm/yyyy")," Y ",TEXT(VLOOKUP(A244,matriz,IF(generador!B244=1,17,IF(generador!B244=2,20,IF(generador!B244=3,23,IF(generador!B244=4,26,IF(generador!B244=5,29,IF(generador!B244=6,32,IF(generador!B244=7,35,IF(generador!B244=8,38,IF(generador!B244=9,41,IF(generador!B244=10,44,IF(generador!B244=11,47,IF(generador!B244=12,50,IF(generador!B244=13,53,IF(generador!B244=14,56,IF(generador!B244=15,59))))))))))))))),FALSE),"dd/mm/yyyy")),"")</f>
        <v/>
      </c>
    </row>
    <row r="245" spans="1:23" x14ac:dyDescent="0.25">
      <c r="A245" s="12"/>
      <c r="B245" s="5"/>
      <c r="C245" s="5"/>
      <c r="D245" s="14" t="str">
        <f t="shared" si="59"/>
        <v/>
      </c>
      <c r="E245" s="15" t="str">
        <f>IFERROR(IF(A245&lt;&gt;"",VLOOKUP(A245,matriz,IF(generador!B245=1,15,IF(generador!B245=2,18,IF(generador!B245=3,21,IF(generador!B245=4,24,IF(generador!B245=5,27,IF(generador!B245=6,30,IF(generador!B245=7,33,IF(generador!B245=8,36,IF(generador!B245=9,39,IF(generador!B245=10,42,IF(generador!B245=11,45,IF(generador!B245=12,48,IF(generador!B245=13,51,IF(generador!B245=14,54,IF(generador!B245=15,57))))))))))))))),FALSE),""),"")</f>
        <v/>
      </c>
      <c r="F245" s="16" t="str">
        <f t="shared" si="60"/>
        <v/>
      </c>
      <c r="G245" s="20" t="str">
        <f t="shared" si="61"/>
        <v/>
      </c>
      <c r="H245" s="13" t="str">
        <f t="shared" ca="1" si="64"/>
        <v/>
      </c>
      <c r="I245" s="14" t="str">
        <f t="shared" si="65"/>
        <v/>
      </c>
      <c r="J245" s="14" t="str">
        <f>""</f>
        <v/>
      </c>
      <c r="K245" s="14" t="str">
        <f t="shared" si="66"/>
        <v/>
      </c>
      <c r="L245" s="14" t="str">
        <f t="shared" si="67"/>
        <v/>
      </c>
      <c r="M245" s="14" t="str">
        <f t="shared" si="68"/>
        <v/>
      </c>
      <c r="N245" s="14" t="str">
        <f t="shared" si="69"/>
        <v/>
      </c>
      <c r="O245" s="14" t="str">
        <f t="shared" si="70"/>
        <v/>
      </c>
      <c r="P245" s="14" t="str">
        <f t="shared" si="71"/>
        <v/>
      </c>
      <c r="Q245" s="14" t="str">
        <f t="shared" si="72"/>
        <v/>
      </c>
      <c r="R245" s="96" t="str">
        <f t="shared" si="62"/>
        <v/>
      </c>
      <c r="S245" s="14" t="str">
        <f t="shared" si="73"/>
        <v/>
      </c>
      <c r="T245" s="14" t="str">
        <f t="shared" si="63"/>
        <v/>
      </c>
      <c r="U245" s="14" t="str">
        <f t="shared" si="74"/>
        <v/>
      </c>
      <c r="V245" s="14" t="str">
        <f t="shared" si="75"/>
        <v/>
      </c>
      <c r="W245" s="14" t="str">
        <f>IFERROR(CONCATENATE("PAGO N° ",B245," DEL CONTRATO CPS ",V245," ENTRE ",TEXT(VLOOKUP(A245,matriz,IF(generador!B245=1,16,IF(generador!B245=2,19,IF(generador!B245=3,22,IF(generador!B245=4,25,IF(generador!B245=5,28,IF(generador!B245=6,31,IF(generador!B245=7,34,IF(generador!B245=8,37,IF(generador!B245=9,40,IF(generador!B245=10,43,IF(generador!B245=11,46,IF(generador!B245=12,49,IF(generador!B245=13,52,IF(generador!B245=14,55,IF(generador!B245=15,58))))))))))))))),FALSE),"dd/mm/yyyy")," Y ",TEXT(VLOOKUP(A245,matriz,IF(generador!B245=1,17,IF(generador!B245=2,20,IF(generador!B245=3,23,IF(generador!B245=4,26,IF(generador!B245=5,29,IF(generador!B245=6,32,IF(generador!B245=7,35,IF(generador!B245=8,38,IF(generador!B245=9,41,IF(generador!B245=10,44,IF(generador!B245=11,47,IF(generador!B245=12,50,IF(generador!B245=13,53,IF(generador!B245=14,56,IF(generador!B245=15,59))))))))))))))),FALSE),"dd/mm/yyyy")),"")</f>
        <v/>
      </c>
    </row>
    <row r="246" spans="1:23" x14ac:dyDescent="0.25">
      <c r="A246" s="12"/>
      <c r="B246" s="5"/>
      <c r="C246" s="5"/>
      <c r="D246" s="14" t="str">
        <f t="shared" si="59"/>
        <v/>
      </c>
      <c r="E246" s="15" t="str">
        <f>IFERROR(IF(A246&lt;&gt;"",VLOOKUP(A246,matriz,IF(generador!B246=1,15,IF(generador!B246=2,18,IF(generador!B246=3,21,IF(generador!B246=4,24,IF(generador!B246=5,27,IF(generador!B246=6,30,IF(generador!B246=7,33,IF(generador!B246=8,36,IF(generador!B246=9,39,IF(generador!B246=10,42,IF(generador!B246=11,45,IF(generador!B246=12,48,IF(generador!B246=13,51,IF(generador!B246=14,54,IF(generador!B246=15,57))))))))))))))),FALSE),""),"")</f>
        <v/>
      </c>
      <c r="F246" s="16" t="str">
        <f t="shared" si="60"/>
        <v/>
      </c>
      <c r="G246" s="20" t="str">
        <f t="shared" si="61"/>
        <v/>
      </c>
      <c r="H246" s="13" t="str">
        <f t="shared" ca="1" si="64"/>
        <v/>
      </c>
      <c r="I246" s="14" t="str">
        <f t="shared" si="65"/>
        <v/>
      </c>
      <c r="J246" s="14" t="str">
        <f>""</f>
        <v/>
      </c>
      <c r="K246" s="14" t="str">
        <f t="shared" si="66"/>
        <v/>
      </c>
      <c r="L246" s="14" t="str">
        <f t="shared" si="67"/>
        <v/>
      </c>
      <c r="M246" s="14" t="str">
        <f t="shared" si="68"/>
        <v/>
      </c>
      <c r="N246" s="14" t="str">
        <f t="shared" si="69"/>
        <v/>
      </c>
      <c r="O246" s="14" t="str">
        <f t="shared" si="70"/>
        <v/>
      </c>
      <c r="P246" s="14" t="str">
        <f t="shared" si="71"/>
        <v/>
      </c>
      <c r="Q246" s="14" t="str">
        <f t="shared" si="72"/>
        <v/>
      </c>
      <c r="R246" s="96" t="str">
        <f t="shared" si="62"/>
        <v/>
      </c>
      <c r="S246" s="14" t="str">
        <f t="shared" si="73"/>
        <v/>
      </c>
      <c r="T246" s="14" t="str">
        <f t="shared" si="63"/>
        <v/>
      </c>
      <c r="U246" s="14" t="str">
        <f t="shared" si="74"/>
        <v/>
      </c>
      <c r="V246" s="14" t="str">
        <f t="shared" si="75"/>
        <v/>
      </c>
      <c r="W246" s="14" t="str">
        <f>IFERROR(CONCATENATE("PAGO N° ",B246," DEL CONTRATO CPS ",V246," ENTRE ",TEXT(VLOOKUP(A246,matriz,IF(generador!B246=1,16,IF(generador!B246=2,19,IF(generador!B246=3,22,IF(generador!B246=4,25,IF(generador!B246=5,28,IF(generador!B246=6,31,IF(generador!B246=7,34,IF(generador!B246=8,37,IF(generador!B246=9,40,IF(generador!B246=10,43,IF(generador!B246=11,46,IF(generador!B246=12,49,IF(generador!B246=13,52,IF(generador!B246=14,55,IF(generador!B246=15,58))))))))))))))),FALSE),"dd/mm/yyyy")," Y ",TEXT(VLOOKUP(A246,matriz,IF(generador!B246=1,17,IF(generador!B246=2,20,IF(generador!B246=3,23,IF(generador!B246=4,26,IF(generador!B246=5,29,IF(generador!B246=6,32,IF(generador!B246=7,35,IF(generador!B246=8,38,IF(generador!B246=9,41,IF(generador!B246=10,44,IF(generador!B246=11,47,IF(generador!B246=12,50,IF(generador!B246=13,53,IF(generador!B246=14,56,IF(generador!B246=15,59))))))))))))))),FALSE),"dd/mm/yyyy")),"")</f>
        <v/>
      </c>
    </row>
    <row r="247" spans="1:23" x14ac:dyDescent="0.25">
      <c r="A247" s="12"/>
      <c r="B247" s="5"/>
      <c r="C247" s="5"/>
      <c r="D247" s="14" t="str">
        <f t="shared" si="59"/>
        <v/>
      </c>
      <c r="E247" s="15" t="str">
        <f>IFERROR(IF(A247&lt;&gt;"",VLOOKUP(A247,matriz,IF(generador!B247=1,15,IF(generador!B247=2,18,IF(generador!B247=3,21,IF(generador!B247=4,24,IF(generador!B247=5,27,IF(generador!B247=6,30,IF(generador!B247=7,33,IF(generador!B247=8,36,IF(generador!B247=9,39,IF(generador!B247=10,42,IF(generador!B247=11,45,IF(generador!B247=12,48,IF(generador!B247=13,51,IF(generador!B247=14,54,IF(generador!B247=15,57))))))))))))))),FALSE),""),"")</f>
        <v/>
      </c>
      <c r="F247" s="16" t="str">
        <f t="shared" si="60"/>
        <v/>
      </c>
      <c r="G247" s="20" t="str">
        <f t="shared" si="61"/>
        <v/>
      </c>
      <c r="H247" s="13" t="str">
        <f t="shared" ca="1" si="64"/>
        <v/>
      </c>
      <c r="I247" s="14" t="str">
        <f t="shared" si="65"/>
        <v/>
      </c>
      <c r="J247" s="14" t="str">
        <f>""</f>
        <v/>
      </c>
      <c r="K247" s="14" t="str">
        <f t="shared" si="66"/>
        <v/>
      </c>
      <c r="L247" s="14" t="str">
        <f t="shared" si="67"/>
        <v/>
      </c>
      <c r="M247" s="14" t="str">
        <f t="shared" si="68"/>
        <v/>
      </c>
      <c r="N247" s="14" t="str">
        <f t="shared" si="69"/>
        <v/>
      </c>
      <c r="O247" s="14" t="str">
        <f t="shared" si="70"/>
        <v/>
      </c>
      <c r="P247" s="14" t="str">
        <f t="shared" si="71"/>
        <v/>
      </c>
      <c r="Q247" s="14" t="str">
        <f t="shared" si="72"/>
        <v/>
      </c>
      <c r="R247" s="96" t="str">
        <f t="shared" si="62"/>
        <v/>
      </c>
      <c r="S247" s="14" t="str">
        <f t="shared" si="73"/>
        <v/>
      </c>
      <c r="T247" s="14" t="str">
        <f t="shared" si="63"/>
        <v/>
      </c>
      <c r="U247" s="14" t="str">
        <f t="shared" si="74"/>
        <v/>
      </c>
      <c r="V247" s="14" t="str">
        <f t="shared" si="75"/>
        <v/>
      </c>
      <c r="W247" s="14" t="str">
        <f>IFERROR(CONCATENATE("PAGO N° ",B247," DEL CONTRATO CPS ",V247," ENTRE ",TEXT(VLOOKUP(A247,matriz,IF(generador!B247=1,16,IF(generador!B247=2,19,IF(generador!B247=3,22,IF(generador!B247=4,25,IF(generador!B247=5,28,IF(generador!B247=6,31,IF(generador!B247=7,34,IF(generador!B247=8,37,IF(generador!B247=9,40,IF(generador!B247=10,43,IF(generador!B247=11,46,IF(generador!B247=12,49,IF(generador!B247=13,52,IF(generador!B247=14,55,IF(generador!B247=15,58))))))))))))))),FALSE),"dd/mm/yyyy")," Y ",TEXT(VLOOKUP(A247,matriz,IF(generador!B247=1,17,IF(generador!B247=2,20,IF(generador!B247=3,23,IF(generador!B247=4,26,IF(generador!B247=5,29,IF(generador!B247=6,32,IF(generador!B247=7,35,IF(generador!B247=8,38,IF(generador!B247=9,41,IF(generador!B247=10,44,IF(generador!B247=11,47,IF(generador!B247=12,50,IF(generador!B247=13,53,IF(generador!B247=14,56,IF(generador!B247=15,59))))))))))))))),FALSE),"dd/mm/yyyy")),"")</f>
        <v/>
      </c>
    </row>
    <row r="248" spans="1:23" x14ac:dyDescent="0.25">
      <c r="A248" s="12"/>
      <c r="B248" s="5"/>
      <c r="C248" s="5"/>
      <c r="D248" s="14" t="str">
        <f t="shared" si="59"/>
        <v/>
      </c>
      <c r="E248" s="15" t="str">
        <f>IFERROR(IF(A248&lt;&gt;"",VLOOKUP(A248,matriz,IF(generador!B248=1,15,IF(generador!B248=2,18,IF(generador!B248=3,21,IF(generador!B248=4,24,IF(generador!B248=5,27,IF(generador!B248=6,30,IF(generador!B248=7,33,IF(generador!B248=8,36,IF(generador!B248=9,39,IF(generador!B248=10,42,IF(generador!B248=11,45,IF(generador!B248=12,48,IF(generador!B248=13,51,IF(generador!B248=14,54,IF(generador!B248=15,57))))))))))))))),FALSE),""),"")</f>
        <v/>
      </c>
      <c r="F248" s="16" t="str">
        <f t="shared" si="60"/>
        <v/>
      </c>
      <c r="G248" s="20" t="str">
        <f t="shared" si="61"/>
        <v/>
      </c>
      <c r="H248" s="13" t="str">
        <f t="shared" ca="1" si="64"/>
        <v/>
      </c>
      <c r="I248" s="14" t="str">
        <f t="shared" si="65"/>
        <v/>
      </c>
      <c r="J248" s="14" t="str">
        <f>""</f>
        <v/>
      </c>
      <c r="K248" s="14" t="str">
        <f t="shared" si="66"/>
        <v/>
      </c>
      <c r="L248" s="14" t="str">
        <f t="shared" si="67"/>
        <v/>
      </c>
      <c r="M248" s="14" t="str">
        <f t="shared" si="68"/>
        <v/>
      </c>
      <c r="N248" s="14" t="str">
        <f t="shared" si="69"/>
        <v/>
      </c>
      <c r="O248" s="14" t="str">
        <f t="shared" si="70"/>
        <v/>
      </c>
      <c r="P248" s="14" t="str">
        <f t="shared" si="71"/>
        <v/>
      </c>
      <c r="Q248" s="14" t="str">
        <f t="shared" si="72"/>
        <v/>
      </c>
      <c r="R248" s="96" t="str">
        <f t="shared" si="62"/>
        <v/>
      </c>
      <c r="S248" s="14" t="str">
        <f t="shared" si="73"/>
        <v/>
      </c>
      <c r="T248" s="14" t="str">
        <f t="shared" si="63"/>
        <v/>
      </c>
      <c r="U248" s="14" t="str">
        <f t="shared" si="74"/>
        <v/>
      </c>
      <c r="V248" s="14" t="str">
        <f t="shared" si="75"/>
        <v/>
      </c>
      <c r="W248" s="14" t="str">
        <f>IFERROR(CONCATENATE("PAGO N° ",B248," DEL CONTRATO CPS ",V248," ENTRE ",TEXT(VLOOKUP(A248,matriz,IF(generador!B248=1,16,IF(generador!B248=2,19,IF(generador!B248=3,22,IF(generador!B248=4,25,IF(generador!B248=5,28,IF(generador!B248=6,31,IF(generador!B248=7,34,IF(generador!B248=8,37,IF(generador!B248=9,40,IF(generador!B248=10,43,IF(generador!B248=11,46,IF(generador!B248=12,49,IF(generador!B248=13,52,IF(generador!B248=14,55,IF(generador!B248=15,58))))))))))))))),FALSE),"dd/mm/yyyy")," Y ",TEXT(VLOOKUP(A248,matriz,IF(generador!B248=1,17,IF(generador!B248=2,20,IF(generador!B248=3,23,IF(generador!B248=4,26,IF(generador!B248=5,29,IF(generador!B248=6,32,IF(generador!B248=7,35,IF(generador!B248=8,38,IF(generador!B248=9,41,IF(generador!B248=10,44,IF(generador!B248=11,47,IF(generador!B248=12,50,IF(generador!B248=13,53,IF(generador!B248=14,56,IF(generador!B248=15,59))))))))))))))),FALSE),"dd/mm/yyyy")),"")</f>
        <v/>
      </c>
    </row>
    <row r="249" spans="1:23" x14ac:dyDescent="0.25">
      <c r="A249" s="12"/>
      <c r="B249" s="5"/>
      <c r="C249" s="5"/>
      <c r="D249" s="14" t="str">
        <f t="shared" si="59"/>
        <v/>
      </c>
      <c r="E249" s="15" t="str">
        <f>IFERROR(IF(A249&lt;&gt;"",VLOOKUP(A249,matriz,IF(generador!B249=1,15,IF(generador!B249=2,18,IF(generador!B249=3,21,IF(generador!B249=4,24,IF(generador!B249=5,27,IF(generador!B249=6,30,IF(generador!B249=7,33,IF(generador!B249=8,36,IF(generador!B249=9,39,IF(generador!B249=10,42,IF(generador!B249=11,45,IF(generador!B249=12,48,IF(generador!B249=13,51,IF(generador!B249=14,54,IF(generador!B249=15,57))))))))))))))),FALSE),""),"")</f>
        <v/>
      </c>
      <c r="F249" s="16" t="str">
        <f t="shared" si="60"/>
        <v/>
      </c>
      <c r="G249" s="20" t="str">
        <f t="shared" si="61"/>
        <v/>
      </c>
      <c r="H249" s="13" t="str">
        <f t="shared" ca="1" si="64"/>
        <v/>
      </c>
      <c r="I249" s="14" t="str">
        <f t="shared" si="65"/>
        <v/>
      </c>
      <c r="J249" s="14" t="str">
        <f>""</f>
        <v/>
      </c>
      <c r="K249" s="14" t="str">
        <f t="shared" si="66"/>
        <v/>
      </c>
      <c r="L249" s="14" t="str">
        <f t="shared" si="67"/>
        <v/>
      </c>
      <c r="M249" s="14" t="str">
        <f t="shared" si="68"/>
        <v/>
      </c>
      <c r="N249" s="14" t="str">
        <f t="shared" si="69"/>
        <v/>
      </c>
      <c r="O249" s="14" t="str">
        <f t="shared" si="70"/>
        <v/>
      </c>
      <c r="P249" s="14" t="str">
        <f t="shared" si="71"/>
        <v/>
      </c>
      <c r="Q249" s="14" t="str">
        <f t="shared" si="72"/>
        <v/>
      </c>
      <c r="R249" s="96" t="str">
        <f t="shared" si="62"/>
        <v/>
      </c>
      <c r="S249" s="14" t="str">
        <f t="shared" si="73"/>
        <v/>
      </c>
      <c r="T249" s="14" t="str">
        <f t="shared" si="63"/>
        <v/>
      </c>
      <c r="U249" s="14" t="str">
        <f t="shared" si="74"/>
        <v/>
      </c>
      <c r="V249" s="14" t="str">
        <f t="shared" si="75"/>
        <v/>
      </c>
      <c r="W249" s="14" t="str">
        <f>IFERROR(CONCATENATE("PAGO N° ",B249," DEL CONTRATO CPS ",V249," ENTRE ",TEXT(VLOOKUP(A249,matriz,IF(generador!B249=1,16,IF(generador!B249=2,19,IF(generador!B249=3,22,IF(generador!B249=4,25,IF(generador!B249=5,28,IF(generador!B249=6,31,IF(generador!B249=7,34,IF(generador!B249=8,37,IF(generador!B249=9,40,IF(generador!B249=10,43,IF(generador!B249=11,46,IF(generador!B249=12,49,IF(generador!B249=13,52,IF(generador!B249=14,55,IF(generador!B249=15,58))))))))))))))),FALSE),"dd/mm/yyyy")," Y ",TEXT(VLOOKUP(A249,matriz,IF(generador!B249=1,17,IF(generador!B249=2,20,IF(generador!B249=3,23,IF(generador!B249=4,26,IF(generador!B249=5,29,IF(generador!B249=6,32,IF(generador!B249=7,35,IF(generador!B249=8,38,IF(generador!B249=9,41,IF(generador!B249=10,44,IF(generador!B249=11,47,IF(generador!B249=12,50,IF(generador!B249=13,53,IF(generador!B249=14,56,IF(generador!B249=15,59))))))))))))))),FALSE),"dd/mm/yyyy")),"")</f>
        <v/>
      </c>
    </row>
    <row r="250" spans="1:23" x14ac:dyDescent="0.25">
      <c r="A250" s="12"/>
      <c r="B250" s="5"/>
      <c r="C250" s="5"/>
      <c r="D250" s="14" t="str">
        <f t="shared" si="59"/>
        <v/>
      </c>
      <c r="E250" s="15" t="str">
        <f>IFERROR(IF(A250&lt;&gt;"",VLOOKUP(A250,matriz,IF(generador!B250=1,15,IF(generador!B250=2,18,IF(generador!B250=3,21,IF(generador!B250=4,24,IF(generador!B250=5,27,IF(generador!B250=6,30,IF(generador!B250=7,33,IF(generador!B250=8,36,IF(generador!B250=9,39,IF(generador!B250=10,42,IF(generador!B250=11,45,IF(generador!B250=12,48,IF(generador!B250=13,51,IF(generador!B250=14,54,IF(generador!B250=15,57))))))))))))))),FALSE),""),"")</f>
        <v/>
      </c>
      <c r="F250" s="16" t="str">
        <f t="shared" si="60"/>
        <v/>
      </c>
      <c r="G250" s="20" t="str">
        <f t="shared" si="61"/>
        <v/>
      </c>
      <c r="H250" s="13" t="str">
        <f t="shared" ca="1" si="64"/>
        <v/>
      </c>
      <c r="I250" s="14" t="str">
        <f t="shared" si="65"/>
        <v/>
      </c>
      <c r="J250" s="14" t="str">
        <f>""</f>
        <v/>
      </c>
      <c r="K250" s="14" t="str">
        <f t="shared" si="66"/>
        <v/>
      </c>
      <c r="L250" s="14" t="str">
        <f t="shared" si="67"/>
        <v/>
      </c>
      <c r="M250" s="14" t="str">
        <f t="shared" si="68"/>
        <v/>
      </c>
      <c r="N250" s="14" t="str">
        <f t="shared" si="69"/>
        <v/>
      </c>
      <c r="O250" s="14" t="str">
        <f t="shared" si="70"/>
        <v/>
      </c>
      <c r="P250" s="14" t="str">
        <f t="shared" si="71"/>
        <v/>
      </c>
      <c r="Q250" s="14" t="str">
        <f t="shared" si="72"/>
        <v/>
      </c>
      <c r="R250" s="96" t="str">
        <f t="shared" si="62"/>
        <v/>
      </c>
      <c r="S250" s="14" t="str">
        <f t="shared" si="73"/>
        <v/>
      </c>
      <c r="T250" s="14" t="str">
        <f t="shared" si="63"/>
        <v/>
      </c>
      <c r="U250" s="14" t="str">
        <f t="shared" si="74"/>
        <v/>
      </c>
      <c r="V250" s="14" t="str">
        <f t="shared" si="75"/>
        <v/>
      </c>
      <c r="W250" s="14" t="str">
        <f>IFERROR(CONCATENATE("PAGO N° ",B250," DEL CONTRATO CPS ",V250," ENTRE ",TEXT(VLOOKUP(A250,matriz,IF(generador!B250=1,16,IF(generador!B250=2,19,IF(generador!B250=3,22,IF(generador!B250=4,25,IF(generador!B250=5,28,IF(generador!B250=6,31,IF(generador!B250=7,34,IF(generador!B250=8,37,IF(generador!B250=9,40,IF(generador!B250=10,43,IF(generador!B250=11,46,IF(generador!B250=12,49,IF(generador!B250=13,52,IF(generador!B250=14,55,IF(generador!B250=15,58))))))))))))))),FALSE),"dd/mm/yyyy")," Y ",TEXT(VLOOKUP(A250,matriz,IF(generador!B250=1,17,IF(generador!B250=2,20,IF(generador!B250=3,23,IF(generador!B250=4,26,IF(generador!B250=5,29,IF(generador!B250=6,32,IF(generador!B250=7,35,IF(generador!B250=8,38,IF(generador!B250=9,41,IF(generador!B250=10,44,IF(generador!B250=11,47,IF(generador!B250=12,50,IF(generador!B250=13,53,IF(generador!B250=14,56,IF(generador!B250=15,59))))))))))))))),FALSE),"dd/mm/yyyy")),"")</f>
        <v/>
      </c>
    </row>
    <row r="251" spans="1:23" x14ac:dyDescent="0.25">
      <c r="A251" s="12"/>
      <c r="B251" s="5"/>
      <c r="C251" s="5"/>
      <c r="D251" s="14" t="str">
        <f t="shared" si="59"/>
        <v/>
      </c>
      <c r="E251" s="15" t="str">
        <f>IFERROR(IF(A251&lt;&gt;"",VLOOKUP(A251,matriz,IF(generador!B251=1,15,IF(generador!B251=2,18,IF(generador!B251=3,21,IF(generador!B251=4,24,IF(generador!B251=5,27,IF(generador!B251=6,30,IF(generador!B251=7,33,IF(generador!B251=8,36,IF(generador!B251=9,39,IF(generador!B251=10,42,IF(generador!B251=11,45,IF(generador!B251=12,48,IF(generador!B251=13,51,IF(generador!B251=14,54,IF(generador!B251=15,57))))))))))))))),FALSE),""),"")</f>
        <v/>
      </c>
      <c r="F251" s="16" t="str">
        <f t="shared" si="60"/>
        <v/>
      </c>
      <c r="G251" s="20" t="str">
        <f t="shared" si="61"/>
        <v/>
      </c>
      <c r="H251" s="13" t="str">
        <f t="shared" ca="1" si="64"/>
        <v/>
      </c>
      <c r="I251" s="14" t="str">
        <f t="shared" si="65"/>
        <v/>
      </c>
      <c r="J251" s="14" t="str">
        <f>""</f>
        <v/>
      </c>
      <c r="K251" s="14" t="str">
        <f t="shared" si="66"/>
        <v/>
      </c>
      <c r="L251" s="14" t="str">
        <f t="shared" si="67"/>
        <v/>
      </c>
      <c r="M251" s="14" t="str">
        <f t="shared" si="68"/>
        <v/>
      </c>
      <c r="N251" s="14" t="str">
        <f t="shared" si="69"/>
        <v/>
      </c>
      <c r="O251" s="14" t="str">
        <f t="shared" si="70"/>
        <v/>
      </c>
      <c r="P251" s="14" t="str">
        <f t="shared" si="71"/>
        <v/>
      </c>
      <c r="Q251" s="14" t="str">
        <f t="shared" si="72"/>
        <v/>
      </c>
      <c r="R251" s="96" t="str">
        <f t="shared" si="62"/>
        <v/>
      </c>
      <c r="S251" s="14" t="str">
        <f t="shared" si="73"/>
        <v/>
      </c>
      <c r="T251" s="14" t="str">
        <f t="shared" si="63"/>
        <v/>
      </c>
      <c r="U251" s="14" t="str">
        <f t="shared" si="74"/>
        <v/>
      </c>
      <c r="V251" s="14" t="str">
        <f t="shared" si="75"/>
        <v/>
      </c>
      <c r="W251" s="14" t="str">
        <f>IFERROR(CONCATENATE("PAGO N° ",B251," DEL CONTRATO CPS ",V251," ENTRE ",TEXT(VLOOKUP(A251,matriz,IF(generador!B251=1,16,IF(generador!B251=2,19,IF(generador!B251=3,22,IF(generador!B251=4,25,IF(generador!B251=5,28,IF(generador!B251=6,31,IF(generador!B251=7,34,IF(generador!B251=8,37,IF(generador!B251=9,40,IF(generador!B251=10,43,IF(generador!B251=11,46,IF(generador!B251=12,49,IF(generador!B251=13,52,IF(generador!B251=14,55,IF(generador!B251=15,58))))))))))))))),FALSE),"dd/mm/yyyy")," Y ",TEXT(VLOOKUP(A251,matriz,IF(generador!B251=1,17,IF(generador!B251=2,20,IF(generador!B251=3,23,IF(generador!B251=4,26,IF(generador!B251=5,29,IF(generador!B251=6,32,IF(generador!B251=7,35,IF(generador!B251=8,38,IF(generador!B251=9,41,IF(generador!B251=10,44,IF(generador!B251=11,47,IF(generador!B251=12,50,IF(generador!B251=13,53,IF(generador!B251=14,56,IF(generador!B251=15,59))))))))))))))),FALSE),"dd/mm/yyyy")),"")</f>
        <v/>
      </c>
    </row>
    <row r="252" spans="1:23" x14ac:dyDescent="0.25">
      <c r="A252" s="12"/>
      <c r="B252" s="5"/>
      <c r="C252" s="5"/>
      <c r="D252" s="14" t="str">
        <f t="shared" si="59"/>
        <v/>
      </c>
      <c r="E252" s="15" t="str">
        <f>IFERROR(IF(A252&lt;&gt;"",VLOOKUP(A252,matriz,IF(generador!B252=1,15,IF(generador!B252=2,18,IF(generador!B252=3,21,IF(generador!B252=4,24,IF(generador!B252=5,27,IF(generador!B252=6,30,IF(generador!B252=7,33,IF(generador!B252=8,36,IF(generador!B252=9,39,IF(generador!B252=10,42,IF(generador!B252=11,45,IF(generador!B252=12,48,IF(generador!B252=13,51,IF(generador!B252=14,54,IF(generador!B252=15,57))))))))))))))),FALSE),""),"")</f>
        <v/>
      </c>
      <c r="F252" s="16" t="str">
        <f t="shared" si="60"/>
        <v/>
      </c>
      <c r="G252" s="20" t="str">
        <f t="shared" si="61"/>
        <v/>
      </c>
      <c r="H252" s="13" t="str">
        <f t="shared" ca="1" si="64"/>
        <v/>
      </c>
      <c r="I252" s="14" t="str">
        <f t="shared" si="65"/>
        <v/>
      </c>
      <c r="J252" s="14" t="str">
        <f>""</f>
        <v/>
      </c>
      <c r="K252" s="14" t="str">
        <f t="shared" si="66"/>
        <v/>
      </c>
      <c r="L252" s="14" t="str">
        <f t="shared" si="67"/>
        <v/>
      </c>
      <c r="M252" s="14" t="str">
        <f t="shared" si="68"/>
        <v/>
      </c>
      <c r="N252" s="14" t="str">
        <f t="shared" si="69"/>
        <v/>
      </c>
      <c r="O252" s="14" t="str">
        <f t="shared" si="70"/>
        <v/>
      </c>
      <c r="P252" s="14" t="str">
        <f t="shared" si="71"/>
        <v/>
      </c>
      <c r="Q252" s="14" t="str">
        <f t="shared" si="72"/>
        <v/>
      </c>
      <c r="R252" s="96" t="str">
        <f t="shared" si="62"/>
        <v/>
      </c>
      <c r="S252" s="14" t="str">
        <f t="shared" si="73"/>
        <v/>
      </c>
      <c r="T252" s="14" t="str">
        <f t="shared" si="63"/>
        <v/>
      </c>
      <c r="U252" s="14" t="str">
        <f t="shared" si="74"/>
        <v/>
      </c>
      <c r="V252" s="14" t="str">
        <f t="shared" si="75"/>
        <v/>
      </c>
      <c r="W252" s="14" t="str">
        <f>IFERROR(CONCATENATE("PAGO N° ",B252," DEL CONTRATO CPS ",V252," ENTRE ",TEXT(VLOOKUP(A252,matriz,IF(generador!B252=1,16,IF(generador!B252=2,19,IF(generador!B252=3,22,IF(generador!B252=4,25,IF(generador!B252=5,28,IF(generador!B252=6,31,IF(generador!B252=7,34,IF(generador!B252=8,37,IF(generador!B252=9,40,IF(generador!B252=10,43,IF(generador!B252=11,46,IF(generador!B252=12,49,IF(generador!B252=13,52,IF(generador!B252=14,55,IF(generador!B252=15,58))))))))))))))),FALSE),"dd/mm/yyyy")," Y ",TEXT(VLOOKUP(A252,matriz,IF(generador!B252=1,17,IF(generador!B252=2,20,IF(generador!B252=3,23,IF(generador!B252=4,26,IF(generador!B252=5,29,IF(generador!B252=6,32,IF(generador!B252=7,35,IF(generador!B252=8,38,IF(generador!B252=9,41,IF(generador!B252=10,44,IF(generador!B252=11,47,IF(generador!B252=12,50,IF(generador!B252=13,53,IF(generador!B252=14,56,IF(generador!B252=15,59))))))))))))))),FALSE),"dd/mm/yyyy")),"")</f>
        <v/>
      </c>
    </row>
    <row r="253" spans="1:23" x14ac:dyDescent="0.25">
      <c r="A253" s="12"/>
      <c r="B253" s="5"/>
      <c r="C253" s="5"/>
      <c r="D253" s="14" t="str">
        <f t="shared" si="59"/>
        <v/>
      </c>
      <c r="E253" s="15" t="str">
        <f>IFERROR(IF(A253&lt;&gt;"",VLOOKUP(A253,matriz,IF(generador!B253=1,15,IF(generador!B253=2,18,IF(generador!B253=3,21,IF(generador!B253=4,24,IF(generador!B253=5,27,IF(generador!B253=6,30,IF(generador!B253=7,33,IF(generador!B253=8,36,IF(generador!B253=9,39,IF(generador!B253=10,42,IF(generador!B253=11,45,IF(generador!B253=12,48,IF(generador!B253=13,51,IF(generador!B253=14,54,IF(generador!B253=15,57))))))))))))))),FALSE),""),"")</f>
        <v/>
      </c>
      <c r="F253" s="16" t="str">
        <f t="shared" si="60"/>
        <v/>
      </c>
      <c r="G253" s="20" t="str">
        <f t="shared" si="61"/>
        <v/>
      </c>
      <c r="H253" s="13" t="str">
        <f t="shared" ca="1" si="64"/>
        <v/>
      </c>
      <c r="I253" s="14" t="str">
        <f t="shared" si="65"/>
        <v/>
      </c>
      <c r="J253" s="14" t="str">
        <f>""</f>
        <v/>
      </c>
      <c r="K253" s="14" t="str">
        <f t="shared" si="66"/>
        <v/>
      </c>
      <c r="L253" s="14" t="str">
        <f t="shared" si="67"/>
        <v/>
      </c>
      <c r="M253" s="14" t="str">
        <f t="shared" si="68"/>
        <v/>
      </c>
      <c r="N253" s="14" t="str">
        <f t="shared" si="69"/>
        <v/>
      </c>
      <c r="O253" s="14" t="str">
        <f t="shared" si="70"/>
        <v/>
      </c>
      <c r="P253" s="14" t="str">
        <f t="shared" si="71"/>
        <v/>
      </c>
      <c r="Q253" s="14" t="str">
        <f t="shared" si="72"/>
        <v/>
      </c>
      <c r="R253" s="96" t="str">
        <f t="shared" si="62"/>
        <v/>
      </c>
      <c r="S253" s="14" t="str">
        <f t="shared" si="73"/>
        <v/>
      </c>
      <c r="T253" s="14" t="str">
        <f t="shared" si="63"/>
        <v/>
      </c>
      <c r="U253" s="14" t="str">
        <f t="shared" si="74"/>
        <v/>
      </c>
      <c r="V253" s="14" t="str">
        <f t="shared" si="75"/>
        <v/>
      </c>
      <c r="W253" s="14" t="str">
        <f>IFERROR(CONCATENATE("PAGO N° ",B253," DEL CONTRATO CPS ",V253," ENTRE ",TEXT(VLOOKUP(A253,matriz,IF(generador!B253=1,16,IF(generador!B253=2,19,IF(generador!B253=3,22,IF(generador!B253=4,25,IF(generador!B253=5,28,IF(generador!B253=6,31,IF(generador!B253=7,34,IF(generador!B253=8,37,IF(generador!B253=9,40,IF(generador!B253=10,43,IF(generador!B253=11,46,IF(generador!B253=12,49,IF(generador!B253=13,52,IF(generador!B253=14,55,IF(generador!B253=15,58))))))))))))))),FALSE),"dd/mm/yyyy")," Y ",TEXT(VLOOKUP(A253,matriz,IF(generador!B253=1,17,IF(generador!B253=2,20,IF(generador!B253=3,23,IF(generador!B253=4,26,IF(generador!B253=5,29,IF(generador!B253=6,32,IF(generador!B253=7,35,IF(generador!B253=8,38,IF(generador!B253=9,41,IF(generador!B253=10,44,IF(generador!B253=11,47,IF(generador!B253=12,50,IF(generador!B253=13,53,IF(generador!B253=14,56,IF(generador!B253=15,59))))))))))))))),FALSE),"dd/mm/yyyy")),"")</f>
        <v/>
      </c>
    </row>
    <row r="254" spans="1:23" x14ac:dyDescent="0.25">
      <c r="A254" s="12"/>
      <c r="B254" s="5"/>
      <c r="C254" s="5"/>
      <c r="D254" s="14" t="str">
        <f t="shared" si="59"/>
        <v/>
      </c>
      <c r="E254" s="15" t="str">
        <f>IFERROR(IF(A254&lt;&gt;"",VLOOKUP(A254,matriz,IF(generador!B254=1,15,IF(generador!B254=2,18,IF(generador!B254=3,21,IF(generador!B254=4,24,IF(generador!B254=5,27,IF(generador!B254=6,30,IF(generador!B254=7,33,IF(generador!B254=8,36,IF(generador!B254=9,39,IF(generador!B254=10,42,IF(generador!B254=11,45,IF(generador!B254=12,48,IF(generador!B254=13,51,IF(generador!B254=14,54,IF(generador!B254=15,57))))))))))))))),FALSE),""),"")</f>
        <v/>
      </c>
      <c r="F254" s="16" t="str">
        <f t="shared" si="60"/>
        <v/>
      </c>
      <c r="G254" s="20" t="str">
        <f t="shared" si="61"/>
        <v/>
      </c>
      <c r="H254" s="13" t="str">
        <f t="shared" ca="1" si="64"/>
        <v/>
      </c>
      <c r="I254" s="14" t="str">
        <f t="shared" si="65"/>
        <v/>
      </c>
      <c r="J254" s="14" t="str">
        <f>""</f>
        <v/>
      </c>
      <c r="K254" s="14" t="str">
        <f t="shared" si="66"/>
        <v/>
      </c>
      <c r="L254" s="14" t="str">
        <f t="shared" si="67"/>
        <v/>
      </c>
      <c r="M254" s="14" t="str">
        <f t="shared" si="68"/>
        <v/>
      </c>
      <c r="N254" s="14" t="str">
        <f t="shared" si="69"/>
        <v/>
      </c>
      <c r="O254" s="14" t="str">
        <f t="shared" si="70"/>
        <v/>
      </c>
      <c r="P254" s="14" t="str">
        <f t="shared" si="71"/>
        <v/>
      </c>
      <c r="Q254" s="14" t="str">
        <f t="shared" si="72"/>
        <v/>
      </c>
      <c r="R254" s="96" t="str">
        <f t="shared" si="62"/>
        <v/>
      </c>
      <c r="S254" s="14" t="str">
        <f t="shared" si="73"/>
        <v/>
      </c>
      <c r="T254" s="14" t="str">
        <f t="shared" si="63"/>
        <v/>
      </c>
      <c r="U254" s="14" t="str">
        <f t="shared" si="74"/>
        <v/>
      </c>
      <c r="V254" s="14" t="str">
        <f t="shared" si="75"/>
        <v/>
      </c>
      <c r="W254" s="14" t="str">
        <f>IFERROR(CONCATENATE("PAGO N° ",B254," DEL CONTRATO CPS ",V254," ENTRE ",TEXT(VLOOKUP(A254,matriz,IF(generador!B254=1,16,IF(generador!B254=2,19,IF(generador!B254=3,22,IF(generador!B254=4,25,IF(generador!B254=5,28,IF(generador!B254=6,31,IF(generador!B254=7,34,IF(generador!B254=8,37,IF(generador!B254=9,40,IF(generador!B254=10,43,IF(generador!B254=11,46,IF(generador!B254=12,49,IF(generador!B254=13,52,IF(generador!B254=14,55,IF(generador!B254=15,58))))))))))))))),FALSE),"dd/mm/yyyy")," Y ",TEXT(VLOOKUP(A254,matriz,IF(generador!B254=1,17,IF(generador!B254=2,20,IF(generador!B254=3,23,IF(generador!B254=4,26,IF(generador!B254=5,29,IF(generador!B254=6,32,IF(generador!B254=7,35,IF(generador!B254=8,38,IF(generador!B254=9,41,IF(generador!B254=10,44,IF(generador!B254=11,47,IF(generador!B254=12,50,IF(generador!B254=13,53,IF(generador!B254=14,56,IF(generador!B254=15,59))))))))))))))),FALSE),"dd/mm/yyyy")),"")</f>
        <v/>
      </c>
    </row>
    <row r="255" spans="1:23" x14ac:dyDescent="0.25">
      <c r="A255" s="12"/>
      <c r="B255" s="5"/>
      <c r="C255" s="5"/>
      <c r="D255" s="14" t="str">
        <f t="shared" si="59"/>
        <v/>
      </c>
      <c r="E255" s="15" t="str">
        <f>IFERROR(IF(A255&lt;&gt;"",VLOOKUP(A255,matriz,IF(generador!B255=1,15,IF(generador!B255=2,18,IF(generador!B255=3,21,IF(generador!B255=4,24,IF(generador!B255=5,27,IF(generador!B255=6,30,IF(generador!B255=7,33,IF(generador!B255=8,36,IF(generador!B255=9,39,IF(generador!B255=10,42,IF(generador!B255=11,45,IF(generador!B255=12,48,IF(generador!B255=13,51,IF(generador!B255=14,54,IF(generador!B255=15,57))))))))))))))),FALSE),""),"")</f>
        <v/>
      </c>
      <c r="F255" s="16" t="str">
        <f t="shared" si="60"/>
        <v/>
      </c>
      <c r="G255" s="20" t="str">
        <f t="shared" si="61"/>
        <v/>
      </c>
      <c r="H255" s="13" t="str">
        <f t="shared" ca="1" si="64"/>
        <v/>
      </c>
      <c r="I255" s="14" t="str">
        <f t="shared" si="65"/>
        <v/>
      </c>
      <c r="J255" s="14" t="str">
        <f>""</f>
        <v/>
      </c>
      <c r="K255" s="14" t="str">
        <f t="shared" si="66"/>
        <v/>
      </c>
      <c r="L255" s="14" t="str">
        <f t="shared" si="67"/>
        <v/>
      </c>
      <c r="M255" s="14" t="str">
        <f t="shared" si="68"/>
        <v/>
      </c>
      <c r="N255" s="14" t="str">
        <f t="shared" si="69"/>
        <v/>
      </c>
      <c r="O255" s="14" t="str">
        <f t="shared" si="70"/>
        <v/>
      </c>
      <c r="P255" s="14" t="str">
        <f t="shared" si="71"/>
        <v/>
      </c>
      <c r="Q255" s="14" t="str">
        <f t="shared" si="72"/>
        <v/>
      </c>
      <c r="R255" s="96" t="str">
        <f t="shared" si="62"/>
        <v/>
      </c>
      <c r="S255" s="14" t="str">
        <f t="shared" si="73"/>
        <v/>
      </c>
      <c r="T255" s="14" t="str">
        <f t="shared" si="63"/>
        <v/>
      </c>
      <c r="U255" s="14" t="str">
        <f t="shared" si="74"/>
        <v/>
      </c>
      <c r="V255" s="14" t="str">
        <f t="shared" si="75"/>
        <v/>
      </c>
      <c r="W255" s="14" t="str">
        <f>IFERROR(CONCATENATE("PAGO N° ",B255," DEL CONTRATO CPS ",V255," ENTRE ",TEXT(VLOOKUP(A255,matriz,IF(generador!B255=1,16,IF(generador!B255=2,19,IF(generador!B255=3,22,IF(generador!B255=4,25,IF(generador!B255=5,28,IF(generador!B255=6,31,IF(generador!B255=7,34,IF(generador!B255=8,37,IF(generador!B255=9,40,IF(generador!B255=10,43,IF(generador!B255=11,46,IF(generador!B255=12,49,IF(generador!B255=13,52,IF(generador!B255=14,55,IF(generador!B255=15,58))))))))))))))),FALSE),"dd/mm/yyyy")," Y ",TEXT(VLOOKUP(A255,matriz,IF(generador!B255=1,17,IF(generador!B255=2,20,IF(generador!B255=3,23,IF(generador!B255=4,26,IF(generador!B255=5,29,IF(generador!B255=6,32,IF(generador!B255=7,35,IF(generador!B255=8,38,IF(generador!B255=9,41,IF(generador!B255=10,44,IF(generador!B255=11,47,IF(generador!B255=12,50,IF(generador!B255=13,53,IF(generador!B255=14,56,IF(generador!B255=15,59))))))))))))))),FALSE),"dd/mm/yyyy")),"")</f>
        <v/>
      </c>
    </row>
    <row r="256" spans="1:23" x14ac:dyDescent="0.25">
      <c r="A256" s="12"/>
      <c r="B256" s="5"/>
      <c r="C256" s="5"/>
      <c r="D256" s="14" t="str">
        <f t="shared" si="59"/>
        <v/>
      </c>
      <c r="E256" s="15" t="str">
        <f>IFERROR(IF(A256&lt;&gt;"",VLOOKUP(A256,matriz,IF(generador!B256=1,15,IF(generador!B256=2,18,IF(generador!B256=3,21,IF(generador!B256=4,24,IF(generador!B256=5,27,IF(generador!B256=6,30,IF(generador!B256=7,33,IF(generador!B256=8,36,IF(generador!B256=9,39,IF(generador!B256=10,42,IF(generador!B256=11,45,IF(generador!B256=12,48,IF(generador!B256=13,51,IF(generador!B256=14,54,IF(generador!B256=15,57))))))))))))))),FALSE),""),"")</f>
        <v/>
      </c>
      <c r="F256" s="16" t="str">
        <f t="shared" si="60"/>
        <v/>
      </c>
      <c r="G256" s="20" t="str">
        <f t="shared" si="61"/>
        <v/>
      </c>
      <c r="H256" s="13" t="str">
        <f t="shared" ca="1" si="64"/>
        <v/>
      </c>
      <c r="I256" s="14" t="str">
        <f t="shared" si="65"/>
        <v/>
      </c>
      <c r="J256" s="14" t="str">
        <f>""</f>
        <v/>
      </c>
      <c r="K256" s="14" t="str">
        <f t="shared" si="66"/>
        <v/>
      </c>
      <c r="L256" s="14" t="str">
        <f t="shared" si="67"/>
        <v/>
      </c>
      <c r="M256" s="14" t="str">
        <f t="shared" si="68"/>
        <v/>
      </c>
      <c r="N256" s="14" t="str">
        <f t="shared" si="69"/>
        <v/>
      </c>
      <c r="O256" s="14" t="str">
        <f t="shared" si="70"/>
        <v/>
      </c>
      <c r="P256" s="14" t="str">
        <f t="shared" si="71"/>
        <v/>
      </c>
      <c r="Q256" s="14" t="str">
        <f t="shared" si="72"/>
        <v/>
      </c>
      <c r="R256" s="96" t="str">
        <f t="shared" si="62"/>
        <v/>
      </c>
      <c r="S256" s="14" t="str">
        <f t="shared" si="73"/>
        <v/>
      </c>
      <c r="T256" s="14" t="str">
        <f t="shared" si="63"/>
        <v/>
      </c>
      <c r="U256" s="14" t="str">
        <f t="shared" si="74"/>
        <v/>
      </c>
      <c r="V256" s="14" t="str">
        <f t="shared" si="75"/>
        <v/>
      </c>
      <c r="W256" s="14" t="str">
        <f>IFERROR(CONCATENATE("PAGO N° ",B256," DEL CONTRATO CPS ",V256," ENTRE ",TEXT(VLOOKUP(A256,matriz,IF(generador!B256=1,16,IF(generador!B256=2,19,IF(generador!B256=3,22,IF(generador!B256=4,25,IF(generador!B256=5,28,IF(generador!B256=6,31,IF(generador!B256=7,34,IF(generador!B256=8,37,IF(generador!B256=9,40,IF(generador!B256=10,43,IF(generador!B256=11,46,IF(generador!B256=12,49,IF(generador!B256=13,52,IF(generador!B256=14,55,IF(generador!B256=15,58))))))))))))))),FALSE),"dd/mm/yyyy")," Y ",TEXT(VLOOKUP(A256,matriz,IF(generador!B256=1,17,IF(generador!B256=2,20,IF(generador!B256=3,23,IF(generador!B256=4,26,IF(generador!B256=5,29,IF(generador!B256=6,32,IF(generador!B256=7,35,IF(generador!B256=8,38,IF(generador!B256=9,41,IF(generador!B256=10,44,IF(generador!B256=11,47,IF(generador!B256=12,50,IF(generador!B256=13,53,IF(generador!B256=14,56,IF(generador!B256=15,59))))))))))))))),FALSE),"dd/mm/yyyy")),"")</f>
        <v/>
      </c>
    </row>
    <row r="257" spans="1:23" x14ac:dyDescent="0.25">
      <c r="A257" s="12"/>
      <c r="B257" s="5"/>
      <c r="C257" s="5"/>
      <c r="D257" s="14" t="str">
        <f t="shared" si="59"/>
        <v/>
      </c>
      <c r="E257" s="15" t="str">
        <f>IFERROR(IF(A257&lt;&gt;"",VLOOKUP(A257,matriz,IF(generador!B257=1,15,IF(generador!B257=2,18,IF(generador!B257=3,21,IF(generador!B257=4,24,IF(generador!B257=5,27,IF(generador!B257=6,30,IF(generador!B257=7,33,IF(generador!B257=8,36,IF(generador!B257=9,39,IF(generador!B257=10,42,IF(generador!B257=11,45,IF(generador!B257=12,48,IF(generador!B257=13,51,IF(generador!B257=14,54,IF(generador!B257=15,57))))))))))))))),FALSE),""),"")</f>
        <v/>
      </c>
      <c r="F257" s="16" t="str">
        <f t="shared" si="60"/>
        <v/>
      </c>
      <c r="G257" s="20" t="str">
        <f t="shared" si="61"/>
        <v/>
      </c>
      <c r="H257" s="13" t="str">
        <f t="shared" ca="1" si="64"/>
        <v/>
      </c>
      <c r="I257" s="14" t="str">
        <f t="shared" si="65"/>
        <v/>
      </c>
      <c r="J257" s="14" t="str">
        <f>""</f>
        <v/>
      </c>
      <c r="K257" s="14" t="str">
        <f t="shared" si="66"/>
        <v/>
      </c>
      <c r="L257" s="14" t="str">
        <f t="shared" si="67"/>
        <v/>
      </c>
      <c r="M257" s="14" t="str">
        <f t="shared" si="68"/>
        <v/>
      </c>
      <c r="N257" s="14" t="str">
        <f t="shared" si="69"/>
        <v/>
      </c>
      <c r="O257" s="14" t="str">
        <f t="shared" si="70"/>
        <v/>
      </c>
      <c r="P257" s="14" t="str">
        <f t="shared" si="71"/>
        <v/>
      </c>
      <c r="Q257" s="14" t="str">
        <f t="shared" si="72"/>
        <v/>
      </c>
      <c r="R257" s="96" t="str">
        <f t="shared" si="62"/>
        <v/>
      </c>
      <c r="S257" s="14" t="str">
        <f t="shared" si="73"/>
        <v/>
      </c>
      <c r="T257" s="14" t="str">
        <f t="shared" si="63"/>
        <v/>
      </c>
      <c r="U257" s="14" t="str">
        <f t="shared" si="74"/>
        <v/>
      </c>
      <c r="V257" s="14" t="str">
        <f t="shared" si="75"/>
        <v/>
      </c>
      <c r="W257" s="14" t="str">
        <f>IFERROR(CONCATENATE("PAGO N° ",B257," DEL CONTRATO CPS ",V257," ENTRE ",TEXT(VLOOKUP(A257,matriz,IF(generador!B257=1,16,IF(generador!B257=2,19,IF(generador!B257=3,22,IF(generador!B257=4,25,IF(generador!B257=5,28,IF(generador!B257=6,31,IF(generador!B257=7,34,IF(generador!B257=8,37,IF(generador!B257=9,40,IF(generador!B257=10,43,IF(generador!B257=11,46,IF(generador!B257=12,49,IF(generador!B257=13,52,IF(generador!B257=14,55,IF(generador!B257=15,58))))))))))))))),FALSE),"dd/mm/yyyy")," Y ",TEXT(VLOOKUP(A257,matriz,IF(generador!B257=1,17,IF(generador!B257=2,20,IF(generador!B257=3,23,IF(generador!B257=4,26,IF(generador!B257=5,29,IF(generador!B257=6,32,IF(generador!B257=7,35,IF(generador!B257=8,38,IF(generador!B257=9,41,IF(generador!B257=10,44,IF(generador!B257=11,47,IF(generador!B257=12,50,IF(generador!B257=13,53,IF(generador!B257=14,56,IF(generador!B257=15,59))))))))))))))),FALSE),"dd/mm/yyyy")),"")</f>
        <v/>
      </c>
    </row>
    <row r="258" spans="1:23" x14ac:dyDescent="0.25">
      <c r="A258" s="12"/>
      <c r="B258" s="5"/>
      <c r="C258" s="5"/>
      <c r="D258" s="14" t="str">
        <f t="shared" si="59"/>
        <v/>
      </c>
      <c r="E258" s="15" t="str">
        <f>IFERROR(IF(A258&lt;&gt;"",VLOOKUP(A258,matriz,IF(generador!B258=1,15,IF(generador!B258=2,18,IF(generador!B258=3,21,IF(generador!B258=4,24,IF(generador!B258=5,27,IF(generador!B258=6,30,IF(generador!B258=7,33,IF(generador!B258=8,36,IF(generador!B258=9,39,IF(generador!B258=10,42,IF(generador!B258=11,45,IF(generador!B258=12,48,IF(generador!B258=13,51,IF(generador!B258=14,54,IF(generador!B258=15,57))))))))))))))),FALSE),""),"")</f>
        <v/>
      </c>
      <c r="F258" s="16" t="str">
        <f t="shared" si="60"/>
        <v/>
      </c>
      <c r="G258" s="20" t="str">
        <f t="shared" si="61"/>
        <v/>
      </c>
      <c r="H258" s="13" t="str">
        <f t="shared" ca="1" si="64"/>
        <v/>
      </c>
      <c r="I258" s="14" t="str">
        <f t="shared" si="65"/>
        <v/>
      </c>
      <c r="J258" s="14" t="str">
        <f>""</f>
        <v/>
      </c>
      <c r="K258" s="14" t="str">
        <f t="shared" si="66"/>
        <v/>
      </c>
      <c r="L258" s="14" t="str">
        <f t="shared" si="67"/>
        <v/>
      </c>
      <c r="M258" s="14" t="str">
        <f t="shared" si="68"/>
        <v/>
      </c>
      <c r="N258" s="14" t="str">
        <f t="shared" si="69"/>
        <v/>
      </c>
      <c r="O258" s="14" t="str">
        <f t="shared" si="70"/>
        <v/>
      </c>
      <c r="P258" s="14" t="str">
        <f t="shared" si="71"/>
        <v/>
      </c>
      <c r="Q258" s="14" t="str">
        <f t="shared" si="72"/>
        <v/>
      </c>
      <c r="R258" s="96" t="str">
        <f t="shared" si="62"/>
        <v/>
      </c>
      <c r="S258" s="14" t="str">
        <f t="shared" si="73"/>
        <v/>
      </c>
      <c r="T258" s="14" t="str">
        <f t="shared" si="63"/>
        <v/>
      </c>
      <c r="U258" s="14" t="str">
        <f t="shared" si="74"/>
        <v/>
      </c>
      <c r="V258" s="14" t="str">
        <f t="shared" si="75"/>
        <v/>
      </c>
      <c r="W258" s="14" t="str">
        <f>IFERROR(CONCATENATE("PAGO N° ",B258," DEL CONTRATO CPS ",V258," ENTRE ",TEXT(VLOOKUP(A258,matriz,IF(generador!B258=1,16,IF(generador!B258=2,19,IF(generador!B258=3,22,IF(generador!B258=4,25,IF(generador!B258=5,28,IF(generador!B258=6,31,IF(generador!B258=7,34,IF(generador!B258=8,37,IF(generador!B258=9,40,IF(generador!B258=10,43,IF(generador!B258=11,46,IF(generador!B258=12,49,IF(generador!B258=13,52,IF(generador!B258=14,55,IF(generador!B258=15,58))))))))))))))),FALSE),"dd/mm/yyyy")," Y ",TEXT(VLOOKUP(A258,matriz,IF(generador!B258=1,17,IF(generador!B258=2,20,IF(generador!B258=3,23,IF(generador!B258=4,26,IF(generador!B258=5,29,IF(generador!B258=6,32,IF(generador!B258=7,35,IF(generador!B258=8,38,IF(generador!B258=9,41,IF(generador!B258=10,44,IF(generador!B258=11,47,IF(generador!B258=12,50,IF(generador!B258=13,53,IF(generador!B258=14,56,IF(generador!B258=15,59))))))))))))))),FALSE),"dd/mm/yyyy")),"")</f>
        <v/>
      </c>
    </row>
    <row r="259" spans="1:23" x14ac:dyDescent="0.25">
      <c r="A259" s="12"/>
      <c r="B259" s="5"/>
      <c r="C259" s="5"/>
      <c r="D259" s="14" t="str">
        <f t="shared" ref="D259:D322" si="76">IFERROR(IF(C259&lt;&gt;"",CONCATENATE(VLOOKUP(A259,matriz,IF(C259="NO",98,100),FALSE),VLOOKUP(A259,matriz,103,FALSE)),""),"")</f>
        <v/>
      </c>
      <c r="E259" s="15" t="str">
        <f>IFERROR(IF(A259&lt;&gt;"",VLOOKUP(A259,matriz,IF(generador!B259=1,15,IF(generador!B259=2,18,IF(generador!B259=3,21,IF(generador!B259=4,24,IF(generador!B259=5,27,IF(generador!B259=6,30,IF(generador!B259=7,33,IF(generador!B259=8,36,IF(generador!B259=9,39,IF(generador!B259=10,42,IF(generador!B259=11,45,IF(generador!B259=12,48,IF(generador!B259=13,51,IF(generador!B259=14,54,IF(generador!B259=15,57))))))))))))))),FALSE),""),"")</f>
        <v/>
      </c>
      <c r="F259" s="16" t="str">
        <f t="shared" ref="F259:F322" si="77">IFERROR(IF(E259,VLOOKUP(A259,matriz,97,FALSE),""),"")</f>
        <v/>
      </c>
      <c r="G259" s="20" t="str">
        <f t="shared" ref="G259:G322" si="78">IFERROR(IF(E259,VLOOKUP(A259,matriz,IF(C259="NO",99,101),FALSE),""),"")</f>
        <v/>
      </c>
      <c r="H259" s="13" t="str">
        <f t="shared" ca="1" si="64"/>
        <v/>
      </c>
      <c r="I259" s="14" t="str">
        <f t="shared" si="65"/>
        <v/>
      </c>
      <c r="J259" s="14" t="str">
        <f>""</f>
        <v/>
      </c>
      <c r="K259" s="14" t="str">
        <f t="shared" si="66"/>
        <v/>
      </c>
      <c r="L259" s="14" t="str">
        <f t="shared" si="67"/>
        <v/>
      </c>
      <c r="M259" s="14" t="str">
        <f t="shared" si="68"/>
        <v/>
      </c>
      <c r="N259" s="14" t="str">
        <f t="shared" si="69"/>
        <v/>
      </c>
      <c r="O259" s="14" t="str">
        <f t="shared" si="70"/>
        <v/>
      </c>
      <c r="P259" s="14" t="str">
        <f t="shared" si="71"/>
        <v/>
      </c>
      <c r="Q259" s="14" t="str">
        <f t="shared" si="72"/>
        <v/>
      </c>
      <c r="R259" s="96" t="str">
        <f t="shared" ref="R259:R322" si="79">IFERROR(IF(E259,CONCATENATE(TEXT(VLOOKUP(A259,matriz,IF(C259="NO",67,82),FALSE),"YYYY"),VLOOKUP(A259,matriz,IF(C259="NO",66,81),FALSE)),""),"")</f>
        <v/>
      </c>
      <c r="S259" s="14" t="str">
        <f t="shared" si="73"/>
        <v/>
      </c>
      <c r="T259" s="14" t="str">
        <f t="shared" ref="T259:T322" si="80">IFERROR(IF(E259,CONCATENATE(TEXT(VLOOKUP(A259,matriz,IF(C259="NO",64,79),FALSE),"YYYY"),VLOOKUP(A259,matriz,IF(C259="NO",63,78),FALSE)),""),"")</f>
        <v/>
      </c>
      <c r="U259" s="14" t="str">
        <f t="shared" si="74"/>
        <v/>
      </c>
      <c r="V259" s="14" t="str">
        <f t="shared" si="75"/>
        <v/>
      </c>
      <c r="W259" s="14" t="str">
        <f>IFERROR(CONCATENATE("PAGO N° ",B259," DEL CONTRATO CPS ",V259," ENTRE ",TEXT(VLOOKUP(A259,matriz,IF(generador!B259=1,16,IF(generador!B259=2,19,IF(generador!B259=3,22,IF(generador!B259=4,25,IF(generador!B259=5,28,IF(generador!B259=6,31,IF(generador!B259=7,34,IF(generador!B259=8,37,IF(generador!B259=9,40,IF(generador!B259=10,43,IF(generador!B259=11,46,IF(generador!B259=12,49,IF(generador!B259=13,52,IF(generador!B259=14,55,IF(generador!B259=15,58))))))))))))))),FALSE),"dd/mm/yyyy")," Y ",TEXT(VLOOKUP(A259,matriz,IF(generador!B259=1,17,IF(generador!B259=2,20,IF(generador!B259=3,23,IF(generador!B259=4,26,IF(generador!B259=5,29,IF(generador!B259=6,32,IF(generador!B259=7,35,IF(generador!B259=8,38,IF(generador!B259=9,41,IF(generador!B259=10,44,IF(generador!B259=11,47,IF(generador!B259=12,50,IF(generador!B259=13,53,IF(generador!B259=14,56,IF(generador!B259=15,59))))))))))))))),FALSE),"dd/mm/yyyy")),"")</f>
        <v/>
      </c>
    </row>
    <row r="260" spans="1:23" x14ac:dyDescent="0.25">
      <c r="A260" s="12"/>
      <c r="B260" s="5"/>
      <c r="C260" s="5"/>
      <c r="D260" s="14" t="str">
        <f t="shared" si="76"/>
        <v/>
      </c>
      <c r="E260" s="15" t="str">
        <f>IFERROR(IF(A260&lt;&gt;"",VLOOKUP(A260,matriz,IF(generador!B260=1,15,IF(generador!B260=2,18,IF(generador!B260=3,21,IF(generador!B260=4,24,IF(generador!B260=5,27,IF(generador!B260=6,30,IF(generador!B260=7,33,IF(generador!B260=8,36,IF(generador!B260=9,39,IF(generador!B260=10,42,IF(generador!B260=11,45,IF(generador!B260=12,48,IF(generador!B260=13,51,IF(generador!B260=14,54,IF(generador!B260=15,57))))))))))))))),FALSE),""),"")</f>
        <v/>
      </c>
      <c r="F260" s="16" t="str">
        <f t="shared" si="77"/>
        <v/>
      </c>
      <c r="G260" s="20" t="str">
        <f t="shared" si="78"/>
        <v/>
      </c>
      <c r="H260" s="13" t="str">
        <f t="shared" ref="H260:H323" ca="1" si="81">IFERROR(IF(C260&lt;&gt;"",TODAY(),""),"")</f>
        <v/>
      </c>
      <c r="I260" s="14" t="str">
        <f t="shared" ref="I260:I323" si="82">IFERROR(IF(D260&lt;&gt;"",I259+1,""),1)</f>
        <v/>
      </c>
      <c r="J260" s="14" t="str">
        <f>""</f>
        <v/>
      </c>
      <c r="K260" s="14" t="str">
        <f t="shared" ref="K260:K323" si="83">IFERROR(IF(E260,0,""),"")</f>
        <v/>
      </c>
      <c r="L260" s="14" t="str">
        <f t="shared" ref="L260:L323" si="84">IFERROR(IF(E260,0,""),"")</f>
        <v/>
      </c>
      <c r="M260" s="14" t="str">
        <f t="shared" ref="M260:M323" si="85">IFERROR(IF(E260,0,""),"")</f>
        <v/>
      </c>
      <c r="N260" s="14" t="str">
        <f t="shared" ref="N260:N323" si="86">IFERROR(IF(E260,0,""),"")</f>
        <v/>
      </c>
      <c r="O260" s="14" t="str">
        <f t="shared" ref="O260:O323" si="87">IFERROR(IF(E260,"01",""),"")</f>
        <v/>
      </c>
      <c r="P260" s="14" t="str">
        <f t="shared" ref="P260:P323" si="88">IFERROR(IF(K260&lt;&gt;"",P259+1,""),1)</f>
        <v/>
      </c>
      <c r="Q260" s="14" t="str">
        <f t="shared" ref="Q260:Q323" si="89">IFERROR(IF(E260,0,""),"")</f>
        <v/>
      </c>
      <c r="R260" s="96" t="str">
        <f t="shared" si="79"/>
        <v/>
      </c>
      <c r="S260" s="14" t="str">
        <f t="shared" ref="S260:S323" si="90">IFERROR(IF(D260&lt;&gt;"",S259+1,""),1)</f>
        <v/>
      </c>
      <c r="T260" s="14" t="str">
        <f t="shared" si="80"/>
        <v/>
      </c>
      <c r="U260" s="14" t="str">
        <f t="shared" ref="U260:U323" si="91">IFERROR(IF(E260,0,""),"")</f>
        <v/>
      </c>
      <c r="V260" s="14" t="str">
        <f t="shared" ref="V260:V323" si="92">IFERROR(IF(E260,A260,""),"")</f>
        <v/>
      </c>
      <c r="W260" s="14" t="str">
        <f>IFERROR(CONCATENATE("PAGO N° ",B260," DEL CONTRATO CPS ",V260," ENTRE ",TEXT(VLOOKUP(A260,matriz,IF(generador!B260=1,16,IF(generador!B260=2,19,IF(generador!B260=3,22,IF(generador!B260=4,25,IF(generador!B260=5,28,IF(generador!B260=6,31,IF(generador!B260=7,34,IF(generador!B260=8,37,IF(generador!B260=9,40,IF(generador!B260=10,43,IF(generador!B260=11,46,IF(generador!B260=12,49,IF(generador!B260=13,52,IF(generador!B260=14,55,IF(generador!B260=15,58))))))))))))))),FALSE),"dd/mm/yyyy")," Y ",TEXT(VLOOKUP(A260,matriz,IF(generador!B260=1,17,IF(generador!B260=2,20,IF(generador!B260=3,23,IF(generador!B260=4,26,IF(generador!B260=5,29,IF(generador!B260=6,32,IF(generador!B260=7,35,IF(generador!B260=8,38,IF(generador!B260=9,41,IF(generador!B260=10,44,IF(generador!B260=11,47,IF(generador!B260=12,50,IF(generador!B260=13,53,IF(generador!B260=14,56,IF(generador!B260=15,59))))))))))))))),FALSE),"dd/mm/yyyy")),"")</f>
        <v/>
      </c>
    </row>
    <row r="261" spans="1:23" x14ac:dyDescent="0.25">
      <c r="A261" s="12"/>
      <c r="B261" s="5"/>
      <c r="C261" s="5"/>
      <c r="D261" s="14" t="str">
        <f t="shared" si="76"/>
        <v/>
      </c>
      <c r="E261" s="15" t="str">
        <f>IFERROR(IF(A261&lt;&gt;"",VLOOKUP(A261,matriz,IF(generador!B261=1,15,IF(generador!B261=2,18,IF(generador!B261=3,21,IF(generador!B261=4,24,IF(generador!B261=5,27,IF(generador!B261=6,30,IF(generador!B261=7,33,IF(generador!B261=8,36,IF(generador!B261=9,39,IF(generador!B261=10,42,IF(generador!B261=11,45,IF(generador!B261=12,48,IF(generador!B261=13,51,IF(generador!B261=14,54,IF(generador!B261=15,57))))))))))))))),FALSE),""),"")</f>
        <v/>
      </c>
      <c r="F261" s="16" t="str">
        <f t="shared" si="77"/>
        <v/>
      </c>
      <c r="G261" s="20" t="str">
        <f t="shared" si="78"/>
        <v/>
      </c>
      <c r="H261" s="13" t="str">
        <f t="shared" ca="1" si="81"/>
        <v/>
      </c>
      <c r="I261" s="14" t="str">
        <f t="shared" si="82"/>
        <v/>
      </c>
      <c r="J261" s="14" t="str">
        <f>""</f>
        <v/>
      </c>
      <c r="K261" s="14" t="str">
        <f t="shared" si="83"/>
        <v/>
      </c>
      <c r="L261" s="14" t="str">
        <f t="shared" si="84"/>
        <v/>
      </c>
      <c r="M261" s="14" t="str">
        <f t="shared" si="85"/>
        <v/>
      </c>
      <c r="N261" s="14" t="str">
        <f t="shared" si="86"/>
        <v/>
      </c>
      <c r="O261" s="14" t="str">
        <f t="shared" si="87"/>
        <v/>
      </c>
      <c r="P261" s="14" t="str">
        <f t="shared" si="88"/>
        <v/>
      </c>
      <c r="Q261" s="14" t="str">
        <f t="shared" si="89"/>
        <v/>
      </c>
      <c r="R261" s="96" t="str">
        <f t="shared" si="79"/>
        <v/>
      </c>
      <c r="S261" s="14" t="str">
        <f t="shared" si="90"/>
        <v/>
      </c>
      <c r="T261" s="14" t="str">
        <f t="shared" si="80"/>
        <v/>
      </c>
      <c r="U261" s="14" t="str">
        <f t="shared" si="91"/>
        <v/>
      </c>
      <c r="V261" s="14" t="str">
        <f t="shared" si="92"/>
        <v/>
      </c>
      <c r="W261" s="14" t="str">
        <f>IFERROR(CONCATENATE("PAGO N° ",B261," DEL CONTRATO CPS ",V261," ENTRE ",TEXT(VLOOKUP(A261,matriz,IF(generador!B261=1,16,IF(generador!B261=2,19,IF(generador!B261=3,22,IF(generador!B261=4,25,IF(generador!B261=5,28,IF(generador!B261=6,31,IF(generador!B261=7,34,IF(generador!B261=8,37,IF(generador!B261=9,40,IF(generador!B261=10,43,IF(generador!B261=11,46,IF(generador!B261=12,49,IF(generador!B261=13,52,IF(generador!B261=14,55,IF(generador!B261=15,58))))))))))))))),FALSE),"dd/mm/yyyy")," Y ",TEXT(VLOOKUP(A261,matriz,IF(generador!B261=1,17,IF(generador!B261=2,20,IF(generador!B261=3,23,IF(generador!B261=4,26,IF(generador!B261=5,29,IF(generador!B261=6,32,IF(generador!B261=7,35,IF(generador!B261=8,38,IF(generador!B261=9,41,IF(generador!B261=10,44,IF(generador!B261=11,47,IF(generador!B261=12,50,IF(generador!B261=13,53,IF(generador!B261=14,56,IF(generador!B261=15,59))))))))))))))),FALSE),"dd/mm/yyyy")),"")</f>
        <v/>
      </c>
    </row>
    <row r="262" spans="1:23" x14ac:dyDescent="0.25">
      <c r="A262" s="12"/>
      <c r="B262" s="5"/>
      <c r="C262" s="5"/>
      <c r="D262" s="14" t="str">
        <f t="shared" si="76"/>
        <v/>
      </c>
      <c r="E262" s="15" t="str">
        <f>IFERROR(IF(A262&lt;&gt;"",VLOOKUP(A262,matriz,IF(generador!B262=1,15,IF(generador!B262=2,18,IF(generador!B262=3,21,IF(generador!B262=4,24,IF(generador!B262=5,27,IF(generador!B262=6,30,IF(generador!B262=7,33,IF(generador!B262=8,36,IF(generador!B262=9,39,IF(generador!B262=10,42,IF(generador!B262=11,45,IF(generador!B262=12,48,IF(generador!B262=13,51,IF(generador!B262=14,54,IF(generador!B262=15,57))))))))))))))),FALSE),""),"")</f>
        <v/>
      </c>
      <c r="F262" s="16" t="str">
        <f t="shared" si="77"/>
        <v/>
      </c>
      <c r="G262" s="20" t="str">
        <f t="shared" si="78"/>
        <v/>
      </c>
      <c r="H262" s="13" t="str">
        <f t="shared" ca="1" si="81"/>
        <v/>
      </c>
      <c r="I262" s="14" t="str">
        <f t="shared" si="82"/>
        <v/>
      </c>
      <c r="J262" s="14" t="str">
        <f>""</f>
        <v/>
      </c>
      <c r="K262" s="14" t="str">
        <f t="shared" si="83"/>
        <v/>
      </c>
      <c r="L262" s="14" t="str">
        <f t="shared" si="84"/>
        <v/>
      </c>
      <c r="M262" s="14" t="str">
        <f t="shared" si="85"/>
        <v/>
      </c>
      <c r="N262" s="14" t="str">
        <f t="shared" si="86"/>
        <v/>
      </c>
      <c r="O262" s="14" t="str">
        <f t="shared" si="87"/>
        <v/>
      </c>
      <c r="P262" s="14" t="str">
        <f t="shared" si="88"/>
        <v/>
      </c>
      <c r="Q262" s="14" t="str">
        <f t="shared" si="89"/>
        <v/>
      </c>
      <c r="R262" s="96" t="str">
        <f t="shared" si="79"/>
        <v/>
      </c>
      <c r="S262" s="14" t="str">
        <f t="shared" si="90"/>
        <v/>
      </c>
      <c r="T262" s="14" t="str">
        <f t="shared" si="80"/>
        <v/>
      </c>
      <c r="U262" s="14" t="str">
        <f t="shared" si="91"/>
        <v/>
      </c>
      <c r="V262" s="14" t="str">
        <f t="shared" si="92"/>
        <v/>
      </c>
      <c r="W262" s="14" t="str">
        <f>IFERROR(CONCATENATE("PAGO N° ",B262," DEL CONTRATO CPS ",V262," ENTRE ",TEXT(VLOOKUP(A262,matriz,IF(generador!B262=1,16,IF(generador!B262=2,19,IF(generador!B262=3,22,IF(generador!B262=4,25,IF(generador!B262=5,28,IF(generador!B262=6,31,IF(generador!B262=7,34,IF(generador!B262=8,37,IF(generador!B262=9,40,IF(generador!B262=10,43,IF(generador!B262=11,46,IF(generador!B262=12,49,IF(generador!B262=13,52,IF(generador!B262=14,55,IF(generador!B262=15,58))))))))))))))),FALSE),"dd/mm/yyyy")," Y ",TEXT(VLOOKUP(A262,matriz,IF(generador!B262=1,17,IF(generador!B262=2,20,IF(generador!B262=3,23,IF(generador!B262=4,26,IF(generador!B262=5,29,IF(generador!B262=6,32,IF(generador!B262=7,35,IF(generador!B262=8,38,IF(generador!B262=9,41,IF(generador!B262=10,44,IF(generador!B262=11,47,IF(generador!B262=12,50,IF(generador!B262=13,53,IF(generador!B262=14,56,IF(generador!B262=15,59))))))))))))))),FALSE),"dd/mm/yyyy")),"")</f>
        <v/>
      </c>
    </row>
    <row r="263" spans="1:23" x14ac:dyDescent="0.25">
      <c r="A263" s="12"/>
      <c r="B263" s="5"/>
      <c r="C263" s="5"/>
      <c r="D263" s="14" t="str">
        <f t="shared" si="76"/>
        <v/>
      </c>
      <c r="E263" s="15" t="str">
        <f>IFERROR(IF(A263&lt;&gt;"",VLOOKUP(A263,matriz,IF(generador!B263=1,15,IF(generador!B263=2,18,IF(generador!B263=3,21,IF(generador!B263=4,24,IF(generador!B263=5,27,IF(generador!B263=6,30,IF(generador!B263=7,33,IF(generador!B263=8,36,IF(generador!B263=9,39,IF(generador!B263=10,42,IF(generador!B263=11,45,IF(generador!B263=12,48,IF(generador!B263=13,51,IF(generador!B263=14,54,IF(generador!B263=15,57))))))))))))))),FALSE),""),"")</f>
        <v/>
      </c>
      <c r="F263" s="16" t="str">
        <f t="shared" si="77"/>
        <v/>
      </c>
      <c r="G263" s="20" t="str">
        <f t="shared" si="78"/>
        <v/>
      </c>
      <c r="H263" s="13" t="str">
        <f t="shared" ca="1" si="81"/>
        <v/>
      </c>
      <c r="I263" s="14" t="str">
        <f t="shared" si="82"/>
        <v/>
      </c>
      <c r="J263" s="14" t="str">
        <f>""</f>
        <v/>
      </c>
      <c r="K263" s="14" t="str">
        <f t="shared" si="83"/>
        <v/>
      </c>
      <c r="L263" s="14" t="str">
        <f t="shared" si="84"/>
        <v/>
      </c>
      <c r="M263" s="14" t="str">
        <f t="shared" si="85"/>
        <v/>
      </c>
      <c r="N263" s="14" t="str">
        <f t="shared" si="86"/>
        <v/>
      </c>
      <c r="O263" s="14" t="str">
        <f t="shared" si="87"/>
        <v/>
      </c>
      <c r="P263" s="14" t="str">
        <f t="shared" si="88"/>
        <v/>
      </c>
      <c r="Q263" s="14" t="str">
        <f t="shared" si="89"/>
        <v/>
      </c>
      <c r="R263" s="96" t="str">
        <f t="shared" si="79"/>
        <v/>
      </c>
      <c r="S263" s="14" t="str">
        <f t="shared" si="90"/>
        <v/>
      </c>
      <c r="T263" s="14" t="str">
        <f t="shared" si="80"/>
        <v/>
      </c>
      <c r="U263" s="14" t="str">
        <f t="shared" si="91"/>
        <v/>
      </c>
      <c r="V263" s="14" t="str">
        <f t="shared" si="92"/>
        <v/>
      </c>
      <c r="W263" s="14" t="str">
        <f>IFERROR(CONCATENATE("PAGO N° ",B263," DEL CONTRATO CPS ",V263," ENTRE ",TEXT(VLOOKUP(A263,matriz,IF(generador!B263=1,16,IF(generador!B263=2,19,IF(generador!B263=3,22,IF(generador!B263=4,25,IF(generador!B263=5,28,IF(generador!B263=6,31,IF(generador!B263=7,34,IF(generador!B263=8,37,IF(generador!B263=9,40,IF(generador!B263=10,43,IF(generador!B263=11,46,IF(generador!B263=12,49,IF(generador!B263=13,52,IF(generador!B263=14,55,IF(generador!B263=15,58))))))))))))))),FALSE),"dd/mm/yyyy")," Y ",TEXT(VLOOKUP(A263,matriz,IF(generador!B263=1,17,IF(generador!B263=2,20,IF(generador!B263=3,23,IF(generador!B263=4,26,IF(generador!B263=5,29,IF(generador!B263=6,32,IF(generador!B263=7,35,IF(generador!B263=8,38,IF(generador!B263=9,41,IF(generador!B263=10,44,IF(generador!B263=11,47,IF(generador!B263=12,50,IF(generador!B263=13,53,IF(generador!B263=14,56,IF(generador!B263=15,59))))))))))))))),FALSE),"dd/mm/yyyy")),"")</f>
        <v/>
      </c>
    </row>
    <row r="264" spans="1:23" x14ac:dyDescent="0.25">
      <c r="A264" s="12"/>
      <c r="B264" s="5"/>
      <c r="C264" s="5"/>
      <c r="D264" s="14" t="str">
        <f t="shared" si="76"/>
        <v/>
      </c>
      <c r="E264" s="15" t="str">
        <f>IFERROR(IF(A264&lt;&gt;"",VLOOKUP(A264,matriz,IF(generador!B264=1,15,IF(generador!B264=2,18,IF(generador!B264=3,21,IF(generador!B264=4,24,IF(generador!B264=5,27,IF(generador!B264=6,30,IF(generador!B264=7,33,IF(generador!B264=8,36,IF(generador!B264=9,39,IF(generador!B264=10,42,IF(generador!B264=11,45,IF(generador!B264=12,48,IF(generador!B264=13,51,IF(generador!B264=14,54,IF(generador!B264=15,57))))))))))))))),FALSE),""),"")</f>
        <v/>
      </c>
      <c r="F264" s="16" t="str">
        <f t="shared" si="77"/>
        <v/>
      </c>
      <c r="G264" s="20" t="str">
        <f t="shared" si="78"/>
        <v/>
      </c>
      <c r="H264" s="13" t="str">
        <f t="shared" ca="1" si="81"/>
        <v/>
      </c>
      <c r="I264" s="14" t="str">
        <f t="shared" si="82"/>
        <v/>
      </c>
      <c r="J264" s="14" t="str">
        <f>""</f>
        <v/>
      </c>
      <c r="K264" s="14" t="str">
        <f t="shared" si="83"/>
        <v/>
      </c>
      <c r="L264" s="14" t="str">
        <f t="shared" si="84"/>
        <v/>
      </c>
      <c r="M264" s="14" t="str">
        <f t="shared" si="85"/>
        <v/>
      </c>
      <c r="N264" s="14" t="str">
        <f t="shared" si="86"/>
        <v/>
      </c>
      <c r="O264" s="14" t="str">
        <f t="shared" si="87"/>
        <v/>
      </c>
      <c r="P264" s="14" t="str">
        <f t="shared" si="88"/>
        <v/>
      </c>
      <c r="Q264" s="14" t="str">
        <f t="shared" si="89"/>
        <v/>
      </c>
      <c r="R264" s="96" t="str">
        <f t="shared" si="79"/>
        <v/>
      </c>
      <c r="S264" s="14" t="str">
        <f t="shared" si="90"/>
        <v/>
      </c>
      <c r="T264" s="14" t="str">
        <f t="shared" si="80"/>
        <v/>
      </c>
      <c r="U264" s="14" t="str">
        <f t="shared" si="91"/>
        <v/>
      </c>
      <c r="V264" s="14" t="str">
        <f t="shared" si="92"/>
        <v/>
      </c>
      <c r="W264" s="14" t="str">
        <f>IFERROR(CONCATENATE("PAGO N° ",B264," DEL CONTRATO CPS ",V264," ENTRE ",TEXT(VLOOKUP(A264,matriz,IF(generador!B264=1,16,IF(generador!B264=2,19,IF(generador!B264=3,22,IF(generador!B264=4,25,IF(generador!B264=5,28,IF(generador!B264=6,31,IF(generador!B264=7,34,IF(generador!B264=8,37,IF(generador!B264=9,40,IF(generador!B264=10,43,IF(generador!B264=11,46,IF(generador!B264=12,49,IF(generador!B264=13,52,IF(generador!B264=14,55,IF(generador!B264=15,58))))))))))))))),FALSE),"dd/mm/yyyy")," Y ",TEXT(VLOOKUP(A264,matriz,IF(generador!B264=1,17,IF(generador!B264=2,20,IF(generador!B264=3,23,IF(generador!B264=4,26,IF(generador!B264=5,29,IF(generador!B264=6,32,IF(generador!B264=7,35,IF(generador!B264=8,38,IF(generador!B264=9,41,IF(generador!B264=10,44,IF(generador!B264=11,47,IF(generador!B264=12,50,IF(generador!B264=13,53,IF(generador!B264=14,56,IF(generador!B264=15,59))))))))))))))),FALSE),"dd/mm/yyyy")),"")</f>
        <v/>
      </c>
    </row>
    <row r="265" spans="1:23" x14ac:dyDescent="0.25">
      <c r="A265" s="12"/>
      <c r="B265" s="5"/>
      <c r="C265" s="5"/>
      <c r="D265" s="14" t="str">
        <f t="shared" si="76"/>
        <v/>
      </c>
      <c r="E265" s="15" t="str">
        <f>IFERROR(IF(A265&lt;&gt;"",VLOOKUP(A265,matriz,IF(generador!B265=1,15,IF(generador!B265=2,18,IF(generador!B265=3,21,IF(generador!B265=4,24,IF(generador!B265=5,27,IF(generador!B265=6,30,IF(generador!B265=7,33,IF(generador!B265=8,36,IF(generador!B265=9,39,IF(generador!B265=10,42,IF(generador!B265=11,45,IF(generador!B265=12,48,IF(generador!B265=13,51,IF(generador!B265=14,54,IF(generador!B265=15,57))))))))))))))),FALSE),""),"")</f>
        <v/>
      </c>
      <c r="F265" s="16" t="str">
        <f t="shared" si="77"/>
        <v/>
      </c>
      <c r="G265" s="20" t="str">
        <f t="shared" si="78"/>
        <v/>
      </c>
      <c r="H265" s="13" t="str">
        <f t="shared" ca="1" si="81"/>
        <v/>
      </c>
      <c r="I265" s="14" t="str">
        <f t="shared" si="82"/>
        <v/>
      </c>
      <c r="J265" s="14" t="str">
        <f>""</f>
        <v/>
      </c>
      <c r="K265" s="14" t="str">
        <f t="shared" si="83"/>
        <v/>
      </c>
      <c r="L265" s="14" t="str">
        <f t="shared" si="84"/>
        <v/>
      </c>
      <c r="M265" s="14" t="str">
        <f t="shared" si="85"/>
        <v/>
      </c>
      <c r="N265" s="14" t="str">
        <f t="shared" si="86"/>
        <v/>
      </c>
      <c r="O265" s="14" t="str">
        <f t="shared" si="87"/>
        <v/>
      </c>
      <c r="P265" s="14" t="str">
        <f t="shared" si="88"/>
        <v/>
      </c>
      <c r="Q265" s="14" t="str">
        <f t="shared" si="89"/>
        <v/>
      </c>
      <c r="R265" s="96" t="str">
        <f t="shared" si="79"/>
        <v/>
      </c>
      <c r="S265" s="14" t="str">
        <f t="shared" si="90"/>
        <v/>
      </c>
      <c r="T265" s="14" t="str">
        <f t="shared" si="80"/>
        <v/>
      </c>
      <c r="U265" s="14" t="str">
        <f t="shared" si="91"/>
        <v/>
      </c>
      <c r="V265" s="14" t="str">
        <f t="shared" si="92"/>
        <v/>
      </c>
      <c r="W265" s="14" t="str">
        <f>IFERROR(CONCATENATE("PAGO N° ",B265," DEL CONTRATO CPS ",V265," ENTRE ",TEXT(VLOOKUP(A265,matriz,IF(generador!B265=1,16,IF(generador!B265=2,19,IF(generador!B265=3,22,IF(generador!B265=4,25,IF(generador!B265=5,28,IF(generador!B265=6,31,IF(generador!B265=7,34,IF(generador!B265=8,37,IF(generador!B265=9,40,IF(generador!B265=10,43,IF(generador!B265=11,46,IF(generador!B265=12,49,IF(generador!B265=13,52,IF(generador!B265=14,55,IF(generador!B265=15,58))))))))))))))),FALSE),"dd/mm/yyyy")," Y ",TEXT(VLOOKUP(A265,matriz,IF(generador!B265=1,17,IF(generador!B265=2,20,IF(generador!B265=3,23,IF(generador!B265=4,26,IF(generador!B265=5,29,IF(generador!B265=6,32,IF(generador!B265=7,35,IF(generador!B265=8,38,IF(generador!B265=9,41,IF(generador!B265=10,44,IF(generador!B265=11,47,IF(generador!B265=12,50,IF(generador!B265=13,53,IF(generador!B265=14,56,IF(generador!B265=15,59))))))))))))))),FALSE),"dd/mm/yyyy")),"")</f>
        <v/>
      </c>
    </row>
    <row r="266" spans="1:23" x14ac:dyDescent="0.25">
      <c r="A266" s="12"/>
      <c r="B266" s="5"/>
      <c r="C266" s="5"/>
      <c r="D266" s="14" t="str">
        <f t="shared" si="76"/>
        <v/>
      </c>
      <c r="E266" s="15" t="str">
        <f>IFERROR(IF(A266&lt;&gt;"",VLOOKUP(A266,matriz,IF(generador!B266=1,15,IF(generador!B266=2,18,IF(generador!B266=3,21,IF(generador!B266=4,24,IF(generador!B266=5,27,IF(generador!B266=6,30,IF(generador!B266=7,33,IF(generador!B266=8,36,IF(generador!B266=9,39,IF(generador!B266=10,42,IF(generador!B266=11,45,IF(generador!B266=12,48,IF(generador!B266=13,51,IF(generador!B266=14,54,IF(generador!B266=15,57))))))))))))))),FALSE),""),"")</f>
        <v/>
      </c>
      <c r="F266" s="16" t="str">
        <f t="shared" si="77"/>
        <v/>
      </c>
      <c r="G266" s="20" t="str">
        <f t="shared" si="78"/>
        <v/>
      </c>
      <c r="H266" s="13" t="str">
        <f t="shared" ca="1" si="81"/>
        <v/>
      </c>
      <c r="I266" s="14" t="str">
        <f t="shared" si="82"/>
        <v/>
      </c>
      <c r="J266" s="14" t="str">
        <f>""</f>
        <v/>
      </c>
      <c r="K266" s="14" t="str">
        <f t="shared" si="83"/>
        <v/>
      </c>
      <c r="L266" s="14" t="str">
        <f t="shared" si="84"/>
        <v/>
      </c>
      <c r="M266" s="14" t="str">
        <f t="shared" si="85"/>
        <v/>
      </c>
      <c r="N266" s="14" t="str">
        <f t="shared" si="86"/>
        <v/>
      </c>
      <c r="O266" s="14" t="str">
        <f t="shared" si="87"/>
        <v/>
      </c>
      <c r="P266" s="14" t="str">
        <f t="shared" si="88"/>
        <v/>
      </c>
      <c r="Q266" s="14" t="str">
        <f t="shared" si="89"/>
        <v/>
      </c>
      <c r="R266" s="96" t="str">
        <f t="shared" si="79"/>
        <v/>
      </c>
      <c r="S266" s="14" t="str">
        <f t="shared" si="90"/>
        <v/>
      </c>
      <c r="T266" s="14" t="str">
        <f t="shared" si="80"/>
        <v/>
      </c>
      <c r="U266" s="14" t="str">
        <f t="shared" si="91"/>
        <v/>
      </c>
      <c r="V266" s="14" t="str">
        <f t="shared" si="92"/>
        <v/>
      </c>
      <c r="W266" s="14" t="str">
        <f>IFERROR(CONCATENATE("PAGO N° ",B266," DEL CONTRATO CPS ",V266," ENTRE ",TEXT(VLOOKUP(A266,matriz,IF(generador!B266=1,16,IF(generador!B266=2,19,IF(generador!B266=3,22,IF(generador!B266=4,25,IF(generador!B266=5,28,IF(generador!B266=6,31,IF(generador!B266=7,34,IF(generador!B266=8,37,IF(generador!B266=9,40,IF(generador!B266=10,43,IF(generador!B266=11,46,IF(generador!B266=12,49,IF(generador!B266=13,52,IF(generador!B266=14,55,IF(generador!B266=15,58))))))))))))))),FALSE),"dd/mm/yyyy")," Y ",TEXT(VLOOKUP(A266,matriz,IF(generador!B266=1,17,IF(generador!B266=2,20,IF(generador!B266=3,23,IF(generador!B266=4,26,IF(generador!B266=5,29,IF(generador!B266=6,32,IF(generador!B266=7,35,IF(generador!B266=8,38,IF(generador!B266=9,41,IF(generador!B266=10,44,IF(generador!B266=11,47,IF(generador!B266=12,50,IF(generador!B266=13,53,IF(generador!B266=14,56,IF(generador!B266=15,59))))))))))))))),FALSE),"dd/mm/yyyy")),"")</f>
        <v/>
      </c>
    </row>
    <row r="267" spans="1:23" x14ac:dyDescent="0.25">
      <c r="A267" s="12"/>
      <c r="B267" s="5"/>
      <c r="C267" s="5"/>
      <c r="D267" s="14" t="str">
        <f t="shared" si="76"/>
        <v/>
      </c>
      <c r="E267" s="15" t="str">
        <f>IFERROR(IF(A267&lt;&gt;"",VLOOKUP(A267,matriz,IF(generador!B267=1,15,IF(generador!B267=2,18,IF(generador!B267=3,21,IF(generador!B267=4,24,IF(generador!B267=5,27,IF(generador!B267=6,30,IF(generador!B267=7,33,IF(generador!B267=8,36,IF(generador!B267=9,39,IF(generador!B267=10,42,IF(generador!B267=11,45,IF(generador!B267=12,48,IF(generador!B267=13,51,IF(generador!B267=14,54,IF(generador!B267=15,57))))))))))))))),FALSE),""),"")</f>
        <v/>
      </c>
      <c r="F267" s="16" t="str">
        <f t="shared" si="77"/>
        <v/>
      </c>
      <c r="G267" s="20" t="str">
        <f t="shared" si="78"/>
        <v/>
      </c>
      <c r="H267" s="13" t="str">
        <f t="shared" ca="1" si="81"/>
        <v/>
      </c>
      <c r="I267" s="14" t="str">
        <f t="shared" si="82"/>
        <v/>
      </c>
      <c r="J267" s="14" t="str">
        <f>""</f>
        <v/>
      </c>
      <c r="K267" s="14" t="str">
        <f t="shared" si="83"/>
        <v/>
      </c>
      <c r="L267" s="14" t="str">
        <f t="shared" si="84"/>
        <v/>
      </c>
      <c r="M267" s="14" t="str">
        <f t="shared" si="85"/>
        <v/>
      </c>
      <c r="N267" s="14" t="str">
        <f t="shared" si="86"/>
        <v/>
      </c>
      <c r="O267" s="14" t="str">
        <f t="shared" si="87"/>
        <v/>
      </c>
      <c r="P267" s="14" t="str">
        <f t="shared" si="88"/>
        <v/>
      </c>
      <c r="Q267" s="14" t="str">
        <f t="shared" si="89"/>
        <v/>
      </c>
      <c r="R267" s="96" t="str">
        <f t="shared" si="79"/>
        <v/>
      </c>
      <c r="S267" s="14" t="str">
        <f t="shared" si="90"/>
        <v/>
      </c>
      <c r="T267" s="14" t="str">
        <f t="shared" si="80"/>
        <v/>
      </c>
      <c r="U267" s="14" t="str">
        <f t="shared" si="91"/>
        <v/>
      </c>
      <c r="V267" s="14" t="str">
        <f t="shared" si="92"/>
        <v/>
      </c>
      <c r="W267" s="14" t="str">
        <f>IFERROR(CONCATENATE("PAGO N° ",B267," DEL CONTRATO CPS ",V267," ENTRE ",TEXT(VLOOKUP(A267,matriz,IF(generador!B267=1,16,IF(generador!B267=2,19,IF(generador!B267=3,22,IF(generador!B267=4,25,IF(generador!B267=5,28,IF(generador!B267=6,31,IF(generador!B267=7,34,IF(generador!B267=8,37,IF(generador!B267=9,40,IF(generador!B267=10,43,IF(generador!B267=11,46,IF(generador!B267=12,49,IF(generador!B267=13,52,IF(generador!B267=14,55,IF(generador!B267=15,58))))))))))))))),FALSE),"dd/mm/yyyy")," Y ",TEXT(VLOOKUP(A267,matriz,IF(generador!B267=1,17,IF(generador!B267=2,20,IF(generador!B267=3,23,IF(generador!B267=4,26,IF(generador!B267=5,29,IF(generador!B267=6,32,IF(generador!B267=7,35,IF(generador!B267=8,38,IF(generador!B267=9,41,IF(generador!B267=10,44,IF(generador!B267=11,47,IF(generador!B267=12,50,IF(generador!B267=13,53,IF(generador!B267=14,56,IF(generador!B267=15,59))))))))))))))),FALSE),"dd/mm/yyyy")),"")</f>
        <v/>
      </c>
    </row>
    <row r="268" spans="1:23" x14ac:dyDescent="0.25">
      <c r="A268" s="12"/>
      <c r="B268" s="5"/>
      <c r="C268" s="5"/>
      <c r="D268" s="14" t="str">
        <f t="shared" si="76"/>
        <v/>
      </c>
      <c r="E268" s="15" t="str">
        <f>IFERROR(IF(A268&lt;&gt;"",VLOOKUP(A268,matriz,IF(generador!B268=1,15,IF(generador!B268=2,18,IF(generador!B268=3,21,IF(generador!B268=4,24,IF(generador!B268=5,27,IF(generador!B268=6,30,IF(generador!B268=7,33,IF(generador!B268=8,36,IF(generador!B268=9,39,IF(generador!B268=10,42,IF(generador!B268=11,45,IF(generador!B268=12,48,IF(generador!B268=13,51,IF(generador!B268=14,54,IF(generador!B268=15,57))))))))))))))),FALSE),""),"")</f>
        <v/>
      </c>
      <c r="F268" s="16" t="str">
        <f t="shared" si="77"/>
        <v/>
      </c>
      <c r="G268" s="20" t="str">
        <f t="shared" si="78"/>
        <v/>
      </c>
      <c r="H268" s="13" t="str">
        <f t="shared" ca="1" si="81"/>
        <v/>
      </c>
      <c r="I268" s="14" t="str">
        <f t="shared" si="82"/>
        <v/>
      </c>
      <c r="J268" s="14" t="str">
        <f>""</f>
        <v/>
      </c>
      <c r="K268" s="14" t="str">
        <f t="shared" si="83"/>
        <v/>
      </c>
      <c r="L268" s="14" t="str">
        <f t="shared" si="84"/>
        <v/>
      </c>
      <c r="M268" s="14" t="str">
        <f t="shared" si="85"/>
        <v/>
      </c>
      <c r="N268" s="14" t="str">
        <f t="shared" si="86"/>
        <v/>
      </c>
      <c r="O268" s="14" t="str">
        <f t="shared" si="87"/>
        <v/>
      </c>
      <c r="P268" s="14" t="str">
        <f t="shared" si="88"/>
        <v/>
      </c>
      <c r="Q268" s="14" t="str">
        <f t="shared" si="89"/>
        <v/>
      </c>
      <c r="R268" s="96" t="str">
        <f t="shared" si="79"/>
        <v/>
      </c>
      <c r="S268" s="14" t="str">
        <f t="shared" si="90"/>
        <v/>
      </c>
      <c r="T268" s="14" t="str">
        <f t="shared" si="80"/>
        <v/>
      </c>
      <c r="U268" s="14" t="str">
        <f t="shared" si="91"/>
        <v/>
      </c>
      <c r="V268" s="14" t="str">
        <f t="shared" si="92"/>
        <v/>
      </c>
      <c r="W268" s="14" t="str">
        <f>IFERROR(CONCATENATE("PAGO N° ",B268," DEL CONTRATO CPS ",V268," ENTRE ",TEXT(VLOOKUP(A268,matriz,IF(generador!B268=1,16,IF(generador!B268=2,19,IF(generador!B268=3,22,IF(generador!B268=4,25,IF(generador!B268=5,28,IF(generador!B268=6,31,IF(generador!B268=7,34,IF(generador!B268=8,37,IF(generador!B268=9,40,IF(generador!B268=10,43,IF(generador!B268=11,46,IF(generador!B268=12,49,IF(generador!B268=13,52,IF(generador!B268=14,55,IF(generador!B268=15,58))))))))))))))),FALSE),"dd/mm/yyyy")," Y ",TEXT(VLOOKUP(A268,matriz,IF(generador!B268=1,17,IF(generador!B268=2,20,IF(generador!B268=3,23,IF(generador!B268=4,26,IF(generador!B268=5,29,IF(generador!B268=6,32,IF(generador!B268=7,35,IF(generador!B268=8,38,IF(generador!B268=9,41,IF(generador!B268=10,44,IF(generador!B268=11,47,IF(generador!B268=12,50,IF(generador!B268=13,53,IF(generador!B268=14,56,IF(generador!B268=15,59))))))))))))))),FALSE),"dd/mm/yyyy")),"")</f>
        <v/>
      </c>
    </row>
    <row r="269" spans="1:23" x14ac:dyDescent="0.25">
      <c r="A269" s="12"/>
      <c r="B269" s="5"/>
      <c r="C269" s="5"/>
      <c r="D269" s="14" t="str">
        <f t="shared" si="76"/>
        <v/>
      </c>
      <c r="E269" s="15" t="str">
        <f>IFERROR(IF(A269&lt;&gt;"",VLOOKUP(A269,matriz,IF(generador!B269=1,15,IF(generador!B269=2,18,IF(generador!B269=3,21,IF(generador!B269=4,24,IF(generador!B269=5,27,IF(generador!B269=6,30,IF(generador!B269=7,33,IF(generador!B269=8,36,IF(generador!B269=9,39,IF(generador!B269=10,42,IF(generador!B269=11,45,IF(generador!B269=12,48,IF(generador!B269=13,51,IF(generador!B269=14,54,IF(generador!B269=15,57))))))))))))))),FALSE),""),"")</f>
        <v/>
      </c>
      <c r="F269" s="16" t="str">
        <f t="shared" si="77"/>
        <v/>
      </c>
      <c r="G269" s="20" t="str">
        <f t="shared" si="78"/>
        <v/>
      </c>
      <c r="H269" s="13" t="str">
        <f t="shared" ca="1" si="81"/>
        <v/>
      </c>
      <c r="I269" s="14" t="str">
        <f t="shared" si="82"/>
        <v/>
      </c>
      <c r="J269" s="14" t="str">
        <f>""</f>
        <v/>
      </c>
      <c r="K269" s="14" t="str">
        <f t="shared" si="83"/>
        <v/>
      </c>
      <c r="L269" s="14" t="str">
        <f t="shared" si="84"/>
        <v/>
      </c>
      <c r="M269" s="14" t="str">
        <f t="shared" si="85"/>
        <v/>
      </c>
      <c r="N269" s="14" t="str">
        <f t="shared" si="86"/>
        <v/>
      </c>
      <c r="O269" s="14" t="str">
        <f t="shared" si="87"/>
        <v/>
      </c>
      <c r="P269" s="14" t="str">
        <f t="shared" si="88"/>
        <v/>
      </c>
      <c r="Q269" s="14" t="str">
        <f t="shared" si="89"/>
        <v/>
      </c>
      <c r="R269" s="96" t="str">
        <f t="shared" si="79"/>
        <v/>
      </c>
      <c r="S269" s="14" t="str">
        <f t="shared" si="90"/>
        <v/>
      </c>
      <c r="T269" s="14" t="str">
        <f t="shared" si="80"/>
        <v/>
      </c>
      <c r="U269" s="14" t="str">
        <f t="shared" si="91"/>
        <v/>
      </c>
      <c r="V269" s="14" t="str">
        <f t="shared" si="92"/>
        <v/>
      </c>
      <c r="W269" s="14" t="str">
        <f>IFERROR(CONCATENATE("PAGO N° ",B269," DEL CONTRATO CPS ",V269," ENTRE ",TEXT(VLOOKUP(A269,matriz,IF(generador!B269=1,16,IF(generador!B269=2,19,IF(generador!B269=3,22,IF(generador!B269=4,25,IF(generador!B269=5,28,IF(generador!B269=6,31,IF(generador!B269=7,34,IF(generador!B269=8,37,IF(generador!B269=9,40,IF(generador!B269=10,43,IF(generador!B269=11,46,IF(generador!B269=12,49,IF(generador!B269=13,52,IF(generador!B269=14,55,IF(generador!B269=15,58))))))))))))))),FALSE),"dd/mm/yyyy")," Y ",TEXT(VLOOKUP(A269,matriz,IF(generador!B269=1,17,IF(generador!B269=2,20,IF(generador!B269=3,23,IF(generador!B269=4,26,IF(generador!B269=5,29,IF(generador!B269=6,32,IF(generador!B269=7,35,IF(generador!B269=8,38,IF(generador!B269=9,41,IF(generador!B269=10,44,IF(generador!B269=11,47,IF(generador!B269=12,50,IF(generador!B269=13,53,IF(generador!B269=14,56,IF(generador!B269=15,59))))))))))))))),FALSE),"dd/mm/yyyy")),"")</f>
        <v/>
      </c>
    </row>
    <row r="270" spans="1:23" x14ac:dyDescent="0.25">
      <c r="A270" s="12"/>
      <c r="B270" s="5"/>
      <c r="C270" s="5"/>
      <c r="D270" s="14" t="str">
        <f t="shared" si="76"/>
        <v/>
      </c>
      <c r="E270" s="15" t="str">
        <f>IFERROR(IF(A270&lt;&gt;"",VLOOKUP(A270,matriz,IF(generador!B270=1,15,IF(generador!B270=2,18,IF(generador!B270=3,21,IF(generador!B270=4,24,IF(generador!B270=5,27,IF(generador!B270=6,30,IF(generador!B270=7,33,IF(generador!B270=8,36,IF(generador!B270=9,39,IF(generador!B270=10,42,IF(generador!B270=11,45,IF(generador!B270=12,48,IF(generador!B270=13,51,IF(generador!B270=14,54,IF(generador!B270=15,57))))))))))))))),FALSE),""),"")</f>
        <v/>
      </c>
      <c r="F270" s="16" t="str">
        <f t="shared" si="77"/>
        <v/>
      </c>
      <c r="G270" s="20" t="str">
        <f t="shared" si="78"/>
        <v/>
      </c>
      <c r="H270" s="13" t="str">
        <f t="shared" ca="1" si="81"/>
        <v/>
      </c>
      <c r="I270" s="14" t="str">
        <f t="shared" si="82"/>
        <v/>
      </c>
      <c r="J270" s="14" t="str">
        <f>""</f>
        <v/>
      </c>
      <c r="K270" s="14" t="str">
        <f t="shared" si="83"/>
        <v/>
      </c>
      <c r="L270" s="14" t="str">
        <f t="shared" si="84"/>
        <v/>
      </c>
      <c r="M270" s="14" t="str">
        <f t="shared" si="85"/>
        <v/>
      </c>
      <c r="N270" s="14" t="str">
        <f t="shared" si="86"/>
        <v/>
      </c>
      <c r="O270" s="14" t="str">
        <f t="shared" si="87"/>
        <v/>
      </c>
      <c r="P270" s="14" t="str">
        <f t="shared" si="88"/>
        <v/>
      </c>
      <c r="Q270" s="14" t="str">
        <f t="shared" si="89"/>
        <v/>
      </c>
      <c r="R270" s="96" t="str">
        <f t="shared" si="79"/>
        <v/>
      </c>
      <c r="S270" s="14" t="str">
        <f t="shared" si="90"/>
        <v/>
      </c>
      <c r="T270" s="14" t="str">
        <f t="shared" si="80"/>
        <v/>
      </c>
      <c r="U270" s="14" t="str">
        <f t="shared" si="91"/>
        <v/>
      </c>
      <c r="V270" s="14" t="str">
        <f t="shared" si="92"/>
        <v/>
      </c>
      <c r="W270" s="14" t="str">
        <f>IFERROR(CONCATENATE("PAGO N° ",B270," DEL CONTRATO CPS ",V270," ENTRE ",TEXT(VLOOKUP(A270,matriz,IF(generador!B270=1,16,IF(generador!B270=2,19,IF(generador!B270=3,22,IF(generador!B270=4,25,IF(generador!B270=5,28,IF(generador!B270=6,31,IF(generador!B270=7,34,IF(generador!B270=8,37,IF(generador!B270=9,40,IF(generador!B270=10,43,IF(generador!B270=11,46,IF(generador!B270=12,49,IF(generador!B270=13,52,IF(generador!B270=14,55,IF(generador!B270=15,58))))))))))))))),FALSE),"dd/mm/yyyy")," Y ",TEXT(VLOOKUP(A270,matriz,IF(generador!B270=1,17,IF(generador!B270=2,20,IF(generador!B270=3,23,IF(generador!B270=4,26,IF(generador!B270=5,29,IF(generador!B270=6,32,IF(generador!B270=7,35,IF(generador!B270=8,38,IF(generador!B270=9,41,IF(generador!B270=10,44,IF(generador!B270=11,47,IF(generador!B270=12,50,IF(generador!B270=13,53,IF(generador!B270=14,56,IF(generador!B270=15,59))))))))))))))),FALSE),"dd/mm/yyyy")),"")</f>
        <v/>
      </c>
    </row>
    <row r="271" spans="1:23" x14ac:dyDescent="0.25">
      <c r="A271" s="12"/>
      <c r="B271" s="5"/>
      <c r="C271" s="5"/>
      <c r="D271" s="14" t="str">
        <f t="shared" si="76"/>
        <v/>
      </c>
      <c r="E271" s="15" t="str">
        <f>IFERROR(IF(A271&lt;&gt;"",VLOOKUP(A271,matriz,IF(generador!B271=1,15,IF(generador!B271=2,18,IF(generador!B271=3,21,IF(generador!B271=4,24,IF(generador!B271=5,27,IF(generador!B271=6,30,IF(generador!B271=7,33,IF(generador!B271=8,36,IF(generador!B271=9,39,IF(generador!B271=10,42,IF(generador!B271=11,45,IF(generador!B271=12,48,IF(generador!B271=13,51,IF(generador!B271=14,54,IF(generador!B271=15,57))))))))))))))),FALSE),""),"")</f>
        <v/>
      </c>
      <c r="F271" s="16" t="str">
        <f t="shared" si="77"/>
        <v/>
      </c>
      <c r="G271" s="20" t="str">
        <f t="shared" si="78"/>
        <v/>
      </c>
      <c r="H271" s="13" t="str">
        <f t="shared" ca="1" si="81"/>
        <v/>
      </c>
      <c r="I271" s="14" t="str">
        <f t="shared" si="82"/>
        <v/>
      </c>
      <c r="J271" s="14" t="str">
        <f>""</f>
        <v/>
      </c>
      <c r="K271" s="14" t="str">
        <f t="shared" si="83"/>
        <v/>
      </c>
      <c r="L271" s="14" t="str">
        <f t="shared" si="84"/>
        <v/>
      </c>
      <c r="M271" s="14" t="str">
        <f t="shared" si="85"/>
        <v/>
      </c>
      <c r="N271" s="14" t="str">
        <f t="shared" si="86"/>
        <v/>
      </c>
      <c r="O271" s="14" t="str">
        <f t="shared" si="87"/>
        <v/>
      </c>
      <c r="P271" s="14" t="str">
        <f t="shared" si="88"/>
        <v/>
      </c>
      <c r="Q271" s="14" t="str">
        <f t="shared" si="89"/>
        <v/>
      </c>
      <c r="R271" s="96" t="str">
        <f t="shared" si="79"/>
        <v/>
      </c>
      <c r="S271" s="14" t="str">
        <f t="shared" si="90"/>
        <v/>
      </c>
      <c r="T271" s="14" t="str">
        <f t="shared" si="80"/>
        <v/>
      </c>
      <c r="U271" s="14" t="str">
        <f t="shared" si="91"/>
        <v/>
      </c>
      <c r="V271" s="14" t="str">
        <f t="shared" si="92"/>
        <v/>
      </c>
      <c r="W271" s="14" t="str">
        <f>IFERROR(CONCATENATE("PAGO N° ",B271," DEL CONTRATO CPS ",V271," ENTRE ",TEXT(VLOOKUP(A271,matriz,IF(generador!B271=1,16,IF(generador!B271=2,19,IF(generador!B271=3,22,IF(generador!B271=4,25,IF(generador!B271=5,28,IF(generador!B271=6,31,IF(generador!B271=7,34,IF(generador!B271=8,37,IF(generador!B271=9,40,IF(generador!B271=10,43,IF(generador!B271=11,46,IF(generador!B271=12,49,IF(generador!B271=13,52,IF(generador!B271=14,55,IF(generador!B271=15,58))))))))))))))),FALSE),"dd/mm/yyyy")," Y ",TEXT(VLOOKUP(A271,matriz,IF(generador!B271=1,17,IF(generador!B271=2,20,IF(generador!B271=3,23,IF(generador!B271=4,26,IF(generador!B271=5,29,IF(generador!B271=6,32,IF(generador!B271=7,35,IF(generador!B271=8,38,IF(generador!B271=9,41,IF(generador!B271=10,44,IF(generador!B271=11,47,IF(generador!B271=12,50,IF(generador!B271=13,53,IF(generador!B271=14,56,IF(generador!B271=15,59))))))))))))))),FALSE),"dd/mm/yyyy")),"")</f>
        <v/>
      </c>
    </row>
    <row r="272" spans="1:23" x14ac:dyDescent="0.25">
      <c r="A272" s="12"/>
      <c r="B272" s="5"/>
      <c r="C272" s="5"/>
      <c r="D272" s="14" t="str">
        <f t="shared" si="76"/>
        <v/>
      </c>
      <c r="E272" s="15" t="str">
        <f>IFERROR(IF(A272&lt;&gt;"",VLOOKUP(A272,matriz,IF(generador!B272=1,15,IF(generador!B272=2,18,IF(generador!B272=3,21,IF(generador!B272=4,24,IF(generador!B272=5,27,IF(generador!B272=6,30,IF(generador!B272=7,33,IF(generador!B272=8,36,IF(generador!B272=9,39,IF(generador!B272=10,42,IF(generador!B272=11,45,IF(generador!B272=12,48,IF(generador!B272=13,51,IF(generador!B272=14,54,IF(generador!B272=15,57))))))))))))))),FALSE),""),"")</f>
        <v/>
      </c>
      <c r="F272" s="16" t="str">
        <f t="shared" si="77"/>
        <v/>
      </c>
      <c r="G272" s="20" t="str">
        <f t="shared" si="78"/>
        <v/>
      </c>
      <c r="H272" s="13" t="str">
        <f t="shared" ca="1" si="81"/>
        <v/>
      </c>
      <c r="I272" s="14" t="str">
        <f t="shared" si="82"/>
        <v/>
      </c>
      <c r="J272" s="14" t="str">
        <f>""</f>
        <v/>
      </c>
      <c r="K272" s="14" t="str">
        <f t="shared" si="83"/>
        <v/>
      </c>
      <c r="L272" s="14" t="str">
        <f t="shared" si="84"/>
        <v/>
      </c>
      <c r="M272" s="14" t="str">
        <f t="shared" si="85"/>
        <v/>
      </c>
      <c r="N272" s="14" t="str">
        <f t="shared" si="86"/>
        <v/>
      </c>
      <c r="O272" s="14" t="str">
        <f t="shared" si="87"/>
        <v/>
      </c>
      <c r="P272" s="14" t="str">
        <f t="shared" si="88"/>
        <v/>
      </c>
      <c r="Q272" s="14" t="str">
        <f t="shared" si="89"/>
        <v/>
      </c>
      <c r="R272" s="96" t="str">
        <f t="shared" si="79"/>
        <v/>
      </c>
      <c r="S272" s="14" t="str">
        <f t="shared" si="90"/>
        <v/>
      </c>
      <c r="T272" s="14" t="str">
        <f t="shared" si="80"/>
        <v/>
      </c>
      <c r="U272" s="14" t="str">
        <f t="shared" si="91"/>
        <v/>
      </c>
      <c r="V272" s="14" t="str">
        <f t="shared" si="92"/>
        <v/>
      </c>
      <c r="W272" s="14" t="str">
        <f>IFERROR(CONCATENATE("PAGO N° ",B272," DEL CONTRATO CPS ",V272," ENTRE ",TEXT(VLOOKUP(A272,matriz,IF(generador!B272=1,16,IF(generador!B272=2,19,IF(generador!B272=3,22,IF(generador!B272=4,25,IF(generador!B272=5,28,IF(generador!B272=6,31,IF(generador!B272=7,34,IF(generador!B272=8,37,IF(generador!B272=9,40,IF(generador!B272=10,43,IF(generador!B272=11,46,IF(generador!B272=12,49,IF(generador!B272=13,52,IF(generador!B272=14,55,IF(generador!B272=15,58))))))))))))))),FALSE),"dd/mm/yyyy")," Y ",TEXT(VLOOKUP(A272,matriz,IF(generador!B272=1,17,IF(generador!B272=2,20,IF(generador!B272=3,23,IF(generador!B272=4,26,IF(generador!B272=5,29,IF(generador!B272=6,32,IF(generador!B272=7,35,IF(generador!B272=8,38,IF(generador!B272=9,41,IF(generador!B272=10,44,IF(generador!B272=11,47,IF(generador!B272=12,50,IF(generador!B272=13,53,IF(generador!B272=14,56,IF(generador!B272=15,59))))))))))))))),FALSE),"dd/mm/yyyy")),"")</f>
        <v/>
      </c>
    </row>
    <row r="273" spans="1:23" x14ac:dyDescent="0.25">
      <c r="A273" s="12"/>
      <c r="B273" s="5"/>
      <c r="C273" s="5"/>
      <c r="D273" s="14" t="str">
        <f t="shared" si="76"/>
        <v/>
      </c>
      <c r="E273" s="15" t="str">
        <f>IFERROR(IF(A273&lt;&gt;"",VLOOKUP(A273,matriz,IF(generador!B273=1,15,IF(generador!B273=2,18,IF(generador!B273=3,21,IF(generador!B273=4,24,IF(generador!B273=5,27,IF(generador!B273=6,30,IF(generador!B273=7,33,IF(generador!B273=8,36,IF(generador!B273=9,39,IF(generador!B273=10,42,IF(generador!B273=11,45,IF(generador!B273=12,48,IF(generador!B273=13,51,IF(generador!B273=14,54,IF(generador!B273=15,57))))))))))))))),FALSE),""),"")</f>
        <v/>
      </c>
      <c r="F273" s="16" t="str">
        <f t="shared" si="77"/>
        <v/>
      </c>
      <c r="G273" s="20" t="str">
        <f t="shared" si="78"/>
        <v/>
      </c>
      <c r="H273" s="13" t="str">
        <f t="shared" ca="1" si="81"/>
        <v/>
      </c>
      <c r="I273" s="14" t="str">
        <f t="shared" si="82"/>
        <v/>
      </c>
      <c r="J273" s="14" t="str">
        <f>""</f>
        <v/>
      </c>
      <c r="K273" s="14" t="str">
        <f t="shared" si="83"/>
        <v/>
      </c>
      <c r="L273" s="14" t="str">
        <f t="shared" si="84"/>
        <v/>
      </c>
      <c r="M273" s="14" t="str">
        <f t="shared" si="85"/>
        <v/>
      </c>
      <c r="N273" s="14" t="str">
        <f t="shared" si="86"/>
        <v/>
      </c>
      <c r="O273" s="14" t="str">
        <f t="shared" si="87"/>
        <v/>
      </c>
      <c r="P273" s="14" t="str">
        <f t="shared" si="88"/>
        <v/>
      </c>
      <c r="Q273" s="14" t="str">
        <f t="shared" si="89"/>
        <v/>
      </c>
      <c r="R273" s="96" t="str">
        <f t="shared" si="79"/>
        <v/>
      </c>
      <c r="S273" s="14" t="str">
        <f t="shared" si="90"/>
        <v/>
      </c>
      <c r="T273" s="14" t="str">
        <f t="shared" si="80"/>
        <v/>
      </c>
      <c r="U273" s="14" t="str">
        <f t="shared" si="91"/>
        <v/>
      </c>
      <c r="V273" s="14" t="str">
        <f t="shared" si="92"/>
        <v/>
      </c>
      <c r="W273" s="14" t="str">
        <f>IFERROR(CONCATENATE("PAGO N° ",B273," DEL CONTRATO CPS ",V273," ENTRE ",TEXT(VLOOKUP(A273,matriz,IF(generador!B273=1,16,IF(generador!B273=2,19,IF(generador!B273=3,22,IF(generador!B273=4,25,IF(generador!B273=5,28,IF(generador!B273=6,31,IF(generador!B273=7,34,IF(generador!B273=8,37,IF(generador!B273=9,40,IF(generador!B273=10,43,IF(generador!B273=11,46,IF(generador!B273=12,49,IF(generador!B273=13,52,IF(generador!B273=14,55,IF(generador!B273=15,58))))))))))))))),FALSE),"dd/mm/yyyy")," Y ",TEXT(VLOOKUP(A273,matriz,IF(generador!B273=1,17,IF(generador!B273=2,20,IF(generador!B273=3,23,IF(generador!B273=4,26,IF(generador!B273=5,29,IF(generador!B273=6,32,IF(generador!B273=7,35,IF(generador!B273=8,38,IF(generador!B273=9,41,IF(generador!B273=10,44,IF(generador!B273=11,47,IF(generador!B273=12,50,IF(generador!B273=13,53,IF(generador!B273=14,56,IF(generador!B273=15,59))))))))))))))),FALSE),"dd/mm/yyyy")),"")</f>
        <v/>
      </c>
    </row>
    <row r="274" spans="1:23" x14ac:dyDescent="0.25">
      <c r="A274" s="12"/>
      <c r="B274" s="5"/>
      <c r="C274" s="5"/>
      <c r="D274" s="14" t="str">
        <f t="shared" si="76"/>
        <v/>
      </c>
      <c r="E274" s="15" t="str">
        <f>IFERROR(IF(A274&lt;&gt;"",VLOOKUP(A274,matriz,IF(generador!B274=1,15,IF(generador!B274=2,18,IF(generador!B274=3,21,IF(generador!B274=4,24,IF(generador!B274=5,27,IF(generador!B274=6,30,IF(generador!B274=7,33,IF(generador!B274=8,36,IF(generador!B274=9,39,IF(generador!B274=10,42,IF(generador!B274=11,45,IF(generador!B274=12,48,IF(generador!B274=13,51,IF(generador!B274=14,54,IF(generador!B274=15,57))))))))))))))),FALSE),""),"")</f>
        <v/>
      </c>
      <c r="F274" s="16" t="str">
        <f t="shared" si="77"/>
        <v/>
      </c>
      <c r="G274" s="20" t="str">
        <f t="shared" si="78"/>
        <v/>
      </c>
      <c r="H274" s="13" t="str">
        <f t="shared" ca="1" si="81"/>
        <v/>
      </c>
      <c r="I274" s="14" t="str">
        <f t="shared" si="82"/>
        <v/>
      </c>
      <c r="J274" s="14" t="str">
        <f>""</f>
        <v/>
      </c>
      <c r="K274" s="14" t="str">
        <f t="shared" si="83"/>
        <v/>
      </c>
      <c r="L274" s="14" t="str">
        <f t="shared" si="84"/>
        <v/>
      </c>
      <c r="M274" s="14" t="str">
        <f t="shared" si="85"/>
        <v/>
      </c>
      <c r="N274" s="14" t="str">
        <f t="shared" si="86"/>
        <v/>
      </c>
      <c r="O274" s="14" t="str">
        <f t="shared" si="87"/>
        <v/>
      </c>
      <c r="P274" s="14" t="str">
        <f t="shared" si="88"/>
        <v/>
      </c>
      <c r="Q274" s="14" t="str">
        <f t="shared" si="89"/>
        <v/>
      </c>
      <c r="R274" s="96" t="str">
        <f t="shared" si="79"/>
        <v/>
      </c>
      <c r="S274" s="14" t="str">
        <f t="shared" si="90"/>
        <v/>
      </c>
      <c r="T274" s="14" t="str">
        <f t="shared" si="80"/>
        <v/>
      </c>
      <c r="U274" s="14" t="str">
        <f t="shared" si="91"/>
        <v/>
      </c>
      <c r="V274" s="14" t="str">
        <f t="shared" si="92"/>
        <v/>
      </c>
      <c r="W274" s="14" t="str">
        <f>IFERROR(CONCATENATE("PAGO N° ",B274," DEL CONTRATO CPS ",V274," ENTRE ",TEXT(VLOOKUP(A274,matriz,IF(generador!B274=1,16,IF(generador!B274=2,19,IF(generador!B274=3,22,IF(generador!B274=4,25,IF(generador!B274=5,28,IF(generador!B274=6,31,IF(generador!B274=7,34,IF(generador!B274=8,37,IF(generador!B274=9,40,IF(generador!B274=10,43,IF(generador!B274=11,46,IF(generador!B274=12,49,IF(generador!B274=13,52,IF(generador!B274=14,55,IF(generador!B274=15,58))))))))))))))),FALSE),"dd/mm/yyyy")," Y ",TEXT(VLOOKUP(A274,matriz,IF(generador!B274=1,17,IF(generador!B274=2,20,IF(generador!B274=3,23,IF(generador!B274=4,26,IF(generador!B274=5,29,IF(generador!B274=6,32,IF(generador!B274=7,35,IF(generador!B274=8,38,IF(generador!B274=9,41,IF(generador!B274=10,44,IF(generador!B274=11,47,IF(generador!B274=12,50,IF(generador!B274=13,53,IF(generador!B274=14,56,IF(generador!B274=15,59))))))))))))))),FALSE),"dd/mm/yyyy")),"")</f>
        <v/>
      </c>
    </row>
    <row r="275" spans="1:23" x14ac:dyDescent="0.25">
      <c r="A275" s="12"/>
      <c r="B275" s="5"/>
      <c r="C275" s="5"/>
      <c r="D275" s="14" t="str">
        <f t="shared" si="76"/>
        <v/>
      </c>
      <c r="E275" s="15" t="str">
        <f>IFERROR(IF(A275&lt;&gt;"",VLOOKUP(A275,matriz,IF(generador!B275=1,15,IF(generador!B275=2,18,IF(generador!B275=3,21,IF(generador!B275=4,24,IF(generador!B275=5,27,IF(generador!B275=6,30,IF(generador!B275=7,33,IF(generador!B275=8,36,IF(generador!B275=9,39,IF(generador!B275=10,42,IF(generador!B275=11,45,IF(generador!B275=12,48,IF(generador!B275=13,51,IF(generador!B275=14,54,IF(generador!B275=15,57))))))))))))))),FALSE),""),"")</f>
        <v/>
      </c>
      <c r="F275" s="16" t="str">
        <f t="shared" si="77"/>
        <v/>
      </c>
      <c r="G275" s="20" t="str">
        <f t="shared" si="78"/>
        <v/>
      </c>
      <c r="H275" s="13" t="str">
        <f t="shared" ca="1" si="81"/>
        <v/>
      </c>
      <c r="I275" s="14" t="str">
        <f t="shared" si="82"/>
        <v/>
      </c>
      <c r="J275" s="14" t="str">
        <f>""</f>
        <v/>
      </c>
      <c r="K275" s="14" t="str">
        <f t="shared" si="83"/>
        <v/>
      </c>
      <c r="L275" s="14" t="str">
        <f t="shared" si="84"/>
        <v/>
      </c>
      <c r="M275" s="14" t="str">
        <f t="shared" si="85"/>
        <v/>
      </c>
      <c r="N275" s="14" t="str">
        <f t="shared" si="86"/>
        <v/>
      </c>
      <c r="O275" s="14" t="str">
        <f t="shared" si="87"/>
        <v/>
      </c>
      <c r="P275" s="14" t="str">
        <f t="shared" si="88"/>
        <v/>
      </c>
      <c r="Q275" s="14" t="str">
        <f t="shared" si="89"/>
        <v/>
      </c>
      <c r="R275" s="96" t="str">
        <f t="shared" si="79"/>
        <v/>
      </c>
      <c r="S275" s="14" t="str">
        <f t="shared" si="90"/>
        <v/>
      </c>
      <c r="T275" s="14" t="str">
        <f t="shared" si="80"/>
        <v/>
      </c>
      <c r="U275" s="14" t="str">
        <f t="shared" si="91"/>
        <v/>
      </c>
      <c r="V275" s="14" t="str">
        <f t="shared" si="92"/>
        <v/>
      </c>
      <c r="W275" s="14" t="str">
        <f>IFERROR(CONCATENATE("PAGO N° ",B275," DEL CONTRATO CPS ",V275," ENTRE ",TEXT(VLOOKUP(A275,matriz,IF(generador!B275=1,16,IF(generador!B275=2,19,IF(generador!B275=3,22,IF(generador!B275=4,25,IF(generador!B275=5,28,IF(generador!B275=6,31,IF(generador!B275=7,34,IF(generador!B275=8,37,IF(generador!B275=9,40,IF(generador!B275=10,43,IF(generador!B275=11,46,IF(generador!B275=12,49,IF(generador!B275=13,52,IF(generador!B275=14,55,IF(generador!B275=15,58))))))))))))))),FALSE),"dd/mm/yyyy")," Y ",TEXT(VLOOKUP(A275,matriz,IF(generador!B275=1,17,IF(generador!B275=2,20,IF(generador!B275=3,23,IF(generador!B275=4,26,IF(generador!B275=5,29,IF(generador!B275=6,32,IF(generador!B275=7,35,IF(generador!B275=8,38,IF(generador!B275=9,41,IF(generador!B275=10,44,IF(generador!B275=11,47,IF(generador!B275=12,50,IF(generador!B275=13,53,IF(generador!B275=14,56,IF(generador!B275=15,59))))))))))))))),FALSE),"dd/mm/yyyy")),"")</f>
        <v/>
      </c>
    </row>
    <row r="276" spans="1:23" x14ac:dyDescent="0.25">
      <c r="A276" s="12"/>
      <c r="B276" s="5"/>
      <c r="C276" s="5"/>
      <c r="D276" s="14" t="str">
        <f t="shared" si="76"/>
        <v/>
      </c>
      <c r="E276" s="15" t="str">
        <f>IFERROR(IF(A276&lt;&gt;"",VLOOKUP(A276,matriz,IF(generador!B276=1,15,IF(generador!B276=2,18,IF(generador!B276=3,21,IF(generador!B276=4,24,IF(generador!B276=5,27,IF(generador!B276=6,30,IF(generador!B276=7,33,IF(generador!B276=8,36,IF(generador!B276=9,39,IF(generador!B276=10,42,IF(generador!B276=11,45,IF(generador!B276=12,48,IF(generador!B276=13,51,IF(generador!B276=14,54,IF(generador!B276=15,57))))))))))))))),FALSE),""),"")</f>
        <v/>
      </c>
      <c r="F276" s="16" t="str">
        <f t="shared" si="77"/>
        <v/>
      </c>
      <c r="G276" s="20" t="str">
        <f t="shared" si="78"/>
        <v/>
      </c>
      <c r="H276" s="13" t="str">
        <f t="shared" ca="1" si="81"/>
        <v/>
      </c>
      <c r="I276" s="14" t="str">
        <f t="shared" si="82"/>
        <v/>
      </c>
      <c r="J276" s="14" t="str">
        <f>""</f>
        <v/>
      </c>
      <c r="K276" s="14" t="str">
        <f t="shared" si="83"/>
        <v/>
      </c>
      <c r="L276" s="14" t="str">
        <f t="shared" si="84"/>
        <v/>
      </c>
      <c r="M276" s="14" t="str">
        <f t="shared" si="85"/>
        <v/>
      </c>
      <c r="N276" s="14" t="str">
        <f t="shared" si="86"/>
        <v/>
      </c>
      <c r="O276" s="14" t="str">
        <f t="shared" si="87"/>
        <v/>
      </c>
      <c r="P276" s="14" t="str">
        <f t="shared" si="88"/>
        <v/>
      </c>
      <c r="Q276" s="14" t="str">
        <f t="shared" si="89"/>
        <v/>
      </c>
      <c r="R276" s="96" t="str">
        <f t="shared" si="79"/>
        <v/>
      </c>
      <c r="S276" s="14" t="str">
        <f t="shared" si="90"/>
        <v/>
      </c>
      <c r="T276" s="14" t="str">
        <f t="shared" si="80"/>
        <v/>
      </c>
      <c r="U276" s="14" t="str">
        <f t="shared" si="91"/>
        <v/>
      </c>
      <c r="V276" s="14" t="str">
        <f t="shared" si="92"/>
        <v/>
      </c>
      <c r="W276" s="14" t="str">
        <f>IFERROR(CONCATENATE("PAGO N° ",B276," DEL CONTRATO CPS ",V276," ENTRE ",TEXT(VLOOKUP(A276,matriz,IF(generador!B276=1,16,IF(generador!B276=2,19,IF(generador!B276=3,22,IF(generador!B276=4,25,IF(generador!B276=5,28,IF(generador!B276=6,31,IF(generador!B276=7,34,IF(generador!B276=8,37,IF(generador!B276=9,40,IF(generador!B276=10,43,IF(generador!B276=11,46,IF(generador!B276=12,49,IF(generador!B276=13,52,IF(generador!B276=14,55,IF(generador!B276=15,58))))))))))))))),FALSE),"dd/mm/yyyy")," Y ",TEXT(VLOOKUP(A276,matriz,IF(generador!B276=1,17,IF(generador!B276=2,20,IF(generador!B276=3,23,IF(generador!B276=4,26,IF(generador!B276=5,29,IF(generador!B276=6,32,IF(generador!B276=7,35,IF(generador!B276=8,38,IF(generador!B276=9,41,IF(generador!B276=10,44,IF(generador!B276=11,47,IF(generador!B276=12,50,IF(generador!B276=13,53,IF(generador!B276=14,56,IF(generador!B276=15,59))))))))))))))),FALSE),"dd/mm/yyyy")),"")</f>
        <v/>
      </c>
    </row>
    <row r="277" spans="1:23" x14ac:dyDescent="0.25">
      <c r="A277" s="12"/>
      <c r="B277" s="5"/>
      <c r="C277" s="5"/>
      <c r="D277" s="14" t="str">
        <f t="shared" si="76"/>
        <v/>
      </c>
      <c r="E277" s="15" t="str">
        <f>IFERROR(IF(A277&lt;&gt;"",VLOOKUP(A277,matriz,IF(generador!B277=1,15,IF(generador!B277=2,18,IF(generador!B277=3,21,IF(generador!B277=4,24,IF(generador!B277=5,27,IF(generador!B277=6,30,IF(generador!B277=7,33,IF(generador!B277=8,36,IF(generador!B277=9,39,IF(generador!B277=10,42,IF(generador!B277=11,45,IF(generador!B277=12,48,IF(generador!B277=13,51,IF(generador!B277=14,54,IF(generador!B277=15,57))))))))))))))),FALSE),""),"")</f>
        <v/>
      </c>
      <c r="F277" s="16" t="str">
        <f t="shared" si="77"/>
        <v/>
      </c>
      <c r="G277" s="20" t="str">
        <f t="shared" si="78"/>
        <v/>
      </c>
      <c r="H277" s="13" t="str">
        <f t="shared" ca="1" si="81"/>
        <v/>
      </c>
      <c r="I277" s="14" t="str">
        <f t="shared" si="82"/>
        <v/>
      </c>
      <c r="J277" s="14" t="str">
        <f>""</f>
        <v/>
      </c>
      <c r="K277" s="14" t="str">
        <f t="shared" si="83"/>
        <v/>
      </c>
      <c r="L277" s="14" t="str">
        <f t="shared" si="84"/>
        <v/>
      </c>
      <c r="M277" s="14" t="str">
        <f t="shared" si="85"/>
        <v/>
      </c>
      <c r="N277" s="14" t="str">
        <f t="shared" si="86"/>
        <v/>
      </c>
      <c r="O277" s="14" t="str">
        <f t="shared" si="87"/>
        <v/>
      </c>
      <c r="P277" s="14" t="str">
        <f t="shared" si="88"/>
        <v/>
      </c>
      <c r="Q277" s="14" t="str">
        <f t="shared" si="89"/>
        <v/>
      </c>
      <c r="R277" s="96" t="str">
        <f t="shared" si="79"/>
        <v/>
      </c>
      <c r="S277" s="14" t="str">
        <f t="shared" si="90"/>
        <v/>
      </c>
      <c r="T277" s="14" t="str">
        <f t="shared" si="80"/>
        <v/>
      </c>
      <c r="U277" s="14" t="str">
        <f t="shared" si="91"/>
        <v/>
      </c>
      <c r="V277" s="14" t="str">
        <f t="shared" si="92"/>
        <v/>
      </c>
      <c r="W277" s="14" t="str">
        <f>IFERROR(CONCATENATE("PAGO N° ",B277," DEL CONTRATO CPS ",V277," ENTRE ",TEXT(VLOOKUP(A277,matriz,IF(generador!B277=1,16,IF(generador!B277=2,19,IF(generador!B277=3,22,IF(generador!B277=4,25,IF(generador!B277=5,28,IF(generador!B277=6,31,IF(generador!B277=7,34,IF(generador!B277=8,37,IF(generador!B277=9,40,IF(generador!B277=10,43,IF(generador!B277=11,46,IF(generador!B277=12,49,IF(generador!B277=13,52,IF(generador!B277=14,55,IF(generador!B277=15,58))))))))))))))),FALSE),"dd/mm/yyyy")," Y ",TEXT(VLOOKUP(A277,matriz,IF(generador!B277=1,17,IF(generador!B277=2,20,IF(generador!B277=3,23,IF(generador!B277=4,26,IF(generador!B277=5,29,IF(generador!B277=6,32,IF(generador!B277=7,35,IF(generador!B277=8,38,IF(generador!B277=9,41,IF(generador!B277=10,44,IF(generador!B277=11,47,IF(generador!B277=12,50,IF(generador!B277=13,53,IF(generador!B277=14,56,IF(generador!B277=15,59))))))))))))))),FALSE),"dd/mm/yyyy")),"")</f>
        <v/>
      </c>
    </row>
    <row r="278" spans="1:23" x14ac:dyDescent="0.25">
      <c r="A278" s="12"/>
      <c r="B278" s="5"/>
      <c r="C278" s="5"/>
      <c r="D278" s="14" t="str">
        <f t="shared" si="76"/>
        <v/>
      </c>
      <c r="E278" s="15" t="str">
        <f>IFERROR(IF(A278&lt;&gt;"",VLOOKUP(A278,matriz,IF(generador!B278=1,15,IF(generador!B278=2,18,IF(generador!B278=3,21,IF(generador!B278=4,24,IF(generador!B278=5,27,IF(generador!B278=6,30,IF(generador!B278=7,33,IF(generador!B278=8,36,IF(generador!B278=9,39,IF(generador!B278=10,42,IF(generador!B278=11,45,IF(generador!B278=12,48,IF(generador!B278=13,51,IF(generador!B278=14,54,IF(generador!B278=15,57))))))))))))))),FALSE),""),"")</f>
        <v/>
      </c>
      <c r="F278" s="16" t="str">
        <f t="shared" si="77"/>
        <v/>
      </c>
      <c r="G278" s="20" t="str">
        <f t="shared" si="78"/>
        <v/>
      </c>
      <c r="H278" s="13" t="str">
        <f t="shared" ca="1" si="81"/>
        <v/>
      </c>
      <c r="I278" s="14" t="str">
        <f t="shared" si="82"/>
        <v/>
      </c>
      <c r="J278" s="14" t="str">
        <f>""</f>
        <v/>
      </c>
      <c r="K278" s="14" t="str">
        <f t="shared" si="83"/>
        <v/>
      </c>
      <c r="L278" s="14" t="str">
        <f t="shared" si="84"/>
        <v/>
      </c>
      <c r="M278" s="14" t="str">
        <f t="shared" si="85"/>
        <v/>
      </c>
      <c r="N278" s="14" t="str">
        <f t="shared" si="86"/>
        <v/>
      </c>
      <c r="O278" s="14" t="str">
        <f t="shared" si="87"/>
        <v/>
      </c>
      <c r="P278" s="14" t="str">
        <f t="shared" si="88"/>
        <v/>
      </c>
      <c r="Q278" s="14" t="str">
        <f t="shared" si="89"/>
        <v/>
      </c>
      <c r="R278" s="96" t="str">
        <f t="shared" si="79"/>
        <v/>
      </c>
      <c r="S278" s="14" t="str">
        <f t="shared" si="90"/>
        <v/>
      </c>
      <c r="T278" s="14" t="str">
        <f t="shared" si="80"/>
        <v/>
      </c>
      <c r="U278" s="14" t="str">
        <f t="shared" si="91"/>
        <v/>
      </c>
      <c r="V278" s="14" t="str">
        <f t="shared" si="92"/>
        <v/>
      </c>
      <c r="W278" s="14" t="str">
        <f>IFERROR(CONCATENATE("PAGO N° ",B278," DEL CONTRATO CPS ",V278," ENTRE ",TEXT(VLOOKUP(A278,matriz,IF(generador!B278=1,16,IF(generador!B278=2,19,IF(generador!B278=3,22,IF(generador!B278=4,25,IF(generador!B278=5,28,IF(generador!B278=6,31,IF(generador!B278=7,34,IF(generador!B278=8,37,IF(generador!B278=9,40,IF(generador!B278=10,43,IF(generador!B278=11,46,IF(generador!B278=12,49,IF(generador!B278=13,52,IF(generador!B278=14,55,IF(generador!B278=15,58))))))))))))))),FALSE),"dd/mm/yyyy")," Y ",TEXT(VLOOKUP(A278,matriz,IF(generador!B278=1,17,IF(generador!B278=2,20,IF(generador!B278=3,23,IF(generador!B278=4,26,IF(generador!B278=5,29,IF(generador!B278=6,32,IF(generador!B278=7,35,IF(generador!B278=8,38,IF(generador!B278=9,41,IF(generador!B278=10,44,IF(generador!B278=11,47,IF(generador!B278=12,50,IF(generador!B278=13,53,IF(generador!B278=14,56,IF(generador!B278=15,59))))))))))))))),FALSE),"dd/mm/yyyy")),"")</f>
        <v/>
      </c>
    </row>
    <row r="279" spans="1:23" x14ac:dyDescent="0.25">
      <c r="A279" s="12"/>
      <c r="B279" s="5"/>
      <c r="C279" s="5"/>
      <c r="D279" s="14" t="str">
        <f t="shared" si="76"/>
        <v/>
      </c>
      <c r="E279" s="15" t="str">
        <f>IFERROR(IF(A279&lt;&gt;"",VLOOKUP(A279,matriz,IF(generador!B279=1,15,IF(generador!B279=2,18,IF(generador!B279=3,21,IF(generador!B279=4,24,IF(generador!B279=5,27,IF(generador!B279=6,30,IF(generador!B279=7,33,IF(generador!B279=8,36,IF(generador!B279=9,39,IF(generador!B279=10,42,IF(generador!B279=11,45,IF(generador!B279=12,48,IF(generador!B279=13,51,IF(generador!B279=14,54,IF(generador!B279=15,57))))))))))))))),FALSE),""),"")</f>
        <v/>
      </c>
      <c r="F279" s="16" t="str">
        <f t="shared" si="77"/>
        <v/>
      </c>
      <c r="G279" s="20" t="str">
        <f t="shared" si="78"/>
        <v/>
      </c>
      <c r="H279" s="13" t="str">
        <f t="shared" ca="1" si="81"/>
        <v/>
      </c>
      <c r="I279" s="14" t="str">
        <f t="shared" si="82"/>
        <v/>
      </c>
      <c r="J279" s="14" t="str">
        <f>""</f>
        <v/>
      </c>
      <c r="K279" s="14" t="str">
        <f t="shared" si="83"/>
        <v/>
      </c>
      <c r="L279" s="14" t="str">
        <f t="shared" si="84"/>
        <v/>
      </c>
      <c r="M279" s="14" t="str">
        <f t="shared" si="85"/>
        <v/>
      </c>
      <c r="N279" s="14" t="str">
        <f t="shared" si="86"/>
        <v/>
      </c>
      <c r="O279" s="14" t="str">
        <f t="shared" si="87"/>
        <v/>
      </c>
      <c r="P279" s="14" t="str">
        <f t="shared" si="88"/>
        <v/>
      </c>
      <c r="Q279" s="14" t="str">
        <f t="shared" si="89"/>
        <v/>
      </c>
      <c r="R279" s="96" t="str">
        <f t="shared" si="79"/>
        <v/>
      </c>
      <c r="S279" s="14" t="str">
        <f t="shared" si="90"/>
        <v/>
      </c>
      <c r="T279" s="14" t="str">
        <f t="shared" si="80"/>
        <v/>
      </c>
      <c r="U279" s="14" t="str">
        <f t="shared" si="91"/>
        <v/>
      </c>
      <c r="V279" s="14" t="str">
        <f t="shared" si="92"/>
        <v/>
      </c>
      <c r="W279" s="14" t="str">
        <f>IFERROR(CONCATENATE("PAGO N° ",B279," DEL CONTRATO CPS ",V279," ENTRE ",TEXT(VLOOKUP(A279,matriz,IF(generador!B279=1,16,IF(generador!B279=2,19,IF(generador!B279=3,22,IF(generador!B279=4,25,IF(generador!B279=5,28,IF(generador!B279=6,31,IF(generador!B279=7,34,IF(generador!B279=8,37,IF(generador!B279=9,40,IF(generador!B279=10,43,IF(generador!B279=11,46,IF(generador!B279=12,49,IF(generador!B279=13,52,IF(generador!B279=14,55,IF(generador!B279=15,58))))))))))))))),FALSE),"dd/mm/yyyy")," Y ",TEXT(VLOOKUP(A279,matriz,IF(generador!B279=1,17,IF(generador!B279=2,20,IF(generador!B279=3,23,IF(generador!B279=4,26,IF(generador!B279=5,29,IF(generador!B279=6,32,IF(generador!B279=7,35,IF(generador!B279=8,38,IF(generador!B279=9,41,IF(generador!B279=10,44,IF(generador!B279=11,47,IF(generador!B279=12,50,IF(generador!B279=13,53,IF(generador!B279=14,56,IF(generador!B279=15,59))))))))))))))),FALSE),"dd/mm/yyyy")),"")</f>
        <v/>
      </c>
    </row>
    <row r="280" spans="1:23" x14ac:dyDescent="0.25">
      <c r="A280" s="12"/>
      <c r="B280" s="5"/>
      <c r="C280" s="5"/>
      <c r="D280" s="14" t="str">
        <f t="shared" si="76"/>
        <v/>
      </c>
      <c r="E280" s="15" t="str">
        <f>IFERROR(IF(A280&lt;&gt;"",VLOOKUP(A280,matriz,IF(generador!B280=1,15,IF(generador!B280=2,18,IF(generador!B280=3,21,IF(generador!B280=4,24,IF(generador!B280=5,27,IF(generador!B280=6,30,IF(generador!B280=7,33,IF(generador!B280=8,36,IF(generador!B280=9,39,IF(generador!B280=10,42,IF(generador!B280=11,45,IF(generador!B280=12,48,IF(generador!B280=13,51,IF(generador!B280=14,54,IF(generador!B280=15,57))))))))))))))),FALSE),""),"")</f>
        <v/>
      </c>
      <c r="F280" s="16" t="str">
        <f t="shared" si="77"/>
        <v/>
      </c>
      <c r="G280" s="20" t="str">
        <f t="shared" si="78"/>
        <v/>
      </c>
      <c r="H280" s="13" t="str">
        <f t="shared" ca="1" si="81"/>
        <v/>
      </c>
      <c r="I280" s="14" t="str">
        <f t="shared" si="82"/>
        <v/>
      </c>
      <c r="J280" s="14" t="str">
        <f>""</f>
        <v/>
      </c>
      <c r="K280" s="14" t="str">
        <f t="shared" si="83"/>
        <v/>
      </c>
      <c r="L280" s="14" t="str">
        <f t="shared" si="84"/>
        <v/>
      </c>
      <c r="M280" s="14" t="str">
        <f t="shared" si="85"/>
        <v/>
      </c>
      <c r="N280" s="14" t="str">
        <f t="shared" si="86"/>
        <v/>
      </c>
      <c r="O280" s="14" t="str">
        <f t="shared" si="87"/>
        <v/>
      </c>
      <c r="P280" s="14" t="str">
        <f t="shared" si="88"/>
        <v/>
      </c>
      <c r="Q280" s="14" t="str">
        <f t="shared" si="89"/>
        <v/>
      </c>
      <c r="R280" s="96" t="str">
        <f t="shared" si="79"/>
        <v/>
      </c>
      <c r="S280" s="14" t="str">
        <f t="shared" si="90"/>
        <v/>
      </c>
      <c r="T280" s="14" t="str">
        <f t="shared" si="80"/>
        <v/>
      </c>
      <c r="U280" s="14" t="str">
        <f t="shared" si="91"/>
        <v/>
      </c>
      <c r="V280" s="14" t="str">
        <f t="shared" si="92"/>
        <v/>
      </c>
      <c r="W280" s="14" t="str">
        <f>IFERROR(CONCATENATE("PAGO N° ",B280," DEL CONTRATO CPS ",V280," ENTRE ",TEXT(VLOOKUP(A280,matriz,IF(generador!B280=1,16,IF(generador!B280=2,19,IF(generador!B280=3,22,IF(generador!B280=4,25,IF(generador!B280=5,28,IF(generador!B280=6,31,IF(generador!B280=7,34,IF(generador!B280=8,37,IF(generador!B280=9,40,IF(generador!B280=10,43,IF(generador!B280=11,46,IF(generador!B280=12,49,IF(generador!B280=13,52,IF(generador!B280=14,55,IF(generador!B280=15,58))))))))))))))),FALSE),"dd/mm/yyyy")," Y ",TEXT(VLOOKUP(A280,matriz,IF(generador!B280=1,17,IF(generador!B280=2,20,IF(generador!B280=3,23,IF(generador!B280=4,26,IF(generador!B280=5,29,IF(generador!B280=6,32,IF(generador!B280=7,35,IF(generador!B280=8,38,IF(generador!B280=9,41,IF(generador!B280=10,44,IF(generador!B280=11,47,IF(generador!B280=12,50,IF(generador!B280=13,53,IF(generador!B280=14,56,IF(generador!B280=15,59))))))))))))))),FALSE),"dd/mm/yyyy")),"")</f>
        <v/>
      </c>
    </row>
    <row r="281" spans="1:23" x14ac:dyDescent="0.25">
      <c r="A281" s="12"/>
      <c r="B281" s="5"/>
      <c r="C281" s="5"/>
      <c r="D281" s="14" t="str">
        <f t="shared" si="76"/>
        <v/>
      </c>
      <c r="E281" s="15" t="str">
        <f>IFERROR(IF(A281&lt;&gt;"",VLOOKUP(A281,matriz,IF(generador!B281=1,15,IF(generador!B281=2,18,IF(generador!B281=3,21,IF(generador!B281=4,24,IF(generador!B281=5,27,IF(generador!B281=6,30,IF(generador!B281=7,33,IF(generador!B281=8,36,IF(generador!B281=9,39,IF(generador!B281=10,42,IF(generador!B281=11,45,IF(generador!B281=12,48,IF(generador!B281=13,51,IF(generador!B281=14,54,IF(generador!B281=15,57))))))))))))))),FALSE),""),"")</f>
        <v/>
      </c>
      <c r="F281" s="16" t="str">
        <f t="shared" si="77"/>
        <v/>
      </c>
      <c r="G281" s="20" t="str">
        <f t="shared" si="78"/>
        <v/>
      </c>
      <c r="H281" s="13" t="str">
        <f t="shared" ca="1" si="81"/>
        <v/>
      </c>
      <c r="I281" s="14" t="str">
        <f t="shared" si="82"/>
        <v/>
      </c>
      <c r="J281" s="14" t="str">
        <f>""</f>
        <v/>
      </c>
      <c r="K281" s="14" t="str">
        <f t="shared" si="83"/>
        <v/>
      </c>
      <c r="L281" s="14" t="str">
        <f t="shared" si="84"/>
        <v/>
      </c>
      <c r="M281" s="14" t="str">
        <f t="shared" si="85"/>
        <v/>
      </c>
      <c r="N281" s="14" t="str">
        <f t="shared" si="86"/>
        <v/>
      </c>
      <c r="O281" s="14" t="str">
        <f t="shared" si="87"/>
        <v/>
      </c>
      <c r="P281" s="14" t="str">
        <f t="shared" si="88"/>
        <v/>
      </c>
      <c r="Q281" s="14" t="str">
        <f t="shared" si="89"/>
        <v/>
      </c>
      <c r="R281" s="96" t="str">
        <f t="shared" si="79"/>
        <v/>
      </c>
      <c r="S281" s="14" t="str">
        <f t="shared" si="90"/>
        <v/>
      </c>
      <c r="T281" s="14" t="str">
        <f t="shared" si="80"/>
        <v/>
      </c>
      <c r="U281" s="14" t="str">
        <f t="shared" si="91"/>
        <v/>
      </c>
      <c r="V281" s="14" t="str">
        <f t="shared" si="92"/>
        <v/>
      </c>
      <c r="W281" s="14" t="str">
        <f>IFERROR(CONCATENATE("PAGO N° ",B281," DEL CONTRATO CPS ",V281," ENTRE ",TEXT(VLOOKUP(A281,matriz,IF(generador!B281=1,16,IF(generador!B281=2,19,IF(generador!B281=3,22,IF(generador!B281=4,25,IF(generador!B281=5,28,IF(generador!B281=6,31,IF(generador!B281=7,34,IF(generador!B281=8,37,IF(generador!B281=9,40,IF(generador!B281=10,43,IF(generador!B281=11,46,IF(generador!B281=12,49,IF(generador!B281=13,52,IF(generador!B281=14,55,IF(generador!B281=15,58))))))))))))))),FALSE),"dd/mm/yyyy")," Y ",TEXT(VLOOKUP(A281,matriz,IF(generador!B281=1,17,IF(generador!B281=2,20,IF(generador!B281=3,23,IF(generador!B281=4,26,IF(generador!B281=5,29,IF(generador!B281=6,32,IF(generador!B281=7,35,IF(generador!B281=8,38,IF(generador!B281=9,41,IF(generador!B281=10,44,IF(generador!B281=11,47,IF(generador!B281=12,50,IF(generador!B281=13,53,IF(generador!B281=14,56,IF(generador!B281=15,59))))))))))))))),FALSE),"dd/mm/yyyy")),"")</f>
        <v/>
      </c>
    </row>
    <row r="282" spans="1:23" x14ac:dyDescent="0.25">
      <c r="A282" s="12"/>
      <c r="B282" s="5"/>
      <c r="C282" s="5"/>
      <c r="D282" s="14" t="str">
        <f t="shared" si="76"/>
        <v/>
      </c>
      <c r="E282" s="15" t="str">
        <f>IFERROR(IF(A282&lt;&gt;"",VLOOKUP(A282,matriz,IF(generador!B282=1,15,IF(generador!B282=2,18,IF(generador!B282=3,21,IF(generador!B282=4,24,IF(generador!B282=5,27,IF(generador!B282=6,30,IF(generador!B282=7,33,IF(generador!B282=8,36,IF(generador!B282=9,39,IF(generador!B282=10,42,IF(generador!B282=11,45,IF(generador!B282=12,48,IF(generador!B282=13,51,IF(generador!B282=14,54,IF(generador!B282=15,57))))))))))))))),FALSE),""),"")</f>
        <v/>
      </c>
      <c r="F282" s="16" t="str">
        <f t="shared" si="77"/>
        <v/>
      </c>
      <c r="G282" s="20" t="str">
        <f t="shared" si="78"/>
        <v/>
      </c>
      <c r="H282" s="13" t="str">
        <f t="shared" ca="1" si="81"/>
        <v/>
      </c>
      <c r="I282" s="14" t="str">
        <f t="shared" si="82"/>
        <v/>
      </c>
      <c r="J282" s="14" t="str">
        <f>""</f>
        <v/>
      </c>
      <c r="K282" s="14" t="str">
        <f t="shared" si="83"/>
        <v/>
      </c>
      <c r="L282" s="14" t="str">
        <f t="shared" si="84"/>
        <v/>
      </c>
      <c r="M282" s="14" t="str">
        <f t="shared" si="85"/>
        <v/>
      </c>
      <c r="N282" s="14" t="str">
        <f t="shared" si="86"/>
        <v/>
      </c>
      <c r="O282" s="14" t="str">
        <f t="shared" si="87"/>
        <v/>
      </c>
      <c r="P282" s="14" t="str">
        <f t="shared" si="88"/>
        <v/>
      </c>
      <c r="Q282" s="14" t="str">
        <f t="shared" si="89"/>
        <v/>
      </c>
      <c r="R282" s="96" t="str">
        <f t="shared" si="79"/>
        <v/>
      </c>
      <c r="S282" s="14" t="str">
        <f t="shared" si="90"/>
        <v/>
      </c>
      <c r="T282" s="14" t="str">
        <f t="shared" si="80"/>
        <v/>
      </c>
      <c r="U282" s="14" t="str">
        <f t="shared" si="91"/>
        <v/>
      </c>
      <c r="V282" s="14" t="str">
        <f t="shared" si="92"/>
        <v/>
      </c>
      <c r="W282" s="14" t="str">
        <f>IFERROR(CONCATENATE("PAGO N° ",B282," DEL CONTRATO CPS ",V282," ENTRE ",TEXT(VLOOKUP(A282,matriz,IF(generador!B282=1,16,IF(generador!B282=2,19,IF(generador!B282=3,22,IF(generador!B282=4,25,IF(generador!B282=5,28,IF(generador!B282=6,31,IF(generador!B282=7,34,IF(generador!B282=8,37,IF(generador!B282=9,40,IF(generador!B282=10,43,IF(generador!B282=11,46,IF(generador!B282=12,49,IF(generador!B282=13,52,IF(generador!B282=14,55,IF(generador!B282=15,58))))))))))))))),FALSE),"dd/mm/yyyy")," Y ",TEXT(VLOOKUP(A282,matriz,IF(generador!B282=1,17,IF(generador!B282=2,20,IF(generador!B282=3,23,IF(generador!B282=4,26,IF(generador!B282=5,29,IF(generador!B282=6,32,IF(generador!B282=7,35,IF(generador!B282=8,38,IF(generador!B282=9,41,IF(generador!B282=10,44,IF(generador!B282=11,47,IF(generador!B282=12,50,IF(generador!B282=13,53,IF(generador!B282=14,56,IF(generador!B282=15,59))))))))))))))),FALSE),"dd/mm/yyyy")),"")</f>
        <v/>
      </c>
    </row>
    <row r="283" spans="1:23" x14ac:dyDescent="0.25">
      <c r="A283" s="12"/>
      <c r="B283" s="5"/>
      <c r="C283" s="5"/>
      <c r="D283" s="14" t="str">
        <f t="shared" si="76"/>
        <v/>
      </c>
      <c r="E283" s="15" t="str">
        <f>IFERROR(IF(A283&lt;&gt;"",VLOOKUP(A283,matriz,IF(generador!B283=1,15,IF(generador!B283=2,18,IF(generador!B283=3,21,IF(generador!B283=4,24,IF(generador!B283=5,27,IF(generador!B283=6,30,IF(generador!B283=7,33,IF(generador!B283=8,36,IF(generador!B283=9,39,IF(generador!B283=10,42,IF(generador!B283=11,45,IF(generador!B283=12,48,IF(generador!B283=13,51,IF(generador!B283=14,54,IF(generador!B283=15,57))))))))))))))),FALSE),""),"")</f>
        <v/>
      </c>
      <c r="F283" s="16" t="str">
        <f t="shared" si="77"/>
        <v/>
      </c>
      <c r="G283" s="20" t="str">
        <f t="shared" si="78"/>
        <v/>
      </c>
      <c r="H283" s="13" t="str">
        <f t="shared" ca="1" si="81"/>
        <v/>
      </c>
      <c r="I283" s="14" t="str">
        <f t="shared" si="82"/>
        <v/>
      </c>
      <c r="J283" s="14" t="str">
        <f>""</f>
        <v/>
      </c>
      <c r="K283" s="14" t="str">
        <f t="shared" si="83"/>
        <v/>
      </c>
      <c r="L283" s="14" t="str">
        <f t="shared" si="84"/>
        <v/>
      </c>
      <c r="M283" s="14" t="str">
        <f t="shared" si="85"/>
        <v/>
      </c>
      <c r="N283" s="14" t="str">
        <f t="shared" si="86"/>
        <v/>
      </c>
      <c r="O283" s="14" t="str">
        <f t="shared" si="87"/>
        <v/>
      </c>
      <c r="P283" s="14" t="str">
        <f t="shared" si="88"/>
        <v/>
      </c>
      <c r="Q283" s="14" t="str">
        <f t="shared" si="89"/>
        <v/>
      </c>
      <c r="R283" s="96" t="str">
        <f t="shared" si="79"/>
        <v/>
      </c>
      <c r="S283" s="14" t="str">
        <f t="shared" si="90"/>
        <v/>
      </c>
      <c r="T283" s="14" t="str">
        <f t="shared" si="80"/>
        <v/>
      </c>
      <c r="U283" s="14" t="str">
        <f t="shared" si="91"/>
        <v/>
      </c>
      <c r="V283" s="14" t="str">
        <f t="shared" si="92"/>
        <v/>
      </c>
      <c r="W283" s="14" t="str">
        <f>IFERROR(CONCATENATE("PAGO N° ",B283," DEL CONTRATO CPS ",V283," ENTRE ",TEXT(VLOOKUP(A283,matriz,IF(generador!B283=1,16,IF(generador!B283=2,19,IF(generador!B283=3,22,IF(generador!B283=4,25,IF(generador!B283=5,28,IF(generador!B283=6,31,IF(generador!B283=7,34,IF(generador!B283=8,37,IF(generador!B283=9,40,IF(generador!B283=10,43,IF(generador!B283=11,46,IF(generador!B283=12,49,IF(generador!B283=13,52,IF(generador!B283=14,55,IF(generador!B283=15,58))))))))))))))),FALSE),"dd/mm/yyyy")," Y ",TEXT(VLOOKUP(A283,matriz,IF(generador!B283=1,17,IF(generador!B283=2,20,IF(generador!B283=3,23,IF(generador!B283=4,26,IF(generador!B283=5,29,IF(generador!B283=6,32,IF(generador!B283=7,35,IF(generador!B283=8,38,IF(generador!B283=9,41,IF(generador!B283=10,44,IF(generador!B283=11,47,IF(generador!B283=12,50,IF(generador!B283=13,53,IF(generador!B283=14,56,IF(generador!B283=15,59))))))))))))))),FALSE),"dd/mm/yyyy")),"")</f>
        <v/>
      </c>
    </row>
    <row r="284" spans="1:23" x14ac:dyDescent="0.25">
      <c r="A284" s="12"/>
      <c r="B284" s="5"/>
      <c r="C284" s="5"/>
      <c r="D284" s="14" t="str">
        <f t="shared" si="76"/>
        <v/>
      </c>
      <c r="E284" s="15" t="str">
        <f>IFERROR(IF(A284&lt;&gt;"",VLOOKUP(A284,matriz,IF(generador!B284=1,15,IF(generador!B284=2,18,IF(generador!B284=3,21,IF(generador!B284=4,24,IF(generador!B284=5,27,IF(generador!B284=6,30,IF(generador!B284=7,33,IF(generador!B284=8,36,IF(generador!B284=9,39,IF(generador!B284=10,42,IF(generador!B284=11,45,IF(generador!B284=12,48,IF(generador!B284=13,51,IF(generador!B284=14,54,IF(generador!B284=15,57))))))))))))))),FALSE),""),"")</f>
        <v/>
      </c>
      <c r="F284" s="16" t="str">
        <f t="shared" si="77"/>
        <v/>
      </c>
      <c r="G284" s="20" t="str">
        <f t="shared" si="78"/>
        <v/>
      </c>
      <c r="H284" s="13" t="str">
        <f t="shared" ca="1" si="81"/>
        <v/>
      </c>
      <c r="I284" s="14" t="str">
        <f t="shared" si="82"/>
        <v/>
      </c>
      <c r="J284" s="14" t="str">
        <f>""</f>
        <v/>
      </c>
      <c r="K284" s="14" t="str">
        <f t="shared" si="83"/>
        <v/>
      </c>
      <c r="L284" s="14" t="str">
        <f t="shared" si="84"/>
        <v/>
      </c>
      <c r="M284" s="14" t="str">
        <f t="shared" si="85"/>
        <v/>
      </c>
      <c r="N284" s="14" t="str">
        <f t="shared" si="86"/>
        <v/>
      </c>
      <c r="O284" s="14" t="str">
        <f t="shared" si="87"/>
        <v/>
      </c>
      <c r="P284" s="14" t="str">
        <f t="shared" si="88"/>
        <v/>
      </c>
      <c r="Q284" s="14" t="str">
        <f t="shared" si="89"/>
        <v/>
      </c>
      <c r="R284" s="96" t="str">
        <f t="shared" si="79"/>
        <v/>
      </c>
      <c r="S284" s="14" t="str">
        <f t="shared" si="90"/>
        <v/>
      </c>
      <c r="T284" s="14" t="str">
        <f t="shared" si="80"/>
        <v/>
      </c>
      <c r="U284" s="14" t="str">
        <f t="shared" si="91"/>
        <v/>
      </c>
      <c r="V284" s="14" t="str">
        <f t="shared" si="92"/>
        <v/>
      </c>
      <c r="W284" s="14" t="str">
        <f>IFERROR(CONCATENATE("PAGO N° ",B284," DEL CONTRATO CPS ",V284," ENTRE ",TEXT(VLOOKUP(A284,matriz,IF(generador!B284=1,16,IF(generador!B284=2,19,IF(generador!B284=3,22,IF(generador!B284=4,25,IF(generador!B284=5,28,IF(generador!B284=6,31,IF(generador!B284=7,34,IF(generador!B284=8,37,IF(generador!B284=9,40,IF(generador!B284=10,43,IF(generador!B284=11,46,IF(generador!B284=12,49,IF(generador!B284=13,52,IF(generador!B284=14,55,IF(generador!B284=15,58))))))))))))))),FALSE),"dd/mm/yyyy")," Y ",TEXT(VLOOKUP(A284,matriz,IF(generador!B284=1,17,IF(generador!B284=2,20,IF(generador!B284=3,23,IF(generador!B284=4,26,IF(generador!B284=5,29,IF(generador!B284=6,32,IF(generador!B284=7,35,IF(generador!B284=8,38,IF(generador!B284=9,41,IF(generador!B284=10,44,IF(generador!B284=11,47,IF(generador!B284=12,50,IF(generador!B284=13,53,IF(generador!B284=14,56,IF(generador!B284=15,59))))))))))))))),FALSE),"dd/mm/yyyy")),"")</f>
        <v/>
      </c>
    </row>
    <row r="285" spans="1:23" x14ac:dyDescent="0.25">
      <c r="A285" s="12"/>
      <c r="B285" s="5"/>
      <c r="C285" s="5"/>
      <c r="D285" s="14" t="str">
        <f t="shared" si="76"/>
        <v/>
      </c>
      <c r="E285" s="15" t="str">
        <f>IFERROR(IF(A285&lt;&gt;"",VLOOKUP(A285,matriz,IF(generador!B285=1,15,IF(generador!B285=2,18,IF(generador!B285=3,21,IF(generador!B285=4,24,IF(generador!B285=5,27,IF(generador!B285=6,30,IF(generador!B285=7,33,IF(generador!B285=8,36,IF(generador!B285=9,39,IF(generador!B285=10,42,IF(generador!B285=11,45,IF(generador!B285=12,48,IF(generador!B285=13,51,IF(generador!B285=14,54,IF(generador!B285=15,57))))))))))))))),FALSE),""),"")</f>
        <v/>
      </c>
      <c r="F285" s="16" t="str">
        <f t="shared" si="77"/>
        <v/>
      </c>
      <c r="G285" s="20" t="str">
        <f t="shared" si="78"/>
        <v/>
      </c>
      <c r="H285" s="13" t="str">
        <f t="shared" ca="1" si="81"/>
        <v/>
      </c>
      <c r="I285" s="14" t="str">
        <f t="shared" si="82"/>
        <v/>
      </c>
      <c r="J285" s="14" t="str">
        <f>""</f>
        <v/>
      </c>
      <c r="K285" s="14" t="str">
        <f t="shared" si="83"/>
        <v/>
      </c>
      <c r="L285" s="14" t="str">
        <f t="shared" si="84"/>
        <v/>
      </c>
      <c r="M285" s="14" t="str">
        <f t="shared" si="85"/>
        <v/>
      </c>
      <c r="N285" s="14" t="str">
        <f t="shared" si="86"/>
        <v/>
      </c>
      <c r="O285" s="14" t="str">
        <f t="shared" si="87"/>
        <v/>
      </c>
      <c r="P285" s="14" t="str">
        <f t="shared" si="88"/>
        <v/>
      </c>
      <c r="Q285" s="14" t="str">
        <f t="shared" si="89"/>
        <v/>
      </c>
      <c r="R285" s="96" t="str">
        <f t="shared" si="79"/>
        <v/>
      </c>
      <c r="S285" s="14" t="str">
        <f t="shared" si="90"/>
        <v/>
      </c>
      <c r="T285" s="14" t="str">
        <f t="shared" si="80"/>
        <v/>
      </c>
      <c r="U285" s="14" t="str">
        <f t="shared" si="91"/>
        <v/>
      </c>
      <c r="V285" s="14" t="str">
        <f t="shared" si="92"/>
        <v/>
      </c>
      <c r="W285" s="14" t="str">
        <f>IFERROR(CONCATENATE("PAGO N° ",B285," DEL CONTRATO CPS ",V285," ENTRE ",TEXT(VLOOKUP(A285,matriz,IF(generador!B285=1,16,IF(generador!B285=2,19,IF(generador!B285=3,22,IF(generador!B285=4,25,IF(generador!B285=5,28,IF(generador!B285=6,31,IF(generador!B285=7,34,IF(generador!B285=8,37,IF(generador!B285=9,40,IF(generador!B285=10,43,IF(generador!B285=11,46,IF(generador!B285=12,49,IF(generador!B285=13,52,IF(generador!B285=14,55,IF(generador!B285=15,58))))))))))))))),FALSE),"dd/mm/yyyy")," Y ",TEXT(VLOOKUP(A285,matriz,IF(generador!B285=1,17,IF(generador!B285=2,20,IF(generador!B285=3,23,IF(generador!B285=4,26,IF(generador!B285=5,29,IF(generador!B285=6,32,IF(generador!B285=7,35,IF(generador!B285=8,38,IF(generador!B285=9,41,IF(generador!B285=10,44,IF(generador!B285=11,47,IF(generador!B285=12,50,IF(generador!B285=13,53,IF(generador!B285=14,56,IF(generador!B285=15,59))))))))))))))),FALSE),"dd/mm/yyyy")),"")</f>
        <v/>
      </c>
    </row>
    <row r="286" spans="1:23" x14ac:dyDescent="0.25">
      <c r="A286" s="12"/>
      <c r="B286" s="5"/>
      <c r="C286" s="5"/>
      <c r="D286" s="14" t="str">
        <f t="shared" si="76"/>
        <v/>
      </c>
      <c r="E286" s="15" t="str">
        <f>IFERROR(IF(A286&lt;&gt;"",VLOOKUP(A286,matriz,IF(generador!B286=1,15,IF(generador!B286=2,18,IF(generador!B286=3,21,IF(generador!B286=4,24,IF(generador!B286=5,27,IF(generador!B286=6,30,IF(generador!B286=7,33,IF(generador!B286=8,36,IF(generador!B286=9,39,IF(generador!B286=10,42,IF(generador!B286=11,45,IF(generador!B286=12,48,IF(generador!B286=13,51,IF(generador!B286=14,54,IF(generador!B286=15,57))))))))))))))),FALSE),""),"")</f>
        <v/>
      </c>
      <c r="F286" s="16" t="str">
        <f t="shared" si="77"/>
        <v/>
      </c>
      <c r="G286" s="20" t="str">
        <f t="shared" si="78"/>
        <v/>
      </c>
      <c r="H286" s="13" t="str">
        <f t="shared" ca="1" si="81"/>
        <v/>
      </c>
      <c r="I286" s="14" t="str">
        <f t="shared" si="82"/>
        <v/>
      </c>
      <c r="J286" s="14" t="str">
        <f>""</f>
        <v/>
      </c>
      <c r="K286" s="14" t="str">
        <f t="shared" si="83"/>
        <v/>
      </c>
      <c r="L286" s="14" t="str">
        <f t="shared" si="84"/>
        <v/>
      </c>
      <c r="M286" s="14" t="str">
        <f t="shared" si="85"/>
        <v/>
      </c>
      <c r="N286" s="14" t="str">
        <f t="shared" si="86"/>
        <v/>
      </c>
      <c r="O286" s="14" t="str">
        <f t="shared" si="87"/>
        <v/>
      </c>
      <c r="P286" s="14" t="str">
        <f t="shared" si="88"/>
        <v/>
      </c>
      <c r="Q286" s="14" t="str">
        <f t="shared" si="89"/>
        <v/>
      </c>
      <c r="R286" s="96" t="str">
        <f t="shared" si="79"/>
        <v/>
      </c>
      <c r="S286" s="14" t="str">
        <f t="shared" si="90"/>
        <v/>
      </c>
      <c r="T286" s="14" t="str">
        <f t="shared" si="80"/>
        <v/>
      </c>
      <c r="U286" s="14" t="str">
        <f t="shared" si="91"/>
        <v/>
      </c>
      <c r="V286" s="14" t="str">
        <f t="shared" si="92"/>
        <v/>
      </c>
      <c r="W286" s="14" t="str">
        <f>IFERROR(CONCATENATE("PAGO N° ",B286," DEL CONTRATO CPS ",V286," ENTRE ",TEXT(VLOOKUP(A286,matriz,IF(generador!B286=1,16,IF(generador!B286=2,19,IF(generador!B286=3,22,IF(generador!B286=4,25,IF(generador!B286=5,28,IF(generador!B286=6,31,IF(generador!B286=7,34,IF(generador!B286=8,37,IF(generador!B286=9,40,IF(generador!B286=10,43,IF(generador!B286=11,46,IF(generador!B286=12,49,IF(generador!B286=13,52,IF(generador!B286=14,55,IF(generador!B286=15,58))))))))))))))),FALSE),"dd/mm/yyyy")," Y ",TEXT(VLOOKUP(A286,matriz,IF(generador!B286=1,17,IF(generador!B286=2,20,IF(generador!B286=3,23,IF(generador!B286=4,26,IF(generador!B286=5,29,IF(generador!B286=6,32,IF(generador!B286=7,35,IF(generador!B286=8,38,IF(generador!B286=9,41,IF(generador!B286=10,44,IF(generador!B286=11,47,IF(generador!B286=12,50,IF(generador!B286=13,53,IF(generador!B286=14,56,IF(generador!B286=15,59))))))))))))))),FALSE),"dd/mm/yyyy")),"")</f>
        <v/>
      </c>
    </row>
    <row r="287" spans="1:23" x14ac:dyDescent="0.25">
      <c r="A287" s="12"/>
      <c r="B287" s="5"/>
      <c r="C287" s="5"/>
      <c r="D287" s="14" t="str">
        <f t="shared" si="76"/>
        <v/>
      </c>
      <c r="E287" s="15" t="str">
        <f>IFERROR(IF(A287&lt;&gt;"",VLOOKUP(A287,matriz,IF(generador!B287=1,15,IF(generador!B287=2,18,IF(generador!B287=3,21,IF(generador!B287=4,24,IF(generador!B287=5,27,IF(generador!B287=6,30,IF(generador!B287=7,33,IF(generador!B287=8,36,IF(generador!B287=9,39,IF(generador!B287=10,42,IF(generador!B287=11,45,IF(generador!B287=12,48,IF(generador!B287=13,51,IF(generador!B287=14,54,IF(generador!B287=15,57))))))))))))))),FALSE),""),"")</f>
        <v/>
      </c>
      <c r="F287" s="16" t="str">
        <f t="shared" si="77"/>
        <v/>
      </c>
      <c r="G287" s="20" t="str">
        <f t="shared" si="78"/>
        <v/>
      </c>
      <c r="H287" s="13" t="str">
        <f t="shared" ca="1" si="81"/>
        <v/>
      </c>
      <c r="I287" s="14" t="str">
        <f t="shared" si="82"/>
        <v/>
      </c>
      <c r="J287" s="14" t="str">
        <f>""</f>
        <v/>
      </c>
      <c r="K287" s="14" t="str">
        <f t="shared" si="83"/>
        <v/>
      </c>
      <c r="L287" s="14" t="str">
        <f t="shared" si="84"/>
        <v/>
      </c>
      <c r="M287" s="14" t="str">
        <f t="shared" si="85"/>
        <v/>
      </c>
      <c r="N287" s="14" t="str">
        <f t="shared" si="86"/>
        <v/>
      </c>
      <c r="O287" s="14" t="str">
        <f t="shared" si="87"/>
        <v/>
      </c>
      <c r="P287" s="14" t="str">
        <f t="shared" si="88"/>
        <v/>
      </c>
      <c r="Q287" s="14" t="str">
        <f t="shared" si="89"/>
        <v/>
      </c>
      <c r="R287" s="96" t="str">
        <f t="shared" si="79"/>
        <v/>
      </c>
      <c r="S287" s="14" t="str">
        <f t="shared" si="90"/>
        <v/>
      </c>
      <c r="T287" s="14" t="str">
        <f t="shared" si="80"/>
        <v/>
      </c>
      <c r="U287" s="14" t="str">
        <f t="shared" si="91"/>
        <v/>
      </c>
      <c r="V287" s="14" t="str">
        <f t="shared" si="92"/>
        <v/>
      </c>
      <c r="W287" s="14" t="str">
        <f>IFERROR(CONCATENATE("PAGO N° ",B287," DEL CONTRATO CPS ",V287," ENTRE ",TEXT(VLOOKUP(A287,matriz,IF(generador!B287=1,16,IF(generador!B287=2,19,IF(generador!B287=3,22,IF(generador!B287=4,25,IF(generador!B287=5,28,IF(generador!B287=6,31,IF(generador!B287=7,34,IF(generador!B287=8,37,IF(generador!B287=9,40,IF(generador!B287=10,43,IF(generador!B287=11,46,IF(generador!B287=12,49,IF(generador!B287=13,52,IF(generador!B287=14,55,IF(generador!B287=15,58))))))))))))))),FALSE),"dd/mm/yyyy")," Y ",TEXT(VLOOKUP(A287,matriz,IF(generador!B287=1,17,IF(generador!B287=2,20,IF(generador!B287=3,23,IF(generador!B287=4,26,IF(generador!B287=5,29,IF(generador!B287=6,32,IF(generador!B287=7,35,IF(generador!B287=8,38,IF(generador!B287=9,41,IF(generador!B287=10,44,IF(generador!B287=11,47,IF(generador!B287=12,50,IF(generador!B287=13,53,IF(generador!B287=14,56,IF(generador!B287=15,59))))))))))))))),FALSE),"dd/mm/yyyy")),"")</f>
        <v/>
      </c>
    </row>
    <row r="288" spans="1:23" x14ac:dyDescent="0.25">
      <c r="A288" s="12"/>
      <c r="B288" s="5"/>
      <c r="C288" s="5"/>
      <c r="D288" s="14" t="str">
        <f t="shared" si="76"/>
        <v/>
      </c>
      <c r="E288" s="15" t="str">
        <f>IFERROR(IF(A288&lt;&gt;"",VLOOKUP(A288,matriz,IF(generador!B288=1,15,IF(generador!B288=2,18,IF(generador!B288=3,21,IF(generador!B288=4,24,IF(generador!B288=5,27,IF(generador!B288=6,30,IF(generador!B288=7,33,IF(generador!B288=8,36,IF(generador!B288=9,39,IF(generador!B288=10,42,IF(generador!B288=11,45,IF(generador!B288=12,48,IF(generador!B288=13,51,IF(generador!B288=14,54,IF(generador!B288=15,57))))))))))))))),FALSE),""),"")</f>
        <v/>
      </c>
      <c r="F288" s="16" t="str">
        <f t="shared" si="77"/>
        <v/>
      </c>
      <c r="G288" s="20" t="str">
        <f t="shared" si="78"/>
        <v/>
      </c>
      <c r="H288" s="13" t="str">
        <f t="shared" ca="1" si="81"/>
        <v/>
      </c>
      <c r="I288" s="14" t="str">
        <f t="shared" si="82"/>
        <v/>
      </c>
      <c r="J288" s="14" t="str">
        <f>""</f>
        <v/>
      </c>
      <c r="K288" s="14" t="str">
        <f t="shared" si="83"/>
        <v/>
      </c>
      <c r="L288" s="14" t="str">
        <f t="shared" si="84"/>
        <v/>
      </c>
      <c r="M288" s="14" t="str">
        <f t="shared" si="85"/>
        <v/>
      </c>
      <c r="N288" s="14" t="str">
        <f t="shared" si="86"/>
        <v/>
      </c>
      <c r="O288" s="14" t="str">
        <f t="shared" si="87"/>
        <v/>
      </c>
      <c r="P288" s="14" t="str">
        <f t="shared" si="88"/>
        <v/>
      </c>
      <c r="Q288" s="14" t="str">
        <f t="shared" si="89"/>
        <v/>
      </c>
      <c r="R288" s="96" t="str">
        <f t="shared" si="79"/>
        <v/>
      </c>
      <c r="S288" s="14" t="str">
        <f t="shared" si="90"/>
        <v/>
      </c>
      <c r="T288" s="14" t="str">
        <f t="shared" si="80"/>
        <v/>
      </c>
      <c r="U288" s="14" t="str">
        <f t="shared" si="91"/>
        <v/>
      </c>
      <c r="V288" s="14" t="str">
        <f t="shared" si="92"/>
        <v/>
      </c>
      <c r="W288" s="14" t="str">
        <f>IFERROR(CONCATENATE("PAGO N° ",B288," DEL CONTRATO CPS ",V288," ENTRE ",TEXT(VLOOKUP(A288,matriz,IF(generador!B288=1,16,IF(generador!B288=2,19,IF(generador!B288=3,22,IF(generador!B288=4,25,IF(generador!B288=5,28,IF(generador!B288=6,31,IF(generador!B288=7,34,IF(generador!B288=8,37,IF(generador!B288=9,40,IF(generador!B288=10,43,IF(generador!B288=11,46,IF(generador!B288=12,49,IF(generador!B288=13,52,IF(generador!B288=14,55,IF(generador!B288=15,58))))))))))))))),FALSE),"dd/mm/yyyy")," Y ",TEXT(VLOOKUP(A288,matriz,IF(generador!B288=1,17,IF(generador!B288=2,20,IF(generador!B288=3,23,IF(generador!B288=4,26,IF(generador!B288=5,29,IF(generador!B288=6,32,IF(generador!B288=7,35,IF(generador!B288=8,38,IF(generador!B288=9,41,IF(generador!B288=10,44,IF(generador!B288=11,47,IF(generador!B288=12,50,IF(generador!B288=13,53,IF(generador!B288=14,56,IF(generador!B288=15,59))))))))))))))),FALSE),"dd/mm/yyyy")),"")</f>
        <v/>
      </c>
    </row>
    <row r="289" spans="1:23" x14ac:dyDescent="0.25">
      <c r="A289" s="12"/>
      <c r="B289" s="5"/>
      <c r="C289" s="5"/>
      <c r="D289" s="14" t="str">
        <f t="shared" si="76"/>
        <v/>
      </c>
      <c r="E289" s="15" t="str">
        <f>IFERROR(IF(A289&lt;&gt;"",VLOOKUP(A289,matriz,IF(generador!B289=1,15,IF(generador!B289=2,18,IF(generador!B289=3,21,IF(generador!B289=4,24,IF(generador!B289=5,27,IF(generador!B289=6,30,IF(generador!B289=7,33,IF(generador!B289=8,36,IF(generador!B289=9,39,IF(generador!B289=10,42,IF(generador!B289=11,45,IF(generador!B289=12,48,IF(generador!B289=13,51,IF(generador!B289=14,54,IF(generador!B289=15,57))))))))))))))),FALSE),""),"")</f>
        <v/>
      </c>
      <c r="F289" s="16" t="str">
        <f t="shared" si="77"/>
        <v/>
      </c>
      <c r="G289" s="20" t="str">
        <f t="shared" si="78"/>
        <v/>
      </c>
      <c r="H289" s="13" t="str">
        <f t="shared" ca="1" si="81"/>
        <v/>
      </c>
      <c r="I289" s="14" t="str">
        <f t="shared" si="82"/>
        <v/>
      </c>
      <c r="J289" s="14" t="str">
        <f>""</f>
        <v/>
      </c>
      <c r="K289" s="14" t="str">
        <f t="shared" si="83"/>
        <v/>
      </c>
      <c r="L289" s="14" t="str">
        <f t="shared" si="84"/>
        <v/>
      </c>
      <c r="M289" s="14" t="str">
        <f t="shared" si="85"/>
        <v/>
      </c>
      <c r="N289" s="14" t="str">
        <f t="shared" si="86"/>
        <v/>
      </c>
      <c r="O289" s="14" t="str">
        <f t="shared" si="87"/>
        <v/>
      </c>
      <c r="P289" s="14" t="str">
        <f t="shared" si="88"/>
        <v/>
      </c>
      <c r="Q289" s="14" t="str">
        <f t="shared" si="89"/>
        <v/>
      </c>
      <c r="R289" s="96" t="str">
        <f t="shared" si="79"/>
        <v/>
      </c>
      <c r="S289" s="14" t="str">
        <f t="shared" si="90"/>
        <v/>
      </c>
      <c r="T289" s="14" t="str">
        <f t="shared" si="80"/>
        <v/>
      </c>
      <c r="U289" s="14" t="str">
        <f t="shared" si="91"/>
        <v/>
      </c>
      <c r="V289" s="14" t="str">
        <f t="shared" si="92"/>
        <v/>
      </c>
      <c r="W289" s="14" t="str">
        <f>IFERROR(CONCATENATE("PAGO N° ",B289," DEL CONTRATO CPS ",V289," ENTRE ",TEXT(VLOOKUP(A289,matriz,IF(generador!B289=1,16,IF(generador!B289=2,19,IF(generador!B289=3,22,IF(generador!B289=4,25,IF(generador!B289=5,28,IF(generador!B289=6,31,IF(generador!B289=7,34,IF(generador!B289=8,37,IF(generador!B289=9,40,IF(generador!B289=10,43,IF(generador!B289=11,46,IF(generador!B289=12,49,IF(generador!B289=13,52,IF(generador!B289=14,55,IF(generador!B289=15,58))))))))))))))),FALSE),"dd/mm/yyyy")," Y ",TEXT(VLOOKUP(A289,matriz,IF(generador!B289=1,17,IF(generador!B289=2,20,IF(generador!B289=3,23,IF(generador!B289=4,26,IF(generador!B289=5,29,IF(generador!B289=6,32,IF(generador!B289=7,35,IF(generador!B289=8,38,IF(generador!B289=9,41,IF(generador!B289=10,44,IF(generador!B289=11,47,IF(generador!B289=12,50,IF(generador!B289=13,53,IF(generador!B289=14,56,IF(generador!B289=15,59))))))))))))))),FALSE),"dd/mm/yyyy")),"")</f>
        <v/>
      </c>
    </row>
    <row r="290" spans="1:23" x14ac:dyDescent="0.25">
      <c r="A290" s="12"/>
      <c r="B290" s="5"/>
      <c r="C290" s="5"/>
      <c r="D290" s="14" t="str">
        <f t="shared" si="76"/>
        <v/>
      </c>
      <c r="E290" s="15" t="str">
        <f>IFERROR(IF(A290&lt;&gt;"",VLOOKUP(A290,matriz,IF(generador!B290=1,15,IF(generador!B290=2,18,IF(generador!B290=3,21,IF(generador!B290=4,24,IF(generador!B290=5,27,IF(generador!B290=6,30,IF(generador!B290=7,33,IF(generador!B290=8,36,IF(generador!B290=9,39,IF(generador!B290=10,42,IF(generador!B290=11,45,IF(generador!B290=12,48,IF(generador!B290=13,51,IF(generador!B290=14,54,IF(generador!B290=15,57))))))))))))))),FALSE),""),"")</f>
        <v/>
      </c>
      <c r="F290" s="16" t="str">
        <f t="shared" si="77"/>
        <v/>
      </c>
      <c r="G290" s="20" t="str">
        <f t="shared" si="78"/>
        <v/>
      </c>
      <c r="H290" s="13" t="str">
        <f t="shared" ca="1" si="81"/>
        <v/>
      </c>
      <c r="I290" s="14" t="str">
        <f t="shared" si="82"/>
        <v/>
      </c>
      <c r="J290" s="14" t="str">
        <f>""</f>
        <v/>
      </c>
      <c r="K290" s="14" t="str">
        <f t="shared" si="83"/>
        <v/>
      </c>
      <c r="L290" s="14" t="str">
        <f t="shared" si="84"/>
        <v/>
      </c>
      <c r="M290" s="14" t="str">
        <f t="shared" si="85"/>
        <v/>
      </c>
      <c r="N290" s="14" t="str">
        <f t="shared" si="86"/>
        <v/>
      </c>
      <c r="O290" s="14" t="str">
        <f t="shared" si="87"/>
        <v/>
      </c>
      <c r="P290" s="14" t="str">
        <f t="shared" si="88"/>
        <v/>
      </c>
      <c r="Q290" s="14" t="str">
        <f t="shared" si="89"/>
        <v/>
      </c>
      <c r="R290" s="96" t="str">
        <f t="shared" si="79"/>
        <v/>
      </c>
      <c r="S290" s="14" t="str">
        <f t="shared" si="90"/>
        <v/>
      </c>
      <c r="T290" s="14" t="str">
        <f t="shared" si="80"/>
        <v/>
      </c>
      <c r="U290" s="14" t="str">
        <f t="shared" si="91"/>
        <v/>
      </c>
      <c r="V290" s="14" t="str">
        <f t="shared" si="92"/>
        <v/>
      </c>
      <c r="W290" s="14" t="str">
        <f>IFERROR(CONCATENATE("PAGO N° ",B290," DEL CONTRATO CPS ",V290," ENTRE ",TEXT(VLOOKUP(A290,matriz,IF(generador!B290=1,16,IF(generador!B290=2,19,IF(generador!B290=3,22,IF(generador!B290=4,25,IF(generador!B290=5,28,IF(generador!B290=6,31,IF(generador!B290=7,34,IF(generador!B290=8,37,IF(generador!B290=9,40,IF(generador!B290=10,43,IF(generador!B290=11,46,IF(generador!B290=12,49,IF(generador!B290=13,52,IF(generador!B290=14,55,IF(generador!B290=15,58))))))))))))))),FALSE),"dd/mm/yyyy")," Y ",TEXT(VLOOKUP(A290,matriz,IF(generador!B290=1,17,IF(generador!B290=2,20,IF(generador!B290=3,23,IF(generador!B290=4,26,IF(generador!B290=5,29,IF(generador!B290=6,32,IF(generador!B290=7,35,IF(generador!B290=8,38,IF(generador!B290=9,41,IF(generador!B290=10,44,IF(generador!B290=11,47,IF(generador!B290=12,50,IF(generador!B290=13,53,IF(generador!B290=14,56,IF(generador!B290=15,59))))))))))))))),FALSE),"dd/mm/yyyy")),"")</f>
        <v/>
      </c>
    </row>
    <row r="291" spans="1:23" x14ac:dyDescent="0.25">
      <c r="A291" s="12"/>
      <c r="B291" s="5"/>
      <c r="C291" s="5"/>
      <c r="D291" s="14" t="str">
        <f t="shared" si="76"/>
        <v/>
      </c>
      <c r="E291" s="15" t="str">
        <f>IFERROR(IF(A291&lt;&gt;"",VLOOKUP(A291,matriz,IF(generador!B291=1,15,IF(generador!B291=2,18,IF(generador!B291=3,21,IF(generador!B291=4,24,IF(generador!B291=5,27,IF(generador!B291=6,30,IF(generador!B291=7,33,IF(generador!B291=8,36,IF(generador!B291=9,39,IF(generador!B291=10,42,IF(generador!B291=11,45,IF(generador!B291=12,48,IF(generador!B291=13,51,IF(generador!B291=14,54,IF(generador!B291=15,57))))))))))))))),FALSE),""),"")</f>
        <v/>
      </c>
      <c r="F291" s="16" t="str">
        <f t="shared" si="77"/>
        <v/>
      </c>
      <c r="G291" s="20" t="str">
        <f t="shared" si="78"/>
        <v/>
      </c>
      <c r="H291" s="13" t="str">
        <f t="shared" ca="1" si="81"/>
        <v/>
      </c>
      <c r="I291" s="14" t="str">
        <f t="shared" si="82"/>
        <v/>
      </c>
      <c r="J291" s="14" t="str">
        <f>""</f>
        <v/>
      </c>
      <c r="K291" s="14" t="str">
        <f t="shared" si="83"/>
        <v/>
      </c>
      <c r="L291" s="14" t="str">
        <f t="shared" si="84"/>
        <v/>
      </c>
      <c r="M291" s="14" t="str">
        <f t="shared" si="85"/>
        <v/>
      </c>
      <c r="N291" s="14" t="str">
        <f t="shared" si="86"/>
        <v/>
      </c>
      <c r="O291" s="14" t="str">
        <f t="shared" si="87"/>
        <v/>
      </c>
      <c r="P291" s="14" t="str">
        <f t="shared" si="88"/>
        <v/>
      </c>
      <c r="Q291" s="14" t="str">
        <f t="shared" si="89"/>
        <v/>
      </c>
      <c r="R291" s="96" t="str">
        <f t="shared" si="79"/>
        <v/>
      </c>
      <c r="S291" s="14" t="str">
        <f t="shared" si="90"/>
        <v/>
      </c>
      <c r="T291" s="14" t="str">
        <f t="shared" si="80"/>
        <v/>
      </c>
      <c r="U291" s="14" t="str">
        <f t="shared" si="91"/>
        <v/>
      </c>
      <c r="V291" s="14" t="str">
        <f t="shared" si="92"/>
        <v/>
      </c>
      <c r="W291" s="14" t="str">
        <f>IFERROR(CONCATENATE("PAGO N° ",B291," DEL CONTRATO CPS ",V291," ENTRE ",TEXT(VLOOKUP(A291,matriz,IF(generador!B291=1,16,IF(generador!B291=2,19,IF(generador!B291=3,22,IF(generador!B291=4,25,IF(generador!B291=5,28,IF(generador!B291=6,31,IF(generador!B291=7,34,IF(generador!B291=8,37,IF(generador!B291=9,40,IF(generador!B291=10,43,IF(generador!B291=11,46,IF(generador!B291=12,49,IF(generador!B291=13,52,IF(generador!B291=14,55,IF(generador!B291=15,58))))))))))))))),FALSE),"dd/mm/yyyy")," Y ",TEXT(VLOOKUP(A291,matriz,IF(generador!B291=1,17,IF(generador!B291=2,20,IF(generador!B291=3,23,IF(generador!B291=4,26,IF(generador!B291=5,29,IF(generador!B291=6,32,IF(generador!B291=7,35,IF(generador!B291=8,38,IF(generador!B291=9,41,IF(generador!B291=10,44,IF(generador!B291=11,47,IF(generador!B291=12,50,IF(generador!B291=13,53,IF(generador!B291=14,56,IF(generador!B291=15,59))))))))))))))),FALSE),"dd/mm/yyyy")),"")</f>
        <v/>
      </c>
    </row>
    <row r="292" spans="1:23" x14ac:dyDescent="0.25">
      <c r="A292" s="12"/>
      <c r="B292" s="5"/>
      <c r="C292" s="5"/>
      <c r="D292" s="14" t="str">
        <f t="shared" si="76"/>
        <v/>
      </c>
      <c r="E292" s="15" t="str">
        <f>IFERROR(IF(A292&lt;&gt;"",VLOOKUP(A292,matriz,IF(generador!B292=1,15,IF(generador!B292=2,18,IF(generador!B292=3,21,IF(generador!B292=4,24,IF(generador!B292=5,27,IF(generador!B292=6,30,IF(generador!B292=7,33,IF(generador!B292=8,36,IF(generador!B292=9,39,IF(generador!B292=10,42,IF(generador!B292=11,45,IF(generador!B292=12,48,IF(generador!B292=13,51,IF(generador!B292=14,54,IF(generador!B292=15,57))))))))))))))),FALSE),""),"")</f>
        <v/>
      </c>
      <c r="F292" s="16" t="str">
        <f t="shared" si="77"/>
        <v/>
      </c>
      <c r="G292" s="20" t="str">
        <f t="shared" si="78"/>
        <v/>
      </c>
      <c r="H292" s="13" t="str">
        <f t="shared" ca="1" si="81"/>
        <v/>
      </c>
      <c r="I292" s="14" t="str">
        <f t="shared" si="82"/>
        <v/>
      </c>
      <c r="J292" s="14" t="str">
        <f>""</f>
        <v/>
      </c>
      <c r="K292" s="14" t="str">
        <f t="shared" si="83"/>
        <v/>
      </c>
      <c r="L292" s="14" t="str">
        <f t="shared" si="84"/>
        <v/>
      </c>
      <c r="M292" s="14" t="str">
        <f t="shared" si="85"/>
        <v/>
      </c>
      <c r="N292" s="14" t="str">
        <f t="shared" si="86"/>
        <v/>
      </c>
      <c r="O292" s="14" t="str">
        <f t="shared" si="87"/>
        <v/>
      </c>
      <c r="P292" s="14" t="str">
        <f t="shared" si="88"/>
        <v/>
      </c>
      <c r="Q292" s="14" t="str">
        <f t="shared" si="89"/>
        <v/>
      </c>
      <c r="R292" s="96" t="str">
        <f t="shared" si="79"/>
        <v/>
      </c>
      <c r="S292" s="14" t="str">
        <f t="shared" si="90"/>
        <v/>
      </c>
      <c r="T292" s="14" t="str">
        <f t="shared" si="80"/>
        <v/>
      </c>
      <c r="U292" s="14" t="str">
        <f t="shared" si="91"/>
        <v/>
      </c>
      <c r="V292" s="14" t="str">
        <f t="shared" si="92"/>
        <v/>
      </c>
      <c r="W292" s="14" t="str">
        <f>IFERROR(CONCATENATE("PAGO N° ",B292," DEL CONTRATO CPS ",V292," ENTRE ",TEXT(VLOOKUP(A292,matriz,IF(generador!B292=1,16,IF(generador!B292=2,19,IF(generador!B292=3,22,IF(generador!B292=4,25,IF(generador!B292=5,28,IF(generador!B292=6,31,IF(generador!B292=7,34,IF(generador!B292=8,37,IF(generador!B292=9,40,IF(generador!B292=10,43,IF(generador!B292=11,46,IF(generador!B292=12,49,IF(generador!B292=13,52,IF(generador!B292=14,55,IF(generador!B292=15,58))))))))))))))),FALSE),"dd/mm/yyyy")," Y ",TEXT(VLOOKUP(A292,matriz,IF(generador!B292=1,17,IF(generador!B292=2,20,IF(generador!B292=3,23,IF(generador!B292=4,26,IF(generador!B292=5,29,IF(generador!B292=6,32,IF(generador!B292=7,35,IF(generador!B292=8,38,IF(generador!B292=9,41,IF(generador!B292=10,44,IF(generador!B292=11,47,IF(generador!B292=12,50,IF(generador!B292=13,53,IF(generador!B292=14,56,IF(generador!B292=15,59))))))))))))))),FALSE),"dd/mm/yyyy")),"")</f>
        <v/>
      </c>
    </row>
    <row r="293" spans="1:23" x14ac:dyDescent="0.25">
      <c r="A293" s="12"/>
      <c r="B293" s="5"/>
      <c r="C293" s="5"/>
      <c r="D293" s="14" t="str">
        <f t="shared" si="76"/>
        <v/>
      </c>
      <c r="E293" s="15" t="str">
        <f>IFERROR(IF(A293&lt;&gt;"",VLOOKUP(A293,matriz,IF(generador!B293=1,15,IF(generador!B293=2,18,IF(generador!B293=3,21,IF(generador!B293=4,24,IF(generador!B293=5,27,IF(generador!B293=6,30,IF(generador!B293=7,33,IF(generador!B293=8,36,IF(generador!B293=9,39,IF(generador!B293=10,42,IF(generador!B293=11,45,IF(generador!B293=12,48,IF(generador!B293=13,51,IF(generador!B293=14,54,IF(generador!B293=15,57))))))))))))))),FALSE),""),"")</f>
        <v/>
      </c>
      <c r="F293" s="16" t="str">
        <f t="shared" si="77"/>
        <v/>
      </c>
      <c r="G293" s="20" t="str">
        <f t="shared" si="78"/>
        <v/>
      </c>
      <c r="H293" s="13" t="str">
        <f t="shared" ca="1" si="81"/>
        <v/>
      </c>
      <c r="I293" s="14" t="str">
        <f t="shared" si="82"/>
        <v/>
      </c>
      <c r="J293" s="14" t="str">
        <f>""</f>
        <v/>
      </c>
      <c r="K293" s="14" t="str">
        <f t="shared" si="83"/>
        <v/>
      </c>
      <c r="L293" s="14" t="str">
        <f t="shared" si="84"/>
        <v/>
      </c>
      <c r="M293" s="14" t="str">
        <f t="shared" si="85"/>
        <v/>
      </c>
      <c r="N293" s="14" t="str">
        <f t="shared" si="86"/>
        <v/>
      </c>
      <c r="O293" s="14" t="str">
        <f t="shared" si="87"/>
        <v/>
      </c>
      <c r="P293" s="14" t="str">
        <f t="shared" si="88"/>
        <v/>
      </c>
      <c r="Q293" s="14" t="str">
        <f t="shared" si="89"/>
        <v/>
      </c>
      <c r="R293" s="96" t="str">
        <f t="shared" si="79"/>
        <v/>
      </c>
      <c r="S293" s="14" t="str">
        <f t="shared" si="90"/>
        <v/>
      </c>
      <c r="T293" s="14" t="str">
        <f t="shared" si="80"/>
        <v/>
      </c>
      <c r="U293" s="14" t="str">
        <f t="shared" si="91"/>
        <v/>
      </c>
      <c r="V293" s="14" t="str">
        <f t="shared" si="92"/>
        <v/>
      </c>
      <c r="W293" s="14" t="str">
        <f>IFERROR(CONCATENATE("PAGO N° ",B293," DEL CONTRATO CPS ",V293," ENTRE ",TEXT(VLOOKUP(A293,matriz,IF(generador!B293=1,16,IF(generador!B293=2,19,IF(generador!B293=3,22,IF(generador!B293=4,25,IF(generador!B293=5,28,IF(generador!B293=6,31,IF(generador!B293=7,34,IF(generador!B293=8,37,IF(generador!B293=9,40,IF(generador!B293=10,43,IF(generador!B293=11,46,IF(generador!B293=12,49,IF(generador!B293=13,52,IF(generador!B293=14,55,IF(generador!B293=15,58))))))))))))))),FALSE),"dd/mm/yyyy")," Y ",TEXT(VLOOKUP(A293,matriz,IF(generador!B293=1,17,IF(generador!B293=2,20,IF(generador!B293=3,23,IF(generador!B293=4,26,IF(generador!B293=5,29,IF(generador!B293=6,32,IF(generador!B293=7,35,IF(generador!B293=8,38,IF(generador!B293=9,41,IF(generador!B293=10,44,IF(generador!B293=11,47,IF(generador!B293=12,50,IF(generador!B293=13,53,IF(generador!B293=14,56,IF(generador!B293=15,59))))))))))))))),FALSE),"dd/mm/yyyy")),"")</f>
        <v/>
      </c>
    </row>
    <row r="294" spans="1:23" x14ac:dyDescent="0.25">
      <c r="A294" s="12"/>
      <c r="B294" s="5"/>
      <c r="C294" s="5"/>
      <c r="D294" s="14" t="str">
        <f t="shared" si="76"/>
        <v/>
      </c>
      <c r="E294" s="15" t="str">
        <f>IFERROR(IF(A294&lt;&gt;"",VLOOKUP(A294,matriz,IF(generador!B294=1,15,IF(generador!B294=2,18,IF(generador!B294=3,21,IF(generador!B294=4,24,IF(generador!B294=5,27,IF(generador!B294=6,30,IF(generador!B294=7,33,IF(generador!B294=8,36,IF(generador!B294=9,39,IF(generador!B294=10,42,IF(generador!B294=11,45,IF(generador!B294=12,48,IF(generador!B294=13,51,IF(generador!B294=14,54,IF(generador!B294=15,57))))))))))))))),FALSE),""),"")</f>
        <v/>
      </c>
      <c r="F294" s="16" t="str">
        <f t="shared" si="77"/>
        <v/>
      </c>
      <c r="G294" s="20" t="str">
        <f t="shared" si="78"/>
        <v/>
      </c>
      <c r="H294" s="13" t="str">
        <f t="shared" ca="1" si="81"/>
        <v/>
      </c>
      <c r="I294" s="14" t="str">
        <f t="shared" si="82"/>
        <v/>
      </c>
      <c r="J294" s="14" t="str">
        <f>""</f>
        <v/>
      </c>
      <c r="K294" s="14" t="str">
        <f t="shared" si="83"/>
        <v/>
      </c>
      <c r="L294" s="14" t="str">
        <f t="shared" si="84"/>
        <v/>
      </c>
      <c r="M294" s="14" t="str">
        <f t="shared" si="85"/>
        <v/>
      </c>
      <c r="N294" s="14" t="str">
        <f t="shared" si="86"/>
        <v/>
      </c>
      <c r="O294" s="14" t="str">
        <f t="shared" si="87"/>
        <v/>
      </c>
      <c r="P294" s="14" t="str">
        <f t="shared" si="88"/>
        <v/>
      </c>
      <c r="Q294" s="14" t="str">
        <f t="shared" si="89"/>
        <v/>
      </c>
      <c r="R294" s="96" t="str">
        <f t="shared" si="79"/>
        <v/>
      </c>
      <c r="S294" s="14" t="str">
        <f t="shared" si="90"/>
        <v/>
      </c>
      <c r="T294" s="14" t="str">
        <f t="shared" si="80"/>
        <v/>
      </c>
      <c r="U294" s="14" t="str">
        <f t="shared" si="91"/>
        <v/>
      </c>
      <c r="V294" s="14" t="str">
        <f t="shared" si="92"/>
        <v/>
      </c>
      <c r="W294" s="14" t="str">
        <f>IFERROR(CONCATENATE("PAGO N° ",B294," DEL CONTRATO CPS ",V294," ENTRE ",TEXT(VLOOKUP(A294,matriz,IF(generador!B294=1,16,IF(generador!B294=2,19,IF(generador!B294=3,22,IF(generador!B294=4,25,IF(generador!B294=5,28,IF(generador!B294=6,31,IF(generador!B294=7,34,IF(generador!B294=8,37,IF(generador!B294=9,40,IF(generador!B294=10,43,IF(generador!B294=11,46,IF(generador!B294=12,49,IF(generador!B294=13,52,IF(generador!B294=14,55,IF(generador!B294=15,58))))))))))))))),FALSE),"dd/mm/yyyy")," Y ",TEXT(VLOOKUP(A294,matriz,IF(generador!B294=1,17,IF(generador!B294=2,20,IF(generador!B294=3,23,IF(generador!B294=4,26,IF(generador!B294=5,29,IF(generador!B294=6,32,IF(generador!B294=7,35,IF(generador!B294=8,38,IF(generador!B294=9,41,IF(generador!B294=10,44,IF(generador!B294=11,47,IF(generador!B294=12,50,IF(generador!B294=13,53,IF(generador!B294=14,56,IF(generador!B294=15,59))))))))))))))),FALSE),"dd/mm/yyyy")),"")</f>
        <v/>
      </c>
    </row>
    <row r="295" spans="1:23" x14ac:dyDescent="0.25">
      <c r="A295" s="12"/>
      <c r="B295" s="5"/>
      <c r="C295" s="5"/>
      <c r="D295" s="14" t="str">
        <f t="shared" si="76"/>
        <v/>
      </c>
      <c r="E295" s="15" t="str">
        <f>IFERROR(IF(A295&lt;&gt;"",VLOOKUP(A295,matriz,IF(generador!B295=1,15,IF(generador!B295=2,18,IF(generador!B295=3,21,IF(generador!B295=4,24,IF(generador!B295=5,27,IF(generador!B295=6,30,IF(generador!B295=7,33,IF(generador!B295=8,36,IF(generador!B295=9,39,IF(generador!B295=10,42,IF(generador!B295=11,45,IF(generador!B295=12,48,IF(generador!B295=13,51,IF(generador!B295=14,54,IF(generador!B295=15,57))))))))))))))),FALSE),""),"")</f>
        <v/>
      </c>
      <c r="F295" s="16" t="str">
        <f t="shared" si="77"/>
        <v/>
      </c>
      <c r="G295" s="20" t="str">
        <f t="shared" si="78"/>
        <v/>
      </c>
      <c r="H295" s="13" t="str">
        <f t="shared" ca="1" si="81"/>
        <v/>
      </c>
      <c r="I295" s="14" t="str">
        <f t="shared" si="82"/>
        <v/>
      </c>
      <c r="J295" s="14" t="str">
        <f>""</f>
        <v/>
      </c>
      <c r="K295" s="14" t="str">
        <f t="shared" si="83"/>
        <v/>
      </c>
      <c r="L295" s="14" t="str">
        <f t="shared" si="84"/>
        <v/>
      </c>
      <c r="M295" s="14" t="str">
        <f t="shared" si="85"/>
        <v/>
      </c>
      <c r="N295" s="14" t="str">
        <f t="shared" si="86"/>
        <v/>
      </c>
      <c r="O295" s="14" t="str">
        <f t="shared" si="87"/>
        <v/>
      </c>
      <c r="P295" s="14" t="str">
        <f t="shared" si="88"/>
        <v/>
      </c>
      <c r="Q295" s="14" t="str">
        <f t="shared" si="89"/>
        <v/>
      </c>
      <c r="R295" s="96" t="str">
        <f t="shared" si="79"/>
        <v/>
      </c>
      <c r="S295" s="14" t="str">
        <f t="shared" si="90"/>
        <v/>
      </c>
      <c r="T295" s="14" t="str">
        <f t="shared" si="80"/>
        <v/>
      </c>
      <c r="U295" s="14" t="str">
        <f t="shared" si="91"/>
        <v/>
      </c>
      <c r="V295" s="14" t="str">
        <f t="shared" si="92"/>
        <v/>
      </c>
      <c r="W295" s="14" t="str">
        <f>IFERROR(CONCATENATE("PAGO N° ",B295," DEL CONTRATO CPS ",V295," ENTRE ",TEXT(VLOOKUP(A295,matriz,IF(generador!B295=1,16,IF(generador!B295=2,19,IF(generador!B295=3,22,IF(generador!B295=4,25,IF(generador!B295=5,28,IF(generador!B295=6,31,IF(generador!B295=7,34,IF(generador!B295=8,37,IF(generador!B295=9,40,IF(generador!B295=10,43,IF(generador!B295=11,46,IF(generador!B295=12,49,IF(generador!B295=13,52,IF(generador!B295=14,55,IF(generador!B295=15,58))))))))))))))),FALSE),"dd/mm/yyyy")," Y ",TEXT(VLOOKUP(A295,matriz,IF(generador!B295=1,17,IF(generador!B295=2,20,IF(generador!B295=3,23,IF(generador!B295=4,26,IF(generador!B295=5,29,IF(generador!B295=6,32,IF(generador!B295=7,35,IF(generador!B295=8,38,IF(generador!B295=9,41,IF(generador!B295=10,44,IF(generador!B295=11,47,IF(generador!B295=12,50,IF(generador!B295=13,53,IF(generador!B295=14,56,IF(generador!B295=15,59))))))))))))))),FALSE),"dd/mm/yyyy")),"")</f>
        <v/>
      </c>
    </row>
    <row r="296" spans="1:23" x14ac:dyDescent="0.25">
      <c r="A296" s="12"/>
      <c r="B296" s="5"/>
      <c r="C296" s="5"/>
      <c r="D296" s="14" t="str">
        <f t="shared" si="76"/>
        <v/>
      </c>
      <c r="E296" s="15" t="str">
        <f>IFERROR(IF(A296&lt;&gt;"",VLOOKUP(A296,matriz,IF(generador!B296=1,15,IF(generador!B296=2,18,IF(generador!B296=3,21,IF(generador!B296=4,24,IF(generador!B296=5,27,IF(generador!B296=6,30,IF(generador!B296=7,33,IF(generador!B296=8,36,IF(generador!B296=9,39,IF(generador!B296=10,42,IF(generador!B296=11,45,IF(generador!B296=12,48,IF(generador!B296=13,51,IF(generador!B296=14,54,IF(generador!B296=15,57))))))))))))))),FALSE),""),"")</f>
        <v/>
      </c>
      <c r="F296" s="16" t="str">
        <f t="shared" si="77"/>
        <v/>
      </c>
      <c r="G296" s="20" t="str">
        <f t="shared" si="78"/>
        <v/>
      </c>
      <c r="H296" s="13" t="str">
        <f t="shared" ca="1" si="81"/>
        <v/>
      </c>
      <c r="I296" s="14" t="str">
        <f t="shared" si="82"/>
        <v/>
      </c>
      <c r="J296" s="14" t="str">
        <f>""</f>
        <v/>
      </c>
      <c r="K296" s="14" t="str">
        <f t="shared" si="83"/>
        <v/>
      </c>
      <c r="L296" s="14" t="str">
        <f t="shared" si="84"/>
        <v/>
      </c>
      <c r="M296" s="14" t="str">
        <f t="shared" si="85"/>
        <v/>
      </c>
      <c r="N296" s="14" t="str">
        <f t="shared" si="86"/>
        <v/>
      </c>
      <c r="O296" s="14" t="str">
        <f t="shared" si="87"/>
        <v/>
      </c>
      <c r="P296" s="14" t="str">
        <f t="shared" si="88"/>
        <v/>
      </c>
      <c r="Q296" s="14" t="str">
        <f t="shared" si="89"/>
        <v/>
      </c>
      <c r="R296" s="96" t="str">
        <f t="shared" si="79"/>
        <v/>
      </c>
      <c r="S296" s="14" t="str">
        <f t="shared" si="90"/>
        <v/>
      </c>
      <c r="T296" s="14" t="str">
        <f t="shared" si="80"/>
        <v/>
      </c>
      <c r="U296" s="14" t="str">
        <f t="shared" si="91"/>
        <v/>
      </c>
      <c r="V296" s="14" t="str">
        <f t="shared" si="92"/>
        <v/>
      </c>
      <c r="W296" s="14" t="str">
        <f>IFERROR(CONCATENATE("PAGO N° ",B296," DEL CONTRATO CPS ",V296," ENTRE ",TEXT(VLOOKUP(A296,matriz,IF(generador!B296=1,16,IF(generador!B296=2,19,IF(generador!B296=3,22,IF(generador!B296=4,25,IF(generador!B296=5,28,IF(generador!B296=6,31,IF(generador!B296=7,34,IF(generador!B296=8,37,IF(generador!B296=9,40,IF(generador!B296=10,43,IF(generador!B296=11,46,IF(generador!B296=12,49,IF(generador!B296=13,52,IF(generador!B296=14,55,IF(generador!B296=15,58))))))))))))))),FALSE),"dd/mm/yyyy")," Y ",TEXT(VLOOKUP(A296,matriz,IF(generador!B296=1,17,IF(generador!B296=2,20,IF(generador!B296=3,23,IF(generador!B296=4,26,IF(generador!B296=5,29,IF(generador!B296=6,32,IF(generador!B296=7,35,IF(generador!B296=8,38,IF(generador!B296=9,41,IF(generador!B296=10,44,IF(generador!B296=11,47,IF(generador!B296=12,50,IF(generador!B296=13,53,IF(generador!B296=14,56,IF(generador!B296=15,59))))))))))))))),FALSE),"dd/mm/yyyy")),"")</f>
        <v/>
      </c>
    </row>
    <row r="297" spans="1:23" x14ac:dyDescent="0.25">
      <c r="A297" s="12"/>
      <c r="B297" s="5"/>
      <c r="C297" s="5"/>
      <c r="D297" s="14" t="str">
        <f t="shared" si="76"/>
        <v/>
      </c>
      <c r="E297" s="15" t="str">
        <f>IFERROR(IF(A297&lt;&gt;"",VLOOKUP(A297,matriz,IF(generador!B297=1,15,IF(generador!B297=2,18,IF(generador!B297=3,21,IF(generador!B297=4,24,IF(generador!B297=5,27,IF(generador!B297=6,30,IF(generador!B297=7,33,IF(generador!B297=8,36,IF(generador!B297=9,39,IF(generador!B297=10,42,IF(generador!B297=11,45,IF(generador!B297=12,48,IF(generador!B297=13,51,IF(generador!B297=14,54,IF(generador!B297=15,57))))))))))))))),FALSE),""),"")</f>
        <v/>
      </c>
      <c r="F297" s="16" t="str">
        <f t="shared" si="77"/>
        <v/>
      </c>
      <c r="G297" s="20" t="str">
        <f t="shared" si="78"/>
        <v/>
      </c>
      <c r="H297" s="13" t="str">
        <f t="shared" ca="1" si="81"/>
        <v/>
      </c>
      <c r="I297" s="14" t="str">
        <f t="shared" si="82"/>
        <v/>
      </c>
      <c r="J297" s="14" t="str">
        <f>""</f>
        <v/>
      </c>
      <c r="K297" s="14" t="str">
        <f t="shared" si="83"/>
        <v/>
      </c>
      <c r="L297" s="14" t="str">
        <f t="shared" si="84"/>
        <v/>
      </c>
      <c r="M297" s="14" t="str">
        <f t="shared" si="85"/>
        <v/>
      </c>
      <c r="N297" s="14" t="str">
        <f t="shared" si="86"/>
        <v/>
      </c>
      <c r="O297" s="14" t="str">
        <f t="shared" si="87"/>
        <v/>
      </c>
      <c r="P297" s="14" t="str">
        <f t="shared" si="88"/>
        <v/>
      </c>
      <c r="Q297" s="14" t="str">
        <f t="shared" si="89"/>
        <v/>
      </c>
      <c r="R297" s="96" t="str">
        <f t="shared" si="79"/>
        <v/>
      </c>
      <c r="S297" s="14" t="str">
        <f t="shared" si="90"/>
        <v/>
      </c>
      <c r="T297" s="14" t="str">
        <f t="shared" si="80"/>
        <v/>
      </c>
      <c r="U297" s="14" t="str">
        <f t="shared" si="91"/>
        <v/>
      </c>
      <c r="V297" s="14" t="str">
        <f t="shared" si="92"/>
        <v/>
      </c>
      <c r="W297" s="14" t="str">
        <f>IFERROR(CONCATENATE("PAGO N° ",B297," DEL CONTRATO CPS ",V297," ENTRE ",TEXT(VLOOKUP(A297,matriz,IF(generador!B297=1,16,IF(generador!B297=2,19,IF(generador!B297=3,22,IF(generador!B297=4,25,IF(generador!B297=5,28,IF(generador!B297=6,31,IF(generador!B297=7,34,IF(generador!B297=8,37,IF(generador!B297=9,40,IF(generador!B297=10,43,IF(generador!B297=11,46,IF(generador!B297=12,49,IF(generador!B297=13,52,IF(generador!B297=14,55,IF(generador!B297=15,58))))))))))))))),FALSE),"dd/mm/yyyy")," Y ",TEXT(VLOOKUP(A297,matriz,IF(generador!B297=1,17,IF(generador!B297=2,20,IF(generador!B297=3,23,IF(generador!B297=4,26,IF(generador!B297=5,29,IF(generador!B297=6,32,IF(generador!B297=7,35,IF(generador!B297=8,38,IF(generador!B297=9,41,IF(generador!B297=10,44,IF(generador!B297=11,47,IF(generador!B297=12,50,IF(generador!B297=13,53,IF(generador!B297=14,56,IF(generador!B297=15,59))))))))))))))),FALSE),"dd/mm/yyyy")),"")</f>
        <v/>
      </c>
    </row>
    <row r="298" spans="1:23" x14ac:dyDescent="0.25">
      <c r="A298" s="12"/>
      <c r="B298" s="5"/>
      <c r="C298" s="5"/>
      <c r="D298" s="14" t="str">
        <f t="shared" si="76"/>
        <v/>
      </c>
      <c r="E298" s="15" t="str">
        <f>IFERROR(IF(A298&lt;&gt;"",VLOOKUP(A298,matriz,IF(generador!B298=1,15,IF(generador!B298=2,18,IF(generador!B298=3,21,IF(generador!B298=4,24,IF(generador!B298=5,27,IF(generador!B298=6,30,IF(generador!B298=7,33,IF(generador!B298=8,36,IF(generador!B298=9,39,IF(generador!B298=10,42,IF(generador!B298=11,45,IF(generador!B298=12,48,IF(generador!B298=13,51,IF(generador!B298=14,54,IF(generador!B298=15,57))))))))))))))),FALSE),""),"")</f>
        <v/>
      </c>
      <c r="F298" s="16" t="str">
        <f t="shared" si="77"/>
        <v/>
      </c>
      <c r="G298" s="20" t="str">
        <f t="shared" si="78"/>
        <v/>
      </c>
      <c r="H298" s="13" t="str">
        <f t="shared" ca="1" si="81"/>
        <v/>
      </c>
      <c r="I298" s="14" t="str">
        <f t="shared" si="82"/>
        <v/>
      </c>
      <c r="J298" s="14" t="str">
        <f>""</f>
        <v/>
      </c>
      <c r="K298" s="14" t="str">
        <f t="shared" si="83"/>
        <v/>
      </c>
      <c r="L298" s="14" t="str">
        <f t="shared" si="84"/>
        <v/>
      </c>
      <c r="M298" s="14" t="str">
        <f t="shared" si="85"/>
        <v/>
      </c>
      <c r="N298" s="14" t="str">
        <f t="shared" si="86"/>
        <v/>
      </c>
      <c r="O298" s="14" t="str">
        <f t="shared" si="87"/>
        <v/>
      </c>
      <c r="P298" s="14" t="str">
        <f t="shared" si="88"/>
        <v/>
      </c>
      <c r="Q298" s="14" t="str">
        <f t="shared" si="89"/>
        <v/>
      </c>
      <c r="R298" s="96" t="str">
        <f t="shared" si="79"/>
        <v/>
      </c>
      <c r="S298" s="14" t="str">
        <f t="shared" si="90"/>
        <v/>
      </c>
      <c r="T298" s="14" t="str">
        <f t="shared" si="80"/>
        <v/>
      </c>
      <c r="U298" s="14" t="str">
        <f t="shared" si="91"/>
        <v/>
      </c>
      <c r="V298" s="14" t="str">
        <f t="shared" si="92"/>
        <v/>
      </c>
      <c r="W298" s="14" t="str">
        <f>IFERROR(CONCATENATE("PAGO N° ",B298," DEL CONTRATO CPS ",V298," ENTRE ",TEXT(VLOOKUP(A298,matriz,IF(generador!B298=1,16,IF(generador!B298=2,19,IF(generador!B298=3,22,IF(generador!B298=4,25,IF(generador!B298=5,28,IF(generador!B298=6,31,IF(generador!B298=7,34,IF(generador!B298=8,37,IF(generador!B298=9,40,IF(generador!B298=10,43,IF(generador!B298=11,46,IF(generador!B298=12,49,IF(generador!B298=13,52,IF(generador!B298=14,55,IF(generador!B298=15,58))))))))))))))),FALSE),"dd/mm/yyyy")," Y ",TEXT(VLOOKUP(A298,matriz,IF(generador!B298=1,17,IF(generador!B298=2,20,IF(generador!B298=3,23,IF(generador!B298=4,26,IF(generador!B298=5,29,IF(generador!B298=6,32,IF(generador!B298=7,35,IF(generador!B298=8,38,IF(generador!B298=9,41,IF(generador!B298=10,44,IF(generador!B298=11,47,IF(generador!B298=12,50,IF(generador!B298=13,53,IF(generador!B298=14,56,IF(generador!B298=15,59))))))))))))))),FALSE),"dd/mm/yyyy")),"")</f>
        <v/>
      </c>
    </row>
    <row r="299" spans="1:23" x14ac:dyDescent="0.25">
      <c r="A299" s="12"/>
      <c r="B299" s="5"/>
      <c r="C299" s="5"/>
      <c r="D299" s="14" t="str">
        <f t="shared" si="76"/>
        <v/>
      </c>
      <c r="E299" s="15" t="str">
        <f>IFERROR(IF(A299&lt;&gt;"",VLOOKUP(A299,matriz,IF(generador!B299=1,15,IF(generador!B299=2,18,IF(generador!B299=3,21,IF(generador!B299=4,24,IF(generador!B299=5,27,IF(generador!B299=6,30,IF(generador!B299=7,33,IF(generador!B299=8,36,IF(generador!B299=9,39,IF(generador!B299=10,42,IF(generador!B299=11,45,IF(generador!B299=12,48,IF(generador!B299=13,51,IF(generador!B299=14,54,IF(generador!B299=15,57))))))))))))))),FALSE),""),"")</f>
        <v/>
      </c>
      <c r="F299" s="16" t="str">
        <f t="shared" si="77"/>
        <v/>
      </c>
      <c r="G299" s="20" t="str">
        <f t="shared" si="78"/>
        <v/>
      </c>
      <c r="H299" s="13" t="str">
        <f t="shared" ca="1" si="81"/>
        <v/>
      </c>
      <c r="I299" s="14" t="str">
        <f t="shared" si="82"/>
        <v/>
      </c>
      <c r="J299" s="14" t="str">
        <f>""</f>
        <v/>
      </c>
      <c r="K299" s="14" t="str">
        <f t="shared" si="83"/>
        <v/>
      </c>
      <c r="L299" s="14" t="str">
        <f t="shared" si="84"/>
        <v/>
      </c>
      <c r="M299" s="14" t="str">
        <f t="shared" si="85"/>
        <v/>
      </c>
      <c r="N299" s="14" t="str">
        <f t="shared" si="86"/>
        <v/>
      </c>
      <c r="O299" s="14" t="str">
        <f t="shared" si="87"/>
        <v/>
      </c>
      <c r="P299" s="14" t="str">
        <f t="shared" si="88"/>
        <v/>
      </c>
      <c r="Q299" s="14" t="str">
        <f t="shared" si="89"/>
        <v/>
      </c>
      <c r="R299" s="96" t="str">
        <f t="shared" si="79"/>
        <v/>
      </c>
      <c r="S299" s="14" t="str">
        <f t="shared" si="90"/>
        <v/>
      </c>
      <c r="T299" s="14" t="str">
        <f t="shared" si="80"/>
        <v/>
      </c>
      <c r="U299" s="14" t="str">
        <f t="shared" si="91"/>
        <v/>
      </c>
      <c r="V299" s="14" t="str">
        <f t="shared" si="92"/>
        <v/>
      </c>
      <c r="W299" s="14" t="str">
        <f>IFERROR(CONCATENATE("PAGO N° ",B299," DEL CONTRATO CPS ",V299," ENTRE ",TEXT(VLOOKUP(A299,matriz,IF(generador!B299=1,16,IF(generador!B299=2,19,IF(generador!B299=3,22,IF(generador!B299=4,25,IF(generador!B299=5,28,IF(generador!B299=6,31,IF(generador!B299=7,34,IF(generador!B299=8,37,IF(generador!B299=9,40,IF(generador!B299=10,43,IF(generador!B299=11,46,IF(generador!B299=12,49,IF(generador!B299=13,52,IF(generador!B299=14,55,IF(generador!B299=15,58))))))))))))))),FALSE),"dd/mm/yyyy")," Y ",TEXT(VLOOKUP(A299,matriz,IF(generador!B299=1,17,IF(generador!B299=2,20,IF(generador!B299=3,23,IF(generador!B299=4,26,IF(generador!B299=5,29,IF(generador!B299=6,32,IF(generador!B299=7,35,IF(generador!B299=8,38,IF(generador!B299=9,41,IF(generador!B299=10,44,IF(generador!B299=11,47,IF(generador!B299=12,50,IF(generador!B299=13,53,IF(generador!B299=14,56,IF(generador!B299=15,59))))))))))))))),FALSE),"dd/mm/yyyy")),"")</f>
        <v/>
      </c>
    </row>
    <row r="300" spans="1:23" x14ac:dyDescent="0.25">
      <c r="A300" s="12"/>
      <c r="B300" s="5"/>
      <c r="C300" s="5"/>
      <c r="D300" s="14" t="str">
        <f t="shared" si="76"/>
        <v/>
      </c>
      <c r="E300" s="15" t="str">
        <f>IFERROR(IF(A300&lt;&gt;"",VLOOKUP(A300,matriz,IF(generador!B300=1,15,IF(generador!B300=2,18,IF(generador!B300=3,21,IF(generador!B300=4,24,IF(generador!B300=5,27,IF(generador!B300=6,30,IF(generador!B300=7,33,IF(generador!B300=8,36,IF(generador!B300=9,39,IF(generador!B300=10,42,IF(generador!B300=11,45,IF(generador!B300=12,48,IF(generador!B300=13,51,IF(generador!B300=14,54,IF(generador!B300=15,57))))))))))))))),FALSE),""),"")</f>
        <v/>
      </c>
      <c r="F300" s="16" t="str">
        <f t="shared" si="77"/>
        <v/>
      </c>
      <c r="G300" s="20" t="str">
        <f t="shared" si="78"/>
        <v/>
      </c>
      <c r="H300" s="13" t="str">
        <f t="shared" ca="1" si="81"/>
        <v/>
      </c>
      <c r="I300" s="14" t="str">
        <f t="shared" si="82"/>
        <v/>
      </c>
      <c r="J300" s="14" t="str">
        <f>""</f>
        <v/>
      </c>
      <c r="K300" s="14" t="str">
        <f t="shared" si="83"/>
        <v/>
      </c>
      <c r="L300" s="14" t="str">
        <f t="shared" si="84"/>
        <v/>
      </c>
      <c r="M300" s="14" t="str">
        <f t="shared" si="85"/>
        <v/>
      </c>
      <c r="N300" s="14" t="str">
        <f t="shared" si="86"/>
        <v/>
      </c>
      <c r="O300" s="14" t="str">
        <f t="shared" si="87"/>
        <v/>
      </c>
      <c r="P300" s="14" t="str">
        <f t="shared" si="88"/>
        <v/>
      </c>
      <c r="Q300" s="14" t="str">
        <f t="shared" si="89"/>
        <v/>
      </c>
      <c r="R300" s="96" t="str">
        <f t="shared" si="79"/>
        <v/>
      </c>
      <c r="S300" s="14" t="str">
        <f t="shared" si="90"/>
        <v/>
      </c>
      <c r="T300" s="14" t="str">
        <f t="shared" si="80"/>
        <v/>
      </c>
      <c r="U300" s="14" t="str">
        <f t="shared" si="91"/>
        <v/>
      </c>
      <c r="V300" s="14" t="str">
        <f t="shared" si="92"/>
        <v/>
      </c>
      <c r="W300" s="14" t="str">
        <f>IFERROR(CONCATENATE("PAGO N° ",B300," DEL CONTRATO CPS ",V300," ENTRE ",TEXT(VLOOKUP(A300,matriz,IF(generador!B300=1,16,IF(generador!B300=2,19,IF(generador!B300=3,22,IF(generador!B300=4,25,IF(generador!B300=5,28,IF(generador!B300=6,31,IF(generador!B300=7,34,IF(generador!B300=8,37,IF(generador!B300=9,40,IF(generador!B300=10,43,IF(generador!B300=11,46,IF(generador!B300=12,49,IF(generador!B300=13,52,IF(generador!B300=14,55,IF(generador!B300=15,58))))))))))))))),FALSE),"dd/mm/yyyy")," Y ",TEXT(VLOOKUP(A300,matriz,IF(generador!B300=1,17,IF(generador!B300=2,20,IF(generador!B300=3,23,IF(generador!B300=4,26,IF(generador!B300=5,29,IF(generador!B300=6,32,IF(generador!B300=7,35,IF(generador!B300=8,38,IF(generador!B300=9,41,IF(generador!B300=10,44,IF(generador!B300=11,47,IF(generador!B300=12,50,IF(generador!B300=13,53,IF(generador!B300=14,56,IF(generador!B300=15,59))))))))))))))),FALSE),"dd/mm/yyyy")),"")</f>
        <v/>
      </c>
    </row>
    <row r="301" spans="1:23" x14ac:dyDescent="0.25">
      <c r="A301" s="12"/>
      <c r="B301" s="5"/>
      <c r="C301" s="5"/>
      <c r="D301" s="14" t="str">
        <f t="shared" si="76"/>
        <v/>
      </c>
      <c r="E301" s="15" t="str">
        <f>IFERROR(IF(A301&lt;&gt;"",VLOOKUP(A301,matriz,IF(generador!B301=1,15,IF(generador!B301=2,18,IF(generador!B301=3,21,IF(generador!B301=4,24,IF(generador!B301=5,27,IF(generador!B301=6,30,IF(generador!B301=7,33,IF(generador!B301=8,36,IF(generador!B301=9,39,IF(generador!B301=10,42,IF(generador!B301=11,45,IF(generador!B301=12,48,IF(generador!B301=13,51,IF(generador!B301=14,54,IF(generador!B301=15,57))))))))))))))),FALSE),""),"")</f>
        <v/>
      </c>
      <c r="F301" s="16" t="str">
        <f t="shared" si="77"/>
        <v/>
      </c>
      <c r="G301" s="20" t="str">
        <f t="shared" si="78"/>
        <v/>
      </c>
      <c r="H301" s="13" t="str">
        <f t="shared" ca="1" si="81"/>
        <v/>
      </c>
      <c r="I301" s="14" t="str">
        <f t="shared" si="82"/>
        <v/>
      </c>
      <c r="J301" s="14" t="str">
        <f>""</f>
        <v/>
      </c>
      <c r="K301" s="14" t="str">
        <f t="shared" si="83"/>
        <v/>
      </c>
      <c r="L301" s="14" t="str">
        <f t="shared" si="84"/>
        <v/>
      </c>
      <c r="M301" s="14" t="str">
        <f t="shared" si="85"/>
        <v/>
      </c>
      <c r="N301" s="14" t="str">
        <f t="shared" si="86"/>
        <v/>
      </c>
      <c r="O301" s="14" t="str">
        <f t="shared" si="87"/>
        <v/>
      </c>
      <c r="P301" s="14" t="str">
        <f t="shared" si="88"/>
        <v/>
      </c>
      <c r="Q301" s="14" t="str">
        <f t="shared" si="89"/>
        <v/>
      </c>
      <c r="R301" s="96" t="str">
        <f t="shared" si="79"/>
        <v/>
      </c>
      <c r="S301" s="14" t="str">
        <f t="shared" si="90"/>
        <v/>
      </c>
      <c r="T301" s="14" t="str">
        <f t="shared" si="80"/>
        <v/>
      </c>
      <c r="U301" s="14" t="str">
        <f t="shared" si="91"/>
        <v/>
      </c>
      <c r="V301" s="14" t="str">
        <f t="shared" si="92"/>
        <v/>
      </c>
      <c r="W301" s="14" t="str">
        <f>IFERROR(CONCATENATE("PAGO N° ",B301," DEL CONTRATO CPS ",V301," ENTRE ",TEXT(VLOOKUP(A301,matriz,IF(generador!B301=1,16,IF(generador!B301=2,19,IF(generador!B301=3,22,IF(generador!B301=4,25,IF(generador!B301=5,28,IF(generador!B301=6,31,IF(generador!B301=7,34,IF(generador!B301=8,37,IF(generador!B301=9,40,IF(generador!B301=10,43,IF(generador!B301=11,46,IF(generador!B301=12,49,IF(generador!B301=13,52,IF(generador!B301=14,55,IF(generador!B301=15,58))))))))))))))),FALSE),"dd/mm/yyyy")," Y ",TEXT(VLOOKUP(A301,matriz,IF(generador!B301=1,17,IF(generador!B301=2,20,IF(generador!B301=3,23,IF(generador!B301=4,26,IF(generador!B301=5,29,IF(generador!B301=6,32,IF(generador!B301=7,35,IF(generador!B301=8,38,IF(generador!B301=9,41,IF(generador!B301=10,44,IF(generador!B301=11,47,IF(generador!B301=12,50,IF(generador!B301=13,53,IF(generador!B301=14,56,IF(generador!B301=15,59))))))))))))))),FALSE),"dd/mm/yyyy")),"")</f>
        <v/>
      </c>
    </row>
    <row r="302" spans="1:23" x14ac:dyDescent="0.25">
      <c r="A302" s="12"/>
      <c r="B302" s="5"/>
      <c r="C302" s="5"/>
      <c r="D302" s="14" t="str">
        <f t="shared" si="76"/>
        <v/>
      </c>
      <c r="E302" s="15" t="str">
        <f>IFERROR(IF(A302&lt;&gt;"",VLOOKUP(A302,matriz,IF(generador!B302=1,15,IF(generador!B302=2,18,IF(generador!B302=3,21,IF(generador!B302=4,24,IF(generador!B302=5,27,IF(generador!B302=6,30,IF(generador!B302=7,33,IF(generador!B302=8,36,IF(generador!B302=9,39,IF(generador!B302=10,42,IF(generador!B302=11,45,IF(generador!B302=12,48,IF(generador!B302=13,51,IF(generador!B302=14,54,IF(generador!B302=15,57))))))))))))))),FALSE),""),"")</f>
        <v/>
      </c>
      <c r="F302" s="16" t="str">
        <f t="shared" si="77"/>
        <v/>
      </c>
      <c r="G302" s="20" t="str">
        <f t="shared" si="78"/>
        <v/>
      </c>
      <c r="H302" s="13" t="str">
        <f t="shared" ca="1" si="81"/>
        <v/>
      </c>
      <c r="I302" s="14" t="str">
        <f t="shared" si="82"/>
        <v/>
      </c>
      <c r="J302" s="14" t="str">
        <f>""</f>
        <v/>
      </c>
      <c r="K302" s="14" t="str">
        <f t="shared" si="83"/>
        <v/>
      </c>
      <c r="L302" s="14" t="str">
        <f t="shared" si="84"/>
        <v/>
      </c>
      <c r="M302" s="14" t="str">
        <f t="shared" si="85"/>
        <v/>
      </c>
      <c r="N302" s="14" t="str">
        <f t="shared" si="86"/>
        <v/>
      </c>
      <c r="O302" s="14" t="str">
        <f t="shared" si="87"/>
        <v/>
      </c>
      <c r="P302" s="14" t="str">
        <f t="shared" si="88"/>
        <v/>
      </c>
      <c r="Q302" s="14" t="str">
        <f t="shared" si="89"/>
        <v/>
      </c>
      <c r="R302" s="96" t="str">
        <f t="shared" si="79"/>
        <v/>
      </c>
      <c r="S302" s="14" t="str">
        <f t="shared" si="90"/>
        <v/>
      </c>
      <c r="T302" s="14" t="str">
        <f t="shared" si="80"/>
        <v/>
      </c>
      <c r="U302" s="14" t="str">
        <f t="shared" si="91"/>
        <v/>
      </c>
      <c r="V302" s="14" t="str">
        <f t="shared" si="92"/>
        <v/>
      </c>
      <c r="W302" s="14" t="str">
        <f>IFERROR(CONCATENATE("PAGO N° ",B302," DEL CONTRATO CPS ",V302," ENTRE ",TEXT(VLOOKUP(A302,matriz,IF(generador!B302=1,16,IF(generador!B302=2,19,IF(generador!B302=3,22,IF(generador!B302=4,25,IF(generador!B302=5,28,IF(generador!B302=6,31,IF(generador!B302=7,34,IF(generador!B302=8,37,IF(generador!B302=9,40,IF(generador!B302=10,43,IF(generador!B302=11,46,IF(generador!B302=12,49,IF(generador!B302=13,52,IF(generador!B302=14,55,IF(generador!B302=15,58))))))))))))))),FALSE),"dd/mm/yyyy")," Y ",TEXT(VLOOKUP(A302,matriz,IF(generador!B302=1,17,IF(generador!B302=2,20,IF(generador!B302=3,23,IF(generador!B302=4,26,IF(generador!B302=5,29,IF(generador!B302=6,32,IF(generador!B302=7,35,IF(generador!B302=8,38,IF(generador!B302=9,41,IF(generador!B302=10,44,IF(generador!B302=11,47,IF(generador!B302=12,50,IF(generador!B302=13,53,IF(generador!B302=14,56,IF(generador!B302=15,59))))))))))))))),FALSE),"dd/mm/yyyy")),"")</f>
        <v/>
      </c>
    </row>
    <row r="303" spans="1:23" x14ac:dyDescent="0.25">
      <c r="A303" s="12"/>
      <c r="B303" s="5"/>
      <c r="C303" s="5"/>
      <c r="D303" s="14" t="str">
        <f t="shared" si="76"/>
        <v/>
      </c>
      <c r="E303" s="15" t="str">
        <f>IFERROR(IF(A303&lt;&gt;"",VLOOKUP(A303,matriz,IF(generador!B303=1,15,IF(generador!B303=2,18,IF(generador!B303=3,21,IF(generador!B303=4,24,IF(generador!B303=5,27,IF(generador!B303=6,30,IF(generador!B303=7,33,IF(generador!B303=8,36,IF(generador!B303=9,39,IF(generador!B303=10,42,IF(generador!B303=11,45,IF(generador!B303=12,48,IF(generador!B303=13,51,IF(generador!B303=14,54,IF(generador!B303=15,57))))))))))))))),FALSE),""),"")</f>
        <v/>
      </c>
      <c r="F303" s="16" t="str">
        <f t="shared" si="77"/>
        <v/>
      </c>
      <c r="G303" s="20" t="str">
        <f t="shared" si="78"/>
        <v/>
      </c>
      <c r="H303" s="13" t="str">
        <f t="shared" ca="1" si="81"/>
        <v/>
      </c>
      <c r="I303" s="14" t="str">
        <f t="shared" si="82"/>
        <v/>
      </c>
      <c r="J303" s="14" t="str">
        <f>""</f>
        <v/>
      </c>
      <c r="K303" s="14" t="str">
        <f t="shared" si="83"/>
        <v/>
      </c>
      <c r="L303" s="14" t="str">
        <f t="shared" si="84"/>
        <v/>
      </c>
      <c r="M303" s="14" t="str">
        <f t="shared" si="85"/>
        <v/>
      </c>
      <c r="N303" s="14" t="str">
        <f t="shared" si="86"/>
        <v/>
      </c>
      <c r="O303" s="14" t="str">
        <f t="shared" si="87"/>
        <v/>
      </c>
      <c r="P303" s="14" t="str">
        <f t="shared" si="88"/>
        <v/>
      </c>
      <c r="Q303" s="14" t="str">
        <f t="shared" si="89"/>
        <v/>
      </c>
      <c r="R303" s="96" t="str">
        <f t="shared" si="79"/>
        <v/>
      </c>
      <c r="S303" s="14" t="str">
        <f t="shared" si="90"/>
        <v/>
      </c>
      <c r="T303" s="14" t="str">
        <f t="shared" si="80"/>
        <v/>
      </c>
      <c r="U303" s="14" t="str">
        <f t="shared" si="91"/>
        <v/>
      </c>
      <c r="V303" s="14" t="str">
        <f t="shared" si="92"/>
        <v/>
      </c>
      <c r="W303" s="14" t="str">
        <f>IFERROR(CONCATENATE("PAGO N° ",B303," DEL CONTRATO CPS ",V303," ENTRE ",TEXT(VLOOKUP(A303,matriz,IF(generador!B303=1,16,IF(generador!B303=2,19,IF(generador!B303=3,22,IF(generador!B303=4,25,IF(generador!B303=5,28,IF(generador!B303=6,31,IF(generador!B303=7,34,IF(generador!B303=8,37,IF(generador!B303=9,40,IF(generador!B303=10,43,IF(generador!B303=11,46,IF(generador!B303=12,49,IF(generador!B303=13,52,IF(generador!B303=14,55,IF(generador!B303=15,58))))))))))))))),FALSE),"dd/mm/yyyy")," Y ",TEXT(VLOOKUP(A303,matriz,IF(generador!B303=1,17,IF(generador!B303=2,20,IF(generador!B303=3,23,IF(generador!B303=4,26,IF(generador!B303=5,29,IF(generador!B303=6,32,IF(generador!B303=7,35,IF(generador!B303=8,38,IF(generador!B303=9,41,IF(generador!B303=10,44,IF(generador!B303=11,47,IF(generador!B303=12,50,IF(generador!B303=13,53,IF(generador!B303=14,56,IF(generador!B303=15,59))))))))))))))),FALSE),"dd/mm/yyyy")),"")</f>
        <v/>
      </c>
    </row>
    <row r="304" spans="1:23" x14ac:dyDescent="0.25">
      <c r="A304" s="12"/>
      <c r="B304" s="5"/>
      <c r="C304" s="5"/>
      <c r="D304" s="14" t="str">
        <f t="shared" si="76"/>
        <v/>
      </c>
      <c r="E304" s="15" t="str">
        <f>IFERROR(IF(A304&lt;&gt;"",VLOOKUP(A304,matriz,IF(generador!B304=1,15,IF(generador!B304=2,18,IF(generador!B304=3,21,IF(generador!B304=4,24,IF(generador!B304=5,27,IF(generador!B304=6,30,IF(generador!B304=7,33,IF(generador!B304=8,36,IF(generador!B304=9,39,IF(generador!B304=10,42,IF(generador!B304=11,45,IF(generador!B304=12,48,IF(generador!B304=13,51,IF(generador!B304=14,54,IF(generador!B304=15,57))))))))))))))),FALSE),""),"")</f>
        <v/>
      </c>
      <c r="F304" s="16" t="str">
        <f t="shared" si="77"/>
        <v/>
      </c>
      <c r="G304" s="20" t="str">
        <f t="shared" si="78"/>
        <v/>
      </c>
      <c r="H304" s="13" t="str">
        <f t="shared" ca="1" si="81"/>
        <v/>
      </c>
      <c r="I304" s="14" t="str">
        <f t="shared" si="82"/>
        <v/>
      </c>
      <c r="J304" s="14" t="str">
        <f>""</f>
        <v/>
      </c>
      <c r="K304" s="14" t="str">
        <f t="shared" si="83"/>
        <v/>
      </c>
      <c r="L304" s="14" t="str">
        <f t="shared" si="84"/>
        <v/>
      </c>
      <c r="M304" s="14" t="str">
        <f t="shared" si="85"/>
        <v/>
      </c>
      <c r="N304" s="14" t="str">
        <f t="shared" si="86"/>
        <v/>
      </c>
      <c r="O304" s="14" t="str">
        <f t="shared" si="87"/>
        <v/>
      </c>
      <c r="P304" s="14" t="str">
        <f t="shared" si="88"/>
        <v/>
      </c>
      <c r="Q304" s="14" t="str">
        <f t="shared" si="89"/>
        <v/>
      </c>
      <c r="R304" s="96" t="str">
        <f t="shared" si="79"/>
        <v/>
      </c>
      <c r="S304" s="14" t="str">
        <f t="shared" si="90"/>
        <v/>
      </c>
      <c r="T304" s="14" t="str">
        <f t="shared" si="80"/>
        <v/>
      </c>
      <c r="U304" s="14" t="str">
        <f t="shared" si="91"/>
        <v/>
      </c>
      <c r="V304" s="14" t="str">
        <f t="shared" si="92"/>
        <v/>
      </c>
      <c r="W304" s="14" t="str">
        <f>IFERROR(CONCATENATE("PAGO N° ",B304," DEL CONTRATO CPS ",V304," ENTRE ",TEXT(VLOOKUP(A304,matriz,IF(generador!B304=1,16,IF(generador!B304=2,19,IF(generador!B304=3,22,IF(generador!B304=4,25,IF(generador!B304=5,28,IF(generador!B304=6,31,IF(generador!B304=7,34,IF(generador!B304=8,37,IF(generador!B304=9,40,IF(generador!B304=10,43,IF(generador!B304=11,46,IF(generador!B304=12,49,IF(generador!B304=13,52,IF(generador!B304=14,55,IF(generador!B304=15,58))))))))))))))),FALSE),"dd/mm/yyyy")," Y ",TEXT(VLOOKUP(A304,matriz,IF(generador!B304=1,17,IF(generador!B304=2,20,IF(generador!B304=3,23,IF(generador!B304=4,26,IF(generador!B304=5,29,IF(generador!B304=6,32,IF(generador!B304=7,35,IF(generador!B304=8,38,IF(generador!B304=9,41,IF(generador!B304=10,44,IF(generador!B304=11,47,IF(generador!B304=12,50,IF(generador!B304=13,53,IF(generador!B304=14,56,IF(generador!B304=15,59))))))))))))))),FALSE),"dd/mm/yyyy")),"")</f>
        <v/>
      </c>
    </row>
    <row r="305" spans="1:23" x14ac:dyDescent="0.25">
      <c r="A305" s="12"/>
      <c r="B305" s="5"/>
      <c r="C305" s="5"/>
      <c r="D305" s="14" t="str">
        <f t="shared" si="76"/>
        <v/>
      </c>
      <c r="E305" s="15" t="str">
        <f>IFERROR(IF(A305&lt;&gt;"",VLOOKUP(A305,matriz,IF(generador!B305=1,15,IF(generador!B305=2,18,IF(generador!B305=3,21,IF(generador!B305=4,24,IF(generador!B305=5,27,IF(generador!B305=6,30,IF(generador!B305=7,33,IF(generador!B305=8,36,IF(generador!B305=9,39,IF(generador!B305=10,42,IF(generador!B305=11,45,IF(generador!B305=12,48,IF(generador!B305=13,51,IF(generador!B305=14,54,IF(generador!B305=15,57))))))))))))))),FALSE),""),"")</f>
        <v/>
      </c>
      <c r="F305" s="16" t="str">
        <f t="shared" si="77"/>
        <v/>
      </c>
      <c r="G305" s="20" t="str">
        <f t="shared" si="78"/>
        <v/>
      </c>
      <c r="H305" s="13" t="str">
        <f t="shared" ca="1" si="81"/>
        <v/>
      </c>
      <c r="I305" s="14" t="str">
        <f t="shared" si="82"/>
        <v/>
      </c>
      <c r="J305" s="14" t="str">
        <f>""</f>
        <v/>
      </c>
      <c r="K305" s="14" t="str">
        <f t="shared" si="83"/>
        <v/>
      </c>
      <c r="L305" s="14" t="str">
        <f t="shared" si="84"/>
        <v/>
      </c>
      <c r="M305" s="14" t="str">
        <f t="shared" si="85"/>
        <v/>
      </c>
      <c r="N305" s="14" t="str">
        <f t="shared" si="86"/>
        <v/>
      </c>
      <c r="O305" s="14" t="str">
        <f t="shared" si="87"/>
        <v/>
      </c>
      <c r="P305" s="14" t="str">
        <f t="shared" si="88"/>
        <v/>
      </c>
      <c r="Q305" s="14" t="str">
        <f t="shared" si="89"/>
        <v/>
      </c>
      <c r="R305" s="96" t="str">
        <f t="shared" si="79"/>
        <v/>
      </c>
      <c r="S305" s="14" t="str">
        <f t="shared" si="90"/>
        <v/>
      </c>
      <c r="T305" s="14" t="str">
        <f t="shared" si="80"/>
        <v/>
      </c>
      <c r="U305" s="14" t="str">
        <f t="shared" si="91"/>
        <v/>
      </c>
      <c r="V305" s="14" t="str">
        <f t="shared" si="92"/>
        <v/>
      </c>
      <c r="W305" s="14" t="str">
        <f>IFERROR(CONCATENATE("PAGO N° ",B305," DEL CONTRATO CPS ",V305," ENTRE ",TEXT(VLOOKUP(A305,matriz,IF(generador!B305=1,16,IF(generador!B305=2,19,IF(generador!B305=3,22,IF(generador!B305=4,25,IF(generador!B305=5,28,IF(generador!B305=6,31,IF(generador!B305=7,34,IF(generador!B305=8,37,IF(generador!B305=9,40,IF(generador!B305=10,43,IF(generador!B305=11,46,IF(generador!B305=12,49,IF(generador!B305=13,52,IF(generador!B305=14,55,IF(generador!B305=15,58))))))))))))))),FALSE),"dd/mm/yyyy")," Y ",TEXT(VLOOKUP(A305,matriz,IF(generador!B305=1,17,IF(generador!B305=2,20,IF(generador!B305=3,23,IF(generador!B305=4,26,IF(generador!B305=5,29,IF(generador!B305=6,32,IF(generador!B305=7,35,IF(generador!B305=8,38,IF(generador!B305=9,41,IF(generador!B305=10,44,IF(generador!B305=11,47,IF(generador!B305=12,50,IF(generador!B305=13,53,IF(generador!B305=14,56,IF(generador!B305=15,59))))))))))))))),FALSE),"dd/mm/yyyy")),"")</f>
        <v/>
      </c>
    </row>
    <row r="306" spans="1:23" x14ac:dyDescent="0.25">
      <c r="A306" s="12"/>
      <c r="B306" s="5"/>
      <c r="C306" s="5"/>
      <c r="D306" s="14" t="str">
        <f t="shared" si="76"/>
        <v/>
      </c>
      <c r="E306" s="15" t="str">
        <f>IFERROR(IF(A306&lt;&gt;"",VLOOKUP(A306,matriz,IF(generador!B306=1,15,IF(generador!B306=2,18,IF(generador!B306=3,21,IF(generador!B306=4,24,IF(generador!B306=5,27,IF(generador!B306=6,30,IF(generador!B306=7,33,IF(generador!B306=8,36,IF(generador!B306=9,39,IF(generador!B306=10,42,IF(generador!B306=11,45,IF(generador!B306=12,48,IF(generador!B306=13,51,IF(generador!B306=14,54,IF(generador!B306=15,57))))))))))))))),FALSE),""),"")</f>
        <v/>
      </c>
      <c r="F306" s="16" t="str">
        <f t="shared" si="77"/>
        <v/>
      </c>
      <c r="G306" s="20" t="str">
        <f t="shared" si="78"/>
        <v/>
      </c>
      <c r="H306" s="13" t="str">
        <f t="shared" ca="1" si="81"/>
        <v/>
      </c>
      <c r="I306" s="14" t="str">
        <f t="shared" si="82"/>
        <v/>
      </c>
      <c r="J306" s="14" t="str">
        <f>""</f>
        <v/>
      </c>
      <c r="K306" s="14" t="str">
        <f t="shared" si="83"/>
        <v/>
      </c>
      <c r="L306" s="14" t="str">
        <f t="shared" si="84"/>
        <v/>
      </c>
      <c r="M306" s="14" t="str">
        <f t="shared" si="85"/>
        <v/>
      </c>
      <c r="N306" s="14" t="str">
        <f t="shared" si="86"/>
        <v/>
      </c>
      <c r="O306" s="14" t="str">
        <f t="shared" si="87"/>
        <v/>
      </c>
      <c r="P306" s="14" t="str">
        <f t="shared" si="88"/>
        <v/>
      </c>
      <c r="Q306" s="14" t="str">
        <f t="shared" si="89"/>
        <v/>
      </c>
      <c r="R306" s="96" t="str">
        <f t="shared" si="79"/>
        <v/>
      </c>
      <c r="S306" s="14" t="str">
        <f t="shared" si="90"/>
        <v/>
      </c>
      <c r="T306" s="14" t="str">
        <f t="shared" si="80"/>
        <v/>
      </c>
      <c r="U306" s="14" t="str">
        <f t="shared" si="91"/>
        <v/>
      </c>
      <c r="V306" s="14" t="str">
        <f t="shared" si="92"/>
        <v/>
      </c>
      <c r="W306" s="14" t="str">
        <f>IFERROR(CONCATENATE("PAGO N° ",B306," DEL CONTRATO CPS ",V306," ENTRE ",TEXT(VLOOKUP(A306,matriz,IF(generador!B306=1,16,IF(generador!B306=2,19,IF(generador!B306=3,22,IF(generador!B306=4,25,IF(generador!B306=5,28,IF(generador!B306=6,31,IF(generador!B306=7,34,IF(generador!B306=8,37,IF(generador!B306=9,40,IF(generador!B306=10,43,IF(generador!B306=11,46,IF(generador!B306=12,49,IF(generador!B306=13,52,IF(generador!B306=14,55,IF(generador!B306=15,58))))))))))))))),FALSE),"dd/mm/yyyy")," Y ",TEXT(VLOOKUP(A306,matriz,IF(generador!B306=1,17,IF(generador!B306=2,20,IF(generador!B306=3,23,IF(generador!B306=4,26,IF(generador!B306=5,29,IF(generador!B306=6,32,IF(generador!B306=7,35,IF(generador!B306=8,38,IF(generador!B306=9,41,IF(generador!B306=10,44,IF(generador!B306=11,47,IF(generador!B306=12,50,IF(generador!B306=13,53,IF(generador!B306=14,56,IF(generador!B306=15,59))))))))))))))),FALSE),"dd/mm/yyyy")),"")</f>
        <v/>
      </c>
    </row>
    <row r="307" spans="1:23" x14ac:dyDescent="0.25">
      <c r="A307" s="12"/>
      <c r="B307" s="5"/>
      <c r="C307" s="5"/>
      <c r="D307" s="14" t="str">
        <f t="shared" si="76"/>
        <v/>
      </c>
      <c r="E307" s="15" t="str">
        <f>IFERROR(IF(A307&lt;&gt;"",VLOOKUP(A307,matriz,IF(generador!B307=1,15,IF(generador!B307=2,18,IF(generador!B307=3,21,IF(generador!B307=4,24,IF(generador!B307=5,27,IF(generador!B307=6,30,IF(generador!B307=7,33,IF(generador!B307=8,36,IF(generador!B307=9,39,IF(generador!B307=10,42,IF(generador!B307=11,45,IF(generador!B307=12,48,IF(generador!B307=13,51,IF(generador!B307=14,54,IF(generador!B307=15,57))))))))))))))),FALSE),""),"")</f>
        <v/>
      </c>
      <c r="F307" s="16" t="str">
        <f t="shared" si="77"/>
        <v/>
      </c>
      <c r="G307" s="20" t="str">
        <f t="shared" si="78"/>
        <v/>
      </c>
      <c r="H307" s="13" t="str">
        <f t="shared" ca="1" si="81"/>
        <v/>
      </c>
      <c r="I307" s="14" t="str">
        <f t="shared" si="82"/>
        <v/>
      </c>
      <c r="J307" s="14" t="str">
        <f>""</f>
        <v/>
      </c>
      <c r="K307" s="14" t="str">
        <f t="shared" si="83"/>
        <v/>
      </c>
      <c r="L307" s="14" t="str">
        <f t="shared" si="84"/>
        <v/>
      </c>
      <c r="M307" s="14" t="str">
        <f t="shared" si="85"/>
        <v/>
      </c>
      <c r="N307" s="14" t="str">
        <f t="shared" si="86"/>
        <v/>
      </c>
      <c r="O307" s="14" t="str">
        <f t="shared" si="87"/>
        <v/>
      </c>
      <c r="P307" s="14" t="str">
        <f t="shared" si="88"/>
        <v/>
      </c>
      <c r="Q307" s="14" t="str">
        <f t="shared" si="89"/>
        <v/>
      </c>
      <c r="R307" s="96" t="str">
        <f t="shared" si="79"/>
        <v/>
      </c>
      <c r="S307" s="14" t="str">
        <f t="shared" si="90"/>
        <v/>
      </c>
      <c r="T307" s="14" t="str">
        <f t="shared" si="80"/>
        <v/>
      </c>
      <c r="U307" s="14" t="str">
        <f t="shared" si="91"/>
        <v/>
      </c>
      <c r="V307" s="14" t="str">
        <f t="shared" si="92"/>
        <v/>
      </c>
      <c r="W307" s="14" t="str">
        <f>IFERROR(CONCATENATE("PAGO N° ",B307," DEL CONTRATO CPS ",V307," ENTRE ",TEXT(VLOOKUP(A307,matriz,IF(generador!B307=1,16,IF(generador!B307=2,19,IF(generador!B307=3,22,IF(generador!B307=4,25,IF(generador!B307=5,28,IF(generador!B307=6,31,IF(generador!B307=7,34,IF(generador!B307=8,37,IF(generador!B307=9,40,IF(generador!B307=10,43,IF(generador!B307=11,46,IF(generador!B307=12,49,IF(generador!B307=13,52,IF(generador!B307=14,55,IF(generador!B307=15,58))))))))))))))),FALSE),"dd/mm/yyyy")," Y ",TEXT(VLOOKUP(A307,matriz,IF(generador!B307=1,17,IF(generador!B307=2,20,IF(generador!B307=3,23,IF(generador!B307=4,26,IF(generador!B307=5,29,IF(generador!B307=6,32,IF(generador!B307=7,35,IF(generador!B307=8,38,IF(generador!B307=9,41,IF(generador!B307=10,44,IF(generador!B307=11,47,IF(generador!B307=12,50,IF(generador!B307=13,53,IF(generador!B307=14,56,IF(generador!B307=15,59))))))))))))))),FALSE),"dd/mm/yyyy")),"")</f>
        <v/>
      </c>
    </row>
    <row r="308" spans="1:23" x14ac:dyDescent="0.25">
      <c r="A308" s="12"/>
      <c r="B308" s="5"/>
      <c r="C308" s="5"/>
      <c r="D308" s="14" t="str">
        <f t="shared" si="76"/>
        <v/>
      </c>
      <c r="E308" s="15" t="str">
        <f>IFERROR(IF(A308&lt;&gt;"",VLOOKUP(A308,matriz,IF(generador!B308=1,15,IF(generador!B308=2,18,IF(generador!B308=3,21,IF(generador!B308=4,24,IF(generador!B308=5,27,IF(generador!B308=6,30,IF(generador!B308=7,33,IF(generador!B308=8,36,IF(generador!B308=9,39,IF(generador!B308=10,42,IF(generador!B308=11,45,IF(generador!B308=12,48,IF(generador!B308=13,51,IF(generador!B308=14,54,IF(generador!B308=15,57))))))))))))))),FALSE),""),"")</f>
        <v/>
      </c>
      <c r="F308" s="16" t="str">
        <f t="shared" si="77"/>
        <v/>
      </c>
      <c r="G308" s="20" t="str">
        <f t="shared" si="78"/>
        <v/>
      </c>
      <c r="H308" s="13" t="str">
        <f t="shared" ca="1" si="81"/>
        <v/>
      </c>
      <c r="I308" s="14" t="str">
        <f t="shared" si="82"/>
        <v/>
      </c>
      <c r="J308" s="14" t="str">
        <f>""</f>
        <v/>
      </c>
      <c r="K308" s="14" t="str">
        <f t="shared" si="83"/>
        <v/>
      </c>
      <c r="L308" s="14" t="str">
        <f t="shared" si="84"/>
        <v/>
      </c>
      <c r="M308" s="14" t="str">
        <f t="shared" si="85"/>
        <v/>
      </c>
      <c r="N308" s="14" t="str">
        <f t="shared" si="86"/>
        <v/>
      </c>
      <c r="O308" s="14" t="str">
        <f t="shared" si="87"/>
        <v/>
      </c>
      <c r="P308" s="14" t="str">
        <f t="shared" si="88"/>
        <v/>
      </c>
      <c r="Q308" s="14" t="str">
        <f t="shared" si="89"/>
        <v/>
      </c>
      <c r="R308" s="96" t="str">
        <f t="shared" si="79"/>
        <v/>
      </c>
      <c r="S308" s="14" t="str">
        <f t="shared" si="90"/>
        <v/>
      </c>
      <c r="T308" s="14" t="str">
        <f t="shared" si="80"/>
        <v/>
      </c>
      <c r="U308" s="14" t="str">
        <f t="shared" si="91"/>
        <v/>
      </c>
      <c r="V308" s="14" t="str">
        <f t="shared" si="92"/>
        <v/>
      </c>
      <c r="W308" s="14" t="str">
        <f>IFERROR(CONCATENATE("PAGO N° ",B308," DEL CONTRATO CPS ",V308," ENTRE ",TEXT(VLOOKUP(A308,matriz,IF(generador!B308=1,16,IF(generador!B308=2,19,IF(generador!B308=3,22,IF(generador!B308=4,25,IF(generador!B308=5,28,IF(generador!B308=6,31,IF(generador!B308=7,34,IF(generador!B308=8,37,IF(generador!B308=9,40,IF(generador!B308=10,43,IF(generador!B308=11,46,IF(generador!B308=12,49,IF(generador!B308=13,52,IF(generador!B308=14,55,IF(generador!B308=15,58))))))))))))))),FALSE),"dd/mm/yyyy")," Y ",TEXT(VLOOKUP(A308,matriz,IF(generador!B308=1,17,IF(generador!B308=2,20,IF(generador!B308=3,23,IF(generador!B308=4,26,IF(generador!B308=5,29,IF(generador!B308=6,32,IF(generador!B308=7,35,IF(generador!B308=8,38,IF(generador!B308=9,41,IF(generador!B308=10,44,IF(generador!B308=11,47,IF(generador!B308=12,50,IF(generador!B308=13,53,IF(generador!B308=14,56,IF(generador!B308=15,59))))))))))))))),FALSE),"dd/mm/yyyy")),"")</f>
        <v/>
      </c>
    </row>
    <row r="309" spans="1:23" x14ac:dyDescent="0.25">
      <c r="A309" s="12"/>
      <c r="B309" s="5"/>
      <c r="C309" s="5"/>
      <c r="D309" s="14" t="str">
        <f t="shared" si="76"/>
        <v/>
      </c>
      <c r="E309" s="15" t="str">
        <f>IFERROR(IF(A309&lt;&gt;"",VLOOKUP(A309,matriz,IF(generador!B309=1,15,IF(generador!B309=2,18,IF(generador!B309=3,21,IF(generador!B309=4,24,IF(generador!B309=5,27,IF(generador!B309=6,30,IF(generador!B309=7,33,IF(generador!B309=8,36,IF(generador!B309=9,39,IF(generador!B309=10,42,IF(generador!B309=11,45,IF(generador!B309=12,48,IF(generador!B309=13,51,IF(generador!B309=14,54,IF(generador!B309=15,57))))))))))))))),FALSE),""),"")</f>
        <v/>
      </c>
      <c r="F309" s="16" t="str">
        <f t="shared" si="77"/>
        <v/>
      </c>
      <c r="G309" s="20" t="str">
        <f t="shared" si="78"/>
        <v/>
      </c>
      <c r="H309" s="13" t="str">
        <f t="shared" ca="1" si="81"/>
        <v/>
      </c>
      <c r="I309" s="14" t="str">
        <f t="shared" si="82"/>
        <v/>
      </c>
      <c r="J309" s="14" t="str">
        <f>""</f>
        <v/>
      </c>
      <c r="K309" s="14" t="str">
        <f t="shared" si="83"/>
        <v/>
      </c>
      <c r="L309" s="14" t="str">
        <f t="shared" si="84"/>
        <v/>
      </c>
      <c r="M309" s="14" t="str">
        <f t="shared" si="85"/>
        <v/>
      </c>
      <c r="N309" s="14" t="str">
        <f t="shared" si="86"/>
        <v/>
      </c>
      <c r="O309" s="14" t="str">
        <f t="shared" si="87"/>
        <v/>
      </c>
      <c r="P309" s="14" t="str">
        <f t="shared" si="88"/>
        <v/>
      </c>
      <c r="Q309" s="14" t="str">
        <f t="shared" si="89"/>
        <v/>
      </c>
      <c r="R309" s="96" t="str">
        <f t="shared" si="79"/>
        <v/>
      </c>
      <c r="S309" s="14" t="str">
        <f t="shared" si="90"/>
        <v/>
      </c>
      <c r="T309" s="14" t="str">
        <f t="shared" si="80"/>
        <v/>
      </c>
      <c r="U309" s="14" t="str">
        <f t="shared" si="91"/>
        <v/>
      </c>
      <c r="V309" s="14" t="str">
        <f t="shared" si="92"/>
        <v/>
      </c>
      <c r="W309" s="14" t="str">
        <f>IFERROR(CONCATENATE("PAGO N° ",B309," DEL CONTRATO CPS ",V309," ENTRE ",TEXT(VLOOKUP(A309,matriz,IF(generador!B309=1,16,IF(generador!B309=2,19,IF(generador!B309=3,22,IF(generador!B309=4,25,IF(generador!B309=5,28,IF(generador!B309=6,31,IF(generador!B309=7,34,IF(generador!B309=8,37,IF(generador!B309=9,40,IF(generador!B309=10,43,IF(generador!B309=11,46,IF(generador!B309=12,49,IF(generador!B309=13,52,IF(generador!B309=14,55,IF(generador!B309=15,58))))))))))))))),FALSE),"dd/mm/yyyy")," Y ",TEXT(VLOOKUP(A309,matriz,IF(generador!B309=1,17,IF(generador!B309=2,20,IF(generador!B309=3,23,IF(generador!B309=4,26,IF(generador!B309=5,29,IF(generador!B309=6,32,IF(generador!B309=7,35,IF(generador!B309=8,38,IF(generador!B309=9,41,IF(generador!B309=10,44,IF(generador!B309=11,47,IF(generador!B309=12,50,IF(generador!B309=13,53,IF(generador!B309=14,56,IF(generador!B309=15,59))))))))))))))),FALSE),"dd/mm/yyyy")),"")</f>
        <v/>
      </c>
    </row>
    <row r="310" spans="1:23" x14ac:dyDescent="0.25">
      <c r="A310" s="12"/>
      <c r="B310" s="5"/>
      <c r="C310" s="5"/>
      <c r="D310" s="14" t="str">
        <f t="shared" si="76"/>
        <v/>
      </c>
      <c r="E310" s="15" t="str">
        <f>IFERROR(IF(A310&lt;&gt;"",VLOOKUP(A310,matriz,IF(generador!B310=1,15,IF(generador!B310=2,18,IF(generador!B310=3,21,IF(generador!B310=4,24,IF(generador!B310=5,27,IF(generador!B310=6,30,IF(generador!B310=7,33,IF(generador!B310=8,36,IF(generador!B310=9,39,IF(generador!B310=10,42,IF(generador!B310=11,45,IF(generador!B310=12,48,IF(generador!B310=13,51,IF(generador!B310=14,54,IF(generador!B310=15,57))))))))))))))),FALSE),""),"")</f>
        <v/>
      </c>
      <c r="F310" s="16" t="str">
        <f t="shared" si="77"/>
        <v/>
      </c>
      <c r="G310" s="20" t="str">
        <f t="shared" si="78"/>
        <v/>
      </c>
      <c r="H310" s="13" t="str">
        <f t="shared" ca="1" si="81"/>
        <v/>
      </c>
      <c r="I310" s="14" t="str">
        <f t="shared" si="82"/>
        <v/>
      </c>
      <c r="J310" s="14" t="str">
        <f>""</f>
        <v/>
      </c>
      <c r="K310" s="14" t="str">
        <f t="shared" si="83"/>
        <v/>
      </c>
      <c r="L310" s="14" t="str">
        <f t="shared" si="84"/>
        <v/>
      </c>
      <c r="M310" s="14" t="str">
        <f t="shared" si="85"/>
        <v/>
      </c>
      <c r="N310" s="14" t="str">
        <f t="shared" si="86"/>
        <v/>
      </c>
      <c r="O310" s="14" t="str">
        <f t="shared" si="87"/>
        <v/>
      </c>
      <c r="P310" s="14" t="str">
        <f t="shared" si="88"/>
        <v/>
      </c>
      <c r="Q310" s="14" t="str">
        <f t="shared" si="89"/>
        <v/>
      </c>
      <c r="R310" s="96" t="str">
        <f t="shared" si="79"/>
        <v/>
      </c>
      <c r="S310" s="14" t="str">
        <f t="shared" si="90"/>
        <v/>
      </c>
      <c r="T310" s="14" t="str">
        <f t="shared" si="80"/>
        <v/>
      </c>
      <c r="U310" s="14" t="str">
        <f t="shared" si="91"/>
        <v/>
      </c>
      <c r="V310" s="14" t="str">
        <f t="shared" si="92"/>
        <v/>
      </c>
      <c r="W310" s="14" t="str">
        <f>IFERROR(CONCATENATE("PAGO N° ",B310," DEL CONTRATO CPS ",V310," ENTRE ",TEXT(VLOOKUP(A310,matriz,IF(generador!B310=1,16,IF(generador!B310=2,19,IF(generador!B310=3,22,IF(generador!B310=4,25,IF(generador!B310=5,28,IF(generador!B310=6,31,IF(generador!B310=7,34,IF(generador!B310=8,37,IF(generador!B310=9,40,IF(generador!B310=10,43,IF(generador!B310=11,46,IF(generador!B310=12,49,IF(generador!B310=13,52,IF(generador!B310=14,55,IF(generador!B310=15,58))))))))))))))),FALSE),"dd/mm/yyyy")," Y ",TEXT(VLOOKUP(A310,matriz,IF(generador!B310=1,17,IF(generador!B310=2,20,IF(generador!B310=3,23,IF(generador!B310=4,26,IF(generador!B310=5,29,IF(generador!B310=6,32,IF(generador!B310=7,35,IF(generador!B310=8,38,IF(generador!B310=9,41,IF(generador!B310=10,44,IF(generador!B310=11,47,IF(generador!B310=12,50,IF(generador!B310=13,53,IF(generador!B310=14,56,IF(generador!B310=15,59))))))))))))))),FALSE),"dd/mm/yyyy")),"")</f>
        <v/>
      </c>
    </row>
    <row r="311" spans="1:23" x14ac:dyDescent="0.25">
      <c r="A311" s="12"/>
      <c r="B311" s="5"/>
      <c r="C311" s="5"/>
      <c r="D311" s="14" t="str">
        <f t="shared" si="76"/>
        <v/>
      </c>
      <c r="E311" s="15" t="str">
        <f>IFERROR(IF(A311&lt;&gt;"",VLOOKUP(A311,matriz,IF(generador!B311=1,15,IF(generador!B311=2,18,IF(generador!B311=3,21,IF(generador!B311=4,24,IF(generador!B311=5,27,IF(generador!B311=6,30,IF(generador!B311=7,33,IF(generador!B311=8,36,IF(generador!B311=9,39,IF(generador!B311=10,42,IF(generador!B311=11,45,IF(generador!B311=12,48,IF(generador!B311=13,51,IF(generador!B311=14,54,IF(generador!B311=15,57))))))))))))))),FALSE),""),"")</f>
        <v/>
      </c>
      <c r="F311" s="16" t="str">
        <f t="shared" si="77"/>
        <v/>
      </c>
      <c r="G311" s="20" t="str">
        <f t="shared" si="78"/>
        <v/>
      </c>
      <c r="H311" s="13" t="str">
        <f t="shared" ca="1" si="81"/>
        <v/>
      </c>
      <c r="I311" s="14" t="str">
        <f t="shared" si="82"/>
        <v/>
      </c>
      <c r="J311" s="14" t="str">
        <f>""</f>
        <v/>
      </c>
      <c r="K311" s="14" t="str">
        <f t="shared" si="83"/>
        <v/>
      </c>
      <c r="L311" s="14" t="str">
        <f t="shared" si="84"/>
        <v/>
      </c>
      <c r="M311" s="14" t="str">
        <f t="shared" si="85"/>
        <v/>
      </c>
      <c r="N311" s="14" t="str">
        <f t="shared" si="86"/>
        <v/>
      </c>
      <c r="O311" s="14" t="str">
        <f t="shared" si="87"/>
        <v/>
      </c>
      <c r="P311" s="14" t="str">
        <f t="shared" si="88"/>
        <v/>
      </c>
      <c r="Q311" s="14" t="str">
        <f t="shared" si="89"/>
        <v/>
      </c>
      <c r="R311" s="96" t="str">
        <f t="shared" si="79"/>
        <v/>
      </c>
      <c r="S311" s="14" t="str">
        <f t="shared" si="90"/>
        <v/>
      </c>
      <c r="T311" s="14" t="str">
        <f t="shared" si="80"/>
        <v/>
      </c>
      <c r="U311" s="14" t="str">
        <f t="shared" si="91"/>
        <v/>
      </c>
      <c r="V311" s="14" t="str">
        <f t="shared" si="92"/>
        <v/>
      </c>
      <c r="W311" s="14" t="str">
        <f>IFERROR(CONCATENATE("PAGO N° ",B311," DEL CONTRATO CPS ",V311," ENTRE ",TEXT(VLOOKUP(A311,matriz,IF(generador!B311=1,16,IF(generador!B311=2,19,IF(generador!B311=3,22,IF(generador!B311=4,25,IF(generador!B311=5,28,IF(generador!B311=6,31,IF(generador!B311=7,34,IF(generador!B311=8,37,IF(generador!B311=9,40,IF(generador!B311=10,43,IF(generador!B311=11,46,IF(generador!B311=12,49,IF(generador!B311=13,52,IF(generador!B311=14,55,IF(generador!B311=15,58))))))))))))))),FALSE),"dd/mm/yyyy")," Y ",TEXT(VLOOKUP(A311,matriz,IF(generador!B311=1,17,IF(generador!B311=2,20,IF(generador!B311=3,23,IF(generador!B311=4,26,IF(generador!B311=5,29,IF(generador!B311=6,32,IF(generador!B311=7,35,IF(generador!B311=8,38,IF(generador!B311=9,41,IF(generador!B311=10,44,IF(generador!B311=11,47,IF(generador!B311=12,50,IF(generador!B311=13,53,IF(generador!B311=14,56,IF(generador!B311=15,59))))))))))))))),FALSE),"dd/mm/yyyy")),"")</f>
        <v/>
      </c>
    </row>
    <row r="312" spans="1:23" x14ac:dyDescent="0.25">
      <c r="A312" s="12"/>
      <c r="B312" s="5"/>
      <c r="C312" s="5"/>
      <c r="D312" s="14" t="str">
        <f t="shared" si="76"/>
        <v/>
      </c>
      <c r="E312" s="15" t="str">
        <f>IFERROR(IF(A312&lt;&gt;"",VLOOKUP(A312,matriz,IF(generador!B312=1,15,IF(generador!B312=2,18,IF(generador!B312=3,21,IF(generador!B312=4,24,IF(generador!B312=5,27,IF(generador!B312=6,30,IF(generador!B312=7,33,IF(generador!B312=8,36,IF(generador!B312=9,39,IF(generador!B312=10,42,IF(generador!B312=11,45,IF(generador!B312=12,48,IF(generador!B312=13,51,IF(generador!B312=14,54,IF(generador!B312=15,57))))))))))))))),FALSE),""),"")</f>
        <v/>
      </c>
      <c r="F312" s="16" t="str">
        <f t="shared" si="77"/>
        <v/>
      </c>
      <c r="G312" s="20" t="str">
        <f t="shared" si="78"/>
        <v/>
      </c>
      <c r="H312" s="13" t="str">
        <f t="shared" ca="1" si="81"/>
        <v/>
      </c>
      <c r="I312" s="14" t="str">
        <f t="shared" si="82"/>
        <v/>
      </c>
      <c r="J312" s="14" t="str">
        <f>""</f>
        <v/>
      </c>
      <c r="K312" s="14" t="str">
        <f t="shared" si="83"/>
        <v/>
      </c>
      <c r="L312" s="14" t="str">
        <f t="shared" si="84"/>
        <v/>
      </c>
      <c r="M312" s="14" t="str">
        <f t="shared" si="85"/>
        <v/>
      </c>
      <c r="N312" s="14" t="str">
        <f t="shared" si="86"/>
        <v/>
      </c>
      <c r="O312" s="14" t="str">
        <f t="shared" si="87"/>
        <v/>
      </c>
      <c r="P312" s="14" t="str">
        <f t="shared" si="88"/>
        <v/>
      </c>
      <c r="Q312" s="14" t="str">
        <f t="shared" si="89"/>
        <v/>
      </c>
      <c r="R312" s="96" t="str">
        <f t="shared" si="79"/>
        <v/>
      </c>
      <c r="S312" s="14" t="str">
        <f t="shared" si="90"/>
        <v/>
      </c>
      <c r="T312" s="14" t="str">
        <f t="shared" si="80"/>
        <v/>
      </c>
      <c r="U312" s="14" t="str">
        <f t="shared" si="91"/>
        <v/>
      </c>
      <c r="V312" s="14" t="str">
        <f t="shared" si="92"/>
        <v/>
      </c>
      <c r="W312" s="14" t="str">
        <f>IFERROR(CONCATENATE("PAGO N° ",B312," DEL CONTRATO CPS ",V312," ENTRE ",TEXT(VLOOKUP(A312,matriz,IF(generador!B312=1,16,IF(generador!B312=2,19,IF(generador!B312=3,22,IF(generador!B312=4,25,IF(generador!B312=5,28,IF(generador!B312=6,31,IF(generador!B312=7,34,IF(generador!B312=8,37,IF(generador!B312=9,40,IF(generador!B312=10,43,IF(generador!B312=11,46,IF(generador!B312=12,49,IF(generador!B312=13,52,IF(generador!B312=14,55,IF(generador!B312=15,58))))))))))))))),FALSE),"dd/mm/yyyy")," Y ",TEXT(VLOOKUP(A312,matriz,IF(generador!B312=1,17,IF(generador!B312=2,20,IF(generador!B312=3,23,IF(generador!B312=4,26,IF(generador!B312=5,29,IF(generador!B312=6,32,IF(generador!B312=7,35,IF(generador!B312=8,38,IF(generador!B312=9,41,IF(generador!B312=10,44,IF(generador!B312=11,47,IF(generador!B312=12,50,IF(generador!B312=13,53,IF(generador!B312=14,56,IF(generador!B312=15,59))))))))))))))),FALSE),"dd/mm/yyyy")),"")</f>
        <v/>
      </c>
    </row>
    <row r="313" spans="1:23" x14ac:dyDescent="0.25">
      <c r="A313" s="12"/>
      <c r="B313" s="5"/>
      <c r="C313" s="5"/>
      <c r="D313" s="14" t="str">
        <f t="shared" si="76"/>
        <v/>
      </c>
      <c r="E313" s="15" t="str">
        <f>IFERROR(IF(A313&lt;&gt;"",VLOOKUP(A313,matriz,IF(generador!B313=1,15,IF(generador!B313=2,18,IF(generador!B313=3,21,IF(generador!B313=4,24,IF(generador!B313=5,27,IF(generador!B313=6,30,IF(generador!B313=7,33,IF(generador!B313=8,36,IF(generador!B313=9,39,IF(generador!B313=10,42,IF(generador!B313=11,45,IF(generador!B313=12,48,IF(generador!B313=13,51,IF(generador!B313=14,54,IF(generador!B313=15,57))))))))))))))),FALSE),""),"")</f>
        <v/>
      </c>
      <c r="F313" s="16" t="str">
        <f t="shared" si="77"/>
        <v/>
      </c>
      <c r="G313" s="20" t="str">
        <f t="shared" si="78"/>
        <v/>
      </c>
      <c r="H313" s="13" t="str">
        <f t="shared" ca="1" si="81"/>
        <v/>
      </c>
      <c r="I313" s="14" t="str">
        <f t="shared" si="82"/>
        <v/>
      </c>
      <c r="J313" s="14" t="str">
        <f>""</f>
        <v/>
      </c>
      <c r="K313" s="14" t="str">
        <f t="shared" si="83"/>
        <v/>
      </c>
      <c r="L313" s="14" t="str">
        <f t="shared" si="84"/>
        <v/>
      </c>
      <c r="M313" s="14" t="str">
        <f t="shared" si="85"/>
        <v/>
      </c>
      <c r="N313" s="14" t="str">
        <f t="shared" si="86"/>
        <v/>
      </c>
      <c r="O313" s="14" t="str">
        <f t="shared" si="87"/>
        <v/>
      </c>
      <c r="P313" s="14" t="str">
        <f t="shared" si="88"/>
        <v/>
      </c>
      <c r="Q313" s="14" t="str">
        <f t="shared" si="89"/>
        <v/>
      </c>
      <c r="R313" s="96" t="str">
        <f t="shared" si="79"/>
        <v/>
      </c>
      <c r="S313" s="14" t="str">
        <f t="shared" si="90"/>
        <v/>
      </c>
      <c r="T313" s="14" t="str">
        <f t="shared" si="80"/>
        <v/>
      </c>
      <c r="U313" s="14" t="str">
        <f t="shared" si="91"/>
        <v/>
      </c>
      <c r="V313" s="14" t="str">
        <f t="shared" si="92"/>
        <v/>
      </c>
      <c r="W313" s="14" t="str">
        <f>IFERROR(CONCATENATE("PAGO N° ",B313," DEL CONTRATO CPS ",V313," ENTRE ",TEXT(VLOOKUP(A313,matriz,IF(generador!B313=1,16,IF(generador!B313=2,19,IF(generador!B313=3,22,IF(generador!B313=4,25,IF(generador!B313=5,28,IF(generador!B313=6,31,IF(generador!B313=7,34,IF(generador!B313=8,37,IF(generador!B313=9,40,IF(generador!B313=10,43,IF(generador!B313=11,46,IF(generador!B313=12,49,IF(generador!B313=13,52,IF(generador!B313=14,55,IF(generador!B313=15,58))))))))))))))),FALSE),"dd/mm/yyyy")," Y ",TEXT(VLOOKUP(A313,matriz,IF(generador!B313=1,17,IF(generador!B313=2,20,IF(generador!B313=3,23,IF(generador!B313=4,26,IF(generador!B313=5,29,IF(generador!B313=6,32,IF(generador!B313=7,35,IF(generador!B313=8,38,IF(generador!B313=9,41,IF(generador!B313=10,44,IF(generador!B313=11,47,IF(generador!B313=12,50,IF(generador!B313=13,53,IF(generador!B313=14,56,IF(generador!B313=15,59))))))))))))))),FALSE),"dd/mm/yyyy")),"")</f>
        <v/>
      </c>
    </row>
    <row r="314" spans="1:23" x14ac:dyDescent="0.25">
      <c r="A314" s="12"/>
      <c r="B314" s="5"/>
      <c r="C314" s="5"/>
      <c r="D314" s="14" t="str">
        <f t="shared" si="76"/>
        <v/>
      </c>
      <c r="E314" s="15" t="str">
        <f>IFERROR(IF(A314&lt;&gt;"",VLOOKUP(A314,matriz,IF(generador!B314=1,15,IF(generador!B314=2,18,IF(generador!B314=3,21,IF(generador!B314=4,24,IF(generador!B314=5,27,IF(generador!B314=6,30,IF(generador!B314=7,33,IF(generador!B314=8,36,IF(generador!B314=9,39,IF(generador!B314=10,42,IF(generador!B314=11,45,IF(generador!B314=12,48,IF(generador!B314=13,51,IF(generador!B314=14,54,IF(generador!B314=15,57))))))))))))))),FALSE),""),"")</f>
        <v/>
      </c>
      <c r="F314" s="16" t="str">
        <f t="shared" si="77"/>
        <v/>
      </c>
      <c r="G314" s="20" t="str">
        <f t="shared" si="78"/>
        <v/>
      </c>
      <c r="H314" s="13" t="str">
        <f t="shared" ca="1" si="81"/>
        <v/>
      </c>
      <c r="I314" s="14" t="str">
        <f t="shared" si="82"/>
        <v/>
      </c>
      <c r="J314" s="14" t="str">
        <f>""</f>
        <v/>
      </c>
      <c r="K314" s="14" t="str">
        <f t="shared" si="83"/>
        <v/>
      </c>
      <c r="L314" s="14" t="str">
        <f t="shared" si="84"/>
        <v/>
      </c>
      <c r="M314" s="14" t="str">
        <f t="shared" si="85"/>
        <v/>
      </c>
      <c r="N314" s="14" t="str">
        <f t="shared" si="86"/>
        <v/>
      </c>
      <c r="O314" s="14" t="str">
        <f t="shared" si="87"/>
        <v/>
      </c>
      <c r="P314" s="14" t="str">
        <f t="shared" si="88"/>
        <v/>
      </c>
      <c r="Q314" s="14" t="str">
        <f t="shared" si="89"/>
        <v/>
      </c>
      <c r="R314" s="96" t="str">
        <f t="shared" si="79"/>
        <v/>
      </c>
      <c r="S314" s="14" t="str">
        <f t="shared" si="90"/>
        <v/>
      </c>
      <c r="T314" s="14" t="str">
        <f t="shared" si="80"/>
        <v/>
      </c>
      <c r="U314" s="14" t="str">
        <f t="shared" si="91"/>
        <v/>
      </c>
      <c r="V314" s="14" t="str">
        <f t="shared" si="92"/>
        <v/>
      </c>
      <c r="W314" s="14" t="str">
        <f>IFERROR(CONCATENATE("PAGO N° ",B314," DEL CONTRATO CPS ",V314," ENTRE ",TEXT(VLOOKUP(A314,matriz,IF(generador!B314=1,16,IF(generador!B314=2,19,IF(generador!B314=3,22,IF(generador!B314=4,25,IF(generador!B314=5,28,IF(generador!B314=6,31,IF(generador!B314=7,34,IF(generador!B314=8,37,IF(generador!B314=9,40,IF(generador!B314=10,43,IF(generador!B314=11,46,IF(generador!B314=12,49,IF(generador!B314=13,52,IF(generador!B314=14,55,IF(generador!B314=15,58))))))))))))))),FALSE),"dd/mm/yyyy")," Y ",TEXT(VLOOKUP(A314,matriz,IF(generador!B314=1,17,IF(generador!B314=2,20,IF(generador!B314=3,23,IF(generador!B314=4,26,IF(generador!B314=5,29,IF(generador!B314=6,32,IF(generador!B314=7,35,IF(generador!B314=8,38,IF(generador!B314=9,41,IF(generador!B314=10,44,IF(generador!B314=11,47,IF(generador!B314=12,50,IF(generador!B314=13,53,IF(generador!B314=14,56,IF(generador!B314=15,59))))))))))))))),FALSE),"dd/mm/yyyy")),"")</f>
        <v/>
      </c>
    </row>
    <row r="315" spans="1:23" x14ac:dyDescent="0.25">
      <c r="A315" s="12"/>
      <c r="B315" s="5"/>
      <c r="C315" s="5"/>
      <c r="D315" s="14" t="str">
        <f t="shared" si="76"/>
        <v/>
      </c>
      <c r="E315" s="15" t="str">
        <f>IFERROR(IF(A315&lt;&gt;"",VLOOKUP(A315,matriz,IF(generador!B315=1,15,IF(generador!B315=2,18,IF(generador!B315=3,21,IF(generador!B315=4,24,IF(generador!B315=5,27,IF(generador!B315=6,30,IF(generador!B315=7,33,IF(generador!B315=8,36,IF(generador!B315=9,39,IF(generador!B315=10,42,IF(generador!B315=11,45,IF(generador!B315=12,48,IF(generador!B315=13,51,IF(generador!B315=14,54,IF(generador!B315=15,57))))))))))))))),FALSE),""),"")</f>
        <v/>
      </c>
      <c r="F315" s="16" t="str">
        <f t="shared" si="77"/>
        <v/>
      </c>
      <c r="G315" s="20" t="str">
        <f t="shared" si="78"/>
        <v/>
      </c>
      <c r="H315" s="13" t="str">
        <f t="shared" ca="1" si="81"/>
        <v/>
      </c>
      <c r="I315" s="14" t="str">
        <f t="shared" si="82"/>
        <v/>
      </c>
      <c r="J315" s="14" t="str">
        <f>""</f>
        <v/>
      </c>
      <c r="K315" s="14" t="str">
        <f t="shared" si="83"/>
        <v/>
      </c>
      <c r="L315" s="14" t="str">
        <f t="shared" si="84"/>
        <v/>
      </c>
      <c r="M315" s="14" t="str">
        <f t="shared" si="85"/>
        <v/>
      </c>
      <c r="N315" s="14" t="str">
        <f t="shared" si="86"/>
        <v/>
      </c>
      <c r="O315" s="14" t="str">
        <f t="shared" si="87"/>
        <v/>
      </c>
      <c r="P315" s="14" t="str">
        <f t="shared" si="88"/>
        <v/>
      </c>
      <c r="Q315" s="14" t="str">
        <f t="shared" si="89"/>
        <v/>
      </c>
      <c r="R315" s="96" t="str">
        <f t="shared" si="79"/>
        <v/>
      </c>
      <c r="S315" s="14" t="str">
        <f t="shared" si="90"/>
        <v/>
      </c>
      <c r="T315" s="14" t="str">
        <f t="shared" si="80"/>
        <v/>
      </c>
      <c r="U315" s="14" t="str">
        <f t="shared" si="91"/>
        <v/>
      </c>
      <c r="V315" s="14" t="str">
        <f t="shared" si="92"/>
        <v/>
      </c>
      <c r="W315" s="14" t="str">
        <f>IFERROR(CONCATENATE("PAGO N° ",B315," DEL CONTRATO CPS ",V315," ENTRE ",TEXT(VLOOKUP(A315,matriz,IF(generador!B315=1,16,IF(generador!B315=2,19,IF(generador!B315=3,22,IF(generador!B315=4,25,IF(generador!B315=5,28,IF(generador!B315=6,31,IF(generador!B315=7,34,IF(generador!B315=8,37,IF(generador!B315=9,40,IF(generador!B315=10,43,IF(generador!B315=11,46,IF(generador!B315=12,49,IF(generador!B315=13,52,IF(generador!B315=14,55,IF(generador!B315=15,58))))))))))))))),FALSE),"dd/mm/yyyy")," Y ",TEXT(VLOOKUP(A315,matriz,IF(generador!B315=1,17,IF(generador!B315=2,20,IF(generador!B315=3,23,IF(generador!B315=4,26,IF(generador!B315=5,29,IF(generador!B315=6,32,IF(generador!B315=7,35,IF(generador!B315=8,38,IF(generador!B315=9,41,IF(generador!B315=10,44,IF(generador!B315=11,47,IF(generador!B315=12,50,IF(generador!B315=13,53,IF(generador!B315=14,56,IF(generador!B315=15,59))))))))))))))),FALSE),"dd/mm/yyyy")),"")</f>
        <v/>
      </c>
    </row>
    <row r="316" spans="1:23" x14ac:dyDescent="0.25">
      <c r="A316" s="12"/>
      <c r="B316" s="5"/>
      <c r="C316" s="5"/>
      <c r="D316" s="14" t="str">
        <f t="shared" si="76"/>
        <v/>
      </c>
      <c r="E316" s="15" t="str">
        <f>IFERROR(IF(A316&lt;&gt;"",VLOOKUP(A316,matriz,IF(generador!B316=1,15,IF(generador!B316=2,18,IF(generador!B316=3,21,IF(generador!B316=4,24,IF(generador!B316=5,27,IF(generador!B316=6,30,IF(generador!B316=7,33,IF(generador!B316=8,36,IF(generador!B316=9,39,IF(generador!B316=10,42,IF(generador!B316=11,45,IF(generador!B316=12,48,IF(generador!B316=13,51,IF(generador!B316=14,54,IF(generador!B316=15,57))))))))))))))),FALSE),""),"")</f>
        <v/>
      </c>
      <c r="F316" s="16" t="str">
        <f t="shared" si="77"/>
        <v/>
      </c>
      <c r="G316" s="20" t="str">
        <f t="shared" si="78"/>
        <v/>
      </c>
      <c r="H316" s="13" t="str">
        <f t="shared" ca="1" si="81"/>
        <v/>
      </c>
      <c r="I316" s="14" t="str">
        <f t="shared" si="82"/>
        <v/>
      </c>
      <c r="J316" s="14" t="str">
        <f>""</f>
        <v/>
      </c>
      <c r="K316" s="14" t="str">
        <f t="shared" si="83"/>
        <v/>
      </c>
      <c r="L316" s="14" t="str">
        <f t="shared" si="84"/>
        <v/>
      </c>
      <c r="M316" s="14" t="str">
        <f t="shared" si="85"/>
        <v/>
      </c>
      <c r="N316" s="14" t="str">
        <f t="shared" si="86"/>
        <v/>
      </c>
      <c r="O316" s="14" t="str">
        <f t="shared" si="87"/>
        <v/>
      </c>
      <c r="P316" s="14" t="str">
        <f t="shared" si="88"/>
        <v/>
      </c>
      <c r="Q316" s="14" t="str">
        <f t="shared" si="89"/>
        <v/>
      </c>
      <c r="R316" s="96" t="str">
        <f t="shared" si="79"/>
        <v/>
      </c>
      <c r="S316" s="14" t="str">
        <f t="shared" si="90"/>
        <v/>
      </c>
      <c r="T316" s="14" t="str">
        <f t="shared" si="80"/>
        <v/>
      </c>
      <c r="U316" s="14" t="str">
        <f t="shared" si="91"/>
        <v/>
      </c>
      <c r="V316" s="14" t="str">
        <f t="shared" si="92"/>
        <v/>
      </c>
      <c r="W316" s="14" t="str">
        <f>IFERROR(CONCATENATE("PAGO N° ",B316," DEL CONTRATO CPS ",V316," ENTRE ",TEXT(VLOOKUP(A316,matriz,IF(generador!B316=1,16,IF(generador!B316=2,19,IF(generador!B316=3,22,IF(generador!B316=4,25,IF(generador!B316=5,28,IF(generador!B316=6,31,IF(generador!B316=7,34,IF(generador!B316=8,37,IF(generador!B316=9,40,IF(generador!B316=10,43,IF(generador!B316=11,46,IF(generador!B316=12,49,IF(generador!B316=13,52,IF(generador!B316=14,55,IF(generador!B316=15,58))))))))))))))),FALSE),"dd/mm/yyyy")," Y ",TEXT(VLOOKUP(A316,matriz,IF(generador!B316=1,17,IF(generador!B316=2,20,IF(generador!B316=3,23,IF(generador!B316=4,26,IF(generador!B316=5,29,IF(generador!B316=6,32,IF(generador!B316=7,35,IF(generador!B316=8,38,IF(generador!B316=9,41,IF(generador!B316=10,44,IF(generador!B316=11,47,IF(generador!B316=12,50,IF(generador!B316=13,53,IF(generador!B316=14,56,IF(generador!B316=15,59))))))))))))))),FALSE),"dd/mm/yyyy")),"")</f>
        <v/>
      </c>
    </row>
    <row r="317" spans="1:23" x14ac:dyDescent="0.25">
      <c r="A317" s="12"/>
      <c r="B317" s="5"/>
      <c r="C317" s="5"/>
      <c r="D317" s="14" t="str">
        <f t="shared" si="76"/>
        <v/>
      </c>
      <c r="E317" s="15" t="str">
        <f>IFERROR(IF(A317&lt;&gt;"",VLOOKUP(A317,matriz,IF(generador!B317=1,15,IF(generador!B317=2,18,IF(generador!B317=3,21,IF(generador!B317=4,24,IF(generador!B317=5,27,IF(generador!B317=6,30,IF(generador!B317=7,33,IF(generador!B317=8,36,IF(generador!B317=9,39,IF(generador!B317=10,42,IF(generador!B317=11,45,IF(generador!B317=12,48,IF(generador!B317=13,51,IF(generador!B317=14,54,IF(generador!B317=15,57))))))))))))))),FALSE),""),"")</f>
        <v/>
      </c>
      <c r="F317" s="16" t="str">
        <f t="shared" si="77"/>
        <v/>
      </c>
      <c r="G317" s="20" t="str">
        <f t="shared" si="78"/>
        <v/>
      </c>
      <c r="H317" s="13" t="str">
        <f t="shared" ca="1" si="81"/>
        <v/>
      </c>
      <c r="I317" s="14" t="str">
        <f t="shared" si="82"/>
        <v/>
      </c>
      <c r="J317" s="14" t="str">
        <f>""</f>
        <v/>
      </c>
      <c r="K317" s="14" t="str">
        <f t="shared" si="83"/>
        <v/>
      </c>
      <c r="L317" s="14" t="str">
        <f t="shared" si="84"/>
        <v/>
      </c>
      <c r="M317" s="14" t="str">
        <f t="shared" si="85"/>
        <v/>
      </c>
      <c r="N317" s="14" t="str">
        <f t="shared" si="86"/>
        <v/>
      </c>
      <c r="O317" s="14" t="str">
        <f t="shared" si="87"/>
        <v/>
      </c>
      <c r="P317" s="14" t="str">
        <f t="shared" si="88"/>
        <v/>
      </c>
      <c r="Q317" s="14" t="str">
        <f t="shared" si="89"/>
        <v/>
      </c>
      <c r="R317" s="96" t="str">
        <f t="shared" si="79"/>
        <v/>
      </c>
      <c r="S317" s="14" t="str">
        <f t="shared" si="90"/>
        <v/>
      </c>
      <c r="T317" s="14" t="str">
        <f t="shared" si="80"/>
        <v/>
      </c>
      <c r="U317" s="14" t="str">
        <f t="shared" si="91"/>
        <v/>
      </c>
      <c r="V317" s="14" t="str">
        <f t="shared" si="92"/>
        <v/>
      </c>
      <c r="W317" s="14" t="str">
        <f>IFERROR(CONCATENATE("PAGO N° ",B317," DEL CONTRATO CPS ",V317," ENTRE ",TEXT(VLOOKUP(A317,matriz,IF(generador!B317=1,16,IF(generador!B317=2,19,IF(generador!B317=3,22,IF(generador!B317=4,25,IF(generador!B317=5,28,IF(generador!B317=6,31,IF(generador!B317=7,34,IF(generador!B317=8,37,IF(generador!B317=9,40,IF(generador!B317=10,43,IF(generador!B317=11,46,IF(generador!B317=12,49,IF(generador!B317=13,52,IF(generador!B317=14,55,IF(generador!B317=15,58))))))))))))))),FALSE),"dd/mm/yyyy")," Y ",TEXT(VLOOKUP(A317,matriz,IF(generador!B317=1,17,IF(generador!B317=2,20,IF(generador!B317=3,23,IF(generador!B317=4,26,IF(generador!B317=5,29,IF(generador!B317=6,32,IF(generador!B317=7,35,IF(generador!B317=8,38,IF(generador!B317=9,41,IF(generador!B317=10,44,IF(generador!B317=11,47,IF(generador!B317=12,50,IF(generador!B317=13,53,IF(generador!B317=14,56,IF(generador!B317=15,59))))))))))))))),FALSE),"dd/mm/yyyy")),"")</f>
        <v/>
      </c>
    </row>
    <row r="318" spans="1:23" x14ac:dyDescent="0.25">
      <c r="A318" s="12"/>
      <c r="B318" s="5"/>
      <c r="C318" s="5"/>
      <c r="D318" s="14" t="str">
        <f t="shared" si="76"/>
        <v/>
      </c>
      <c r="E318" s="15" t="str">
        <f>IFERROR(IF(A318&lt;&gt;"",VLOOKUP(A318,matriz,IF(generador!B318=1,15,IF(generador!B318=2,18,IF(generador!B318=3,21,IF(generador!B318=4,24,IF(generador!B318=5,27,IF(generador!B318=6,30,IF(generador!B318=7,33,IF(generador!B318=8,36,IF(generador!B318=9,39,IF(generador!B318=10,42,IF(generador!B318=11,45,IF(generador!B318=12,48,IF(generador!B318=13,51,IF(generador!B318=14,54,IF(generador!B318=15,57))))))))))))))),FALSE),""),"")</f>
        <v/>
      </c>
      <c r="F318" s="16" t="str">
        <f t="shared" si="77"/>
        <v/>
      </c>
      <c r="G318" s="20" t="str">
        <f t="shared" si="78"/>
        <v/>
      </c>
      <c r="H318" s="13" t="str">
        <f t="shared" ca="1" si="81"/>
        <v/>
      </c>
      <c r="I318" s="14" t="str">
        <f t="shared" si="82"/>
        <v/>
      </c>
      <c r="J318" s="14" t="str">
        <f>""</f>
        <v/>
      </c>
      <c r="K318" s="14" t="str">
        <f t="shared" si="83"/>
        <v/>
      </c>
      <c r="L318" s="14" t="str">
        <f t="shared" si="84"/>
        <v/>
      </c>
      <c r="M318" s="14" t="str">
        <f t="shared" si="85"/>
        <v/>
      </c>
      <c r="N318" s="14" t="str">
        <f t="shared" si="86"/>
        <v/>
      </c>
      <c r="O318" s="14" t="str">
        <f t="shared" si="87"/>
        <v/>
      </c>
      <c r="P318" s="14" t="str">
        <f t="shared" si="88"/>
        <v/>
      </c>
      <c r="Q318" s="14" t="str">
        <f t="shared" si="89"/>
        <v/>
      </c>
      <c r="R318" s="96" t="str">
        <f t="shared" si="79"/>
        <v/>
      </c>
      <c r="S318" s="14" t="str">
        <f t="shared" si="90"/>
        <v/>
      </c>
      <c r="T318" s="14" t="str">
        <f t="shared" si="80"/>
        <v/>
      </c>
      <c r="U318" s="14" t="str">
        <f t="shared" si="91"/>
        <v/>
      </c>
      <c r="V318" s="14" t="str">
        <f t="shared" si="92"/>
        <v/>
      </c>
      <c r="W318" s="14" t="str">
        <f>IFERROR(CONCATENATE("PAGO N° ",B318," DEL CONTRATO CPS ",V318," ENTRE ",TEXT(VLOOKUP(A318,matriz,IF(generador!B318=1,16,IF(generador!B318=2,19,IF(generador!B318=3,22,IF(generador!B318=4,25,IF(generador!B318=5,28,IF(generador!B318=6,31,IF(generador!B318=7,34,IF(generador!B318=8,37,IF(generador!B318=9,40,IF(generador!B318=10,43,IF(generador!B318=11,46,IF(generador!B318=12,49,IF(generador!B318=13,52,IF(generador!B318=14,55,IF(generador!B318=15,58))))))))))))))),FALSE),"dd/mm/yyyy")," Y ",TEXT(VLOOKUP(A318,matriz,IF(generador!B318=1,17,IF(generador!B318=2,20,IF(generador!B318=3,23,IF(generador!B318=4,26,IF(generador!B318=5,29,IF(generador!B318=6,32,IF(generador!B318=7,35,IF(generador!B318=8,38,IF(generador!B318=9,41,IF(generador!B318=10,44,IF(generador!B318=11,47,IF(generador!B318=12,50,IF(generador!B318=13,53,IF(generador!B318=14,56,IF(generador!B318=15,59))))))))))))))),FALSE),"dd/mm/yyyy")),"")</f>
        <v/>
      </c>
    </row>
    <row r="319" spans="1:23" x14ac:dyDescent="0.25">
      <c r="A319" s="12"/>
      <c r="B319" s="5"/>
      <c r="C319" s="5"/>
      <c r="D319" s="14" t="str">
        <f t="shared" si="76"/>
        <v/>
      </c>
      <c r="E319" s="15" t="str">
        <f>IFERROR(IF(A319&lt;&gt;"",VLOOKUP(A319,matriz,IF(generador!B319=1,15,IF(generador!B319=2,18,IF(generador!B319=3,21,IF(generador!B319=4,24,IF(generador!B319=5,27,IF(generador!B319=6,30,IF(generador!B319=7,33,IF(generador!B319=8,36,IF(generador!B319=9,39,IF(generador!B319=10,42,IF(generador!B319=11,45,IF(generador!B319=12,48,IF(generador!B319=13,51,IF(generador!B319=14,54,IF(generador!B319=15,57))))))))))))))),FALSE),""),"")</f>
        <v/>
      </c>
      <c r="F319" s="16" t="str">
        <f t="shared" si="77"/>
        <v/>
      </c>
      <c r="G319" s="20" t="str">
        <f t="shared" si="78"/>
        <v/>
      </c>
      <c r="H319" s="13" t="str">
        <f t="shared" ca="1" si="81"/>
        <v/>
      </c>
      <c r="I319" s="14" t="str">
        <f t="shared" si="82"/>
        <v/>
      </c>
      <c r="J319" s="14" t="str">
        <f>""</f>
        <v/>
      </c>
      <c r="K319" s="14" t="str">
        <f t="shared" si="83"/>
        <v/>
      </c>
      <c r="L319" s="14" t="str">
        <f t="shared" si="84"/>
        <v/>
      </c>
      <c r="M319" s="14" t="str">
        <f t="shared" si="85"/>
        <v/>
      </c>
      <c r="N319" s="14" t="str">
        <f t="shared" si="86"/>
        <v/>
      </c>
      <c r="O319" s="14" t="str">
        <f t="shared" si="87"/>
        <v/>
      </c>
      <c r="P319" s="14" t="str">
        <f t="shared" si="88"/>
        <v/>
      </c>
      <c r="Q319" s="14" t="str">
        <f t="shared" si="89"/>
        <v/>
      </c>
      <c r="R319" s="96" t="str">
        <f t="shared" si="79"/>
        <v/>
      </c>
      <c r="S319" s="14" t="str">
        <f t="shared" si="90"/>
        <v/>
      </c>
      <c r="T319" s="14" t="str">
        <f t="shared" si="80"/>
        <v/>
      </c>
      <c r="U319" s="14" t="str">
        <f t="shared" si="91"/>
        <v/>
      </c>
      <c r="V319" s="14" t="str">
        <f t="shared" si="92"/>
        <v/>
      </c>
      <c r="W319" s="14" t="str">
        <f>IFERROR(CONCATENATE("PAGO N° ",B319," DEL CONTRATO CPS ",V319," ENTRE ",TEXT(VLOOKUP(A319,matriz,IF(generador!B319=1,16,IF(generador!B319=2,19,IF(generador!B319=3,22,IF(generador!B319=4,25,IF(generador!B319=5,28,IF(generador!B319=6,31,IF(generador!B319=7,34,IF(generador!B319=8,37,IF(generador!B319=9,40,IF(generador!B319=10,43,IF(generador!B319=11,46,IF(generador!B319=12,49,IF(generador!B319=13,52,IF(generador!B319=14,55,IF(generador!B319=15,58))))))))))))))),FALSE),"dd/mm/yyyy")," Y ",TEXT(VLOOKUP(A319,matriz,IF(generador!B319=1,17,IF(generador!B319=2,20,IF(generador!B319=3,23,IF(generador!B319=4,26,IF(generador!B319=5,29,IF(generador!B319=6,32,IF(generador!B319=7,35,IF(generador!B319=8,38,IF(generador!B319=9,41,IF(generador!B319=10,44,IF(generador!B319=11,47,IF(generador!B319=12,50,IF(generador!B319=13,53,IF(generador!B319=14,56,IF(generador!B319=15,59))))))))))))))),FALSE),"dd/mm/yyyy")),"")</f>
        <v/>
      </c>
    </row>
    <row r="320" spans="1:23" x14ac:dyDescent="0.25">
      <c r="A320" s="12"/>
      <c r="B320" s="5"/>
      <c r="C320" s="5"/>
      <c r="D320" s="14" t="str">
        <f t="shared" si="76"/>
        <v/>
      </c>
      <c r="E320" s="15" t="str">
        <f>IFERROR(IF(A320&lt;&gt;"",VLOOKUP(A320,matriz,IF(generador!B320=1,15,IF(generador!B320=2,18,IF(generador!B320=3,21,IF(generador!B320=4,24,IF(generador!B320=5,27,IF(generador!B320=6,30,IF(generador!B320=7,33,IF(generador!B320=8,36,IF(generador!B320=9,39,IF(generador!B320=10,42,IF(generador!B320=11,45,IF(generador!B320=12,48,IF(generador!B320=13,51,IF(generador!B320=14,54,IF(generador!B320=15,57))))))))))))))),FALSE),""),"")</f>
        <v/>
      </c>
      <c r="F320" s="16" t="str">
        <f t="shared" si="77"/>
        <v/>
      </c>
      <c r="G320" s="20" t="str">
        <f t="shared" si="78"/>
        <v/>
      </c>
      <c r="H320" s="13" t="str">
        <f t="shared" ca="1" si="81"/>
        <v/>
      </c>
      <c r="I320" s="14" t="str">
        <f t="shared" si="82"/>
        <v/>
      </c>
      <c r="J320" s="14" t="str">
        <f>""</f>
        <v/>
      </c>
      <c r="K320" s="14" t="str">
        <f t="shared" si="83"/>
        <v/>
      </c>
      <c r="L320" s="14" t="str">
        <f t="shared" si="84"/>
        <v/>
      </c>
      <c r="M320" s="14" t="str">
        <f t="shared" si="85"/>
        <v/>
      </c>
      <c r="N320" s="14" t="str">
        <f t="shared" si="86"/>
        <v/>
      </c>
      <c r="O320" s="14" t="str">
        <f t="shared" si="87"/>
        <v/>
      </c>
      <c r="P320" s="14" t="str">
        <f t="shared" si="88"/>
        <v/>
      </c>
      <c r="Q320" s="14" t="str">
        <f t="shared" si="89"/>
        <v/>
      </c>
      <c r="R320" s="96" t="str">
        <f t="shared" si="79"/>
        <v/>
      </c>
      <c r="S320" s="14" t="str">
        <f t="shared" si="90"/>
        <v/>
      </c>
      <c r="T320" s="14" t="str">
        <f t="shared" si="80"/>
        <v/>
      </c>
      <c r="U320" s="14" t="str">
        <f t="shared" si="91"/>
        <v/>
      </c>
      <c r="V320" s="14" t="str">
        <f t="shared" si="92"/>
        <v/>
      </c>
      <c r="W320" s="14" t="str">
        <f>IFERROR(CONCATENATE("PAGO N° ",B320," DEL CONTRATO CPS ",V320," ENTRE ",TEXT(VLOOKUP(A320,matriz,IF(generador!B320=1,16,IF(generador!B320=2,19,IF(generador!B320=3,22,IF(generador!B320=4,25,IF(generador!B320=5,28,IF(generador!B320=6,31,IF(generador!B320=7,34,IF(generador!B320=8,37,IF(generador!B320=9,40,IF(generador!B320=10,43,IF(generador!B320=11,46,IF(generador!B320=12,49,IF(generador!B320=13,52,IF(generador!B320=14,55,IF(generador!B320=15,58))))))))))))))),FALSE),"dd/mm/yyyy")," Y ",TEXT(VLOOKUP(A320,matriz,IF(generador!B320=1,17,IF(generador!B320=2,20,IF(generador!B320=3,23,IF(generador!B320=4,26,IF(generador!B320=5,29,IF(generador!B320=6,32,IF(generador!B320=7,35,IF(generador!B320=8,38,IF(generador!B320=9,41,IF(generador!B320=10,44,IF(generador!B320=11,47,IF(generador!B320=12,50,IF(generador!B320=13,53,IF(generador!B320=14,56,IF(generador!B320=15,59))))))))))))))),FALSE),"dd/mm/yyyy")),"")</f>
        <v/>
      </c>
    </row>
    <row r="321" spans="1:23" x14ac:dyDescent="0.25">
      <c r="A321" s="12"/>
      <c r="B321" s="5"/>
      <c r="C321" s="5"/>
      <c r="D321" s="14" t="str">
        <f t="shared" si="76"/>
        <v/>
      </c>
      <c r="E321" s="15" t="str">
        <f>IFERROR(IF(A321&lt;&gt;"",VLOOKUP(A321,matriz,IF(generador!B321=1,15,IF(generador!B321=2,18,IF(generador!B321=3,21,IF(generador!B321=4,24,IF(generador!B321=5,27,IF(generador!B321=6,30,IF(generador!B321=7,33,IF(generador!B321=8,36,IF(generador!B321=9,39,IF(generador!B321=10,42,IF(generador!B321=11,45,IF(generador!B321=12,48,IF(generador!B321=13,51,IF(generador!B321=14,54,IF(generador!B321=15,57))))))))))))))),FALSE),""),"")</f>
        <v/>
      </c>
      <c r="F321" s="16" t="str">
        <f t="shared" si="77"/>
        <v/>
      </c>
      <c r="G321" s="20" t="str">
        <f t="shared" si="78"/>
        <v/>
      </c>
      <c r="H321" s="13" t="str">
        <f t="shared" ca="1" si="81"/>
        <v/>
      </c>
      <c r="I321" s="14" t="str">
        <f t="shared" si="82"/>
        <v/>
      </c>
      <c r="J321" s="14" t="str">
        <f>""</f>
        <v/>
      </c>
      <c r="K321" s="14" t="str">
        <f t="shared" si="83"/>
        <v/>
      </c>
      <c r="L321" s="14" t="str">
        <f t="shared" si="84"/>
        <v/>
      </c>
      <c r="M321" s="14" t="str">
        <f t="shared" si="85"/>
        <v/>
      </c>
      <c r="N321" s="14" t="str">
        <f t="shared" si="86"/>
        <v/>
      </c>
      <c r="O321" s="14" t="str">
        <f t="shared" si="87"/>
        <v/>
      </c>
      <c r="P321" s="14" t="str">
        <f t="shared" si="88"/>
        <v/>
      </c>
      <c r="Q321" s="14" t="str">
        <f t="shared" si="89"/>
        <v/>
      </c>
      <c r="R321" s="96" t="str">
        <f t="shared" si="79"/>
        <v/>
      </c>
      <c r="S321" s="14" t="str">
        <f t="shared" si="90"/>
        <v/>
      </c>
      <c r="T321" s="14" t="str">
        <f t="shared" si="80"/>
        <v/>
      </c>
      <c r="U321" s="14" t="str">
        <f t="shared" si="91"/>
        <v/>
      </c>
      <c r="V321" s="14" t="str">
        <f t="shared" si="92"/>
        <v/>
      </c>
      <c r="W321" s="14" t="str">
        <f>IFERROR(CONCATENATE("PAGO N° ",B321," DEL CONTRATO CPS ",V321," ENTRE ",TEXT(VLOOKUP(A321,matriz,IF(generador!B321=1,16,IF(generador!B321=2,19,IF(generador!B321=3,22,IF(generador!B321=4,25,IF(generador!B321=5,28,IF(generador!B321=6,31,IF(generador!B321=7,34,IF(generador!B321=8,37,IF(generador!B321=9,40,IF(generador!B321=10,43,IF(generador!B321=11,46,IF(generador!B321=12,49,IF(generador!B321=13,52,IF(generador!B321=14,55,IF(generador!B321=15,58))))))))))))))),FALSE),"dd/mm/yyyy")," Y ",TEXT(VLOOKUP(A321,matriz,IF(generador!B321=1,17,IF(generador!B321=2,20,IF(generador!B321=3,23,IF(generador!B321=4,26,IF(generador!B321=5,29,IF(generador!B321=6,32,IF(generador!B321=7,35,IF(generador!B321=8,38,IF(generador!B321=9,41,IF(generador!B321=10,44,IF(generador!B321=11,47,IF(generador!B321=12,50,IF(generador!B321=13,53,IF(generador!B321=14,56,IF(generador!B321=15,59))))))))))))))),FALSE),"dd/mm/yyyy")),"")</f>
        <v/>
      </c>
    </row>
    <row r="322" spans="1:23" x14ac:dyDescent="0.25">
      <c r="A322" s="12"/>
      <c r="B322" s="5"/>
      <c r="C322" s="5"/>
      <c r="D322" s="14" t="str">
        <f t="shared" si="76"/>
        <v/>
      </c>
      <c r="E322" s="15" t="str">
        <f>IFERROR(IF(A322&lt;&gt;"",VLOOKUP(A322,matriz,IF(generador!B322=1,15,IF(generador!B322=2,18,IF(generador!B322=3,21,IF(generador!B322=4,24,IF(generador!B322=5,27,IF(generador!B322=6,30,IF(generador!B322=7,33,IF(generador!B322=8,36,IF(generador!B322=9,39,IF(generador!B322=10,42,IF(generador!B322=11,45,IF(generador!B322=12,48,IF(generador!B322=13,51,IF(generador!B322=14,54,IF(generador!B322=15,57))))))))))))))),FALSE),""),"")</f>
        <v/>
      </c>
      <c r="F322" s="16" t="str">
        <f t="shared" si="77"/>
        <v/>
      </c>
      <c r="G322" s="20" t="str">
        <f t="shared" si="78"/>
        <v/>
      </c>
      <c r="H322" s="13" t="str">
        <f t="shared" ca="1" si="81"/>
        <v/>
      </c>
      <c r="I322" s="14" t="str">
        <f t="shared" si="82"/>
        <v/>
      </c>
      <c r="J322" s="14" t="str">
        <f>""</f>
        <v/>
      </c>
      <c r="K322" s="14" t="str">
        <f t="shared" si="83"/>
        <v/>
      </c>
      <c r="L322" s="14" t="str">
        <f t="shared" si="84"/>
        <v/>
      </c>
      <c r="M322" s="14" t="str">
        <f t="shared" si="85"/>
        <v/>
      </c>
      <c r="N322" s="14" t="str">
        <f t="shared" si="86"/>
        <v/>
      </c>
      <c r="O322" s="14" t="str">
        <f t="shared" si="87"/>
        <v/>
      </c>
      <c r="P322" s="14" t="str">
        <f t="shared" si="88"/>
        <v/>
      </c>
      <c r="Q322" s="14" t="str">
        <f t="shared" si="89"/>
        <v/>
      </c>
      <c r="R322" s="96" t="str">
        <f t="shared" si="79"/>
        <v/>
      </c>
      <c r="S322" s="14" t="str">
        <f t="shared" si="90"/>
        <v/>
      </c>
      <c r="T322" s="14" t="str">
        <f t="shared" si="80"/>
        <v/>
      </c>
      <c r="U322" s="14" t="str">
        <f t="shared" si="91"/>
        <v/>
      </c>
      <c r="V322" s="14" t="str">
        <f t="shared" si="92"/>
        <v/>
      </c>
      <c r="W322" s="14" t="str">
        <f>IFERROR(CONCATENATE("PAGO N° ",B322," DEL CONTRATO CPS ",V322," ENTRE ",TEXT(VLOOKUP(A322,matriz,IF(generador!B322=1,16,IF(generador!B322=2,19,IF(generador!B322=3,22,IF(generador!B322=4,25,IF(generador!B322=5,28,IF(generador!B322=6,31,IF(generador!B322=7,34,IF(generador!B322=8,37,IF(generador!B322=9,40,IF(generador!B322=10,43,IF(generador!B322=11,46,IF(generador!B322=12,49,IF(generador!B322=13,52,IF(generador!B322=14,55,IF(generador!B322=15,58))))))))))))))),FALSE),"dd/mm/yyyy")," Y ",TEXT(VLOOKUP(A322,matriz,IF(generador!B322=1,17,IF(generador!B322=2,20,IF(generador!B322=3,23,IF(generador!B322=4,26,IF(generador!B322=5,29,IF(generador!B322=6,32,IF(generador!B322=7,35,IF(generador!B322=8,38,IF(generador!B322=9,41,IF(generador!B322=10,44,IF(generador!B322=11,47,IF(generador!B322=12,50,IF(generador!B322=13,53,IF(generador!B322=14,56,IF(generador!B322=15,59))))))))))))))),FALSE),"dd/mm/yyyy")),"")</f>
        <v/>
      </c>
    </row>
    <row r="323" spans="1:23" x14ac:dyDescent="0.25">
      <c r="A323" s="12"/>
      <c r="B323" s="5"/>
      <c r="C323" s="5"/>
      <c r="D323" s="14" t="str">
        <f t="shared" ref="D323:D386" si="93">IFERROR(IF(C323&lt;&gt;"",CONCATENATE(VLOOKUP(A323,matriz,IF(C323="NO",98,100),FALSE),VLOOKUP(A323,matriz,103,FALSE)),""),"")</f>
        <v/>
      </c>
      <c r="E323" s="15" t="str">
        <f>IFERROR(IF(A323&lt;&gt;"",VLOOKUP(A323,matriz,IF(generador!B323=1,15,IF(generador!B323=2,18,IF(generador!B323=3,21,IF(generador!B323=4,24,IF(generador!B323=5,27,IF(generador!B323=6,30,IF(generador!B323=7,33,IF(generador!B323=8,36,IF(generador!B323=9,39,IF(generador!B323=10,42,IF(generador!B323=11,45,IF(generador!B323=12,48,IF(generador!B323=13,51,IF(generador!B323=14,54,IF(generador!B323=15,57))))))))))))))),FALSE),""),"")</f>
        <v/>
      </c>
      <c r="F323" s="16" t="str">
        <f t="shared" ref="F323:F386" si="94">IFERROR(IF(E323,VLOOKUP(A323,matriz,97,FALSE),""),"")</f>
        <v/>
      </c>
      <c r="G323" s="20" t="str">
        <f t="shared" ref="G323:G386" si="95">IFERROR(IF(E323,VLOOKUP(A323,matriz,IF(C323="NO",99,101),FALSE),""),"")</f>
        <v/>
      </c>
      <c r="H323" s="13" t="str">
        <f t="shared" ca="1" si="81"/>
        <v/>
      </c>
      <c r="I323" s="14" t="str">
        <f t="shared" si="82"/>
        <v/>
      </c>
      <c r="J323" s="14" t="str">
        <f>""</f>
        <v/>
      </c>
      <c r="K323" s="14" t="str">
        <f t="shared" si="83"/>
        <v/>
      </c>
      <c r="L323" s="14" t="str">
        <f t="shared" si="84"/>
        <v/>
      </c>
      <c r="M323" s="14" t="str">
        <f t="shared" si="85"/>
        <v/>
      </c>
      <c r="N323" s="14" t="str">
        <f t="shared" si="86"/>
        <v/>
      </c>
      <c r="O323" s="14" t="str">
        <f t="shared" si="87"/>
        <v/>
      </c>
      <c r="P323" s="14" t="str">
        <f t="shared" si="88"/>
        <v/>
      </c>
      <c r="Q323" s="14" t="str">
        <f t="shared" si="89"/>
        <v/>
      </c>
      <c r="R323" s="96" t="str">
        <f t="shared" ref="R323:R386" si="96">IFERROR(IF(E323,CONCATENATE(TEXT(VLOOKUP(A323,matriz,IF(C323="NO",67,82),FALSE),"YYYY"),VLOOKUP(A323,matriz,IF(C323="NO",66,81),FALSE)),""),"")</f>
        <v/>
      </c>
      <c r="S323" s="14" t="str">
        <f t="shared" si="90"/>
        <v/>
      </c>
      <c r="T323" s="14" t="str">
        <f t="shared" ref="T323:T386" si="97">IFERROR(IF(E323,CONCATENATE(TEXT(VLOOKUP(A323,matriz,IF(C323="NO",64,79),FALSE),"YYYY"),VLOOKUP(A323,matriz,IF(C323="NO",63,78),FALSE)),""),"")</f>
        <v/>
      </c>
      <c r="U323" s="14" t="str">
        <f t="shared" si="91"/>
        <v/>
      </c>
      <c r="V323" s="14" t="str">
        <f t="shared" si="92"/>
        <v/>
      </c>
      <c r="W323" s="14" t="str">
        <f>IFERROR(CONCATENATE("PAGO N° ",B323," DEL CONTRATO CPS ",V323," ENTRE ",TEXT(VLOOKUP(A323,matriz,IF(generador!B323=1,16,IF(generador!B323=2,19,IF(generador!B323=3,22,IF(generador!B323=4,25,IF(generador!B323=5,28,IF(generador!B323=6,31,IF(generador!B323=7,34,IF(generador!B323=8,37,IF(generador!B323=9,40,IF(generador!B323=10,43,IF(generador!B323=11,46,IF(generador!B323=12,49,IF(generador!B323=13,52,IF(generador!B323=14,55,IF(generador!B323=15,58))))))))))))))),FALSE),"dd/mm/yyyy")," Y ",TEXT(VLOOKUP(A323,matriz,IF(generador!B323=1,17,IF(generador!B323=2,20,IF(generador!B323=3,23,IF(generador!B323=4,26,IF(generador!B323=5,29,IF(generador!B323=6,32,IF(generador!B323=7,35,IF(generador!B323=8,38,IF(generador!B323=9,41,IF(generador!B323=10,44,IF(generador!B323=11,47,IF(generador!B323=12,50,IF(generador!B323=13,53,IF(generador!B323=14,56,IF(generador!B323=15,59))))))))))))))),FALSE),"dd/mm/yyyy")),"")</f>
        <v/>
      </c>
    </row>
    <row r="324" spans="1:23" x14ac:dyDescent="0.25">
      <c r="A324" s="12"/>
      <c r="B324" s="5"/>
      <c r="C324" s="5"/>
      <c r="D324" s="14" t="str">
        <f t="shared" si="93"/>
        <v/>
      </c>
      <c r="E324" s="15" t="str">
        <f>IFERROR(IF(A324&lt;&gt;"",VLOOKUP(A324,matriz,IF(generador!B324=1,15,IF(generador!B324=2,18,IF(generador!B324=3,21,IF(generador!B324=4,24,IF(generador!B324=5,27,IF(generador!B324=6,30,IF(generador!B324=7,33,IF(generador!B324=8,36,IF(generador!B324=9,39,IF(generador!B324=10,42,IF(generador!B324=11,45,IF(generador!B324=12,48,IF(generador!B324=13,51,IF(generador!B324=14,54,IF(generador!B324=15,57))))))))))))))),FALSE),""),"")</f>
        <v/>
      </c>
      <c r="F324" s="16" t="str">
        <f t="shared" si="94"/>
        <v/>
      </c>
      <c r="G324" s="20" t="str">
        <f t="shared" si="95"/>
        <v/>
      </c>
      <c r="H324" s="13" t="str">
        <f t="shared" ref="H324:H387" ca="1" si="98">IFERROR(IF(C324&lt;&gt;"",TODAY(),""),"")</f>
        <v/>
      </c>
      <c r="I324" s="14" t="str">
        <f t="shared" ref="I324:I387" si="99">IFERROR(IF(D324&lt;&gt;"",I323+1,""),1)</f>
        <v/>
      </c>
      <c r="J324" s="14" t="str">
        <f>""</f>
        <v/>
      </c>
      <c r="K324" s="14" t="str">
        <f t="shared" ref="K324:K387" si="100">IFERROR(IF(E324,0,""),"")</f>
        <v/>
      </c>
      <c r="L324" s="14" t="str">
        <f t="shared" ref="L324:L387" si="101">IFERROR(IF(E324,0,""),"")</f>
        <v/>
      </c>
      <c r="M324" s="14" t="str">
        <f t="shared" ref="M324:M387" si="102">IFERROR(IF(E324,0,""),"")</f>
        <v/>
      </c>
      <c r="N324" s="14" t="str">
        <f t="shared" ref="N324:N387" si="103">IFERROR(IF(E324,0,""),"")</f>
        <v/>
      </c>
      <c r="O324" s="14" t="str">
        <f t="shared" ref="O324:O387" si="104">IFERROR(IF(E324,"01",""),"")</f>
        <v/>
      </c>
      <c r="P324" s="14" t="str">
        <f t="shared" ref="P324:P387" si="105">IFERROR(IF(K324&lt;&gt;"",P323+1,""),1)</f>
        <v/>
      </c>
      <c r="Q324" s="14" t="str">
        <f t="shared" ref="Q324:Q387" si="106">IFERROR(IF(E324,0,""),"")</f>
        <v/>
      </c>
      <c r="R324" s="96" t="str">
        <f t="shared" si="96"/>
        <v/>
      </c>
      <c r="S324" s="14" t="str">
        <f t="shared" ref="S324:S387" si="107">IFERROR(IF(D324&lt;&gt;"",S323+1,""),1)</f>
        <v/>
      </c>
      <c r="T324" s="14" t="str">
        <f t="shared" si="97"/>
        <v/>
      </c>
      <c r="U324" s="14" t="str">
        <f t="shared" ref="U324:U387" si="108">IFERROR(IF(E324,0,""),"")</f>
        <v/>
      </c>
      <c r="V324" s="14" t="str">
        <f t="shared" ref="V324:V387" si="109">IFERROR(IF(E324,A324,""),"")</f>
        <v/>
      </c>
      <c r="W324" s="14" t="str">
        <f>IFERROR(CONCATENATE("PAGO N° ",B324," DEL CONTRATO CPS ",V324," ENTRE ",TEXT(VLOOKUP(A324,matriz,IF(generador!B324=1,16,IF(generador!B324=2,19,IF(generador!B324=3,22,IF(generador!B324=4,25,IF(generador!B324=5,28,IF(generador!B324=6,31,IF(generador!B324=7,34,IF(generador!B324=8,37,IF(generador!B324=9,40,IF(generador!B324=10,43,IF(generador!B324=11,46,IF(generador!B324=12,49,IF(generador!B324=13,52,IF(generador!B324=14,55,IF(generador!B324=15,58))))))))))))))),FALSE),"dd/mm/yyyy")," Y ",TEXT(VLOOKUP(A324,matriz,IF(generador!B324=1,17,IF(generador!B324=2,20,IF(generador!B324=3,23,IF(generador!B324=4,26,IF(generador!B324=5,29,IF(generador!B324=6,32,IF(generador!B324=7,35,IF(generador!B324=8,38,IF(generador!B324=9,41,IF(generador!B324=10,44,IF(generador!B324=11,47,IF(generador!B324=12,50,IF(generador!B324=13,53,IF(generador!B324=14,56,IF(generador!B324=15,59))))))))))))))),FALSE),"dd/mm/yyyy")),"")</f>
        <v/>
      </c>
    </row>
    <row r="325" spans="1:23" x14ac:dyDescent="0.25">
      <c r="A325" s="12"/>
      <c r="B325" s="5"/>
      <c r="C325" s="5"/>
      <c r="D325" s="14" t="str">
        <f t="shared" si="93"/>
        <v/>
      </c>
      <c r="E325" s="15" t="str">
        <f>IFERROR(IF(A325&lt;&gt;"",VLOOKUP(A325,matriz,IF(generador!B325=1,15,IF(generador!B325=2,18,IF(generador!B325=3,21,IF(generador!B325=4,24,IF(generador!B325=5,27,IF(generador!B325=6,30,IF(generador!B325=7,33,IF(generador!B325=8,36,IF(generador!B325=9,39,IF(generador!B325=10,42,IF(generador!B325=11,45,IF(generador!B325=12,48,IF(generador!B325=13,51,IF(generador!B325=14,54,IF(generador!B325=15,57))))))))))))))),FALSE),""),"")</f>
        <v/>
      </c>
      <c r="F325" s="16" t="str">
        <f t="shared" si="94"/>
        <v/>
      </c>
      <c r="G325" s="20" t="str">
        <f t="shared" si="95"/>
        <v/>
      </c>
      <c r="H325" s="13" t="str">
        <f t="shared" ca="1" si="98"/>
        <v/>
      </c>
      <c r="I325" s="14" t="str">
        <f t="shared" si="99"/>
        <v/>
      </c>
      <c r="J325" s="14" t="str">
        <f>""</f>
        <v/>
      </c>
      <c r="K325" s="14" t="str">
        <f t="shared" si="100"/>
        <v/>
      </c>
      <c r="L325" s="14" t="str">
        <f t="shared" si="101"/>
        <v/>
      </c>
      <c r="M325" s="14" t="str">
        <f t="shared" si="102"/>
        <v/>
      </c>
      <c r="N325" s="14" t="str">
        <f t="shared" si="103"/>
        <v/>
      </c>
      <c r="O325" s="14" t="str">
        <f t="shared" si="104"/>
        <v/>
      </c>
      <c r="P325" s="14" t="str">
        <f t="shared" si="105"/>
        <v/>
      </c>
      <c r="Q325" s="14" t="str">
        <f t="shared" si="106"/>
        <v/>
      </c>
      <c r="R325" s="96" t="str">
        <f t="shared" si="96"/>
        <v/>
      </c>
      <c r="S325" s="14" t="str">
        <f t="shared" si="107"/>
        <v/>
      </c>
      <c r="T325" s="14" t="str">
        <f t="shared" si="97"/>
        <v/>
      </c>
      <c r="U325" s="14" t="str">
        <f t="shared" si="108"/>
        <v/>
      </c>
      <c r="V325" s="14" t="str">
        <f t="shared" si="109"/>
        <v/>
      </c>
      <c r="W325" s="14" t="str">
        <f>IFERROR(CONCATENATE("PAGO N° ",B325," DEL CONTRATO CPS ",V325," ENTRE ",TEXT(VLOOKUP(A325,matriz,IF(generador!B325=1,16,IF(generador!B325=2,19,IF(generador!B325=3,22,IF(generador!B325=4,25,IF(generador!B325=5,28,IF(generador!B325=6,31,IF(generador!B325=7,34,IF(generador!B325=8,37,IF(generador!B325=9,40,IF(generador!B325=10,43,IF(generador!B325=11,46,IF(generador!B325=12,49,IF(generador!B325=13,52,IF(generador!B325=14,55,IF(generador!B325=15,58))))))))))))))),FALSE),"dd/mm/yyyy")," Y ",TEXT(VLOOKUP(A325,matriz,IF(generador!B325=1,17,IF(generador!B325=2,20,IF(generador!B325=3,23,IF(generador!B325=4,26,IF(generador!B325=5,29,IF(generador!B325=6,32,IF(generador!B325=7,35,IF(generador!B325=8,38,IF(generador!B325=9,41,IF(generador!B325=10,44,IF(generador!B325=11,47,IF(generador!B325=12,50,IF(generador!B325=13,53,IF(generador!B325=14,56,IF(generador!B325=15,59))))))))))))))),FALSE),"dd/mm/yyyy")),"")</f>
        <v/>
      </c>
    </row>
    <row r="326" spans="1:23" x14ac:dyDescent="0.25">
      <c r="A326" s="12"/>
      <c r="B326" s="5"/>
      <c r="C326" s="5"/>
      <c r="D326" s="14" t="str">
        <f t="shared" si="93"/>
        <v/>
      </c>
      <c r="E326" s="15" t="str">
        <f>IFERROR(IF(A326&lt;&gt;"",VLOOKUP(A326,matriz,IF(generador!B326=1,15,IF(generador!B326=2,18,IF(generador!B326=3,21,IF(generador!B326=4,24,IF(generador!B326=5,27,IF(generador!B326=6,30,IF(generador!B326=7,33,IF(generador!B326=8,36,IF(generador!B326=9,39,IF(generador!B326=10,42,IF(generador!B326=11,45,IF(generador!B326=12,48,IF(generador!B326=13,51,IF(generador!B326=14,54,IF(generador!B326=15,57))))))))))))))),FALSE),""),"")</f>
        <v/>
      </c>
      <c r="F326" s="16" t="str">
        <f t="shared" si="94"/>
        <v/>
      </c>
      <c r="G326" s="20" t="str">
        <f t="shared" si="95"/>
        <v/>
      </c>
      <c r="H326" s="13" t="str">
        <f t="shared" ca="1" si="98"/>
        <v/>
      </c>
      <c r="I326" s="14" t="str">
        <f t="shared" si="99"/>
        <v/>
      </c>
      <c r="J326" s="14" t="str">
        <f>""</f>
        <v/>
      </c>
      <c r="K326" s="14" t="str">
        <f t="shared" si="100"/>
        <v/>
      </c>
      <c r="L326" s="14" t="str">
        <f t="shared" si="101"/>
        <v/>
      </c>
      <c r="M326" s="14" t="str">
        <f t="shared" si="102"/>
        <v/>
      </c>
      <c r="N326" s="14" t="str">
        <f t="shared" si="103"/>
        <v/>
      </c>
      <c r="O326" s="14" t="str">
        <f t="shared" si="104"/>
        <v/>
      </c>
      <c r="P326" s="14" t="str">
        <f t="shared" si="105"/>
        <v/>
      </c>
      <c r="Q326" s="14" t="str">
        <f t="shared" si="106"/>
        <v/>
      </c>
      <c r="R326" s="96" t="str">
        <f t="shared" si="96"/>
        <v/>
      </c>
      <c r="S326" s="14" t="str">
        <f t="shared" si="107"/>
        <v/>
      </c>
      <c r="T326" s="14" t="str">
        <f t="shared" si="97"/>
        <v/>
      </c>
      <c r="U326" s="14" t="str">
        <f t="shared" si="108"/>
        <v/>
      </c>
      <c r="V326" s="14" t="str">
        <f t="shared" si="109"/>
        <v/>
      </c>
      <c r="W326" s="14" t="str">
        <f>IFERROR(CONCATENATE("PAGO N° ",B326," DEL CONTRATO CPS ",V326," ENTRE ",TEXT(VLOOKUP(A326,matriz,IF(generador!B326=1,16,IF(generador!B326=2,19,IF(generador!B326=3,22,IF(generador!B326=4,25,IF(generador!B326=5,28,IF(generador!B326=6,31,IF(generador!B326=7,34,IF(generador!B326=8,37,IF(generador!B326=9,40,IF(generador!B326=10,43,IF(generador!B326=11,46,IF(generador!B326=12,49,IF(generador!B326=13,52,IF(generador!B326=14,55,IF(generador!B326=15,58))))))))))))))),FALSE),"dd/mm/yyyy")," Y ",TEXT(VLOOKUP(A326,matriz,IF(generador!B326=1,17,IF(generador!B326=2,20,IF(generador!B326=3,23,IF(generador!B326=4,26,IF(generador!B326=5,29,IF(generador!B326=6,32,IF(generador!B326=7,35,IF(generador!B326=8,38,IF(generador!B326=9,41,IF(generador!B326=10,44,IF(generador!B326=11,47,IF(generador!B326=12,50,IF(generador!B326=13,53,IF(generador!B326=14,56,IF(generador!B326=15,59))))))))))))))),FALSE),"dd/mm/yyyy")),"")</f>
        <v/>
      </c>
    </row>
    <row r="327" spans="1:23" x14ac:dyDescent="0.25">
      <c r="A327" s="12"/>
      <c r="B327" s="5"/>
      <c r="C327" s="5"/>
      <c r="D327" s="14" t="str">
        <f t="shared" si="93"/>
        <v/>
      </c>
      <c r="E327" s="15" t="str">
        <f>IFERROR(IF(A327&lt;&gt;"",VLOOKUP(A327,matriz,IF(generador!B327=1,15,IF(generador!B327=2,18,IF(generador!B327=3,21,IF(generador!B327=4,24,IF(generador!B327=5,27,IF(generador!B327=6,30,IF(generador!B327=7,33,IF(generador!B327=8,36,IF(generador!B327=9,39,IF(generador!B327=10,42,IF(generador!B327=11,45,IF(generador!B327=12,48,IF(generador!B327=13,51,IF(generador!B327=14,54,IF(generador!B327=15,57))))))))))))))),FALSE),""),"")</f>
        <v/>
      </c>
      <c r="F327" s="16" t="str">
        <f t="shared" si="94"/>
        <v/>
      </c>
      <c r="G327" s="20" t="str">
        <f t="shared" si="95"/>
        <v/>
      </c>
      <c r="H327" s="13" t="str">
        <f t="shared" ca="1" si="98"/>
        <v/>
      </c>
      <c r="I327" s="14" t="str">
        <f t="shared" si="99"/>
        <v/>
      </c>
      <c r="J327" s="14" t="str">
        <f>""</f>
        <v/>
      </c>
      <c r="K327" s="14" t="str">
        <f t="shared" si="100"/>
        <v/>
      </c>
      <c r="L327" s="14" t="str">
        <f t="shared" si="101"/>
        <v/>
      </c>
      <c r="M327" s="14" t="str">
        <f t="shared" si="102"/>
        <v/>
      </c>
      <c r="N327" s="14" t="str">
        <f t="shared" si="103"/>
        <v/>
      </c>
      <c r="O327" s="14" t="str">
        <f t="shared" si="104"/>
        <v/>
      </c>
      <c r="P327" s="14" t="str">
        <f t="shared" si="105"/>
        <v/>
      </c>
      <c r="Q327" s="14" t="str">
        <f t="shared" si="106"/>
        <v/>
      </c>
      <c r="R327" s="96" t="str">
        <f t="shared" si="96"/>
        <v/>
      </c>
      <c r="S327" s="14" t="str">
        <f t="shared" si="107"/>
        <v/>
      </c>
      <c r="T327" s="14" t="str">
        <f t="shared" si="97"/>
        <v/>
      </c>
      <c r="U327" s="14" t="str">
        <f t="shared" si="108"/>
        <v/>
      </c>
      <c r="V327" s="14" t="str">
        <f t="shared" si="109"/>
        <v/>
      </c>
      <c r="W327" s="14" t="str">
        <f>IFERROR(CONCATENATE("PAGO N° ",B327," DEL CONTRATO CPS ",V327," ENTRE ",TEXT(VLOOKUP(A327,matriz,IF(generador!B327=1,16,IF(generador!B327=2,19,IF(generador!B327=3,22,IF(generador!B327=4,25,IF(generador!B327=5,28,IF(generador!B327=6,31,IF(generador!B327=7,34,IF(generador!B327=8,37,IF(generador!B327=9,40,IF(generador!B327=10,43,IF(generador!B327=11,46,IF(generador!B327=12,49,IF(generador!B327=13,52,IF(generador!B327=14,55,IF(generador!B327=15,58))))))))))))))),FALSE),"dd/mm/yyyy")," Y ",TEXT(VLOOKUP(A327,matriz,IF(generador!B327=1,17,IF(generador!B327=2,20,IF(generador!B327=3,23,IF(generador!B327=4,26,IF(generador!B327=5,29,IF(generador!B327=6,32,IF(generador!B327=7,35,IF(generador!B327=8,38,IF(generador!B327=9,41,IF(generador!B327=10,44,IF(generador!B327=11,47,IF(generador!B327=12,50,IF(generador!B327=13,53,IF(generador!B327=14,56,IF(generador!B327=15,59))))))))))))))),FALSE),"dd/mm/yyyy")),"")</f>
        <v/>
      </c>
    </row>
    <row r="328" spans="1:23" x14ac:dyDescent="0.25">
      <c r="A328" s="12"/>
      <c r="B328" s="5"/>
      <c r="C328" s="5"/>
      <c r="D328" s="14" t="str">
        <f t="shared" si="93"/>
        <v/>
      </c>
      <c r="E328" s="15" t="str">
        <f>IFERROR(IF(A328&lt;&gt;"",VLOOKUP(A328,matriz,IF(generador!B328=1,15,IF(generador!B328=2,18,IF(generador!B328=3,21,IF(generador!B328=4,24,IF(generador!B328=5,27,IF(generador!B328=6,30,IF(generador!B328=7,33,IF(generador!B328=8,36,IF(generador!B328=9,39,IF(generador!B328=10,42,IF(generador!B328=11,45,IF(generador!B328=12,48,IF(generador!B328=13,51,IF(generador!B328=14,54,IF(generador!B328=15,57))))))))))))))),FALSE),""),"")</f>
        <v/>
      </c>
      <c r="F328" s="16" t="str">
        <f t="shared" si="94"/>
        <v/>
      </c>
      <c r="G328" s="20" t="str">
        <f t="shared" si="95"/>
        <v/>
      </c>
      <c r="H328" s="13" t="str">
        <f t="shared" ca="1" si="98"/>
        <v/>
      </c>
      <c r="I328" s="14" t="str">
        <f t="shared" si="99"/>
        <v/>
      </c>
      <c r="J328" s="14" t="str">
        <f>""</f>
        <v/>
      </c>
      <c r="K328" s="14" t="str">
        <f t="shared" si="100"/>
        <v/>
      </c>
      <c r="L328" s="14" t="str">
        <f t="shared" si="101"/>
        <v/>
      </c>
      <c r="M328" s="14" t="str">
        <f t="shared" si="102"/>
        <v/>
      </c>
      <c r="N328" s="14" t="str">
        <f t="shared" si="103"/>
        <v/>
      </c>
      <c r="O328" s="14" t="str">
        <f t="shared" si="104"/>
        <v/>
      </c>
      <c r="P328" s="14" t="str">
        <f t="shared" si="105"/>
        <v/>
      </c>
      <c r="Q328" s="14" t="str">
        <f t="shared" si="106"/>
        <v/>
      </c>
      <c r="R328" s="96" t="str">
        <f t="shared" si="96"/>
        <v/>
      </c>
      <c r="S328" s="14" t="str">
        <f t="shared" si="107"/>
        <v/>
      </c>
      <c r="T328" s="14" t="str">
        <f t="shared" si="97"/>
        <v/>
      </c>
      <c r="U328" s="14" t="str">
        <f t="shared" si="108"/>
        <v/>
      </c>
      <c r="V328" s="14" t="str">
        <f t="shared" si="109"/>
        <v/>
      </c>
      <c r="W328" s="14" t="str">
        <f>IFERROR(CONCATENATE("PAGO N° ",B328," DEL CONTRATO CPS ",V328," ENTRE ",TEXT(VLOOKUP(A328,matriz,IF(generador!B328=1,16,IF(generador!B328=2,19,IF(generador!B328=3,22,IF(generador!B328=4,25,IF(generador!B328=5,28,IF(generador!B328=6,31,IF(generador!B328=7,34,IF(generador!B328=8,37,IF(generador!B328=9,40,IF(generador!B328=10,43,IF(generador!B328=11,46,IF(generador!B328=12,49,IF(generador!B328=13,52,IF(generador!B328=14,55,IF(generador!B328=15,58))))))))))))))),FALSE),"dd/mm/yyyy")," Y ",TEXT(VLOOKUP(A328,matriz,IF(generador!B328=1,17,IF(generador!B328=2,20,IF(generador!B328=3,23,IF(generador!B328=4,26,IF(generador!B328=5,29,IF(generador!B328=6,32,IF(generador!B328=7,35,IF(generador!B328=8,38,IF(generador!B328=9,41,IF(generador!B328=10,44,IF(generador!B328=11,47,IF(generador!B328=12,50,IF(generador!B328=13,53,IF(generador!B328=14,56,IF(generador!B328=15,59))))))))))))))),FALSE),"dd/mm/yyyy")),"")</f>
        <v/>
      </c>
    </row>
    <row r="329" spans="1:23" x14ac:dyDescent="0.25">
      <c r="A329" s="12"/>
      <c r="B329" s="5"/>
      <c r="C329" s="5"/>
      <c r="D329" s="14" t="str">
        <f t="shared" si="93"/>
        <v/>
      </c>
      <c r="E329" s="15" t="str">
        <f>IFERROR(IF(A329&lt;&gt;"",VLOOKUP(A329,matriz,IF(generador!B329=1,15,IF(generador!B329=2,18,IF(generador!B329=3,21,IF(generador!B329=4,24,IF(generador!B329=5,27,IF(generador!B329=6,30,IF(generador!B329=7,33,IF(generador!B329=8,36,IF(generador!B329=9,39,IF(generador!B329=10,42,IF(generador!B329=11,45,IF(generador!B329=12,48,IF(generador!B329=13,51,IF(generador!B329=14,54,IF(generador!B329=15,57))))))))))))))),FALSE),""),"")</f>
        <v/>
      </c>
      <c r="F329" s="16" t="str">
        <f t="shared" si="94"/>
        <v/>
      </c>
      <c r="G329" s="20" t="str">
        <f t="shared" si="95"/>
        <v/>
      </c>
      <c r="H329" s="13" t="str">
        <f t="shared" ca="1" si="98"/>
        <v/>
      </c>
      <c r="I329" s="14" t="str">
        <f t="shared" si="99"/>
        <v/>
      </c>
      <c r="J329" s="14" t="str">
        <f>""</f>
        <v/>
      </c>
      <c r="K329" s="14" t="str">
        <f t="shared" si="100"/>
        <v/>
      </c>
      <c r="L329" s="14" t="str">
        <f t="shared" si="101"/>
        <v/>
      </c>
      <c r="M329" s="14" t="str">
        <f t="shared" si="102"/>
        <v/>
      </c>
      <c r="N329" s="14" t="str">
        <f t="shared" si="103"/>
        <v/>
      </c>
      <c r="O329" s="14" t="str">
        <f t="shared" si="104"/>
        <v/>
      </c>
      <c r="P329" s="14" t="str">
        <f t="shared" si="105"/>
        <v/>
      </c>
      <c r="Q329" s="14" t="str">
        <f t="shared" si="106"/>
        <v/>
      </c>
      <c r="R329" s="96" t="str">
        <f t="shared" si="96"/>
        <v/>
      </c>
      <c r="S329" s="14" t="str">
        <f t="shared" si="107"/>
        <v/>
      </c>
      <c r="T329" s="14" t="str">
        <f t="shared" si="97"/>
        <v/>
      </c>
      <c r="U329" s="14" t="str">
        <f t="shared" si="108"/>
        <v/>
      </c>
      <c r="V329" s="14" t="str">
        <f t="shared" si="109"/>
        <v/>
      </c>
      <c r="W329" s="14" t="str">
        <f>IFERROR(CONCATENATE("PAGO N° ",B329," DEL CONTRATO CPS ",V329," ENTRE ",TEXT(VLOOKUP(A329,matriz,IF(generador!B329=1,16,IF(generador!B329=2,19,IF(generador!B329=3,22,IF(generador!B329=4,25,IF(generador!B329=5,28,IF(generador!B329=6,31,IF(generador!B329=7,34,IF(generador!B329=8,37,IF(generador!B329=9,40,IF(generador!B329=10,43,IF(generador!B329=11,46,IF(generador!B329=12,49,IF(generador!B329=13,52,IF(generador!B329=14,55,IF(generador!B329=15,58))))))))))))))),FALSE),"dd/mm/yyyy")," Y ",TEXT(VLOOKUP(A329,matriz,IF(generador!B329=1,17,IF(generador!B329=2,20,IF(generador!B329=3,23,IF(generador!B329=4,26,IF(generador!B329=5,29,IF(generador!B329=6,32,IF(generador!B329=7,35,IF(generador!B329=8,38,IF(generador!B329=9,41,IF(generador!B329=10,44,IF(generador!B329=11,47,IF(generador!B329=12,50,IF(generador!B329=13,53,IF(generador!B329=14,56,IF(generador!B329=15,59))))))))))))))),FALSE),"dd/mm/yyyy")),"")</f>
        <v/>
      </c>
    </row>
    <row r="330" spans="1:23" x14ac:dyDescent="0.25">
      <c r="A330" s="12"/>
      <c r="B330" s="5"/>
      <c r="C330" s="5"/>
      <c r="D330" s="14" t="str">
        <f t="shared" si="93"/>
        <v/>
      </c>
      <c r="E330" s="15" t="str">
        <f>IFERROR(IF(A330&lt;&gt;"",VLOOKUP(A330,matriz,IF(generador!B330=1,15,IF(generador!B330=2,18,IF(generador!B330=3,21,IF(generador!B330=4,24,IF(generador!B330=5,27,IF(generador!B330=6,30,IF(generador!B330=7,33,IF(generador!B330=8,36,IF(generador!B330=9,39,IF(generador!B330=10,42,IF(generador!B330=11,45,IF(generador!B330=12,48,IF(generador!B330=13,51,IF(generador!B330=14,54,IF(generador!B330=15,57))))))))))))))),FALSE),""),"")</f>
        <v/>
      </c>
      <c r="F330" s="16" t="str">
        <f t="shared" si="94"/>
        <v/>
      </c>
      <c r="G330" s="20" t="str">
        <f t="shared" si="95"/>
        <v/>
      </c>
      <c r="H330" s="13" t="str">
        <f t="shared" ca="1" si="98"/>
        <v/>
      </c>
      <c r="I330" s="14" t="str">
        <f t="shared" si="99"/>
        <v/>
      </c>
      <c r="J330" s="14" t="str">
        <f>""</f>
        <v/>
      </c>
      <c r="K330" s="14" t="str">
        <f t="shared" si="100"/>
        <v/>
      </c>
      <c r="L330" s="14" t="str">
        <f t="shared" si="101"/>
        <v/>
      </c>
      <c r="M330" s="14" t="str">
        <f t="shared" si="102"/>
        <v/>
      </c>
      <c r="N330" s="14" t="str">
        <f t="shared" si="103"/>
        <v/>
      </c>
      <c r="O330" s="14" t="str">
        <f t="shared" si="104"/>
        <v/>
      </c>
      <c r="P330" s="14" t="str">
        <f t="shared" si="105"/>
        <v/>
      </c>
      <c r="Q330" s="14" t="str">
        <f t="shared" si="106"/>
        <v/>
      </c>
      <c r="R330" s="96" t="str">
        <f t="shared" si="96"/>
        <v/>
      </c>
      <c r="S330" s="14" t="str">
        <f t="shared" si="107"/>
        <v/>
      </c>
      <c r="T330" s="14" t="str">
        <f t="shared" si="97"/>
        <v/>
      </c>
      <c r="U330" s="14" t="str">
        <f t="shared" si="108"/>
        <v/>
      </c>
      <c r="V330" s="14" t="str">
        <f t="shared" si="109"/>
        <v/>
      </c>
      <c r="W330" s="14" t="str">
        <f>IFERROR(CONCATENATE("PAGO N° ",B330," DEL CONTRATO CPS ",V330," ENTRE ",TEXT(VLOOKUP(A330,matriz,IF(generador!B330=1,16,IF(generador!B330=2,19,IF(generador!B330=3,22,IF(generador!B330=4,25,IF(generador!B330=5,28,IF(generador!B330=6,31,IF(generador!B330=7,34,IF(generador!B330=8,37,IF(generador!B330=9,40,IF(generador!B330=10,43,IF(generador!B330=11,46,IF(generador!B330=12,49,IF(generador!B330=13,52,IF(generador!B330=14,55,IF(generador!B330=15,58))))))))))))))),FALSE),"dd/mm/yyyy")," Y ",TEXT(VLOOKUP(A330,matriz,IF(generador!B330=1,17,IF(generador!B330=2,20,IF(generador!B330=3,23,IF(generador!B330=4,26,IF(generador!B330=5,29,IF(generador!B330=6,32,IF(generador!B330=7,35,IF(generador!B330=8,38,IF(generador!B330=9,41,IF(generador!B330=10,44,IF(generador!B330=11,47,IF(generador!B330=12,50,IF(generador!B330=13,53,IF(generador!B330=14,56,IF(generador!B330=15,59))))))))))))))),FALSE),"dd/mm/yyyy")),"")</f>
        <v/>
      </c>
    </row>
    <row r="331" spans="1:23" x14ac:dyDescent="0.25">
      <c r="A331" s="12"/>
      <c r="B331" s="5"/>
      <c r="C331" s="5"/>
      <c r="D331" s="14" t="str">
        <f t="shared" si="93"/>
        <v/>
      </c>
      <c r="E331" s="15" t="str">
        <f>IFERROR(IF(A331&lt;&gt;"",VLOOKUP(A331,matriz,IF(generador!B331=1,15,IF(generador!B331=2,18,IF(generador!B331=3,21,IF(generador!B331=4,24,IF(generador!B331=5,27,IF(generador!B331=6,30,IF(generador!B331=7,33,IF(generador!B331=8,36,IF(generador!B331=9,39,IF(generador!B331=10,42,IF(generador!B331=11,45,IF(generador!B331=12,48,IF(generador!B331=13,51,IF(generador!B331=14,54,IF(generador!B331=15,57))))))))))))))),FALSE),""),"")</f>
        <v/>
      </c>
      <c r="F331" s="16" t="str">
        <f t="shared" si="94"/>
        <v/>
      </c>
      <c r="G331" s="20" t="str">
        <f t="shared" si="95"/>
        <v/>
      </c>
      <c r="H331" s="13" t="str">
        <f t="shared" ca="1" si="98"/>
        <v/>
      </c>
      <c r="I331" s="14" t="str">
        <f t="shared" si="99"/>
        <v/>
      </c>
      <c r="J331" s="14" t="str">
        <f>""</f>
        <v/>
      </c>
      <c r="K331" s="14" t="str">
        <f t="shared" si="100"/>
        <v/>
      </c>
      <c r="L331" s="14" t="str">
        <f t="shared" si="101"/>
        <v/>
      </c>
      <c r="M331" s="14" t="str">
        <f t="shared" si="102"/>
        <v/>
      </c>
      <c r="N331" s="14" t="str">
        <f t="shared" si="103"/>
        <v/>
      </c>
      <c r="O331" s="14" t="str">
        <f t="shared" si="104"/>
        <v/>
      </c>
      <c r="P331" s="14" t="str">
        <f t="shared" si="105"/>
        <v/>
      </c>
      <c r="Q331" s="14" t="str">
        <f t="shared" si="106"/>
        <v/>
      </c>
      <c r="R331" s="96" t="str">
        <f t="shared" si="96"/>
        <v/>
      </c>
      <c r="S331" s="14" t="str">
        <f t="shared" si="107"/>
        <v/>
      </c>
      <c r="T331" s="14" t="str">
        <f t="shared" si="97"/>
        <v/>
      </c>
      <c r="U331" s="14" t="str">
        <f t="shared" si="108"/>
        <v/>
      </c>
      <c r="V331" s="14" t="str">
        <f t="shared" si="109"/>
        <v/>
      </c>
      <c r="W331" s="14" t="str">
        <f>IFERROR(CONCATENATE("PAGO N° ",B331," DEL CONTRATO CPS ",V331," ENTRE ",TEXT(VLOOKUP(A331,matriz,IF(generador!B331=1,16,IF(generador!B331=2,19,IF(generador!B331=3,22,IF(generador!B331=4,25,IF(generador!B331=5,28,IF(generador!B331=6,31,IF(generador!B331=7,34,IF(generador!B331=8,37,IF(generador!B331=9,40,IF(generador!B331=10,43,IF(generador!B331=11,46,IF(generador!B331=12,49,IF(generador!B331=13,52,IF(generador!B331=14,55,IF(generador!B331=15,58))))))))))))))),FALSE),"dd/mm/yyyy")," Y ",TEXT(VLOOKUP(A331,matriz,IF(generador!B331=1,17,IF(generador!B331=2,20,IF(generador!B331=3,23,IF(generador!B331=4,26,IF(generador!B331=5,29,IF(generador!B331=6,32,IF(generador!B331=7,35,IF(generador!B331=8,38,IF(generador!B331=9,41,IF(generador!B331=10,44,IF(generador!B331=11,47,IF(generador!B331=12,50,IF(generador!B331=13,53,IF(generador!B331=14,56,IF(generador!B331=15,59))))))))))))))),FALSE),"dd/mm/yyyy")),"")</f>
        <v/>
      </c>
    </row>
    <row r="332" spans="1:23" x14ac:dyDescent="0.25">
      <c r="A332" s="12"/>
      <c r="B332" s="5"/>
      <c r="C332" s="5"/>
      <c r="D332" s="14" t="str">
        <f t="shared" si="93"/>
        <v/>
      </c>
      <c r="E332" s="15" t="str">
        <f>IFERROR(IF(A332&lt;&gt;"",VLOOKUP(A332,matriz,IF(generador!B332=1,15,IF(generador!B332=2,18,IF(generador!B332=3,21,IF(generador!B332=4,24,IF(generador!B332=5,27,IF(generador!B332=6,30,IF(generador!B332=7,33,IF(generador!B332=8,36,IF(generador!B332=9,39,IF(generador!B332=10,42,IF(generador!B332=11,45,IF(generador!B332=12,48,IF(generador!B332=13,51,IF(generador!B332=14,54,IF(generador!B332=15,57))))))))))))))),FALSE),""),"")</f>
        <v/>
      </c>
      <c r="F332" s="16" t="str">
        <f t="shared" si="94"/>
        <v/>
      </c>
      <c r="G332" s="20" t="str">
        <f t="shared" si="95"/>
        <v/>
      </c>
      <c r="H332" s="13" t="str">
        <f t="shared" ca="1" si="98"/>
        <v/>
      </c>
      <c r="I332" s="14" t="str">
        <f t="shared" si="99"/>
        <v/>
      </c>
      <c r="J332" s="14" t="str">
        <f>""</f>
        <v/>
      </c>
      <c r="K332" s="14" t="str">
        <f t="shared" si="100"/>
        <v/>
      </c>
      <c r="L332" s="14" t="str">
        <f t="shared" si="101"/>
        <v/>
      </c>
      <c r="M332" s="14" t="str">
        <f t="shared" si="102"/>
        <v/>
      </c>
      <c r="N332" s="14" t="str">
        <f t="shared" si="103"/>
        <v/>
      </c>
      <c r="O332" s="14" t="str">
        <f t="shared" si="104"/>
        <v/>
      </c>
      <c r="P332" s="14" t="str">
        <f t="shared" si="105"/>
        <v/>
      </c>
      <c r="Q332" s="14" t="str">
        <f t="shared" si="106"/>
        <v/>
      </c>
      <c r="R332" s="96" t="str">
        <f t="shared" si="96"/>
        <v/>
      </c>
      <c r="S332" s="14" t="str">
        <f t="shared" si="107"/>
        <v/>
      </c>
      <c r="T332" s="14" t="str">
        <f t="shared" si="97"/>
        <v/>
      </c>
      <c r="U332" s="14" t="str">
        <f t="shared" si="108"/>
        <v/>
      </c>
      <c r="V332" s="14" t="str">
        <f t="shared" si="109"/>
        <v/>
      </c>
      <c r="W332" s="14" t="str">
        <f>IFERROR(CONCATENATE("PAGO N° ",B332," DEL CONTRATO CPS ",V332," ENTRE ",TEXT(VLOOKUP(A332,matriz,IF(generador!B332=1,16,IF(generador!B332=2,19,IF(generador!B332=3,22,IF(generador!B332=4,25,IF(generador!B332=5,28,IF(generador!B332=6,31,IF(generador!B332=7,34,IF(generador!B332=8,37,IF(generador!B332=9,40,IF(generador!B332=10,43,IF(generador!B332=11,46,IF(generador!B332=12,49,IF(generador!B332=13,52,IF(generador!B332=14,55,IF(generador!B332=15,58))))))))))))))),FALSE),"dd/mm/yyyy")," Y ",TEXT(VLOOKUP(A332,matriz,IF(generador!B332=1,17,IF(generador!B332=2,20,IF(generador!B332=3,23,IF(generador!B332=4,26,IF(generador!B332=5,29,IF(generador!B332=6,32,IF(generador!B332=7,35,IF(generador!B332=8,38,IF(generador!B332=9,41,IF(generador!B332=10,44,IF(generador!B332=11,47,IF(generador!B332=12,50,IF(generador!B332=13,53,IF(generador!B332=14,56,IF(generador!B332=15,59))))))))))))))),FALSE),"dd/mm/yyyy")),"")</f>
        <v/>
      </c>
    </row>
    <row r="333" spans="1:23" x14ac:dyDescent="0.25">
      <c r="A333" s="12"/>
      <c r="B333" s="5"/>
      <c r="C333" s="5"/>
      <c r="D333" s="14" t="str">
        <f t="shared" si="93"/>
        <v/>
      </c>
      <c r="E333" s="15" t="str">
        <f>IFERROR(IF(A333&lt;&gt;"",VLOOKUP(A333,matriz,IF(generador!B333=1,15,IF(generador!B333=2,18,IF(generador!B333=3,21,IF(generador!B333=4,24,IF(generador!B333=5,27,IF(generador!B333=6,30,IF(generador!B333=7,33,IF(generador!B333=8,36,IF(generador!B333=9,39,IF(generador!B333=10,42,IF(generador!B333=11,45,IF(generador!B333=12,48,IF(generador!B333=13,51,IF(generador!B333=14,54,IF(generador!B333=15,57))))))))))))))),FALSE),""),"")</f>
        <v/>
      </c>
      <c r="F333" s="16" t="str">
        <f t="shared" si="94"/>
        <v/>
      </c>
      <c r="G333" s="20" t="str">
        <f t="shared" si="95"/>
        <v/>
      </c>
      <c r="H333" s="13" t="str">
        <f t="shared" ca="1" si="98"/>
        <v/>
      </c>
      <c r="I333" s="14" t="str">
        <f t="shared" si="99"/>
        <v/>
      </c>
      <c r="J333" s="14" t="str">
        <f>""</f>
        <v/>
      </c>
      <c r="K333" s="14" t="str">
        <f t="shared" si="100"/>
        <v/>
      </c>
      <c r="L333" s="14" t="str">
        <f t="shared" si="101"/>
        <v/>
      </c>
      <c r="M333" s="14" t="str">
        <f t="shared" si="102"/>
        <v/>
      </c>
      <c r="N333" s="14" t="str">
        <f t="shared" si="103"/>
        <v/>
      </c>
      <c r="O333" s="14" t="str">
        <f t="shared" si="104"/>
        <v/>
      </c>
      <c r="P333" s="14" t="str">
        <f t="shared" si="105"/>
        <v/>
      </c>
      <c r="Q333" s="14" t="str">
        <f t="shared" si="106"/>
        <v/>
      </c>
      <c r="R333" s="96" t="str">
        <f t="shared" si="96"/>
        <v/>
      </c>
      <c r="S333" s="14" t="str">
        <f t="shared" si="107"/>
        <v/>
      </c>
      <c r="T333" s="14" t="str">
        <f t="shared" si="97"/>
        <v/>
      </c>
      <c r="U333" s="14" t="str">
        <f t="shared" si="108"/>
        <v/>
      </c>
      <c r="V333" s="14" t="str">
        <f t="shared" si="109"/>
        <v/>
      </c>
      <c r="W333" s="14" t="str">
        <f>IFERROR(CONCATENATE("PAGO N° ",B333," DEL CONTRATO CPS ",V333," ENTRE ",TEXT(VLOOKUP(A333,matriz,IF(generador!B333=1,16,IF(generador!B333=2,19,IF(generador!B333=3,22,IF(generador!B333=4,25,IF(generador!B333=5,28,IF(generador!B333=6,31,IF(generador!B333=7,34,IF(generador!B333=8,37,IF(generador!B333=9,40,IF(generador!B333=10,43,IF(generador!B333=11,46,IF(generador!B333=12,49,IF(generador!B333=13,52,IF(generador!B333=14,55,IF(generador!B333=15,58))))))))))))))),FALSE),"dd/mm/yyyy")," Y ",TEXT(VLOOKUP(A333,matriz,IF(generador!B333=1,17,IF(generador!B333=2,20,IF(generador!B333=3,23,IF(generador!B333=4,26,IF(generador!B333=5,29,IF(generador!B333=6,32,IF(generador!B333=7,35,IF(generador!B333=8,38,IF(generador!B333=9,41,IF(generador!B333=10,44,IF(generador!B333=11,47,IF(generador!B333=12,50,IF(generador!B333=13,53,IF(generador!B333=14,56,IF(generador!B333=15,59))))))))))))))),FALSE),"dd/mm/yyyy")),"")</f>
        <v/>
      </c>
    </row>
    <row r="334" spans="1:23" x14ac:dyDescent="0.25">
      <c r="A334" s="12"/>
      <c r="B334" s="5"/>
      <c r="C334" s="5"/>
      <c r="D334" s="14" t="str">
        <f t="shared" si="93"/>
        <v/>
      </c>
      <c r="E334" s="15" t="str">
        <f>IFERROR(IF(A334&lt;&gt;"",VLOOKUP(A334,matriz,IF(generador!B334=1,15,IF(generador!B334=2,18,IF(generador!B334=3,21,IF(generador!B334=4,24,IF(generador!B334=5,27,IF(generador!B334=6,30,IF(generador!B334=7,33,IF(generador!B334=8,36,IF(generador!B334=9,39,IF(generador!B334=10,42,IF(generador!B334=11,45,IF(generador!B334=12,48,IF(generador!B334=13,51,IF(generador!B334=14,54,IF(generador!B334=15,57))))))))))))))),FALSE),""),"")</f>
        <v/>
      </c>
      <c r="F334" s="16" t="str">
        <f t="shared" si="94"/>
        <v/>
      </c>
      <c r="G334" s="20" t="str">
        <f t="shared" si="95"/>
        <v/>
      </c>
      <c r="H334" s="13" t="str">
        <f t="shared" ca="1" si="98"/>
        <v/>
      </c>
      <c r="I334" s="14" t="str">
        <f t="shared" si="99"/>
        <v/>
      </c>
      <c r="J334" s="14" t="str">
        <f>""</f>
        <v/>
      </c>
      <c r="K334" s="14" t="str">
        <f t="shared" si="100"/>
        <v/>
      </c>
      <c r="L334" s="14" t="str">
        <f t="shared" si="101"/>
        <v/>
      </c>
      <c r="M334" s="14" t="str">
        <f t="shared" si="102"/>
        <v/>
      </c>
      <c r="N334" s="14" t="str">
        <f t="shared" si="103"/>
        <v/>
      </c>
      <c r="O334" s="14" t="str">
        <f t="shared" si="104"/>
        <v/>
      </c>
      <c r="P334" s="14" t="str">
        <f t="shared" si="105"/>
        <v/>
      </c>
      <c r="Q334" s="14" t="str">
        <f t="shared" si="106"/>
        <v/>
      </c>
      <c r="R334" s="96" t="str">
        <f t="shared" si="96"/>
        <v/>
      </c>
      <c r="S334" s="14" t="str">
        <f t="shared" si="107"/>
        <v/>
      </c>
      <c r="T334" s="14" t="str">
        <f t="shared" si="97"/>
        <v/>
      </c>
      <c r="U334" s="14" t="str">
        <f t="shared" si="108"/>
        <v/>
      </c>
      <c r="V334" s="14" t="str">
        <f t="shared" si="109"/>
        <v/>
      </c>
      <c r="W334" s="14" t="str">
        <f>IFERROR(CONCATENATE("PAGO N° ",B334," DEL CONTRATO CPS ",V334," ENTRE ",TEXT(VLOOKUP(A334,matriz,IF(generador!B334=1,16,IF(generador!B334=2,19,IF(generador!B334=3,22,IF(generador!B334=4,25,IF(generador!B334=5,28,IF(generador!B334=6,31,IF(generador!B334=7,34,IF(generador!B334=8,37,IF(generador!B334=9,40,IF(generador!B334=10,43,IF(generador!B334=11,46,IF(generador!B334=12,49,IF(generador!B334=13,52,IF(generador!B334=14,55,IF(generador!B334=15,58))))))))))))))),FALSE),"dd/mm/yyyy")," Y ",TEXT(VLOOKUP(A334,matriz,IF(generador!B334=1,17,IF(generador!B334=2,20,IF(generador!B334=3,23,IF(generador!B334=4,26,IF(generador!B334=5,29,IF(generador!B334=6,32,IF(generador!B334=7,35,IF(generador!B334=8,38,IF(generador!B334=9,41,IF(generador!B334=10,44,IF(generador!B334=11,47,IF(generador!B334=12,50,IF(generador!B334=13,53,IF(generador!B334=14,56,IF(generador!B334=15,59))))))))))))))),FALSE),"dd/mm/yyyy")),"")</f>
        <v/>
      </c>
    </row>
    <row r="335" spans="1:23" x14ac:dyDescent="0.25">
      <c r="A335" s="12"/>
      <c r="B335" s="5"/>
      <c r="C335" s="5"/>
      <c r="D335" s="14" t="str">
        <f t="shared" si="93"/>
        <v/>
      </c>
      <c r="E335" s="15" t="str">
        <f>IFERROR(IF(A335&lt;&gt;"",VLOOKUP(A335,matriz,IF(generador!B335=1,15,IF(generador!B335=2,18,IF(generador!B335=3,21,IF(generador!B335=4,24,IF(generador!B335=5,27,IF(generador!B335=6,30,IF(generador!B335=7,33,IF(generador!B335=8,36,IF(generador!B335=9,39,IF(generador!B335=10,42,IF(generador!B335=11,45,IF(generador!B335=12,48,IF(generador!B335=13,51,IF(generador!B335=14,54,IF(generador!B335=15,57))))))))))))))),FALSE),""),"")</f>
        <v/>
      </c>
      <c r="F335" s="16" t="str">
        <f t="shared" si="94"/>
        <v/>
      </c>
      <c r="G335" s="20" t="str">
        <f t="shared" si="95"/>
        <v/>
      </c>
      <c r="H335" s="13" t="str">
        <f t="shared" ca="1" si="98"/>
        <v/>
      </c>
      <c r="I335" s="14" t="str">
        <f t="shared" si="99"/>
        <v/>
      </c>
      <c r="J335" s="14" t="str">
        <f>""</f>
        <v/>
      </c>
      <c r="K335" s="14" t="str">
        <f t="shared" si="100"/>
        <v/>
      </c>
      <c r="L335" s="14" t="str">
        <f t="shared" si="101"/>
        <v/>
      </c>
      <c r="M335" s="14" t="str">
        <f t="shared" si="102"/>
        <v/>
      </c>
      <c r="N335" s="14" t="str">
        <f t="shared" si="103"/>
        <v/>
      </c>
      <c r="O335" s="14" t="str">
        <f t="shared" si="104"/>
        <v/>
      </c>
      <c r="P335" s="14" t="str">
        <f t="shared" si="105"/>
        <v/>
      </c>
      <c r="Q335" s="14" t="str">
        <f t="shared" si="106"/>
        <v/>
      </c>
      <c r="R335" s="96" t="str">
        <f t="shared" si="96"/>
        <v/>
      </c>
      <c r="S335" s="14" t="str">
        <f t="shared" si="107"/>
        <v/>
      </c>
      <c r="T335" s="14" t="str">
        <f t="shared" si="97"/>
        <v/>
      </c>
      <c r="U335" s="14" t="str">
        <f t="shared" si="108"/>
        <v/>
      </c>
      <c r="V335" s="14" t="str">
        <f t="shared" si="109"/>
        <v/>
      </c>
      <c r="W335" s="14" t="str">
        <f>IFERROR(CONCATENATE("PAGO N° ",B335," DEL CONTRATO CPS ",V335," ENTRE ",TEXT(VLOOKUP(A335,matriz,IF(generador!B335=1,16,IF(generador!B335=2,19,IF(generador!B335=3,22,IF(generador!B335=4,25,IF(generador!B335=5,28,IF(generador!B335=6,31,IF(generador!B335=7,34,IF(generador!B335=8,37,IF(generador!B335=9,40,IF(generador!B335=10,43,IF(generador!B335=11,46,IF(generador!B335=12,49,IF(generador!B335=13,52,IF(generador!B335=14,55,IF(generador!B335=15,58))))))))))))))),FALSE),"dd/mm/yyyy")," Y ",TEXT(VLOOKUP(A335,matriz,IF(generador!B335=1,17,IF(generador!B335=2,20,IF(generador!B335=3,23,IF(generador!B335=4,26,IF(generador!B335=5,29,IF(generador!B335=6,32,IF(generador!B335=7,35,IF(generador!B335=8,38,IF(generador!B335=9,41,IF(generador!B335=10,44,IF(generador!B335=11,47,IF(generador!B335=12,50,IF(generador!B335=13,53,IF(generador!B335=14,56,IF(generador!B335=15,59))))))))))))))),FALSE),"dd/mm/yyyy")),"")</f>
        <v/>
      </c>
    </row>
    <row r="336" spans="1:23" x14ac:dyDescent="0.25">
      <c r="A336" s="12"/>
      <c r="B336" s="5"/>
      <c r="C336" s="5"/>
      <c r="D336" s="14" t="str">
        <f t="shared" si="93"/>
        <v/>
      </c>
      <c r="E336" s="15" t="str">
        <f>IFERROR(IF(A336&lt;&gt;"",VLOOKUP(A336,matriz,IF(generador!B336=1,15,IF(generador!B336=2,18,IF(generador!B336=3,21,IF(generador!B336=4,24,IF(generador!B336=5,27,IF(generador!B336=6,30,IF(generador!B336=7,33,IF(generador!B336=8,36,IF(generador!B336=9,39,IF(generador!B336=10,42,IF(generador!B336=11,45,IF(generador!B336=12,48,IF(generador!B336=13,51,IF(generador!B336=14,54,IF(generador!B336=15,57))))))))))))))),FALSE),""),"")</f>
        <v/>
      </c>
      <c r="F336" s="16" t="str">
        <f t="shared" si="94"/>
        <v/>
      </c>
      <c r="G336" s="20" t="str">
        <f t="shared" si="95"/>
        <v/>
      </c>
      <c r="H336" s="13" t="str">
        <f t="shared" ca="1" si="98"/>
        <v/>
      </c>
      <c r="I336" s="14" t="str">
        <f t="shared" si="99"/>
        <v/>
      </c>
      <c r="J336" s="14" t="str">
        <f>""</f>
        <v/>
      </c>
      <c r="K336" s="14" t="str">
        <f t="shared" si="100"/>
        <v/>
      </c>
      <c r="L336" s="14" t="str">
        <f t="shared" si="101"/>
        <v/>
      </c>
      <c r="M336" s="14" t="str">
        <f t="shared" si="102"/>
        <v/>
      </c>
      <c r="N336" s="14" t="str">
        <f t="shared" si="103"/>
        <v/>
      </c>
      <c r="O336" s="14" t="str">
        <f t="shared" si="104"/>
        <v/>
      </c>
      <c r="P336" s="14" t="str">
        <f t="shared" si="105"/>
        <v/>
      </c>
      <c r="Q336" s="14" t="str">
        <f t="shared" si="106"/>
        <v/>
      </c>
      <c r="R336" s="96" t="str">
        <f t="shared" si="96"/>
        <v/>
      </c>
      <c r="S336" s="14" t="str">
        <f t="shared" si="107"/>
        <v/>
      </c>
      <c r="T336" s="14" t="str">
        <f t="shared" si="97"/>
        <v/>
      </c>
      <c r="U336" s="14" t="str">
        <f t="shared" si="108"/>
        <v/>
      </c>
      <c r="V336" s="14" t="str">
        <f t="shared" si="109"/>
        <v/>
      </c>
      <c r="W336" s="14" t="str">
        <f>IFERROR(CONCATENATE("PAGO N° ",B336," DEL CONTRATO CPS ",V336," ENTRE ",TEXT(VLOOKUP(A336,matriz,IF(generador!B336=1,16,IF(generador!B336=2,19,IF(generador!B336=3,22,IF(generador!B336=4,25,IF(generador!B336=5,28,IF(generador!B336=6,31,IF(generador!B336=7,34,IF(generador!B336=8,37,IF(generador!B336=9,40,IF(generador!B336=10,43,IF(generador!B336=11,46,IF(generador!B336=12,49,IF(generador!B336=13,52,IF(generador!B336=14,55,IF(generador!B336=15,58))))))))))))))),FALSE),"dd/mm/yyyy")," Y ",TEXT(VLOOKUP(A336,matriz,IF(generador!B336=1,17,IF(generador!B336=2,20,IF(generador!B336=3,23,IF(generador!B336=4,26,IF(generador!B336=5,29,IF(generador!B336=6,32,IF(generador!B336=7,35,IF(generador!B336=8,38,IF(generador!B336=9,41,IF(generador!B336=10,44,IF(generador!B336=11,47,IF(generador!B336=12,50,IF(generador!B336=13,53,IF(generador!B336=14,56,IF(generador!B336=15,59))))))))))))))),FALSE),"dd/mm/yyyy")),"")</f>
        <v/>
      </c>
    </row>
    <row r="337" spans="1:23" x14ac:dyDescent="0.25">
      <c r="A337" s="12"/>
      <c r="B337" s="5"/>
      <c r="C337" s="5"/>
      <c r="D337" s="14" t="str">
        <f t="shared" si="93"/>
        <v/>
      </c>
      <c r="E337" s="15" t="str">
        <f>IFERROR(IF(A337&lt;&gt;"",VLOOKUP(A337,matriz,IF(generador!B337=1,15,IF(generador!B337=2,18,IF(generador!B337=3,21,IF(generador!B337=4,24,IF(generador!B337=5,27,IF(generador!B337=6,30,IF(generador!B337=7,33,IF(generador!B337=8,36,IF(generador!B337=9,39,IF(generador!B337=10,42,IF(generador!B337=11,45,IF(generador!B337=12,48,IF(generador!B337=13,51,IF(generador!B337=14,54,IF(generador!B337=15,57))))))))))))))),FALSE),""),"")</f>
        <v/>
      </c>
      <c r="F337" s="16" t="str">
        <f t="shared" si="94"/>
        <v/>
      </c>
      <c r="G337" s="20" t="str">
        <f t="shared" si="95"/>
        <v/>
      </c>
      <c r="H337" s="13" t="str">
        <f t="shared" ca="1" si="98"/>
        <v/>
      </c>
      <c r="I337" s="14" t="str">
        <f t="shared" si="99"/>
        <v/>
      </c>
      <c r="J337" s="14" t="str">
        <f>""</f>
        <v/>
      </c>
      <c r="K337" s="14" t="str">
        <f t="shared" si="100"/>
        <v/>
      </c>
      <c r="L337" s="14" t="str">
        <f t="shared" si="101"/>
        <v/>
      </c>
      <c r="M337" s="14" t="str">
        <f t="shared" si="102"/>
        <v/>
      </c>
      <c r="N337" s="14" t="str">
        <f t="shared" si="103"/>
        <v/>
      </c>
      <c r="O337" s="14" t="str">
        <f t="shared" si="104"/>
        <v/>
      </c>
      <c r="P337" s="14" t="str">
        <f t="shared" si="105"/>
        <v/>
      </c>
      <c r="Q337" s="14" t="str">
        <f t="shared" si="106"/>
        <v/>
      </c>
      <c r="R337" s="96" t="str">
        <f t="shared" si="96"/>
        <v/>
      </c>
      <c r="S337" s="14" t="str">
        <f t="shared" si="107"/>
        <v/>
      </c>
      <c r="T337" s="14" t="str">
        <f t="shared" si="97"/>
        <v/>
      </c>
      <c r="U337" s="14" t="str">
        <f t="shared" si="108"/>
        <v/>
      </c>
      <c r="V337" s="14" t="str">
        <f t="shared" si="109"/>
        <v/>
      </c>
      <c r="W337" s="14" t="str">
        <f>IFERROR(CONCATENATE("PAGO N° ",B337," DEL CONTRATO CPS ",V337," ENTRE ",TEXT(VLOOKUP(A337,matriz,IF(generador!B337=1,16,IF(generador!B337=2,19,IF(generador!B337=3,22,IF(generador!B337=4,25,IF(generador!B337=5,28,IF(generador!B337=6,31,IF(generador!B337=7,34,IF(generador!B337=8,37,IF(generador!B337=9,40,IF(generador!B337=10,43,IF(generador!B337=11,46,IF(generador!B337=12,49,IF(generador!B337=13,52,IF(generador!B337=14,55,IF(generador!B337=15,58))))))))))))))),FALSE),"dd/mm/yyyy")," Y ",TEXT(VLOOKUP(A337,matriz,IF(generador!B337=1,17,IF(generador!B337=2,20,IF(generador!B337=3,23,IF(generador!B337=4,26,IF(generador!B337=5,29,IF(generador!B337=6,32,IF(generador!B337=7,35,IF(generador!B337=8,38,IF(generador!B337=9,41,IF(generador!B337=10,44,IF(generador!B337=11,47,IF(generador!B337=12,50,IF(generador!B337=13,53,IF(generador!B337=14,56,IF(generador!B337=15,59))))))))))))))),FALSE),"dd/mm/yyyy")),"")</f>
        <v/>
      </c>
    </row>
    <row r="338" spans="1:23" x14ac:dyDescent="0.25">
      <c r="A338" s="12"/>
      <c r="B338" s="5"/>
      <c r="C338" s="5"/>
      <c r="D338" s="14" t="str">
        <f t="shared" si="93"/>
        <v/>
      </c>
      <c r="E338" s="15" t="str">
        <f>IFERROR(IF(A338&lt;&gt;"",VLOOKUP(A338,matriz,IF(generador!B338=1,15,IF(generador!B338=2,18,IF(generador!B338=3,21,IF(generador!B338=4,24,IF(generador!B338=5,27,IF(generador!B338=6,30,IF(generador!B338=7,33,IF(generador!B338=8,36,IF(generador!B338=9,39,IF(generador!B338=10,42,IF(generador!B338=11,45,IF(generador!B338=12,48,IF(generador!B338=13,51,IF(generador!B338=14,54,IF(generador!B338=15,57))))))))))))))),FALSE),""),"")</f>
        <v/>
      </c>
      <c r="F338" s="16" t="str">
        <f t="shared" si="94"/>
        <v/>
      </c>
      <c r="G338" s="20" t="str">
        <f t="shared" si="95"/>
        <v/>
      </c>
      <c r="H338" s="13" t="str">
        <f t="shared" ca="1" si="98"/>
        <v/>
      </c>
      <c r="I338" s="14" t="str">
        <f t="shared" si="99"/>
        <v/>
      </c>
      <c r="J338" s="14" t="str">
        <f>""</f>
        <v/>
      </c>
      <c r="K338" s="14" t="str">
        <f t="shared" si="100"/>
        <v/>
      </c>
      <c r="L338" s="14" t="str">
        <f t="shared" si="101"/>
        <v/>
      </c>
      <c r="M338" s="14" t="str">
        <f t="shared" si="102"/>
        <v/>
      </c>
      <c r="N338" s="14" t="str">
        <f t="shared" si="103"/>
        <v/>
      </c>
      <c r="O338" s="14" t="str">
        <f t="shared" si="104"/>
        <v/>
      </c>
      <c r="P338" s="14" t="str">
        <f t="shared" si="105"/>
        <v/>
      </c>
      <c r="Q338" s="14" t="str">
        <f t="shared" si="106"/>
        <v/>
      </c>
      <c r="R338" s="96" t="str">
        <f t="shared" si="96"/>
        <v/>
      </c>
      <c r="S338" s="14" t="str">
        <f t="shared" si="107"/>
        <v/>
      </c>
      <c r="T338" s="14" t="str">
        <f t="shared" si="97"/>
        <v/>
      </c>
      <c r="U338" s="14" t="str">
        <f t="shared" si="108"/>
        <v/>
      </c>
      <c r="V338" s="14" t="str">
        <f t="shared" si="109"/>
        <v/>
      </c>
      <c r="W338" s="14" t="str">
        <f>IFERROR(CONCATENATE("PAGO N° ",B338," DEL CONTRATO CPS ",V338," ENTRE ",TEXT(VLOOKUP(A338,matriz,IF(generador!B338=1,16,IF(generador!B338=2,19,IF(generador!B338=3,22,IF(generador!B338=4,25,IF(generador!B338=5,28,IF(generador!B338=6,31,IF(generador!B338=7,34,IF(generador!B338=8,37,IF(generador!B338=9,40,IF(generador!B338=10,43,IF(generador!B338=11,46,IF(generador!B338=12,49,IF(generador!B338=13,52,IF(generador!B338=14,55,IF(generador!B338=15,58))))))))))))))),FALSE),"dd/mm/yyyy")," Y ",TEXT(VLOOKUP(A338,matriz,IF(generador!B338=1,17,IF(generador!B338=2,20,IF(generador!B338=3,23,IF(generador!B338=4,26,IF(generador!B338=5,29,IF(generador!B338=6,32,IF(generador!B338=7,35,IF(generador!B338=8,38,IF(generador!B338=9,41,IF(generador!B338=10,44,IF(generador!B338=11,47,IF(generador!B338=12,50,IF(generador!B338=13,53,IF(generador!B338=14,56,IF(generador!B338=15,59))))))))))))))),FALSE),"dd/mm/yyyy")),"")</f>
        <v/>
      </c>
    </row>
    <row r="339" spans="1:23" x14ac:dyDescent="0.25">
      <c r="A339" s="12"/>
      <c r="B339" s="5"/>
      <c r="C339" s="5"/>
      <c r="D339" s="14" t="str">
        <f t="shared" si="93"/>
        <v/>
      </c>
      <c r="E339" s="15" t="str">
        <f>IFERROR(IF(A339&lt;&gt;"",VLOOKUP(A339,matriz,IF(generador!B339=1,15,IF(generador!B339=2,18,IF(generador!B339=3,21,IF(generador!B339=4,24,IF(generador!B339=5,27,IF(generador!B339=6,30,IF(generador!B339=7,33,IF(generador!B339=8,36,IF(generador!B339=9,39,IF(generador!B339=10,42,IF(generador!B339=11,45,IF(generador!B339=12,48,IF(generador!B339=13,51,IF(generador!B339=14,54,IF(generador!B339=15,57))))))))))))))),FALSE),""),"")</f>
        <v/>
      </c>
      <c r="F339" s="16" t="str">
        <f t="shared" si="94"/>
        <v/>
      </c>
      <c r="G339" s="20" t="str">
        <f t="shared" si="95"/>
        <v/>
      </c>
      <c r="H339" s="13" t="str">
        <f t="shared" ca="1" si="98"/>
        <v/>
      </c>
      <c r="I339" s="14" t="str">
        <f t="shared" si="99"/>
        <v/>
      </c>
      <c r="J339" s="14" t="str">
        <f>""</f>
        <v/>
      </c>
      <c r="K339" s="14" t="str">
        <f t="shared" si="100"/>
        <v/>
      </c>
      <c r="L339" s="14" t="str">
        <f t="shared" si="101"/>
        <v/>
      </c>
      <c r="M339" s="14" t="str">
        <f t="shared" si="102"/>
        <v/>
      </c>
      <c r="N339" s="14" t="str">
        <f t="shared" si="103"/>
        <v/>
      </c>
      <c r="O339" s="14" t="str">
        <f t="shared" si="104"/>
        <v/>
      </c>
      <c r="P339" s="14" t="str">
        <f t="shared" si="105"/>
        <v/>
      </c>
      <c r="Q339" s="14" t="str">
        <f t="shared" si="106"/>
        <v/>
      </c>
      <c r="R339" s="96" t="str">
        <f t="shared" si="96"/>
        <v/>
      </c>
      <c r="S339" s="14" t="str">
        <f t="shared" si="107"/>
        <v/>
      </c>
      <c r="T339" s="14" t="str">
        <f t="shared" si="97"/>
        <v/>
      </c>
      <c r="U339" s="14" t="str">
        <f t="shared" si="108"/>
        <v/>
      </c>
      <c r="V339" s="14" t="str">
        <f t="shared" si="109"/>
        <v/>
      </c>
      <c r="W339" s="14" t="str">
        <f>IFERROR(CONCATENATE("PAGO N° ",B339," DEL CONTRATO CPS ",V339," ENTRE ",TEXT(VLOOKUP(A339,matriz,IF(generador!B339=1,16,IF(generador!B339=2,19,IF(generador!B339=3,22,IF(generador!B339=4,25,IF(generador!B339=5,28,IF(generador!B339=6,31,IF(generador!B339=7,34,IF(generador!B339=8,37,IF(generador!B339=9,40,IF(generador!B339=10,43,IF(generador!B339=11,46,IF(generador!B339=12,49,IF(generador!B339=13,52,IF(generador!B339=14,55,IF(generador!B339=15,58))))))))))))))),FALSE),"dd/mm/yyyy")," Y ",TEXT(VLOOKUP(A339,matriz,IF(generador!B339=1,17,IF(generador!B339=2,20,IF(generador!B339=3,23,IF(generador!B339=4,26,IF(generador!B339=5,29,IF(generador!B339=6,32,IF(generador!B339=7,35,IF(generador!B339=8,38,IF(generador!B339=9,41,IF(generador!B339=10,44,IF(generador!B339=11,47,IF(generador!B339=12,50,IF(generador!B339=13,53,IF(generador!B339=14,56,IF(generador!B339=15,59))))))))))))))),FALSE),"dd/mm/yyyy")),"")</f>
        <v/>
      </c>
    </row>
    <row r="340" spans="1:23" x14ac:dyDescent="0.25">
      <c r="A340" s="12"/>
      <c r="B340" s="5"/>
      <c r="C340" s="5"/>
      <c r="D340" s="14" t="str">
        <f t="shared" si="93"/>
        <v/>
      </c>
      <c r="E340" s="15" t="str">
        <f>IFERROR(IF(A340&lt;&gt;"",VLOOKUP(A340,matriz,IF(generador!B340=1,15,IF(generador!B340=2,18,IF(generador!B340=3,21,IF(generador!B340=4,24,IF(generador!B340=5,27,IF(generador!B340=6,30,IF(generador!B340=7,33,IF(generador!B340=8,36,IF(generador!B340=9,39,IF(generador!B340=10,42,IF(generador!B340=11,45,IF(generador!B340=12,48,IF(generador!B340=13,51,IF(generador!B340=14,54,IF(generador!B340=15,57))))))))))))))),FALSE),""),"")</f>
        <v/>
      </c>
      <c r="F340" s="16" t="str">
        <f t="shared" si="94"/>
        <v/>
      </c>
      <c r="G340" s="20" t="str">
        <f t="shared" si="95"/>
        <v/>
      </c>
      <c r="H340" s="13" t="str">
        <f t="shared" ca="1" si="98"/>
        <v/>
      </c>
      <c r="I340" s="14" t="str">
        <f t="shared" si="99"/>
        <v/>
      </c>
      <c r="J340" s="14" t="str">
        <f>""</f>
        <v/>
      </c>
      <c r="K340" s="14" t="str">
        <f t="shared" si="100"/>
        <v/>
      </c>
      <c r="L340" s="14" t="str">
        <f t="shared" si="101"/>
        <v/>
      </c>
      <c r="M340" s="14" t="str">
        <f t="shared" si="102"/>
        <v/>
      </c>
      <c r="N340" s="14" t="str">
        <f t="shared" si="103"/>
        <v/>
      </c>
      <c r="O340" s="14" t="str">
        <f t="shared" si="104"/>
        <v/>
      </c>
      <c r="P340" s="14" t="str">
        <f t="shared" si="105"/>
        <v/>
      </c>
      <c r="Q340" s="14" t="str">
        <f t="shared" si="106"/>
        <v/>
      </c>
      <c r="R340" s="96" t="str">
        <f t="shared" si="96"/>
        <v/>
      </c>
      <c r="S340" s="14" t="str">
        <f t="shared" si="107"/>
        <v/>
      </c>
      <c r="T340" s="14" t="str">
        <f t="shared" si="97"/>
        <v/>
      </c>
      <c r="U340" s="14" t="str">
        <f t="shared" si="108"/>
        <v/>
      </c>
      <c r="V340" s="14" t="str">
        <f t="shared" si="109"/>
        <v/>
      </c>
      <c r="W340" s="14" t="str">
        <f>IFERROR(CONCATENATE("PAGO N° ",B340," DEL CONTRATO CPS ",V340," ENTRE ",TEXT(VLOOKUP(A340,matriz,IF(generador!B340=1,16,IF(generador!B340=2,19,IF(generador!B340=3,22,IF(generador!B340=4,25,IF(generador!B340=5,28,IF(generador!B340=6,31,IF(generador!B340=7,34,IF(generador!B340=8,37,IF(generador!B340=9,40,IF(generador!B340=10,43,IF(generador!B340=11,46,IF(generador!B340=12,49,IF(generador!B340=13,52,IF(generador!B340=14,55,IF(generador!B340=15,58))))))))))))))),FALSE),"dd/mm/yyyy")," Y ",TEXT(VLOOKUP(A340,matriz,IF(generador!B340=1,17,IF(generador!B340=2,20,IF(generador!B340=3,23,IF(generador!B340=4,26,IF(generador!B340=5,29,IF(generador!B340=6,32,IF(generador!B340=7,35,IF(generador!B340=8,38,IF(generador!B340=9,41,IF(generador!B340=10,44,IF(generador!B340=11,47,IF(generador!B340=12,50,IF(generador!B340=13,53,IF(generador!B340=14,56,IF(generador!B340=15,59))))))))))))))),FALSE),"dd/mm/yyyy")),"")</f>
        <v/>
      </c>
    </row>
    <row r="341" spans="1:23" x14ac:dyDescent="0.25">
      <c r="A341" s="12"/>
      <c r="B341" s="5"/>
      <c r="C341" s="5"/>
      <c r="D341" s="14" t="str">
        <f t="shared" si="93"/>
        <v/>
      </c>
      <c r="E341" s="15" t="str">
        <f>IFERROR(IF(A341&lt;&gt;"",VLOOKUP(A341,matriz,IF(generador!B341=1,15,IF(generador!B341=2,18,IF(generador!B341=3,21,IF(generador!B341=4,24,IF(generador!B341=5,27,IF(generador!B341=6,30,IF(generador!B341=7,33,IF(generador!B341=8,36,IF(generador!B341=9,39,IF(generador!B341=10,42,IF(generador!B341=11,45,IF(generador!B341=12,48,IF(generador!B341=13,51,IF(generador!B341=14,54,IF(generador!B341=15,57))))))))))))))),FALSE),""),"")</f>
        <v/>
      </c>
      <c r="F341" s="16" t="str">
        <f t="shared" si="94"/>
        <v/>
      </c>
      <c r="G341" s="20" t="str">
        <f t="shared" si="95"/>
        <v/>
      </c>
      <c r="H341" s="13" t="str">
        <f t="shared" ca="1" si="98"/>
        <v/>
      </c>
      <c r="I341" s="14" t="str">
        <f t="shared" si="99"/>
        <v/>
      </c>
      <c r="J341" s="14" t="str">
        <f>""</f>
        <v/>
      </c>
      <c r="K341" s="14" t="str">
        <f t="shared" si="100"/>
        <v/>
      </c>
      <c r="L341" s="14" t="str">
        <f t="shared" si="101"/>
        <v/>
      </c>
      <c r="M341" s="14" t="str">
        <f t="shared" si="102"/>
        <v/>
      </c>
      <c r="N341" s="14" t="str">
        <f t="shared" si="103"/>
        <v/>
      </c>
      <c r="O341" s="14" t="str">
        <f t="shared" si="104"/>
        <v/>
      </c>
      <c r="P341" s="14" t="str">
        <f t="shared" si="105"/>
        <v/>
      </c>
      <c r="Q341" s="14" t="str">
        <f t="shared" si="106"/>
        <v/>
      </c>
      <c r="R341" s="96" t="str">
        <f t="shared" si="96"/>
        <v/>
      </c>
      <c r="S341" s="14" t="str">
        <f t="shared" si="107"/>
        <v/>
      </c>
      <c r="T341" s="14" t="str">
        <f t="shared" si="97"/>
        <v/>
      </c>
      <c r="U341" s="14" t="str">
        <f t="shared" si="108"/>
        <v/>
      </c>
      <c r="V341" s="14" t="str">
        <f t="shared" si="109"/>
        <v/>
      </c>
      <c r="W341" s="14" t="str">
        <f>IFERROR(CONCATENATE("PAGO N° ",B341," DEL CONTRATO CPS ",V341," ENTRE ",TEXT(VLOOKUP(A341,matriz,IF(generador!B341=1,16,IF(generador!B341=2,19,IF(generador!B341=3,22,IF(generador!B341=4,25,IF(generador!B341=5,28,IF(generador!B341=6,31,IF(generador!B341=7,34,IF(generador!B341=8,37,IF(generador!B341=9,40,IF(generador!B341=10,43,IF(generador!B341=11,46,IF(generador!B341=12,49,IF(generador!B341=13,52,IF(generador!B341=14,55,IF(generador!B341=15,58))))))))))))))),FALSE),"dd/mm/yyyy")," Y ",TEXT(VLOOKUP(A341,matriz,IF(generador!B341=1,17,IF(generador!B341=2,20,IF(generador!B341=3,23,IF(generador!B341=4,26,IF(generador!B341=5,29,IF(generador!B341=6,32,IF(generador!B341=7,35,IF(generador!B341=8,38,IF(generador!B341=9,41,IF(generador!B341=10,44,IF(generador!B341=11,47,IF(generador!B341=12,50,IF(generador!B341=13,53,IF(generador!B341=14,56,IF(generador!B341=15,59))))))))))))))),FALSE),"dd/mm/yyyy")),"")</f>
        <v/>
      </c>
    </row>
    <row r="342" spans="1:23" x14ac:dyDescent="0.25">
      <c r="A342" s="12"/>
      <c r="B342" s="5"/>
      <c r="C342" s="5"/>
      <c r="D342" s="14" t="str">
        <f t="shared" si="93"/>
        <v/>
      </c>
      <c r="E342" s="15" t="str">
        <f>IFERROR(IF(A342&lt;&gt;"",VLOOKUP(A342,matriz,IF(generador!B342=1,15,IF(generador!B342=2,18,IF(generador!B342=3,21,IF(generador!B342=4,24,IF(generador!B342=5,27,IF(generador!B342=6,30,IF(generador!B342=7,33,IF(generador!B342=8,36,IF(generador!B342=9,39,IF(generador!B342=10,42,IF(generador!B342=11,45,IF(generador!B342=12,48,IF(generador!B342=13,51,IF(generador!B342=14,54,IF(generador!B342=15,57))))))))))))))),FALSE),""),"")</f>
        <v/>
      </c>
      <c r="F342" s="16" t="str">
        <f t="shared" si="94"/>
        <v/>
      </c>
      <c r="G342" s="20" t="str">
        <f t="shared" si="95"/>
        <v/>
      </c>
      <c r="H342" s="13" t="str">
        <f t="shared" ca="1" si="98"/>
        <v/>
      </c>
      <c r="I342" s="14" t="str">
        <f t="shared" si="99"/>
        <v/>
      </c>
      <c r="J342" s="14" t="str">
        <f>""</f>
        <v/>
      </c>
      <c r="K342" s="14" t="str">
        <f t="shared" si="100"/>
        <v/>
      </c>
      <c r="L342" s="14" t="str">
        <f t="shared" si="101"/>
        <v/>
      </c>
      <c r="M342" s="14" t="str">
        <f t="shared" si="102"/>
        <v/>
      </c>
      <c r="N342" s="14" t="str">
        <f t="shared" si="103"/>
        <v/>
      </c>
      <c r="O342" s="14" t="str">
        <f t="shared" si="104"/>
        <v/>
      </c>
      <c r="P342" s="14" t="str">
        <f t="shared" si="105"/>
        <v/>
      </c>
      <c r="Q342" s="14" t="str">
        <f t="shared" si="106"/>
        <v/>
      </c>
      <c r="R342" s="96" t="str">
        <f t="shared" si="96"/>
        <v/>
      </c>
      <c r="S342" s="14" t="str">
        <f t="shared" si="107"/>
        <v/>
      </c>
      <c r="T342" s="14" t="str">
        <f t="shared" si="97"/>
        <v/>
      </c>
      <c r="U342" s="14" t="str">
        <f t="shared" si="108"/>
        <v/>
      </c>
      <c r="V342" s="14" t="str">
        <f t="shared" si="109"/>
        <v/>
      </c>
      <c r="W342" s="14" t="str">
        <f>IFERROR(CONCATENATE("PAGO N° ",B342," DEL CONTRATO CPS ",V342," ENTRE ",TEXT(VLOOKUP(A342,matriz,IF(generador!B342=1,16,IF(generador!B342=2,19,IF(generador!B342=3,22,IF(generador!B342=4,25,IF(generador!B342=5,28,IF(generador!B342=6,31,IF(generador!B342=7,34,IF(generador!B342=8,37,IF(generador!B342=9,40,IF(generador!B342=10,43,IF(generador!B342=11,46,IF(generador!B342=12,49,IF(generador!B342=13,52,IF(generador!B342=14,55,IF(generador!B342=15,58))))))))))))))),FALSE),"dd/mm/yyyy")," Y ",TEXT(VLOOKUP(A342,matriz,IF(generador!B342=1,17,IF(generador!B342=2,20,IF(generador!B342=3,23,IF(generador!B342=4,26,IF(generador!B342=5,29,IF(generador!B342=6,32,IF(generador!B342=7,35,IF(generador!B342=8,38,IF(generador!B342=9,41,IF(generador!B342=10,44,IF(generador!B342=11,47,IF(generador!B342=12,50,IF(generador!B342=13,53,IF(generador!B342=14,56,IF(generador!B342=15,59))))))))))))))),FALSE),"dd/mm/yyyy")),"")</f>
        <v/>
      </c>
    </row>
    <row r="343" spans="1:23" x14ac:dyDescent="0.25">
      <c r="A343" s="12"/>
      <c r="B343" s="5"/>
      <c r="C343" s="5"/>
      <c r="D343" s="14" t="str">
        <f t="shared" si="93"/>
        <v/>
      </c>
      <c r="E343" s="15" t="str">
        <f>IFERROR(IF(A343&lt;&gt;"",VLOOKUP(A343,matriz,IF(generador!B343=1,15,IF(generador!B343=2,18,IF(generador!B343=3,21,IF(generador!B343=4,24,IF(generador!B343=5,27,IF(generador!B343=6,30,IF(generador!B343=7,33,IF(generador!B343=8,36,IF(generador!B343=9,39,IF(generador!B343=10,42,IF(generador!B343=11,45,IF(generador!B343=12,48,IF(generador!B343=13,51,IF(generador!B343=14,54,IF(generador!B343=15,57))))))))))))))),FALSE),""),"")</f>
        <v/>
      </c>
      <c r="F343" s="16" t="str">
        <f t="shared" si="94"/>
        <v/>
      </c>
      <c r="G343" s="20" t="str">
        <f t="shared" si="95"/>
        <v/>
      </c>
      <c r="H343" s="13" t="str">
        <f t="shared" ca="1" si="98"/>
        <v/>
      </c>
      <c r="I343" s="14" t="str">
        <f t="shared" si="99"/>
        <v/>
      </c>
      <c r="J343" s="14" t="str">
        <f>""</f>
        <v/>
      </c>
      <c r="K343" s="14" t="str">
        <f t="shared" si="100"/>
        <v/>
      </c>
      <c r="L343" s="14" t="str">
        <f t="shared" si="101"/>
        <v/>
      </c>
      <c r="M343" s="14" t="str">
        <f t="shared" si="102"/>
        <v/>
      </c>
      <c r="N343" s="14" t="str">
        <f t="shared" si="103"/>
        <v/>
      </c>
      <c r="O343" s="14" t="str">
        <f t="shared" si="104"/>
        <v/>
      </c>
      <c r="P343" s="14" t="str">
        <f t="shared" si="105"/>
        <v/>
      </c>
      <c r="Q343" s="14" t="str">
        <f t="shared" si="106"/>
        <v/>
      </c>
      <c r="R343" s="96" t="str">
        <f t="shared" si="96"/>
        <v/>
      </c>
      <c r="S343" s="14" t="str">
        <f t="shared" si="107"/>
        <v/>
      </c>
      <c r="T343" s="14" t="str">
        <f t="shared" si="97"/>
        <v/>
      </c>
      <c r="U343" s="14" t="str">
        <f t="shared" si="108"/>
        <v/>
      </c>
      <c r="V343" s="14" t="str">
        <f t="shared" si="109"/>
        <v/>
      </c>
      <c r="W343" s="14" t="str">
        <f>IFERROR(CONCATENATE("PAGO N° ",B343," DEL CONTRATO CPS ",V343," ENTRE ",TEXT(VLOOKUP(A343,matriz,IF(generador!B343=1,16,IF(generador!B343=2,19,IF(generador!B343=3,22,IF(generador!B343=4,25,IF(generador!B343=5,28,IF(generador!B343=6,31,IF(generador!B343=7,34,IF(generador!B343=8,37,IF(generador!B343=9,40,IF(generador!B343=10,43,IF(generador!B343=11,46,IF(generador!B343=12,49,IF(generador!B343=13,52,IF(generador!B343=14,55,IF(generador!B343=15,58))))))))))))))),FALSE),"dd/mm/yyyy")," Y ",TEXT(VLOOKUP(A343,matriz,IF(generador!B343=1,17,IF(generador!B343=2,20,IF(generador!B343=3,23,IF(generador!B343=4,26,IF(generador!B343=5,29,IF(generador!B343=6,32,IF(generador!B343=7,35,IF(generador!B343=8,38,IF(generador!B343=9,41,IF(generador!B343=10,44,IF(generador!B343=11,47,IF(generador!B343=12,50,IF(generador!B343=13,53,IF(generador!B343=14,56,IF(generador!B343=15,59))))))))))))))),FALSE),"dd/mm/yyyy")),"")</f>
        <v/>
      </c>
    </row>
    <row r="344" spans="1:23" x14ac:dyDescent="0.25">
      <c r="A344" s="12"/>
      <c r="B344" s="5"/>
      <c r="C344" s="5"/>
      <c r="D344" s="14" t="str">
        <f t="shared" si="93"/>
        <v/>
      </c>
      <c r="E344" s="15" t="str">
        <f>IFERROR(IF(A344&lt;&gt;"",VLOOKUP(A344,matriz,IF(generador!B344=1,15,IF(generador!B344=2,18,IF(generador!B344=3,21,IF(generador!B344=4,24,IF(generador!B344=5,27,IF(generador!B344=6,30,IF(generador!B344=7,33,IF(generador!B344=8,36,IF(generador!B344=9,39,IF(generador!B344=10,42,IF(generador!B344=11,45,IF(generador!B344=12,48,IF(generador!B344=13,51,IF(generador!B344=14,54,IF(generador!B344=15,57))))))))))))))),FALSE),""),"")</f>
        <v/>
      </c>
      <c r="F344" s="16" t="str">
        <f t="shared" si="94"/>
        <v/>
      </c>
      <c r="G344" s="20" t="str">
        <f t="shared" si="95"/>
        <v/>
      </c>
      <c r="H344" s="13" t="str">
        <f t="shared" ca="1" si="98"/>
        <v/>
      </c>
      <c r="I344" s="14" t="str">
        <f t="shared" si="99"/>
        <v/>
      </c>
      <c r="J344" s="14" t="str">
        <f>""</f>
        <v/>
      </c>
      <c r="K344" s="14" t="str">
        <f t="shared" si="100"/>
        <v/>
      </c>
      <c r="L344" s="14" t="str">
        <f t="shared" si="101"/>
        <v/>
      </c>
      <c r="M344" s="14" t="str">
        <f t="shared" si="102"/>
        <v/>
      </c>
      <c r="N344" s="14" t="str">
        <f t="shared" si="103"/>
        <v/>
      </c>
      <c r="O344" s="14" t="str">
        <f t="shared" si="104"/>
        <v/>
      </c>
      <c r="P344" s="14" t="str">
        <f t="shared" si="105"/>
        <v/>
      </c>
      <c r="Q344" s="14" t="str">
        <f t="shared" si="106"/>
        <v/>
      </c>
      <c r="R344" s="96" t="str">
        <f t="shared" si="96"/>
        <v/>
      </c>
      <c r="S344" s="14" t="str">
        <f t="shared" si="107"/>
        <v/>
      </c>
      <c r="T344" s="14" t="str">
        <f t="shared" si="97"/>
        <v/>
      </c>
      <c r="U344" s="14" t="str">
        <f t="shared" si="108"/>
        <v/>
      </c>
      <c r="V344" s="14" t="str">
        <f t="shared" si="109"/>
        <v/>
      </c>
      <c r="W344" s="14" t="str">
        <f>IFERROR(CONCATENATE("PAGO N° ",B344," DEL CONTRATO CPS ",V344," ENTRE ",TEXT(VLOOKUP(A344,matriz,IF(generador!B344=1,16,IF(generador!B344=2,19,IF(generador!B344=3,22,IF(generador!B344=4,25,IF(generador!B344=5,28,IF(generador!B344=6,31,IF(generador!B344=7,34,IF(generador!B344=8,37,IF(generador!B344=9,40,IF(generador!B344=10,43,IF(generador!B344=11,46,IF(generador!B344=12,49,IF(generador!B344=13,52,IF(generador!B344=14,55,IF(generador!B344=15,58))))))))))))))),FALSE),"dd/mm/yyyy")," Y ",TEXT(VLOOKUP(A344,matriz,IF(generador!B344=1,17,IF(generador!B344=2,20,IF(generador!B344=3,23,IF(generador!B344=4,26,IF(generador!B344=5,29,IF(generador!B344=6,32,IF(generador!B344=7,35,IF(generador!B344=8,38,IF(generador!B344=9,41,IF(generador!B344=10,44,IF(generador!B344=11,47,IF(generador!B344=12,50,IF(generador!B344=13,53,IF(generador!B344=14,56,IF(generador!B344=15,59))))))))))))))),FALSE),"dd/mm/yyyy")),"")</f>
        <v/>
      </c>
    </row>
    <row r="345" spans="1:23" x14ac:dyDescent="0.25">
      <c r="A345" s="12"/>
      <c r="B345" s="5"/>
      <c r="C345" s="5"/>
      <c r="D345" s="14" t="str">
        <f t="shared" si="93"/>
        <v/>
      </c>
      <c r="E345" s="15" t="str">
        <f>IFERROR(IF(A345&lt;&gt;"",VLOOKUP(A345,matriz,IF(generador!B345=1,15,IF(generador!B345=2,18,IF(generador!B345=3,21,IF(generador!B345=4,24,IF(generador!B345=5,27,IF(generador!B345=6,30,IF(generador!B345=7,33,IF(generador!B345=8,36,IF(generador!B345=9,39,IF(generador!B345=10,42,IF(generador!B345=11,45,IF(generador!B345=12,48,IF(generador!B345=13,51,IF(generador!B345=14,54,IF(generador!B345=15,57))))))))))))))),FALSE),""),"")</f>
        <v/>
      </c>
      <c r="F345" s="16" t="str">
        <f t="shared" si="94"/>
        <v/>
      </c>
      <c r="G345" s="20" t="str">
        <f t="shared" si="95"/>
        <v/>
      </c>
      <c r="H345" s="13" t="str">
        <f t="shared" ca="1" si="98"/>
        <v/>
      </c>
      <c r="I345" s="14" t="str">
        <f t="shared" si="99"/>
        <v/>
      </c>
      <c r="J345" s="14" t="str">
        <f>""</f>
        <v/>
      </c>
      <c r="K345" s="14" t="str">
        <f t="shared" si="100"/>
        <v/>
      </c>
      <c r="L345" s="14" t="str">
        <f t="shared" si="101"/>
        <v/>
      </c>
      <c r="M345" s="14" t="str">
        <f t="shared" si="102"/>
        <v/>
      </c>
      <c r="N345" s="14" t="str">
        <f t="shared" si="103"/>
        <v/>
      </c>
      <c r="O345" s="14" t="str">
        <f t="shared" si="104"/>
        <v/>
      </c>
      <c r="P345" s="14" t="str">
        <f t="shared" si="105"/>
        <v/>
      </c>
      <c r="Q345" s="14" t="str">
        <f t="shared" si="106"/>
        <v/>
      </c>
      <c r="R345" s="96" t="str">
        <f t="shared" si="96"/>
        <v/>
      </c>
      <c r="S345" s="14" t="str">
        <f t="shared" si="107"/>
        <v/>
      </c>
      <c r="T345" s="14" t="str">
        <f t="shared" si="97"/>
        <v/>
      </c>
      <c r="U345" s="14" t="str">
        <f t="shared" si="108"/>
        <v/>
      </c>
      <c r="V345" s="14" t="str">
        <f t="shared" si="109"/>
        <v/>
      </c>
      <c r="W345" s="14" t="str">
        <f>IFERROR(CONCATENATE("PAGO N° ",B345," DEL CONTRATO CPS ",V345," ENTRE ",TEXT(VLOOKUP(A345,matriz,IF(generador!B345=1,16,IF(generador!B345=2,19,IF(generador!B345=3,22,IF(generador!B345=4,25,IF(generador!B345=5,28,IF(generador!B345=6,31,IF(generador!B345=7,34,IF(generador!B345=8,37,IF(generador!B345=9,40,IF(generador!B345=10,43,IF(generador!B345=11,46,IF(generador!B345=12,49,IF(generador!B345=13,52,IF(generador!B345=14,55,IF(generador!B345=15,58))))))))))))))),FALSE),"dd/mm/yyyy")," Y ",TEXT(VLOOKUP(A345,matriz,IF(generador!B345=1,17,IF(generador!B345=2,20,IF(generador!B345=3,23,IF(generador!B345=4,26,IF(generador!B345=5,29,IF(generador!B345=6,32,IF(generador!B345=7,35,IF(generador!B345=8,38,IF(generador!B345=9,41,IF(generador!B345=10,44,IF(generador!B345=11,47,IF(generador!B345=12,50,IF(generador!B345=13,53,IF(generador!B345=14,56,IF(generador!B345=15,59))))))))))))))),FALSE),"dd/mm/yyyy")),"")</f>
        <v/>
      </c>
    </row>
    <row r="346" spans="1:23" x14ac:dyDescent="0.25">
      <c r="A346" s="12"/>
      <c r="B346" s="5"/>
      <c r="C346" s="5"/>
      <c r="D346" s="14" t="str">
        <f t="shared" si="93"/>
        <v/>
      </c>
      <c r="E346" s="15" t="str">
        <f>IFERROR(IF(A346&lt;&gt;"",VLOOKUP(A346,matriz,IF(generador!B346=1,15,IF(generador!B346=2,18,IF(generador!B346=3,21,IF(generador!B346=4,24,IF(generador!B346=5,27,IF(generador!B346=6,30,IF(generador!B346=7,33,IF(generador!B346=8,36,IF(generador!B346=9,39,IF(generador!B346=10,42,IF(generador!B346=11,45,IF(generador!B346=12,48,IF(generador!B346=13,51,IF(generador!B346=14,54,IF(generador!B346=15,57))))))))))))))),FALSE),""),"")</f>
        <v/>
      </c>
      <c r="F346" s="16" t="str">
        <f t="shared" si="94"/>
        <v/>
      </c>
      <c r="G346" s="20" t="str">
        <f t="shared" si="95"/>
        <v/>
      </c>
      <c r="H346" s="13" t="str">
        <f t="shared" ca="1" si="98"/>
        <v/>
      </c>
      <c r="I346" s="14" t="str">
        <f t="shared" si="99"/>
        <v/>
      </c>
      <c r="J346" s="14" t="str">
        <f>""</f>
        <v/>
      </c>
      <c r="K346" s="14" t="str">
        <f t="shared" si="100"/>
        <v/>
      </c>
      <c r="L346" s="14" t="str">
        <f t="shared" si="101"/>
        <v/>
      </c>
      <c r="M346" s="14" t="str">
        <f t="shared" si="102"/>
        <v/>
      </c>
      <c r="N346" s="14" t="str">
        <f t="shared" si="103"/>
        <v/>
      </c>
      <c r="O346" s="14" t="str">
        <f t="shared" si="104"/>
        <v/>
      </c>
      <c r="P346" s="14" t="str">
        <f t="shared" si="105"/>
        <v/>
      </c>
      <c r="Q346" s="14" t="str">
        <f t="shared" si="106"/>
        <v/>
      </c>
      <c r="R346" s="96" t="str">
        <f t="shared" si="96"/>
        <v/>
      </c>
      <c r="S346" s="14" t="str">
        <f t="shared" si="107"/>
        <v/>
      </c>
      <c r="T346" s="14" t="str">
        <f t="shared" si="97"/>
        <v/>
      </c>
      <c r="U346" s="14" t="str">
        <f t="shared" si="108"/>
        <v/>
      </c>
      <c r="V346" s="14" t="str">
        <f t="shared" si="109"/>
        <v/>
      </c>
      <c r="W346" s="14" t="str">
        <f>IFERROR(CONCATENATE("PAGO N° ",B346," DEL CONTRATO CPS ",V346," ENTRE ",TEXT(VLOOKUP(A346,matriz,IF(generador!B346=1,16,IF(generador!B346=2,19,IF(generador!B346=3,22,IF(generador!B346=4,25,IF(generador!B346=5,28,IF(generador!B346=6,31,IF(generador!B346=7,34,IF(generador!B346=8,37,IF(generador!B346=9,40,IF(generador!B346=10,43,IF(generador!B346=11,46,IF(generador!B346=12,49,IF(generador!B346=13,52,IF(generador!B346=14,55,IF(generador!B346=15,58))))))))))))))),FALSE),"dd/mm/yyyy")," Y ",TEXT(VLOOKUP(A346,matriz,IF(generador!B346=1,17,IF(generador!B346=2,20,IF(generador!B346=3,23,IF(generador!B346=4,26,IF(generador!B346=5,29,IF(generador!B346=6,32,IF(generador!B346=7,35,IF(generador!B346=8,38,IF(generador!B346=9,41,IF(generador!B346=10,44,IF(generador!B346=11,47,IF(generador!B346=12,50,IF(generador!B346=13,53,IF(generador!B346=14,56,IF(generador!B346=15,59))))))))))))))),FALSE),"dd/mm/yyyy")),"")</f>
        <v/>
      </c>
    </row>
    <row r="347" spans="1:23" x14ac:dyDescent="0.25">
      <c r="A347" s="12"/>
      <c r="B347" s="5"/>
      <c r="C347" s="5"/>
      <c r="D347" s="14" t="str">
        <f t="shared" si="93"/>
        <v/>
      </c>
      <c r="E347" s="15" t="str">
        <f>IFERROR(IF(A347&lt;&gt;"",VLOOKUP(A347,matriz,IF(generador!B347=1,15,IF(generador!B347=2,18,IF(generador!B347=3,21,IF(generador!B347=4,24,IF(generador!B347=5,27,IF(generador!B347=6,30,IF(generador!B347=7,33,IF(generador!B347=8,36,IF(generador!B347=9,39,IF(generador!B347=10,42,IF(generador!B347=11,45,IF(generador!B347=12,48,IF(generador!B347=13,51,IF(generador!B347=14,54,IF(generador!B347=15,57))))))))))))))),FALSE),""),"")</f>
        <v/>
      </c>
      <c r="F347" s="16" t="str">
        <f t="shared" si="94"/>
        <v/>
      </c>
      <c r="G347" s="20" t="str">
        <f t="shared" si="95"/>
        <v/>
      </c>
      <c r="H347" s="13" t="str">
        <f t="shared" ca="1" si="98"/>
        <v/>
      </c>
      <c r="I347" s="14" t="str">
        <f t="shared" si="99"/>
        <v/>
      </c>
      <c r="J347" s="14" t="str">
        <f>""</f>
        <v/>
      </c>
      <c r="K347" s="14" t="str">
        <f t="shared" si="100"/>
        <v/>
      </c>
      <c r="L347" s="14" t="str">
        <f t="shared" si="101"/>
        <v/>
      </c>
      <c r="M347" s="14" t="str">
        <f t="shared" si="102"/>
        <v/>
      </c>
      <c r="N347" s="14" t="str">
        <f t="shared" si="103"/>
        <v/>
      </c>
      <c r="O347" s="14" t="str">
        <f t="shared" si="104"/>
        <v/>
      </c>
      <c r="P347" s="14" t="str">
        <f t="shared" si="105"/>
        <v/>
      </c>
      <c r="Q347" s="14" t="str">
        <f t="shared" si="106"/>
        <v/>
      </c>
      <c r="R347" s="96" t="str">
        <f t="shared" si="96"/>
        <v/>
      </c>
      <c r="S347" s="14" t="str">
        <f t="shared" si="107"/>
        <v/>
      </c>
      <c r="T347" s="14" t="str">
        <f t="shared" si="97"/>
        <v/>
      </c>
      <c r="U347" s="14" t="str">
        <f t="shared" si="108"/>
        <v/>
      </c>
      <c r="V347" s="14" t="str">
        <f t="shared" si="109"/>
        <v/>
      </c>
      <c r="W347" s="14" t="str">
        <f>IFERROR(CONCATENATE("PAGO N° ",B347," DEL CONTRATO CPS ",V347," ENTRE ",TEXT(VLOOKUP(A347,matriz,IF(generador!B347=1,16,IF(generador!B347=2,19,IF(generador!B347=3,22,IF(generador!B347=4,25,IF(generador!B347=5,28,IF(generador!B347=6,31,IF(generador!B347=7,34,IF(generador!B347=8,37,IF(generador!B347=9,40,IF(generador!B347=10,43,IF(generador!B347=11,46,IF(generador!B347=12,49,IF(generador!B347=13,52,IF(generador!B347=14,55,IF(generador!B347=15,58))))))))))))))),FALSE),"dd/mm/yyyy")," Y ",TEXT(VLOOKUP(A347,matriz,IF(generador!B347=1,17,IF(generador!B347=2,20,IF(generador!B347=3,23,IF(generador!B347=4,26,IF(generador!B347=5,29,IF(generador!B347=6,32,IF(generador!B347=7,35,IF(generador!B347=8,38,IF(generador!B347=9,41,IF(generador!B347=10,44,IF(generador!B347=11,47,IF(generador!B347=12,50,IF(generador!B347=13,53,IF(generador!B347=14,56,IF(generador!B347=15,59))))))))))))))),FALSE),"dd/mm/yyyy")),"")</f>
        <v/>
      </c>
    </row>
    <row r="348" spans="1:23" x14ac:dyDescent="0.25">
      <c r="A348" s="12"/>
      <c r="B348" s="5"/>
      <c r="C348" s="5"/>
      <c r="D348" s="14" t="str">
        <f t="shared" si="93"/>
        <v/>
      </c>
      <c r="E348" s="15" t="str">
        <f>IFERROR(IF(A348&lt;&gt;"",VLOOKUP(A348,matriz,IF(generador!B348=1,15,IF(generador!B348=2,18,IF(generador!B348=3,21,IF(generador!B348=4,24,IF(generador!B348=5,27,IF(generador!B348=6,30,IF(generador!B348=7,33,IF(generador!B348=8,36,IF(generador!B348=9,39,IF(generador!B348=10,42,IF(generador!B348=11,45,IF(generador!B348=12,48,IF(generador!B348=13,51,IF(generador!B348=14,54,IF(generador!B348=15,57))))))))))))))),FALSE),""),"")</f>
        <v/>
      </c>
      <c r="F348" s="16" t="str">
        <f t="shared" si="94"/>
        <v/>
      </c>
      <c r="G348" s="20" t="str">
        <f t="shared" si="95"/>
        <v/>
      </c>
      <c r="H348" s="13" t="str">
        <f t="shared" ca="1" si="98"/>
        <v/>
      </c>
      <c r="I348" s="14" t="str">
        <f t="shared" si="99"/>
        <v/>
      </c>
      <c r="J348" s="14" t="str">
        <f>""</f>
        <v/>
      </c>
      <c r="K348" s="14" t="str">
        <f t="shared" si="100"/>
        <v/>
      </c>
      <c r="L348" s="14" t="str">
        <f t="shared" si="101"/>
        <v/>
      </c>
      <c r="M348" s="14" t="str">
        <f t="shared" si="102"/>
        <v/>
      </c>
      <c r="N348" s="14" t="str">
        <f t="shared" si="103"/>
        <v/>
      </c>
      <c r="O348" s="14" t="str">
        <f t="shared" si="104"/>
        <v/>
      </c>
      <c r="P348" s="14" t="str">
        <f t="shared" si="105"/>
        <v/>
      </c>
      <c r="Q348" s="14" t="str">
        <f t="shared" si="106"/>
        <v/>
      </c>
      <c r="R348" s="96" t="str">
        <f t="shared" si="96"/>
        <v/>
      </c>
      <c r="S348" s="14" t="str">
        <f t="shared" si="107"/>
        <v/>
      </c>
      <c r="T348" s="14" t="str">
        <f t="shared" si="97"/>
        <v/>
      </c>
      <c r="U348" s="14" t="str">
        <f t="shared" si="108"/>
        <v/>
      </c>
      <c r="V348" s="14" t="str">
        <f t="shared" si="109"/>
        <v/>
      </c>
      <c r="W348" s="14" t="str">
        <f>IFERROR(CONCATENATE("PAGO N° ",B348," DEL CONTRATO CPS ",V348," ENTRE ",TEXT(VLOOKUP(A348,matriz,IF(generador!B348=1,16,IF(generador!B348=2,19,IF(generador!B348=3,22,IF(generador!B348=4,25,IF(generador!B348=5,28,IF(generador!B348=6,31,IF(generador!B348=7,34,IF(generador!B348=8,37,IF(generador!B348=9,40,IF(generador!B348=10,43,IF(generador!B348=11,46,IF(generador!B348=12,49,IF(generador!B348=13,52,IF(generador!B348=14,55,IF(generador!B348=15,58))))))))))))))),FALSE),"dd/mm/yyyy")," Y ",TEXT(VLOOKUP(A348,matriz,IF(generador!B348=1,17,IF(generador!B348=2,20,IF(generador!B348=3,23,IF(generador!B348=4,26,IF(generador!B348=5,29,IF(generador!B348=6,32,IF(generador!B348=7,35,IF(generador!B348=8,38,IF(generador!B348=9,41,IF(generador!B348=10,44,IF(generador!B348=11,47,IF(generador!B348=12,50,IF(generador!B348=13,53,IF(generador!B348=14,56,IF(generador!B348=15,59))))))))))))))),FALSE),"dd/mm/yyyy")),"")</f>
        <v/>
      </c>
    </row>
    <row r="349" spans="1:23" x14ac:dyDescent="0.25">
      <c r="A349" s="12"/>
      <c r="B349" s="5"/>
      <c r="C349" s="5"/>
      <c r="D349" s="14" t="str">
        <f t="shared" si="93"/>
        <v/>
      </c>
      <c r="E349" s="15" t="str">
        <f>IFERROR(IF(A349&lt;&gt;"",VLOOKUP(A349,matriz,IF(generador!B349=1,15,IF(generador!B349=2,18,IF(generador!B349=3,21,IF(generador!B349=4,24,IF(generador!B349=5,27,IF(generador!B349=6,30,IF(generador!B349=7,33,IF(generador!B349=8,36,IF(generador!B349=9,39,IF(generador!B349=10,42,IF(generador!B349=11,45,IF(generador!B349=12,48,IF(generador!B349=13,51,IF(generador!B349=14,54,IF(generador!B349=15,57))))))))))))))),FALSE),""),"")</f>
        <v/>
      </c>
      <c r="F349" s="16" t="str">
        <f t="shared" si="94"/>
        <v/>
      </c>
      <c r="G349" s="20" t="str">
        <f t="shared" si="95"/>
        <v/>
      </c>
      <c r="H349" s="13" t="str">
        <f t="shared" ca="1" si="98"/>
        <v/>
      </c>
      <c r="I349" s="14" t="str">
        <f t="shared" si="99"/>
        <v/>
      </c>
      <c r="J349" s="14" t="str">
        <f>""</f>
        <v/>
      </c>
      <c r="K349" s="14" t="str">
        <f t="shared" si="100"/>
        <v/>
      </c>
      <c r="L349" s="14" t="str">
        <f t="shared" si="101"/>
        <v/>
      </c>
      <c r="M349" s="14" t="str">
        <f t="shared" si="102"/>
        <v/>
      </c>
      <c r="N349" s="14" t="str">
        <f t="shared" si="103"/>
        <v/>
      </c>
      <c r="O349" s="14" t="str">
        <f t="shared" si="104"/>
        <v/>
      </c>
      <c r="P349" s="14" t="str">
        <f t="shared" si="105"/>
        <v/>
      </c>
      <c r="Q349" s="14" t="str">
        <f t="shared" si="106"/>
        <v/>
      </c>
      <c r="R349" s="96" t="str">
        <f t="shared" si="96"/>
        <v/>
      </c>
      <c r="S349" s="14" t="str">
        <f t="shared" si="107"/>
        <v/>
      </c>
      <c r="T349" s="14" t="str">
        <f t="shared" si="97"/>
        <v/>
      </c>
      <c r="U349" s="14" t="str">
        <f t="shared" si="108"/>
        <v/>
      </c>
      <c r="V349" s="14" t="str">
        <f t="shared" si="109"/>
        <v/>
      </c>
      <c r="W349" s="14" t="str">
        <f>IFERROR(CONCATENATE("PAGO N° ",B349," DEL CONTRATO CPS ",V349," ENTRE ",TEXT(VLOOKUP(A349,matriz,IF(generador!B349=1,16,IF(generador!B349=2,19,IF(generador!B349=3,22,IF(generador!B349=4,25,IF(generador!B349=5,28,IF(generador!B349=6,31,IF(generador!B349=7,34,IF(generador!B349=8,37,IF(generador!B349=9,40,IF(generador!B349=10,43,IF(generador!B349=11,46,IF(generador!B349=12,49,IF(generador!B349=13,52,IF(generador!B349=14,55,IF(generador!B349=15,58))))))))))))))),FALSE),"dd/mm/yyyy")," Y ",TEXT(VLOOKUP(A349,matriz,IF(generador!B349=1,17,IF(generador!B349=2,20,IF(generador!B349=3,23,IF(generador!B349=4,26,IF(generador!B349=5,29,IF(generador!B349=6,32,IF(generador!B349=7,35,IF(generador!B349=8,38,IF(generador!B349=9,41,IF(generador!B349=10,44,IF(generador!B349=11,47,IF(generador!B349=12,50,IF(generador!B349=13,53,IF(generador!B349=14,56,IF(generador!B349=15,59))))))))))))))),FALSE),"dd/mm/yyyy")),"")</f>
        <v/>
      </c>
    </row>
    <row r="350" spans="1:23" x14ac:dyDescent="0.25">
      <c r="A350" s="12"/>
      <c r="B350" s="5"/>
      <c r="C350" s="5"/>
      <c r="D350" s="14" t="str">
        <f t="shared" si="93"/>
        <v/>
      </c>
      <c r="E350" s="15" t="str">
        <f>IFERROR(IF(A350&lt;&gt;"",VLOOKUP(A350,matriz,IF(generador!B350=1,15,IF(generador!B350=2,18,IF(generador!B350=3,21,IF(generador!B350=4,24,IF(generador!B350=5,27,IF(generador!B350=6,30,IF(generador!B350=7,33,IF(generador!B350=8,36,IF(generador!B350=9,39,IF(generador!B350=10,42,IF(generador!B350=11,45,IF(generador!B350=12,48,IF(generador!B350=13,51,IF(generador!B350=14,54,IF(generador!B350=15,57))))))))))))))),FALSE),""),"")</f>
        <v/>
      </c>
      <c r="F350" s="16" t="str">
        <f t="shared" si="94"/>
        <v/>
      </c>
      <c r="G350" s="20" t="str">
        <f t="shared" si="95"/>
        <v/>
      </c>
      <c r="H350" s="13" t="str">
        <f t="shared" ca="1" si="98"/>
        <v/>
      </c>
      <c r="I350" s="14" t="str">
        <f t="shared" si="99"/>
        <v/>
      </c>
      <c r="J350" s="14" t="str">
        <f>""</f>
        <v/>
      </c>
      <c r="K350" s="14" t="str">
        <f t="shared" si="100"/>
        <v/>
      </c>
      <c r="L350" s="14" t="str">
        <f t="shared" si="101"/>
        <v/>
      </c>
      <c r="M350" s="14" t="str">
        <f t="shared" si="102"/>
        <v/>
      </c>
      <c r="N350" s="14" t="str">
        <f t="shared" si="103"/>
        <v/>
      </c>
      <c r="O350" s="14" t="str">
        <f t="shared" si="104"/>
        <v/>
      </c>
      <c r="P350" s="14" t="str">
        <f t="shared" si="105"/>
        <v/>
      </c>
      <c r="Q350" s="14" t="str">
        <f t="shared" si="106"/>
        <v/>
      </c>
      <c r="R350" s="96" t="str">
        <f t="shared" si="96"/>
        <v/>
      </c>
      <c r="S350" s="14" t="str">
        <f t="shared" si="107"/>
        <v/>
      </c>
      <c r="T350" s="14" t="str">
        <f t="shared" si="97"/>
        <v/>
      </c>
      <c r="U350" s="14" t="str">
        <f t="shared" si="108"/>
        <v/>
      </c>
      <c r="V350" s="14" t="str">
        <f t="shared" si="109"/>
        <v/>
      </c>
      <c r="W350" s="14" t="str">
        <f>IFERROR(CONCATENATE("PAGO N° ",B350," DEL CONTRATO CPS ",V350," ENTRE ",TEXT(VLOOKUP(A350,matriz,IF(generador!B350=1,16,IF(generador!B350=2,19,IF(generador!B350=3,22,IF(generador!B350=4,25,IF(generador!B350=5,28,IF(generador!B350=6,31,IF(generador!B350=7,34,IF(generador!B350=8,37,IF(generador!B350=9,40,IF(generador!B350=10,43,IF(generador!B350=11,46,IF(generador!B350=12,49,IF(generador!B350=13,52,IF(generador!B350=14,55,IF(generador!B350=15,58))))))))))))))),FALSE),"dd/mm/yyyy")," Y ",TEXT(VLOOKUP(A350,matriz,IF(generador!B350=1,17,IF(generador!B350=2,20,IF(generador!B350=3,23,IF(generador!B350=4,26,IF(generador!B350=5,29,IF(generador!B350=6,32,IF(generador!B350=7,35,IF(generador!B350=8,38,IF(generador!B350=9,41,IF(generador!B350=10,44,IF(generador!B350=11,47,IF(generador!B350=12,50,IF(generador!B350=13,53,IF(generador!B350=14,56,IF(generador!B350=15,59))))))))))))))),FALSE),"dd/mm/yyyy")),"")</f>
        <v/>
      </c>
    </row>
    <row r="351" spans="1:23" x14ac:dyDescent="0.25">
      <c r="A351" s="12"/>
      <c r="B351" s="5"/>
      <c r="C351" s="5"/>
      <c r="D351" s="14" t="str">
        <f t="shared" si="93"/>
        <v/>
      </c>
      <c r="E351" s="15" t="str">
        <f>IFERROR(IF(A351&lt;&gt;"",VLOOKUP(A351,matriz,IF(generador!B351=1,15,IF(generador!B351=2,18,IF(generador!B351=3,21,IF(generador!B351=4,24,IF(generador!B351=5,27,IF(generador!B351=6,30,IF(generador!B351=7,33,IF(generador!B351=8,36,IF(generador!B351=9,39,IF(generador!B351=10,42,IF(generador!B351=11,45,IF(generador!B351=12,48,IF(generador!B351=13,51,IF(generador!B351=14,54,IF(generador!B351=15,57))))))))))))))),FALSE),""),"")</f>
        <v/>
      </c>
      <c r="F351" s="16" t="str">
        <f t="shared" si="94"/>
        <v/>
      </c>
      <c r="G351" s="20" t="str">
        <f t="shared" si="95"/>
        <v/>
      </c>
      <c r="H351" s="13" t="str">
        <f t="shared" ca="1" si="98"/>
        <v/>
      </c>
      <c r="I351" s="14" t="str">
        <f t="shared" si="99"/>
        <v/>
      </c>
      <c r="J351" s="14" t="str">
        <f>""</f>
        <v/>
      </c>
      <c r="K351" s="14" t="str">
        <f t="shared" si="100"/>
        <v/>
      </c>
      <c r="L351" s="14" t="str">
        <f t="shared" si="101"/>
        <v/>
      </c>
      <c r="M351" s="14" t="str">
        <f t="shared" si="102"/>
        <v/>
      </c>
      <c r="N351" s="14" t="str">
        <f t="shared" si="103"/>
        <v/>
      </c>
      <c r="O351" s="14" t="str">
        <f t="shared" si="104"/>
        <v/>
      </c>
      <c r="P351" s="14" t="str">
        <f t="shared" si="105"/>
        <v/>
      </c>
      <c r="Q351" s="14" t="str">
        <f t="shared" si="106"/>
        <v/>
      </c>
      <c r="R351" s="96" t="str">
        <f t="shared" si="96"/>
        <v/>
      </c>
      <c r="S351" s="14" t="str">
        <f t="shared" si="107"/>
        <v/>
      </c>
      <c r="T351" s="14" t="str">
        <f t="shared" si="97"/>
        <v/>
      </c>
      <c r="U351" s="14" t="str">
        <f t="shared" si="108"/>
        <v/>
      </c>
      <c r="V351" s="14" t="str">
        <f t="shared" si="109"/>
        <v/>
      </c>
      <c r="W351" s="14" t="str">
        <f>IFERROR(CONCATENATE("PAGO N° ",B351," DEL CONTRATO CPS ",V351," ENTRE ",TEXT(VLOOKUP(A351,matriz,IF(generador!B351=1,16,IF(generador!B351=2,19,IF(generador!B351=3,22,IF(generador!B351=4,25,IF(generador!B351=5,28,IF(generador!B351=6,31,IF(generador!B351=7,34,IF(generador!B351=8,37,IF(generador!B351=9,40,IF(generador!B351=10,43,IF(generador!B351=11,46,IF(generador!B351=12,49,IF(generador!B351=13,52,IF(generador!B351=14,55,IF(generador!B351=15,58))))))))))))))),FALSE),"dd/mm/yyyy")," Y ",TEXT(VLOOKUP(A351,matriz,IF(generador!B351=1,17,IF(generador!B351=2,20,IF(generador!B351=3,23,IF(generador!B351=4,26,IF(generador!B351=5,29,IF(generador!B351=6,32,IF(generador!B351=7,35,IF(generador!B351=8,38,IF(generador!B351=9,41,IF(generador!B351=10,44,IF(generador!B351=11,47,IF(generador!B351=12,50,IF(generador!B351=13,53,IF(generador!B351=14,56,IF(generador!B351=15,59))))))))))))))),FALSE),"dd/mm/yyyy")),"")</f>
        <v/>
      </c>
    </row>
    <row r="352" spans="1:23" x14ac:dyDescent="0.25">
      <c r="A352" s="12"/>
      <c r="B352" s="5"/>
      <c r="C352" s="5"/>
      <c r="D352" s="14" t="str">
        <f t="shared" si="93"/>
        <v/>
      </c>
      <c r="E352" s="15" t="str">
        <f>IFERROR(IF(A352&lt;&gt;"",VLOOKUP(A352,matriz,IF(generador!B352=1,15,IF(generador!B352=2,18,IF(generador!B352=3,21,IF(generador!B352=4,24,IF(generador!B352=5,27,IF(generador!B352=6,30,IF(generador!B352=7,33,IF(generador!B352=8,36,IF(generador!B352=9,39,IF(generador!B352=10,42,IF(generador!B352=11,45,IF(generador!B352=12,48,IF(generador!B352=13,51,IF(generador!B352=14,54,IF(generador!B352=15,57))))))))))))))),FALSE),""),"")</f>
        <v/>
      </c>
      <c r="F352" s="16" t="str">
        <f t="shared" si="94"/>
        <v/>
      </c>
      <c r="G352" s="20" t="str">
        <f t="shared" si="95"/>
        <v/>
      </c>
      <c r="H352" s="13" t="str">
        <f t="shared" ca="1" si="98"/>
        <v/>
      </c>
      <c r="I352" s="14" t="str">
        <f t="shared" si="99"/>
        <v/>
      </c>
      <c r="J352" s="14" t="str">
        <f>""</f>
        <v/>
      </c>
      <c r="K352" s="14" t="str">
        <f t="shared" si="100"/>
        <v/>
      </c>
      <c r="L352" s="14" t="str">
        <f t="shared" si="101"/>
        <v/>
      </c>
      <c r="M352" s="14" t="str">
        <f t="shared" si="102"/>
        <v/>
      </c>
      <c r="N352" s="14" t="str">
        <f t="shared" si="103"/>
        <v/>
      </c>
      <c r="O352" s="14" t="str">
        <f t="shared" si="104"/>
        <v/>
      </c>
      <c r="P352" s="14" t="str">
        <f t="shared" si="105"/>
        <v/>
      </c>
      <c r="Q352" s="14" t="str">
        <f t="shared" si="106"/>
        <v/>
      </c>
      <c r="R352" s="96" t="str">
        <f t="shared" si="96"/>
        <v/>
      </c>
      <c r="S352" s="14" t="str">
        <f t="shared" si="107"/>
        <v/>
      </c>
      <c r="T352" s="14" t="str">
        <f t="shared" si="97"/>
        <v/>
      </c>
      <c r="U352" s="14" t="str">
        <f t="shared" si="108"/>
        <v/>
      </c>
      <c r="V352" s="14" t="str">
        <f t="shared" si="109"/>
        <v/>
      </c>
      <c r="W352" s="14" t="str">
        <f>IFERROR(CONCATENATE("PAGO N° ",B352," DEL CONTRATO CPS ",V352," ENTRE ",TEXT(VLOOKUP(A352,matriz,IF(generador!B352=1,16,IF(generador!B352=2,19,IF(generador!B352=3,22,IF(generador!B352=4,25,IF(generador!B352=5,28,IF(generador!B352=6,31,IF(generador!B352=7,34,IF(generador!B352=8,37,IF(generador!B352=9,40,IF(generador!B352=10,43,IF(generador!B352=11,46,IF(generador!B352=12,49,IF(generador!B352=13,52,IF(generador!B352=14,55,IF(generador!B352=15,58))))))))))))))),FALSE),"dd/mm/yyyy")," Y ",TEXT(VLOOKUP(A352,matriz,IF(generador!B352=1,17,IF(generador!B352=2,20,IF(generador!B352=3,23,IF(generador!B352=4,26,IF(generador!B352=5,29,IF(generador!B352=6,32,IF(generador!B352=7,35,IF(generador!B352=8,38,IF(generador!B352=9,41,IF(generador!B352=10,44,IF(generador!B352=11,47,IF(generador!B352=12,50,IF(generador!B352=13,53,IF(generador!B352=14,56,IF(generador!B352=15,59))))))))))))))),FALSE),"dd/mm/yyyy")),"")</f>
        <v/>
      </c>
    </row>
    <row r="353" spans="1:23" x14ac:dyDescent="0.25">
      <c r="A353" s="12"/>
      <c r="B353" s="5"/>
      <c r="C353" s="5"/>
      <c r="D353" s="14" t="str">
        <f t="shared" si="93"/>
        <v/>
      </c>
      <c r="E353" s="15" t="str">
        <f>IFERROR(IF(A353&lt;&gt;"",VLOOKUP(A353,matriz,IF(generador!B353=1,15,IF(generador!B353=2,18,IF(generador!B353=3,21,IF(generador!B353=4,24,IF(generador!B353=5,27,IF(generador!B353=6,30,IF(generador!B353=7,33,IF(generador!B353=8,36,IF(generador!B353=9,39,IF(generador!B353=10,42,IF(generador!B353=11,45,IF(generador!B353=12,48,IF(generador!B353=13,51,IF(generador!B353=14,54,IF(generador!B353=15,57))))))))))))))),FALSE),""),"")</f>
        <v/>
      </c>
      <c r="F353" s="16" t="str">
        <f t="shared" si="94"/>
        <v/>
      </c>
      <c r="G353" s="20" t="str">
        <f t="shared" si="95"/>
        <v/>
      </c>
      <c r="H353" s="13" t="str">
        <f t="shared" ca="1" si="98"/>
        <v/>
      </c>
      <c r="I353" s="14" t="str">
        <f t="shared" si="99"/>
        <v/>
      </c>
      <c r="J353" s="14" t="str">
        <f>""</f>
        <v/>
      </c>
      <c r="K353" s="14" t="str">
        <f t="shared" si="100"/>
        <v/>
      </c>
      <c r="L353" s="14" t="str">
        <f t="shared" si="101"/>
        <v/>
      </c>
      <c r="M353" s="14" t="str">
        <f t="shared" si="102"/>
        <v/>
      </c>
      <c r="N353" s="14" t="str">
        <f t="shared" si="103"/>
        <v/>
      </c>
      <c r="O353" s="14" t="str">
        <f t="shared" si="104"/>
        <v/>
      </c>
      <c r="P353" s="14" t="str">
        <f t="shared" si="105"/>
        <v/>
      </c>
      <c r="Q353" s="14" t="str">
        <f t="shared" si="106"/>
        <v/>
      </c>
      <c r="R353" s="96" t="str">
        <f t="shared" si="96"/>
        <v/>
      </c>
      <c r="S353" s="14" t="str">
        <f t="shared" si="107"/>
        <v/>
      </c>
      <c r="T353" s="14" t="str">
        <f t="shared" si="97"/>
        <v/>
      </c>
      <c r="U353" s="14" t="str">
        <f t="shared" si="108"/>
        <v/>
      </c>
      <c r="V353" s="14" t="str">
        <f t="shared" si="109"/>
        <v/>
      </c>
      <c r="W353" s="14" t="str">
        <f>IFERROR(CONCATENATE("PAGO N° ",B353," DEL CONTRATO CPS ",V353," ENTRE ",TEXT(VLOOKUP(A353,matriz,IF(generador!B353=1,16,IF(generador!B353=2,19,IF(generador!B353=3,22,IF(generador!B353=4,25,IF(generador!B353=5,28,IF(generador!B353=6,31,IF(generador!B353=7,34,IF(generador!B353=8,37,IF(generador!B353=9,40,IF(generador!B353=10,43,IF(generador!B353=11,46,IF(generador!B353=12,49,IF(generador!B353=13,52,IF(generador!B353=14,55,IF(generador!B353=15,58))))))))))))))),FALSE),"dd/mm/yyyy")," Y ",TEXT(VLOOKUP(A353,matriz,IF(generador!B353=1,17,IF(generador!B353=2,20,IF(generador!B353=3,23,IF(generador!B353=4,26,IF(generador!B353=5,29,IF(generador!B353=6,32,IF(generador!B353=7,35,IF(generador!B353=8,38,IF(generador!B353=9,41,IF(generador!B353=10,44,IF(generador!B353=11,47,IF(generador!B353=12,50,IF(generador!B353=13,53,IF(generador!B353=14,56,IF(generador!B353=15,59))))))))))))))),FALSE),"dd/mm/yyyy")),"")</f>
        <v/>
      </c>
    </row>
    <row r="354" spans="1:23" x14ac:dyDescent="0.25">
      <c r="A354" s="12"/>
      <c r="B354" s="5"/>
      <c r="C354" s="5"/>
      <c r="D354" s="14" t="str">
        <f t="shared" si="93"/>
        <v/>
      </c>
      <c r="E354" s="15" t="str">
        <f>IFERROR(IF(A354&lt;&gt;"",VLOOKUP(A354,matriz,IF(generador!B354=1,15,IF(generador!B354=2,18,IF(generador!B354=3,21,IF(generador!B354=4,24,IF(generador!B354=5,27,IF(generador!B354=6,30,IF(generador!B354=7,33,IF(generador!B354=8,36,IF(generador!B354=9,39,IF(generador!B354=10,42,IF(generador!B354=11,45,IF(generador!B354=12,48,IF(generador!B354=13,51,IF(generador!B354=14,54,IF(generador!B354=15,57))))))))))))))),FALSE),""),"")</f>
        <v/>
      </c>
      <c r="F354" s="16" t="str">
        <f t="shared" si="94"/>
        <v/>
      </c>
      <c r="G354" s="20" t="str">
        <f t="shared" si="95"/>
        <v/>
      </c>
      <c r="H354" s="13" t="str">
        <f t="shared" ca="1" si="98"/>
        <v/>
      </c>
      <c r="I354" s="14" t="str">
        <f t="shared" si="99"/>
        <v/>
      </c>
      <c r="J354" s="14" t="str">
        <f>""</f>
        <v/>
      </c>
      <c r="K354" s="14" t="str">
        <f t="shared" si="100"/>
        <v/>
      </c>
      <c r="L354" s="14" t="str">
        <f t="shared" si="101"/>
        <v/>
      </c>
      <c r="M354" s="14" t="str">
        <f t="shared" si="102"/>
        <v/>
      </c>
      <c r="N354" s="14" t="str">
        <f t="shared" si="103"/>
        <v/>
      </c>
      <c r="O354" s="14" t="str">
        <f t="shared" si="104"/>
        <v/>
      </c>
      <c r="P354" s="14" t="str">
        <f t="shared" si="105"/>
        <v/>
      </c>
      <c r="Q354" s="14" t="str">
        <f t="shared" si="106"/>
        <v/>
      </c>
      <c r="R354" s="96" t="str">
        <f t="shared" si="96"/>
        <v/>
      </c>
      <c r="S354" s="14" t="str">
        <f t="shared" si="107"/>
        <v/>
      </c>
      <c r="T354" s="14" t="str">
        <f t="shared" si="97"/>
        <v/>
      </c>
      <c r="U354" s="14" t="str">
        <f t="shared" si="108"/>
        <v/>
      </c>
      <c r="V354" s="14" t="str">
        <f t="shared" si="109"/>
        <v/>
      </c>
      <c r="W354" s="14" t="str">
        <f>IFERROR(CONCATENATE("PAGO N° ",B354," DEL CONTRATO CPS ",V354," ENTRE ",TEXT(VLOOKUP(A354,matriz,IF(generador!B354=1,16,IF(generador!B354=2,19,IF(generador!B354=3,22,IF(generador!B354=4,25,IF(generador!B354=5,28,IF(generador!B354=6,31,IF(generador!B354=7,34,IF(generador!B354=8,37,IF(generador!B354=9,40,IF(generador!B354=10,43,IF(generador!B354=11,46,IF(generador!B354=12,49,IF(generador!B354=13,52,IF(generador!B354=14,55,IF(generador!B354=15,58))))))))))))))),FALSE),"dd/mm/yyyy")," Y ",TEXT(VLOOKUP(A354,matriz,IF(generador!B354=1,17,IF(generador!B354=2,20,IF(generador!B354=3,23,IF(generador!B354=4,26,IF(generador!B354=5,29,IF(generador!B354=6,32,IF(generador!B354=7,35,IF(generador!B354=8,38,IF(generador!B354=9,41,IF(generador!B354=10,44,IF(generador!B354=11,47,IF(generador!B354=12,50,IF(generador!B354=13,53,IF(generador!B354=14,56,IF(generador!B354=15,59))))))))))))))),FALSE),"dd/mm/yyyy")),"")</f>
        <v/>
      </c>
    </row>
    <row r="355" spans="1:23" x14ac:dyDescent="0.25">
      <c r="A355" s="12"/>
      <c r="B355" s="5"/>
      <c r="C355" s="5"/>
      <c r="D355" s="14" t="str">
        <f t="shared" si="93"/>
        <v/>
      </c>
      <c r="E355" s="15" t="str">
        <f>IFERROR(IF(A355&lt;&gt;"",VLOOKUP(A355,matriz,IF(generador!B355=1,15,IF(generador!B355=2,18,IF(generador!B355=3,21,IF(generador!B355=4,24,IF(generador!B355=5,27,IF(generador!B355=6,30,IF(generador!B355=7,33,IF(generador!B355=8,36,IF(generador!B355=9,39,IF(generador!B355=10,42,IF(generador!B355=11,45,IF(generador!B355=12,48,IF(generador!B355=13,51,IF(generador!B355=14,54,IF(generador!B355=15,57))))))))))))))),FALSE),""),"")</f>
        <v/>
      </c>
      <c r="F355" s="16" t="str">
        <f t="shared" si="94"/>
        <v/>
      </c>
      <c r="G355" s="20" t="str">
        <f t="shared" si="95"/>
        <v/>
      </c>
      <c r="H355" s="13" t="str">
        <f t="shared" ca="1" si="98"/>
        <v/>
      </c>
      <c r="I355" s="14" t="str">
        <f t="shared" si="99"/>
        <v/>
      </c>
      <c r="J355" s="14" t="str">
        <f>""</f>
        <v/>
      </c>
      <c r="K355" s="14" t="str">
        <f t="shared" si="100"/>
        <v/>
      </c>
      <c r="L355" s="14" t="str">
        <f t="shared" si="101"/>
        <v/>
      </c>
      <c r="M355" s="14" t="str">
        <f t="shared" si="102"/>
        <v/>
      </c>
      <c r="N355" s="14" t="str">
        <f t="shared" si="103"/>
        <v/>
      </c>
      <c r="O355" s="14" t="str">
        <f t="shared" si="104"/>
        <v/>
      </c>
      <c r="P355" s="14" t="str">
        <f t="shared" si="105"/>
        <v/>
      </c>
      <c r="Q355" s="14" t="str">
        <f t="shared" si="106"/>
        <v/>
      </c>
      <c r="R355" s="96" t="str">
        <f t="shared" si="96"/>
        <v/>
      </c>
      <c r="S355" s="14" t="str">
        <f t="shared" si="107"/>
        <v/>
      </c>
      <c r="T355" s="14" t="str">
        <f t="shared" si="97"/>
        <v/>
      </c>
      <c r="U355" s="14" t="str">
        <f t="shared" si="108"/>
        <v/>
      </c>
      <c r="V355" s="14" t="str">
        <f t="shared" si="109"/>
        <v/>
      </c>
      <c r="W355" s="14" t="str">
        <f>IFERROR(CONCATENATE("PAGO N° ",B355," DEL CONTRATO CPS ",V355," ENTRE ",TEXT(VLOOKUP(A355,matriz,IF(generador!B355=1,16,IF(generador!B355=2,19,IF(generador!B355=3,22,IF(generador!B355=4,25,IF(generador!B355=5,28,IF(generador!B355=6,31,IF(generador!B355=7,34,IF(generador!B355=8,37,IF(generador!B355=9,40,IF(generador!B355=10,43,IF(generador!B355=11,46,IF(generador!B355=12,49,IF(generador!B355=13,52,IF(generador!B355=14,55,IF(generador!B355=15,58))))))))))))))),FALSE),"dd/mm/yyyy")," Y ",TEXT(VLOOKUP(A355,matriz,IF(generador!B355=1,17,IF(generador!B355=2,20,IF(generador!B355=3,23,IF(generador!B355=4,26,IF(generador!B355=5,29,IF(generador!B355=6,32,IF(generador!B355=7,35,IF(generador!B355=8,38,IF(generador!B355=9,41,IF(generador!B355=10,44,IF(generador!B355=11,47,IF(generador!B355=12,50,IF(generador!B355=13,53,IF(generador!B355=14,56,IF(generador!B355=15,59))))))))))))))),FALSE),"dd/mm/yyyy")),"")</f>
        <v/>
      </c>
    </row>
    <row r="356" spans="1:23" x14ac:dyDescent="0.25">
      <c r="A356" s="12"/>
      <c r="B356" s="5"/>
      <c r="C356" s="5"/>
      <c r="D356" s="14" t="str">
        <f t="shared" si="93"/>
        <v/>
      </c>
      <c r="E356" s="15" t="str">
        <f>IFERROR(IF(A356&lt;&gt;"",VLOOKUP(A356,matriz,IF(generador!B356=1,15,IF(generador!B356=2,18,IF(generador!B356=3,21,IF(generador!B356=4,24,IF(generador!B356=5,27,IF(generador!B356=6,30,IF(generador!B356=7,33,IF(generador!B356=8,36,IF(generador!B356=9,39,IF(generador!B356=10,42,IF(generador!B356=11,45,IF(generador!B356=12,48,IF(generador!B356=13,51,IF(generador!B356=14,54,IF(generador!B356=15,57))))))))))))))),FALSE),""),"")</f>
        <v/>
      </c>
      <c r="F356" s="16" t="str">
        <f t="shared" si="94"/>
        <v/>
      </c>
      <c r="G356" s="20" t="str">
        <f t="shared" si="95"/>
        <v/>
      </c>
      <c r="H356" s="13" t="str">
        <f t="shared" ca="1" si="98"/>
        <v/>
      </c>
      <c r="I356" s="14" t="str">
        <f t="shared" si="99"/>
        <v/>
      </c>
      <c r="J356" s="14" t="str">
        <f>""</f>
        <v/>
      </c>
      <c r="K356" s="14" t="str">
        <f t="shared" si="100"/>
        <v/>
      </c>
      <c r="L356" s="14" t="str">
        <f t="shared" si="101"/>
        <v/>
      </c>
      <c r="M356" s="14" t="str">
        <f t="shared" si="102"/>
        <v/>
      </c>
      <c r="N356" s="14" t="str">
        <f t="shared" si="103"/>
        <v/>
      </c>
      <c r="O356" s="14" t="str">
        <f t="shared" si="104"/>
        <v/>
      </c>
      <c r="P356" s="14" t="str">
        <f t="shared" si="105"/>
        <v/>
      </c>
      <c r="Q356" s="14" t="str">
        <f t="shared" si="106"/>
        <v/>
      </c>
      <c r="R356" s="96" t="str">
        <f t="shared" si="96"/>
        <v/>
      </c>
      <c r="S356" s="14" t="str">
        <f t="shared" si="107"/>
        <v/>
      </c>
      <c r="T356" s="14" t="str">
        <f t="shared" si="97"/>
        <v/>
      </c>
      <c r="U356" s="14" t="str">
        <f t="shared" si="108"/>
        <v/>
      </c>
      <c r="V356" s="14" t="str">
        <f t="shared" si="109"/>
        <v/>
      </c>
      <c r="W356" s="14" t="str">
        <f>IFERROR(CONCATENATE("PAGO N° ",B356," DEL CONTRATO CPS ",V356," ENTRE ",TEXT(VLOOKUP(A356,matriz,IF(generador!B356=1,16,IF(generador!B356=2,19,IF(generador!B356=3,22,IF(generador!B356=4,25,IF(generador!B356=5,28,IF(generador!B356=6,31,IF(generador!B356=7,34,IF(generador!B356=8,37,IF(generador!B356=9,40,IF(generador!B356=10,43,IF(generador!B356=11,46,IF(generador!B356=12,49,IF(generador!B356=13,52,IF(generador!B356=14,55,IF(generador!B356=15,58))))))))))))))),FALSE),"dd/mm/yyyy")," Y ",TEXT(VLOOKUP(A356,matriz,IF(generador!B356=1,17,IF(generador!B356=2,20,IF(generador!B356=3,23,IF(generador!B356=4,26,IF(generador!B356=5,29,IF(generador!B356=6,32,IF(generador!B356=7,35,IF(generador!B356=8,38,IF(generador!B356=9,41,IF(generador!B356=10,44,IF(generador!B356=11,47,IF(generador!B356=12,50,IF(generador!B356=13,53,IF(generador!B356=14,56,IF(generador!B356=15,59))))))))))))))),FALSE),"dd/mm/yyyy")),"")</f>
        <v/>
      </c>
    </row>
    <row r="357" spans="1:23" x14ac:dyDescent="0.25">
      <c r="A357" s="12"/>
      <c r="B357" s="5"/>
      <c r="C357" s="5"/>
      <c r="D357" s="14" t="str">
        <f t="shared" si="93"/>
        <v/>
      </c>
      <c r="E357" s="15" t="str">
        <f>IFERROR(IF(A357&lt;&gt;"",VLOOKUP(A357,matriz,IF(generador!B357=1,15,IF(generador!B357=2,18,IF(generador!B357=3,21,IF(generador!B357=4,24,IF(generador!B357=5,27,IF(generador!B357=6,30,IF(generador!B357=7,33,IF(generador!B357=8,36,IF(generador!B357=9,39,IF(generador!B357=10,42,IF(generador!B357=11,45,IF(generador!B357=12,48,IF(generador!B357=13,51,IF(generador!B357=14,54,IF(generador!B357=15,57))))))))))))))),FALSE),""),"")</f>
        <v/>
      </c>
      <c r="F357" s="16" t="str">
        <f t="shared" si="94"/>
        <v/>
      </c>
      <c r="G357" s="20" t="str">
        <f t="shared" si="95"/>
        <v/>
      </c>
      <c r="H357" s="13" t="str">
        <f t="shared" ca="1" si="98"/>
        <v/>
      </c>
      <c r="I357" s="14" t="str">
        <f t="shared" si="99"/>
        <v/>
      </c>
      <c r="J357" s="14" t="str">
        <f>""</f>
        <v/>
      </c>
      <c r="K357" s="14" t="str">
        <f t="shared" si="100"/>
        <v/>
      </c>
      <c r="L357" s="14" t="str">
        <f t="shared" si="101"/>
        <v/>
      </c>
      <c r="M357" s="14" t="str">
        <f t="shared" si="102"/>
        <v/>
      </c>
      <c r="N357" s="14" t="str">
        <f t="shared" si="103"/>
        <v/>
      </c>
      <c r="O357" s="14" t="str">
        <f t="shared" si="104"/>
        <v/>
      </c>
      <c r="P357" s="14" t="str">
        <f t="shared" si="105"/>
        <v/>
      </c>
      <c r="Q357" s="14" t="str">
        <f t="shared" si="106"/>
        <v/>
      </c>
      <c r="R357" s="96" t="str">
        <f t="shared" si="96"/>
        <v/>
      </c>
      <c r="S357" s="14" t="str">
        <f t="shared" si="107"/>
        <v/>
      </c>
      <c r="T357" s="14" t="str">
        <f t="shared" si="97"/>
        <v/>
      </c>
      <c r="U357" s="14" t="str">
        <f t="shared" si="108"/>
        <v/>
      </c>
      <c r="V357" s="14" t="str">
        <f t="shared" si="109"/>
        <v/>
      </c>
      <c r="W357" s="14" t="str">
        <f>IFERROR(CONCATENATE("PAGO N° ",B357," DEL CONTRATO CPS ",V357," ENTRE ",TEXT(VLOOKUP(A357,matriz,IF(generador!B357=1,16,IF(generador!B357=2,19,IF(generador!B357=3,22,IF(generador!B357=4,25,IF(generador!B357=5,28,IF(generador!B357=6,31,IF(generador!B357=7,34,IF(generador!B357=8,37,IF(generador!B357=9,40,IF(generador!B357=10,43,IF(generador!B357=11,46,IF(generador!B357=12,49,IF(generador!B357=13,52,IF(generador!B357=14,55,IF(generador!B357=15,58))))))))))))))),FALSE),"dd/mm/yyyy")," Y ",TEXT(VLOOKUP(A357,matriz,IF(generador!B357=1,17,IF(generador!B357=2,20,IF(generador!B357=3,23,IF(generador!B357=4,26,IF(generador!B357=5,29,IF(generador!B357=6,32,IF(generador!B357=7,35,IF(generador!B357=8,38,IF(generador!B357=9,41,IF(generador!B357=10,44,IF(generador!B357=11,47,IF(generador!B357=12,50,IF(generador!B357=13,53,IF(generador!B357=14,56,IF(generador!B357=15,59))))))))))))))),FALSE),"dd/mm/yyyy")),"")</f>
        <v/>
      </c>
    </row>
    <row r="358" spans="1:23" x14ac:dyDescent="0.25">
      <c r="A358" s="12"/>
      <c r="B358" s="5"/>
      <c r="C358" s="5"/>
      <c r="D358" s="14" t="str">
        <f t="shared" si="93"/>
        <v/>
      </c>
      <c r="E358" s="15" t="str">
        <f>IFERROR(IF(A358&lt;&gt;"",VLOOKUP(A358,matriz,IF(generador!B358=1,15,IF(generador!B358=2,18,IF(generador!B358=3,21,IF(generador!B358=4,24,IF(generador!B358=5,27,IF(generador!B358=6,30,IF(generador!B358=7,33,IF(generador!B358=8,36,IF(generador!B358=9,39,IF(generador!B358=10,42,IF(generador!B358=11,45,IF(generador!B358=12,48,IF(generador!B358=13,51,IF(generador!B358=14,54,IF(generador!B358=15,57))))))))))))))),FALSE),""),"")</f>
        <v/>
      </c>
      <c r="F358" s="16" t="str">
        <f t="shared" si="94"/>
        <v/>
      </c>
      <c r="G358" s="20" t="str">
        <f t="shared" si="95"/>
        <v/>
      </c>
      <c r="H358" s="13" t="str">
        <f t="shared" ca="1" si="98"/>
        <v/>
      </c>
      <c r="I358" s="14" t="str">
        <f t="shared" si="99"/>
        <v/>
      </c>
      <c r="J358" s="14" t="str">
        <f>""</f>
        <v/>
      </c>
      <c r="K358" s="14" t="str">
        <f t="shared" si="100"/>
        <v/>
      </c>
      <c r="L358" s="14" t="str">
        <f t="shared" si="101"/>
        <v/>
      </c>
      <c r="M358" s="14" t="str">
        <f t="shared" si="102"/>
        <v/>
      </c>
      <c r="N358" s="14" t="str">
        <f t="shared" si="103"/>
        <v/>
      </c>
      <c r="O358" s="14" t="str">
        <f t="shared" si="104"/>
        <v/>
      </c>
      <c r="P358" s="14" t="str">
        <f t="shared" si="105"/>
        <v/>
      </c>
      <c r="Q358" s="14" t="str">
        <f t="shared" si="106"/>
        <v/>
      </c>
      <c r="R358" s="96" t="str">
        <f t="shared" si="96"/>
        <v/>
      </c>
      <c r="S358" s="14" t="str">
        <f t="shared" si="107"/>
        <v/>
      </c>
      <c r="T358" s="14" t="str">
        <f t="shared" si="97"/>
        <v/>
      </c>
      <c r="U358" s="14" t="str">
        <f t="shared" si="108"/>
        <v/>
      </c>
      <c r="V358" s="14" t="str">
        <f t="shared" si="109"/>
        <v/>
      </c>
      <c r="W358" s="14" t="str">
        <f>IFERROR(CONCATENATE("PAGO N° ",B358," DEL CONTRATO CPS ",V358," ENTRE ",TEXT(VLOOKUP(A358,matriz,IF(generador!B358=1,16,IF(generador!B358=2,19,IF(generador!B358=3,22,IF(generador!B358=4,25,IF(generador!B358=5,28,IF(generador!B358=6,31,IF(generador!B358=7,34,IF(generador!B358=8,37,IF(generador!B358=9,40,IF(generador!B358=10,43,IF(generador!B358=11,46,IF(generador!B358=12,49,IF(generador!B358=13,52,IF(generador!B358=14,55,IF(generador!B358=15,58))))))))))))))),FALSE),"dd/mm/yyyy")," Y ",TEXT(VLOOKUP(A358,matriz,IF(generador!B358=1,17,IF(generador!B358=2,20,IF(generador!B358=3,23,IF(generador!B358=4,26,IF(generador!B358=5,29,IF(generador!B358=6,32,IF(generador!B358=7,35,IF(generador!B358=8,38,IF(generador!B358=9,41,IF(generador!B358=10,44,IF(generador!B358=11,47,IF(generador!B358=12,50,IF(generador!B358=13,53,IF(generador!B358=14,56,IF(generador!B358=15,59))))))))))))))),FALSE),"dd/mm/yyyy")),"")</f>
        <v/>
      </c>
    </row>
    <row r="359" spans="1:23" x14ac:dyDescent="0.25">
      <c r="A359" s="12"/>
      <c r="B359" s="5"/>
      <c r="C359" s="5"/>
      <c r="D359" s="14" t="str">
        <f t="shared" si="93"/>
        <v/>
      </c>
      <c r="E359" s="15" t="str">
        <f>IFERROR(IF(A359&lt;&gt;"",VLOOKUP(A359,matriz,IF(generador!B359=1,15,IF(generador!B359=2,18,IF(generador!B359=3,21,IF(generador!B359=4,24,IF(generador!B359=5,27,IF(generador!B359=6,30,IF(generador!B359=7,33,IF(generador!B359=8,36,IF(generador!B359=9,39,IF(generador!B359=10,42,IF(generador!B359=11,45,IF(generador!B359=12,48,IF(generador!B359=13,51,IF(generador!B359=14,54,IF(generador!B359=15,57))))))))))))))),FALSE),""),"")</f>
        <v/>
      </c>
      <c r="F359" s="16" t="str">
        <f t="shared" si="94"/>
        <v/>
      </c>
      <c r="G359" s="20" t="str">
        <f t="shared" si="95"/>
        <v/>
      </c>
      <c r="H359" s="13" t="str">
        <f t="shared" ca="1" si="98"/>
        <v/>
      </c>
      <c r="I359" s="14" t="str">
        <f t="shared" si="99"/>
        <v/>
      </c>
      <c r="J359" s="14" t="str">
        <f>""</f>
        <v/>
      </c>
      <c r="K359" s="14" t="str">
        <f t="shared" si="100"/>
        <v/>
      </c>
      <c r="L359" s="14" t="str">
        <f t="shared" si="101"/>
        <v/>
      </c>
      <c r="M359" s="14" t="str">
        <f t="shared" si="102"/>
        <v/>
      </c>
      <c r="N359" s="14" t="str">
        <f t="shared" si="103"/>
        <v/>
      </c>
      <c r="O359" s="14" t="str">
        <f t="shared" si="104"/>
        <v/>
      </c>
      <c r="P359" s="14" t="str">
        <f t="shared" si="105"/>
        <v/>
      </c>
      <c r="Q359" s="14" t="str">
        <f t="shared" si="106"/>
        <v/>
      </c>
      <c r="R359" s="96" t="str">
        <f t="shared" si="96"/>
        <v/>
      </c>
      <c r="S359" s="14" t="str">
        <f t="shared" si="107"/>
        <v/>
      </c>
      <c r="T359" s="14" t="str">
        <f t="shared" si="97"/>
        <v/>
      </c>
      <c r="U359" s="14" t="str">
        <f t="shared" si="108"/>
        <v/>
      </c>
      <c r="V359" s="14" t="str">
        <f t="shared" si="109"/>
        <v/>
      </c>
      <c r="W359" s="14" t="str">
        <f>IFERROR(CONCATENATE("PAGO N° ",B359," DEL CONTRATO CPS ",V359," ENTRE ",TEXT(VLOOKUP(A359,matriz,IF(generador!B359=1,16,IF(generador!B359=2,19,IF(generador!B359=3,22,IF(generador!B359=4,25,IF(generador!B359=5,28,IF(generador!B359=6,31,IF(generador!B359=7,34,IF(generador!B359=8,37,IF(generador!B359=9,40,IF(generador!B359=10,43,IF(generador!B359=11,46,IF(generador!B359=12,49,IF(generador!B359=13,52,IF(generador!B359=14,55,IF(generador!B359=15,58))))))))))))))),FALSE),"dd/mm/yyyy")," Y ",TEXT(VLOOKUP(A359,matriz,IF(generador!B359=1,17,IF(generador!B359=2,20,IF(generador!B359=3,23,IF(generador!B359=4,26,IF(generador!B359=5,29,IF(generador!B359=6,32,IF(generador!B359=7,35,IF(generador!B359=8,38,IF(generador!B359=9,41,IF(generador!B359=10,44,IF(generador!B359=11,47,IF(generador!B359=12,50,IF(generador!B359=13,53,IF(generador!B359=14,56,IF(generador!B359=15,59))))))))))))))),FALSE),"dd/mm/yyyy")),"")</f>
        <v/>
      </c>
    </row>
    <row r="360" spans="1:23" x14ac:dyDescent="0.25">
      <c r="A360" s="12"/>
      <c r="B360" s="5"/>
      <c r="C360" s="5"/>
      <c r="D360" s="14" t="str">
        <f t="shared" si="93"/>
        <v/>
      </c>
      <c r="E360" s="15" t="str">
        <f>IFERROR(IF(A360&lt;&gt;"",VLOOKUP(A360,matriz,IF(generador!B360=1,15,IF(generador!B360=2,18,IF(generador!B360=3,21,IF(generador!B360=4,24,IF(generador!B360=5,27,IF(generador!B360=6,30,IF(generador!B360=7,33,IF(generador!B360=8,36,IF(generador!B360=9,39,IF(generador!B360=10,42,IF(generador!B360=11,45,IF(generador!B360=12,48,IF(generador!B360=13,51,IF(generador!B360=14,54,IF(generador!B360=15,57))))))))))))))),FALSE),""),"")</f>
        <v/>
      </c>
      <c r="F360" s="16" t="str">
        <f t="shared" si="94"/>
        <v/>
      </c>
      <c r="G360" s="20" t="str">
        <f t="shared" si="95"/>
        <v/>
      </c>
      <c r="H360" s="13" t="str">
        <f t="shared" ca="1" si="98"/>
        <v/>
      </c>
      <c r="I360" s="14" t="str">
        <f t="shared" si="99"/>
        <v/>
      </c>
      <c r="J360" s="14" t="str">
        <f>""</f>
        <v/>
      </c>
      <c r="K360" s="14" t="str">
        <f t="shared" si="100"/>
        <v/>
      </c>
      <c r="L360" s="14" t="str">
        <f t="shared" si="101"/>
        <v/>
      </c>
      <c r="M360" s="14" t="str">
        <f t="shared" si="102"/>
        <v/>
      </c>
      <c r="N360" s="14" t="str">
        <f t="shared" si="103"/>
        <v/>
      </c>
      <c r="O360" s="14" t="str">
        <f t="shared" si="104"/>
        <v/>
      </c>
      <c r="P360" s="14" t="str">
        <f t="shared" si="105"/>
        <v/>
      </c>
      <c r="Q360" s="14" t="str">
        <f t="shared" si="106"/>
        <v/>
      </c>
      <c r="R360" s="96" t="str">
        <f t="shared" si="96"/>
        <v/>
      </c>
      <c r="S360" s="14" t="str">
        <f t="shared" si="107"/>
        <v/>
      </c>
      <c r="T360" s="14" t="str">
        <f t="shared" si="97"/>
        <v/>
      </c>
      <c r="U360" s="14" t="str">
        <f t="shared" si="108"/>
        <v/>
      </c>
      <c r="V360" s="14" t="str">
        <f t="shared" si="109"/>
        <v/>
      </c>
      <c r="W360" s="14" t="str">
        <f>IFERROR(CONCATENATE("PAGO N° ",B360," DEL CONTRATO CPS ",V360," ENTRE ",TEXT(VLOOKUP(A360,matriz,IF(generador!B360=1,16,IF(generador!B360=2,19,IF(generador!B360=3,22,IF(generador!B360=4,25,IF(generador!B360=5,28,IF(generador!B360=6,31,IF(generador!B360=7,34,IF(generador!B360=8,37,IF(generador!B360=9,40,IF(generador!B360=10,43,IF(generador!B360=11,46,IF(generador!B360=12,49,IF(generador!B360=13,52,IF(generador!B360=14,55,IF(generador!B360=15,58))))))))))))))),FALSE),"dd/mm/yyyy")," Y ",TEXT(VLOOKUP(A360,matriz,IF(generador!B360=1,17,IF(generador!B360=2,20,IF(generador!B360=3,23,IF(generador!B360=4,26,IF(generador!B360=5,29,IF(generador!B360=6,32,IF(generador!B360=7,35,IF(generador!B360=8,38,IF(generador!B360=9,41,IF(generador!B360=10,44,IF(generador!B360=11,47,IF(generador!B360=12,50,IF(generador!B360=13,53,IF(generador!B360=14,56,IF(generador!B360=15,59))))))))))))))),FALSE),"dd/mm/yyyy")),"")</f>
        <v/>
      </c>
    </row>
    <row r="361" spans="1:23" x14ac:dyDescent="0.25">
      <c r="A361" s="12"/>
      <c r="B361" s="5"/>
      <c r="C361" s="5"/>
      <c r="D361" s="14" t="str">
        <f t="shared" si="93"/>
        <v/>
      </c>
      <c r="E361" s="15" t="str">
        <f>IFERROR(IF(A361&lt;&gt;"",VLOOKUP(A361,matriz,IF(generador!B361=1,15,IF(generador!B361=2,18,IF(generador!B361=3,21,IF(generador!B361=4,24,IF(generador!B361=5,27,IF(generador!B361=6,30,IF(generador!B361=7,33,IF(generador!B361=8,36,IF(generador!B361=9,39,IF(generador!B361=10,42,IF(generador!B361=11,45,IF(generador!B361=12,48,IF(generador!B361=13,51,IF(generador!B361=14,54,IF(generador!B361=15,57))))))))))))))),FALSE),""),"")</f>
        <v/>
      </c>
      <c r="F361" s="16" t="str">
        <f t="shared" si="94"/>
        <v/>
      </c>
      <c r="G361" s="20" t="str">
        <f t="shared" si="95"/>
        <v/>
      </c>
      <c r="H361" s="13" t="str">
        <f t="shared" ca="1" si="98"/>
        <v/>
      </c>
      <c r="I361" s="14" t="str">
        <f t="shared" si="99"/>
        <v/>
      </c>
      <c r="J361" s="14" t="str">
        <f>""</f>
        <v/>
      </c>
      <c r="K361" s="14" t="str">
        <f t="shared" si="100"/>
        <v/>
      </c>
      <c r="L361" s="14" t="str">
        <f t="shared" si="101"/>
        <v/>
      </c>
      <c r="M361" s="14" t="str">
        <f t="shared" si="102"/>
        <v/>
      </c>
      <c r="N361" s="14" t="str">
        <f t="shared" si="103"/>
        <v/>
      </c>
      <c r="O361" s="14" t="str">
        <f t="shared" si="104"/>
        <v/>
      </c>
      <c r="P361" s="14" t="str">
        <f t="shared" si="105"/>
        <v/>
      </c>
      <c r="Q361" s="14" t="str">
        <f t="shared" si="106"/>
        <v/>
      </c>
      <c r="R361" s="96" t="str">
        <f t="shared" si="96"/>
        <v/>
      </c>
      <c r="S361" s="14" t="str">
        <f t="shared" si="107"/>
        <v/>
      </c>
      <c r="T361" s="14" t="str">
        <f t="shared" si="97"/>
        <v/>
      </c>
      <c r="U361" s="14" t="str">
        <f t="shared" si="108"/>
        <v/>
      </c>
      <c r="V361" s="14" t="str">
        <f t="shared" si="109"/>
        <v/>
      </c>
      <c r="W361" s="14" t="str">
        <f>IFERROR(CONCATENATE("PAGO N° ",B361," DEL CONTRATO CPS ",V361," ENTRE ",TEXT(VLOOKUP(A361,matriz,IF(generador!B361=1,16,IF(generador!B361=2,19,IF(generador!B361=3,22,IF(generador!B361=4,25,IF(generador!B361=5,28,IF(generador!B361=6,31,IF(generador!B361=7,34,IF(generador!B361=8,37,IF(generador!B361=9,40,IF(generador!B361=10,43,IF(generador!B361=11,46,IF(generador!B361=12,49,IF(generador!B361=13,52,IF(generador!B361=14,55,IF(generador!B361=15,58))))))))))))))),FALSE),"dd/mm/yyyy")," Y ",TEXT(VLOOKUP(A361,matriz,IF(generador!B361=1,17,IF(generador!B361=2,20,IF(generador!B361=3,23,IF(generador!B361=4,26,IF(generador!B361=5,29,IF(generador!B361=6,32,IF(generador!B361=7,35,IF(generador!B361=8,38,IF(generador!B361=9,41,IF(generador!B361=10,44,IF(generador!B361=11,47,IF(generador!B361=12,50,IF(generador!B361=13,53,IF(generador!B361=14,56,IF(generador!B361=15,59))))))))))))))),FALSE),"dd/mm/yyyy")),"")</f>
        <v/>
      </c>
    </row>
    <row r="362" spans="1:23" x14ac:dyDescent="0.25">
      <c r="A362" s="12"/>
      <c r="B362" s="5"/>
      <c r="C362" s="5"/>
      <c r="D362" s="14" t="str">
        <f t="shared" si="93"/>
        <v/>
      </c>
      <c r="E362" s="15" t="str">
        <f>IFERROR(IF(A362&lt;&gt;"",VLOOKUP(A362,matriz,IF(generador!B362=1,15,IF(generador!B362=2,18,IF(generador!B362=3,21,IF(generador!B362=4,24,IF(generador!B362=5,27,IF(generador!B362=6,30,IF(generador!B362=7,33,IF(generador!B362=8,36,IF(generador!B362=9,39,IF(generador!B362=10,42,IF(generador!B362=11,45,IF(generador!B362=12,48,IF(generador!B362=13,51,IF(generador!B362=14,54,IF(generador!B362=15,57))))))))))))))),FALSE),""),"")</f>
        <v/>
      </c>
      <c r="F362" s="16" t="str">
        <f t="shared" si="94"/>
        <v/>
      </c>
      <c r="G362" s="20" t="str">
        <f t="shared" si="95"/>
        <v/>
      </c>
      <c r="H362" s="13" t="str">
        <f t="shared" ca="1" si="98"/>
        <v/>
      </c>
      <c r="I362" s="14" t="str">
        <f t="shared" si="99"/>
        <v/>
      </c>
      <c r="J362" s="14" t="str">
        <f>""</f>
        <v/>
      </c>
      <c r="K362" s="14" t="str">
        <f t="shared" si="100"/>
        <v/>
      </c>
      <c r="L362" s="14" t="str">
        <f t="shared" si="101"/>
        <v/>
      </c>
      <c r="M362" s="14" t="str">
        <f t="shared" si="102"/>
        <v/>
      </c>
      <c r="N362" s="14" t="str">
        <f t="shared" si="103"/>
        <v/>
      </c>
      <c r="O362" s="14" t="str">
        <f t="shared" si="104"/>
        <v/>
      </c>
      <c r="P362" s="14" t="str">
        <f t="shared" si="105"/>
        <v/>
      </c>
      <c r="Q362" s="14" t="str">
        <f t="shared" si="106"/>
        <v/>
      </c>
      <c r="R362" s="96" t="str">
        <f t="shared" si="96"/>
        <v/>
      </c>
      <c r="S362" s="14" t="str">
        <f t="shared" si="107"/>
        <v/>
      </c>
      <c r="T362" s="14" t="str">
        <f t="shared" si="97"/>
        <v/>
      </c>
      <c r="U362" s="14" t="str">
        <f t="shared" si="108"/>
        <v/>
      </c>
      <c r="V362" s="14" t="str">
        <f t="shared" si="109"/>
        <v/>
      </c>
      <c r="W362" s="14" t="str">
        <f>IFERROR(CONCATENATE("PAGO N° ",B362," DEL CONTRATO CPS ",V362," ENTRE ",TEXT(VLOOKUP(A362,matriz,IF(generador!B362=1,16,IF(generador!B362=2,19,IF(generador!B362=3,22,IF(generador!B362=4,25,IF(generador!B362=5,28,IF(generador!B362=6,31,IF(generador!B362=7,34,IF(generador!B362=8,37,IF(generador!B362=9,40,IF(generador!B362=10,43,IF(generador!B362=11,46,IF(generador!B362=12,49,IF(generador!B362=13,52,IF(generador!B362=14,55,IF(generador!B362=15,58))))))))))))))),FALSE),"dd/mm/yyyy")," Y ",TEXT(VLOOKUP(A362,matriz,IF(generador!B362=1,17,IF(generador!B362=2,20,IF(generador!B362=3,23,IF(generador!B362=4,26,IF(generador!B362=5,29,IF(generador!B362=6,32,IF(generador!B362=7,35,IF(generador!B362=8,38,IF(generador!B362=9,41,IF(generador!B362=10,44,IF(generador!B362=11,47,IF(generador!B362=12,50,IF(generador!B362=13,53,IF(generador!B362=14,56,IF(generador!B362=15,59))))))))))))))),FALSE),"dd/mm/yyyy")),"")</f>
        <v/>
      </c>
    </row>
    <row r="363" spans="1:23" x14ac:dyDescent="0.25">
      <c r="A363" s="12"/>
      <c r="B363" s="5"/>
      <c r="C363" s="5"/>
      <c r="D363" s="14" t="str">
        <f t="shared" si="93"/>
        <v/>
      </c>
      <c r="E363" s="15" t="str">
        <f>IFERROR(IF(A363&lt;&gt;"",VLOOKUP(A363,matriz,IF(generador!B363=1,15,IF(generador!B363=2,18,IF(generador!B363=3,21,IF(generador!B363=4,24,IF(generador!B363=5,27,IF(generador!B363=6,30,IF(generador!B363=7,33,IF(generador!B363=8,36,IF(generador!B363=9,39,IF(generador!B363=10,42,IF(generador!B363=11,45,IF(generador!B363=12,48,IF(generador!B363=13,51,IF(generador!B363=14,54,IF(generador!B363=15,57))))))))))))))),FALSE),""),"")</f>
        <v/>
      </c>
      <c r="F363" s="16" t="str">
        <f t="shared" si="94"/>
        <v/>
      </c>
      <c r="G363" s="20" t="str">
        <f t="shared" si="95"/>
        <v/>
      </c>
      <c r="H363" s="13" t="str">
        <f t="shared" ca="1" si="98"/>
        <v/>
      </c>
      <c r="I363" s="14" t="str">
        <f t="shared" si="99"/>
        <v/>
      </c>
      <c r="J363" s="14" t="str">
        <f>""</f>
        <v/>
      </c>
      <c r="K363" s="14" t="str">
        <f t="shared" si="100"/>
        <v/>
      </c>
      <c r="L363" s="14" t="str">
        <f t="shared" si="101"/>
        <v/>
      </c>
      <c r="M363" s="14" t="str">
        <f t="shared" si="102"/>
        <v/>
      </c>
      <c r="N363" s="14" t="str">
        <f t="shared" si="103"/>
        <v/>
      </c>
      <c r="O363" s="14" t="str">
        <f t="shared" si="104"/>
        <v/>
      </c>
      <c r="P363" s="14" t="str">
        <f t="shared" si="105"/>
        <v/>
      </c>
      <c r="Q363" s="14" t="str">
        <f t="shared" si="106"/>
        <v/>
      </c>
      <c r="R363" s="96" t="str">
        <f t="shared" si="96"/>
        <v/>
      </c>
      <c r="S363" s="14" t="str">
        <f t="shared" si="107"/>
        <v/>
      </c>
      <c r="T363" s="14" t="str">
        <f t="shared" si="97"/>
        <v/>
      </c>
      <c r="U363" s="14" t="str">
        <f t="shared" si="108"/>
        <v/>
      </c>
      <c r="V363" s="14" t="str">
        <f t="shared" si="109"/>
        <v/>
      </c>
      <c r="W363" s="14" t="str">
        <f>IFERROR(CONCATENATE("PAGO N° ",B363," DEL CONTRATO CPS ",V363," ENTRE ",TEXT(VLOOKUP(A363,matriz,IF(generador!B363=1,16,IF(generador!B363=2,19,IF(generador!B363=3,22,IF(generador!B363=4,25,IF(generador!B363=5,28,IF(generador!B363=6,31,IF(generador!B363=7,34,IF(generador!B363=8,37,IF(generador!B363=9,40,IF(generador!B363=10,43,IF(generador!B363=11,46,IF(generador!B363=12,49,IF(generador!B363=13,52,IF(generador!B363=14,55,IF(generador!B363=15,58))))))))))))))),FALSE),"dd/mm/yyyy")," Y ",TEXT(VLOOKUP(A363,matriz,IF(generador!B363=1,17,IF(generador!B363=2,20,IF(generador!B363=3,23,IF(generador!B363=4,26,IF(generador!B363=5,29,IF(generador!B363=6,32,IF(generador!B363=7,35,IF(generador!B363=8,38,IF(generador!B363=9,41,IF(generador!B363=10,44,IF(generador!B363=11,47,IF(generador!B363=12,50,IF(generador!B363=13,53,IF(generador!B363=14,56,IF(generador!B363=15,59))))))))))))))),FALSE),"dd/mm/yyyy")),"")</f>
        <v/>
      </c>
    </row>
    <row r="364" spans="1:23" x14ac:dyDescent="0.25">
      <c r="A364" s="12"/>
      <c r="B364" s="5"/>
      <c r="C364" s="5"/>
      <c r="D364" s="14" t="str">
        <f t="shared" si="93"/>
        <v/>
      </c>
      <c r="E364" s="15" t="str">
        <f>IFERROR(IF(A364&lt;&gt;"",VLOOKUP(A364,matriz,IF(generador!B364=1,15,IF(generador!B364=2,18,IF(generador!B364=3,21,IF(generador!B364=4,24,IF(generador!B364=5,27,IF(generador!B364=6,30,IF(generador!B364=7,33,IF(generador!B364=8,36,IF(generador!B364=9,39,IF(generador!B364=10,42,IF(generador!B364=11,45,IF(generador!B364=12,48,IF(generador!B364=13,51,IF(generador!B364=14,54,IF(generador!B364=15,57))))))))))))))),FALSE),""),"")</f>
        <v/>
      </c>
      <c r="F364" s="16" t="str">
        <f t="shared" si="94"/>
        <v/>
      </c>
      <c r="G364" s="20" t="str">
        <f t="shared" si="95"/>
        <v/>
      </c>
      <c r="H364" s="13" t="str">
        <f t="shared" ca="1" si="98"/>
        <v/>
      </c>
      <c r="I364" s="14" t="str">
        <f t="shared" si="99"/>
        <v/>
      </c>
      <c r="J364" s="14" t="str">
        <f>""</f>
        <v/>
      </c>
      <c r="K364" s="14" t="str">
        <f t="shared" si="100"/>
        <v/>
      </c>
      <c r="L364" s="14" t="str">
        <f t="shared" si="101"/>
        <v/>
      </c>
      <c r="M364" s="14" t="str">
        <f t="shared" si="102"/>
        <v/>
      </c>
      <c r="N364" s="14" t="str">
        <f t="shared" si="103"/>
        <v/>
      </c>
      <c r="O364" s="14" t="str">
        <f t="shared" si="104"/>
        <v/>
      </c>
      <c r="P364" s="14" t="str">
        <f t="shared" si="105"/>
        <v/>
      </c>
      <c r="Q364" s="14" t="str">
        <f t="shared" si="106"/>
        <v/>
      </c>
      <c r="R364" s="96" t="str">
        <f t="shared" si="96"/>
        <v/>
      </c>
      <c r="S364" s="14" t="str">
        <f t="shared" si="107"/>
        <v/>
      </c>
      <c r="T364" s="14" t="str">
        <f t="shared" si="97"/>
        <v/>
      </c>
      <c r="U364" s="14" t="str">
        <f t="shared" si="108"/>
        <v/>
      </c>
      <c r="V364" s="14" t="str">
        <f t="shared" si="109"/>
        <v/>
      </c>
      <c r="W364" s="14" t="str">
        <f>IFERROR(CONCATENATE("PAGO N° ",B364," DEL CONTRATO CPS ",V364," ENTRE ",TEXT(VLOOKUP(A364,matriz,IF(generador!B364=1,16,IF(generador!B364=2,19,IF(generador!B364=3,22,IF(generador!B364=4,25,IF(generador!B364=5,28,IF(generador!B364=6,31,IF(generador!B364=7,34,IF(generador!B364=8,37,IF(generador!B364=9,40,IF(generador!B364=10,43,IF(generador!B364=11,46,IF(generador!B364=12,49,IF(generador!B364=13,52,IF(generador!B364=14,55,IF(generador!B364=15,58))))))))))))))),FALSE),"dd/mm/yyyy")," Y ",TEXT(VLOOKUP(A364,matriz,IF(generador!B364=1,17,IF(generador!B364=2,20,IF(generador!B364=3,23,IF(generador!B364=4,26,IF(generador!B364=5,29,IF(generador!B364=6,32,IF(generador!B364=7,35,IF(generador!B364=8,38,IF(generador!B364=9,41,IF(generador!B364=10,44,IF(generador!B364=11,47,IF(generador!B364=12,50,IF(generador!B364=13,53,IF(generador!B364=14,56,IF(generador!B364=15,59))))))))))))))),FALSE),"dd/mm/yyyy")),"")</f>
        <v/>
      </c>
    </row>
    <row r="365" spans="1:23" x14ac:dyDescent="0.25">
      <c r="A365" s="12"/>
      <c r="B365" s="5"/>
      <c r="C365" s="5"/>
      <c r="D365" s="14" t="str">
        <f t="shared" si="93"/>
        <v/>
      </c>
      <c r="E365" s="15" t="str">
        <f>IFERROR(IF(A365&lt;&gt;"",VLOOKUP(A365,matriz,IF(generador!B365=1,15,IF(generador!B365=2,18,IF(generador!B365=3,21,IF(generador!B365=4,24,IF(generador!B365=5,27,IF(generador!B365=6,30,IF(generador!B365=7,33,IF(generador!B365=8,36,IF(generador!B365=9,39,IF(generador!B365=10,42,IF(generador!B365=11,45,IF(generador!B365=12,48,IF(generador!B365=13,51,IF(generador!B365=14,54,IF(generador!B365=15,57))))))))))))))),FALSE),""),"")</f>
        <v/>
      </c>
      <c r="F365" s="16" t="str">
        <f t="shared" si="94"/>
        <v/>
      </c>
      <c r="G365" s="20" t="str">
        <f t="shared" si="95"/>
        <v/>
      </c>
      <c r="H365" s="13" t="str">
        <f t="shared" ca="1" si="98"/>
        <v/>
      </c>
      <c r="I365" s="14" t="str">
        <f t="shared" si="99"/>
        <v/>
      </c>
      <c r="J365" s="14" t="str">
        <f>""</f>
        <v/>
      </c>
      <c r="K365" s="14" t="str">
        <f t="shared" si="100"/>
        <v/>
      </c>
      <c r="L365" s="14" t="str">
        <f t="shared" si="101"/>
        <v/>
      </c>
      <c r="M365" s="14" t="str">
        <f t="shared" si="102"/>
        <v/>
      </c>
      <c r="N365" s="14" t="str">
        <f t="shared" si="103"/>
        <v/>
      </c>
      <c r="O365" s="14" t="str">
        <f t="shared" si="104"/>
        <v/>
      </c>
      <c r="P365" s="14" t="str">
        <f t="shared" si="105"/>
        <v/>
      </c>
      <c r="Q365" s="14" t="str">
        <f t="shared" si="106"/>
        <v/>
      </c>
      <c r="R365" s="96" t="str">
        <f t="shared" si="96"/>
        <v/>
      </c>
      <c r="S365" s="14" t="str">
        <f t="shared" si="107"/>
        <v/>
      </c>
      <c r="T365" s="14" t="str">
        <f t="shared" si="97"/>
        <v/>
      </c>
      <c r="U365" s="14" t="str">
        <f t="shared" si="108"/>
        <v/>
      </c>
      <c r="V365" s="14" t="str">
        <f t="shared" si="109"/>
        <v/>
      </c>
      <c r="W365" s="14" t="str">
        <f>IFERROR(CONCATENATE("PAGO N° ",B365," DEL CONTRATO CPS ",V365," ENTRE ",TEXT(VLOOKUP(A365,matriz,IF(generador!B365=1,16,IF(generador!B365=2,19,IF(generador!B365=3,22,IF(generador!B365=4,25,IF(generador!B365=5,28,IF(generador!B365=6,31,IF(generador!B365=7,34,IF(generador!B365=8,37,IF(generador!B365=9,40,IF(generador!B365=10,43,IF(generador!B365=11,46,IF(generador!B365=12,49,IF(generador!B365=13,52,IF(generador!B365=14,55,IF(generador!B365=15,58))))))))))))))),FALSE),"dd/mm/yyyy")," Y ",TEXT(VLOOKUP(A365,matriz,IF(generador!B365=1,17,IF(generador!B365=2,20,IF(generador!B365=3,23,IF(generador!B365=4,26,IF(generador!B365=5,29,IF(generador!B365=6,32,IF(generador!B365=7,35,IF(generador!B365=8,38,IF(generador!B365=9,41,IF(generador!B365=10,44,IF(generador!B365=11,47,IF(generador!B365=12,50,IF(generador!B365=13,53,IF(generador!B365=14,56,IF(generador!B365=15,59))))))))))))))),FALSE),"dd/mm/yyyy")),"")</f>
        <v/>
      </c>
    </row>
    <row r="366" spans="1:23" x14ac:dyDescent="0.25">
      <c r="A366" s="12"/>
      <c r="B366" s="5"/>
      <c r="C366" s="5"/>
      <c r="D366" s="14" t="str">
        <f t="shared" si="93"/>
        <v/>
      </c>
      <c r="E366" s="15" t="str">
        <f>IFERROR(IF(A366&lt;&gt;"",VLOOKUP(A366,matriz,IF(generador!B366=1,15,IF(generador!B366=2,18,IF(generador!B366=3,21,IF(generador!B366=4,24,IF(generador!B366=5,27,IF(generador!B366=6,30,IF(generador!B366=7,33,IF(generador!B366=8,36,IF(generador!B366=9,39,IF(generador!B366=10,42,IF(generador!B366=11,45,IF(generador!B366=12,48,IF(generador!B366=13,51,IF(generador!B366=14,54,IF(generador!B366=15,57))))))))))))))),FALSE),""),"")</f>
        <v/>
      </c>
      <c r="F366" s="16" t="str">
        <f t="shared" si="94"/>
        <v/>
      </c>
      <c r="G366" s="20" t="str">
        <f t="shared" si="95"/>
        <v/>
      </c>
      <c r="H366" s="13" t="str">
        <f t="shared" ca="1" si="98"/>
        <v/>
      </c>
      <c r="I366" s="14" t="str">
        <f t="shared" si="99"/>
        <v/>
      </c>
      <c r="J366" s="14" t="str">
        <f>""</f>
        <v/>
      </c>
      <c r="K366" s="14" t="str">
        <f t="shared" si="100"/>
        <v/>
      </c>
      <c r="L366" s="14" t="str">
        <f t="shared" si="101"/>
        <v/>
      </c>
      <c r="M366" s="14" t="str">
        <f t="shared" si="102"/>
        <v/>
      </c>
      <c r="N366" s="14" t="str">
        <f t="shared" si="103"/>
        <v/>
      </c>
      <c r="O366" s="14" t="str">
        <f t="shared" si="104"/>
        <v/>
      </c>
      <c r="P366" s="14" t="str">
        <f t="shared" si="105"/>
        <v/>
      </c>
      <c r="Q366" s="14" t="str">
        <f t="shared" si="106"/>
        <v/>
      </c>
      <c r="R366" s="96" t="str">
        <f t="shared" si="96"/>
        <v/>
      </c>
      <c r="S366" s="14" t="str">
        <f t="shared" si="107"/>
        <v/>
      </c>
      <c r="T366" s="14" t="str">
        <f t="shared" si="97"/>
        <v/>
      </c>
      <c r="U366" s="14" t="str">
        <f t="shared" si="108"/>
        <v/>
      </c>
      <c r="V366" s="14" t="str">
        <f t="shared" si="109"/>
        <v/>
      </c>
      <c r="W366" s="14" t="str">
        <f>IFERROR(CONCATENATE("PAGO N° ",B366," DEL CONTRATO CPS ",V366," ENTRE ",TEXT(VLOOKUP(A366,matriz,IF(generador!B366=1,16,IF(generador!B366=2,19,IF(generador!B366=3,22,IF(generador!B366=4,25,IF(generador!B366=5,28,IF(generador!B366=6,31,IF(generador!B366=7,34,IF(generador!B366=8,37,IF(generador!B366=9,40,IF(generador!B366=10,43,IF(generador!B366=11,46,IF(generador!B366=12,49,IF(generador!B366=13,52,IF(generador!B366=14,55,IF(generador!B366=15,58))))))))))))))),FALSE),"dd/mm/yyyy")," Y ",TEXT(VLOOKUP(A366,matriz,IF(generador!B366=1,17,IF(generador!B366=2,20,IF(generador!B366=3,23,IF(generador!B366=4,26,IF(generador!B366=5,29,IF(generador!B366=6,32,IF(generador!B366=7,35,IF(generador!B366=8,38,IF(generador!B366=9,41,IF(generador!B366=10,44,IF(generador!B366=11,47,IF(generador!B366=12,50,IF(generador!B366=13,53,IF(generador!B366=14,56,IF(generador!B366=15,59))))))))))))))),FALSE),"dd/mm/yyyy")),"")</f>
        <v/>
      </c>
    </row>
    <row r="367" spans="1:23" x14ac:dyDescent="0.25">
      <c r="A367" s="12"/>
      <c r="B367" s="5"/>
      <c r="C367" s="5"/>
      <c r="D367" s="14" t="str">
        <f t="shared" si="93"/>
        <v/>
      </c>
      <c r="E367" s="15" t="str">
        <f>IFERROR(IF(A367&lt;&gt;"",VLOOKUP(A367,matriz,IF(generador!B367=1,15,IF(generador!B367=2,18,IF(generador!B367=3,21,IF(generador!B367=4,24,IF(generador!B367=5,27,IF(generador!B367=6,30,IF(generador!B367=7,33,IF(generador!B367=8,36,IF(generador!B367=9,39,IF(generador!B367=10,42,IF(generador!B367=11,45,IF(generador!B367=12,48,IF(generador!B367=13,51,IF(generador!B367=14,54,IF(generador!B367=15,57))))))))))))))),FALSE),""),"")</f>
        <v/>
      </c>
      <c r="F367" s="16" t="str">
        <f t="shared" si="94"/>
        <v/>
      </c>
      <c r="G367" s="20" t="str">
        <f t="shared" si="95"/>
        <v/>
      </c>
      <c r="H367" s="13" t="str">
        <f t="shared" ca="1" si="98"/>
        <v/>
      </c>
      <c r="I367" s="14" t="str">
        <f t="shared" si="99"/>
        <v/>
      </c>
      <c r="J367" s="14" t="str">
        <f>""</f>
        <v/>
      </c>
      <c r="K367" s="14" t="str">
        <f t="shared" si="100"/>
        <v/>
      </c>
      <c r="L367" s="14" t="str">
        <f t="shared" si="101"/>
        <v/>
      </c>
      <c r="M367" s="14" t="str">
        <f t="shared" si="102"/>
        <v/>
      </c>
      <c r="N367" s="14" t="str">
        <f t="shared" si="103"/>
        <v/>
      </c>
      <c r="O367" s="14" t="str">
        <f t="shared" si="104"/>
        <v/>
      </c>
      <c r="P367" s="14" t="str">
        <f t="shared" si="105"/>
        <v/>
      </c>
      <c r="Q367" s="14" t="str">
        <f t="shared" si="106"/>
        <v/>
      </c>
      <c r="R367" s="96" t="str">
        <f t="shared" si="96"/>
        <v/>
      </c>
      <c r="S367" s="14" t="str">
        <f t="shared" si="107"/>
        <v/>
      </c>
      <c r="T367" s="14" t="str">
        <f t="shared" si="97"/>
        <v/>
      </c>
      <c r="U367" s="14" t="str">
        <f t="shared" si="108"/>
        <v/>
      </c>
      <c r="V367" s="14" t="str">
        <f t="shared" si="109"/>
        <v/>
      </c>
      <c r="W367" s="14" t="str">
        <f>IFERROR(CONCATENATE("PAGO N° ",B367," DEL CONTRATO CPS ",V367," ENTRE ",TEXT(VLOOKUP(A367,matriz,IF(generador!B367=1,16,IF(generador!B367=2,19,IF(generador!B367=3,22,IF(generador!B367=4,25,IF(generador!B367=5,28,IF(generador!B367=6,31,IF(generador!B367=7,34,IF(generador!B367=8,37,IF(generador!B367=9,40,IF(generador!B367=10,43,IF(generador!B367=11,46,IF(generador!B367=12,49,IF(generador!B367=13,52,IF(generador!B367=14,55,IF(generador!B367=15,58))))))))))))))),FALSE),"dd/mm/yyyy")," Y ",TEXT(VLOOKUP(A367,matriz,IF(generador!B367=1,17,IF(generador!B367=2,20,IF(generador!B367=3,23,IF(generador!B367=4,26,IF(generador!B367=5,29,IF(generador!B367=6,32,IF(generador!B367=7,35,IF(generador!B367=8,38,IF(generador!B367=9,41,IF(generador!B367=10,44,IF(generador!B367=11,47,IF(generador!B367=12,50,IF(generador!B367=13,53,IF(generador!B367=14,56,IF(generador!B367=15,59))))))))))))))),FALSE),"dd/mm/yyyy")),"")</f>
        <v/>
      </c>
    </row>
    <row r="368" spans="1:23" x14ac:dyDescent="0.25">
      <c r="A368" s="12"/>
      <c r="B368" s="5"/>
      <c r="C368" s="5"/>
      <c r="D368" s="14" t="str">
        <f t="shared" si="93"/>
        <v/>
      </c>
      <c r="E368" s="15" t="str">
        <f>IFERROR(IF(A368&lt;&gt;"",VLOOKUP(A368,matriz,IF(generador!B368=1,15,IF(generador!B368=2,18,IF(generador!B368=3,21,IF(generador!B368=4,24,IF(generador!B368=5,27,IF(generador!B368=6,30,IF(generador!B368=7,33,IF(generador!B368=8,36,IF(generador!B368=9,39,IF(generador!B368=10,42,IF(generador!B368=11,45,IF(generador!B368=12,48,IF(generador!B368=13,51,IF(generador!B368=14,54,IF(generador!B368=15,57))))))))))))))),FALSE),""),"")</f>
        <v/>
      </c>
      <c r="F368" s="16" t="str">
        <f t="shared" si="94"/>
        <v/>
      </c>
      <c r="G368" s="20" t="str">
        <f t="shared" si="95"/>
        <v/>
      </c>
      <c r="H368" s="13" t="str">
        <f t="shared" ca="1" si="98"/>
        <v/>
      </c>
      <c r="I368" s="14" t="str">
        <f t="shared" si="99"/>
        <v/>
      </c>
      <c r="J368" s="14" t="str">
        <f>""</f>
        <v/>
      </c>
      <c r="K368" s="14" t="str">
        <f t="shared" si="100"/>
        <v/>
      </c>
      <c r="L368" s="14" t="str">
        <f t="shared" si="101"/>
        <v/>
      </c>
      <c r="M368" s="14" t="str">
        <f t="shared" si="102"/>
        <v/>
      </c>
      <c r="N368" s="14" t="str">
        <f t="shared" si="103"/>
        <v/>
      </c>
      <c r="O368" s="14" t="str">
        <f t="shared" si="104"/>
        <v/>
      </c>
      <c r="P368" s="14" t="str">
        <f t="shared" si="105"/>
        <v/>
      </c>
      <c r="Q368" s="14" t="str">
        <f t="shared" si="106"/>
        <v/>
      </c>
      <c r="R368" s="96" t="str">
        <f t="shared" si="96"/>
        <v/>
      </c>
      <c r="S368" s="14" t="str">
        <f t="shared" si="107"/>
        <v/>
      </c>
      <c r="T368" s="14" t="str">
        <f t="shared" si="97"/>
        <v/>
      </c>
      <c r="U368" s="14" t="str">
        <f t="shared" si="108"/>
        <v/>
      </c>
      <c r="V368" s="14" t="str">
        <f t="shared" si="109"/>
        <v/>
      </c>
      <c r="W368" s="14" t="str">
        <f>IFERROR(CONCATENATE("PAGO N° ",B368," DEL CONTRATO CPS ",V368," ENTRE ",TEXT(VLOOKUP(A368,matriz,IF(generador!B368=1,16,IF(generador!B368=2,19,IF(generador!B368=3,22,IF(generador!B368=4,25,IF(generador!B368=5,28,IF(generador!B368=6,31,IF(generador!B368=7,34,IF(generador!B368=8,37,IF(generador!B368=9,40,IF(generador!B368=10,43,IF(generador!B368=11,46,IF(generador!B368=12,49,IF(generador!B368=13,52,IF(generador!B368=14,55,IF(generador!B368=15,58))))))))))))))),FALSE),"dd/mm/yyyy")," Y ",TEXT(VLOOKUP(A368,matriz,IF(generador!B368=1,17,IF(generador!B368=2,20,IF(generador!B368=3,23,IF(generador!B368=4,26,IF(generador!B368=5,29,IF(generador!B368=6,32,IF(generador!B368=7,35,IF(generador!B368=8,38,IF(generador!B368=9,41,IF(generador!B368=10,44,IF(generador!B368=11,47,IF(generador!B368=12,50,IF(generador!B368=13,53,IF(generador!B368=14,56,IF(generador!B368=15,59))))))))))))))),FALSE),"dd/mm/yyyy")),"")</f>
        <v/>
      </c>
    </row>
    <row r="369" spans="1:23" x14ac:dyDescent="0.25">
      <c r="A369" s="12"/>
      <c r="B369" s="5"/>
      <c r="C369" s="5"/>
      <c r="D369" s="14" t="str">
        <f t="shared" si="93"/>
        <v/>
      </c>
      <c r="E369" s="15" t="str">
        <f>IFERROR(IF(A369&lt;&gt;"",VLOOKUP(A369,matriz,IF(generador!B369=1,15,IF(generador!B369=2,18,IF(generador!B369=3,21,IF(generador!B369=4,24,IF(generador!B369=5,27,IF(generador!B369=6,30,IF(generador!B369=7,33,IF(generador!B369=8,36,IF(generador!B369=9,39,IF(generador!B369=10,42,IF(generador!B369=11,45,IF(generador!B369=12,48,IF(generador!B369=13,51,IF(generador!B369=14,54,IF(generador!B369=15,57))))))))))))))),FALSE),""),"")</f>
        <v/>
      </c>
      <c r="F369" s="16" t="str">
        <f t="shared" si="94"/>
        <v/>
      </c>
      <c r="G369" s="20" t="str">
        <f t="shared" si="95"/>
        <v/>
      </c>
      <c r="H369" s="13" t="str">
        <f t="shared" ca="1" si="98"/>
        <v/>
      </c>
      <c r="I369" s="14" t="str">
        <f t="shared" si="99"/>
        <v/>
      </c>
      <c r="J369" s="14" t="str">
        <f>""</f>
        <v/>
      </c>
      <c r="K369" s="14" t="str">
        <f t="shared" si="100"/>
        <v/>
      </c>
      <c r="L369" s="14" t="str">
        <f t="shared" si="101"/>
        <v/>
      </c>
      <c r="M369" s="14" t="str">
        <f t="shared" si="102"/>
        <v/>
      </c>
      <c r="N369" s="14" t="str">
        <f t="shared" si="103"/>
        <v/>
      </c>
      <c r="O369" s="14" t="str">
        <f t="shared" si="104"/>
        <v/>
      </c>
      <c r="P369" s="14" t="str">
        <f t="shared" si="105"/>
        <v/>
      </c>
      <c r="Q369" s="14" t="str">
        <f t="shared" si="106"/>
        <v/>
      </c>
      <c r="R369" s="96" t="str">
        <f t="shared" si="96"/>
        <v/>
      </c>
      <c r="S369" s="14" t="str">
        <f t="shared" si="107"/>
        <v/>
      </c>
      <c r="T369" s="14" t="str">
        <f t="shared" si="97"/>
        <v/>
      </c>
      <c r="U369" s="14" t="str">
        <f t="shared" si="108"/>
        <v/>
      </c>
      <c r="V369" s="14" t="str">
        <f t="shared" si="109"/>
        <v/>
      </c>
      <c r="W369" s="14" t="str">
        <f>IFERROR(CONCATENATE("PAGO N° ",B369," DEL CONTRATO CPS ",V369," ENTRE ",TEXT(VLOOKUP(A369,matriz,IF(generador!B369=1,16,IF(generador!B369=2,19,IF(generador!B369=3,22,IF(generador!B369=4,25,IF(generador!B369=5,28,IF(generador!B369=6,31,IF(generador!B369=7,34,IF(generador!B369=8,37,IF(generador!B369=9,40,IF(generador!B369=10,43,IF(generador!B369=11,46,IF(generador!B369=12,49,IF(generador!B369=13,52,IF(generador!B369=14,55,IF(generador!B369=15,58))))))))))))))),FALSE),"dd/mm/yyyy")," Y ",TEXT(VLOOKUP(A369,matriz,IF(generador!B369=1,17,IF(generador!B369=2,20,IF(generador!B369=3,23,IF(generador!B369=4,26,IF(generador!B369=5,29,IF(generador!B369=6,32,IF(generador!B369=7,35,IF(generador!B369=8,38,IF(generador!B369=9,41,IF(generador!B369=10,44,IF(generador!B369=11,47,IF(generador!B369=12,50,IF(generador!B369=13,53,IF(generador!B369=14,56,IF(generador!B369=15,59))))))))))))))),FALSE),"dd/mm/yyyy")),"")</f>
        <v/>
      </c>
    </row>
    <row r="370" spans="1:23" x14ac:dyDescent="0.25">
      <c r="A370" s="12"/>
      <c r="B370" s="5"/>
      <c r="C370" s="5"/>
      <c r="D370" s="14" t="str">
        <f t="shared" si="93"/>
        <v/>
      </c>
      <c r="E370" s="15" t="str">
        <f>IFERROR(IF(A370&lt;&gt;"",VLOOKUP(A370,matriz,IF(generador!B370=1,15,IF(generador!B370=2,18,IF(generador!B370=3,21,IF(generador!B370=4,24,IF(generador!B370=5,27,IF(generador!B370=6,30,IF(generador!B370=7,33,IF(generador!B370=8,36,IF(generador!B370=9,39,IF(generador!B370=10,42,IF(generador!B370=11,45,IF(generador!B370=12,48,IF(generador!B370=13,51,IF(generador!B370=14,54,IF(generador!B370=15,57))))))))))))))),FALSE),""),"")</f>
        <v/>
      </c>
      <c r="F370" s="16" t="str">
        <f t="shared" si="94"/>
        <v/>
      </c>
      <c r="G370" s="20" t="str">
        <f t="shared" si="95"/>
        <v/>
      </c>
      <c r="H370" s="13" t="str">
        <f t="shared" ca="1" si="98"/>
        <v/>
      </c>
      <c r="I370" s="14" t="str">
        <f t="shared" si="99"/>
        <v/>
      </c>
      <c r="J370" s="14" t="str">
        <f>""</f>
        <v/>
      </c>
      <c r="K370" s="14" t="str">
        <f t="shared" si="100"/>
        <v/>
      </c>
      <c r="L370" s="14" t="str">
        <f t="shared" si="101"/>
        <v/>
      </c>
      <c r="M370" s="14" t="str">
        <f t="shared" si="102"/>
        <v/>
      </c>
      <c r="N370" s="14" t="str">
        <f t="shared" si="103"/>
        <v/>
      </c>
      <c r="O370" s="14" t="str">
        <f t="shared" si="104"/>
        <v/>
      </c>
      <c r="P370" s="14" t="str">
        <f t="shared" si="105"/>
        <v/>
      </c>
      <c r="Q370" s="14" t="str">
        <f t="shared" si="106"/>
        <v/>
      </c>
      <c r="R370" s="96" t="str">
        <f t="shared" si="96"/>
        <v/>
      </c>
      <c r="S370" s="14" t="str">
        <f t="shared" si="107"/>
        <v/>
      </c>
      <c r="T370" s="14" t="str">
        <f t="shared" si="97"/>
        <v/>
      </c>
      <c r="U370" s="14" t="str">
        <f t="shared" si="108"/>
        <v/>
      </c>
      <c r="V370" s="14" t="str">
        <f t="shared" si="109"/>
        <v/>
      </c>
      <c r="W370" s="14" t="str">
        <f>IFERROR(CONCATENATE("PAGO N° ",B370," DEL CONTRATO CPS ",V370," ENTRE ",TEXT(VLOOKUP(A370,matriz,IF(generador!B370=1,16,IF(generador!B370=2,19,IF(generador!B370=3,22,IF(generador!B370=4,25,IF(generador!B370=5,28,IF(generador!B370=6,31,IF(generador!B370=7,34,IF(generador!B370=8,37,IF(generador!B370=9,40,IF(generador!B370=10,43,IF(generador!B370=11,46,IF(generador!B370=12,49,IF(generador!B370=13,52,IF(generador!B370=14,55,IF(generador!B370=15,58))))))))))))))),FALSE),"dd/mm/yyyy")," Y ",TEXT(VLOOKUP(A370,matriz,IF(generador!B370=1,17,IF(generador!B370=2,20,IF(generador!B370=3,23,IF(generador!B370=4,26,IF(generador!B370=5,29,IF(generador!B370=6,32,IF(generador!B370=7,35,IF(generador!B370=8,38,IF(generador!B370=9,41,IF(generador!B370=10,44,IF(generador!B370=11,47,IF(generador!B370=12,50,IF(generador!B370=13,53,IF(generador!B370=14,56,IF(generador!B370=15,59))))))))))))))),FALSE),"dd/mm/yyyy")),"")</f>
        <v/>
      </c>
    </row>
    <row r="371" spans="1:23" x14ac:dyDescent="0.25">
      <c r="A371" s="12"/>
      <c r="B371" s="5"/>
      <c r="C371" s="5"/>
      <c r="D371" s="14" t="str">
        <f t="shared" si="93"/>
        <v/>
      </c>
      <c r="E371" s="15" t="str">
        <f>IFERROR(IF(A371&lt;&gt;"",VLOOKUP(A371,matriz,IF(generador!B371=1,15,IF(generador!B371=2,18,IF(generador!B371=3,21,IF(generador!B371=4,24,IF(generador!B371=5,27,IF(generador!B371=6,30,IF(generador!B371=7,33,IF(generador!B371=8,36,IF(generador!B371=9,39,IF(generador!B371=10,42,IF(generador!B371=11,45,IF(generador!B371=12,48,IF(generador!B371=13,51,IF(generador!B371=14,54,IF(generador!B371=15,57))))))))))))))),FALSE),""),"")</f>
        <v/>
      </c>
      <c r="F371" s="16" t="str">
        <f t="shared" si="94"/>
        <v/>
      </c>
      <c r="G371" s="20" t="str">
        <f t="shared" si="95"/>
        <v/>
      </c>
      <c r="H371" s="13" t="str">
        <f t="shared" ca="1" si="98"/>
        <v/>
      </c>
      <c r="I371" s="14" t="str">
        <f t="shared" si="99"/>
        <v/>
      </c>
      <c r="J371" s="14" t="str">
        <f>""</f>
        <v/>
      </c>
      <c r="K371" s="14" t="str">
        <f t="shared" si="100"/>
        <v/>
      </c>
      <c r="L371" s="14" t="str">
        <f t="shared" si="101"/>
        <v/>
      </c>
      <c r="M371" s="14" t="str">
        <f t="shared" si="102"/>
        <v/>
      </c>
      <c r="N371" s="14" t="str">
        <f t="shared" si="103"/>
        <v/>
      </c>
      <c r="O371" s="14" t="str">
        <f t="shared" si="104"/>
        <v/>
      </c>
      <c r="P371" s="14" t="str">
        <f t="shared" si="105"/>
        <v/>
      </c>
      <c r="Q371" s="14" t="str">
        <f t="shared" si="106"/>
        <v/>
      </c>
      <c r="R371" s="96" t="str">
        <f t="shared" si="96"/>
        <v/>
      </c>
      <c r="S371" s="14" t="str">
        <f t="shared" si="107"/>
        <v/>
      </c>
      <c r="T371" s="14" t="str">
        <f t="shared" si="97"/>
        <v/>
      </c>
      <c r="U371" s="14" t="str">
        <f t="shared" si="108"/>
        <v/>
      </c>
      <c r="V371" s="14" t="str">
        <f t="shared" si="109"/>
        <v/>
      </c>
      <c r="W371" s="14" t="str">
        <f>IFERROR(CONCATENATE("PAGO N° ",B371," DEL CONTRATO CPS ",V371," ENTRE ",TEXT(VLOOKUP(A371,matriz,IF(generador!B371=1,16,IF(generador!B371=2,19,IF(generador!B371=3,22,IF(generador!B371=4,25,IF(generador!B371=5,28,IF(generador!B371=6,31,IF(generador!B371=7,34,IF(generador!B371=8,37,IF(generador!B371=9,40,IF(generador!B371=10,43,IF(generador!B371=11,46,IF(generador!B371=12,49,IF(generador!B371=13,52,IF(generador!B371=14,55,IF(generador!B371=15,58))))))))))))))),FALSE),"dd/mm/yyyy")," Y ",TEXT(VLOOKUP(A371,matriz,IF(generador!B371=1,17,IF(generador!B371=2,20,IF(generador!B371=3,23,IF(generador!B371=4,26,IF(generador!B371=5,29,IF(generador!B371=6,32,IF(generador!B371=7,35,IF(generador!B371=8,38,IF(generador!B371=9,41,IF(generador!B371=10,44,IF(generador!B371=11,47,IF(generador!B371=12,50,IF(generador!B371=13,53,IF(generador!B371=14,56,IF(generador!B371=15,59))))))))))))))),FALSE),"dd/mm/yyyy")),"")</f>
        <v/>
      </c>
    </row>
    <row r="372" spans="1:23" x14ac:dyDescent="0.25">
      <c r="A372" s="12"/>
      <c r="B372" s="5"/>
      <c r="C372" s="5"/>
      <c r="D372" s="14" t="str">
        <f t="shared" si="93"/>
        <v/>
      </c>
      <c r="E372" s="15" t="str">
        <f>IFERROR(IF(A372&lt;&gt;"",VLOOKUP(A372,matriz,IF(generador!B372=1,15,IF(generador!B372=2,18,IF(generador!B372=3,21,IF(generador!B372=4,24,IF(generador!B372=5,27,IF(generador!B372=6,30,IF(generador!B372=7,33,IF(generador!B372=8,36,IF(generador!B372=9,39,IF(generador!B372=10,42,IF(generador!B372=11,45,IF(generador!B372=12,48,IF(generador!B372=13,51,IF(generador!B372=14,54,IF(generador!B372=15,57))))))))))))))),FALSE),""),"")</f>
        <v/>
      </c>
      <c r="F372" s="16" t="str">
        <f t="shared" si="94"/>
        <v/>
      </c>
      <c r="G372" s="20" t="str">
        <f t="shared" si="95"/>
        <v/>
      </c>
      <c r="H372" s="13" t="str">
        <f t="shared" ca="1" si="98"/>
        <v/>
      </c>
      <c r="I372" s="14" t="str">
        <f t="shared" si="99"/>
        <v/>
      </c>
      <c r="J372" s="14" t="str">
        <f>""</f>
        <v/>
      </c>
      <c r="K372" s="14" t="str">
        <f t="shared" si="100"/>
        <v/>
      </c>
      <c r="L372" s="14" t="str">
        <f t="shared" si="101"/>
        <v/>
      </c>
      <c r="M372" s="14" t="str">
        <f t="shared" si="102"/>
        <v/>
      </c>
      <c r="N372" s="14" t="str">
        <f t="shared" si="103"/>
        <v/>
      </c>
      <c r="O372" s="14" t="str">
        <f t="shared" si="104"/>
        <v/>
      </c>
      <c r="P372" s="14" t="str">
        <f t="shared" si="105"/>
        <v/>
      </c>
      <c r="Q372" s="14" t="str">
        <f t="shared" si="106"/>
        <v/>
      </c>
      <c r="R372" s="96" t="str">
        <f t="shared" si="96"/>
        <v/>
      </c>
      <c r="S372" s="14" t="str">
        <f t="shared" si="107"/>
        <v/>
      </c>
      <c r="T372" s="14" t="str">
        <f t="shared" si="97"/>
        <v/>
      </c>
      <c r="U372" s="14" t="str">
        <f t="shared" si="108"/>
        <v/>
      </c>
      <c r="V372" s="14" t="str">
        <f t="shared" si="109"/>
        <v/>
      </c>
      <c r="W372" s="14" t="str">
        <f>IFERROR(CONCATENATE("PAGO N° ",B372," DEL CONTRATO CPS ",V372," ENTRE ",TEXT(VLOOKUP(A372,matriz,IF(generador!B372=1,16,IF(generador!B372=2,19,IF(generador!B372=3,22,IF(generador!B372=4,25,IF(generador!B372=5,28,IF(generador!B372=6,31,IF(generador!B372=7,34,IF(generador!B372=8,37,IF(generador!B372=9,40,IF(generador!B372=10,43,IF(generador!B372=11,46,IF(generador!B372=12,49,IF(generador!B372=13,52,IF(generador!B372=14,55,IF(generador!B372=15,58))))))))))))))),FALSE),"dd/mm/yyyy")," Y ",TEXT(VLOOKUP(A372,matriz,IF(generador!B372=1,17,IF(generador!B372=2,20,IF(generador!B372=3,23,IF(generador!B372=4,26,IF(generador!B372=5,29,IF(generador!B372=6,32,IF(generador!B372=7,35,IF(generador!B372=8,38,IF(generador!B372=9,41,IF(generador!B372=10,44,IF(generador!B372=11,47,IF(generador!B372=12,50,IF(generador!B372=13,53,IF(generador!B372=14,56,IF(generador!B372=15,59))))))))))))))),FALSE),"dd/mm/yyyy")),"")</f>
        <v/>
      </c>
    </row>
    <row r="373" spans="1:23" x14ac:dyDescent="0.25">
      <c r="A373" s="12"/>
      <c r="B373" s="5"/>
      <c r="C373" s="5"/>
      <c r="D373" s="14" t="str">
        <f t="shared" si="93"/>
        <v/>
      </c>
      <c r="E373" s="15" t="str">
        <f>IFERROR(IF(A373&lt;&gt;"",VLOOKUP(A373,matriz,IF(generador!B373=1,15,IF(generador!B373=2,18,IF(generador!B373=3,21,IF(generador!B373=4,24,IF(generador!B373=5,27,IF(generador!B373=6,30,IF(generador!B373=7,33,IF(generador!B373=8,36,IF(generador!B373=9,39,IF(generador!B373=10,42,IF(generador!B373=11,45,IF(generador!B373=12,48,IF(generador!B373=13,51,IF(generador!B373=14,54,IF(generador!B373=15,57))))))))))))))),FALSE),""),"")</f>
        <v/>
      </c>
      <c r="F373" s="16" t="str">
        <f t="shared" si="94"/>
        <v/>
      </c>
      <c r="G373" s="20" t="str">
        <f t="shared" si="95"/>
        <v/>
      </c>
      <c r="H373" s="13" t="str">
        <f t="shared" ca="1" si="98"/>
        <v/>
      </c>
      <c r="I373" s="14" t="str">
        <f t="shared" si="99"/>
        <v/>
      </c>
      <c r="J373" s="14" t="str">
        <f>""</f>
        <v/>
      </c>
      <c r="K373" s="14" t="str">
        <f t="shared" si="100"/>
        <v/>
      </c>
      <c r="L373" s="14" t="str">
        <f t="shared" si="101"/>
        <v/>
      </c>
      <c r="M373" s="14" t="str">
        <f t="shared" si="102"/>
        <v/>
      </c>
      <c r="N373" s="14" t="str">
        <f t="shared" si="103"/>
        <v/>
      </c>
      <c r="O373" s="14" t="str">
        <f t="shared" si="104"/>
        <v/>
      </c>
      <c r="P373" s="14" t="str">
        <f t="shared" si="105"/>
        <v/>
      </c>
      <c r="Q373" s="14" t="str">
        <f t="shared" si="106"/>
        <v/>
      </c>
      <c r="R373" s="96" t="str">
        <f t="shared" si="96"/>
        <v/>
      </c>
      <c r="S373" s="14" t="str">
        <f t="shared" si="107"/>
        <v/>
      </c>
      <c r="T373" s="14" t="str">
        <f t="shared" si="97"/>
        <v/>
      </c>
      <c r="U373" s="14" t="str">
        <f t="shared" si="108"/>
        <v/>
      </c>
      <c r="V373" s="14" t="str">
        <f t="shared" si="109"/>
        <v/>
      </c>
      <c r="W373" s="14" t="str">
        <f>IFERROR(CONCATENATE("PAGO N° ",B373," DEL CONTRATO CPS ",V373," ENTRE ",TEXT(VLOOKUP(A373,matriz,IF(generador!B373=1,16,IF(generador!B373=2,19,IF(generador!B373=3,22,IF(generador!B373=4,25,IF(generador!B373=5,28,IF(generador!B373=6,31,IF(generador!B373=7,34,IF(generador!B373=8,37,IF(generador!B373=9,40,IF(generador!B373=10,43,IF(generador!B373=11,46,IF(generador!B373=12,49,IF(generador!B373=13,52,IF(generador!B373=14,55,IF(generador!B373=15,58))))))))))))))),FALSE),"dd/mm/yyyy")," Y ",TEXT(VLOOKUP(A373,matriz,IF(generador!B373=1,17,IF(generador!B373=2,20,IF(generador!B373=3,23,IF(generador!B373=4,26,IF(generador!B373=5,29,IF(generador!B373=6,32,IF(generador!B373=7,35,IF(generador!B373=8,38,IF(generador!B373=9,41,IF(generador!B373=10,44,IF(generador!B373=11,47,IF(generador!B373=12,50,IF(generador!B373=13,53,IF(generador!B373=14,56,IF(generador!B373=15,59))))))))))))))),FALSE),"dd/mm/yyyy")),"")</f>
        <v/>
      </c>
    </row>
    <row r="374" spans="1:23" x14ac:dyDescent="0.25">
      <c r="A374" s="12"/>
      <c r="B374" s="5"/>
      <c r="C374" s="5"/>
      <c r="D374" s="14" t="str">
        <f t="shared" si="93"/>
        <v/>
      </c>
      <c r="E374" s="15" t="str">
        <f>IFERROR(IF(A374&lt;&gt;"",VLOOKUP(A374,matriz,IF(generador!B374=1,15,IF(generador!B374=2,18,IF(generador!B374=3,21,IF(generador!B374=4,24,IF(generador!B374=5,27,IF(generador!B374=6,30,IF(generador!B374=7,33,IF(generador!B374=8,36,IF(generador!B374=9,39,IF(generador!B374=10,42,IF(generador!B374=11,45,IF(generador!B374=12,48,IF(generador!B374=13,51,IF(generador!B374=14,54,IF(generador!B374=15,57))))))))))))))),FALSE),""),"")</f>
        <v/>
      </c>
      <c r="F374" s="16" t="str">
        <f t="shared" si="94"/>
        <v/>
      </c>
      <c r="G374" s="20" t="str">
        <f t="shared" si="95"/>
        <v/>
      </c>
      <c r="H374" s="13" t="str">
        <f t="shared" ca="1" si="98"/>
        <v/>
      </c>
      <c r="I374" s="14" t="str">
        <f t="shared" si="99"/>
        <v/>
      </c>
      <c r="J374" s="14" t="str">
        <f>""</f>
        <v/>
      </c>
      <c r="K374" s="14" t="str">
        <f t="shared" si="100"/>
        <v/>
      </c>
      <c r="L374" s="14" t="str">
        <f t="shared" si="101"/>
        <v/>
      </c>
      <c r="M374" s="14" t="str">
        <f t="shared" si="102"/>
        <v/>
      </c>
      <c r="N374" s="14" t="str">
        <f t="shared" si="103"/>
        <v/>
      </c>
      <c r="O374" s="14" t="str">
        <f t="shared" si="104"/>
        <v/>
      </c>
      <c r="P374" s="14" t="str">
        <f t="shared" si="105"/>
        <v/>
      </c>
      <c r="Q374" s="14" t="str">
        <f t="shared" si="106"/>
        <v/>
      </c>
      <c r="R374" s="96" t="str">
        <f t="shared" si="96"/>
        <v/>
      </c>
      <c r="S374" s="14" t="str">
        <f t="shared" si="107"/>
        <v/>
      </c>
      <c r="T374" s="14" t="str">
        <f t="shared" si="97"/>
        <v/>
      </c>
      <c r="U374" s="14" t="str">
        <f t="shared" si="108"/>
        <v/>
      </c>
      <c r="V374" s="14" t="str">
        <f t="shared" si="109"/>
        <v/>
      </c>
      <c r="W374" s="14" t="str">
        <f>IFERROR(CONCATENATE("PAGO N° ",B374," DEL CONTRATO CPS ",V374," ENTRE ",TEXT(VLOOKUP(A374,matriz,IF(generador!B374=1,16,IF(generador!B374=2,19,IF(generador!B374=3,22,IF(generador!B374=4,25,IF(generador!B374=5,28,IF(generador!B374=6,31,IF(generador!B374=7,34,IF(generador!B374=8,37,IF(generador!B374=9,40,IF(generador!B374=10,43,IF(generador!B374=11,46,IF(generador!B374=12,49,IF(generador!B374=13,52,IF(generador!B374=14,55,IF(generador!B374=15,58))))))))))))))),FALSE),"dd/mm/yyyy")," Y ",TEXT(VLOOKUP(A374,matriz,IF(generador!B374=1,17,IF(generador!B374=2,20,IF(generador!B374=3,23,IF(generador!B374=4,26,IF(generador!B374=5,29,IF(generador!B374=6,32,IF(generador!B374=7,35,IF(generador!B374=8,38,IF(generador!B374=9,41,IF(generador!B374=10,44,IF(generador!B374=11,47,IF(generador!B374=12,50,IF(generador!B374=13,53,IF(generador!B374=14,56,IF(generador!B374=15,59))))))))))))))),FALSE),"dd/mm/yyyy")),"")</f>
        <v/>
      </c>
    </row>
    <row r="375" spans="1:23" x14ac:dyDescent="0.25">
      <c r="A375" s="12"/>
      <c r="B375" s="5"/>
      <c r="C375" s="5"/>
      <c r="D375" s="14" t="str">
        <f t="shared" si="93"/>
        <v/>
      </c>
      <c r="E375" s="15" t="str">
        <f>IFERROR(IF(A375&lt;&gt;"",VLOOKUP(A375,matriz,IF(generador!B375=1,15,IF(generador!B375=2,18,IF(generador!B375=3,21,IF(generador!B375=4,24,IF(generador!B375=5,27,IF(generador!B375=6,30,IF(generador!B375=7,33,IF(generador!B375=8,36,IF(generador!B375=9,39,IF(generador!B375=10,42,IF(generador!B375=11,45,IF(generador!B375=12,48,IF(generador!B375=13,51,IF(generador!B375=14,54,IF(generador!B375=15,57))))))))))))))),FALSE),""),"")</f>
        <v/>
      </c>
      <c r="F375" s="16" t="str">
        <f t="shared" si="94"/>
        <v/>
      </c>
      <c r="G375" s="20" t="str">
        <f t="shared" si="95"/>
        <v/>
      </c>
      <c r="H375" s="13" t="str">
        <f t="shared" ca="1" si="98"/>
        <v/>
      </c>
      <c r="I375" s="14" t="str">
        <f t="shared" si="99"/>
        <v/>
      </c>
      <c r="J375" s="14" t="str">
        <f>""</f>
        <v/>
      </c>
      <c r="K375" s="14" t="str">
        <f t="shared" si="100"/>
        <v/>
      </c>
      <c r="L375" s="14" t="str">
        <f t="shared" si="101"/>
        <v/>
      </c>
      <c r="M375" s="14" t="str">
        <f t="shared" si="102"/>
        <v/>
      </c>
      <c r="N375" s="14" t="str">
        <f t="shared" si="103"/>
        <v/>
      </c>
      <c r="O375" s="14" t="str">
        <f t="shared" si="104"/>
        <v/>
      </c>
      <c r="P375" s="14" t="str">
        <f t="shared" si="105"/>
        <v/>
      </c>
      <c r="Q375" s="14" t="str">
        <f t="shared" si="106"/>
        <v/>
      </c>
      <c r="R375" s="96" t="str">
        <f t="shared" si="96"/>
        <v/>
      </c>
      <c r="S375" s="14" t="str">
        <f t="shared" si="107"/>
        <v/>
      </c>
      <c r="T375" s="14" t="str">
        <f t="shared" si="97"/>
        <v/>
      </c>
      <c r="U375" s="14" t="str">
        <f t="shared" si="108"/>
        <v/>
      </c>
      <c r="V375" s="14" t="str">
        <f t="shared" si="109"/>
        <v/>
      </c>
      <c r="W375" s="14" t="str">
        <f>IFERROR(CONCATENATE("PAGO N° ",B375," DEL CONTRATO CPS ",V375," ENTRE ",TEXT(VLOOKUP(A375,matriz,IF(generador!B375=1,16,IF(generador!B375=2,19,IF(generador!B375=3,22,IF(generador!B375=4,25,IF(generador!B375=5,28,IF(generador!B375=6,31,IF(generador!B375=7,34,IF(generador!B375=8,37,IF(generador!B375=9,40,IF(generador!B375=10,43,IF(generador!B375=11,46,IF(generador!B375=12,49,IF(generador!B375=13,52,IF(generador!B375=14,55,IF(generador!B375=15,58))))))))))))))),FALSE),"dd/mm/yyyy")," Y ",TEXT(VLOOKUP(A375,matriz,IF(generador!B375=1,17,IF(generador!B375=2,20,IF(generador!B375=3,23,IF(generador!B375=4,26,IF(generador!B375=5,29,IF(generador!B375=6,32,IF(generador!B375=7,35,IF(generador!B375=8,38,IF(generador!B375=9,41,IF(generador!B375=10,44,IF(generador!B375=11,47,IF(generador!B375=12,50,IF(generador!B375=13,53,IF(generador!B375=14,56,IF(generador!B375=15,59))))))))))))))),FALSE),"dd/mm/yyyy")),"")</f>
        <v/>
      </c>
    </row>
    <row r="376" spans="1:23" x14ac:dyDescent="0.25">
      <c r="A376" s="12"/>
      <c r="B376" s="5"/>
      <c r="C376" s="5"/>
      <c r="D376" s="14" t="str">
        <f t="shared" si="93"/>
        <v/>
      </c>
      <c r="E376" s="15" t="str">
        <f>IFERROR(IF(A376&lt;&gt;"",VLOOKUP(A376,matriz,IF(generador!B376=1,15,IF(generador!B376=2,18,IF(generador!B376=3,21,IF(generador!B376=4,24,IF(generador!B376=5,27,IF(generador!B376=6,30,IF(generador!B376=7,33,IF(generador!B376=8,36,IF(generador!B376=9,39,IF(generador!B376=10,42,IF(generador!B376=11,45,IF(generador!B376=12,48,IF(generador!B376=13,51,IF(generador!B376=14,54,IF(generador!B376=15,57))))))))))))))),FALSE),""),"")</f>
        <v/>
      </c>
      <c r="F376" s="16" t="str">
        <f t="shared" si="94"/>
        <v/>
      </c>
      <c r="G376" s="20" t="str">
        <f t="shared" si="95"/>
        <v/>
      </c>
      <c r="H376" s="13" t="str">
        <f t="shared" ca="1" si="98"/>
        <v/>
      </c>
      <c r="I376" s="14" t="str">
        <f t="shared" si="99"/>
        <v/>
      </c>
      <c r="J376" s="14" t="str">
        <f>""</f>
        <v/>
      </c>
      <c r="K376" s="14" t="str">
        <f t="shared" si="100"/>
        <v/>
      </c>
      <c r="L376" s="14" t="str">
        <f t="shared" si="101"/>
        <v/>
      </c>
      <c r="M376" s="14" t="str">
        <f t="shared" si="102"/>
        <v/>
      </c>
      <c r="N376" s="14" t="str">
        <f t="shared" si="103"/>
        <v/>
      </c>
      <c r="O376" s="14" t="str">
        <f t="shared" si="104"/>
        <v/>
      </c>
      <c r="P376" s="14" t="str">
        <f t="shared" si="105"/>
        <v/>
      </c>
      <c r="Q376" s="14" t="str">
        <f t="shared" si="106"/>
        <v/>
      </c>
      <c r="R376" s="96" t="str">
        <f t="shared" si="96"/>
        <v/>
      </c>
      <c r="S376" s="14" t="str">
        <f t="shared" si="107"/>
        <v/>
      </c>
      <c r="T376" s="14" t="str">
        <f t="shared" si="97"/>
        <v/>
      </c>
      <c r="U376" s="14" t="str">
        <f t="shared" si="108"/>
        <v/>
      </c>
      <c r="V376" s="14" t="str">
        <f t="shared" si="109"/>
        <v/>
      </c>
      <c r="W376" s="14" t="str">
        <f>IFERROR(CONCATENATE("PAGO N° ",B376," DEL CONTRATO CPS ",V376," ENTRE ",TEXT(VLOOKUP(A376,matriz,IF(generador!B376=1,16,IF(generador!B376=2,19,IF(generador!B376=3,22,IF(generador!B376=4,25,IF(generador!B376=5,28,IF(generador!B376=6,31,IF(generador!B376=7,34,IF(generador!B376=8,37,IF(generador!B376=9,40,IF(generador!B376=10,43,IF(generador!B376=11,46,IF(generador!B376=12,49,IF(generador!B376=13,52,IF(generador!B376=14,55,IF(generador!B376=15,58))))))))))))))),FALSE),"dd/mm/yyyy")," Y ",TEXT(VLOOKUP(A376,matriz,IF(generador!B376=1,17,IF(generador!B376=2,20,IF(generador!B376=3,23,IF(generador!B376=4,26,IF(generador!B376=5,29,IF(generador!B376=6,32,IF(generador!B376=7,35,IF(generador!B376=8,38,IF(generador!B376=9,41,IF(generador!B376=10,44,IF(generador!B376=11,47,IF(generador!B376=12,50,IF(generador!B376=13,53,IF(generador!B376=14,56,IF(generador!B376=15,59))))))))))))))),FALSE),"dd/mm/yyyy")),"")</f>
        <v/>
      </c>
    </row>
    <row r="377" spans="1:23" x14ac:dyDescent="0.25">
      <c r="A377" s="12"/>
      <c r="B377" s="5"/>
      <c r="C377" s="5"/>
      <c r="D377" s="14" t="str">
        <f t="shared" si="93"/>
        <v/>
      </c>
      <c r="E377" s="15" t="str">
        <f>IFERROR(IF(A377&lt;&gt;"",VLOOKUP(A377,matriz,IF(generador!B377=1,15,IF(generador!B377=2,18,IF(generador!B377=3,21,IF(generador!B377=4,24,IF(generador!B377=5,27,IF(generador!B377=6,30,IF(generador!B377=7,33,IF(generador!B377=8,36,IF(generador!B377=9,39,IF(generador!B377=10,42,IF(generador!B377=11,45,IF(generador!B377=12,48,IF(generador!B377=13,51,IF(generador!B377=14,54,IF(generador!B377=15,57))))))))))))))),FALSE),""),"")</f>
        <v/>
      </c>
      <c r="F377" s="16" t="str">
        <f t="shared" si="94"/>
        <v/>
      </c>
      <c r="G377" s="20" t="str">
        <f t="shared" si="95"/>
        <v/>
      </c>
      <c r="H377" s="13" t="str">
        <f t="shared" ca="1" si="98"/>
        <v/>
      </c>
      <c r="I377" s="14" t="str">
        <f t="shared" si="99"/>
        <v/>
      </c>
      <c r="J377" s="14" t="str">
        <f>""</f>
        <v/>
      </c>
      <c r="K377" s="14" t="str">
        <f t="shared" si="100"/>
        <v/>
      </c>
      <c r="L377" s="14" t="str">
        <f t="shared" si="101"/>
        <v/>
      </c>
      <c r="M377" s="14" t="str">
        <f t="shared" si="102"/>
        <v/>
      </c>
      <c r="N377" s="14" t="str">
        <f t="shared" si="103"/>
        <v/>
      </c>
      <c r="O377" s="14" t="str">
        <f t="shared" si="104"/>
        <v/>
      </c>
      <c r="P377" s="14" t="str">
        <f t="shared" si="105"/>
        <v/>
      </c>
      <c r="Q377" s="14" t="str">
        <f t="shared" si="106"/>
        <v/>
      </c>
      <c r="R377" s="96" t="str">
        <f t="shared" si="96"/>
        <v/>
      </c>
      <c r="S377" s="14" t="str">
        <f t="shared" si="107"/>
        <v/>
      </c>
      <c r="T377" s="14" t="str">
        <f t="shared" si="97"/>
        <v/>
      </c>
      <c r="U377" s="14" t="str">
        <f t="shared" si="108"/>
        <v/>
      </c>
      <c r="V377" s="14" t="str">
        <f t="shared" si="109"/>
        <v/>
      </c>
      <c r="W377" s="14" t="str">
        <f>IFERROR(CONCATENATE("PAGO N° ",B377," DEL CONTRATO CPS ",V377," ENTRE ",TEXT(VLOOKUP(A377,matriz,IF(generador!B377=1,16,IF(generador!B377=2,19,IF(generador!B377=3,22,IF(generador!B377=4,25,IF(generador!B377=5,28,IF(generador!B377=6,31,IF(generador!B377=7,34,IF(generador!B377=8,37,IF(generador!B377=9,40,IF(generador!B377=10,43,IF(generador!B377=11,46,IF(generador!B377=12,49,IF(generador!B377=13,52,IF(generador!B377=14,55,IF(generador!B377=15,58))))))))))))))),FALSE),"dd/mm/yyyy")," Y ",TEXT(VLOOKUP(A377,matriz,IF(generador!B377=1,17,IF(generador!B377=2,20,IF(generador!B377=3,23,IF(generador!B377=4,26,IF(generador!B377=5,29,IF(generador!B377=6,32,IF(generador!B377=7,35,IF(generador!B377=8,38,IF(generador!B377=9,41,IF(generador!B377=10,44,IF(generador!B377=11,47,IF(generador!B377=12,50,IF(generador!B377=13,53,IF(generador!B377=14,56,IF(generador!B377=15,59))))))))))))))),FALSE),"dd/mm/yyyy")),"")</f>
        <v/>
      </c>
    </row>
    <row r="378" spans="1:23" x14ac:dyDescent="0.25">
      <c r="A378" s="12"/>
      <c r="B378" s="5"/>
      <c r="C378" s="5"/>
      <c r="D378" s="14" t="str">
        <f t="shared" si="93"/>
        <v/>
      </c>
      <c r="E378" s="15" t="str">
        <f>IFERROR(IF(A378&lt;&gt;"",VLOOKUP(A378,matriz,IF(generador!B378=1,15,IF(generador!B378=2,18,IF(generador!B378=3,21,IF(generador!B378=4,24,IF(generador!B378=5,27,IF(generador!B378=6,30,IF(generador!B378=7,33,IF(generador!B378=8,36,IF(generador!B378=9,39,IF(generador!B378=10,42,IF(generador!B378=11,45,IF(generador!B378=12,48,IF(generador!B378=13,51,IF(generador!B378=14,54,IF(generador!B378=15,57))))))))))))))),FALSE),""),"")</f>
        <v/>
      </c>
      <c r="F378" s="16" t="str">
        <f t="shared" si="94"/>
        <v/>
      </c>
      <c r="G378" s="20" t="str">
        <f t="shared" si="95"/>
        <v/>
      </c>
      <c r="H378" s="13" t="str">
        <f t="shared" ca="1" si="98"/>
        <v/>
      </c>
      <c r="I378" s="14" t="str">
        <f t="shared" si="99"/>
        <v/>
      </c>
      <c r="J378" s="14" t="str">
        <f>""</f>
        <v/>
      </c>
      <c r="K378" s="14" t="str">
        <f t="shared" si="100"/>
        <v/>
      </c>
      <c r="L378" s="14" t="str">
        <f t="shared" si="101"/>
        <v/>
      </c>
      <c r="M378" s="14" t="str">
        <f t="shared" si="102"/>
        <v/>
      </c>
      <c r="N378" s="14" t="str">
        <f t="shared" si="103"/>
        <v/>
      </c>
      <c r="O378" s="14" t="str">
        <f t="shared" si="104"/>
        <v/>
      </c>
      <c r="P378" s="14" t="str">
        <f t="shared" si="105"/>
        <v/>
      </c>
      <c r="Q378" s="14" t="str">
        <f t="shared" si="106"/>
        <v/>
      </c>
      <c r="R378" s="96" t="str">
        <f t="shared" si="96"/>
        <v/>
      </c>
      <c r="S378" s="14" t="str">
        <f t="shared" si="107"/>
        <v/>
      </c>
      <c r="T378" s="14" t="str">
        <f t="shared" si="97"/>
        <v/>
      </c>
      <c r="U378" s="14" t="str">
        <f t="shared" si="108"/>
        <v/>
      </c>
      <c r="V378" s="14" t="str">
        <f t="shared" si="109"/>
        <v/>
      </c>
      <c r="W378" s="14" t="str">
        <f>IFERROR(CONCATENATE("PAGO N° ",B378," DEL CONTRATO CPS ",V378," ENTRE ",TEXT(VLOOKUP(A378,matriz,IF(generador!B378=1,16,IF(generador!B378=2,19,IF(generador!B378=3,22,IF(generador!B378=4,25,IF(generador!B378=5,28,IF(generador!B378=6,31,IF(generador!B378=7,34,IF(generador!B378=8,37,IF(generador!B378=9,40,IF(generador!B378=10,43,IF(generador!B378=11,46,IF(generador!B378=12,49,IF(generador!B378=13,52,IF(generador!B378=14,55,IF(generador!B378=15,58))))))))))))))),FALSE),"dd/mm/yyyy")," Y ",TEXT(VLOOKUP(A378,matriz,IF(generador!B378=1,17,IF(generador!B378=2,20,IF(generador!B378=3,23,IF(generador!B378=4,26,IF(generador!B378=5,29,IF(generador!B378=6,32,IF(generador!B378=7,35,IF(generador!B378=8,38,IF(generador!B378=9,41,IF(generador!B378=10,44,IF(generador!B378=11,47,IF(generador!B378=12,50,IF(generador!B378=13,53,IF(generador!B378=14,56,IF(generador!B378=15,59))))))))))))))),FALSE),"dd/mm/yyyy")),"")</f>
        <v/>
      </c>
    </row>
    <row r="379" spans="1:23" x14ac:dyDescent="0.25">
      <c r="A379" s="12"/>
      <c r="B379" s="5"/>
      <c r="C379" s="5"/>
      <c r="D379" s="14" t="str">
        <f t="shared" si="93"/>
        <v/>
      </c>
      <c r="E379" s="15" t="str">
        <f>IFERROR(IF(A379&lt;&gt;"",VLOOKUP(A379,matriz,IF(generador!B379=1,15,IF(generador!B379=2,18,IF(generador!B379=3,21,IF(generador!B379=4,24,IF(generador!B379=5,27,IF(generador!B379=6,30,IF(generador!B379=7,33,IF(generador!B379=8,36,IF(generador!B379=9,39,IF(generador!B379=10,42,IF(generador!B379=11,45,IF(generador!B379=12,48,IF(generador!B379=13,51,IF(generador!B379=14,54,IF(generador!B379=15,57))))))))))))))),FALSE),""),"")</f>
        <v/>
      </c>
      <c r="F379" s="16" t="str">
        <f t="shared" si="94"/>
        <v/>
      </c>
      <c r="G379" s="20" t="str">
        <f t="shared" si="95"/>
        <v/>
      </c>
      <c r="H379" s="13" t="str">
        <f t="shared" ca="1" si="98"/>
        <v/>
      </c>
      <c r="I379" s="14" t="str">
        <f t="shared" si="99"/>
        <v/>
      </c>
      <c r="J379" s="14" t="str">
        <f>""</f>
        <v/>
      </c>
      <c r="K379" s="14" t="str">
        <f t="shared" si="100"/>
        <v/>
      </c>
      <c r="L379" s="14" t="str">
        <f t="shared" si="101"/>
        <v/>
      </c>
      <c r="M379" s="14" t="str">
        <f t="shared" si="102"/>
        <v/>
      </c>
      <c r="N379" s="14" t="str">
        <f t="shared" si="103"/>
        <v/>
      </c>
      <c r="O379" s="14" t="str">
        <f t="shared" si="104"/>
        <v/>
      </c>
      <c r="P379" s="14" t="str">
        <f t="shared" si="105"/>
        <v/>
      </c>
      <c r="Q379" s="14" t="str">
        <f t="shared" si="106"/>
        <v/>
      </c>
      <c r="R379" s="96" t="str">
        <f t="shared" si="96"/>
        <v/>
      </c>
      <c r="S379" s="14" t="str">
        <f t="shared" si="107"/>
        <v/>
      </c>
      <c r="T379" s="14" t="str">
        <f t="shared" si="97"/>
        <v/>
      </c>
      <c r="U379" s="14" t="str">
        <f t="shared" si="108"/>
        <v/>
      </c>
      <c r="V379" s="14" t="str">
        <f t="shared" si="109"/>
        <v/>
      </c>
      <c r="W379" s="14" t="str">
        <f>IFERROR(CONCATENATE("PAGO N° ",B379," DEL CONTRATO CPS ",V379," ENTRE ",TEXT(VLOOKUP(A379,matriz,IF(generador!B379=1,16,IF(generador!B379=2,19,IF(generador!B379=3,22,IF(generador!B379=4,25,IF(generador!B379=5,28,IF(generador!B379=6,31,IF(generador!B379=7,34,IF(generador!B379=8,37,IF(generador!B379=9,40,IF(generador!B379=10,43,IF(generador!B379=11,46,IF(generador!B379=12,49,IF(generador!B379=13,52,IF(generador!B379=14,55,IF(generador!B379=15,58))))))))))))))),FALSE),"dd/mm/yyyy")," Y ",TEXT(VLOOKUP(A379,matriz,IF(generador!B379=1,17,IF(generador!B379=2,20,IF(generador!B379=3,23,IF(generador!B379=4,26,IF(generador!B379=5,29,IF(generador!B379=6,32,IF(generador!B379=7,35,IF(generador!B379=8,38,IF(generador!B379=9,41,IF(generador!B379=10,44,IF(generador!B379=11,47,IF(generador!B379=12,50,IF(generador!B379=13,53,IF(generador!B379=14,56,IF(generador!B379=15,59))))))))))))))),FALSE),"dd/mm/yyyy")),"")</f>
        <v/>
      </c>
    </row>
    <row r="380" spans="1:23" x14ac:dyDescent="0.25">
      <c r="A380" s="12"/>
      <c r="B380" s="5"/>
      <c r="C380" s="5"/>
      <c r="D380" s="14" t="str">
        <f t="shared" si="93"/>
        <v/>
      </c>
      <c r="E380" s="15" t="str">
        <f>IFERROR(IF(A380&lt;&gt;"",VLOOKUP(A380,matriz,IF(generador!B380=1,15,IF(generador!B380=2,18,IF(generador!B380=3,21,IF(generador!B380=4,24,IF(generador!B380=5,27,IF(generador!B380=6,30,IF(generador!B380=7,33,IF(generador!B380=8,36,IF(generador!B380=9,39,IF(generador!B380=10,42,IF(generador!B380=11,45,IF(generador!B380=12,48,IF(generador!B380=13,51,IF(generador!B380=14,54,IF(generador!B380=15,57))))))))))))))),FALSE),""),"")</f>
        <v/>
      </c>
      <c r="F380" s="16" t="str">
        <f t="shared" si="94"/>
        <v/>
      </c>
      <c r="G380" s="20" t="str">
        <f t="shared" si="95"/>
        <v/>
      </c>
      <c r="H380" s="13" t="str">
        <f t="shared" ca="1" si="98"/>
        <v/>
      </c>
      <c r="I380" s="14" t="str">
        <f t="shared" si="99"/>
        <v/>
      </c>
      <c r="J380" s="14" t="str">
        <f>""</f>
        <v/>
      </c>
      <c r="K380" s="14" t="str">
        <f t="shared" si="100"/>
        <v/>
      </c>
      <c r="L380" s="14" t="str">
        <f t="shared" si="101"/>
        <v/>
      </c>
      <c r="M380" s="14" t="str">
        <f t="shared" si="102"/>
        <v/>
      </c>
      <c r="N380" s="14" t="str">
        <f t="shared" si="103"/>
        <v/>
      </c>
      <c r="O380" s="14" t="str">
        <f t="shared" si="104"/>
        <v/>
      </c>
      <c r="P380" s="14" t="str">
        <f t="shared" si="105"/>
        <v/>
      </c>
      <c r="Q380" s="14" t="str">
        <f t="shared" si="106"/>
        <v/>
      </c>
      <c r="R380" s="96" t="str">
        <f t="shared" si="96"/>
        <v/>
      </c>
      <c r="S380" s="14" t="str">
        <f t="shared" si="107"/>
        <v/>
      </c>
      <c r="T380" s="14" t="str">
        <f t="shared" si="97"/>
        <v/>
      </c>
      <c r="U380" s="14" t="str">
        <f t="shared" si="108"/>
        <v/>
      </c>
      <c r="V380" s="14" t="str">
        <f t="shared" si="109"/>
        <v/>
      </c>
      <c r="W380" s="14" t="str">
        <f>IFERROR(CONCATENATE("PAGO N° ",B380," DEL CONTRATO CPS ",V380," ENTRE ",TEXT(VLOOKUP(A380,matriz,IF(generador!B380=1,16,IF(generador!B380=2,19,IF(generador!B380=3,22,IF(generador!B380=4,25,IF(generador!B380=5,28,IF(generador!B380=6,31,IF(generador!B380=7,34,IF(generador!B380=8,37,IF(generador!B380=9,40,IF(generador!B380=10,43,IF(generador!B380=11,46,IF(generador!B380=12,49,IF(generador!B380=13,52,IF(generador!B380=14,55,IF(generador!B380=15,58))))))))))))))),FALSE),"dd/mm/yyyy")," Y ",TEXT(VLOOKUP(A380,matriz,IF(generador!B380=1,17,IF(generador!B380=2,20,IF(generador!B380=3,23,IF(generador!B380=4,26,IF(generador!B380=5,29,IF(generador!B380=6,32,IF(generador!B380=7,35,IF(generador!B380=8,38,IF(generador!B380=9,41,IF(generador!B380=10,44,IF(generador!B380=11,47,IF(generador!B380=12,50,IF(generador!B380=13,53,IF(generador!B380=14,56,IF(generador!B380=15,59))))))))))))))),FALSE),"dd/mm/yyyy")),"")</f>
        <v/>
      </c>
    </row>
    <row r="381" spans="1:23" x14ac:dyDescent="0.25">
      <c r="A381" s="12"/>
      <c r="B381" s="5"/>
      <c r="C381" s="5"/>
      <c r="D381" s="14" t="str">
        <f t="shared" si="93"/>
        <v/>
      </c>
      <c r="E381" s="15" t="str">
        <f>IFERROR(IF(A381&lt;&gt;"",VLOOKUP(A381,matriz,IF(generador!B381=1,15,IF(generador!B381=2,18,IF(generador!B381=3,21,IF(generador!B381=4,24,IF(generador!B381=5,27,IF(generador!B381=6,30,IF(generador!B381=7,33,IF(generador!B381=8,36,IF(generador!B381=9,39,IF(generador!B381=10,42,IF(generador!B381=11,45,IF(generador!B381=12,48,IF(generador!B381=13,51,IF(generador!B381=14,54,IF(generador!B381=15,57))))))))))))))),FALSE),""),"")</f>
        <v/>
      </c>
      <c r="F381" s="16" t="str">
        <f t="shared" si="94"/>
        <v/>
      </c>
      <c r="G381" s="20" t="str">
        <f t="shared" si="95"/>
        <v/>
      </c>
      <c r="H381" s="13" t="str">
        <f t="shared" ca="1" si="98"/>
        <v/>
      </c>
      <c r="I381" s="14" t="str">
        <f t="shared" si="99"/>
        <v/>
      </c>
      <c r="J381" s="14" t="str">
        <f>""</f>
        <v/>
      </c>
      <c r="K381" s="14" t="str">
        <f t="shared" si="100"/>
        <v/>
      </c>
      <c r="L381" s="14" t="str">
        <f t="shared" si="101"/>
        <v/>
      </c>
      <c r="M381" s="14" t="str">
        <f t="shared" si="102"/>
        <v/>
      </c>
      <c r="N381" s="14" t="str">
        <f t="shared" si="103"/>
        <v/>
      </c>
      <c r="O381" s="14" t="str">
        <f t="shared" si="104"/>
        <v/>
      </c>
      <c r="P381" s="14" t="str">
        <f t="shared" si="105"/>
        <v/>
      </c>
      <c r="Q381" s="14" t="str">
        <f t="shared" si="106"/>
        <v/>
      </c>
      <c r="R381" s="96" t="str">
        <f t="shared" si="96"/>
        <v/>
      </c>
      <c r="S381" s="14" t="str">
        <f t="shared" si="107"/>
        <v/>
      </c>
      <c r="T381" s="14" t="str">
        <f t="shared" si="97"/>
        <v/>
      </c>
      <c r="U381" s="14" t="str">
        <f t="shared" si="108"/>
        <v/>
      </c>
      <c r="V381" s="14" t="str">
        <f t="shared" si="109"/>
        <v/>
      </c>
      <c r="W381" s="14" t="str">
        <f>IFERROR(CONCATENATE("PAGO N° ",B381," DEL CONTRATO CPS ",V381," ENTRE ",TEXT(VLOOKUP(A381,matriz,IF(generador!B381=1,16,IF(generador!B381=2,19,IF(generador!B381=3,22,IF(generador!B381=4,25,IF(generador!B381=5,28,IF(generador!B381=6,31,IF(generador!B381=7,34,IF(generador!B381=8,37,IF(generador!B381=9,40,IF(generador!B381=10,43,IF(generador!B381=11,46,IF(generador!B381=12,49,IF(generador!B381=13,52,IF(generador!B381=14,55,IF(generador!B381=15,58))))))))))))))),FALSE),"dd/mm/yyyy")," Y ",TEXT(VLOOKUP(A381,matriz,IF(generador!B381=1,17,IF(generador!B381=2,20,IF(generador!B381=3,23,IF(generador!B381=4,26,IF(generador!B381=5,29,IF(generador!B381=6,32,IF(generador!B381=7,35,IF(generador!B381=8,38,IF(generador!B381=9,41,IF(generador!B381=10,44,IF(generador!B381=11,47,IF(generador!B381=12,50,IF(generador!B381=13,53,IF(generador!B381=14,56,IF(generador!B381=15,59))))))))))))))),FALSE),"dd/mm/yyyy")),"")</f>
        <v/>
      </c>
    </row>
    <row r="382" spans="1:23" x14ac:dyDescent="0.25">
      <c r="A382" s="12"/>
      <c r="B382" s="5"/>
      <c r="C382" s="5"/>
      <c r="D382" s="14" t="str">
        <f t="shared" si="93"/>
        <v/>
      </c>
      <c r="E382" s="15" t="str">
        <f>IFERROR(IF(A382&lt;&gt;"",VLOOKUP(A382,matriz,IF(generador!B382=1,15,IF(generador!B382=2,18,IF(generador!B382=3,21,IF(generador!B382=4,24,IF(generador!B382=5,27,IF(generador!B382=6,30,IF(generador!B382=7,33,IF(generador!B382=8,36,IF(generador!B382=9,39,IF(generador!B382=10,42,IF(generador!B382=11,45,IF(generador!B382=12,48,IF(generador!B382=13,51,IF(generador!B382=14,54,IF(generador!B382=15,57))))))))))))))),FALSE),""),"")</f>
        <v/>
      </c>
      <c r="F382" s="16" t="str">
        <f t="shared" si="94"/>
        <v/>
      </c>
      <c r="G382" s="20" t="str">
        <f t="shared" si="95"/>
        <v/>
      </c>
      <c r="H382" s="13" t="str">
        <f t="shared" ca="1" si="98"/>
        <v/>
      </c>
      <c r="I382" s="14" t="str">
        <f t="shared" si="99"/>
        <v/>
      </c>
      <c r="J382" s="14" t="str">
        <f>""</f>
        <v/>
      </c>
      <c r="K382" s="14" t="str">
        <f t="shared" si="100"/>
        <v/>
      </c>
      <c r="L382" s="14" t="str">
        <f t="shared" si="101"/>
        <v/>
      </c>
      <c r="M382" s="14" t="str">
        <f t="shared" si="102"/>
        <v/>
      </c>
      <c r="N382" s="14" t="str">
        <f t="shared" si="103"/>
        <v/>
      </c>
      <c r="O382" s="14" t="str">
        <f t="shared" si="104"/>
        <v/>
      </c>
      <c r="P382" s="14" t="str">
        <f t="shared" si="105"/>
        <v/>
      </c>
      <c r="Q382" s="14" t="str">
        <f t="shared" si="106"/>
        <v/>
      </c>
      <c r="R382" s="96" t="str">
        <f t="shared" si="96"/>
        <v/>
      </c>
      <c r="S382" s="14" t="str">
        <f t="shared" si="107"/>
        <v/>
      </c>
      <c r="T382" s="14" t="str">
        <f t="shared" si="97"/>
        <v/>
      </c>
      <c r="U382" s="14" t="str">
        <f t="shared" si="108"/>
        <v/>
      </c>
      <c r="V382" s="14" t="str">
        <f t="shared" si="109"/>
        <v/>
      </c>
      <c r="W382" s="14" t="str">
        <f>IFERROR(CONCATENATE("PAGO N° ",B382," DEL CONTRATO CPS ",V382," ENTRE ",TEXT(VLOOKUP(A382,matriz,IF(generador!B382=1,16,IF(generador!B382=2,19,IF(generador!B382=3,22,IF(generador!B382=4,25,IF(generador!B382=5,28,IF(generador!B382=6,31,IF(generador!B382=7,34,IF(generador!B382=8,37,IF(generador!B382=9,40,IF(generador!B382=10,43,IF(generador!B382=11,46,IF(generador!B382=12,49,IF(generador!B382=13,52,IF(generador!B382=14,55,IF(generador!B382=15,58))))))))))))))),FALSE),"dd/mm/yyyy")," Y ",TEXT(VLOOKUP(A382,matriz,IF(generador!B382=1,17,IF(generador!B382=2,20,IF(generador!B382=3,23,IF(generador!B382=4,26,IF(generador!B382=5,29,IF(generador!B382=6,32,IF(generador!B382=7,35,IF(generador!B382=8,38,IF(generador!B382=9,41,IF(generador!B382=10,44,IF(generador!B382=11,47,IF(generador!B382=12,50,IF(generador!B382=13,53,IF(generador!B382=14,56,IF(generador!B382=15,59))))))))))))))),FALSE),"dd/mm/yyyy")),"")</f>
        <v/>
      </c>
    </row>
    <row r="383" spans="1:23" x14ac:dyDescent="0.25">
      <c r="A383" s="12"/>
      <c r="B383" s="5"/>
      <c r="C383" s="5"/>
      <c r="D383" s="14" t="str">
        <f t="shared" si="93"/>
        <v/>
      </c>
      <c r="E383" s="15" t="str">
        <f>IFERROR(IF(A383&lt;&gt;"",VLOOKUP(A383,matriz,IF(generador!B383=1,15,IF(generador!B383=2,18,IF(generador!B383=3,21,IF(generador!B383=4,24,IF(generador!B383=5,27,IF(generador!B383=6,30,IF(generador!B383=7,33,IF(generador!B383=8,36,IF(generador!B383=9,39,IF(generador!B383=10,42,IF(generador!B383=11,45,IF(generador!B383=12,48,IF(generador!B383=13,51,IF(generador!B383=14,54,IF(generador!B383=15,57))))))))))))))),FALSE),""),"")</f>
        <v/>
      </c>
      <c r="F383" s="16" t="str">
        <f t="shared" si="94"/>
        <v/>
      </c>
      <c r="G383" s="20" t="str">
        <f t="shared" si="95"/>
        <v/>
      </c>
      <c r="H383" s="13" t="str">
        <f t="shared" ca="1" si="98"/>
        <v/>
      </c>
      <c r="I383" s="14" t="str">
        <f t="shared" si="99"/>
        <v/>
      </c>
      <c r="J383" s="14" t="str">
        <f>""</f>
        <v/>
      </c>
      <c r="K383" s="14" t="str">
        <f t="shared" si="100"/>
        <v/>
      </c>
      <c r="L383" s="14" t="str">
        <f t="shared" si="101"/>
        <v/>
      </c>
      <c r="M383" s="14" t="str">
        <f t="shared" si="102"/>
        <v/>
      </c>
      <c r="N383" s="14" t="str">
        <f t="shared" si="103"/>
        <v/>
      </c>
      <c r="O383" s="14" t="str">
        <f t="shared" si="104"/>
        <v/>
      </c>
      <c r="P383" s="14" t="str">
        <f t="shared" si="105"/>
        <v/>
      </c>
      <c r="Q383" s="14" t="str">
        <f t="shared" si="106"/>
        <v/>
      </c>
      <c r="R383" s="96" t="str">
        <f t="shared" si="96"/>
        <v/>
      </c>
      <c r="S383" s="14" t="str">
        <f t="shared" si="107"/>
        <v/>
      </c>
      <c r="T383" s="14" t="str">
        <f t="shared" si="97"/>
        <v/>
      </c>
      <c r="U383" s="14" t="str">
        <f t="shared" si="108"/>
        <v/>
      </c>
      <c r="V383" s="14" t="str">
        <f t="shared" si="109"/>
        <v/>
      </c>
      <c r="W383" s="14" t="str">
        <f>IFERROR(CONCATENATE("PAGO N° ",B383," DEL CONTRATO CPS ",V383," ENTRE ",TEXT(VLOOKUP(A383,matriz,IF(generador!B383=1,16,IF(generador!B383=2,19,IF(generador!B383=3,22,IF(generador!B383=4,25,IF(generador!B383=5,28,IF(generador!B383=6,31,IF(generador!B383=7,34,IF(generador!B383=8,37,IF(generador!B383=9,40,IF(generador!B383=10,43,IF(generador!B383=11,46,IF(generador!B383=12,49,IF(generador!B383=13,52,IF(generador!B383=14,55,IF(generador!B383=15,58))))))))))))))),FALSE),"dd/mm/yyyy")," Y ",TEXT(VLOOKUP(A383,matriz,IF(generador!B383=1,17,IF(generador!B383=2,20,IF(generador!B383=3,23,IF(generador!B383=4,26,IF(generador!B383=5,29,IF(generador!B383=6,32,IF(generador!B383=7,35,IF(generador!B383=8,38,IF(generador!B383=9,41,IF(generador!B383=10,44,IF(generador!B383=11,47,IF(generador!B383=12,50,IF(generador!B383=13,53,IF(generador!B383=14,56,IF(generador!B383=15,59))))))))))))))),FALSE),"dd/mm/yyyy")),"")</f>
        <v/>
      </c>
    </row>
    <row r="384" spans="1:23" x14ac:dyDescent="0.25">
      <c r="A384" s="12"/>
      <c r="B384" s="5"/>
      <c r="C384" s="5"/>
      <c r="D384" s="14" t="str">
        <f t="shared" si="93"/>
        <v/>
      </c>
      <c r="E384" s="15" t="str">
        <f>IFERROR(IF(A384&lt;&gt;"",VLOOKUP(A384,matriz,IF(generador!B384=1,15,IF(generador!B384=2,18,IF(generador!B384=3,21,IF(generador!B384=4,24,IF(generador!B384=5,27,IF(generador!B384=6,30,IF(generador!B384=7,33,IF(generador!B384=8,36,IF(generador!B384=9,39,IF(generador!B384=10,42,IF(generador!B384=11,45,IF(generador!B384=12,48,IF(generador!B384=13,51,IF(generador!B384=14,54,IF(generador!B384=15,57))))))))))))))),FALSE),""),"")</f>
        <v/>
      </c>
      <c r="F384" s="16" t="str">
        <f t="shared" si="94"/>
        <v/>
      </c>
      <c r="G384" s="20" t="str">
        <f t="shared" si="95"/>
        <v/>
      </c>
      <c r="H384" s="13" t="str">
        <f t="shared" ca="1" si="98"/>
        <v/>
      </c>
      <c r="I384" s="14" t="str">
        <f t="shared" si="99"/>
        <v/>
      </c>
      <c r="J384" s="14" t="str">
        <f>""</f>
        <v/>
      </c>
      <c r="K384" s="14" t="str">
        <f t="shared" si="100"/>
        <v/>
      </c>
      <c r="L384" s="14" t="str">
        <f t="shared" si="101"/>
        <v/>
      </c>
      <c r="M384" s="14" t="str">
        <f t="shared" si="102"/>
        <v/>
      </c>
      <c r="N384" s="14" t="str">
        <f t="shared" si="103"/>
        <v/>
      </c>
      <c r="O384" s="14" t="str">
        <f t="shared" si="104"/>
        <v/>
      </c>
      <c r="P384" s="14" t="str">
        <f t="shared" si="105"/>
        <v/>
      </c>
      <c r="Q384" s="14" t="str">
        <f t="shared" si="106"/>
        <v/>
      </c>
      <c r="R384" s="96" t="str">
        <f t="shared" si="96"/>
        <v/>
      </c>
      <c r="S384" s="14" t="str">
        <f t="shared" si="107"/>
        <v/>
      </c>
      <c r="T384" s="14" t="str">
        <f t="shared" si="97"/>
        <v/>
      </c>
      <c r="U384" s="14" t="str">
        <f t="shared" si="108"/>
        <v/>
      </c>
      <c r="V384" s="14" t="str">
        <f t="shared" si="109"/>
        <v/>
      </c>
      <c r="W384" s="14" t="str">
        <f>IFERROR(CONCATENATE("PAGO N° ",B384," DEL CONTRATO CPS ",V384," ENTRE ",TEXT(VLOOKUP(A384,matriz,IF(generador!B384=1,16,IF(generador!B384=2,19,IF(generador!B384=3,22,IF(generador!B384=4,25,IF(generador!B384=5,28,IF(generador!B384=6,31,IF(generador!B384=7,34,IF(generador!B384=8,37,IF(generador!B384=9,40,IF(generador!B384=10,43,IF(generador!B384=11,46,IF(generador!B384=12,49,IF(generador!B384=13,52,IF(generador!B384=14,55,IF(generador!B384=15,58))))))))))))))),FALSE),"dd/mm/yyyy")," Y ",TEXT(VLOOKUP(A384,matriz,IF(generador!B384=1,17,IF(generador!B384=2,20,IF(generador!B384=3,23,IF(generador!B384=4,26,IF(generador!B384=5,29,IF(generador!B384=6,32,IF(generador!B384=7,35,IF(generador!B384=8,38,IF(generador!B384=9,41,IF(generador!B384=10,44,IF(generador!B384=11,47,IF(generador!B384=12,50,IF(generador!B384=13,53,IF(generador!B384=14,56,IF(generador!B384=15,59))))))))))))))),FALSE),"dd/mm/yyyy")),"")</f>
        <v/>
      </c>
    </row>
    <row r="385" spans="1:23" x14ac:dyDescent="0.25">
      <c r="A385" s="12"/>
      <c r="B385" s="5"/>
      <c r="C385" s="5"/>
      <c r="D385" s="14" t="str">
        <f t="shared" si="93"/>
        <v/>
      </c>
      <c r="E385" s="15" t="str">
        <f>IFERROR(IF(A385&lt;&gt;"",VLOOKUP(A385,matriz,IF(generador!B385=1,15,IF(generador!B385=2,18,IF(generador!B385=3,21,IF(generador!B385=4,24,IF(generador!B385=5,27,IF(generador!B385=6,30,IF(generador!B385=7,33,IF(generador!B385=8,36,IF(generador!B385=9,39,IF(generador!B385=10,42,IF(generador!B385=11,45,IF(generador!B385=12,48,IF(generador!B385=13,51,IF(generador!B385=14,54,IF(generador!B385=15,57))))))))))))))),FALSE),""),"")</f>
        <v/>
      </c>
      <c r="F385" s="16" t="str">
        <f t="shared" si="94"/>
        <v/>
      </c>
      <c r="G385" s="20" t="str">
        <f t="shared" si="95"/>
        <v/>
      </c>
      <c r="H385" s="13" t="str">
        <f t="shared" ca="1" si="98"/>
        <v/>
      </c>
      <c r="I385" s="14" t="str">
        <f t="shared" si="99"/>
        <v/>
      </c>
      <c r="J385" s="14" t="str">
        <f>""</f>
        <v/>
      </c>
      <c r="K385" s="14" t="str">
        <f t="shared" si="100"/>
        <v/>
      </c>
      <c r="L385" s="14" t="str">
        <f t="shared" si="101"/>
        <v/>
      </c>
      <c r="M385" s="14" t="str">
        <f t="shared" si="102"/>
        <v/>
      </c>
      <c r="N385" s="14" t="str">
        <f t="shared" si="103"/>
        <v/>
      </c>
      <c r="O385" s="14" t="str">
        <f t="shared" si="104"/>
        <v/>
      </c>
      <c r="P385" s="14" t="str">
        <f t="shared" si="105"/>
        <v/>
      </c>
      <c r="Q385" s="14" t="str">
        <f t="shared" si="106"/>
        <v/>
      </c>
      <c r="R385" s="96" t="str">
        <f t="shared" si="96"/>
        <v/>
      </c>
      <c r="S385" s="14" t="str">
        <f t="shared" si="107"/>
        <v/>
      </c>
      <c r="T385" s="14" t="str">
        <f t="shared" si="97"/>
        <v/>
      </c>
      <c r="U385" s="14" t="str">
        <f t="shared" si="108"/>
        <v/>
      </c>
      <c r="V385" s="14" t="str">
        <f t="shared" si="109"/>
        <v/>
      </c>
      <c r="W385" s="14" t="str">
        <f>IFERROR(CONCATENATE("PAGO N° ",B385," DEL CONTRATO CPS ",V385," ENTRE ",TEXT(VLOOKUP(A385,matriz,IF(generador!B385=1,16,IF(generador!B385=2,19,IF(generador!B385=3,22,IF(generador!B385=4,25,IF(generador!B385=5,28,IF(generador!B385=6,31,IF(generador!B385=7,34,IF(generador!B385=8,37,IF(generador!B385=9,40,IF(generador!B385=10,43,IF(generador!B385=11,46,IF(generador!B385=12,49,IF(generador!B385=13,52,IF(generador!B385=14,55,IF(generador!B385=15,58))))))))))))))),FALSE),"dd/mm/yyyy")," Y ",TEXT(VLOOKUP(A385,matriz,IF(generador!B385=1,17,IF(generador!B385=2,20,IF(generador!B385=3,23,IF(generador!B385=4,26,IF(generador!B385=5,29,IF(generador!B385=6,32,IF(generador!B385=7,35,IF(generador!B385=8,38,IF(generador!B385=9,41,IF(generador!B385=10,44,IF(generador!B385=11,47,IF(generador!B385=12,50,IF(generador!B385=13,53,IF(generador!B385=14,56,IF(generador!B385=15,59))))))))))))))),FALSE),"dd/mm/yyyy")),"")</f>
        <v/>
      </c>
    </row>
    <row r="386" spans="1:23" x14ac:dyDescent="0.25">
      <c r="A386" s="12"/>
      <c r="B386" s="5"/>
      <c r="C386" s="5"/>
      <c r="D386" s="14" t="str">
        <f t="shared" si="93"/>
        <v/>
      </c>
      <c r="E386" s="15" t="str">
        <f>IFERROR(IF(A386&lt;&gt;"",VLOOKUP(A386,matriz,IF(generador!B386=1,15,IF(generador!B386=2,18,IF(generador!B386=3,21,IF(generador!B386=4,24,IF(generador!B386=5,27,IF(generador!B386=6,30,IF(generador!B386=7,33,IF(generador!B386=8,36,IF(generador!B386=9,39,IF(generador!B386=10,42,IF(generador!B386=11,45,IF(generador!B386=12,48,IF(generador!B386=13,51,IF(generador!B386=14,54,IF(generador!B386=15,57))))))))))))))),FALSE),""),"")</f>
        <v/>
      </c>
      <c r="F386" s="16" t="str">
        <f t="shared" si="94"/>
        <v/>
      </c>
      <c r="G386" s="20" t="str">
        <f t="shared" si="95"/>
        <v/>
      </c>
      <c r="H386" s="13" t="str">
        <f t="shared" ca="1" si="98"/>
        <v/>
      </c>
      <c r="I386" s="14" t="str">
        <f t="shared" si="99"/>
        <v/>
      </c>
      <c r="J386" s="14" t="str">
        <f>""</f>
        <v/>
      </c>
      <c r="K386" s="14" t="str">
        <f t="shared" si="100"/>
        <v/>
      </c>
      <c r="L386" s="14" t="str">
        <f t="shared" si="101"/>
        <v/>
      </c>
      <c r="M386" s="14" t="str">
        <f t="shared" si="102"/>
        <v/>
      </c>
      <c r="N386" s="14" t="str">
        <f t="shared" si="103"/>
        <v/>
      </c>
      <c r="O386" s="14" t="str">
        <f t="shared" si="104"/>
        <v/>
      </c>
      <c r="P386" s="14" t="str">
        <f t="shared" si="105"/>
        <v/>
      </c>
      <c r="Q386" s="14" t="str">
        <f t="shared" si="106"/>
        <v/>
      </c>
      <c r="R386" s="96" t="str">
        <f t="shared" si="96"/>
        <v/>
      </c>
      <c r="S386" s="14" t="str">
        <f t="shared" si="107"/>
        <v/>
      </c>
      <c r="T386" s="14" t="str">
        <f t="shared" si="97"/>
        <v/>
      </c>
      <c r="U386" s="14" t="str">
        <f t="shared" si="108"/>
        <v/>
      </c>
      <c r="V386" s="14" t="str">
        <f t="shared" si="109"/>
        <v/>
      </c>
      <c r="W386" s="14" t="str">
        <f>IFERROR(CONCATENATE("PAGO N° ",B386," DEL CONTRATO CPS ",V386," ENTRE ",TEXT(VLOOKUP(A386,matriz,IF(generador!B386=1,16,IF(generador!B386=2,19,IF(generador!B386=3,22,IF(generador!B386=4,25,IF(generador!B386=5,28,IF(generador!B386=6,31,IF(generador!B386=7,34,IF(generador!B386=8,37,IF(generador!B386=9,40,IF(generador!B386=10,43,IF(generador!B386=11,46,IF(generador!B386=12,49,IF(generador!B386=13,52,IF(generador!B386=14,55,IF(generador!B386=15,58))))))))))))))),FALSE),"dd/mm/yyyy")," Y ",TEXT(VLOOKUP(A386,matriz,IF(generador!B386=1,17,IF(generador!B386=2,20,IF(generador!B386=3,23,IF(generador!B386=4,26,IF(generador!B386=5,29,IF(generador!B386=6,32,IF(generador!B386=7,35,IF(generador!B386=8,38,IF(generador!B386=9,41,IF(generador!B386=10,44,IF(generador!B386=11,47,IF(generador!B386=12,50,IF(generador!B386=13,53,IF(generador!B386=14,56,IF(generador!B386=15,59))))))))))))))),FALSE),"dd/mm/yyyy")),"")</f>
        <v/>
      </c>
    </row>
    <row r="387" spans="1:23" x14ac:dyDescent="0.25">
      <c r="A387" s="12"/>
      <c r="B387" s="5"/>
      <c r="C387" s="5"/>
      <c r="D387" s="14" t="str">
        <f t="shared" ref="D387:D450" si="110">IFERROR(IF(C387&lt;&gt;"",CONCATENATE(VLOOKUP(A387,matriz,IF(C387="NO",98,100),FALSE),VLOOKUP(A387,matriz,103,FALSE)),""),"")</f>
        <v/>
      </c>
      <c r="E387" s="15" t="str">
        <f>IFERROR(IF(A387&lt;&gt;"",VLOOKUP(A387,matriz,IF(generador!B387=1,15,IF(generador!B387=2,18,IF(generador!B387=3,21,IF(generador!B387=4,24,IF(generador!B387=5,27,IF(generador!B387=6,30,IF(generador!B387=7,33,IF(generador!B387=8,36,IF(generador!B387=9,39,IF(generador!B387=10,42,IF(generador!B387=11,45,IF(generador!B387=12,48,IF(generador!B387=13,51,IF(generador!B387=14,54,IF(generador!B387=15,57))))))))))))))),FALSE),""),"")</f>
        <v/>
      </c>
      <c r="F387" s="16" t="str">
        <f t="shared" ref="F387:F450" si="111">IFERROR(IF(E387,VLOOKUP(A387,matriz,97,FALSE),""),"")</f>
        <v/>
      </c>
      <c r="G387" s="20" t="str">
        <f t="shared" ref="G387:G450" si="112">IFERROR(IF(E387,VLOOKUP(A387,matriz,IF(C387="NO",99,101),FALSE),""),"")</f>
        <v/>
      </c>
      <c r="H387" s="13" t="str">
        <f t="shared" ca="1" si="98"/>
        <v/>
      </c>
      <c r="I387" s="14" t="str">
        <f t="shared" si="99"/>
        <v/>
      </c>
      <c r="J387" s="14" t="str">
        <f>""</f>
        <v/>
      </c>
      <c r="K387" s="14" t="str">
        <f t="shared" si="100"/>
        <v/>
      </c>
      <c r="L387" s="14" t="str">
        <f t="shared" si="101"/>
        <v/>
      </c>
      <c r="M387" s="14" t="str">
        <f t="shared" si="102"/>
        <v/>
      </c>
      <c r="N387" s="14" t="str">
        <f t="shared" si="103"/>
        <v/>
      </c>
      <c r="O387" s="14" t="str">
        <f t="shared" si="104"/>
        <v/>
      </c>
      <c r="P387" s="14" t="str">
        <f t="shared" si="105"/>
        <v/>
      </c>
      <c r="Q387" s="14" t="str">
        <f t="shared" si="106"/>
        <v/>
      </c>
      <c r="R387" s="96" t="str">
        <f t="shared" ref="R387:R450" si="113">IFERROR(IF(E387,CONCATENATE(TEXT(VLOOKUP(A387,matriz,IF(C387="NO",67,82),FALSE),"YYYY"),VLOOKUP(A387,matriz,IF(C387="NO",66,81),FALSE)),""),"")</f>
        <v/>
      </c>
      <c r="S387" s="14" t="str">
        <f t="shared" si="107"/>
        <v/>
      </c>
      <c r="T387" s="14" t="str">
        <f t="shared" ref="T387:T450" si="114">IFERROR(IF(E387,CONCATENATE(TEXT(VLOOKUP(A387,matriz,IF(C387="NO",64,79),FALSE),"YYYY"),VLOOKUP(A387,matriz,IF(C387="NO",63,78),FALSE)),""),"")</f>
        <v/>
      </c>
      <c r="U387" s="14" t="str">
        <f t="shared" si="108"/>
        <v/>
      </c>
      <c r="V387" s="14" t="str">
        <f t="shared" si="109"/>
        <v/>
      </c>
      <c r="W387" s="14" t="str">
        <f>IFERROR(CONCATENATE("PAGO N° ",B387," DEL CONTRATO CPS ",V387," ENTRE ",TEXT(VLOOKUP(A387,matriz,IF(generador!B387=1,16,IF(generador!B387=2,19,IF(generador!B387=3,22,IF(generador!B387=4,25,IF(generador!B387=5,28,IF(generador!B387=6,31,IF(generador!B387=7,34,IF(generador!B387=8,37,IF(generador!B387=9,40,IF(generador!B387=10,43,IF(generador!B387=11,46,IF(generador!B387=12,49,IF(generador!B387=13,52,IF(generador!B387=14,55,IF(generador!B387=15,58))))))))))))))),FALSE),"dd/mm/yyyy")," Y ",TEXT(VLOOKUP(A387,matriz,IF(generador!B387=1,17,IF(generador!B387=2,20,IF(generador!B387=3,23,IF(generador!B387=4,26,IF(generador!B387=5,29,IF(generador!B387=6,32,IF(generador!B387=7,35,IF(generador!B387=8,38,IF(generador!B387=9,41,IF(generador!B387=10,44,IF(generador!B387=11,47,IF(generador!B387=12,50,IF(generador!B387=13,53,IF(generador!B387=14,56,IF(generador!B387=15,59))))))))))))))),FALSE),"dd/mm/yyyy")),"")</f>
        <v/>
      </c>
    </row>
    <row r="388" spans="1:23" x14ac:dyDescent="0.25">
      <c r="A388" s="12"/>
      <c r="B388" s="5"/>
      <c r="C388" s="5"/>
      <c r="D388" s="14" t="str">
        <f t="shared" si="110"/>
        <v/>
      </c>
      <c r="E388" s="15" t="str">
        <f>IFERROR(IF(A388&lt;&gt;"",VLOOKUP(A388,matriz,IF(generador!B388=1,15,IF(generador!B388=2,18,IF(generador!B388=3,21,IF(generador!B388=4,24,IF(generador!B388=5,27,IF(generador!B388=6,30,IF(generador!B388=7,33,IF(generador!B388=8,36,IF(generador!B388=9,39,IF(generador!B388=10,42,IF(generador!B388=11,45,IF(generador!B388=12,48,IF(generador!B388=13,51,IF(generador!B388=14,54,IF(generador!B388=15,57))))))))))))))),FALSE),""),"")</f>
        <v/>
      </c>
      <c r="F388" s="16" t="str">
        <f t="shared" si="111"/>
        <v/>
      </c>
      <c r="G388" s="20" t="str">
        <f t="shared" si="112"/>
        <v/>
      </c>
      <c r="H388" s="13" t="str">
        <f t="shared" ref="H388:H451" ca="1" si="115">IFERROR(IF(C388&lt;&gt;"",TODAY(),""),"")</f>
        <v/>
      </c>
      <c r="I388" s="14" t="str">
        <f t="shared" ref="I388:I451" si="116">IFERROR(IF(D388&lt;&gt;"",I387+1,""),1)</f>
        <v/>
      </c>
      <c r="J388" s="14" t="str">
        <f>""</f>
        <v/>
      </c>
      <c r="K388" s="14" t="str">
        <f t="shared" ref="K388:K451" si="117">IFERROR(IF(E388,0,""),"")</f>
        <v/>
      </c>
      <c r="L388" s="14" t="str">
        <f t="shared" ref="L388:L451" si="118">IFERROR(IF(E388,0,""),"")</f>
        <v/>
      </c>
      <c r="M388" s="14" t="str">
        <f t="shared" ref="M388:M451" si="119">IFERROR(IF(E388,0,""),"")</f>
        <v/>
      </c>
      <c r="N388" s="14" t="str">
        <f t="shared" ref="N388:N451" si="120">IFERROR(IF(E388,0,""),"")</f>
        <v/>
      </c>
      <c r="O388" s="14" t="str">
        <f t="shared" ref="O388:O451" si="121">IFERROR(IF(E388,"01",""),"")</f>
        <v/>
      </c>
      <c r="P388" s="14" t="str">
        <f t="shared" ref="P388:P451" si="122">IFERROR(IF(K388&lt;&gt;"",P387+1,""),1)</f>
        <v/>
      </c>
      <c r="Q388" s="14" t="str">
        <f t="shared" ref="Q388:Q451" si="123">IFERROR(IF(E388,0,""),"")</f>
        <v/>
      </c>
      <c r="R388" s="96" t="str">
        <f t="shared" si="113"/>
        <v/>
      </c>
      <c r="S388" s="14" t="str">
        <f t="shared" ref="S388:S451" si="124">IFERROR(IF(D388&lt;&gt;"",S387+1,""),1)</f>
        <v/>
      </c>
      <c r="T388" s="14" t="str">
        <f t="shared" si="114"/>
        <v/>
      </c>
      <c r="U388" s="14" t="str">
        <f t="shared" ref="U388:U451" si="125">IFERROR(IF(E388,0,""),"")</f>
        <v/>
      </c>
      <c r="V388" s="14" t="str">
        <f t="shared" ref="V388:V451" si="126">IFERROR(IF(E388,A388,""),"")</f>
        <v/>
      </c>
      <c r="W388" s="14" t="str">
        <f>IFERROR(CONCATENATE("PAGO N° ",B388," DEL CONTRATO CPS ",V388," ENTRE ",TEXT(VLOOKUP(A388,matriz,IF(generador!B388=1,16,IF(generador!B388=2,19,IF(generador!B388=3,22,IF(generador!B388=4,25,IF(generador!B388=5,28,IF(generador!B388=6,31,IF(generador!B388=7,34,IF(generador!B388=8,37,IF(generador!B388=9,40,IF(generador!B388=10,43,IF(generador!B388=11,46,IF(generador!B388=12,49,IF(generador!B388=13,52,IF(generador!B388=14,55,IF(generador!B388=15,58))))))))))))))),FALSE),"dd/mm/yyyy")," Y ",TEXT(VLOOKUP(A388,matriz,IF(generador!B388=1,17,IF(generador!B388=2,20,IF(generador!B388=3,23,IF(generador!B388=4,26,IF(generador!B388=5,29,IF(generador!B388=6,32,IF(generador!B388=7,35,IF(generador!B388=8,38,IF(generador!B388=9,41,IF(generador!B388=10,44,IF(generador!B388=11,47,IF(generador!B388=12,50,IF(generador!B388=13,53,IF(generador!B388=14,56,IF(generador!B388=15,59))))))))))))))),FALSE),"dd/mm/yyyy")),"")</f>
        <v/>
      </c>
    </row>
    <row r="389" spans="1:23" x14ac:dyDescent="0.25">
      <c r="A389" s="12"/>
      <c r="B389" s="5"/>
      <c r="C389" s="5"/>
      <c r="D389" s="14" t="str">
        <f t="shared" si="110"/>
        <v/>
      </c>
      <c r="E389" s="15" t="str">
        <f>IFERROR(IF(A389&lt;&gt;"",VLOOKUP(A389,matriz,IF(generador!B389=1,15,IF(generador!B389=2,18,IF(generador!B389=3,21,IF(generador!B389=4,24,IF(generador!B389=5,27,IF(generador!B389=6,30,IF(generador!B389=7,33,IF(generador!B389=8,36,IF(generador!B389=9,39,IF(generador!B389=10,42,IF(generador!B389=11,45,IF(generador!B389=12,48,IF(generador!B389=13,51,IF(generador!B389=14,54,IF(generador!B389=15,57))))))))))))))),FALSE),""),"")</f>
        <v/>
      </c>
      <c r="F389" s="16" t="str">
        <f t="shared" si="111"/>
        <v/>
      </c>
      <c r="G389" s="20" t="str">
        <f t="shared" si="112"/>
        <v/>
      </c>
      <c r="H389" s="13" t="str">
        <f t="shared" ca="1" si="115"/>
        <v/>
      </c>
      <c r="I389" s="14" t="str">
        <f t="shared" si="116"/>
        <v/>
      </c>
      <c r="J389" s="14" t="str">
        <f>""</f>
        <v/>
      </c>
      <c r="K389" s="14" t="str">
        <f t="shared" si="117"/>
        <v/>
      </c>
      <c r="L389" s="14" t="str">
        <f t="shared" si="118"/>
        <v/>
      </c>
      <c r="M389" s="14" t="str">
        <f t="shared" si="119"/>
        <v/>
      </c>
      <c r="N389" s="14" t="str">
        <f t="shared" si="120"/>
        <v/>
      </c>
      <c r="O389" s="14" t="str">
        <f t="shared" si="121"/>
        <v/>
      </c>
      <c r="P389" s="14" t="str">
        <f t="shared" si="122"/>
        <v/>
      </c>
      <c r="Q389" s="14" t="str">
        <f t="shared" si="123"/>
        <v/>
      </c>
      <c r="R389" s="96" t="str">
        <f t="shared" si="113"/>
        <v/>
      </c>
      <c r="S389" s="14" t="str">
        <f t="shared" si="124"/>
        <v/>
      </c>
      <c r="T389" s="14" t="str">
        <f t="shared" si="114"/>
        <v/>
      </c>
      <c r="U389" s="14" t="str">
        <f t="shared" si="125"/>
        <v/>
      </c>
      <c r="V389" s="14" t="str">
        <f t="shared" si="126"/>
        <v/>
      </c>
      <c r="W389" s="14" t="str">
        <f>IFERROR(CONCATENATE("PAGO N° ",B389," DEL CONTRATO CPS ",V389," ENTRE ",TEXT(VLOOKUP(A389,matriz,IF(generador!B389=1,16,IF(generador!B389=2,19,IF(generador!B389=3,22,IF(generador!B389=4,25,IF(generador!B389=5,28,IF(generador!B389=6,31,IF(generador!B389=7,34,IF(generador!B389=8,37,IF(generador!B389=9,40,IF(generador!B389=10,43,IF(generador!B389=11,46,IF(generador!B389=12,49,IF(generador!B389=13,52,IF(generador!B389=14,55,IF(generador!B389=15,58))))))))))))))),FALSE),"dd/mm/yyyy")," Y ",TEXT(VLOOKUP(A389,matriz,IF(generador!B389=1,17,IF(generador!B389=2,20,IF(generador!B389=3,23,IF(generador!B389=4,26,IF(generador!B389=5,29,IF(generador!B389=6,32,IF(generador!B389=7,35,IF(generador!B389=8,38,IF(generador!B389=9,41,IF(generador!B389=10,44,IF(generador!B389=11,47,IF(generador!B389=12,50,IF(generador!B389=13,53,IF(generador!B389=14,56,IF(generador!B389=15,59))))))))))))))),FALSE),"dd/mm/yyyy")),"")</f>
        <v/>
      </c>
    </row>
    <row r="390" spans="1:23" x14ac:dyDescent="0.25">
      <c r="A390" s="12"/>
      <c r="B390" s="5"/>
      <c r="C390" s="5"/>
      <c r="D390" s="14" t="str">
        <f t="shared" si="110"/>
        <v/>
      </c>
      <c r="E390" s="15" t="str">
        <f>IFERROR(IF(A390&lt;&gt;"",VLOOKUP(A390,matriz,IF(generador!B390=1,15,IF(generador!B390=2,18,IF(generador!B390=3,21,IF(generador!B390=4,24,IF(generador!B390=5,27,IF(generador!B390=6,30,IF(generador!B390=7,33,IF(generador!B390=8,36,IF(generador!B390=9,39,IF(generador!B390=10,42,IF(generador!B390=11,45,IF(generador!B390=12,48,IF(generador!B390=13,51,IF(generador!B390=14,54,IF(generador!B390=15,57))))))))))))))),FALSE),""),"")</f>
        <v/>
      </c>
      <c r="F390" s="16" t="str">
        <f t="shared" si="111"/>
        <v/>
      </c>
      <c r="G390" s="20" t="str">
        <f t="shared" si="112"/>
        <v/>
      </c>
      <c r="H390" s="13" t="str">
        <f t="shared" ca="1" si="115"/>
        <v/>
      </c>
      <c r="I390" s="14" t="str">
        <f t="shared" si="116"/>
        <v/>
      </c>
      <c r="J390" s="14" t="str">
        <f>""</f>
        <v/>
      </c>
      <c r="K390" s="14" t="str">
        <f t="shared" si="117"/>
        <v/>
      </c>
      <c r="L390" s="14" t="str">
        <f t="shared" si="118"/>
        <v/>
      </c>
      <c r="M390" s="14" t="str">
        <f t="shared" si="119"/>
        <v/>
      </c>
      <c r="N390" s="14" t="str">
        <f t="shared" si="120"/>
        <v/>
      </c>
      <c r="O390" s="14" t="str">
        <f t="shared" si="121"/>
        <v/>
      </c>
      <c r="P390" s="14" t="str">
        <f t="shared" si="122"/>
        <v/>
      </c>
      <c r="Q390" s="14" t="str">
        <f t="shared" si="123"/>
        <v/>
      </c>
      <c r="R390" s="96" t="str">
        <f t="shared" si="113"/>
        <v/>
      </c>
      <c r="S390" s="14" t="str">
        <f t="shared" si="124"/>
        <v/>
      </c>
      <c r="T390" s="14" t="str">
        <f t="shared" si="114"/>
        <v/>
      </c>
      <c r="U390" s="14" t="str">
        <f t="shared" si="125"/>
        <v/>
      </c>
      <c r="V390" s="14" t="str">
        <f t="shared" si="126"/>
        <v/>
      </c>
      <c r="W390" s="14" t="str">
        <f>IFERROR(CONCATENATE("PAGO N° ",B390," DEL CONTRATO CPS ",V390," ENTRE ",TEXT(VLOOKUP(A390,matriz,IF(generador!B390=1,16,IF(generador!B390=2,19,IF(generador!B390=3,22,IF(generador!B390=4,25,IF(generador!B390=5,28,IF(generador!B390=6,31,IF(generador!B390=7,34,IF(generador!B390=8,37,IF(generador!B390=9,40,IF(generador!B390=10,43,IF(generador!B390=11,46,IF(generador!B390=12,49,IF(generador!B390=13,52,IF(generador!B390=14,55,IF(generador!B390=15,58))))))))))))))),FALSE),"dd/mm/yyyy")," Y ",TEXT(VLOOKUP(A390,matriz,IF(generador!B390=1,17,IF(generador!B390=2,20,IF(generador!B390=3,23,IF(generador!B390=4,26,IF(generador!B390=5,29,IF(generador!B390=6,32,IF(generador!B390=7,35,IF(generador!B390=8,38,IF(generador!B390=9,41,IF(generador!B390=10,44,IF(generador!B390=11,47,IF(generador!B390=12,50,IF(generador!B390=13,53,IF(generador!B390=14,56,IF(generador!B390=15,59))))))))))))))),FALSE),"dd/mm/yyyy")),"")</f>
        <v/>
      </c>
    </row>
    <row r="391" spans="1:23" x14ac:dyDescent="0.25">
      <c r="A391" s="12"/>
      <c r="B391" s="5"/>
      <c r="C391" s="5"/>
      <c r="D391" s="14" t="str">
        <f t="shared" si="110"/>
        <v/>
      </c>
      <c r="E391" s="15" t="str">
        <f>IFERROR(IF(A391&lt;&gt;"",VLOOKUP(A391,matriz,IF(generador!B391=1,15,IF(generador!B391=2,18,IF(generador!B391=3,21,IF(generador!B391=4,24,IF(generador!B391=5,27,IF(generador!B391=6,30,IF(generador!B391=7,33,IF(generador!B391=8,36,IF(generador!B391=9,39,IF(generador!B391=10,42,IF(generador!B391=11,45,IF(generador!B391=12,48,IF(generador!B391=13,51,IF(generador!B391=14,54,IF(generador!B391=15,57))))))))))))))),FALSE),""),"")</f>
        <v/>
      </c>
      <c r="F391" s="16" t="str">
        <f t="shared" si="111"/>
        <v/>
      </c>
      <c r="G391" s="20" t="str">
        <f t="shared" si="112"/>
        <v/>
      </c>
      <c r="H391" s="13" t="str">
        <f t="shared" ca="1" si="115"/>
        <v/>
      </c>
      <c r="I391" s="14" t="str">
        <f t="shared" si="116"/>
        <v/>
      </c>
      <c r="J391" s="14" t="str">
        <f>""</f>
        <v/>
      </c>
      <c r="K391" s="14" t="str">
        <f t="shared" si="117"/>
        <v/>
      </c>
      <c r="L391" s="14" t="str">
        <f t="shared" si="118"/>
        <v/>
      </c>
      <c r="M391" s="14" t="str">
        <f t="shared" si="119"/>
        <v/>
      </c>
      <c r="N391" s="14" t="str">
        <f t="shared" si="120"/>
        <v/>
      </c>
      <c r="O391" s="14" t="str">
        <f t="shared" si="121"/>
        <v/>
      </c>
      <c r="P391" s="14" t="str">
        <f t="shared" si="122"/>
        <v/>
      </c>
      <c r="Q391" s="14" t="str">
        <f t="shared" si="123"/>
        <v/>
      </c>
      <c r="R391" s="96" t="str">
        <f t="shared" si="113"/>
        <v/>
      </c>
      <c r="S391" s="14" t="str">
        <f t="shared" si="124"/>
        <v/>
      </c>
      <c r="T391" s="14" t="str">
        <f t="shared" si="114"/>
        <v/>
      </c>
      <c r="U391" s="14" t="str">
        <f t="shared" si="125"/>
        <v/>
      </c>
      <c r="V391" s="14" t="str">
        <f t="shared" si="126"/>
        <v/>
      </c>
      <c r="W391" s="14" t="str">
        <f>IFERROR(CONCATENATE("PAGO N° ",B391," DEL CONTRATO CPS ",V391," ENTRE ",TEXT(VLOOKUP(A391,matriz,IF(generador!B391=1,16,IF(generador!B391=2,19,IF(generador!B391=3,22,IF(generador!B391=4,25,IF(generador!B391=5,28,IF(generador!B391=6,31,IF(generador!B391=7,34,IF(generador!B391=8,37,IF(generador!B391=9,40,IF(generador!B391=10,43,IF(generador!B391=11,46,IF(generador!B391=12,49,IF(generador!B391=13,52,IF(generador!B391=14,55,IF(generador!B391=15,58))))))))))))))),FALSE),"dd/mm/yyyy")," Y ",TEXT(VLOOKUP(A391,matriz,IF(generador!B391=1,17,IF(generador!B391=2,20,IF(generador!B391=3,23,IF(generador!B391=4,26,IF(generador!B391=5,29,IF(generador!B391=6,32,IF(generador!B391=7,35,IF(generador!B391=8,38,IF(generador!B391=9,41,IF(generador!B391=10,44,IF(generador!B391=11,47,IF(generador!B391=12,50,IF(generador!B391=13,53,IF(generador!B391=14,56,IF(generador!B391=15,59))))))))))))))),FALSE),"dd/mm/yyyy")),"")</f>
        <v/>
      </c>
    </row>
    <row r="392" spans="1:23" x14ac:dyDescent="0.25">
      <c r="A392" s="12"/>
      <c r="B392" s="5"/>
      <c r="C392" s="5"/>
      <c r="D392" s="14" t="str">
        <f t="shared" si="110"/>
        <v/>
      </c>
      <c r="E392" s="15" t="str">
        <f>IFERROR(IF(A392&lt;&gt;"",VLOOKUP(A392,matriz,IF(generador!B392=1,15,IF(generador!B392=2,18,IF(generador!B392=3,21,IF(generador!B392=4,24,IF(generador!B392=5,27,IF(generador!B392=6,30,IF(generador!B392=7,33,IF(generador!B392=8,36,IF(generador!B392=9,39,IF(generador!B392=10,42,IF(generador!B392=11,45,IF(generador!B392=12,48,IF(generador!B392=13,51,IF(generador!B392=14,54,IF(generador!B392=15,57))))))))))))))),FALSE),""),"")</f>
        <v/>
      </c>
      <c r="F392" s="16" t="str">
        <f t="shared" si="111"/>
        <v/>
      </c>
      <c r="G392" s="20" t="str">
        <f t="shared" si="112"/>
        <v/>
      </c>
      <c r="H392" s="13" t="str">
        <f t="shared" ca="1" si="115"/>
        <v/>
      </c>
      <c r="I392" s="14" t="str">
        <f t="shared" si="116"/>
        <v/>
      </c>
      <c r="J392" s="14" t="str">
        <f>""</f>
        <v/>
      </c>
      <c r="K392" s="14" t="str">
        <f t="shared" si="117"/>
        <v/>
      </c>
      <c r="L392" s="14" t="str">
        <f t="shared" si="118"/>
        <v/>
      </c>
      <c r="M392" s="14" t="str">
        <f t="shared" si="119"/>
        <v/>
      </c>
      <c r="N392" s="14" t="str">
        <f t="shared" si="120"/>
        <v/>
      </c>
      <c r="O392" s="14" t="str">
        <f t="shared" si="121"/>
        <v/>
      </c>
      <c r="P392" s="14" t="str">
        <f t="shared" si="122"/>
        <v/>
      </c>
      <c r="Q392" s="14" t="str">
        <f t="shared" si="123"/>
        <v/>
      </c>
      <c r="R392" s="96" t="str">
        <f t="shared" si="113"/>
        <v/>
      </c>
      <c r="S392" s="14" t="str">
        <f t="shared" si="124"/>
        <v/>
      </c>
      <c r="T392" s="14" t="str">
        <f t="shared" si="114"/>
        <v/>
      </c>
      <c r="U392" s="14" t="str">
        <f t="shared" si="125"/>
        <v/>
      </c>
      <c r="V392" s="14" t="str">
        <f t="shared" si="126"/>
        <v/>
      </c>
      <c r="W392" s="14" t="str">
        <f>IFERROR(CONCATENATE("PAGO N° ",B392," DEL CONTRATO CPS ",V392," ENTRE ",TEXT(VLOOKUP(A392,matriz,IF(generador!B392=1,16,IF(generador!B392=2,19,IF(generador!B392=3,22,IF(generador!B392=4,25,IF(generador!B392=5,28,IF(generador!B392=6,31,IF(generador!B392=7,34,IF(generador!B392=8,37,IF(generador!B392=9,40,IF(generador!B392=10,43,IF(generador!B392=11,46,IF(generador!B392=12,49,IF(generador!B392=13,52,IF(generador!B392=14,55,IF(generador!B392=15,58))))))))))))))),FALSE),"dd/mm/yyyy")," Y ",TEXT(VLOOKUP(A392,matriz,IF(generador!B392=1,17,IF(generador!B392=2,20,IF(generador!B392=3,23,IF(generador!B392=4,26,IF(generador!B392=5,29,IF(generador!B392=6,32,IF(generador!B392=7,35,IF(generador!B392=8,38,IF(generador!B392=9,41,IF(generador!B392=10,44,IF(generador!B392=11,47,IF(generador!B392=12,50,IF(generador!B392=13,53,IF(generador!B392=14,56,IF(generador!B392=15,59))))))))))))))),FALSE),"dd/mm/yyyy")),"")</f>
        <v/>
      </c>
    </row>
    <row r="393" spans="1:23" x14ac:dyDescent="0.25">
      <c r="A393" s="12"/>
      <c r="B393" s="5"/>
      <c r="C393" s="5"/>
      <c r="D393" s="14" t="str">
        <f t="shared" si="110"/>
        <v/>
      </c>
      <c r="E393" s="15" t="str">
        <f>IFERROR(IF(A393&lt;&gt;"",VLOOKUP(A393,matriz,IF(generador!B393=1,15,IF(generador!B393=2,18,IF(generador!B393=3,21,IF(generador!B393=4,24,IF(generador!B393=5,27,IF(generador!B393=6,30,IF(generador!B393=7,33,IF(generador!B393=8,36,IF(generador!B393=9,39,IF(generador!B393=10,42,IF(generador!B393=11,45,IF(generador!B393=12,48,IF(generador!B393=13,51,IF(generador!B393=14,54,IF(generador!B393=15,57))))))))))))))),FALSE),""),"")</f>
        <v/>
      </c>
      <c r="F393" s="16" t="str">
        <f t="shared" si="111"/>
        <v/>
      </c>
      <c r="G393" s="20" t="str">
        <f t="shared" si="112"/>
        <v/>
      </c>
      <c r="H393" s="13" t="str">
        <f t="shared" ca="1" si="115"/>
        <v/>
      </c>
      <c r="I393" s="14" t="str">
        <f t="shared" si="116"/>
        <v/>
      </c>
      <c r="J393" s="14" t="str">
        <f>""</f>
        <v/>
      </c>
      <c r="K393" s="14" t="str">
        <f t="shared" si="117"/>
        <v/>
      </c>
      <c r="L393" s="14" t="str">
        <f t="shared" si="118"/>
        <v/>
      </c>
      <c r="M393" s="14" t="str">
        <f t="shared" si="119"/>
        <v/>
      </c>
      <c r="N393" s="14" t="str">
        <f t="shared" si="120"/>
        <v/>
      </c>
      <c r="O393" s="14" t="str">
        <f t="shared" si="121"/>
        <v/>
      </c>
      <c r="P393" s="14" t="str">
        <f t="shared" si="122"/>
        <v/>
      </c>
      <c r="Q393" s="14" t="str">
        <f t="shared" si="123"/>
        <v/>
      </c>
      <c r="R393" s="96" t="str">
        <f t="shared" si="113"/>
        <v/>
      </c>
      <c r="S393" s="14" t="str">
        <f t="shared" si="124"/>
        <v/>
      </c>
      <c r="T393" s="14" t="str">
        <f t="shared" si="114"/>
        <v/>
      </c>
      <c r="U393" s="14" t="str">
        <f t="shared" si="125"/>
        <v/>
      </c>
      <c r="V393" s="14" t="str">
        <f t="shared" si="126"/>
        <v/>
      </c>
      <c r="W393" s="14" t="str">
        <f>IFERROR(CONCATENATE("PAGO N° ",B393," DEL CONTRATO CPS ",V393," ENTRE ",TEXT(VLOOKUP(A393,matriz,IF(generador!B393=1,16,IF(generador!B393=2,19,IF(generador!B393=3,22,IF(generador!B393=4,25,IF(generador!B393=5,28,IF(generador!B393=6,31,IF(generador!B393=7,34,IF(generador!B393=8,37,IF(generador!B393=9,40,IF(generador!B393=10,43,IF(generador!B393=11,46,IF(generador!B393=12,49,IF(generador!B393=13,52,IF(generador!B393=14,55,IF(generador!B393=15,58))))))))))))))),FALSE),"dd/mm/yyyy")," Y ",TEXT(VLOOKUP(A393,matriz,IF(generador!B393=1,17,IF(generador!B393=2,20,IF(generador!B393=3,23,IF(generador!B393=4,26,IF(generador!B393=5,29,IF(generador!B393=6,32,IF(generador!B393=7,35,IF(generador!B393=8,38,IF(generador!B393=9,41,IF(generador!B393=10,44,IF(generador!B393=11,47,IF(generador!B393=12,50,IF(generador!B393=13,53,IF(generador!B393=14,56,IF(generador!B393=15,59))))))))))))))),FALSE),"dd/mm/yyyy")),"")</f>
        <v/>
      </c>
    </row>
    <row r="394" spans="1:23" x14ac:dyDescent="0.25">
      <c r="A394" s="12"/>
      <c r="B394" s="5"/>
      <c r="C394" s="5"/>
      <c r="D394" s="14" t="str">
        <f t="shared" si="110"/>
        <v/>
      </c>
      <c r="E394" s="15" t="str">
        <f>IFERROR(IF(A394&lt;&gt;"",VLOOKUP(A394,matriz,IF(generador!B394=1,15,IF(generador!B394=2,18,IF(generador!B394=3,21,IF(generador!B394=4,24,IF(generador!B394=5,27,IF(generador!B394=6,30,IF(generador!B394=7,33,IF(generador!B394=8,36,IF(generador!B394=9,39,IF(generador!B394=10,42,IF(generador!B394=11,45,IF(generador!B394=12,48,IF(generador!B394=13,51,IF(generador!B394=14,54,IF(generador!B394=15,57))))))))))))))),FALSE),""),"")</f>
        <v/>
      </c>
      <c r="F394" s="16" t="str">
        <f t="shared" si="111"/>
        <v/>
      </c>
      <c r="G394" s="20" t="str">
        <f t="shared" si="112"/>
        <v/>
      </c>
      <c r="H394" s="13" t="str">
        <f t="shared" ca="1" si="115"/>
        <v/>
      </c>
      <c r="I394" s="14" t="str">
        <f t="shared" si="116"/>
        <v/>
      </c>
      <c r="J394" s="14" t="str">
        <f>""</f>
        <v/>
      </c>
      <c r="K394" s="14" t="str">
        <f t="shared" si="117"/>
        <v/>
      </c>
      <c r="L394" s="14" t="str">
        <f t="shared" si="118"/>
        <v/>
      </c>
      <c r="M394" s="14" t="str">
        <f t="shared" si="119"/>
        <v/>
      </c>
      <c r="N394" s="14" t="str">
        <f t="shared" si="120"/>
        <v/>
      </c>
      <c r="O394" s="14" t="str">
        <f t="shared" si="121"/>
        <v/>
      </c>
      <c r="P394" s="14" t="str">
        <f t="shared" si="122"/>
        <v/>
      </c>
      <c r="Q394" s="14" t="str">
        <f t="shared" si="123"/>
        <v/>
      </c>
      <c r="R394" s="96" t="str">
        <f t="shared" si="113"/>
        <v/>
      </c>
      <c r="S394" s="14" t="str">
        <f t="shared" si="124"/>
        <v/>
      </c>
      <c r="T394" s="14" t="str">
        <f t="shared" si="114"/>
        <v/>
      </c>
      <c r="U394" s="14" t="str">
        <f t="shared" si="125"/>
        <v/>
      </c>
      <c r="V394" s="14" t="str">
        <f t="shared" si="126"/>
        <v/>
      </c>
      <c r="W394" s="14" t="str">
        <f>IFERROR(CONCATENATE("PAGO N° ",B394," DEL CONTRATO CPS ",V394," ENTRE ",TEXT(VLOOKUP(A394,matriz,IF(generador!B394=1,16,IF(generador!B394=2,19,IF(generador!B394=3,22,IF(generador!B394=4,25,IF(generador!B394=5,28,IF(generador!B394=6,31,IF(generador!B394=7,34,IF(generador!B394=8,37,IF(generador!B394=9,40,IF(generador!B394=10,43,IF(generador!B394=11,46,IF(generador!B394=12,49,IF(generador!B394=13,52,IF(generador!B394=14,55,IF(generador!B394=15,58))))))))))))))),FALSE),"dd/mm/yyyy")," Y ",TEXT(VLOOKUP(A394,matriz,IF(generador!B394=1,17,IF(generador!B394=2,20,IF(generador!B394=3,23,IF(generador!B394=4,26,IF(generador!B394=5,29,IF(generador!B394=6,32,IF(generador!B394=7,35,IF(generador!B394=8,38,IF(generador!B394=9,41,IF(generador!B394=10,44,IF(generador!B394=11,47,IF(generador!B394=12,50,IF(generador!B394=13,53,IF(generador!B394=14,56,IF(generador!B394=15,59))))))))))))))),FALSE),"dd/mm/yyyy")),"")</f>
        <v/>
      </c>
    </row>
    <row r="395" spans="1:23" x14ac:dyDescent="0.25">
      <c r="A395" s="12"/>
      <c r="B395" s="5"/>
      <c r="C395" s="5"/>
      <c r="D395" s="14" t="str">
        <f t="shared" si="110"/>
        <v/>
      </c>
      <c r="E395" s="15" t="str">
        <f>IFERROR(IF(A395&lt;&gt;"",VLOOKUP(A395,matriz,IF(generador!B395=1,15,IF(generador!B395=2,18,IF(generador!B395=3,21,IF(generador!B395=4,24,IF(generador!B395=5,27,IF(generador!B395=6,30,IF(generador!B395=7,33,IF(generador!B395=8,36,IF(generador!B395=9,39,IF(generador!B395=10,42,IF(generador!B395=11,45,IF(generador!B395=12,48,IF(generador!B395=13,51,IF(generador!B395=14,54,IF(generador!B395=15,57))))))))))))))),FALSE),""),"")</f>
        <v/>
      </c>
      <c r="F395" s="16" t="str">
        <f t="shared" si="111"/>
        <v/>
      </c>
      <c r="G395" s="20" t="str">
        <f t="shared" si="112"/>
        <v/>
      </c>
      <c r="H395" s="13" t="str">
        <f t="shared" ca="1" si="115"/>
        <v/>
      </c>
      <c r="I395" s="14" t="str">
        <f t="shared" si="116"/>
        <v/>
      </c>
      <c r="J395" s="14" t="str">
        <f>""</f>
        <v/>
      </c>
      <c r="K395" s="14" t="str">
        <f t="shared" si="117"/>
        <v/>
      </c>
      <c r="L395" s="14" t="str">
        <f t="shared" si="118"/>
        <v/>
      </c>
      <c r="M395" s="14" t="str">
        <f t="shared" si="119"/>
        <v/>
      </c>
      <c r="N395" s="14" t="str">
        <f t="shared" si="120"/>
        <v/>
      </c>
      <c r="O395" s="14" t="str">
        <f t="shared" si="121"/>
        <v/>
      </c>
      <c r="P395" s="14" t="str">
        <f t="shared" si="122"/>
        <v/>
      </c>
      <c r="Q395" s="14" t="str">
        <f t="shared" si="123"/>
        <v/>
      </c>
      <c r="R395" s="96" t="str">
        <f t="shared" si="113"/>
        <v/>
      </c>
      <c r="S395" s="14" t="str">
        <f t="shared" si="124"/>
        <v/>
      </c>
      <c r="T395" s="14" t="str">
        <f t="shared" si="114"/>
        <v/>
      </c>
      <c r="U395" s="14" t="str">
        <f t="shared" si="125"/>
        <v/>
      </c>
      <c r="V395" s="14" t="str">
        <f t="shared" si="126"/>
        <v/>
      </c>
      <c r="W395" s="14" t="str">
        <f>IFERROR(CONCATENATE("PAGO N° ",B395," DEL CONTRATO CPS ",V395," ENTRE ",TEXT(VLOOKUP(A395,matriz,IF(generador!B395=1,16,IF(generador!B395=2,19,IF(generador!B395=3,22,IF(generador!B395=4,25,IF(generador!B395=5,28,IF(generador!B395=6,31,IF(generador!B395=7,34,IF(generador!B395=8,37,IF(generador!B395=9,40,IF(generador!B395=10,43,IF(generador!B395=11,46,IF(generador!B395=12,49,IF(generador!B395=13,52,IF(generador!B395=14,55,IF(generador!B395=15,58))))))))))))))),FALSE),"dd/mm/yyyy")," Y ",TEXT(VLOOKUP(A395,matriz,IF(generador!B395=1,17,IF(generador!B395=2,20,IF(generador!B395=3,23,IF(generador!B395=4,26,IF(generador!B395=5,29,IF(generador!B395=6,32,IF(generador!B395=7,35,IF(generador!B395=8,38,IF(generador!B395=9,41,IF(generador!B395=10,44,IF(generador!B395=11,47,IF(generador!B395=12,50,IF(generador!B395=13,53,IF(generador!B395=14,56,IF(generador!B395=15,59))))))))))))))),FALSE),"dd/mm/yyyy")),"")</f>
        <v/>
      </c>
    </row>
    <row r="396" spans="1:23" x14ac:dyDescent="0.25">
      <c r="A396" s="12"/>
      <c r="B396" s="5"/>
      <c r="C396" s="5"/>
      <c r="D396" s="14" t="str">
        <f t="shared" si="110"/>
        <v/>
      </c>
      <c r="E396" s="15" t="str">
        <f>IFERROR(IF(A396&lt;&gt;"",VLOOKUP(A396,matriz,IF(generador!B396=1,15,IF(generador!B396=2,18,IF(generador!B396=3,21,IF(generador!B396=4,24,IF(generador!B396=5,27,IF(generador!B396=6,30,IF(generador!B396=7,33,IF(generador!B396=8,36,IF(generador!B396=9,39,IF(generador!B396=10,42,IF(generador!B396=11,45,IF(generador!B396=12,48,IF(generador!B396=13,51,IF(generador!B396=14,54,IF(generador!B396=15,57))))))))))))))),FALSE),""),"")</f>
        <v/>
      </c>
      <c r="F396" s="16" t="str">
        <f t="shared" si="111"/>
        <v/>
      </c>
      <c r="G396" s="20" t="str">
        <f t="shared" si="112"/>
        <v/>
      </c>
      <c r="H396" s="13" t="str">
        <f t="shared" ca="1" si="115"/>
        <v/>
      </c>
      <c r="I396" s="14" t="str">
        <f t="shared" si="116"/>
        <v/>
      </c>
      <c r="J396" s="14" t="str">
        <f>""</f>
        <v/>
      </c>
      <c r="K396" s="14" t="str">
        <f t="shared" si="117"/>
        <v/>
      </c>
      <c r="L396" s="14" t="str">
        <f t="shared" si="118"/>
        <v/>
      </c>
      <c r="M396" s="14" t="str">
        <f t="shared" si="119"/>
        <v/>
      </c>
      <c r="N396" s="14" t="str">
        <f t="shared" si="120"/>
        <v/>
      </c>
      <c r="O396" s="14" t="str">
        <f t="shared" si="121"/>
        <v/>
      </c>
      <c r="P396" s="14" t="str">
        <f t="shared" si="122"/>
        <v/>
      </c>
      <c r="Q396" s="14" t="str">
        <f t="shared" si="123"/>
        <v/>
      </c>
      <c r="R396" s="96" t="str">
        <f t="shared" si="113"/>
        <v/>
      </c>
      <c r="S396" s="14" t="str">
        <f t="shared" si="124"/>
        <v/>
      </c>
      <c r="T396" s="14" t="str">
        <f t="shared" si="114"/>
        <v/>
      </c>
      <c r="U396" s="14" t="str">
        <f t="shared" si="125"/>
        <v/>
      </c>
      <c r="V396" s="14" t="str">
        <f t="shared" si="126"/>
        <v/>
      </c>
      <c r="W396" s="14" t="str">
        <f>IFERROR(CONCATENATE("PAGO N° ",B396," DEL CONTRATO CPS ",V396," ENTRE ",TEXT(VLOOKUP(A396,matriz,IF(generador!B396=1,16,IF(generador!B396=2,19,IF(generador!B396=3,22,IF(generador!B396=4,25,IF(generador!B396=5,28,IF(generador!B396=6,31,IF(generador!B396=7,34,IF(generador!B396=8,37,IF(generador!B396=9,40,IF(generador!B396=10,43,IF(generador!B396=11,46,IF(generador!B396=12,49,IF(generador!B396=13,52,IF(generador!B396=14,55,IF(generador!B396=15,58))))))))))))))),FALSE),"dd/mm/yyyy")," Y ",TEXT(VLOOKUP(A396,matriz,IF(generador!B396=1,17,IF(generador!B396=2,20,IF(generador!B396=3,23,IF(generador!B396=4,26,IF(generador!B396=5,29,IF(generador!B396=6,32,IF(generador!B396=7,35,IF(generador!B396=8,38,IF(generador!B396=9,41,IF(generador!B396=10,44,IF(generador!B396=11,47,IF(generador!B396=12,50,IF(generador!B396=13,53,IF(generador!B396=14,56,IF(generador!B396=15,59))))))))))))))),FALSE),"dd/mm/yyyy")),"")</f>
        <v/>
      </c>
    </row>
    <row r="397" spans="1:23" x14ac:dyDescent="0.25">
      <c r="A397" s="12"/>
      <c r="B397" s="5"/>
      <c r="C397" s="5"/>
      <c r="D397" s="14" t="str">
        <f t="shared" si="110"/>
        <v/>
      </c>
      <c r="E397" s="15" t="str">
        <f>IFERROR(IF(A397&lt;&gt;"",VLOOKUP(A397,matriz,IF(generador!B397=1,15,IF(generador!B397=2,18,IF(generador!B397=3,21,IF(generador!B397=4,24,IF(generador!B397=5,27,IF(generador!B397=6,30,IF(generador!B397=7,33,IF(generador!B397=8,36,IF(generador!B397=9,39,IF(generador!B397=10,42,IF(generador!B397=11,45,IF(generador!B397=12,48,IF(generador!B397=13,51,IF(generador!B397=14,54,IF(generador!B397=15,57))))))))))))))),FALSE),""),"")</f>
        <v/>
      </c>
      <c r="F397" s="16" t="str">
        <f t="shared" si="111"/>
        <v/>
      </c>
      <c r="G397" s="20" t="str">
        <f t="shared" si="112"/>
        <v/>
      </c>
      <c r="H397" s="13" t="str">
        <f t="shared" ca="1" si="115"/>
        <v/>
      </c>
      <c r="I397" s="14" t="str">
        <f t="shared" si="116"/>
        <v/>
      </c>
      <c r="J397" s="14" t="str">
        <f>""</f>
        <v/>
      </c>
      <c r="K397" s="14" t="str">
        <f t="shared" si="117"/>
        <v/>
      </c>
      <c r="L397" s="14" t="str">
        <f t="shared" si="118"/>
        <v/>
      </c>
      <c r="M397" s="14" t="str">
        <f t="shared" si="119"/>
        <v/>
      </c>
      <c r="N397" s="14" t="str">
        <f t="shared" si="120"/>
        <v/>
      </c>
      <c r="O397" s="14" t="str">
        <f t="shared" si="121"/>
        <v/>
      </c>
      <c r="P397" s="14" t="str">
        <f t="shared" si="122"/>
        <v/>
      </c>
      <c r="Q397" s="14" t="str">
        <f t="shared" si="123"/>
        <v/>
      </c>
      <c r="R397" s="96" t="str">
        <f t="shared" si="113"/>
        <v/>
      </c>
      <c r="S397" s="14" t="str">
        <f t="shared" si="124"/>
        <v/>
      </c>
      <c r="T397" s="14" t="str">
        <f t="shared" si="114"/>
        <v/>
      </c>
      <c r="U397" s="14" t="str">
        <f t="shared" si="125"/>
        <v/>
      </c>
      <c r="V397" s="14" t="str">
        <f t="shared" si="126"/>
        <v/>
      </c>
      <c r="W397" s="14" t="str">
        <f>IFERROR(CONCATENATE("PAGO N° ",B397," DEL CONTRATO CPS ",V397," ENTRE ",TEXT(VLOOKUP(A397,matriz,IF(generador!B397=1,16,IF(generador!B397=2,19,IF(generador!B397=3,22,IF(generador!B397=4,25,IF(generador!B397=5,28,IF(generador!B397=6,31,IF(generador!B397=7,34,IF(generador!B397=8,37,IF(generador!B397=9,40,IF(generador!B397=10,43,IF(generador!B397=11,46,IF(generador!B397=12,49,IF(generador!B397=13,52,IF(generador!B397=14,55,IF(generador!B397=15,58))))))))))))))),FALSE),"dd/mm/yyyy")," Y ",TEXT(VLOOKUP(A397,matriz,IF(generador!B397=1,17,IF(generador!B397=2,20,IF(generador!B397=3,23,IF(generador!B397=4,26,IF(generador!B397=5,29,IF(generador!B397=6,32,IF(generador!B397=7,35,IF(generador!B397=8,38,IF(generador!B397=9,41,IF(generador!B397=10,44,IF(generador!B397=11,47,IF(generador!B397=12,50,IF(generador!B397=13,53,IF(generador!B397=14,56,IF(generador!B397=15,59))))))))))))))),FALSE),"dd/mm/yyyy")),"")</f>
        <v/>
      </c>
    </row>
    <row r="398" spans="1:23" x14ac:dyDescent="0.25">
      <c r="A398" s="12"/>
      <c r="B398" s="5"/>
      <c r="C398" s="5"/>
      <c r="D398" s="14" t="str">
        <f t="shared" si="110"/>
        <v/>
      </c>
      <c r="E398" s="15" t="str">
        <f>IFERROR(IF(A398&lt;&gt;"",VLOOKUP(A398,matriz,IF(generador!B398=1,15,IF(generador!B398=2,18,IF(generador!B398=3,21,IF(generador!B398=4,24,IF(generador!B398=5,27,IF(generador!B398=6,30,IF(generador!B398=7,33,IF(generador!B398=8,36,IF(generador!B398=9,39,IF(generador!B398=10,42,IF(generador!B398=11,45,IF(generador!B398=12,48,IF(generador!B398=13,51,IF(generador!B398=14,54,IF(generador!B398=15,57))))))))))))))),FALSE),""),"")</f>
        <v/>
      </c>
      <c r="F398" s="16" t="str">
        <f t="shared" si="111"/>
        <v/>
      </c>
      <c r="G398" s="20" t="str">
        <f t="shared" si="112"/>
        <v/>
      </c>
      <c r="H398" s="13" t="str">
        <f t="shared" ca="1" si="115"/>
        <v/>
      </c>
      <c r="I398" s="14" t="str">
        <f t="shared" si="116"/>
        <v/>
      </c>
      <c r="J398" s="14" t="str">
        <f>""</f>
        <v/>
      </c>
      <c r="K398" s="14" t="str">
        <f t="shared" si="117"/>
        <v/>
      </c>
      <c r="L398" s="14" t="str">
        <f t="shared" si="118"/>
        <v/>
      </c>
      <c r="M398" s="14" t="str">
        <f t="shared" si="119"/>
        <v/>
      </c>
      <c r="N398" s="14" t="str">
        <f t="shared" si="120"/>
        <v/>
      </c>
      <c r="O398" s="14" t="str">
        <f t="shared" si="121"/>
        <v/>
      </c>
      <c r="P398" s="14" t="str">
        <f t="shared" si="122"/>
        <v/>
      </c>
      <c r="Q398" s="14" t="str">
        <f t="shared" si="123"/>
        <v/>
      </c>
      <c r="R398" s="96" t="str">
        <f t="shared" si="113"/>
        <v/>
      </c>
      <c r="S398" s="14" t="str">
        <f t="shared" si="124"/>
        <v/>
      </c>
      <c r="T398" s="14" t="str">
        <f t="shared" si="114"/>
        <v/>
      </c>
      <c r="U398" s="14" t="str">
        <f t="shared" si="125"/>
        <v/>
      </c>
      <c r="V398" s="14" t="str">
        <f t="shared" si="126"/>
        <v/>
      </c>
      <c r="W398" s="14" t="str">
        <f>IFERROR(CONCATENATE("PAGO N° ",B398," DEL CONTRATO CPS ",V398," ENTRE ",TEXT(VLOOKUP(A398,matriz,IF(generador!B398=1,16,IF(generador!B398=2,19,IF(generador!B398=3,22,IF(generador!B398=4,25,IF(generador!B398=5,28,IF(generador!B398=6,31,IF(generador!B398=7,34,IF(generador!B398=8,37,IF(generador!B398=9,40,IF(generador!B398=10,43,IF(generador!B398=11,46,IF(generador!B398=12,49,IF(generador!B398=13,52,IF(generador!B398=14,55,IF(generador!B398=15,58))))))))))))))),FALSE),"dd/mm/yyyy")," Y ",TEXT(VLOOKUP(A398,matriz,IF(generador!B398=1,17,IF(generador!B398=2,20,IF(generador!B398=3,23,IF(generador!B398=4,26,IF(generador!B398=5,29,IF(generador!B398=6,32,IF(generador!B398=7,35,IF(generador!B398=8,38,IF(generador!B398=9,41,IF(generador!B398=10,44,IF(generador!B398=11,47,IF(generador!B398=12,50,IF(generador!B398=13,53,IF(generador!B398=14,56,IF(generador!B398=15,59))))))))))))))),FALSE),"dd/mm/yyyy")),"")</f>
        <v/>
      </c>
    </row>
    <row r="399" spans="1:23" x14ac:dyDescent="0.25">
      <c r="A399" s="12"/>
      <c r="B399" s="5"/>
      <c r="C399" s="5"/>
      <c r="D399" s="14" t="str">
        <f t="shared" si="110"/>
        <v/>
      </c>
      <c r="E399" s="15" t="str">
        <f>IFERROR(IF(A399&lt;&gt;"",VLOOKUP(A399,matriz,IF(generador!B399=1,15,IF(generador!B399=2,18,IF(generador!B399=3,21,IF(generador!B399=4,24,IF(generador!B399=5,27,IF(generador!B399=6,30,IF(generador!B399=7,33,IF(generador!B399=8,36,IF(generador!B399=9,39,IF(generador!B399=10,42,IF(generador!B399=11,45,IF(generador!B399=12,48,IF(generador!B399=13,51,IF(generador!B399=14,54,IF(generador!B399=15,57))))))))))))))),FALSE),""),"")</f>
        <v/>
      </c>
      <c r="F399" s="16" t="str">
        <f t="shared" si="111"/>
        <v/>
      </c>
      <c r="G399" s="20" t="str">
        <f t="shared" si="112"/>
        <v/>
      </c>
      <c r="H399" s="13" t="str">
        <f t="shared" ca="1" si="115"/>
        <v/>
      </c>
      <c r="I399" s="14" t="str">
        <f t="shared" si="116"/>
        <v/>
      </c>
      <c r="J399" s="14" t="str">
        <f>""</f>
        <v/>
      </c>
      <c r="K399" s="14" t="str">
        <f t="shared" si="117"/>
        <v/>
      </c>
      <c r="L399" s="14" t="str">
        <f t="shared" si="118"/>
        <v/>
      </c>
      <c r="M399" s="14" t="str">
        <f t="shared" si="119"/>
        <v/>
      </c>
      <c r="N399" s="14" t="str">
        <f t="shared" si="120"/>
        <v/>
      </c>
      <c r="O399" s="14" t="str">
        <f t="shared" si="121"/>
        <v/>
      </c>
      <c r="P399" s="14" t="str">
        <f t="shared" si="122"/>
        <v/>
      </c>
      <c r="Q399" s="14" t="str">
        <f t="shared" si="123"/>
        <v/>
      </c>
      <c r="R399" s="96" t="str">
        <f t="shared" si="113"/>
        <v/>
      </c>
      <c r="S399" s="14" t="str">
        <f t="shared" si="124"/>
        <v/>
      </c>
      <c r="T399" s="14" t="str">
        <f t="shared" si="114"/>
        <v/>
      </c>
      <c r="U399" s="14" t="str">
        <f t="shared" si="125"/>
        <v/>
      </c>
      <c r="V399" s="14" t="str">
        <f t="shared" si="126"/>
        <v/>
      </c>
      <c r="W399" s="14" t="str">
        <f>IFERROR(CONCATENATE("PAGO N° ",B399," DEL CONTRATO CPS ",V399," ENTRE ",TEXT(VLOOKUP(A399,matriz,IF(generador!B399=1,16,IF(generador!B399=2,19,IF(generador!B399=3,22,IF(generador!B399=4,25,IF(generador!B399=5,28,IF(generador!B399=6,31,IF(generador!B399=7,34,IF(generador!B399=8,37,IF(generador!B399=9,40,IF(generador!B399=10,43,IF(generador!B399=11,46,IF(generador!B399=12,49,IF(generador!B399=13,52,IF(generador!B399=14,55,IF(generador!B399=15,58))))))))))))))),FALSE),"dd/mm/yyyy")," Y ",TEXT(VLOOKUP(A399,matriz,IF(generador!B399=1,17,IF(generador!B399=2,20,IF(generador!B399=3,23,IF(generador!B399=4,26,IF(generador!B399=5,29,IF(generador!B399=6,32,IF(generador!B399=7,35,IF(generador!B399=8,38,IF(generador!B399=9,41,IF(generador!B399=10,44,IF(generador!B399=11,47,IF(generador!B399=12,50,IF(generador!B399=13,53,IF(generador!B399=14,56,IF(generador!B399=15,59))))))))))))))),FALSE),"dd/mm/yyyy")),"")</f>
        <v/>
      </c>
    </row>
    <row r="400" spans="1:23" x14ac:dyDescent="0.25">
      <c r="A400" s="12"/>
      <c r="B400" s="5"/>
      <c r="C400" s="5"/>
      <c r="D400" s="14" t="str">
        <f t="shared" si="110"/>
        <v/>
      </c>
      <c r="E400" s="15" t="str">
        <f>IFERROR(IF(A400&lt;&gt;"",VLOOKUP(A400,matriz,IF(generador!B400=1,15,IF(generador!B400=2,18,IF(generador!B400=3,21,IF(generador!B400=4,24,IF(generador!B400=5,27,IF(generador!B400=6,30,IF(generador!B400=7,33,IF(generador!B400=8,36,IF(generador!B400=9,39,IF(generador!B400=10,42,IF(generador!B400=11,45,IF(generador!B400=12,48,IF(generador!B400=13,51,IF(generador!B400=14,54,IF(generador!B400=15,57))))))))))))))),FALSE),""),"")</f>
        <v/>
      </c>
      <c r="F400" s="16" t="str">
        <f t="shared" si="111"/>
        <v/>
      </c>
      <c r="G400" s="20" t="str">
        <f t="shared" si="112"/>
        <v/>
      </c>
      <c r="H400" s="13" t="str">
        <f t="shared" ca="1" si="115"/>
        <v/>
      </c>
      <c r="I400" s="14" t="str">
        <f t="shared" si="116"/>
        <v/>
      </c>
      <c r="J400" s="14" t="str">
        <f>""</f>
        <v/>
      </c>
      <c r="K400" s="14" t="str">
        <f t="shared" si="117"/>
        <v/>
      </c>
      <c r="L400" s="14" t="str">
        <f t="shared" si="118"/>
        <v/>
      </c>
      <c r="M400" s="14" t="str">
        <f t="shared" si="119"/>
        <v/>
      </c>
      <c r="N400" s="14" t="str">
        <f t="shared" si="120"/>
        <v/>
      </c>
      <c r="O400" s="14" t="str">
        <f t="shared" si="121"/>
        <v/>
      </c>
      <c r="P400" s="14" t="str">
        <f t="shared" si="122"/>
        <v/>
      </c>
      <c r="Q400" s="14" t="str">
        <f t="shared" si="123"/>
        <v/>
      </c>
      <c r="R400" s="96" t="str">
        <f t="shared" si="113"/>
        <v/>
      </c>
      <c r="S400" s="14" t="str">
        <f t="shared" si="124"/>
        <v/>
      </c>
      <c r="T400" s="14" t="str">
        <f t="shared" si="114"/>
        <v/>
      </c>
      <c r="U400" s="14" t="str">
        <f t="shared" si="125"/>
        <v/>
      </c>
      <c r="V400" s="14" t="str">
        <f t="shared" si="126"/>
        <v/>
      </c>
      <c r="W400" s="14" t="str">
        <f>IFERROR(CONCATENATE("PAGO N° ",B400," DEL CONTRATO CPS ",V400," ENTRE ",TEXT(VLOOKUP(A400,matriz,IF(generador!B400=1,16,IF(generador!B400=2,19,IF(generador!B400=3,22,IF(generador!B400=4,25,IF(generador!B400=5,28,IF(generador!B400=6,31,IF(generador!B400=7,34,IF(generador!B400=8,37,IF(generador!B400=9,40,IF(generador!B400=10,43,IF(generador!B400=11,46,IF(generador!B400=12,49,IF(generador!B400=13,52,IF(generador!B400=14,55,IF(generador!B400=15,58))))))))))))))),FALSE),"dd/mm/yyyy")," Y ",TEXT(VLOOKUP(A400,matriz,IF(generador!B400=1,17,IF(generador!B400=2,20,IF(generador!B400=3,23,IF(generador!B400=4,26,IF(generador!B400=5,29,IF(generador!B400=6,32,IF(generador!B400=7,35,IF(generador!B400=8,38,IF(generador!B400=9,41,IF(generador!B400=10,44,IF(generador!B400=11,47,IF(generador!B400=12,50,IF(generador!B400=13,53,IF(generador!B400=14,56,IF(generador!B400=15,59))))))))))))))),FALSE),"dd/mm/yyyy")),"")</f>
        <v/>
      </c>
    </row>
    <row r="401" spans="1:23" x14ac:dyDescent="0.25">
      <c r="A401" s="12"/>
      <c r="B401" s="5"/>
      <c r="C401" s="5"/>
      <c r="D401" s="14" t="str">
        <f t="shared" si="110"/>
        <v/>
      </c>
      <c r="E401" s="15" t="str">
        <f>IFERROR(IF(A401&lt;&gt;"",VLOOKUP(A401,matriz,IF(generador!B401=1,15,IF(generador!B401=2,18,IF(generador!B401=3,21,IF(generador!B401=4,24,IF(generador!B401=5,27,IF(generador!B401=6,30,IF(generador!B401=7,33,IF(generador!B401=8,36,IF(generador!B401=9,39,IF(generador!B401=10,42,IF(generador!B401=11,45,IF(generador!B401=12,48,IF(generador!B401=13,51,IF(generador!B401=14,54,IF(generador!B401=15,57))))))))))))))),FALSE),""),"")</f>
        <v/>
      </c>
      <c r="F401" s="16" t="str">
        <f t="shared" si="111"/>
        <v/>
      </c>
      <c r="G401" s="20" t="str">
        <f t="shared" si="112"/>
        <v/>
      </c>
      <c r="H401" s="13" t="str">
        <f t="shared" ca="1" si="115"/>
        <v/>
      </c>
      <c r="I401" s="14" t="str">
        <f t="shared" si="116"/>
        <v/>
      </c>
      <c r="J401" s="14" t="str">
        <f>""</f>
        <v/>
      </c>
      <c r="K401" s="14" t="str">
        <f t="shared" si="117"/>
        <v/>
      </c>
      <c r="L401" s="14" t="str">
        <f t="shared" si="118"/>
        <v/>
      </c>
      <c r="M401" s="14" t="str">
        <f t="shared" si="119"/>
        <v/>
      </c>
      <c r="N401" s="14" t="str">
        <f t="shared" si="120"/>
        <v/>
      </c>
      <c r="O401" s="14" t="str">
        <f t="shared" si="121"/>
        <v/>
      </c>
      <c r="P401" s="14" t="str">
        <f t="shared" si="122"/>
        <v/>
      </c>
      <c r="Q401" s="14" t="str">
        <f t="shared" si="123"/>
        <v/>
      </c>
      <c r="R401" s="96" t="str">
        <f t="shared" si="113"/>
        <v/>
      </c>
      <c r="S401" s="14" t="str">
        <f t="shared" si="124"/>
        <v/>
      </c>
      <c r="T401" s="14" t="str">
        <f t="shared" si="114"/>
        <v/>
      </c>
      <c r="U401" s="14" t="str">
        <f t="shared" si="125"/>
        <v/>
      </c>
      <c r="V401" s="14" t="str">
        <f t="shared" si="126"/>
        <v/>
      </c>
      <c r="W401" s="14" t="str">
        <f>IFERROR(CONCATENATE("PAGO N° ",B401," DEL CONTRATO CPS ",V401," ENTRE ",TEXT(VLOOKUP(A401,matriz,IF(generador!B401=1,16,IF(generador!B401=2,19,IF(generador!B401=3,22,IF(generador!B401=4,25,IF(generador!B401=5,28,IF(generador!B401=6,31,IF(generador!B401=7,34,IF(generador!B401=8,37,IF(generador!B401=9,40,IF(generador!B401=10,43,IF(generador!B401=11,46,IF(generador!B401=12,49,IF(generador!B401=13,52,IF(generador!B401=14,55,IF(generador!B401=15,58))))))))))))))),FALSE),"dd/mm/yyyy")," Y ",TEXT(VLOOKUP(A401,matriz,IF(generador!B401=1,17,IF(generador!B401=2,20,IF(generador!B401=3,23,IF(generador!B401=4,26,IF(generador!B401=5,29,IF(generador!B401=6,32,IF(generador!B401=7,35,IF(generador!B401=8,38,IF(generador!B401=9,41,IF(generador!B401=10,44,IF(generador!B401=11,47,IF(generador!B401=12,50,IF(generador!B401=13,53,IF(generador!B401=14,56,IF(generador!B401=15,59))))))))))))))),FALSE),"dd/mm/yyyy")),"")</f>
        <v/>
      </c>
    </row>
    <row r="402" spans="1:23" x14ac:dyDescent="0.25">
      <c r="A402" s="12"/>
      <c r="B402" s="5"/>
      <c r="C402" s="5"/>
      <c r="D402" s="14" t="str">
        <f t="shared" si="110"/>
        <v/>
      </c>
      <c r="E402" s="15" t="str">
        <f>IFERROR(IF(A402&lt;&gt;"",VLOOKUP(A402,matriz,IF(generador!B402=1,15,IF(generador!B402=2,18,IF(generador!B402=3,21,IF(generador!B402=4,24,IF(generador!B402=5,27,IF(generador!B402=6,30,IF(generador!B402=7,33,IF(generador!B402=8,36,IF(generador!B402=9,39,IF(generador!B402=10,42,IF(generador!B402=11,45,IF(generador!B402=12,48,IF(generador!B402=13,51,IF(generador!B402=14,54,IF(generador!B402=15,57))))))))))))))),FALSE),""),"")</f>
        <v/>
      </c>
      <c r="F402" s="16" t="str">
        <f t="shared" si="111"/>
        <v/>
      </c>
      <c r="G402" s="20" t="str">
        <f t="shared" si="112"/>
        <v/>
      </c>
      <c r="H402" s="13" t="str">
        <f t="shared" ca="1" si="115"/>
        <v/>
      </c>
      <c r="I402" s="14" t="str">
        <f t="shared" si="116"/>
        <v/>
      </c>
      <c r="J402" s="14" t="str">
        <f>""</f>
        <v/>
      </c>
      <c r="K402" s="14" t="str">
        <f t="shared" si="117"/>
        <v/>
      </c>
      <c r="L402" s="14" t="str">
        <f t="shared" si="118"/>
        <v/>
      </c>
      <c r="M402" s="14" t="str">
        <f t="shared" si="119"/>
        <v/>
      </c>
      <c r="N402" s="14" t="str">
        <f t="shared" si="120"/>
        <v/>
      </c>
      <c r="O402" s="14" t="str">
        <f t="shared" si="121"/>
        <v/>
      </c>
      <c r="P402" s="14" t="str">
        <f t="shared" si="122"/>
        <v/>
      </c>
      <c r="Q402" s="14" t="str">
        <f t="shared" si="123"/>
        <v/>
      </c>
      <c r="R402" s="96" t="str">
        <f t="shared" si="113"/>
        <v/>
      </c>
      <c r="S402" s="14" t="str">
        <f t="shared" si="124"/>
        <v/>
      </c>
      <c r="T402" s="14" t="str">
        <f t="shared" si="114"/>
        <v/>
      </c>
      <c r="U402" s="14" t="str">
        <f t="shared" si="125"/>
        <v/>
      </c>
      <c r="V402" s="14" t="str">
        <f t="shared" si="126"/>
        <v/>
      </c>
      <c r="W402" s="14" t="str">
        <f>IFERROR(CONCATENATE("PAGO N° ",B402," DEL CONTRATO CPS ",V402," ENTRE ",TEXT(VLOOKUP(A402,matriz,IF(generador!B402=1,16,IF(generador!B402=2,19,IF(generador!B402=3,22,IF(generador!B402=4,25,IF(generador!B402=5,28,IF(generador!B402=6,31,IF(generador!B402=7,34,IF(generador!B402=8,37,IF(generador!B402=9,40,IF(generador!B402=10,43,IF(generador!B402=11,46,IF(generador!B402=12,49,IF(generador!B402=13,52,IF(generador!B402=14,55,IF(generador!B402=15,58))))))))))))))),FALSE),"dd/mm/yyyy")," Y ",TEXT(VLOOKUP(A402,matriz,IF(generador!B402=1,17,IF(generador!B402=2,20,IF(generador!B402=3,23,IF(generador!B402=4,26,IF(generador!B402=5,29,IF(generador!B402=6,32,IF(generador!B402=7,35,IF(generador!B402=8,38,IF(generador!B402=9,41,IF(generador!B402=10,44,IF(generador!B402=11,47,IF(generador!B402=12,50,IF(generador!B402=13,53,IF(generador!B402=14,56,IF(generador!B402=15,59))))))))))))))),FALSE),"dd/mm/yyyy")),"")</f>
        <v/>
      </c>
    </row>
    <row r="403" spans="1:23" x14ac:dyDescent="0.25">
      <c r="A403" s="12"/>
      <c r="B403" s="5"/>
      <c r="C403" s="5"/>
      <c r="D403" s="14" t="str">
        <f t="shared" si="110"/>
        <v/>
      </c>
      <c r="E403" s="15" t="str">
        <f>IFERROR(IF(A403&lt;&gt;"",VLOOKUP(A403,matriz,IF(generador!B403=1,15,IF(generador!B403=2,18,IF(generador!B403=3,21,IF(generador!B403=4,24,IF(generador!B403=5,27,IF(generador!B403=6,30,IF(generador!B403=7,33,IF(generador!B403=8,36,IF(generador!B403=9,39,IF(generador!B403=10,42,IF(generador!B403=11,45,IF(generador!B403=12,48,IF(generador!B403=13,51,IF(generador!B403=14,54,IF(generador!B403=15,57))))))))))))))),FALSE),""),"")</f>
        <v/>
      </c>
      <c r="F403" s="16" t="str">
        <f t="shared" si="111"/>
        <v/>
      </c>
      <c r="G403" s="20" t="str">
        <f t="shared" si="112"/>
        <v/>
      </c>
      <c r="H403" s="13" t="str">
        <f t="shared" ca="1" si="115"/>
        <v/>
      </c>
      <c r="I403" s="14" t="str">
        <f t="shared" si="116"/>
        <v/>
      </c>
      <c r="J403" s="14" t="str">
        <f>""</f>
        <v/>
      </c>
      <c r="K403" s="14" t="str">
        <f t="shared" si="117"/>
        <v/>
      </c>
      <c r="L403" s="14" t="str">
        <f t="shared" si="118"/>
        <v/>
      </c>
      <c r="M403" s="14" t="str">
        <f t="shared" si="119"/>
        <v/>
      </c>
      <c r="N403" s="14" t="str">
        <f t="shared" si="120"/>
        <v/>
      </c>
      <c r="O403" s="14" t="str">
        <f t="shared" si="121"/>
        <v/>
      </c>
      <c r="P403" s="14" t="str">
        <f t="shared" si="122"/>
        <v/>
      </c>
      <c r="Q403" s="14" t="str">
        <f t="shared" si="123"/>
        <v/>
      </c>
      <c r="R403" s="96" t="str">
        <f t="shared" si="113"/>
        <v/>
      </c>
      <c r="S403" s="14" t="str">
        <f t="shared" si="124"/>
        <v/>
      </c>
      <c r="T403" s="14" t="str">
        <f t="shared" si="114"/>
        <v/>
      </c>
      <c r="U403" s="14" t="str">
        <f t="shared" si="125"/>
        <v/>
      </c>
      <c r="V403" s="14" t="str">
        <f t="shared" si="126"/>
        <v/>
      </c>
      <c r="W403" s="14" t="str">
        <f>IFERROR(CONCATENATE("PAGO N° ",B403," DEL CONTRATO CPS ",V403," ENTRE ",TEXT(VLOOKUP(A403,matriz,IF(generador!B403=1,16,IF(generador!B403=2,19,IF(generador!B403=3,22,IF(generador!B403=4,25,IF(generador!B403=5,28,IF(generador!B403=6,31,IF(generador!B403=7,34,IF(generador!B403=8,37,IF(generador!B403=9,40,IF(generador!B403=10,43,IF(generador!B403=11,46,IF(generador!B403=12,49,IF(generador!B403=13,52,IF(generador!B403=14,55,IF(generador!B403=15,58))))))))))))))),FALSE),"dd/mm/yyyy")," Y ",TEXT(VLOOKUP(A403,matriz,IF(generador!B403=1,17,IF(generador!B403=2,20,IF(generador!B403=3,23,IF(generador!B403=4,26,IF(generador!B403=5,29,IF(generador!B403=6,32,IF(generador!B403=7,35,IF(generador!B403=8,38,IF(generador!B403=9,41,IF(generador!B403=10,44,IF(generador!B403=11,47,IF(generador!B403=12,50,IF(generador!B403=13,53,IF(generador!B403=14,56,IF(generador!B403=15,59))))))))))))))),FALSE),"dd/mm/yyyy")),"")</f>
        <v/>
      </c>
    </row>
    <row r="404" spans="1:23" x14ac:dyDescent="0.25">
      <c r="A404" s="12"/>
      <c r="B404" s="5"/>
      <c r="C404" s="5"/>
      <c r="D404" s="14" t="str">
        <f t="shared" si="110"/>
        <v/>
      </c>
      <c r="E404" s="15" t="str">
        <f>IFERROR(IF(A404&lt;&gt;"",VLOOKUP(A404,matriz,IF(generador!B404=1,15,IF(generador!B404=2,18,IF(generador!B404=3,21,IF(generador!B404=4,24,IF(generador!B404=5,27,IF(generador!B404=6,30,IF(generador!B404=7,33,IF(generador!B404=8,36,IF(generador!B404=9,39,IF(generador!B404=10,42,IF(generador!B404=11,45,IF(generador!B404=12,48,IF(generador!B404=13,51,IF(generador!B404=14,54,IF(generador!B404=15,57))))))))))))))),FALSE),""),"")</f>
        <v/>
      </c>
      <c r="F404" s="16" t="str">
        <f t="shared" si="111"/>
        <v/>
      </c>
      <c r="G404" s="20" t="str">
        <f t="shared" si="112"/>
        <v/>
      </c>
      <c r="H404" s="13" t="str">
        <f t="shared" ca="1" si="115"/>
        <v/>
      </c>
      <c r="I404" s="14" t="str">
        <f t="shared" si="116"/>
        <v/>
      </c>
      <c r="J404" s="14" t="str">
        <f>""</f>
        <v/>
      </c>
      <c r="K404" s="14" t="str">
        <f t="shared" si="117"/>
        <v/>
      </c>
      <c r="L404" s="14" t="str">
        <f t="shared" si="118"/>
        <v/>
      </c>
      <c r="M404" s="14" t="str">
        <f t="shared" si="119"/>
        <v/>
      </c>
      <c r="N404" s="14" t="str">
        <f t="shared" si="120"/>
        <v/>
      </c>
      <c r="O404" s="14" t="str">
        <f t="shared" si="121"/>
        <v/>
      </c>
      <c r="P404" s="14" t="str">
        <f t="shared" si="122"/>
        <v/>
      </c>
      <c r="Q404" s="14" t="str">
        <f t="shared" si="123"/>
        <v/>
      </c>
      <c r="R404" s="96" t="str">
        <f t="shared" si="113"/>
        <v/>
      </c>
      <c r="S404" s="14" t="str">
        <f t="shared" si="124"/>
        <v/>
      </c>
      <c r="T404" s="14" t="str">
        <f t="shared" si="114"/>
        <v/>
      </c>
      <c r="U404" s="14" t="str">
        <f t="shared" si="125"/>
        <v/>
      </c>
      <c r="V404" s="14" t="str">
        <f t="shared" si="126"/>
        <v/>
      </c>
      <c r="W404" s="14" t="str">
        <f>IFERROR(CONCATENATE("PAGO N° ",B404," DEL CONTRATO CPS ",V404," ENTRE ",TEXT(VLOOKUP(A404,matriz,IF(generador!B404=1,16,IF(generador!B404=2,19,IF(generador!B404=3,22,IF(generador!B404=4,25,IF(generador!B404=5,28,IF(generador!B404=6,31,IF(generador!B404=7,34,IF(generador!B404=8,37,IF(generador!B404=9,40,IF(generador!B404=10,43,IF(generador!B404=11,46,IF(generador!B404=12,49,IF(generador!B404=13,52,IF(generador!B404=14,55,IF(generador!B404=15,58))))))))))))))),FALSE),"dd/mm/yyyy")," Y ",TEXT(VLOOKUP(A404,matriz,IF(generador!B404=1,17,IF(generador!B404=2,20,IF(generador!B404=3,23,IF(generador!B404=4,26,IF(generador!B404=5,29,IF(generador!B404=6,32,IF(generador!B404=7,35,IF(generador!B404=8,38,IF(generador!B404=9,41,IF(generador!B404=10,44,IF(generador!B404=11,47,IF(generador!B404=12,50,IF(generador!B404=13,53,IF(generador!B404=14,56,IF(generador!B404=15,59))))))))))))))),FALSE),"dd/mm/yyyy")),"")</f>
        <v/>
      </c>
    </row>
    <row r="405" spans="1:23" x14ac:dyDescent="0.25">
      <c r="A405" s="12"/>
      <c r="B405" s="5"/>
      <c r="C405" s="5"/>
      <c r="D405" s="14" t="str">
        <f t="shared" si="110"/>
        <v/>
      </c>
      <c r="E405" s="15" t="str">
        <f>IFERROR(IF(A405&lt;&gt;"",VLOOKUP(A405,matriz,IF(generador!B405=1,15,IF(generador!B405=2,18,IF(generador!B405=3,21,IF(generador!B405=4,24,IF(generador!B405=5,27,IF(generador!B405=6,30,IF(generador!B405=7,33,IF(generador!B405=8,36,IF(generador!B405=9,39,IF(generador!B405=10,42,IF(generador!B405=11,45,IF(generador!B405=12,48,IF(generador!B405=13,51,IF(generador!B405=14,54,IF(generador!B405=15,57))))))))))))))),FALSE),""),"")</f>
        <v/>
      </c>
      <c r="F405" s="16" t="str">
        <f t="shared" si="111"/>
        <v/>
      </c>
      <c r="G405" s="20" t="str">
        <f t="shared" si="112"/>
        <v/>
      </c>
      <c r="H405" s="13" t="str">
        <f t="shared" ca="1" si="115"/>
        <v/>
      </c>
      <c r="I405" s="14" t="str">
        <f t="shared" si="116"/>
        <v/>
      </c>
      <c r="J405" s="14" t="str">
        <f>""</f>
        <v/>
      </c>
      <c r="K405" s="14" t="str">
        <f t="shared" si="117"/>
        <v/>
      </c>
      <c r="L405" s="14" t="str">
        <f t="shared" si="118"/>
        <v/>
      </c>
      <c r="M405" s="14" t="str">
        <f t="shared" si="119"/>
        <v/>
      </c>
      <c r="N405" s="14" t="str">
        <f t="shared" si="120"/>
        <v/>
      </c>
      <c r="O405" s="14" t="str">
        <f t="shared" si="121"/>
        <v/>
      </c>
      <c r="P405" s="14" t="str">
        <f t="shared" si="122"/>
        <v/>
      </c>
      <c r="Q405" s="14" t="str">
        <f t="shared" si="123"/>
        <v/>
      </c>
      <c r="R405" s="96" t="str">
        <f t="shared" si="113"/>
        <v/>
      </c>
      <c r="S405" s="14" t="str">
        <f t="shared" si="124"/>
        <v/>
      </c>
      <c r="T405" s="14" t="str">
        <f t="shared" si="114"/>
        <v/>
      </c>
      <c r="U405" s="14" t="str">
        <f t="shared" si="125"/>
        <v/>
      </c>
      <c r="V405" s="14" t="str">
        <f t="shared" si="126"/>
        <v/>
      </c>
      <c r="W405" s="14" t="str">
        <f>IFERROR(CONCATENATE("PAGO N° ",B405," DEL CONTRATO CPS ",V405," ENTRE ",TEXT(VLOOKUP(A405,matriz,IF(generador!B405=1,16,IF(generador!B405=2,19,IF(generador!B405=3,22,IF(generador!B405=4,25,IF(generador!B405=5,28,IF(generador!B405=6,31,IF(generador!B405=7,34,IF(generador!B405=8,37,IF(generador!B405=9,40,IF(generador!B405=10,43,IF(generador!B405=11,46,IF(generador!B405=12,49,IF(generador!B405=13,52,IF(generador!B405=14,55,IF(generador!B405=15,58))))))))))))))),FALSE),"dd/mm/yyyy")," Y ",TEXT(VLOOKUP(A405,matriz,IF(generador!B405=1,17,IF(generador!B405=2,20,IF(generador!B405=3,23,IF(generador!B405=4,26,IF(generador!B405=5,29,IF(generador!B405=6,32,IF(generador!B405=7,35,IF(generador!B405=8,38,IF(generador!B405=9,41,IF(generador!B405=10,44,IF(generador!B405=11,47,IF(generador!B405=12,50,IF(generador!B405=13,53,IF(generador!B405=14,56,IF(generador!B405=15,59))))))))))))))),FALSE),"dd/mm/yyyy")),"")</f>
        <v/>
      </c>
    </row>
    <row r="406" spans="1:23" x14ac:dyDescent="0.25">
      <c r="A406" s="12"/>
      <c r="B406" s="5"/>
      <c r="C406" s="5"/>
      <c r="D406" s="14" t="str">
        <f t="shared" si="110"/>
        <v/>
      </c>
      <c r="E406" s="15" t="str">
        <f>IFERROR(IF(A406&lt;&gt;"",VLOOKUP(A406,matriz,IF(generador!B406=1,15,IF(generador!B406=2,18,IF(generador!B406=3,21,IF(generador!B406=4,24,IF(generador!B406=5,27,IF(generador!B406=6,30,IF(generador!B406=7,33,IF(generador!B406=8,36,IF(generador!B406=9,39,IF(generador!B406=10,42,IF(generador!B406=11,45,IF(generador!B406=12,48,IF(generador!B406=13,51,IF(generador!B406=14,54,IF(generador!B406=15,57))))))))))))))),FALSE),""),"")</f>
        <v/>
      </c>
      <c r="F406" s="16" t="str">
        <f t="shared" si="111"/>
        <v/>
      </c>
      <c r="G406" s="20" t="str">
        <f t="shared" si="112"/>
        <v/>
      </c>
      <c r="H406" s="13" t="str">
        <f t="shared" ca="1" si="115"/>
        <v/>
      </c>
      <c r="I406" s="14" t="str">
        <f t="shared" si="116"/>
        <v/>
      </c>
      <c r="J406" s="14" t="str">
        <f>""</f>
        <v/>
      </c>
      <c r="K406" s="14" t="str">
        <f t="shared" si="117"/>
        <v/>
      </c>
      <c r="L406" s="14" t="str">
        <f t="shared" si="118"/>
        <v/>
      </c>
      <c r="M406" s="14" t="str">
        <f t="shared" si="119"/>
        <v/>
      </c>
      <c r="N406" s="14" t="str">
        <f t="shared" si="120"/>
        <v/>
      </c>
      <c r="O406" s="14" t="str">
        <f t="shared" si="121"/>
        <v/>
      </c>
      <c r="P406" s="14" t="str">
        <f t="shared" si="122"/>
        <v/>
      </c>
      <c r="Q406" s="14" t="str">
        <f t="shared" si="123"/>
        <v/>
      </c>
      <c r="R406" s="96" t="str">
        <f t="shared" si="113"/>
        <v/>
      </c>
      <c r="S406" s="14" t="str">
        <f t="shared" si="124"/>
        <v/>
      </c>
      <c r="T406" s="14" t="str">
        <f t="shared" si="114"/>
        <v/>
      </c>
      <c r="U406" s="14" t="str">
        <f t="shared" si="125"/>
        <v/>
      </c>
      <c r="V406" s="14" t="str">
        <f t="shared" si="126"/>
        <v/>
      </c>
      <c r="W406" s="14" t="str">
        <f>IFERROR(CONCATENATE("PAGO N° ",B406," DEL CONTRATO CPS ",V406," ENTRE ",TEXT(VLOOKUP(A406,matriz,IF(generador!B406=1,16,IF(generador!B406=2,19,IF(generador!B406=3,22,IF(generador!B406=4,25,IF(generador!B406=5,28,IF(generador!B406=6,31,IF(generador!B406=7,34,IF(generador!B406=8,37,IF(generador!B406=9,40,IF(generador!B406=10,43,IF(generador!B406=11,46,IF(generador!B406=12,49,IF(generador!B406=13,52,IF(generador!B406=14,55,IF(generador!B406=15,58))))))))))))))),FALSE),"dd/mm/yyyy")," Y ",TEXT(VLOOKUP(A406,matriz,IF(generador!B406=1,17,IF(generador!B406=2,20,IF(generador!B406=3,23,IF(generador!B406=4,26,IF(generador!B406=5,29,IF(generador!B406=6,32,IF(generador!B406=7,35,IF(generador!B406=8,38,IF(generador!B406=9,41,IF(generador!B406=10,44,IF(generador!B406=11,47,IF(generador!B406=12,50,IF(generador!B406=13,53,IF(generador!B406=14,56,IF(generador!B406=15,59))))))))))))))),FALSE),"dd/mm/yyyy")),"")</f>
        <v/>
      </c>
    </row>
    <row r="407" spans="1:23" x14ac:dyDescent="0.25">
      <c r="A407" s="12"/>
      <c r="B407" s="5"/>
      <c r="C407" s="5"/>
      <c r="D407" s="14" t="str">
        <f t="shared" si="110"/>
        <v/>
      </c>
      <c r="E407" s="15" t="str">
        <f>IFERROR(IF(A407&lt;&gt;"",VLOOKUP(A407,matriz,IF(generador!B407=1,15,IF(generador!B407=2,18,IF(generador!B407=3,21,IF(generador!B407=4,24,IF(generador!B407=5,27,IF(generador!B407=6,30,IF(generador!B407=7,33,IF(generador!B407=8,36,IF(generador!B407=9,39,IF(generador!B407=10,42,IF(generador!B407=11,45,IF(generador!B407=12,48,IF(generador!B407=13,51,IF(generador!B407=14,54,IF(generador!B407=15,57))))))))))))))),FALSE),""),"")</f>
        <v/>
      </c>
      <c r="F407" s="16" t="str">
        <f t="shared" si="111"/>
        <v/>
      </c>
      <c r="G407" s="20" t="str">
        <f t="shared" si="112"/>
        <v/>
      </c>
      <c r="H407" s="13" t="str">
        <f t="shared" ca="1" si="115"/>
        <v/>
      </c>
      <c r="I407" s="14" t="str">
        <f t="shared" si="116"/>
        <v/>
      </c>
      <c r="J407" s="14" t="str">
        <f>""</f>
        <v/>
      </c>
      <c r="K407" s="14" t="str">
        <f t="shared" si="117"/>
        <v/>
      </c>
      <c r="L407" s="14" t="str">
        <f t="shared" si="118"/>
        <v/>
      </c>
      <c r="M407" s="14" t="str">
        <f t="shared" si="119"/>
        <v/>
      </c>
      <c r="N407" s="14" t="str">
        <f t="shared" si="120"/>
        <v/>
      </c>
      <c r="O407" s="14" t="str">
        <f t="shared" si="121"/>
        <v/>
      </c>
      <c r="P407" s="14" t="str">
        <f t="shared" si="122"/>
        <v/>
      </c>
      <c r="Q407" s="14" t="str">
        <f t="shared" si="123"/>
        <v/>
      </c>
      <c r="R407" s="96" t="str">
        <f t="shared" si="113"/>
        <v/>
      </c>
      <c r="S407" s="14" t="str">
        <f t="shared" si="124"/>
        <v/>
      </c>
      <c r="T407" s="14" t="str">
        <f t="shared" si="114"/>
        <v/>
      </c>
      <c r="U407" s="14" t="str">
        <f t="shared" si="125"/>
        <v/>
      </c>
      <c r="V407" s="14" t="str">
        <f t="shared" si="126"/>
        <v/>
      </c>
      <c r="W407" s="14" t="str">
        <f>IFERROR(CONCATENATE("PAGO N° ",B407," DEL CONTRATO CPS ",V407," ENTRE ",TEXT(VLOOKUP(A407,matriz,IF(generador!B407=1,16,IF(generador!B407=2,19,IF(generador!B407=3,22,IF(generador!B407=4,25,IF(generador!B407=5,28,IF(generador!B407=6,31,IF(generador!B407=7,34,IF(generador!B407=8,37,IF(generador!B407=9,40,IF(generador!B407=10,43,IF(generador!B407=11,46,IF(generador!B407=12,49,IF(generador!B407=13,52,IF(generador!B407=14,55,IF(generador!B407=15,58))))))))))))))),FALSE),"dd/mm/yyyy")," Y ",TEXT(VLOOKUP(A407,matriz,IF(generador!B407=1,17,IF(generador!B407=2,20,IF(generador!B407=3,23,IF(generador!B407=4,26,IF(generador!B407=5,29,IF(generador!B407=6,32,IF(generador!B407=7,35,IF(generador!B407=8,38,IF(generador!B407=9,41,IF(generador!B407=10,44,IF(generador!B407=11,47,IF(generador!B407=12,50,IF(generador!B407=13,53,IF(generador!B407=14,56,IF(generador!B407=15,59))))))))))))))),FALSE),"dd/mm/yyyy")),"")</f>
        <v/>
      </c>
    </row>
    <row r="408" spans="1:23" x14ac:dyDescent="0.25">
      <c r="A408" s="12"/>
      <c r="B408" s="5"/>
      <c r="C408" s="5"/>
      <c r="D408" s="14" t="str">
        <f t="shared" si="110"/>
        <v/>
      </c>
      <c r="E408" s="15" t="str">
        <f>IFERROR(IF(A408&lt;&gt;"",VLOOKUP(A408,matriz,IF(generador!B408=1,15,IF(generador!B408=2,18,IF(generador!B408=3,21,IF(generador!B408=4,24,IF(generador!B408=5,27,IF(generador!B408=6,30,IF(generador!B408=7,33,IF(generador!B408=8,36,IF(generador!B408=9,39,IF(generador!B408=10,42,IF(generador!B408=11,45,IF(generador!B408=12,48,IF(generador!B408=13,51,IF(generador!B408=14,54,IF(generador!B408=15,57))))))))))))))),FALSE),""),"")</f>
        <v/>
      </c>
      <c r="F408" s="16" t="str">
        <f t="shared" si="111"/>
        <v/>
      </c>
      <c r="G408" s="20" t="str">
        <f t="shared" si="112"/>
        <v/>
      </c>
      <c r="H408" s="13" t="str">
        <f t="shared" ca="1" si="115"/>
        <v/>
      </c>
      <c r="I408" s="14" t="str">
        <f t="shared" si="116"/>
        <v/>
      </c>
      <c r="J408" s="14" t="str">
        <f>""</f>
        <v/>
      </c>
      <c r="K408" s="14" t="str">
        <f t="shared" si="117"/>
        <v/>
      </c>
      <c r="L408" s="14" t="str">
        <f t="shared" si="118"/>
        <v/>
      </c>
      <c r="M408" s="14" t="str">
        <f t="shared" si="119"/>
        <v/>
      </c>
      <c r="N408" s="14" t="str">
        <f t="shared" si="120"/>
        <v/>
      </c>
      <c r="O408" s="14" t="str">
        <f t="shared" si="121"/>
        <v/>
      </c>
      <c r="P408" s="14" t="str">
        <f t="shared" si="122"/>
        <v/>
      </c>
      <c r="Q408" s="14" t="str">
        <f t="shared" si="123"/>
        <v/>
      </c>
      <c r="R408" s="96" t="str">
        <f t="shared" si="113"/>
        <v/>
      </c>
      <c r="S408" s="14" t="str">
        <f t="shared" si="124"/>
        <v/>
      </c>
      <c r="T408" s="14" t="str">
        <f t="shared" si="114"/>
        <v/>
      </c>
      <c r="U408" s="14" t="str">
        <f t="shared" si="125"/>
        <v/>
      </c>
      <c r="V408" s="14" t="str">
        <f t="shared" si="126"/>
        <v/>
      </c>
      <c r="W408" s="14" t="str">
        <f>IFERROR(CONCATENATE("PAGO N° ",B408," DEL CONTRATO CPS ",V408," ENTRE ",TEXT(VLOOKUP(A408,matriz,IF(generador!B408=1,16,IF(generador!B408=2,19,IF(generador!B408=3,22,IF(generador!B408=4,25,IF(generador!B408=5,28,IF(generador!B408=6,31,IF(generador!B408=7,34,IF(generador!B408=8,37,IF(generador!B408=9,40,IF(generador!B408=10,43,IF(generador!B408=11,46,IF(generador!B408=12,49,IF(generador!B408=13,52,IF(generador!B408=14,55,IF(generador!B408=15,58))))))))))))))),FALSE),"dd/mm/yyyy")," Y ",TEXT(VLOOKUP(A408,matriz,IF(generador!B408=1,17,IF(generador!B408=2,20,IF(generador!B408=3,23,IF(generador!B408=4,26,IF(generador!B408=5,29,IF(generador!B408=6,32,IF(generador!B408=7,35,IF(generador!B408=8,38,IF(generador!B408=9,41,IF(generador!B408=10,44,IF(generador!B408=11,47,IF(generador!B408=12,50,IF(generador!B408=13,53,IF(generador!B408=14,56,IF(generador!B408=15,59))))))))))))))),FALSE),"dd/mm/yyyy")),"")</f>
        <v/>
      </c>
    </row>
    <row r="409" spans="1:23" x14ac:dyDescent="0.25">
      <c r="A409" s="12"/>
      <c r="B409" s="5"/>
      <c r="C409" s="5"/>
      <c r="D409" s="14" t="str">
        <f t="shared" si="110"/>
        <v/>
      </c>
      <c r="E409" s="15" t="str">
        <f>IFERROR(IF(A409&lt;&gt;"",VLOOKUP(A409,matriz,IF(generador!B409=1,15,IF(generador!B409=2,18,IF(generador!B409=3,21,IF(generador!B409=4,24,IF(generador!B409=5,27,IF(generador!B409=6,30,IF(generador!B409=7,33,IF(generador!B409=8,36,IF(generador!B409=9,39,IF(generador!B409=10,42,IF(generador!B409=11,45,IF(generador!B409=12,48,IF(generador!B409=13,51,IF(generador!B409=14,54,IF(generador!B409=15,57))))))))))))))),FALSE),""),"")</f>
        <v/>
      </c>
      <c r="F409" s="16" t="str">
        <f t="shared" si="111"/>
        <v/>
      </c>
      <c r="G409" s="20" t="str">
        <f t="shared" si="112"/>
        <v/>
      </c>
      <c r="H409" s="13" t="str">
        <f t="shared" ca="1" si="115"/>
        <v/>
      </c>
      <c r="I409" s="14" t="str">
        <f t="shared" si="116"/>
        <v/>
      </c>
      <c r="J409" s="14" t="str">
        <f>""</f>
        <v/>
      </c>
      <c r="K409" s="14" t="str">
        <f t="shared" si="117"/>
        <v/>
      </c>
      <c r="L409" s="14" t="str">
        <f t="shared" si="118"/>
        <v/>
      </c>
      <c r="M409" s="14" t="str">
        <f t="shared" si="119"/>
        <v/>
      </c>
      <c r="N409" s="14" t="str">
        <f t="shared" si="120"/>
        <v/>
      </c>
      <c r="O409" s="14" t="str">
        <f t="shared" si="121"/>
        <v/>
      </c>
      <c r="P409" s="14" t="str">
        <f t="shared" si="122"/>
        <v/>
      </c>
      <c r="Q409" s="14" t="str">
        <f t="shared" si="123"/>
        <v/>
      </c>
      <c r="R409" s="96" t="str">
        <f t="shared" si="113"/>
        <v/>
      </c>
      <c r="S409" s="14" t="str">
        <f t="shared" si="124"/>
        <v/>
      </c>
      <c r="T409" s="14" t="str">
        <f t="shared" si="114"/>
        <v/>
      </c>
      <c r="U409" s="14" t="str">
        <f t="shared" si="125"/>
        <v/>
      </c>
      <c r="V409" s="14" t="str">
        <f t="shared" si="126"/>
        <v/>
      </c>
      <c r="W409" s="14" t="str">
        <f>IFERROR(CONCATENATE("PAGO N° ",B409," DEL CONTRATO CPS ",V409," ENTRE ",TEXT(VLOOKUP(A409,matriz,IF(generador!B409=1,16,IF(generador!B409=2,19,IF(generador!B409=3,22,IF(generador!B409=4,25,IF(generador!B409=5,28,IF(generador!B409=6,31,IF(generador!B409=7,34,IF(generador!B409=8,37,IF(generador!B409=9,40,IF(generador!B409=10,43,IF(generador!B409=11,46,IF(generador!B409=12,49,IF(generador!B409=13,52,IF(generador!B409=14,55,IF(generador!B409=15,58))))))))))))))),FALSE),"dd/mm/yyyy")," Y ",TEXT(VLOOKUP(A409,matriz,IF(generador!B409=1,17,IF(generador!B409=2,20,IF(generador!B409=3,23,IF(generador!B409=4,26,IF(generador!B409=5,29,IF(generador!B409=6,32,IF(generador!B409=7,35,IF(generador!B409=8,38,IF(generador!B409=9,41,IF(generador!B409=10,44,IF(generador!B409=11,47,IF(generador!B409=12,50,IF(generador!B409=13,53,IF(generador!B409=14,56,IF(generador!B409=15,59))))))))))))))),FALSE),"dd/mm/yyyy")),"")</f>
        <v/>
      </c>
    </row>
    <row r="410" spans="1:23" x14ac:dyDescent="0.25">
      <c r="A410" s="12"/>
      <c r="B410" s="5"/>
      <c r="C410" s="5"/>
      <c r="D410" s="14" t="str">
        <f t="shared" si="110"/>
        <v/>
      </c>
      <c r="E410" s="15" t="str">
        <f>IFERROR(IF(A410&lt;&gt;"",VLOOKUP(A410,matriz,IF(generador!B410=1,15,IF(generador!B410=2,18,IF(generador!B410=3,21,IF(generador!B410=4,24,IF(generador!B410=5,27,IF(generador!B410=6,30,IF(generador!B410=7,33,IF(generador!B410=8,36,IF(generador!B410=9,39,IF(generador!B410=10,42,IF(generador!B410=11,45,IF(generador!B410=12,48,IF(generador!B410=13,51,IF(generador!B410=14,54,IF(generador!B410=15,57))))))))))))))),FALSE),""),"")</f>
        <v/>
      </c>
      <c r="F410" s="16" t="str">
        <f t="shared" si="111"/>
        <v/>
      </c>
      <c r="G410" s="20" t="str">
        <f t="shared" si="112"/>
        <v/>
      </c>
      <c r="H410" s="13" t="str">
        <f t="shared" ca="1" si="115"/>
        <v/>
      </c>
      <c r="I410" s="14" t="str">
        <f t="shared" si="116"/>
        <v/>
      </c>
      <c r="J410" s="14" t="str">
        <f>""</f>
        <v/>
      </c>
      <c r="K410" s="14" t="str">
        <f t="shared" si="117"/>
        <v/>
      </c>
      <c r="L410" s="14" t="str">
        <f t="shared" si="118"/>
        <v/>
      </c>
      <c r="M410" s="14" t="str">
        <f t="shared" si="119"/>
        <v/>
      </c>
      <c r="N410" s="14" t="str">
        <f t="shared" si="120"/>
        <v/>
      </c>
      <c r="O410" s="14" t="str">
        <f t="shared" si="121"/>
        <v/>
      </c>
      <c r="P410" s="14" t="str">
        <f t="shared" si="122"/>
        <v/>
      </c>
      <c r="Q410" s="14" t="str">
        <f t="shared" si="123"/>
        <v/>
      </c>
      <c r="R410" s="96" t="str">
        <f t="shared" si="113"/>
        <v/>
      </c>
      <c r="S410" s="14" t="str">
        <f t="shared" si="124"/>
        <v/>
      </c>
      <c r="T410" s="14" t="str">
        <f t="shared" si="114"/>
        <v/>
      </c>
      <c r="U410" s="14" t="str">
        <f t="shared" si="125"/>
        <v/>
      </c>
      <c r="V410" s="14" t="str">
        <f t="shared" si="126"/>
        <v/>
      </c>
      <c r="W410" s="14" t="str">
        <f>IFERROR(CONCATENATE("PAGO N° ",B410," DEL CONTRATO CPS ",V410," ENTRE ",TEXT(VLOOKUP(A410,matriz,IF(generador!B410=1,16,IF(generador!B410=2,19,IF(generador!B410=3,22,IF(generador!B410=4,25,IF(generador!B410=5,28,IF(generador!B410=6,31,IF(generador!B410=7,34,IF(generador!B410=8,37,IF(generador!B410=9,40,IF(generador!B410=10,43,IF(generador!B410=11,46,IF(generador!B410=12,49,IF(generador!B410=13,52,IF(generador!B410=14,55,IF(generador!B410=15,58))))))))))))))),FALSE),"dd/mm/yyyy")," Y ",TEXT(VLOOKUP(A410,matriz,IF(generador!B410=1,17,IF(generador!B410=2,20,IF(generador!B410=3,23,IF(generador!B410=4,26,IF(generador!B410=5,29,IF(generador!B410=6,32,IF(generador!B410=7,35,IF(generador!B410=8,38,IF(generador!B410=9,41,IF(generador!B410=10,44,IF(generador!B410=11,47,IF(generador!B410=12,50,IF(generador!B410=13,53,IF(generador!B410=14,56,IF(generador!B410=15,59))))))))))))))),FALSE),"dd/mm/yyyy")),"")</f>
        <v/>
      </c>
    </row>
    <row r="411" spans="1:23" x14ac:dyDescent="0.25">
      <c r="A411" s="12"/>
      <c r="B411" s="5"/>
      <c r="C411" s="5"/>
      <c r="D411" s="14" t="str">
        <f t="shared" si="110"/>
        <v/>
      </c>
      <c r="E411" s="15" t="str">
        <f>IFERROR(IF(A411&lt;&gt;"",VLOOKUP(A411,matriz,IF(generador!B411=1,15,IF(generador!B411=2,18,IF(generador!B411=3,21,IF(generador!B411=4,24,IF(generador!B411=5,27,IF(generador!B411=6,30,IF(generador!B411=7,33,IF(generador!B411=8,36,IF(generador!B411=9,39,IF(generador!B411=10,42,IF(generador!B411=11,45,IF(generador!B411=12,48,IF(generador!B411=13,51,IF(generador!B411=14,54,IF(generador!B411=15,57))))))))))))))),FALSE),""),"")</f>
        <v/>
      </c>
      <c r="F411" s="16" t="str">
        <f t="shared" si="111"/>
        <v/>
      </c>
      <c r="G411" s="20" t="str">
        <f t="shared" si="112"/>
        <v/>
      </c>
      <c r="H411" s="13" t="str">
        <f t="shared" ca="1" si="115"/>
        <v/>
      </c>
      <c r="I411" s="14" t="str">
        <f t="shared" si="116"/>
        <v/>
      </c>
      <c r="J411" s="14" t="str">
        <f>""</f>
        <v/>
      </c>
      <c r="K411" s="14" t="str">
        <f t="shared" si="117"/>
        <v/>
      </c>
      <c r="L411" s="14" t="str">
        <f t="shared" si="118"/>
        <v/>
      </c>
      <c r="M411" s="14" t="str">
        <f t="shared" si="119"/>
        <v/>
      </c>
      <c r="N411" s="14" t="str">
        <f t="shared" si="120"/>
        <v/>
      </c>
      <c r="O411" s="14" t="str">
        <f t="shared" si="121"/>
        <v/>
      </c>
      <c r="P411" s="14" t="str">
        <f t="shared" si="122"/>
        <v/>
      </c>
      <c r="Q411" s="14" t="str">
        <f t="shared" si="123"/>
        <v/>
      </c>
      <c r="R411" s="96" t="str">
        <f t="shared" si="113"/>
        <v/>
      </c>
      <c r="S411" s="14" t="str">
        <f t="shared" si="124"/>
        <v/>
      </c>
      <c r="T411" s="14" t="str">
        <f t="shared" si="114"/>
        <v/>
      </c>
      <c r="U411" s="14" t="str">
        <f t="shared" si="125"/>
        <v/>
      </c>
      <c r="V411" s="14" t="str">
        <f t="shared" si="126"/>
        <v/>
      </c>
      <c r="W411" s="14" t="str">
        <f>IFERROR(CONCATENATE("PAGO N° ",B411," DEL CONTRATO CPS ",V411," ENTRE ",TEXT(VLOOKUP(A411,matriz,IF(generador!B411=1,16,IF(generador!B411=2,19,IF(generador!B411=3,22,IF(generador!B411=4,25,IF(generador!B411=5,28,IF(generador!B411=6,31,IF(generador!B411=7,34,IF(generador!B411=8,37,IF(generador!B411=9,40,IF(generador!B411=10,43,IF(generador!B411=11,46,IF(generador!B411=12,49,IF(generador!B411=13,52,IF(generador!B411=14,55,IF(generador!B411=15,58))))))))))))))),FALSE),"dd/mm/yyyy")," Y ",TEXT(VLOOKUP(A411,matriz,IF(generador!B411=1,17,IF(generador!B411=2,20,IF(generador!B411=3,23,IF(generador!B411=4,26,IF(generador!B411=5,29,IF(generador!B411=6,32,IF(generador!B411=7,35,IF(generador!B411=8,38,IF(generador!B411=9,41,IF(generador!B411=10,44,IF(generador!B411=11,47,IF(generador!B411=12,50,IF(generador!B411=13,53,IF(generador!B411=14,56,IF(generador!B411=15,59))))))))))))))),FALSE),"dd/mm/yyyy")),"")</f>
        <v/>
      </c>
    </row>
    <row r="412" spans="1:23" x14ac:dyDescent="0.25">
      <c r="A412" s="12"/>
      <c r="B412" s="5"/>
      <c r="C412" s="5"/>
      <c r="D412" s="14" t="str">
        <f t="shared" si="110"/>
        <v/>
      </c>
      <c r="E412" s="15" t="str">
        <f>IFERROR(IF(A412&lt;&gt;"",VLOOKUP(A412,matriz,IF(generador!B412=1,15,IF(generador!B412=2,18,IF(generador!B412=3,21,IF(generador!B412=4,24,IF(generador!B412=5,27,IF(generador!B412=6,30,IF(generador!B412=7,33,IF(generador!B412=8,36,IF(generador!B412=9,39,IF(generador!B412=10,42,IF(generador!B412=11,45,IF(generador!B412=12,48,IF(generador!B412=13,51,IF(generador!B412=14,54,IF(generador!B412=15,57))))))))))))))),FALSE),""),"")</f>
        <v/>
      </c>
      <c r="F412" s="16" t="str">
        <f t="shared" si="111"/>
        <v/>
      </c>
      <c r="G412" s="20" t="str">
        <f t="shared" si="112"/>
        <v/>
      </c>
      <c r="H412" s="13" t="str">
        <f t="shared" ca="1" si="115"/>
        <v/>
      </c>
      <c r="I412" s="14" t="str">
        <f t="shared" si="116"/>
        <v/>
      </c>
      <c r="J412" s="14" t="str">
        <f>""</f>
        <v/>
      </c>
      <c r="K412" s="14" t="str">
        <f t="shared" si="117"/>
        <v/>
      </c>
      <c r="L412" s="14" t="str">
        <f t="shared" si="118"/>
        <v/>
      </c>
      <c r="M412" s="14" t="str">
        <f t="shared" si="119"/>
        <v/>
      </c>
      <c r="N412" s="14" t="str">
        <f t="shared" si="120"/>
        <v/>
      </c>
      <c r="O412" s="14" t="str">
        <f t="shared" si="121"/>
        <v/>
      </c>
      <c r="P412" s="14" t="str">
        <f t="shared" si="122"/>
        <v/>
      </c>
      <c r="Q412" s="14" t="str">
        <f t="shared" si="123"/>
        <v/>
      </c>
      <c r="R412" s="96" t="str">
        <f t="shared" si="113"/>
        <v/>
      </c>
      <c r="S412" s="14" t="str">
        <f t="shared" si="124"/>
        <v/>
      </c>
      <c r="T412" s="14" t="str">
        <f t="shared" si="114"/>
        <v/>
      </c>
      <c r="U412" s="14" t="str">
        <f t="shared" si="125"/>
        <v/>
      </c>
      <c r="V412" s="14" t="str">
        <f t="shared" si="126"/>
        <v/>
      </c>
      <c r="W412" s="14" t="str">
        <f>IFERROR(CONCATENATE("PAGO N° ",B412," DEL CONTRATO CPS ",V412," ENTRE ",TEXT(VLOOKUP(A412,matriz,IF(generador!B412=1,16,IF(generador!B412=2,19,IF(generador!B412=3,22,IF(generador!B412=4,25,IF(generador!B412=5,28,IF(generador!B412=6,31,IF(generador!B412=7,34,IF(generador!B412=8,37,IF(generador!B412=9,40,IF(generador!B412=10,43,IF(generador!B412=11,46,IF(generador!B412=12,49,IF(generador!B412=13,52,IF(generador!B412=14,55,IF(generador!B412=15,58))))))))))))))),FALSE),"dd/mm/yyyy")," Y ",TEXT(VLOOKUP(A412,matriz,IF(generador!B412=1,17,IF(generador!B412=2,20,IF(generador!B412=3,23,IF(generador!B412=4,26,IF(generador!B412=5,29,IF(generador!B412=6,32,IF(generador!B412=7,35,IF(generador!B412=8,38,IF(generador!B412=9,41,IF(generador!B412=10,44,IF(generador!B412=11,47,IF(generador!B412=12,50,IF(generador!B412=13,53,IF(generador!B412=14,56,IF(generador!B412=15,59))))))))))))))),FALSE),"dd/mm/yyyy")),"")</f>
        <v/>
      </c>
    </row>
    <row r="413" spans="1:23" x14ac:dyDescent="0.25">
      <c r="A413" s="12"/>
      <c r="B413" s="5"/>
      <c r="C413" s="5"/>
      <c r="D413" s="14" t="str">
        <f t="shared" si="110"/>
        <v/>
      </c>
      <c r="E413" s="15" t="str">
        <f>IFERROR(IF(A413&lt;&gt;"",VLOOKUP(A413,matriz,IF(generador!B413=1,15,IF(generador!B413=2,18,IF(generador!B413=3,21,IF(generador!B413=4,24,IF(generador!B413=5,27,IF(generador!B413=6,30,IF(generador!B413=7,33,IF(generador!B413=8,36,IF(generador!B413=9,39,IF(generador!B413=10,42,IF(generador!B413=11,45,IF(generador!B413=12,48,IF(generador!B413=13,51,IF(generador!B413=14,54,IF(generador!B413=15,57))))))))))))))),FALSE),""),"")</f>
        <v/>
      </c>
      <c r="F413" s="16" t="str">
        <f t="shared" si="111"/>
        <v/>
      </c>
      <c r="G413" s="20" t="str">
        <f t="shared" si="112"/>
        <v/>
      </c>
      <c r="H413" s="13" t="str">
        <f t="shared" ca="1" si="115"/>
        <v/>
      </c>
      <c r="I413" s="14" t="str">
        <f t="shared" si="116"/>
        <v/>
      </c>
      <c r="J413" s="14" t="str">
        <f>""</f>
        <v/>
      </c>
      <c r="K413" s="14" t="str">
        <f t="shared" si="117"/>
        <v/>
      </c>
      <c r="L413" s="14" t="str">
        <f t="shared" si="118"/>
        <v/>
      </c>
      <c r="M413" s="14" t="str">
        <f t="shared" si="119"/>
        <v/>
      </c>
      <c r="N413" s="14" t="str">
        <f t="shared" si="120"/>
        <v/>
      </c>
      <c r="O413" s="14" t="str">
        <f t="shared" si="121"/>
        <v/>
      </c>
      <c r="P413" s="14" t="str">
        <f t="shared" si="122"/>
        <v/>
      </c>
      <c r="Q413" s="14" t="str">
        <f t="shared" si="123"/>
        <v/>
      </c>
      <c r="R413" s="96" t="str">
        <f t="shared" si="113"/>
        <v/>
      </c>
      <c r="S413" s="14" t="str">
        <f t="shared" si="124"/>
        <v/>
      </c>
      <c r="T413" s="14" t="str">
        <f t="shared" si="114"/>
        <v/>
      </c>
      <c r="U413" s="14" t="str">
        <f t="shared" si="125"/>
        <v/>
      </c>
      <c r="V413" s="14" t="str">
        <f t="shared" si="126"/>
        <v/>
      </c>
      <c r="W413" s="14" t="str">
        <f>IFERROR(CONCATENATE("PAGO N° ",B413," DEL CONTRATO CPS ",V413," ENTRE ",TEXT(VLOOKUP(A413,matriz,IF(generador!B413=1,16,IF(generador!B413=2,19,IF(generador!B413=3,22,IF(generador!B413=4,25,IF(generador!B413=5,28,IF(generador!B413=6,31,IF(generador!B413=7,34,IF(generador!B413=8,37,IF(generador!B413=9,40,IF(generador!B413=10,43,IF(generador!B413=11,46,IF(generador!B413=12,49,IF(generador!B413=13,52,IF(generador!B413=14,55,IF(generador!B413=15,58))))))))))))))),FALSE),"dd/mm/yyyy")," Y ",TEXT(VLOOKUP(A413,matriz,IF(generador!B413=1,17,IF(generador!B413=2,20,IF(generador!B413=3,23,IF(generador!B413=4,26,IF(generador!B413=5,29,IF(generador!B413=6,32,IF(generador!B413=7,35,IF(generador!B413=8,38,IF(generador!B413=9,41,IF(generador!B413=10,44,IF(generador!B413=11,47,IF(generador!B413=12,50,IF(generador!B413=13,53,IF(generador!B413=14,56,IF(generador!B413=15,59))))))))))))))),FALSE),"dd/mm/yyyy")),"")</f>
        <v/>
      </c>
    </row>
    <row r="414" spans="1:23" x14ac:dyDescent="0.25">
      <c r="A414" s="12"/>
      <c r="B414" s="5"/>
      <c r="C414" s="5"/>
      <c r="D414" s="14" t="str">
        <f t="shared" si="110"/>
        <v/>
      </c>
      <c r="E414" s="15" t="str">
        <f>IFERROR(IF(A414&lt;&gt;"",VLOOKUP(A414,matriz,IF(generador!B414=1,15,IF(generador!B414=2,18,IF(generador!B414=3,21,IF(generador!B414=4,24,IF(generador!B414=5,27,IF(generador!B414=6,30,IF(generador!B414=7,33,IF(generador!B414=8,36,IF(generador!B414=9,39,IF(generador!B414=10,42,IF(generador!B414=11,45,IF(generador!B414=12,48,IF(generador!B414=13,51,IF(generador!B414=14,54,IF(generador!B414=15,57))))))))))))))),FALSE),""),"")</f>
        <v/>
      </c>
      <c r="F414" s="16" t="str">
        <f t="shared" si="111"/>
        <v/>
      </c>
      <c r="G414" s="20" t="str">
        <f t="shared" si="112"/>
        <v/>
      </c>
      <c r="H414" s="13" t="str">
        <f t="shared" ca="1" si="115"/>
        <v/>
      </c>
      <c r="I414" s="14" t="str">
        <f t="shared" si="116"/>
        <v/>
      </c>
      <c r="J414" s="14" t="str">
        <f>""</f>
        <v/>
      </c>
      <c r="K414" s="14" t="str">
        <f t="shared" si="117"/>
        <v/>
      </c>
      <c r="L414" s="14" t="str">
        <f t="shared" si="118"/>
        <v/>
      </c>
      <c r="M414" s="14" t="str">
        <f t="shared" si="119"/>
        <v/>
      </c>
      <c r="N414" s="14" t="str">
        <f t="shared" si="120"/>
        <v/>
      </c>
      <c r="O414" s="14" t="str">
        <f t="shared" si="121"/>
        <v/>
      </c>
      <c r="P414" s="14" t="str">
        <f t="shared" si="122"/>
        <v/>
      </c>
      <c r="Q414" s="14" t="str">
        <f t="shared" si="123"/>
        <v/>
      </c>
      <c r="R414" s="96" t="str">
        <f t="shared" si="113"/>
        <v/>
      </c>
      <c r="S414" s="14" t="str">
        <f t="shared" si="124"/>
        <v/>
      </c>
      <c r="T414" s="14" t="str">
        <f t="shared" si="114"/>
        <v/>
      </c>
      <c r="U414" s="14" t="str">
        <f t="shared" si="125"/>
        <v/>
      </c>
      <c r="V414" s="14" t="str">
        <f t="shared" si="126"/>
        <v/>
      </c>
      <c r="W414" s="14" t="str">
        <f>IFERROR(CONCATENATE("PAGO N° ",B414," DEL CONTRATO CPS ",V414," ENTRE ",TEXT(VLOOKUP(A414,matriz,IF(generador!B414=1,16,IF(generador!B414=2,19,IF(generador!B414=3,22,IF(generador!B414=4,25,IF(generador!B414=5,28,IF(generador!B414=6,31,IF(generador!B414=7,34,IF(generador!B414=8,37,IF(generador!B414=9,40,IF(generador!B414=10,43,IF(generador!B414=11,46,IF(generador!B414=12,49,IF(generador!B414=13,52,IF(generador!B414=14,55,IF(generador!B414=15,58))))))))))))))),FALSE),"dd/mm/yyyy")," Y ",TEXT(VLOOKUP(A414,matriz,IF(generador!B414=1,17,IF(generador!B414=2,20,IF(generador!B414=3,23,IF(generador!B414=4,26,IF(generador!B414=5,29,IF(generador!B414=6,32,IF(generador!B414=7,35,IF(generador!B414=8,38,IF(generador!B414=9,41,IF(generador!B414=10,44,IF(generador!B414=11,47,IF(generador!B414=12,50,IF(generador!B414=13,53,IF(generador!B414=14,56,IF(generador!B414=15,59))))))))))))))),FALSE),"dd/mm/yyyy")),"")</f>
        <v/>
      </c>
    </row>
    <row r="415" spans="1:23" x14ac:dyDescent="0.25">
      <c r="A415" s="12"/>
      <c r="B415" s="5"/>
      <c r="C415" s="5"/>
      <c r="D415" s="14" t="str">
        <f t="shared" si="110"/>
        <v/>
      </c>
      <c r="E415" s="15" t="str">
        <f>IFERROR(IF(A415&lt;&gt;"",VLOOKUP(A415,matriz,IF(generador!B415=1,15,IF(generador!B415=2,18,IF(generador!B415=3,21,IF(generador!B415=4,24,IF(generador!B415=5,27,IF(generador!B415=6,30,IF(generador!B415=7,33,IF(generador!B415=8,36,IF(generador!B415=9,39,IF(generador!B415=10,42,IF(generador!B415=11,45,IF(generador!B415=12,48,IF(generador!B415=13,51,IF(generador!B415=14,54,IF(generador!B415=15,57))))))))))))))),FALSE),""),"")</f>
        <v/>
      </c>
      <c r="F415" s="16" t="str">
        <f t="shared" si="111"/>
        <v/>
      </c>
      <c r="G415" s="20" t="str">
        <f t="shared" si="112"/>
        <v/>
      </c>
      <c r="H415" s="13" t="str">
        <f t="shared" ca="1" si="115"/>
        <v/>
      </c>
      <c r="I415" s="14" t="str">
        <f t="shared" si="116"/>
        <v/>
      </c>
      <c r="J415" s="14" t="str">
        <f>""</f>
        <v/>
      </c>
      <c r="K415" s="14" t="str">
        <f t="shared" si="117"/>
        <v/>
      </c>
      <c r="L415" s="14" t="str">
        <f t="shared" si="118"/>
        <v/>
      </c>
      <c r="M415" s="14" t="str">
        <f t="shared" si="119"/>
        <v/>
      </c>
      <c r="N415" s="14" t="str">
        <f t="shared" si="120"/>
        <v/>
      </c>
      <c r="O415" s="14" t="str">
        <f t="shared" si="121"/>
        <v/>
      </c>
      <c r="P415" s="14" t="str">
        <f t="shared" si="122"/>
        <v/>
      </c>
      <c r="Q415" s="14" t="str">
        <f t="shared" si="123"/>
        <v/>
      </c>
      <c r="R415" s="96" t="str">
        <f t="shared" si="113"/>
        <v/>
      </c>
      <c r="S415" s="14" t="str">
        <f t="shared" si="124"/>
        <v/>
      </c>
      <c r="T415" s="14" t="str">
        <f t="shared" si="114"/>
        <v/>
      </c>
      <c r="U415" s="14" t="str">
        <f t="shared" si="125"/>
        <v/>
      </c>
      <c r="V415" s="14" t="str">
        <f t="shared" si="126"/>
        <v/>
      </c>
      <c r="W415" s="14" t="str">
        <f>IFERROR(CONCATENATE("PAGO N° ",B415," DEL CONTRATO CPS ",V415," ENTRE ",TEXT(VLOOKUP(A415,matriz,IF(generador!B415=1,16,IF(generador!B415=2,19,IF(generador!B415=3,22,IF(generador!B415=4,25,IF(generador!B415=5,28,IF(generador!B415=6,31,IF(generador!B415=7,34,IF(generador!B415=8,37,IF(generador!B415=9,40,IF(generador!B415=10,43,IF(generador!B415=11,46,IF(generador!B415=12,49,IF(generador!B415=13,52,IF(generador!B415=14,55,IF(generador!B415=15,58))))))))))))))),FALSE),"dd/mm/yyyy")," Y ",TEXT(VLOOKUP(A415,matriz,IF(generador!B415=1,17,IF(generador!B415=2,20,IF(generador!B415=3,23,IF(generador!B415=4,26,IF(generador!B415=5,29,IF(generador!B415=6,32,IF(generador!B415=7,35,IF(generador!B415=8,38,IF(generador!B415=9,41,IF(generador!B415=10,44,IF(generador!B415=11,47,IF(generador!B415=12,50,IF(generador!B415=13,53,IF(generador!B415=14,56,IF(generador!B415=15,59))))))))))))))),FALSE),"dd/mm/yyyy")),"")</f>
        <v/>
      </c>
    </row>
    <row r="416" spans="1:23" x14ac:dyDescent="0.25">
      <c r="A416" s="12"/>
      <c r="B416" s="5"/>
      <c r="C416" s="5"/>
      <c r="D416" s="14" t="str">
        <f t="shared" si="110"/>
        <v/>
      </c>
      <c r="E416" s="15" t="str">
        <f>IFERROR(IF(A416&lt;&gt;"",VLOOKUP(A416,matriz,IF(generador!B416=1,15,IF(generador!B416=2,18,IF(generador!B416=3,21,IF(generador!B416=4,24,IF(generador!B416=5,27,IF(generador!B416=6,30,IF(generador!B416=7,33,IF(generador!B416=8,36,IF(generador!B416=9,39,IF(generador!B416=10,42,IF(generador!B416=11,45,IF(generador!B416=12,48,IF(generador!B416=13,51,IF(generador!B416=14,54,IF(generador!B416=15,57))))))))))))))),FALSE),""),"")</f>
        <v/>
      </c>
      <c r="F416" s="16" t="str">
        <f t="shared" si="111"/>
        <v/>
      </c>
      <c r="G416" s="20" t="str">
        <f t="shared" si="112"/>
        <v/>
      </c>
      <c r="H416" s="13" t="str">
        <f t="shared" ca="1" si="115"/>
        <v/>
      </c>
      <c r="I416" s="14" t="str">
        <f t="shared" si="116"/>
        <v/>
      </c>
      <c r="J416" s="14" t="str">
        <f>""</f>
        <v/>
      </c>
      <c r="K416" s="14" t="str">
        <f t="shared" si="117"/>
        <v/>
      </c>
      <c r="L416" s="14" t="str">
        <f t="shared" si="118"/>
        <v/>
      </c>
      <c r="M416" s="14" t="str">
        <f t="shared" si="119"/>
        <v/>
      </c>
      <c r="N416" s="14" t="str">
        <f t="shared" si="120"/>
        <v/>
      </c>
      <c r="O416" s="14" t="str">
        <f t="shared" si="121"/>
        <v/>
      </c>
      <c r="P416" s="14" t="str">
        <f t="shared" si="122"/>
        <v/>
      </c>
      <c r="Q416" s="14" t="str">
        <f t="shared" si="123"/>
        <v/>
      </c>
      <c r="R416" s="96" t="str">
        <f t="shared" si="113"/>
        <v/>
      </c>
      <c r="S416" s="14" t="str">
        <f t="shared" si="124"/>
        <v/>
      </c>
      <c r="T416" s="14" t="str">
        <f t="shared" si="114"/>
        <v/>
      </c>
      <c r="U416" s="14" t="str">
        <f t="shared" si="125"/>
        <v/>
      </c>
      <c r="V416" s="14" t="str">
        <f t="shared" si="126"/>
        <v/>
      </c>
      <c r="W416" s="14" t="str">
        <f>IFERROR(CONCATENATE("PAGO N° ",B416," DEL CONTRATO CPS ",V416," ENTRE ",TEXT(VLOOKUP(A416,matriz,IF(generador!B416=1,16,IF(generador!B416=2,19,IF(generador!B416=3,22,IF(generador!B416=4,25,IF(generador!B416=5,28,IF(generador!B416=6,31,IF(generador!B416=7,34,IF(generador!B416=8,37,IF(generador!B416=9,40,IF(generador!B416=10,43,IF(generador!B416=11,46,IF(generador!B416=12,49,IF(generador!B416=13,52,IF(generador!B416=14,55,IF(generador!B416=15,58))))))))))))))),FALSE),"dd/mm/yyyy")," Y ",TEXT(VLOOKUP(A416,matriz,IF(generador!B416=1,17,IF(generador!B416=2,20,IF(generador!B416=3,23,IF(generador!B416=4,26,IF(generador!B416=5,29,IF(generador!B416=6,32,IF(generador!B416=7,35,IF(generador!B416=8,38,IF(generador!B416=9,41,IF(generador!B416=10,44,IF(generador!B416=11,47,IF(generador!B416=12,50,IF(generador!B416=13,53,IF(generador!B416=14,56,IF(generador!B416=15,59))))))))))))))),FALSE),"dd/mm/yyyy")),"")</f>
        <v/>
      </c>
    </row>
    <row r="417" spans="1:23" x14ac:dyDescent="0.25">
      <c r="A417" s="12"/>
      <c r="B417" s="5"/>
      <c r="C417" s="5"/>
      <c r="D417" s="14" t="str">
        <f t="shared" si="110"/>
        <v/>
      </c>
      <c r="E417" s="15" t="str">
        <f>IFERROR(IF(A417&lt;&gt;"",VLOOKUP(A417,matriz,IF(generador!B417=1,15,IF(generador!B417=2,18,IF(generador!B417=3,21,IF(generador!B417=4,24,IF(generador!B417=5,27,IF(generador!B417=6,30,IF(generador!B417=7,33,IF(generador!B417=8,36,IF(generador!B417=9,39,IF(generador!B417=10,42,IF(generador!B417=11,45,IF(generador!B417=12,48,IF(generador!B417=13,51,IF(generador!B417=14,54,IF(generador!B417=15,57))))))))))))))),FALSE),""),"")</f>
        <v/>
      </c>
      <c r="F417" s="16" t="str">
        <f t="shared" si="111"/>
        <v/>
      </c>
      <c r="G417" s="20" t="str">
        <f t="shared" si="112"/>
        <v/>
      </c>
      <c r="H417" s="13" t="str">
        <f t="shared" ca="1" si="115"/>
        <v/>
      </c>
      <c r="I417" s="14" t="str">
        <f t="shared" si="116"/>
        <v/>
      </c>
      <c r="J417" s="14" t="str">
        <f>""</f>
        <v/>
      </c>
      <c r="K417" s="14" t="str">
        <f t="shared" si="117"/>
        <v/>
      </c>
      <c r="L417" s="14" t="str">
        <f t="shared" si="118"/>
        <v/>
      </c>
      <c r="M417" s="14" t="str">
        <f t="shared" si="119"/>
        <v/>
      </c>
      <c r="N417" s="14" t="str">
        <f t="shared" si="120"/>
        <v/>
      </c>
      <c r="O417" s="14" t="str">
        <f t="shared" si="121"/>
        <v/>
      </c>
      <c r="P417" s="14" t="str">
        <f t="shared" si="122"/>
        <v/>
      </c>
      <c r="Q417" s="14" t="str">
        <f t="shared" si="123"/>
        <v/>
      </c>
      <c r="R417" s="96" t="str">
        <f t="shared" si="113"/>
        <v/>
      </c>
      <c r="S417" s="14" t="str">
        <f t="shared" si="124"/>
        <v/>
      </c>
      <c r="T417" s="14" t="str">
        <f t="shared" si="114"/>
        <v/>
      </c>
      <c r="U417" s="14" t="str">
        <f t="shared" si="125"/>
        <v/>
      </c>
      <c r="V417" s="14" t="str">
        <f t="shared" si="126"/>
        <v/>
      </c>
      <c r="W417" s="14" t="str">
        <f>IFERROR(CONCATENATE("PAGO N° ",B417," DEL CONTRATO CPS ",V417," ENTRE ",TEXT(VLOOKUP(A417,matriz,IF(generador!B417=1,16,IF(generador!B417=2,19,IF(generador!B417=3,22,IF(generador!B417=4,25,IF(generador!B417=5,28,IF(generador!B417=6,31,IF(generador!B417=7,34,IF(generador!B417=8,37,IF(generador!B417=9,40,IF(generador!B417=10,43,IF(generador!B417=11,46,IF(generador!B417=12,49,IF(generador!B417=13,52,IF(generador!B417=14,55,IF(generador!B417=15,58))))))))))))))),FALSE),"dd/mm/yyyy")," Y ",TEXT(VLOOKUP(A417,matriz,IF(generador!B417=1,17,IF(generador!B417=2,20,IF(generador!B417=3,23,IF(generador!B417=4,26,IF(generador!B417=5,29,IF(generador!B417=6,32,IF(generador!B417=7,35,IF(generador!B417=8,38,IF(generador!B417=9,41,IF(generador!B417=10,44,IF(generador!B417=11,47,IF(generador!B417=12,50,IF(generador!B417=13,53,IF(generador!B417=14,56,IF(generador!B417=15,59))))))))))))))),FALSE),"dd/mm/yyyy")),"")</f>
        <v/>
      </c>
    </row>
    <row r="418" spans="1:23" x14ac:dyDescent="0.25">
      <c r="A418" s="12"/>
      <c r="B418" s="5"/>
      <c r="C418" s="5"/>
      <c r="D418" s="14" t="str">
        <f t="shared" si="110"/>
        <v/>
      </c>
      <c r="E418" s="15" t="str">
        <f>IFERROR(IF(A418&lt;&gt;"",VLOOKUP(A418,matriz,IF(generador!B418=1,15,IF(generador!B418=2,18,IF(generador!B418=3,21,IF(generador!B418=4,24,IF(generador!B418=5,27,IF(generador!B418=6,30,IF(generador!B418=7,33,IF(generador!B418=8,36,IF(generador!B418=9,39,IF(generador!B418=10,42,IF(generador!B418=11,45,IF(generador!B418=12,48,IF(generador!B418=13,51,IF(generador!B418=14,54,IF(generador!B418=15,57))))))))))))))),FALSE),""),"")</f>
        <v/>
      </c>
      <c r="F418" s="16" t="str">
        <f t="shared" si="111"/>
        <v/>
      </c>
      <c r="G418" s="20" t="str">
        <f t="shared" si="112"/>
        <v/>
      </c>
      <c r="H418" s="13" t="str">
        <f t="shared" ca="1" si="115"/>
        <v/>
      </c>
      <c r="I418" s="14" t="str">
        <f t="shared" si="116"/>
        <v/>
      </c>
      <c r="J418" s="14" t="str">
        <f>""</f>
        <v/>
      </c>
      <c r="K418" s="14" t="str">
        <f t="shared" si="117"/>
        <v/>
      </c>
      <c r="L418" s="14" t="str">
        <f t="shared" si="118"/>
        <v/>
      </c>
      <c r="M418" s="14" t="str">
        <f t="shared" si="119"/>
        <v/>
      </c>
      <c r="N418" s="14" t="str">
        <f t="shared" si="120"/>
        <v/>
      </c>
      <c r="O418" s="14" t="str">
        <f t="shared" si="121"/>
        <v/>
      </c>
      <c r="P418" s="14" t="str">
        <f t="shared" si="122"/>
        <v/>
      </c>
      <c r="Q418" s="14" t="str">
        <f t="shared" si="123"/>
        <v/>
      </c>
      <c r="R418" s="96" t="str">
        <f t="shared" si="113"/>
        <v/>
      </c>
      <c r="S418" s="14" t="str">
        <f t="shared" si="124"/>
        <v/>
      </c>
      <c r="T418" s="14" t="str">
        <f t="shared" si="114"/>
        <v/>
      </c>
      <c r="U418" s="14" t="str">
        <f t="shared" si="125"/>
        <v/>
      </c>
      <c r="V418" s="14" t="str">
        <f t="shared" si="126"/>
        <v/>
      </c>
      <c r="W418" s="14" t="str">
        <f>IFERROR(CONCATENATE("PAGO N° ",B418," DEL CONTRATO CPS ",V418," ENTRE ",TEXT(VLOOKUP(A418,matriz,IF(generador!B418=1,16,IF(generador!B418=2,19,IF(generador!B418=3,22,IF(generador!B418=4,25,IF(generador!B418=5,28,IF(generador!B418=6,31,IF(generador!B418=7,34,IF(generador!B418=8,37,IF(generador!B418=9,40,IF(generador!B418=10,43,IF(generador!B418=11,46,IF(generador!B418=12,49,IF(generador!B418=13,52,IF(generador!B418=14,55,IF(generador!B418=15,58))))))))))))))),FALSE),"dd/mm/yyyy")," Y ",TEXT(VLOOKUP(A418,matriz,IF(generador!B418=1,17,IF(generador!B418=2,20,IF(generador!B418=3,23,IF(generador!B418=4,26,IF(generador!B418=5,29,IF(generador!B418=6,32,IF(generador!B418=7,35,IF(generador!B418=8,38,IF(generador!B418=9,41,IF(generador!B418=10,44,IF(generador!B418=11,47,IF(generador!B418=12,50,IF(generador!B418=13,53,IF(generador!B418=14,56,IF(generador!B418=15,59))))))))))))))),FALSE),"dd/mm/yyyy")),"")</f>
        <v/>
      </c>
    </row>
    <row r="419" spans="1:23" x14ac:dyDescent="0.25">
      <c r="A419" s="12"/>
      <c r="B419" s="5"/>
      <c r="C419" s="5"/>
      <c r="D419" s="14" t="str">
        <f t="shared" si="110"/>
        <v/>
      </c>
      <c r="E419" s="15" t="str">
        <f>IFERROR(IF(A419&lt;&gt;"",VLOOKUP(A419,matriz,IF(generador!B419=1,15,IF(generador!B419=2,18,IF(generador!B419=3,21,IF(generador!B419=4,24,IF(generador!B419=5,27,IF(generador!B419=6,30,IF(generador!B419=7,33,IF(generador!B419=8,36,IF(generador!B419=9,39,IF(generador!B419=10,42,IF(generador!B419=11,45,IF(generador!B419=12,48,IF(generador!B419=13,51,IF(generador!B419=14,54,IF(generador!B419=15,57))))))))))))))),FALSE),""),"")</f>
        <v/>
      </c>
      <c r="F419" s="16" t="str">
        <f t="shared" si="111"/>
        <v/>
      </c>
      <c r="G419" s="20" t="str">
        <f t="shared" si="112"/>
        <v/>
      </c>
      <c r="H419" s="13" t="str">
        <f t="shared" ca="1" si="115"/>
        <v/>
      </c>
      <c r="I419" s="14" t="str">
        <f t="shared" si="116"/>
        <v/>
      </c>
      <c r="J419" s="14" t="str">
        <f>""</f>
        <v/>
      </c>
      <c r="K419" s="14" t="str">
        <f t="shared" si="117"/>
        <v/>
      </c>
      <c r="L419" s="14" t="str">
        <f t="shared" si="118"/>
        <v/>
      </c>
      <c r="M419" s="14" t="str">
        <f t="shared" si="119"/>
        <v/>
      </c>
      <c r="N419" s="14" t="str">
        <f t="shared" si="120"/>
        <v/>
      </c>
      <c r="O419" s="14" t="str">
        <f t="shared" si="121"/>
        <v/>
      </c>
      <c r="P419" s="14" t="str">
        <f t="shared" si="122"/>
        <v/>
      </c>
      <c r="Q419" s="14" t="str">
        <f t="shared" si="123"/>
        <v/>
      </c>
      <c r="R419" s="96" t="str">
        <f t="shared" si="113"/>
        <v/>
      </c>
      <c r="S419" s="14" t="str">
        <f t="shared" si="124"/>
        <v/>
      </c>
      <c r="T419" s="14" t="str">
        <f t="shared" si="114"/>
        <v/>
      </c>
      <c r="U419" s="14" t="str">
        <f t="shared" si="125"/>
        <v/>
      </c>
      <c r="V419" s="14" t="str">
        <f t="shared" si="126"/>
        <v/>
      </c>
      <c r="W419" s="14" t="str">
        <f>IFERROR(CONCATENATE("PAGO N° ",B419," DEL CONTRATO CPS ",V419," ENTRE ",TEXT(VLOOKUP(A419,matriz,IF(generador!B419=1,16,IF(generador!B419=2,19,IF(generador!B419=3,22,IF(generador!B419=4,25,IF(generador!B419=5,28,IF(generador!B419=6,31,IF(generador!B419=7,34,IF(generador!B419=8,37,IF(generador!B419=9,40,IF(generador!B419=10,43,IF(generador!B419=11,46,IF(generador!B419=12,49,IF(generador!B419=13,52,IF(generador!B419=14,55,IF(generador!B419=15,58))))))))))))))),FALSE),"dd/mm/yyyy")," Y ",TEXT(VLOOKUP(A419,matriz,IF(generador!B419=1,17,IF(generador!B419=2,20,IF(generador!B419=3,23,IF(generador!B419=4,26,IF(generador!B419=5,29,IF(generador!B419=6,32,IF(generador!B419=7,35,IF(generador!B419=8,38,IF(generador!B419=9,41,IF(generador!B419=10,44,IF(generador!B419=11,47,IF(generador!B419=12,50,IF(generador!B419=13,53,IF(generador!B419=14,56,IF(generador!B419=15,59))))))))))))))),FALSE),"dd/mm/yyyy")),"")</f>
        <v/>
      </c>
    </row>
    <row r="420" spans="1:23" x14ac:dyDescent="0.25">
      <c r="A420" s="12"/>
      <c r="B420" s="5"/>
      <c r="C420" s="5"/>
      <c r="D420" s="14" t="str">
        <f t="shared" si="110"/>
        <v/>
      </c>
      <c r="E420" s="15" t="str">
        <f>IFERROR(IF(A420&lt;&gt;"",VLOOKUP(A420,matriz,IF(generador!B420=1,15,IF(generador!B420=2,18,IF(generador!B420=3,21,IF(generador!B420=4,24,IF(generador!B420=5,27,IF(generador!B420=6,30,IF(generador!B420=7,33,IF(generador!B420=8,36,IF(generador!B420=9,39,IF(generador!B420=10,42,IF(generador!B420=11,45,IF(generador!B420=12,48,IF(generador!B420=13,51,IF(generador!B420=14,54,IF(generador!B420=15,57))))))))))))))),FALSE),""),"")</f>
        <v/>
      </c>
      <c r="F420" s="16" t="str">
        <f t="shared" si="111"/>
        <v/>
      </c>
      <c r="G420" s="20" t="str">
        <f t="shared" si="112"/>
        <v/>
      </c>
      <c r="H420" s="13" t="str">
        <f t="shared" ca="1" si="115"/>
        <v/>
      </c>
      <c r="I420" s="14" t="str">
        <f t="shared" si="116"/>
        <v/>
      </c>
      <c r="J420" s="14" t="str">
        <f>""</f>
        <v/>
      </c>
      <c r="K420" s="14" t="str">
        <f t="shared" si="117"/>
        <v/>
      </c>
      <c r="L420" s="14" t="str">
        <f t="shared" si="118"/>
        <v/>
      </c>
      <c r="M420" s="14" t="str">
        <f t="shared" si="119"/>
        <v/>
      </c>
      <c r="N420" s="14" t="str">
        <f t="shared" si="120"/>
        <v/>
      </c>
      <c r="O420" s="14" t="str">
        <f t="shared" si="121"/>
        <v/>
      </c>
      <c r="P420" s="14" t="str">
        <f t="shared" si="122"/>
        <v/>
      </c>
      <c r="Q420" s="14" t="str">
        <f t="shared" si="123"/>
        <v/>
      </c>
      <c r="R420" s="96" t="str">
        <f t="shared" si="113"/>
        <v/>
      </c>
      <c r="S420" s="14" t="str">
        <f t="shared" si="124"/>
        <v/>
      </c>
      <c r="T420" s="14" t="str">
        <f t="shared" si="114"/>
        <v/>
      </c>
      <c r="U420" s="14" t="str">
        <f t="shared" si="125"/>
        <v/>
      </c>
      <c r="V420" s="14" t="str">
        <f t="shared" si="126"/>
        <v/>
      </c>
      <c r="W420" s="14" t="str">
        <f>IFERROR(CONCATENATE("PAGO N° ",B420," DEL CONTRATO CPS ",V420," ENTRE ",TEXT(VLOOKUP(A420,matriz,IF(generador!B420=1,16,IF(generador!B420=2,19,IF(generador!B420=3,22,IF(generador!B420=4,25,IF(generador!B420=5,28,IF(generador!B420=6,31,IF(generador!B420=7,34,IF(generador!B420=8,37,IF(generador!B420=9,40,IF(generador!B420=10,43,IF(generador!B420=11,46,IF(generador!B420=12,49,IF(generador!B420=13,52,IF(generador!B420=14,55,IF(generador!B420=15,58))))))))))))))),FALSE),"dd/mm/yyyy")," Y ",TEXT(VLOOKUP(A420,matriz,IF(generador!B420=1,17,IF(generador!B420=2,20,IF(generador!B420=3,23,IF(generador!B420=4,26,IF(generador!B420=5,29,IF(generador!B420=6,32,IF(generador!B420=7,35,IF(generador!B420=8,38,IF(generador!B420=9,41,IF(generador!B420=10,44,IF(generador!B420=11,47,IF(generador!B420=12,50,IF(generador!B420=13,53,IF(generador!B420=14,56,IF(generador!B420=15,59))))))))))))))),FALSE),"dd/mm/yyyy")),"")</f>
        <v/>
      </c>
    </row>
    <row r="421" spans="1:23" x14ac:dyDescent="0.25">
      <c r="A421" s="12"/>
      <c r="B421" s="5"/>
      <c r="C421" s="5"/>
      <c r="D421" s="14" t="str">
        <f t="shared" si="110"/>
        <v/>
      </c>
      <c r="E421" s="15" t="str">
        <f>IFERROR(IF(A421&lt;&gt;"",VLOOKUP(A421,matriz,IF(generador!B421=1,15,IF(generador!B421=2,18,IF(generador!B421=3,21,IF(generador!B421=4,24,IF(generador!B421=5,27,IF(generador!B421=6,30,IF(generador!B421=7,33,IF(generador!B421=8,36,IF(generador!B421=9,39,IF(generador!B421=10,42,IF(generador!B421=11,45,IF(generador!B421=12,48,IF(generador!B421=13,51,IF(generador!B421=14,54,IF(generador!B421=15,57))))))))))))))),FALSE),""),"")</f>
        <v/>
      </c>
      <c r="F421" s="16" t="str">
        <f t="shared" si="111"/>
        <v/>
      </c>
      <c r="G421" s="20" t="str">
        <f t="shared" si="112"/>
        <v/>
      </c>
      <c r="H421" s="13" t="str">
        <f t="shared" ca="1" si="115"/>
        <v/>
      </c>
      <c r="I421" s="14" t="str">
        <f t="shared" si="116"/>
        <v/>
      </c>
      <c r="J421" s="14" t="str">
        <f>""</f>
        <v/>
      </c>
      <c r="K421" s="14" t="str">
        <f t="shared" si="117"/>
        <v/>
      </c>
      <c r="L421" s="14" t="str">
        <f t="shared" si="118"/>
        <v/>
      </c>
      <c r="M421" s="14" t="str">
        <f t="shared" si="119"/>
        <v/>
      </c>
      <c r="N421" s="14" t="str">
        <f t="shared" si="120"/>
        <v/>
      </c>
      <c r="O421" s="14" t="str">
        <f t="shared" si="121"/>
        <v/>
      </c>
      <c r="P421" s="14" t="str">
        <f t="shared" si="122"/>
        <v/>
      </c>
      <c r="Q421" s="14" t="str">
        <f t="shared" si="123"/>
        <v/>
      </c>
      <c r="R421" s="96" t="str">
        <f t="shared" si="113"/>
        <v/>
      </c>
      <c r="S421" s="14" t="str">
        <f t="shared" si="124"/>
        <v/>
      </c>
      <c r="T421" s="14" t="str">
        <f t="shared" si="114"/>
        <v/>
      </c>
      <c r="U421" s="14" t="str">
        <f t="shared" si="125"/>
        <v/>
      </c>
      <c r="V421" s="14" t="str">
        <f t="shared" si="126"/>
        <v/>
      </c>
      <c r="W421" s="14" t="str">
        <f>IFERROR(CONCATENATE("PAGO N° ",B421," DEL CONTRATO CPS ",V421," ENTRE ",TEXT(VLOOKUP(A421,matriz,IF(generador!B421=1,16,IF(generador!B421=2,19,IF(generador!B421=3,22,IF(generador!B421=4,25,IF(generador!B421=5,28,IF(generador!B421=6,31,IF(generador!B421=7,34,IF(generador!B421=8,37,IF(generador!B421=9,40,IF(generador!B421=10,43,IF(generador!B421=11,46,IF(generador!B421=12,49,IF(generador!B421=13,52,IF(generador!B421=14,55,IF(generador!B421=15,58))))))))))))))),FALSE),"dd/mm/yyyy")," Y ",TEXT(VLOOKUP(A421,matriz,IF(generador!B421=1,17,IF(generador!B421=2,20,IF(generador!B421=3,23,IF(generador!B421=4,26,IF(generador!B421=5,29,IF(generador!B421=6,32,IF(generador!B421=7,35,IF(generador!B421=8,38,IF(generador!B421=9,41,IF(generador!B421=10,44,IF(generador!B421=11,47,IF(generador!B421=12,50,IF(generador!B421=13,53,IF(generador!B421=14,56,IF(generador!B421=15,59))))))))))))))),FALSE),"dd/mm/yyyy")),"")</f>
        <v/>
      </c>
    </row>
    <row r="422" spans="1:23" x14ac:dyDescent="0.25">
      <c r="A422" s="12"/>
      <c r="B422" s="5"/>
      <c r="C422" s="5"/>
      <c r="D422" s="14" t="str">
        <f t="shared" si="110"/>
        <v/>
      </c>
      <c r="E422" s="15" t="str">
        <f>IFERROR(IF(A422&lt;&gt;"",VLOOKUP(A422,matriz,IF(generador!B422=1,15,IF(generador!B422=2,18,IF(generador!B422=3,21,IF(generador!B422=4,24,IF(generador!B422=5,27,IF(generador!B422=6,30,IF(generador!B422=7,33,IF(generador!B422=8,36,IF(generador!B422=9,39,IF(generador!B422=10,42,IF(generador!B422=11,45,IF(generador!B422=12,48,IF(generador!B422=13,51,IF(generador!B422=14,54,IF(generador!B422=15,57))))))))))))))),FALSE),""),"")</f>
        <v/>
      </c>
      <c r="F422" s="16" t="str">
        <f t="shared" si="111"/>
        <v/>
      </c>
      <c r="G422" s="20" t="str">
        <f t="shared" si="112"/>
        <v/>
      </c>
      <c r="H422" s="13" t="str">
        <f t="shared" ca="1" si="115"/>
        <v/>
      </c>
      <c r="I422" s="14" t="str">
        <f t="shared" si="116"/>
        <v/>
      </c>
      <c r="J422" s="14" t="str">
        <f>""</f>
        <v/>
      </c>
      <c r="K422" s="14" t="str">
        <f t="shared" si="117"/>
        <v/>
      </c>
      <c r="L422" s="14" t="str">
        <f t="shared" si="118"/>
        <v/>
      </c>
      <c r="M422" s="14" t="str">
        <f t="shared" si="119"/>
        <v/>
      </c>
      <c r="N422" s="14" t="str">
        <f t="shared" si="120"/>
        <v/>
      </c>
      <c r="O422" s="14" t="str">
        <f t="shared" si="121"/>
        <v/>
      </c>
      <c r="P422" s="14" t="str">
        <f t="shared" si="122"/>
        <v/>
      </c>
      <c r="Q422" s="14" t="str">
        <f t="shared" si="123"/>
        <v/>
      </c>
      <c r="R422" s="96" t="str">
        <f t="shared" si="113"/>
        <v/>
      </c>
      <c r="S422" s="14" t="str">
        <f t="shared" si="124"/>
        <v/>
      </c>
      <c r="T422" s="14" t="str">
        <f t="shared" si="114"/>
        <v/>
      </c>
      <c r="U422" s="14" t="str">
        <f t="shared" si="125"/>
        <v/>
      </c>
      <c r="V422" s="14" t="str">
        <f t="shared" si="126"/>
        <v/>
      </c>
      <c r="W422" s="14" t="str">
        <f>IFERROR(CONCATENATE("PAGO N° ",B422," DEL CONTRATO CPS ",V422," ENTRE ",TEXT(VLOOKUP(A422,matriz,IF(generador!B422=1,16,IF(generador!B422=2,19,IF(generador!B422=3,22,IF(generador!B422=4,25,IF(generador!B422=5,28,IF(generador!B422=6,31,IF(generador!B422=7,34,IF(generador!B422=8,37,IF(generador!B422=9,40,IF(generador!B422=10,43,IF(generador!B422=11,46,IF(generador!B422=12,49,IF(generador!B422=13,52,IF(generador!B422=14,55,IF(generador!B422=15,58))))))))))))))),FALSE),"dd/mm/yyyy")," Y ",TEXT(VLOOKUP(A422,matriz,IF(generador!B422=1,17,IF(generador!B422=2,20,IF(generador!B422=3,23,IF(generador!B422=4,26,IF(generador!B422=5,29,IF(generador!B422=6,32,IF(generador!B422=7,35,IF(generador!B422=8,38,IF(generador!B422=9,41,IF(generador!B422=10,44,IF(generador!B422=11,47,IF(generador!B422=12,50,IF(generador!B422=13,53,IF(generador!B422=14,56,IF(generador!B422=15,59))))))))))))))),FALSE),"dd/mm/yyyy")),"")</f>
        <v/>
      </c>
    </row>
    <row r="423" spans="1:23" x14ac:dyDescent="0.25">
      <c r="A423" s="12"/>
      <c r="B423" s="5"/>
      <c r="C423" s="5"/>
      <c r="D423" s="14" t="str">
        <f t="shared" si="110"/>
        <v/>
      </c>
      <c r="E423" s="15" t="str">
        <f>IFERROR(IF(A423&lt;&gt;"",VLOOKUP(A423,matriz,IF(generador!B423=1,15,IF(generador!B423=2,18,IF(generador!B423=3,21,IF(generador!B423=4,24,IF(generador!B423=5,27,IF(generador!B423=6,30,IF(generador!B423=7,33,IF(generador!B423=8,36,IF(generador!B423=9,39,IF(generador!B423=10,42,IF(generador!B423=11,45,IF(generador!B423=12,48,IF(generador!B423=13,51,IF(generador!B423=14,54,IF(generador!B423=15,57))))))))))))))),FALSE),""),"")</f>
        <v/>
      </c>
      <c r="F423" s="16" t="str">
        <f t="shared" si="111"/>
        <v/>
      </c>
      <c r="G423" s="20" t="str">
        <f t="shared" si="112"/>
        <v/>
      </c>
      <c r="H423" s="13" t="str">
        <f t="shared" ca="1" si="115"/>
        <v/>
      </c>
      <c r="I423" s="14" t="str">
        <f t="shared" si="116"/>
        <v/>
      </c>
      <c r="J423" s="14" t="str">
        <f>""</f>
        <v/>
      </c>
      <c r="K423" s="14" t="str">
        <f t="shared" si="117"/>
        <v/>
      </c>
      <c r="L423" s="14" t="str">
        <f t="shared" si="118"/>
        <v/>
      </c>
      <c r="M423" s="14" t="str">
        <f t="shared" si="119"/>
        <v/>
      </c>
      <c r="N423" s="14" t="str">
        <f t="shared" si="120"/>
        <v/>
      </c>
      <c r="O423" s="14" t="str">
        <f t="shared" si="121"/>
        <v/>
      </c>
      <c r="P423" s="14" t="str">
        <f t="shared" si="122"/>
        <v/>
      </c>
      <c r="Q423" s="14" t="str">
        <f t="shared" si="123"/>
        <v/>
      </c>
      <c r="R423" s="96" t="str">
        <f t="shared" si="113"/>
        <v/>
      </c>
      <c r="S423" s="14" t="str">
        <f t="shared" si="124"/>
        <v/>
      </c>
      <c r="T423" s="14" t="str">
        <f t="shared" si="114"/>
        <v/>
      </c>
      <c r="U423" s="14" t="str">
        <f t="shared" si="125"/>
        <v/>
      </c>
      <c r="V423" s="14" t="str">
        <f t="shared" si="126"/>
        <v/>
      </c>
      <c r="W423" s="14" t="str">
        <f>IFERROR(CONCATENATE("PAGO N° ",B423," DEL CONTRATO CPS ",V423," ENTRE ",TEXT(VLOOKUP(A423,matriz,IF(generador!B423=1,16,IF(generador!B423=2,19,IF(generador!B423=3,22,IF(generador!B423=4,25,IF(generador!B423=5,28,IF(generador!B423=6,31,IF(generador!B423=7,34,IF(generador!B423=8,37,IF(generador!B423=9,40,IF(generador!B423=10,43,IF(generador!B423=11,46,IF(generador!B423=12,49,IF(generador!B423=13,52,IF(generador!B423=14,55,IF(generador!B423=15,58))))))))))))))),FALSE),"dd/mm/yyyy")," Y ",TEXT(VLOOKUP(A423,matriz,IF(generador!B423=1,17,IF(generador!B423=2,20,IF(generador!B423=3,23,IF(generador!B423=4,26,IF(generador!B423=5,29,IF(generador!B423=6,32,IF(generador!B423=7,35,IF(generador!B423=8,38,IF(generador!B423=9,41,IF(generador!B423=10,44,IF(generador!B423=11,47,IF(generador!B423=12,50,IF(generador!B423=13,53,IF(generador!B423=14,56,IF(generador!B423=15,59))))))))))))))),FALSE),"dd/mm/yyyy")),"")</f>
        <v/>
      </c>
    </row>
    <row r="424" spans="1:23" x14ac:dyDescent="0.25">
      <c r="A424" s="12"/>
      <c r="B424" s="5"/>
      <c r="C424" s="5"/>
      <c r="D424" s="14" t="str">
        <f t="shared" si="110"/>
        <v/>
      </c>
      <c r="E424" s="15" t="str">
        <f>IFERROR(IF(A424&lt;&gt;"",VLOOKUP(A424,matriz,IF(generador!B424=1,15,IF(generador!B424=2,18,IF(generador!B424=3,21,IF(generador!B424=4,24,IF(generador!B424=5,27,IF(generador!B424=6,30,IF(generador!B424=7,33,IF(generador!B424=8,36,IF(generador!B424=9,39,IF(generador!B424=10,42,IF(generador!B424=11,45,IF(generador!B424=12,48,IF(generador!B424=13,51,IF(generador!B424=14,54,IF(generador!B424=15,57))))))))))))))),FALSE),""),"")</f>
        <v/>
      </c>
      <c r="F424" s="16" t="str">
        <f t="shared" si="111"/>
        <v/>
      </c>
      <c r="G424" s="20" t="str">
        <f t="shared" si="112"/>
        <v/>
      </c>
      <c r="H424" s="13" t="str">
        <f t="shared" ca="1" si="115"/>
        <v/>
      </c>
      <c r="I424" s="14" t="str">
        <f t="shared" si="116"/>
        <v/>
      </c>
      <c r="J424" s="14" t="str">
        <f>""</f>
        <v/>
      </c>
      <c r="K424" s="14" t="str">
        <f t="shared" si="117"/>
        <v/>
      </c>
      <c r="L424" s="14" t="str">
        <f t="shared" si="118"/>
        <v/>
      </c>
      <c r="M424" s="14" t="str">
        <f t="shared" si="119"/>
        <v/>
      </c>
      <c r="N424" s="14" t="str">
        <f t="shared" si="120"/>
        <v/>
      </c>
      <c r="O424" s="14" t="str">
        <f t="shared" si="121"/>
        <v/>
      </c>
      <c r="P424" s="14" t="str">
        <f t="shared" si="122"/>
        <v/>
      </c>
      <c r="Q424" s="14" t="str">
        <f t="shared" si="123"/>
        <v/>
      </c>
      <c r="R424" s="96" t="str">
        <f t="shared" si="113"/>
        <v/>
      </c>
      <c r="S424" s="14" t="str">
        <f t="shared" si="124"/>
        <v/>
      </c>
      <c r="T424" s="14" t="str">
        <f t="shared" si="114"/>
        <v/>
      </c>
      <c r="U424" s="14" t="str">
        <f t="shared" si="125"/>
        <v/>
      </c>
      <c r="V424" s="14" t="str">
        <f t="shared" si="126"/>
        <v/>
      </c>
      <c r="W424" s="14" t="str">
        <f>IFERROR(CONCATENATE("PAGO N° ",B424," DEL CONTRATO CPS ",V424," ENTRE ",TEXT(VLOOKUP(A424,matriz,IF(generador!B424=1,16,IF(generador!B424=2,19,IF(generador!B424=3,22,IF(generador!B424=4,25,IF(generador!B424=5,28,IF(generador!B424=6,31,IF(generador!B424=7,34,IF(generador!B424=8,37,IF(generador!B424=9,40,IF(generador!B424=10,43,IF(generador!B424=11,46,IF(generador!B424=12,49,IF(generador!B424=13,52,IF(generador!B424=14,55,IF(generador!B424=15,58))))))))))))))),FALSE),"dd/mm/yyyy")," Y ",TEXT(VLOOKUP(A424,matriz,IF(generador!B424=1,17,IF(generador!B424=2,20,IF(generador!B424=3,23,IF(generador!B424=4,26,IF(generador!B424=5,29,IF(generador!B424=6,32,IF(generador!B424=7,35,IF(generador!B424=8,38,IF(generador!B424=9,41,IF(generador!B424=10,44,IF(generador!B424=11,47,IF(generador!B424=12,50,IF(generador!B424=13,53,IF(generador!B424=14,56,IF(generador!B424=15,59))))))))))))))),FALSE),"dd/mm/yyyy")),"")</f>
        <v/>
      </c>
    </row>
    <row r="425" spans="1:23" x14ac:dyDescent="0.25">
      <c r="A425" s="12"/>
      <c r="B425" s="5"/>
      <c r="C425" s="5"/>
      <c r="D425" s="14" t="str">
        <f t="shared" si="110"/>
        <v/>
      </c>
      <c r="E425" s="15" t="str">
        <f>IFERROR(IF(A425&lt;&gt;"",VLOOKUP(A425,matriz,IF(generador!B425=1,15,IF(generador!B425=2,18,IF(generador!B425=3,21,IF(generador!B425=4,24,IF(generador!B425=5,27,IF(generador!B425=6,30,IF(generador!B425=7,33,IF(generador!B425=8,36,IF(generador!B425=9,39,IF(generador!B425=10,42,IF(generador!B425=11,45,IF(generador!B425=12,48,IF(generador!B425=13,51,IF(generador!B425=14,54,IF(generador!B425=15,57))))))))))))))),FALSE),""),"")</f>
        <v/>
      </c>
      <c r="F425" s="16" t="str">
        <f t="shared" si="111"/>
        <v/>
      </c>
      <c r="G425" s="20" t="str">
        <f t="shared" si="112"/>
        <v/>
      </c>
      <c r="H425" s="13" t="str">
        <f t="shared" ca="1" si="115"/>
        <v/>
      </c>
      <c r="I425" s="14" t="str">
        <f t="shared" si="116"/>
        <v/>
      </c>
      <c r="J425" s="14" t="str">
        <f>""</f>
        <v/>
      </c>
      <c r="K425" s="14" t="str">
        <f t="shared" si="117"/>
        <v/>
      </c>
      <c r="L425" s="14" t="str">
        <f t="shared" si="118"/>
        <v/>
      </c>
      <c r="M425" s="14" t="str">
        <f t="shared" si="119"/>
        <v/>
      </c>
      <c r="N425" s="14" t="str">
        <f t="shared" si="120"/>
        <v/>
      </c>
      <c r="O425" s="14" t="str">
        <f t="shared" si="121"/>
        <v/>
      </c>
      <c r="P425" s="14" t="str">
        <f t="shared" si="122"/>
        <v/>
      </c>
      <c r="Q425" s="14" t="str">
        <f t="shared" si="123"/>
        <v/>
      </c>
      <c r="R425" s="96" t="str">
        <f t="shared" si="113"/>
        <v/>
      </c>
      <c r="S425" s="14" t="str">
        <f t="shared" si="124"/>
        <v/>
      </c>
      <c r="T425" s="14" t="str">
        <f t="shared" si="114"/>
        <v/>
      </c>
      <c r="U425" s="14" t="str">
        <f t="shared" si="125"/>
        <v/>
      </c>
      <c r="V425" s="14" t="str">
        <f t="shared" si="126"/>
        <v/>
      </c>
      <c r="W425" s="14" t="str">
        <f>IFERROR(CONCATENATE("PAGO N° ",B425," DEL CONTRATO CPS ",V425," ENTRE ",TEXT(VLOOKUP(A425,matriz,IF(generador!B425=1,16,IF(generador!B425=2,19,IF(generador!B425=3,22,IF(generador!B425=4,25,IF(generador!B425=5,28,IF(generador!B425=6,31,IF(generador!B425=7,34,IF(generador!B425=8,37,IF(generador!B425=9,40,IF(generador!B425=10,43,IF(generador!B425=11,46,IF(generador!B425=12,49,IF(generador!B425=13,52,IF(generador!B425=14,55,IF(generador!B425=15,58))))))))))))))),FALSE),"dd/mm/yyyy")," Y ",TEXT(VLOOKUP(A425,matriz,IF(generador!B425=1,17,IF(generador!B425=2,20,IF(generador!B425=3,23,IF(generador!B425=4,26,IF(generador!B425=5,29,IF(generador!B425=6,32,IF(generador!B425=7,35,IF(generador!B425=8,38,IF(generador!B425=9,41,IF(generador!B425=10,44,IF(generador!B425=11,47,IF(generador!B425=12,50,IF(generador!B425=13,53,IF(generador!B425=14,56,IF(generador!B425=15,59))))))))))))))),FALSE),"dd/mm/yyyy")),"")</f>
        <v/>
      </c>
    </row>
    <row r="426" spans="1:23" x14ac:dyDescent="0.25">
      <c r="A426" s="12"/>
      <c r="B426" s="5"/>
      <c r="C426" s="5"/>
      <c r="D426" s="14" t="str">
        <f t="shared" si="110"/>
        <v/>
      </c>
      <c r="E426" s="15" t="str">
        <f>IFERROR(IF(A426&lt;&gt;"",VLOOKUP(A426,matriz,IF(generador!B426=1,15,IF(generador!B426=2,18,IF(generador!B426=3,21,IF(generador!B426=4,24,IF(generador!B426=5,27,IF(generador!B426=6,30,IF(generador!B426=7,33,IF(generador!B426=8,36,IF(generador!B426=9,39,IF(generador!B426=10,42,IF(generador!B426=11,45,IF(generador!B426=12,48,IF(generador!B426=13,51,IF(generador!B426=14,54,IF(generador!B426=15,57))))))))))))))),FALSE),""),"")</f>
        <v/>
      </c>
      <c r="F426" s="16" t="str">
        <f t="shared" si="111"/>
        <v/>
      </c>
      <c r="G426" s="20" t="str">
        <f t="shared" si="112"/>
        <v/>
      </c>
      <c r="H426" s="13" t="str">
        <f t="shared" ca="1" si="115"/>
        <v/>
      </c>
      <c r="I426" s="14" t="str">
        <f t="shared" si="116"/>
        <v/>
      </c>
      <c r="J426" s="14" t="str">
        <f>""</f>
        <v/>
      </c>
      <c r="K426" s="14" t="str">
        <f t="shared" si="117"/>
        <v/>
      </c>
      <c r="L426" s="14" t="str">
        <f t="shared" si="118"/>
        <v/>
      </c>
      <c r="M426" s="14" t="str">
        <f t="shared" si="119"/>
        <v/>
      </c>
      <c r="N426" s="14" t="str">
        <f t="shared" si="120"/>
        <v/>
      </c>
      <c r="O426" s="14" t="str">
        <f t="shared" si="121"/>
        <v/>
      </c>
      <c r="P426" s="14" t="str">
        <f t="shared" si="122"/>
        <v/>
      </c>
      <c r="Q426" s="14" t="str">
        <f t="shared" si="123"/>
        <v/>
      </c>
      <c r="R426" s="96" t="str">
        <f t="shared" si="113"/>
        <v/>
      </c>
      <c r="S426" s="14" t="str">
        <f t="shared" si="124"/>
        <v/>
      </c>
      <c r="T426" s="14" t="str">
        <f t="shared" si="114"/>
        <v/>
      </c>
      <c r="U426" s="14" t="str">
        <f t="shared" si="125"/>
        <v/>
      </c>
      <c r="V426" s="14" t="str">
        <f t="shared" si="126"/>
        <v/>
      </c>
      <c r="W426" s="14" t="str">
        <f>IFERROR(CONCATENATE("PAGO N° ",B426," DEL CONTRATO CPS ",V426," ENTRE ",TEXT(VLOOKUP(A426,matriz,IF(generador!B426=1,16,IF(generador!B426=2,19,IF(generador!B426=3,22,IF(generador!B426=4,25,IF(generador!B426=5,28,IF(generador!B426=6,31,IF(generador!B426=7,34,IF(generador!B426=8,37,IF(generador!B426=9,40,IF(generador!B426=10,43,IF(generador!B426=11,46,IF(generador!B426=12,49,IF(generador!B426=13,52,IF(generador!B426=14,55,IF(generador!B426=15,58))))))))))))))),FALSE),"dd/mm/yyyy")," Y ",TEXT(VLOOKUP(A426,matriz,IF(generador!B426=1,17,IF(generador!B426=2,20,IF(generador!B426=3,23,IF(generador!B426=4,26,IF(generador!B426=5,29,IF(generador!B426=6,32,IF(generador!B426=7,35,IF(generador!B426=8,38,IF(generador!B426=9,41,IF(generador!B426=10,44,IF(generador!B426=11,47,IF(generador!B426=12,50,IF(generador!B426=13,53,IF(generador!B426=14,56,IF(generador!B426=15,59))))))))))))))),FALSE),"dd/mm/yyyy")),"")</f>
        <v/>
      </c>
    </row>
    <row r="427" spans="1:23" x14ac:dyDescent="0.25">
      <c r="A427" s="12"/>
      <c r="B427" s="5"/>
      <c r="C427" s="5"/>
      <c r="D427" s="14" t="str">
        <f t="shared" si="110"/>
        <v/>
      </c>
      <c r="E427" s="15" t="str">
        <f>IFERROR(IF(A427&lt;&gt;"",VLOOKUP(A427,matriz,IF(generador!B427=1,15,IF(generador!B427=2,18,IF(generador!B427=3,21,IF(generador!B427=4,24,IF(generador!B427=5,27,IF(generador!B427=6,30,IF(generador!B427=7,33,IF(generador!B427=8,36,IF(generador!B427=9,39,IF(generador!B427=10,42,IF(generador!B427=11,45,IF(generador!B427=12,48,IF(generador!B427=13,51,IF(generador!B427=14,54,IF(generador!B427=15,57))))))))))))))),FALSE),""),"")</f>
        <v/>
      </c>
      <c r="F427" s="16" t="str">
        <f t="shared" si="111"/>
        <v/>
      </c>
      <c r="G427" s="20" t="str">
        <f t="shared" si="112"/>
        <v/>
      </c>
      <c r="H427" s="13" t="str">
        <f t="shared" ca="1" si="115"/>
        <v/>
      </c>
      <c r="I427" s="14" t="str">
        <f t="shared" si="116"/>
        <v/>
      </c>
      <c r="J427" s="14" t="str">
        <f>""</f>
        <v/>
      </c>
      <c r="K427" s="14" t="str">
        <f t="shared" si="117"/>
        <v/>
      </c>
      <c r="L427" s="14" t="str">
        <f t="shared" si="118"/>
        <v/>
      </c>
      <c r="M427" s="14" t="str">
        <f t="shared" si="119"/>
        <v/>
      </c>
      <c r="N427" s="14" t="str">
        <f t="shared" si="120"/>
        <v/>
      </c>
      <c r="O427" s="14" t="str">
        <f t="shared" si="121"/>
        <v/>
      </c>
      <c r="P427" s="14" t="str">
        <f t="shared" si="122"/>
        <v/>
      </c>
      <c r="Q427" s="14" t="str">
        <f t="shared" si="123"/>
        <v/>
      </c>
      <c r="R427" s="96" t="str">
        <f t="shared" si="113"/>
        <v/>
      </c>
      <c r="S427" s="14" t="str">
        <f t="shared" si="124"/>
        <v/>
      </c>
      <c r="T427" s="14" t="str">
        <f t="shared" si="114"/>
        <v/>
      </c>
      <c r="U427" s="14" t="str">
        <f t="shared" si="125"/>
        <v/>
      </c>
      <c r="V427" s="14" t="str">
        <f t="shared" si="126"/>
        <v/>
      </c>
      <c r="W427" s="14" t="str">
        <f>IFERROR(CONCATENATE("PAGO N° ",B427," DEL CONTRATO CPS ",V427," ENTRE ",TEXT(VLOOKUP(A427,matriz,IF(generador!B427=1,16,IF(generador!B427=2,19,IF(generador!B427=3,22,IF(generador!B427=4,25,IF(generador!B427=5,28,IF(generador!B427=6,31,IF(generador!B427=7,34,IF(generador!B427=8,37,IF(generador!B427=9,40,IF(generador!B427=10,43,IF(generador!B427=11,46,IF(generador!B427=12,49,IF(generador!B427=13,52,IF(generador!B427=14,55,IF(generador!B427=15,58))))))))))))))),FALSE),"dd/mm/yyyy")," Y ",TEXT(VLOOKUP(A427,matriz,IF(generador!B427=1,17,IF(generador!B427=2,20,IF(generador!B427=3,23,IF(generador!B427=4,26,IF(generador!B427=5,29,IF(generador!B427=6,32,IF(generador!B427=7,35,IF(generador!B427=8,38,IF(generador!B427=9,41,IF(generador!B427=10,44,IF(generador!B427=11,47,IF(generador!B427=12,50,IF(generador!B427=13,53,IF(generador!B427=14,56,IF(generador!B427=15,59))))))))))))))),FALSE),"dd/mm/yyyy")),"")</f>
        <v/>
      </c>
    </row>
    <row r="428" spans="1:23" x14ac:dyDescent="0.25">
      <c r="A428" s="12"/>
      <c r="B428" s="5"/>
      <c r="C428" s="5"/>
      <c r="D428" s="14" t="str">
        <f t="shared" si="110"/>
        <v/>
      </c>
      <c r="E428" s="15" t="str">
        <f>IFERROR(IF(A428&lt;&gt;"",VLOOKUP(A428,matriz,IF(generador!B428=1,15,IF(generador!B428=2,18,IF(generador!B428=3,21,IF(generador!B428=4,24,IF(generador!B428=5,27,IF(generador!B428=6,30,IF(generador!B428=7,33,IF(generador!B428=8,36,IF(generador!B428=9,39,IF(generador!B428=10,42,IF(generador!B428=11,45,IF(generador!B428=12,48,IF(generador!B428=13,51,IF(generador!B428=14,54,IF(generador!B428=15,57))))))))))))))),FALSE),""),"")</f>
        <v/>
      </c>
      <c r="F428" s="16" t="str">
        <f t="shared" si="111"/>
        <v/>
      </c>
      <c r="G428" s="20" t="str">
        <f t="shared" si="112"/>
        <v/>
      </c>
      <c r="H428" s="13" t="str">
        <f t="shared" ca="1" si="115"/>
        <v/>
      </c>
      <c r="I428" s="14" t="str">
        <f t="shared" si="116"/>
        <v/>
      </c>
      <c r="J428" s="14" t="str">
        <f>""</f>
        <v/>
      </c>
      <c r="K428" s="14" t="str">
        <f t="shared" si="117"/>
        <v/>
      </c>
      <c r="L428" s="14" t="str">
        <f t="shared" si="118"/>
        <v/>
      </c>
      <c r="M428" s="14" t="str">
        <f t="shared" si="119"/>
        <v/>
      </c>
      <c r="N428" s="14" t="str">
        <f t="shared" si="120"/>
        <v/>
      </c>
      <c r="O428" s="14" t="str">
        <f t="shared" si="121"/>
        <v/>
      </c>
      <c r="P428" s="14" t="str">
        <f t="shared" si="122"/>
        <v/>
      </c>
      <c r="Q428" s="14" t="str">
        <f t="shared" si="123"/>
        <v/>
      </c>
      <c r="R428" s="96" t="str">
        <f t="shared" si="113"/>
        <v/>
      </c>
      <c r="S428" s="14" t="str">
        <f t="shared" si="124"/>
        <v/>
      </c>
      <c r="T428" s="14" t="str">
        <f t="shared" si="114"/>
        <v/>
      </c>
      <c r="U428" s="14" t="str">
        <f t="shared" si="125"/>
        <v/>
      </c>
      <c r="V428" s="14" t="str">
        <f t="shared" si="126"/>
        <v/>
      </c>
      <c r="W428" s="14" t="str">
        <f>IFERROR(CONCATENATE("PAGO N° ",B428," DEL CONTRATO CPS ",V428," ENTRE ",TEXT(VLOOKUP(A428,matriz,IF(generador!B428=1,16,IF(generador!B428=2,19,IF(generador!B428=3,22,IF(generador!B428=4,25,IF(generador!B428=5,28,IF(generador!B428=6,31,IF(generador!B428=7,34,IF(generador!B428=8,37,IF(generador!B428=9,40,IF(generador!B428=10,43,IF(generador!B428=11,46,IF(generador!B428=12,49,IF(generador!B428=13,52,IF(generador!B428=14,55,IF(generador!B428=15,58))))))))))))))),FALSE),"dd/mm/yyyy")," Y ",TEXT(VLOOKUP(A428,matriz,IF(generador!B428=1,17,IF(generador!B428=2,20,IF(generador!B428=3,23,IF(generador!B428=4,26,IF(generador!B428=5,29,IF(generador!B428=6,32,IF(generador!B428=7,35,IF(generador!B428=8,38,IF(generador!B428=9,41,IF(generador!B428=10,44,IF(generador!B428=11,47,IF(generador!B428=12,50,IF(generador!B428=13,53,IF(generador!B428=14,56,IF(generador!B428=15,59))))))))))))))),FALSE),"dd/mm/yyyy")),"")</f>
        <v/>
      </c>
    </row>
    <row r="429" spans="1:23" x14ac:dyDescent="0.25">
      <c r="A429" s="12"/>
      <c r="B429" s="5"/>
      <c r="C429" s="5"/>
      <c r="D429" s="14" t="str">
        <f t="shared" si="110"/>
        <v/>
      </c>
      <c r="E429" s="15" t="str">
        <f>IFERROR(IF(A429&lt;&gt;"",VLOOKUP(A429,matriz,IF(generador!B429=1,15,IF(generador!B429=2,18,IF(generador!B429=3,21,IF(generador!B429=4,24,IF(generador!B429=5,27,IF(generador!B429=6,30,IF(generador!B429=7,33,IF(generador!B429=8,36,IF(generador!B429=9,39,IF(generador!B429=10,42,IF(generador!B429=11,45,IF(generador!B429=12,48,IF(generador!B429=13,51,IF(generador!B429=14,54,IF(generador!B429=15,57))))))))))))))),FALSE),""),"")</f>
        <v/>
      </c>
      <c r="F429" s="16" t="str">
        <f t="shared" si="111"/>
        <v/>
      </c>
      <c r="G429" s="20" t="str">
        <f t="shared" si="112"/>
        <v/>
      </c>
      <c r="H429" s="13" t="str">
        <f t="shared" ca="1" si="115"/>
        <v/>
      </c>
      <c r="I429" s="14" t="str">
        <f t="shared" si="116"/>
        <v/>
      </c>
      <c r="J429" s="14" t="str">
        <f>""</f>
        <v/>
      </c>
      <c r="K429" s="14" t="str">
        <f t="shared" si="117"/>
        <v/>
      </c>
      <c r="L429" s="14" t="str">
        <f t="shared" si="118"/>
        <v/>
      </c>
      <c r="M429" s="14" t="str">
        <f t="shared" si="119"/>
        <v/>
      </c>
      <c r="N429" s="14" t="str">
        <f t="shared" si="120"/>
        <v/>
      </c>
      <c r="O429" s="14" t="str">
        <f t="shared" si="121"/>
        <v/>
      </c>
      <c r="P429" s="14" t="str">
        <f t="shared" si="122"/>
        <v/>
      </c>
      <c r="Q429" s="14" t="str">
        <f t="shared" si="123"/>
        <v/>
      </c>
      <c r="R429" s="96" t="str">
        <f t="shared" si="113"/>
        <v/>
      </c>
      <c r="S429" s="14" t="str">
        <f t="shared" si="124"/>
        <v/>
      </c>
      <c r="T429" s="14" t="str">
        <f t="shared" si="114"/>
        <v/>
      </c>
      <c r="U429" s="14" t="str">
        <f t="shared" si="125"/>
        <v/>
      </c>
      <c r="V429" s="14" t="str">
        <f t="shared" si="126"/>
        <v/>
      </c>
      <c r="W429" s="14" t="str">
        <f>IFERROR(CONCATENATE("PAGO N° ",B429," DEL CONTRATO CPS ",V429," ENTRE ",TEXT(VLOOKUP(A429,matriz,IF(generador!B429=1,16,IF(generador!B429=2,19,IF(generador!B429=3,22,IF(generador!B429=4,25,IF(generador!B429=5,28,IF(generador!B429=6,31,IF(generador!B429=7,34,IF(generador!B429=8,37,IF(generador!B429=9,40,IF(generador!B429=10,43,IF(generador!B429=11,46,IF(generador!B429=12,49,IF(generador!B429=13,52,IF(generador!B429=14,55,IF(generador!B429=15,58))))))))))))))),FALSE),"dd/mm/yyyy")," Y ",TEXT(VLOOKUP(A429,matriz,IF(generador!B429=1,17,IF(generador!B429=2,20,IF(generador!B429=3,23,IF(generador!B429=4,26,IF(generador!B429=5,29,IF(generador!B429=6,32,IF(generador!B429=7,35,IF(generador!B429=8,38,IF(generador!B429=9,41,IF(generador!B429=10,44,IF(generador!B429=11,47,IF(generador!B429=12,50,IF(generador!B429=13,53,IF(generador!B429=14,56,IF(generador!B429=15,59))))))))))))))),FALSE),"dd/mm/yyyy")),"")</f>
        <v/>
      </c>
    </row>
    <row r="430" spans="1:23" x14ac:dyDescent="0.25">
      <c r="A430" s="12"/>
      <c r="B430" s="5"/>
      <c r="C430" s="5"/>
      <c r="D430" s="14" t="str">
        <f t="shared" si="110"/>
        <v/>
      </c>
      <c r="E430" s="15" t="str">
        <f>IFERROR(IF(A430&lt;&gt;"",VLOOKUP(A430,matriz,IF(generador!B430=1,15,IF(generador!B430=2,18,IF(generador!B430=3,21,IF(generador!B430=4,24,IF(generador!B430=5,27,IF(generador!B430=6,30,IF(generador!B430=7,33,IF(generador!B430=8,36,IF(generador!B430=9,39,IF(generador!B430=10,42,IF(generador!B430=11,45,IF(generador!B430=12,48,IF(generador!B430=13,51,IF(generador!B430=14,54,IF(generador!B430=15,57))))))))))))))),FALSE),""),"")</f>
        <v/>
      </c>
      <c r="F430" s="16" t="str">
        <f t="shared" si="111"/>
        <v/>
      </c>
      <c r="G430" s="20" t="str">
        <f t="shared" si="112"/>
        <v/>
      </c>
      <c r="H430" s="13" t="str">
        <f t="shared" ca="1" si="115"/>
        <v/>
      </c>
      <c r="I430" s="14" t="str">
        <f t="shared" si="116"/>
        <v/>
      </c>
      <c r="J430" s="14" t="str">
        <f>""</f>
        <v/>
      </c>
      <c r="K430" s="14" t="str">
        <f t="shared" si="117"/>
        <v/>
      </c>
      <c r="L430" s="14" t="str">
        <f t="shared" si="118"/>
        <v/>
      </c>
      <c r="M430" s="14" t="str">
        <f t="shared" si="119"/>
        <v/>
      </c>
      <c r="N430" s="14" t="str">
        <f t="shared" si="120"/>
        <v/>
      </c>
      <c r="O430" s="14" t="str">
        <f t="shared" si="121"/>
        <v/>
      </c>
      <c r="P430" s="14" t="str">
        <f t="shared" si="122"/>
        <v/>
      </c>
      <c r="Q430" s="14" t="str">
        <f t="shared" si="123"/>
        <v/>
      </c>
      <c r="R430" s="96" t="str">
        <f t="shared" si="113"/>
        <v/>
      </c>
      <c r="S430" s="14" t="str">
        <f t="shared" si="124"/>
        <v/>
      </c>
      <c r="T430" s="14" t="str">
        <f t="shared" si="114"/>
        <v/>
      </c>
      <c r="U430" s="14" t="str">
        <f t="shared" si="125"/>
        <v/>
      </c>
      <c r="V430" s="14" t="str">
        <f t="shared" si="126"/>
        <v/>
      </c>
      <c r="W430" s="14" t="str">
        <f>IFERROR(CONCATENATE("PAGO N° ",B430," DEL CONTRATO CPS ",V430," ENTRE ",TEXT(VLOOKUP(A430,matriz,IF(generador!B430=1,16,IF(generador!B430=2,19,IF(generador!B430=3,22,IF(generador!B430=4,25,IF(generador!B430=5,28,IF(generador!B430=6,31,IF(generador!B430=7,34,IF(generador!B430=8,37,IF(generador!B430=9,40,IF(generador!B430=10,43,IF(generador!B430=11,46,IF(generador!B430=12,49,IF(generador!B430=13,52,IF(generador!B430=14,55,IF(generador!B430=15,58))))))))))))))),FALSE),"dd/mm/yyyy")," Y ",TEXT(VLOOKUP(A430,matriz,IF(generador!B430=1,17,IF(generador!B430=2,20,IF(generador!B430=3,23,IF(generador!B430=4,26,IF(generador!B430=5,29,IF(generador!B430=6,32,IF(generador!B430=7,35,IF(generador!B430=8,38,IF(generador!B430=9,41,IF(generador!B430=10,44,IF(generador!B430=11,47,IF(generador!B430=12,50,IF(generador!B430=13,53,IF(generador!B430=14,56,IF(generador!B430=15,59))))))))))))))),FALSE),"dd/mm/yyyy")),"")</f>
        <v/>
      </c>
    </row>
    <row r="431" spans="1:23" x14ac:dyDescent="0.25">
      <c r="A431" s="12"/>
      <c r="B431" s="5"/>
      <c r="C431" s="5"/>
      <c r="D431" s="14" t="str">
        <f t="shared" si="110"/>
        <v/>
      </c>
      <c r="E431" s="15" t="str">
        <f>IFERROR(IF(A431&lt;&gt;"",VLOOKUP(A431,matriz,IF(generador!B431=1,15,IF(generador!B431=2,18,IF(generador!B431=3,21,IF(generador!B431=4,24,IF(generador!B431=5,27,IF(generador!B431=6,30,IF(generador!B431=7,33,IF(generador!B431=8,36,IF(generador!B431=9,39,IF(generador!B431=10,42,IF(generador!B431=11,45,IF(generador!B431=12,48,IF(generador!B431=13,51,IF(generador!B431=14,54,IF(generador!B431=15,57))))))))))))))),FALSE),""),"")</f>
        <v/>
      </c>
      <c r="F431" s="16" t="str">
        <f t="shared" si="111"/>
        <v/>
      </c>
      <c r="G431" s="20" t="str">
        <f t="shared" si="112"/>
        <v/>
      </c>
      <c r="H431" s="13" t="str">
        <f t="shared" ca="1" si="115"/>
        <v/>
      </c>
      <c r="I431" s="14" t="str">
        <f t="shared" si="116"/>
        <v/>
      </c>
      <c r="J431" s="14" t="str">
        <f>""</f>
        <v/>
      </c>
      <c r="K431" s="14" t="str">
        <f t="shared" si="117"/>
        <v/>
      </c>
      <c r="L431" s="14" t="str">
        <f t="shared" si="118"/>
        <v/>
      </c>
      <c r="M431" s="14" t="str">
        <f t="shared" si="119"/>
        <v/>
      </c>
      <c r="N431" s="14" t="str">
        <f t="shared" si="120"/>
        <v/>
      </c>
      <c r="O431" s="14" t="str">
        <f t="shared" si="121"/>
        <v/>
      </c>
      <c r="P431" s="14" t="str">
        <f t="shared" si="122"/>
        <v/>
      </c>
      <c r="Q431" s="14" t="str">
        <f t="shared" si="123"/>
        <v/>
      </c>
      <c r="R431" s="96" t="str">
        <f t="shared" si="113"/>
        <v/>
      </c>
      <c r="S431" s="14" t="str">
        <f t="shared" si="124"/>
        <v/>
      </c>
      <c r="T431" s="14" t="str">
        <f t="shared" si="114"/>
        <v/>
      </c>
      <c r="U431" s="14" t="str">
        <f t="shared" si="125"/>
        <v/>
      </c>
      <c r="V431" s="14" t="str">
        <f t="shared" si="126"/>
        <v/>
      </c>
      <c r="W431" s="14" t="str">
        <f>IFERROR(CONCATENATE("PAGO N° ",B431," DEL CONTRATO CPS ",V431," ENTRE ",TEXT(VLOOKUP(A431,matriz,IF(generador!B431=1,16,IF(generador!B431=2,19,IF(generador!B431=3,22,IF(generador!B431=4,25,IF(generador!B431=5,28,IF(generador!B431=6,31,IF(generador!B431=7,34,IF(generador!B431=8,37,IF(generador!B431=9,40,IF(generador!B431=10,43,IF(generador!B431=11,46,IF(generador!B431=12,49,IF(generador!B431=13,52,IF(generador!B431=14,55,IF(generador!B431=15,58))))))))))))))),FALSE),"dd/mm/yyyy")," Y ",TEXT(VLOOKUP(A431,matriz,IF(generador!B431=1,17,IF(generador!B431=2,20,IF(generador!B431=3,23,IF(generador!B431=4,26,IF(generador!B431=5,29,IF(generador!B431=6,32,IF(generador!B431=7,35,IF(generador!B431=8,38,IF(generador!B431=9,41,IF(generador!B431=10,44,IF(generador!B431=11,47,IF(generador!B431=12,50,IF(generador!B431=13,53,IF(generador!B431=14,56,IF(generador!B431=15,59))))))))))))))),FALSE),"dd/mm/yyyy")),"")</f>
        <v/>
      </c>
    </row>
    <row r="432" spans="1:23" x14ac:dyDescent="0.25">
      <c r="A432" s="12"/>
      <c r="B432" s="5"/>
      <c r="C432" s="5"/>
      <c r="D432" s="14" t="str">
        <f t="shared" si="110"/>
        <v/>
      </c>
      <c r="E432" s="15" t="str">
        <f>IFERROR(IF(A432&lt;&gt;"",VLOOKUP(A432,matriz,IF(generador!B432=1,15,IF(generador!B432=2,18,IF(generador!B432=3,21,IF(generador!B432=4,24,IF(generador!B432=5,27,IF(generador!B432=6,30,IF(generador!B432=7,33,IF(generador!B432=8,36,IF(generador!B432=9,39,IF(generador!B432=10,42,IF(generador!B432=11,45,IF(generador!B432=12,48,IF(generador!B432=13,51,IF(generador!B432=14,54,IF(generador!B432=15,57))))))))))))))),FALSE),""),"")</f>
        <v/>
      </c>
      <c r="F432" s="16" t="str">
        <f t="shared" si="111"/>
        <v/>
      </c>
      <c r="G432" s="20" t="str">
        <f t="shared" si="112"/>
        <v/>
      </c>
      <c r="H432" s="13" t="str">
        <f t="shared" ca="1" si="115"/>
        <v/>
      </c>
      <c r="I432" s="14" t="str">
        <f t="shared" si="116"/>
        <v/>
      </c>
      <c r="J432" s="14" t="str">
        <f>""</f>
        <v/>
      </c>
      <c r="K432" s="14" t="str">
        <f t="shared" si="117"/>
        <v/>
      </c>
      <c r="L432" s="14" t="str">
        <f t="shared" si="118"/>
        <v/>
      </c>
      <c r="M432" s="14" t="str">
        <f t="shared" si="119"/>
        <v/>
      </c>
      <c r="N432" s="14" t="str">
        <f t="shared" si="120"/>
        <v/>
      </c>
      <c r="O432" s="14" t="str">
        <f t="shared" si="121"/>
        <v/>
      </c>
      <c r="P432" s="14" t="str">
        <f t="shared" si="122"/>
        <v/>
      </c>
      <c r="Q432" s="14" t="str">
        <f t="shared" si="123"/>
        <v/>
      </c>
      <c r="R432" s="96" t="str">
        <f t="shared" si="113"/>
        <v/>
      </c>
      <c r="S432" s="14" t="str">
        <f t="shared" si="124"/>
        <v/>
      </c>
      <c r="T432" s="14" t="str">
        <f t="shared" si="114"/>
        <v/>
      </c>
      <c r="U432" s="14" t="str">
        <f t="shared" si="125"/>
        <v/>
      </c>
      <c r="V432" s="14" t="str">
        <f t="shared" si="126"/>
        <v/>
      </c>
      <c r="W432" s="14" t="str">
        <f>IFERROR(CONCATENATE("PAGO N° ",B432," DEL CONTRATO CPS ",V432," ENTRE ",TEXT(VLOOKUP(A432,matriz,IF(generador!B432=1,16,IF(generador!B432=2,19,IF(generador!B432=3,22,IF(generador!B432=4,25,IF(generador!B432=5,28,IF(generador!B432=6,31,IF(generador!B432=7,34,IF(generador!B432=8,37,IF(generador!B432=9,40,IF(generador!B432=10,43,IF(generador!B432=11,46,IF(generador!B432=12,49,IF(generador!B432=13,52,IF(generador!B432=14,55,IF(generador!B432=15,58))))))))))))))),FALSE),"dd/mm/yyyy")," Y ",TEXT(VLOOKUP(A432,matriz,IF(generador!B432=1,17,IF(generador!B432=2,20,IF(generador!B432=3,23,IF(generador!B432=4,26,IF(generador!B432=5,29,IF(generador!B432=6,32,IF(generador!B432=7,35,IF(generador!B432=8,38,IF(generador!B432=9,41,IF(generador!B432=10,44,IF(generador!B432=11,47,IF(generador!B432=12,50,IF(generador!B432=13,53,IF(generador!B432=14,56,IF(generador!B432=15,59))))))))))))))),FALSE),"dd/mm/yyyy")),"")</f>
        <v/>
      </c>
    </row>
    <row r="433" spans="1:23" x14ac:dyDescent="0.25">
      <c r="A433" s="12"/>
      <c r="B433" s="5"/>
      <c r="C433" s="5"/>
      <c r="D433" s="14" t="str">
        <f t="shared" si="110"/>
        <v/>
      </c>
      <c r="E433" s="15" t="str">
        <f>IFERROR(IF(A433&lt;&gt;"",VLOOKUP(A433,matriz,IF(generador!B433=1,15,IF(generador!B433=2,18,IF(generador!B433=3,21,IF(generador!B433=4,24,IF(generador!B433=5,27,IF(generador!B433=6,30,IF(generador!B433=7,33,IF(generador!B433=8,36,IF(generador!B433=9,39,IF(generador!B433=10,42,IF(generador!B433=11,45,IF(generador!B433=12,48,IF(generador!B433=13,51,IF(generador!B433=14,54,IF(generador!B433=15,57))))))))))))))),FALSE),""),"")</f>
        <v/>
      </c>
      <c r="F433" s="16" t="str">
        <f t="shared" si="111"/>
        <v/>
      </c>
      <c r="G433" s="20" t="str">
        <f t="shared" si="112"/>
        <v/>
      </c>
      <c r="H433" s="13" t="str">
        <f t="shared" ca="1" si="115"/>
        <v/>
      </c>
      <c r="I433" s="14" t="str">
        <f t="shared" si="116"/>
        <v/>
      </c>
      <c r="J433" s="14" t="str">
        <f>""</f>
        <v/>
      </c>
      <c r="K433" s="14" t="str">
        <f t="shared" si="117"/>
        <v/>
      </c>
      <c r="L433" s="14" t="str">
        <f t="shared" si="118"/>
        <v/>
      </c>
      <c r="M433" s="14" t="str">
        <f t="shared" si="119"/>
        <v/>
      </c>
      <c r="N433" s="14" t="str">
        <f t="shared" si="120"/>
        <v/>
      </c>
      <c r="O433" s="14" t="str">
        <f t="shared" si="121"/>
        <v/>
      </c>
      <c r="P433" s="14" t="str">
        <f t="shared" si="122"/>
        <v/>
      </c>
      <c r="Q433" s="14" t="str">
        <f t="shared" si="123"/>
        <v/>
      </c>
      <c r="R433" s="96" t="str">
        <f t="shared" si="113"/>
        <v/>
      </c>
      <c r="S433" s="14" t="str">
        <f t="shared" si="124"/>
        <v/>
      </c>
      <c r="T433" s="14" t="str">
        <f t="shared" si="114"/>
        <v/>
      </c>
      <c r="U433" s="14" t="str">
        <f t="shared" si="125"/>
        <v/>
      </c>
      <c r="V433" s="14" t="str">
        <f t="shared" si="126"/>
        <v/>
      </c>
      <c r="W433" s="14" t="str">
        <f>IFERROR(CONCATENATE("PAGO N° ",B433," DEL CONTRATO CPS ",V433," ENTRE ",TEXT(VLOOKUP(A433,matriz,IF(generador!B433=1,16,IF(generador!B433=2,19,IF(generador!B433=3,22,IF(generador!B433=4,25,IF(generador!B433=5,28,IF(generador!B433=6,31,IF(generador!B433=7,34,IF(generador!B433=8,37,IF(generador!B433=9,40,IF(generador!B433=10,43,IF(generador!B433=11,46,IF(generador!B433=12,49,IF(generador!B433=13,52,IF(generador!B433=14,55,IF(generador!B433=15,58))))))))))))))),FALSE),"dd/mm/yyyy")," Y ",TEXT(VLOOKUP(A433,matriz,IF(generador!B433=1,17,IF(generador!B433=2,20,IF(generador!B433=3,23,IF(generador!B433=4,26,IF(generador!B433=5,29,IF(generador!B433=6,32,IF(generador!B433=7,35,IF(generador!B433=8,38,IF(generador!B433=9,41,IF(generador!B433=10,44,IF(generador!B433=11,47,IF(generador!B433=12,50,IF(generador!B433=13,53,IF(generador!B433=14,56,IF(generador!B433=15,59))))))))))))))),FALSE),"dd/mm/yyyy")),"")</f>
        <v/>
      </c>
    </row>
    <row r="434" spans="1:23" x14ac:dyDescent="0.25">
      <c r="A434" s="12"/>
      <c r="B434" s="5"/>
      <c r="C434" s="5"/>
      <c r="D434" s="14" t="str">
        <f t="shared" si="110"/>
        <v/>
      </c>
      <c r="E434" s="15" t="str">
        <f>IFERROR(IF(A434&lt;&gt;"",VLOOKUP(A434,matriz,IF(generador!B434=1,15,IF(generador!B434=2,18,IF(generador!B434=3,21,IF(generador!B434=4,24,IF(generador!B434=5,27,IF(generador!B434=6,30,IF(generador!B434=7,33,IF(generador!B434=8,36,IF(generador!B434=9,39,IF(generador!B434=10,42,IF(generador!B434=11,45,IF(generador!B434=12,48,IF(generador!B434=13,51,IF(generador!B434=14,54,IF(generador!B434=15,57))))))))))))))),FALSE),""),"")</f>
        <v/>
      </c>
      <c r="F434" s="16" t="str">
        <f t="shared" si="111"/>
        <v/>
      </c>
      <c r="G434" s="20" t="str">
        <f t="shared" si="112"/>
        <v/>
      </c>
      <c r="H434" s="13" t="str">
        <f t="shared" ca="1" si="115"/>
        <v/>
      </c>
      <c r="I434" s="14" t="str">
        <f t="shared" si="116"/>
        <v/>
      </c>
      <c r="J434" s="14" t="str">
        <f>""</f>
        <v/>
      </c>
      <c r="K434" s="14" t="str">
        <f t="shared" si="117"/>
        <v/>
      </c>
      <c r="L434" s="14" t="str">
        <f t="shared" si="118"/>
        <v/>
      </c>
      <c r="M434" s="14" t="str">
        <f t="shared" si="119"/>
        <v/>
      </c>
      <c r="N434" s="14" t="str">
        <f t="shared" si="120"/>
        <v/>
      </c>
      <c r="O434" s="14" t="str">
        <f t="shared" si="121"/>
        <v/>
      </c>
      <c r="P434" s="14" t="str">
        <f t="shared" si="122"/>
        <v/>
      </c>
      <c r="Q434" s="14" t="str">
        <f t="shared" si="123"/>
        <v/>
      </c>
      <c r="R434" s="96" t="str">
        <f t="shared" si="113"/>
        <v/>
      </c>
      <c r="S434" s="14" t="str">
        <f t="shared" si="124"/>
        <v/>
      </c>
      <c r="T434" s="14" t="str">
        <f t="shared" si="114"/>
        <v/>
      </c>
      <c r="U434" s="14" t="str">
        <f t="shared" si="125"/>
        <v/>
      </c>
      <c r="V434" s="14" t="str">
        <f t="shared" si="126"/>
        <v/>
      </c>
      <c r="W434" s="14" t="str">
        <f>IFERROR(CONCATENATE("PAGO N° ",B434," DEL CONTRATO CPS ",V434," ENTRE ",TEXT(VLOOKUP(A434,matriz,IF(generador!B434=1,16,IF(generador!B434=2,19,IF(generador!B434=3,22,IF(generador!B434=4,25,IF(generador!B434=5,28,IF(generador!B434=6,31,IF(generador!B434=7,34,IF(generador!B434=8,37,IF(generador!B434=9,40,IF(generador!B434=10,43,IF(generador!B434=11,46,IF(generador!B434=12,49,IF(generador!B434=13,52,IF(generador!B434=14,55,IF(generador!B434=15,58))))))))))))))),FALSE),"dd/mm/yyyy")," Y ",TEXT(VLOOKUP(A434,matriz,IF(generador!B434=1,17,IF(generador!B434=2,20,IF(generador!B434=3,23,IF(generador!B434=4,26,IF(generador!B434=5,29,IF(generador!B434=6,32,IF(generador!B434=7,35,IF(generador!B434=8,38,IF(generador!B434=9,41,IF(generador!B434=10,44,IF(generador!B434=11,47,IF(generador!B434=12,50,IF(generador!B434=13,53,IF(generador!B434=14,56,IF(generador!B434=15,59))))))))))))))),FALSE),"dd/mm/yyyy")),"")</f>
        <v/>
      </c>
    </row>
    <row r="435" spans="1:23" x14ac:dyDescent="0.25">
      <c r="A435" s="12"/>
      <c r="B435" s="5"/>
      <c r="C435" s="5"/>
      <c r="D435" s="14" t="str">
        <f t="shared" si="110"/>
        <v/>
      </c>
      <c r="E435" s="15" t="str">
        <f>IFERROR(IF(A435&lt;&gt;"",VLOOKUP(A435,matriz,IF(generador!B435=1,15,IF(generador!B435=2,18,IF(generador!B435=3,21,IF(generador!B435=4,24,IF(generador!B435=5,27,IF(generador!B435=6,30,IF(generador!B435=7,33,IF(generador!B435=8,36,IF(generador!B435=9,39,IF(generador!B435=10,42,IF(generador!B435=11,45,IF(generador!B435=12,48,IF(generador!B435=13,51,IF(generador!B435=14,54,IF(generador!B435=15,57))))))))))))))),FALSE),""),"")</f>
        <v/>
      </c>
      <c r="F435" s="16" t="str">
        <f t="shared" si="111"/>
        <v/>
      </c>
      <c r="G435" s="20" t="str">
        <f t="shared" si="112"/>
        <v/>
      </c>
      <c r="H435" s="13" t="str">
        <f t="shared" ca="1" si="115"/>
        <v/>
      </c>
      <c r="I435" s="14" t="str">
        <f t="shared" si="116"/>
        <v/>
      </c>
      <c r="J435" s="14" t="str">
        <f>""</f>
        <v/>
      </c>
      <c r="K435" s="14" t="str">
        <f t="shared" si="117"/>
        <v/>
      </c>
      <c r="L435" s="14" t="str">
        <f t="shared" si="118"/>
        <v/>
      </c>
      <c r="M435" s="14" t="str">
        <f t="shared" si="119"/>
        <v/>
      </c>
      <c r="N435" s="14" t="str">
        <f t="shared" si="120"/>
        <v/>
      </c>
      <c r="O435" s="14" t="str">
        <f t="shared" si="121"/>
        <v/>
      </c>
      <c r="P435" s="14" t="str">
        <f t="shared" si="122"/>
        <v/>
      </c>
      <c r="Q435" s="14" t="str">
        <f t="shared" si="123"/>
        <v/>
      </c>
      <c r="R435" s="96" t="str">
        <f t="shared" si="113"/>
        <v/>
      </c>
      <c r="S435" s="14" t="str">
        <f t="shared" si="124"/>
        <v/>
      </c>
      <c r="T435" s="14" t="str">
        <f t="shared" si="114"/>
        <v/>
      </c>
      <c r="U435" s="14" t="str">
        <f t="shared" si="125"/>
        <v/>
      </c>
      <c r="V435" s="14" t="str">
        <f t="shared" si="126"/>
        <v/>
      </c>
      <c r="W435" s="14" t="str">
        <f>IFERROR(CONCATENATE("PAGO N° ",B435," DEL CONTRATO CPS ",V435," ENTRE ",TEXT(VLOOKUP(A435,matriz,IF(generador!B435=1,16,IF(generador!B435=2,19,IF(generador!B435=3,22,IF(generador!B435=4,25,IF(generador!B435=5,28,IF(generador!B435=6,31,IF(generador!B435=7,34,IF(generador!B435=8,37,IF(generador!B435=9,40,IF(generador!B435=10,43,IF(generador!B435=11,46,IF(generador!B435=12,49,IF(generador!B435=13,52,IF(generador!B435=14,55,IF(generador!B435=15,58))))))))))))))),FALSE),"dd/mm/yyyy")," Y ",TEXT(VLOOKUP(A435,matriz,IF(generador!B435=1,17,IF(generador!B435=2,20,IF(generador!B435=3,23,IF(generador!B435=4,26,IF(generador!B435=5,29,IF(generador!B435=6,32,IF(generador!B435=7,35,IF(generador!B435=8,38,IF(generador!B435=9,41,IF(generador!B435=10,44,IF(generador!B435=11,47,IF(generador!B435=12,50,IF(generador!B435=13,53,IF(generador!B435=14,56,IF(generador!B435=15,59))))))))))))))),FALSE),"dd/mm/yyyy")),"")</f>
        <v/>
      </c>
    </row>
    <row r="436" spans="1:23" x14ac:dyDescent="0.25">
      <c r="A436" s="12"/>
      <c r="B436" s="5"/>
      <c r="C436" s="5"/>
      <c r="D436" s="14" t="str">
        <f t="shared" si="110"/>
        <v/>
      </c>
      <c r="E436" s="15" t="str">
        <f>IFERROR(IF(A436&lt;&gt;"",VLOOKUP(A436,matriz,IF(generador!B436=1,15,IF(generador!B436=2,18,IF(generador!B436=3,21,IF(generador!B436=4,24,IF(generador!B436=5,27,IF(generador!B436=6,30,IF(generador!B436=7,33,IF(generador!B436=8,36,IF(generador!B436=9,39,IF(generador!B436=10,42,IF(generador!B436=11,45,IF(generador!B436=12,48,IF(generador!B436=13,51,IF(generador!B436=14,54,IF(generador!B436=15,57))))))))))))))),FALSE),""),"")</f>
        <v/>
      </c>
      <c r="F436" s="16" t="str">
        <f t="shared" si="111"/>
        <v/>
      </c>
      <c r="G436" s="20" t="str">
        <f t="shared" si="112"/>
        <v/>
      </c>
      <c r="H436" s="13" t="str">
        <f t="shared" ca="1" si="115"/>
        <v/>
      </c>
      <c r="I436" s="14" t="str">
        <f t="shared" si="116"/>
        <v/>
      </c>
      <c r="J436" s="14" t="str">
        <f>""</f>
        <v/>
      </c>
      <c r="K436" s="14" t="str">
        <f t="shared" si="117"/>
        <v/>
      </c>
      <c r="L436" s="14" t="str">
        <f t="shared" si="118"/>
        <v/>
      </c>
      <c r="M436" s="14" t="str">
        <f t="shared" si="119"/>
        <v/>
      </c>
      <c r="N436" s="14" t="str">
        <f t="shared" si="120"/>
        <v/>
      </c>
      <c r="O436" s="14" t="str">
        <f t="shared" si="121"/>
        <v/>
      </c>
      <c r="P436" s="14" t="str">
        <f t="shared" si="122"/>
        <v/>
      </c>
      <c r="Q436" s="14" t="str">
        <f t="shared" si="123"/>
        <v/>
      </c>
      <c r="R436" s="96" t="str">
        <f t="shared" si="113"/>
        <v/>
      </c>
      <c r="S436" s="14" t="str">
        <f t="shared" si="124"/>
        <v/>
      </c>
      <c r="T436" s="14" t="str">
        <f t="shared" si="114"/>
        <v/>
      </c>
      <c r="U436" s="14" t="str">
        <f t="shared" si="125"/>
        <v/>
      </c>
      <c r="V436" s="14" t="str">
        <f t="shared" si="126"/>
        <v/>
      </c>
      <c r="W436" s="14" t="str">
        <f>IFERROR(CONCATENATE("PAGO N° ",B436," DEL CONTRATO CPS ",V436," ENTRE ",TEXT(VLOOKUP(A436,matriz,IF(generador!B436=1,16,IF(generador!B436=2,19,IF(generador!B436=3,22,IF(generador!B436=4,25,IF(generador!B436=5,28,IF(generador!B436=6,31,IF(generador!B436=7,34,IF(generador!B436=8,37,IF(generador!B436=9,40,IF(generador!B436=10,43,IF(generador!B436=11,46,IF(generador!B436=12,49,IF(generador!B436=13,52,IF(generador!B436=14,55,IF(generador!B436=15,58))))))))))))))),FALSE),"dd/mm/yyyy")," Y ",TEXT(VLOOKUP(A436,matriz,IF(generador!B436=1,17,IF(generador!B436=2,20,IF(generador!B436=3,23,IF(generador!B436=4,26,IF(generador!B436=5,29,IF(generador!B436=6,32,IF(generador!B436=7,35,IF(generador!B436=8,38,IF(generador!B436=9,41,IF(generador!B436=10,44,IF(generador!B436=11,47,IF(generador!B436=12,50,IF(generador!B436=13,53,IF(generador!B436=14,56,IF(generador!B436=15,59))))))))))))))),FALSE),"dd/mm/yyyy")),"")</f>
        <v/>
      </c>
    </row>
    <row r="437" spans="1:23" x14ac:dyDescent="0.25">
      <c r="A437" s="12"/>
      <c r="B437" s="5"/>
      <c r="C437" s="5"/>
      <c r="D437" s="14" t="str">
        <f t="shared" si="110"/>
        <v/>
      </c>
      <c r="E437" s="15" t="str">
        <f>IFERROR(IF(A437&lt;&gt;"",VLOOKUP(A437,matriz,IF(generador!B437=1,15,IF(generador!B437=2,18,IF(generador!B437=3,21,IF(generador!B437=4,24,IF(generador!B437=5,27,IF(generador!B437=6,30,IF(generador!B437=7,33,IF(generador!B437=8,36,IF(generador!B437=9,39,IF(generador!B437=10,42,IF(generador!B437=11,45,IF(generador!B437=12,48,IF(generador!B437=13,51,IF(generador!B437=14,54,IF(generador!B437=15,57))))))))))))))),FALSE),""),"")</f>
        <v/>
      </c>
      <c r="F437" s="16" t="str">
        <f t="shared" si="111"/>
        <v/>
      </c>
      <c r="G437" s="20" t="str">
        <f t="shared" si="112"/>
        <v/>
      </c>
      <c r="H437" s="13" t="str">
        <f t="shared" ca="1" si="115"/>
        <v/>
      </c>
      <c r="I437" s="14" t="str">
        <f t="shared" si="116"/>
        <v/>
      </c>
      <c r="J437" s="14" t="str">
        <f>""</f>
        <v/>
      </c>
      <c r="K437" s="14" t="str">
        <f t="shared" si="117"/>
        <v/>
      </c>
      <c r="L437" s="14" t="str">
        <f t="shared" si="118"/>
        <v/>
      </c>
      <c r="M437" s="14" t="str">
        <f t="shared" si="119"/>
        <v/>
      </c>
      <c r="N437" s="14" t="str">
        <f t="shared" si="120"/>
        <v/>
      </c>
      <c r="O437" s="14" t="str">
        <f t="shared" si="121"/>
        <v/>
      </c>
      <c r="P437" s="14" t="str">
        <f t="shared" si="122"/>
        <v/>
      </c>
      <c r="Q437" s="14" t="str">
        <f t="shared" si="123"/>
        <v/>
      </c>
      <c r="R437" s="96" t="str">
        <f t="shared" si="113"/>
        <v/>
      </c>
      <c r="S437" s="14" t="str">
        <f t="shared" si="124"/>
        <v/>
      </c>
      <c r="T437" s="14" t="str">
        <f t="shared" si="114"/>
        <v/>
      </c>
      <c r="U437" s="14" t="str">
        <f t="shared" si="125"/>
        <v/>
      </c>
      <c r="V437" s="14" t="str">
        <f t="shared" si="126"/>
        <v/>
      </c>
      <c r="W437" s="14" t="str">
        <f>IFERROR(CONCATENATE("PAGO N° ",B437," DEL CONTRATO CPS ",V437," ENTRE ",TEXT(VLOOKUP(A437,matriz,IF(generador!B437=1,16,IF(generador!B437=2,19,IF(generador!B437=3,22,IF(generador!B437=4,25,IF(generador!B437=5,28,IF(generador!B437=6,31,IF(generador!B437=7,34,IF(generador!B437=8,37,IF(generador!B437=9,40,IF(generador!B437=10,43,IF(generador!B437=11,46,IF(generador!B437=12,49,IF(generador!B437=13,52,IF(generador!B437=14,55,IF(generador!B437=15,58))))))))))))))),FALSE),"dd/mm/yyyy")," Y ",TEXT(VLOOKUP(A437,matriz,IF(generador!B437=1,17,IF(generador!B437=2,20,IF(generador!B437=3,23,IF(generador!B437=4,26,IF(generador!B437=5,29,IF(generador!B437=6,32,IF(generador!B437=7,35,IF(generador!B437=8,38,IF(generador!B437=9,41,IF(generador!B437=10,44,IF(generador!B437=11,47,IF(generador!B437=12,50,IF(generador!B437=13,53,IF(generador!B437=14,56,IF(generador!B437=15,59))))))))))))))),FALSE),"dd/mm/yyyy")),"")</f>
        <v/>
      </c>
    </row>
    <row r="438" spans="1:23" x14ac:dyDescent="0.25">
      <c r="A438" s="12"/>
      <c r="B438" s="5"/>
      <c r="C438" s="5"/>
      <c r="D438" s="14" t="str">
        <f t="shared" si="110"/>
        <v/>
      </c>
      <c r="E438" s="15" t="str">
        <f>IFERROR(IF(A438&lt;&gt;"",VLOOKUP(A438,matriz,IF(generador!B438=1,15,IF(generador!B438=2,18,IF(generador!B438=3,21,IF(generador!B438=4,24,IF(generador!B438=5,27,IF(generador!B438=6,30,IF(generador!B438=7,33,IF(generador!B438=8,36,IF(generador!B438=9,39,IF(generador!B438=10,42,IF(generador!B438=11,45,IF(generador!B438=12,48,IF(generador!B438=13,51,IF(generador!B438=14,54,IF(generador!B438=15,57))))))))))))))),FALSE),""),"")</f>
        <v/>
      </c>
      <c r="F438" s="16" t="str">
        <f t="shared" si="111"/>
        <v/>
      </c>
      <c r="G438" s="20" t="str">
        <f t="shared" si="112"/>
        <v/>
      </c>
      <c r="H438" s="13" t="str">
        <f t="shared" ca="1" si="115"/>
        <v/>
      </c>
      <c r="I438" s="14" t="str">
        <f t="shared" si="116"/>
        <v/>
      </c>
      <c r="J438" s="14" t="str">
        <f>""</f>
        <v/>
      </c>
      <c r="K438" s="14" t="str">
        <f t="shared" si="117"/>
        <v/>
      </c>
      <c r="L438" s="14" t="str">
        <f t="shared" si="118"/>
        <v/>
      </c>
      <c r="M438" s="14" t="str">
        <f t="shared" si="119"/>
        <v/>
      </c>
      <c r="N438" s="14" t="str">
        <f t="shared" si="120"/>
        <v/>
      </c>
      <c r="O438" s="14" t="str">
        <f t="shared" si="121"/>
        <v/>
      </c>
      <c r="P438" s="14" t="str">
        <f t="shared" si="122"/>
        <v/>
      </c>
      <c r="Q438" s="14" t="str">
        <f t="shared" si="123"/>
        <v/>
      </c>
      <c r="R438" s="96" t="str">
        <f t="shared" si="113"/>
        <v/>
      </c>
      <c r="S438" s="14" t="str">
        <f t="shared" si="124"/>
        <v/>
      </c>
      <c r="T438" s="14" t="str">
        <f t="shared" si="114"/>
        <v/>
      </c>
      <c r="U438" s="14" t="str">
        <f t="shared" si="125"/>
        <v/>
      </c>
      <c r="V438" s="14" t="str">
        <f t="shared" si="126"/>
        <v/>
      </c>
      <c r="W438" s="14" t="str">
        <f>IFERROR(CONCATENATE("PAGO N° ",B438," DEL CONTRATO CPS ",V438," ENTRE ",TEXT(VLOOKUP(A438,matriz,IF(generador!B438=1,16,IF(generador!B438=2,19,IF(generador!B438=3,22,IF(generador!B438=4,25,IF(generador!B438=5,28,IF(generador!B438=6,31,IF(generador!B438=7,34,IF(generador!B438=8,37,IF(generador!B438=9,40,IF(generador!B438=10,43,IF(generador!B438=11,46,IF(generador!B438=12,49,IF(generador!B438=13,52,IF(generador!B438=14,55,IF(generador!B438=15,58))))))))))))))),FALSE),"dd/mm/yyyy")," Y ",TEXT(VLOOKUP(A438,matriz,IF(generador!B438=1,17,IF(generador!B438=2,20,IF(generador!B438=3,23,IF(generador!B438=4,26,IF(generador!B438=5,29,IF(generador!B438=6,32,IF(generador!B438=7,35,IF(generador!B438=8,38,IF(generador!B438=9,41,IF(generador!B438=10,44,IF(generador!B438=11,47,IF(generador!B438=12,50,IF(generador!B438=13,53,IF(generador!B438=14,56,IF(generador!B438=15,59))))))))))))))),FALSE),"dd/mm/yyyy")),"")</f>
        <v/>
      </c>
    </row>
    <row r="439" spans="1:23" x14ac:dyDescent="0.25">
      <c r="A439" s="12"/>
      <c r="B439" s="5"/>
      <c r="C439" s="5"/>
      <c r="D439" s="14" t="str">
        <f t="shared" si="110"/>
        <v/>
      </c>
      <c r="E439" s="15" t="str">
        <f>IFERROR(IF(A439&lt;&gt;"",VLOOKUP(A439,matriz,IF(generador!B439=1,15,IF(generador!B439=2,18,IF(generador!B439=3,21,IF(generador!B439=4,24,IF(generador!B439=5,27,IF(generador!B439=6,30,IF(generador!B439=7,33,IF(generador!B439=8,36,IF(generador!B439=9,39,IF(generador!B439=10,42,IF(generador!B439=11,45,IF(generador!B439=12,48,IF(generador!B439=13,51,IF(generador!B439=14,54,IF(generador!B439=15,57))))))))))))))),FALSE),""),"")</f>
        <v/>
      </c>
      <c r="F439" s="16" t="str">
        <f t="shared" si="111"/>
        <v/>
      </c>
      <c r="G439" s="20" t="str">
        <f t="shared" si="112"/>
        <v/>
      </c>
      <c r="H439" s="13" t="str">
        <f t="shared" ca="1" si="115"/>
        <v/>
      </c>
      <c r="I439" s="14" t="str">
        <f t="shared" si="116"/>
        <v/>
      </c>
      <c r="J439" s="14" t="str">
        <f>""</f>
        <v/>
      </c>
      <c r="K439" s="14" t="str">
        <f t="shared" si="117"/>
        <v/>
      </c>
      <c r="L439" s="14" t="str">
        <f t="shared" si="118"/>
        <v/>
      </c>
      <c r="M439" s="14" t="str">
        <f t="shared" si="119"/>
        <v/>
      </c>
      <c r="N439" s="14" t="str">
        <f t="shared" si="120"/>
        <v/>
      </c>
      <c r="O439" s="14" t="str">
        <f t="shared" si="121"/>
        <v/>
      </c>
      <c r="P439" s="14" t="str">
        <f t="shared" si="122"/>
        <v/>
      </c>
      <c r="Q439" s="14" t="str">
        <f t="shared" si="123"/>
        <v/>
      </c>
      <c r="R439" s="96" t="str">
        <f t="shared" si="113"/>
        <v/>
      </c>
      <c r="S439" s="14" t="str">
        <f t="shared" si="124"/>
        <v/>
      </c>
      <c r="T439" s="14" t="str">
        <f t="shared" si="114"/>
        <v/>
      </c>
      <c r="U439" s="14" t="str">
        <f t="shared" si="125"/>
        <v/>
      </c>
      <c r="V439" s="14" t="str">
        <f t="shared" si="126"/>
        <v/>
      </c>
      <c r="W439" s="14" t="str">
        <f>IFERROR(CONCATENATE("PAGO N° ",B439," DEL CONTRATO CPS ",V439," ENTRE ",TEXT(VLOOKUP(A439,matriz,IF(generador!B439=1,16,IF(generador!B439=2,19,IF(generador!B439=3,22,IF(generador!B439=4,25,IF(generador!B439=5,28,IF(generador!B439=6,31,IF(generador!B439=7,34,IF(generador!B439=8,37,IF(generador!B439=9,40,IF(generador!B439=10,43,IF(generador!B439=11,46,IF(generador!B439=12,49,IF(generador!B439=13,52,IF(generador!B439=14,55,IF(generador!B439=15,58))))))))))))))),FALSE),"dd/mm/yyyy")," Y ",TEXT(VLOOKUP(A439,matriz,IF(generador!B439=1,17,IF(generador!B439=2,20,IF(generador!B439=3,23,IF(generador!B439=4,26,IF(generador!B439=5,29,IF(generador!B439=6,32,IF(generador!B439=7,35,IF(generador!B439=8,38,IF(generador!B439=9,41,IF(generador!B439=10,44,IF(generador!B439=11,47,IF(generador!B439=12,50,IF(generador!B439=13,53,IF(generador!B439=14,56,IF(generador!B439=15,59))))))))))))))),FALSE),"dd/mm/yyyy")),"")</f>
        <v/>
      </c>
    </row>
    <row r="440" spans="1:23" x14ac:dyDescent="0.25">
      <c r="A440" s="12"/>
      <c r="B440" s="5"/>
      <c r="C440" s="5"/>
      <c r="D440" s="14" t="str">
        <f t="shared" si="110"/>
        <v/>
      </c>
      <c r="E440" s="15" t="str">
        <f>IFERROR(IF(A440&lt;&gt;"",VLOOKUP(A440,matriz,IF(generador!B440=1,15,IF(generador!B440=2,18,IF(generador!B440=3,21,IF(generador!B440=4,24,IF(generador!B440=5,27,IF(generador!B440=6,30,IF(generador!B440=7,33,IF(generador!B440=8,36,IF(generador!B440=9,39,IF(generador!B440=10,42,IF(generador!B440=11,45,IF(generador!B440=12,48,IF(generador!B440=13,51,IF(generador!B440=14,54,IF(generador!B440=15,57))))))))))))))),FALSE),""),"")</f>
        <v/>
      </c>
      <c r="F440" s="16" t="str">
        <f t="shared" si="111"/>
        <v/>
      </c>
      <c r="G440" s="20" t="str">
        <f t="shared" si="112"/>
        <v/>
      </c>
      <c r="H440" s="13" t="str">
        <f t="shared" ca="1" si="115"/>
        <v/>
      </c>
      <c r="I440" s="14" t="str">
        <f t="shared" si="116"/>
        <v/>
      </c>
      <c r="J440" s="14" t="str">
        <f>""</f>
        <v/>
      </c>
      <c r="K440" s="14" t="str">
        <f t="shared" si="117"/>
        <v/>
      </c>
      <c r="L440" s="14" t="str">
        <f t="shared" si="118"/>
        <v/>
      </c>
      <c r="M440" s="14" t="str">
        <f t="shared" si="119"/>
        <v/>
      </c>
      <c r="N440" s="14" t="str">
        <f t="shared" si="120"/>
        <v/>
      </c>
      <c r="O440" s="14" t="str">
        <f t="shared" si="121"/>
        <v/>
      </c>
      <c r="P440" s="14" t="str">
        <f t="shared" si="122"/>
        <v/>
      </c>
      <c r="Q440" s="14" t="str">
        <f t="shared" si="123"/>
        <v/>
      </c>
      <c r="R440" s="96" t="str">
        <f t="shared" si="113"/>
        <v/>
      </c>
      <c r="S440" s="14" t="str">
        <f t="shared" si="124"/>
        <v/>
      </c>
      <c r="T440" s="14" t="str">
        <f t="shared" si="114"/>
        <v/>
      </c>
      <c r="U440" s="14" t="str">
        <f t="shared" si="125"/>
        <v/>
      </c>
      <c r="V440" s="14" t="str">
        <f t="shared" si="126"/>
        <v/>
      </c>
      <c r="W440" s="14" t="str">
        <f>IFERROR(CONCATENATE("PAGO N° ",B440," DEL CONTRATO CPS ",V440," ENTRE ",TEXT(VLOOKUP(A440,matriz,IF(generador!B440=1,16,IF(generador!B440=2,19,IF(generador!B440=3,22,IF(generador!B440=4,25,IF(generador!B440=5,28,IF(generador!B440=6,31,IF(generador!B440=7,34,IF(generador!B440=8,37,IF(generador!B440=9,40,IF(generador!B440=10,43,IF(generador!B440=11,46,IF(generador!B440=12,49,IF(generador!B440=13,52,IF(generador!B440=14,55,IF(generador!B440=15,58))))))))))))))),FALSE),"dd/mm/yyyy")," Y ",TEXT(VLOOKUP(A440,matriz,IF(generador!B440=1,17,IF(generador!B440=2,20,IF(generador!B440=3,23,IF(generador!B440=4,26,IF(generador!B440=5,29,IF(generador!B440=6,32,IF(generador!B440=7,35,IF(generador!B440=8,38,IF(generador!B440=9,41,IF(generador!B440=10,44,IF(generador!B440=11,47,IF(generador!B440=12,50,IF(generador!B440=13,53,IF(generador!B440=14,56,IF(generador!B440=15,59))))))))))))))),FALSE),"dd/mm/yyyy")),"")</f>
        <v/>
      </c>
    </row>
    <row r="441" spans="1:23" x14ac:dyDescent="0.25">
      <c r="A441" s="12"/>
      <c r="B441" s="5"/>
      <c r="C441" s="5"/>
      <c r="D441" s="14" t="str">
        <f t="shared" si="110"/>
        <v/>
      </c>
      <c r="E441" s="15" t="str">
        <f>IFERROR(IF(A441&lt;&gt;"",VLOOKUP(A441,matriz,IF(generador!B441=1,15,IF(generador!B441=2,18,IF(generador!B441=3,21,IF(generador!B441=4,24,IF(generador!B441=5,27,IF(generador!B441=6,30,IF(generador!B441=7,33,IF(generador!B441=8,36,IF(generador!B441=9,39,IF(generador!B441=10,42,IF(generador!B441=11,45,IF(generador!B441=12,48,IF(generador!B441=13,51,IF(generador!B441=14,54,IF(generador!B441=15,57))))))))))))))),FALSE),""),"")</f>
        <v/>
      </c>
      <c r="F441" s="16" t="str">
        <f t="shared" si="111"/>
        <v/>
      </c>
      <c r="G441" s="20" t="str">
        <f t="shared" si="112"/>
        <v/>
      </c>
      <c r="H441" s="13" t="str">
        <f t="shared" ca="1" si="115"/>
        <v/>
      </c>
      <c r="I441" s="14" t="str">
        <f t="shared" si="116"/>
        <v/>
      </c>
      <c r="J441" s="14" t="str">
        <f>""</f>
        <v/>
      </c>
      <c r="K441" s="14" t="str">
        <f t="shared" si="117"/>
        <v/>
      </c>
      <c r="L441" s="14" t="str">
        <f t="shared" si="118"/>
        <v/>
      </c>
      <c r="M441" s="14" t="str">
        <f t="shared" si="119"/>
        <v/>
      </c>
      <c r="N441" s="14" t="str">
        <f t="shared" si="120"/>
        <v/>
      </c>
      <c r="O441" s="14" t="str">
        <f t="shared" si="121"/>
        <v/>
      </c>
      <c r="P441" s="14" t="str">
        <f t="shared" si="122"/>
        <v/>
      </c>
      <c r="Q441" s="14" t="str">
        <f t="shared" si="123"/>
        <v/>
      </c>
      <c r="R441" s="96" t="str">
        <f t="shared" si="113"/>
        <v/>
      </c>
      <c r="S441" s="14" t="str">
        <f t="shared" si="124"/>
        <v/>
      </c>
      <c r="T441" s="14" t="str">
        <f t="shared" si="114"/>
        <v/>
      </c>
      <c r="U441" s="14" t="str">
        <f t="shared" si="125"/>
        <v/>
      </c>
      <c r="V441" s="14" t="str">
        <f t="shared" si="126"/>
        <v/>
      </c>
      <c r="W441" s="14" t="str">
        <f>IFERROR(CONCATENATE("PAGO N° ",B441," DEL CONTRATO CPS ",V441," ENTRE ",TEXT(VLOOKUP(A441,matriz,IF(generador!B441=1,16,IF(generador!B441=2,19,IF(generador!B441=3,22,IF(generador!B441=4,25,IF(generador!B441=5,28,IF(generador!B441=6,31,IF(generador!B441=7,34,IF(generador!B441=8,37,IF(generador!B441=9,40,IF(generador!B441=10,43,IF(generador!B441=11,46,IF(generador!B441=12,49,IF(generador!B441=13,52,IF(generador!B441=14,55,IF(generador!B441=15,58))))))))))))))),FALSE),"dd/mm/yyyy")," Y ",TEXT(VLOOKUP(A441,matriz,IF(generador!B441=1,17,IF(generador!B441=2,20,IF(generador!B441=3,23,IF(generador!B441=4,26,IF(generador!B441=5,29,IF(generador!B441=6,32,IF(generador!B441=7,35,IF(generador!B441=8,38,IF(generador!B441=9,41,IF(generador!B441=10,44,IF(generador!B441=11,47,IF(generador!B441=12,50,IF(generador!B441=13,53,IF(generador!B441=14,56,IF(generador!B441=15,59))))))))))))))),FALSE),"dd/mm/yyyy")),"")</f>
        <v/>
      </c>
    </row>
    <row r="442" spans="1:23" x14ac:dyDescent="0.25">
      <c r="A442" s="12"/>
      <c r="B442" s="5"/>
      <c r="C442" s="5"/>
      <c r="D442" s="14" t="str">
        <f t="shared" si="110"/>
        <v/>
      </c>
      <c r="E442" s="15" t="str">
        <f>IFERROR(IF(A442&lt;&gt;"",VLOOKUP(A442,matriz,IF(generador!B442=1,15,IF(generador!B442=2,18,IF(generador!B442=3,21,IF(generador!B442=4,24,IF(generador!B442=5,27,IF(generador!B442=6,30,IF(generador!B442=7,33,IF(generador!B442=8,36,IF(generador!B442=9,39,IF(generador!B442=10,42,IF(generador!B442=11,45,IF(generador!B442=12,48,IF(generador!B442=13,51,IF(generador!B442=14,54,IF(generador!B442=15,57))))))))))))))),FALSE),""),"")</f>
        <v/>
      </c>
      <c r="F442" s="16" t="str">
        <f t="shared" si="111"/>
        <v/>
      </c>
      <c r="G442" s="20" t="str">
        <f t="shared" si="112"/>
        <v/>
      </c>
      <c r="H442" s="13" t="str">
        <f t="shared" ca="1" si="115"/>
        <v/>
      </c>
      <c r="I442" s="14" t="str">
        <f t="shared" si="116"/>
        <v/>
      </c>
      <c r="J442" s="14" t="str">
        <f>""</f>
        <v/>
      </c>
      <c r="K442" s="14" t="str">
        <f t="shared" si="117"/>
        <v/>
      </c>
      <c r="L442" s="14" t="str">
        <f t="shared" si="118"/>
        <v/>
      </c>
      <c r="M442" s="14" t="str">
        <f t="shared" si="119"/>
        <v/>
      </c>
      <c r="N442" s="14" t="str">
        <f t="shared" si="120"/>
        <v/>
      </c>
      <c r="O442" s="14" t="str">
        <f t="shared" si="121"/>
        <v/>
      </c>
      <c r="P442" s="14" t="str">
        <f t="shared" si="122"/>
        <v/>
      </c>
      <c r="Q442" s="14" t="str">
        <f t="shared" si="123"/>
        <v/>
      </c>
      <c r="R442" s="96" t="str">
        <f t="shared" si="113"/>
        <v/>
      </c>
      <c r="S442" s="14" t="str">
        <f t="shared" si="124"/>
        <v/>
      </c>
      <c r="T442" s="14" t="str">
        <f t="shared" si="114"/>
        <v/>
      </c>
      <c r="U442" s="14" t="str">
        <f t="shared" si="125"/>
        <v/>
      </c>
      <c r="V442" s="14" t="str">
        <f t="shared" si="126"/>
        <v/>
      </c>
      <c r="W442" s="14" t="str">
        <f>IFERROR(CONCATENATE("PAGO N° ",B442," DEL CONTRATO CPS ",V442," ENTRE ",TEXT(VLOOKUP(A442,matriz,IF(generador!B442=1,16,IF(generador!B442=2,19,IF(generador!B442=3,22,IF(generador!B442=4,25,IF(generador!B442=5,28,IF(generador!B442=6,31,IF(generador!B442=7,34,IF(generador!B442=8,37,IF(generador!B442=9,40,IF(generador!B442=10,43,IF(generador!B442=11,46,IF(generador!B442=12,49,IF(generador!B442=13,52,IF(generador!B442=14,55,IF(generador!B442=15,58))))))))))))))),FALSE),"dd/mm/yyyy")," Y ",TEXT(VLOOKUP(A442,matriz,IF(generador!B442=1,17,IF(generador!B442=2,20,IF(generador!B442=3,23,IF(generador!B442=4,26,IF(generador!B442=5,29,IF(generador!B442=6,32,IF(generador!B442=7,35,IF(generador!B442=8,38,IF(generador!B442=9,41,IF(generador!B442=10,44,IF(generador!B442=11,47,IF(generador!B442=12,50,IF(generador!B442=13,53,IF(generador!B442=14,56,IF(generador!B442=15,59))))))))))))))),FALSE),"dd/mm/yyyy")),"")</f>
        <v/>
      </c>
    </row>
    <row r="443" spans="1:23" x14ac:dyDescent="0.25">
      <c r="A443" s="12"/>
      <c r="B443" s="5"/>
      <c r="C443" s="5"/>
      <c r="D443" s="14" t="str">
        <f t="shared" si="110"/>
        <v/>
      </c>
      <c r="E443" s="15" t="str">
        <f>IFERROR(IF(A443&lt;&gt;"",VLOOKUP(A443,matriz,IF(generador!B443=1,15,IF(generador!B443=2,18,IF(generador!B443=3,21,IF(generador!B443=4,24,IF(generador!B443=5,27,IF(generador!B443=6,30,IF(generador!B443=7,33,IF(generador!B443=8,36,IF(generador!B443=9,39,IF(generador!B443=10,42,IF(generador!B443=11,45,IF(generador!B443=12,48,IF(generador!B443=13,51,IF(generador!B443=14,54,IF(generador!B443=15,57))))))))))))))),FALSE),""),"")</f>
        <v/>
      </c>
      <c r="F443" s="16" t="str">
        <f t="shared" si="111"/>
        <v/>
      </c>
      <c r="G443" s="20" t="str">
        <f t="shared" si="112"/>
        <v/>
      </c>
      <c r="H443" s="13" t="str">
        <f t="shared" ca="1" si="115"/>
        <v/>
      </c>
      <c r="I443" s="14" t="str">
        <f t="shared" si="116"/>
        <v/>
      </c>
      <c r="J443" s="14" t="str">
        <f>""</f>
        <v/>
      </c>
      <c r="K443" s="14" t="str">
        <f t="shared" si="117"/>
        <v/>
      </c>
      <c r="L443" s="14" t="str">
        <f t="shared" si="118"/>
        <v/>
      </c>
      <c r="M443" s="14" t="str">
        <f t="shared" si="119"/>
        <v/>
      </c>
      <c r="N443" s="14" t="str">
        <f t="shared" si="120"/>
        <v/>
      </c>
      <c r="O443" s="14" t="str">
        <f t="shared" si="121"/>
        <v/>
      </c>
      <c r="P443" s="14" t="str">
        <f t="shared" si="122"/>
        <v/>
      </c>
      <c r="Q443" s="14" t="str">
        <f t="shared" si="123"/>
        <v/>
      </c>
      <c r="R443" s="96" t="str">
        <f t="shared" si="113"/>
        <v/>
      </c>
      <c r="S443" s="14" t="str">
        <f t="shared" si="124"/>
        <v/>
      </c>
      <c r="T443" s="14" t="str">
        <f t="shared" si="114"/>
        <v/>
      </c>
      <c r="U443" s="14" t="str">
        <f t="shared" si="125"/>
        <v/>
      </c>
      <c r="V443" s="14" t="str">
        <f t="shared" si="126"/>
        <v/>
      </c>
      <c r="W443" s="14" t="str">
        <f>IFERROR(CONCATENATE("PAGO N° ",B443," DEL CONTRATO CPS ",V443," ENTRE ",TEXT(VLOOKUP(A443,matriz,IF(generador!B443=1,16,IF(generador!B443=2,19,IF(generador!B443=3,22,IF(generador!B443=4,25,IF(generador!B443=5,28,IF(generador!B443=6,31,IF(generador!B443=7,34,IF(generador!B443=8,37,IF(generador!B443=9,40,IF(generador!B443=10,43,IF(generador!B443=11,46,IF(generador!B443=12,49,IF(generador!B443=13,52,IF(generador!B443=14,55,IF(generador!B443=15,58))))))))))))))),FALSE),"dd/mm/yyyy")," Y ",TEXT(VLOOKUP(A443,matriz,IF(generador!B443=1,17,IF(generador!B443=2,20,IF(generador!B443=3,23,IF(generador!B443=4,26,IF(generador!B443=5,29,IF(generador!B443=6,32,IF(generador!B443=7,35,IF(generador!B443=8,38,IF(generador!B443=9,41,IF(generador!B443=10,44,IF(generador!B443=11,47,IF(generador!B443=12,50,IF(generador!B443=13,53,IF(generador!B443=14,56,IF(generador!B443=15,59))))))))))))))),FALSE),"dd/mm/yyyy")),"")</f>
        <v/>
      </c>
    </row>
    <row r="444" spans="1:23" x14ac:dyDescent="0.25">
      <c r="A444" s="12"/>
      <c r="B444" s="5"/>
      <c r="C444" s="5"/>
      <c r="D444" s="14" t="str">
        <f t="shared" si="110"/>
        <v/>
      </c>
      <c r="E444" s="15" t="str">
        <f>IFERROR(IF(A444&lt;&gt;"",VLOOKUP(A444,matriz,IF(generador!B444=1,15,IF(generador!B444=2,18,IF(generador!B444=3,21,IF(generador!B444=4,24,IF(generador!B444=5,27,IF(generador!B444=6,30,IF(generador!B444=7,33,IF(generador!B444=8,36,IF(generador!B444=9,39,IF(generador!B444=10,42,IF(generador!B444=11,45,IF(generador!B444=12,48,IF(generador!B444=13,51,IF(generador!B444=14,54,IF(generador!B444=15,57))))))))))))))),FALSE),""),"")</f>
        <v/>
      </c>
      <c r="F444" s="16" t="str">
        <f t="shared" si="111"/>
        <v/>
      </c>
      <c r="G444" s="20" t="str">
        <f t="shared" si="112"/>
        <v/>
      </c>
      <c r="H444" s="13" t="str">
        <f t="shared" ca="1" si="115"/>
        <v/>
      </c>
      <c r="I444" s="14" t="str">
        <f t="shared" si="116"/>
        <v/>
      </c>
      <c r="J444" s="14" t="str">
        <f>""</f>
        <v/>
      </c>
      <c r="K444" s="14" t="str">
        <f t="shared" si="117"/>
        <v/>
      </c>
      <c r="L444" s="14" t="str">
        <f t="shared" si="118"/>
        <v/>
      </c>
      <c r="M444" s="14" t="str">
        <f t="shared" si="119"/>
        <v/>
      </c>
      <c r="N444" s="14" t="str">
        <f t="shared" si="120"/>
        <v/>
      </c>
      <c r="O444" s="14" t="str">
        <f t="shared" si="121"/>
        <v/>
      </c>
      <c r="P444" s="14" t="str">
        <f t="shared" si="122"/>
        <v/>
      </c>
      <c r="Q444" s="14" t="str">
        <f t="shared" si="123"/>
        <v/>
      </c>
      <c r="R444" s="96" t="str">
        <f t="shared" si="113"/>
        <v/>
      </c>
      <c r="S444" s="14" t="str">
        <f t="shared" si="124"/>
        <v/>
      </c>
      <c r="T444" s="14" t="str">
        <f t="shared" si="114"/>
        <v/>
      </c>
      <c r="U444" s="14" t="str">
        <f t="shared" si="125"/>
        <v/>
      </c>
      <c r="V444" s="14" t="str">
        <f t="shared" si="126"/>
        <v/>
      </c>
      <c r="W444" s="14" t="str">
        <f>IFERROR(CONCATENATE("PAGO N° ",B444," DEL CONTRATO CPS ",V444," ENTRE ",TEXT(VLOOKUP(A444,matriz,IF(generador!B444=1,16,IF(generador!B444=2,19,IF(generador!B444=3,22,IF(generador!B444=4,25,IF(generador!B444=5,28,IF(generador!B444=6,31,IF(generador!B444=7,34,IF(generador!B444=8,37,IF(generador!B444=9,40,IF(generador!B444=10,43,IF(generador!B444=11,46,IF(generador!B444=12,49,IF(generador!B444=13,52,IF(generador!B444=14,55,IF(generador!B444=15,58))))))))))))))),FALSE),"dd/mm/yyyy")," Y ",TEXT(VLOOKUP(A444,matriz,IF(generador!B444=1,17,IF(generador!B444=2,20,IF(generador!B444=3,23,IF(generador!B444=4,26,IF(generador!B444=5,29,IF(generador!B444=6,32,IF(generador!B444=7,35,IF(generador!B444=8,38,IF(generador!B444=9,41,IF(generador!B444=10,44,IF(generador!B444=11,47,IF(generador!B444=12,50,IF(generador!B444=13,53,IF(generador!B444=14,56,IF(generador!B444=15,59))))))))))))))),FALSE),"dd/mm/yyyy")),"")</f>
        <v/>
      </c>
    </row>
    <row r="445" spans="1:23" x14ac:dyDescent="0.25">
      <c r="A445" s="12"/>
      <c r="B445" s="5"/>
      <c r="C445" s="5"/>
      <c r="D445" s="14" t="str">
        <f t="shared" si="110"/>
        <v/>
      </c>
      <c r="E445" s="15" t="str">
        <f>IFERROR(IF(A445&lt;&gt;"",VLOOKUP(A445,matriz,IF(generador!B445=1,15,IF(generador!B445=2,18,IF(generador!B445=3,21,IF(generador!B445=4,24,IF(generador!B445=5,27,IF(generador!B445=6,30,IF(generador!B445=7,33,IF(generador!B445=8,36,IF(generador!B445=9,39,IF(generador!B445=10,42,IF(generador!B445=11,45,IF(generador!B445=12,48,IF(generador!B445=13,51,IF(generador!B445=14,54,IF(generador!B445=15,57))))))))))))))),FALSE),""),"")</f>
        <v/>
      </c>
      <c r="F445" s="16" t="str">
        <f t="shared" si="111"/>
        <v/>
      </c>
      <c r="G445" s="20" t="str">
        <f t="shared" si="112"/>
        <v/>
      </c>
      <c r="H445" s="13" t="str">
        <f t="shared" ca="1" si="115"/>
        <v/>
      </c>
      <c r="I445" s="14" t="str">
        <f t="shared" si="116"/>
        <v/>
      </c>
      <c r="J445" s="14" t="str">
        <f>""</f>
        <v/>
      </c>
      <c r="K445" s="14" t="str">
        <f t="shared" si="117"/>
        <v/>
      </c>
      <c r="L445" s="14" t="str">
        <f t="shared" si="118"/>
        <v/>
      </c>
      <c r="M445" s="14" t="str">
        <f t="shared" si="119"/>
        <v/>
      </c>
      <c r="N445" s="14" t="str">
        <f t="shared" si="120"/>
        <v/>
      </c>
      <c r="O445" s="14" t="str">
        <f t="shared" si="121"/>
        <v/>
      </c>
      <c r="P445" s="14" t="str">
        <f t="shared" si="122"/>
        <v/>
      </c>
      <c r="Q445" s="14" t="str">
        <f t="shared" si="123"/>
        <v/>
      </c>
      <c r="R445" s="96" t="str">
        <f t="shared" si="113"/>
        <v/>
      </c>
      <c r="S445" s="14" t="str">
        <f t="shared" si="124"/>
        <v/>
      </c>
      <c r="T445" s="14" t="str">
        <f t="shared" si="114"/>
        <v/>
      </c>
      <c r="U445" s="14" t="str">
        <f t="shared" si="125"/>
        <v/>
      </c>
      <c r="V445" s="14" t="str">
        <f t="shared" si="126"/>
        <v/>
      </c>
      <c r="W445" s="14" t="str">
        <f>IFERROR(CONCATENATE("PAGO N° ",B445," DEL CONTRATO CPS ",V445," ENTRE ",TEXT(VLOOKUP(A445,matriz,IF(generador!B445=1,16,IF(generador!B445=2,19,IF(generador!B445=3,22,IF(generador!B445=4,25,IF(generador!B445=5,28,IF(generador!B445=6,31,IF(generador!B445=7,34,IF(generador!B445=8,37,IF(generador!B445=9,40,IF(generador!B445=10,43,IF(generador!B445=11,46,IF(generador!B445=12,49,IF(generador!B445=13,52,IF(generador!B445=14,55,IF(generador!B445=15,58))))))))))))))),FALSE),"dd/mm/yyyy")," Y ",TEXT(VLOOKUP(A445,matriz,IF(generador!B445=1,17,IF(generador!B445=2,20,IF(generador!B445=3,23,IF(generador!B445=4,26,IF(generador!B445=5,29,IF(generador!B445=6,32,IF(generador!B445=7,35,IF(generador!B445=8,38,IF(generador!B445=9,41,IF(generador!B445=10,44,IF(generador!B445=11,47,IF(generador!B445=12,50,IF(generador!B445=13,53,IF(generador!B445=14,56,IF(generador!B445=15,59))))))))))))))),FALSE),"dd/mm/yyyy")),"")</f>
        <v/>
      </c>
    </row>
    <row r="446" spans="1:23" x14ac:dyDescent="0.25">
      <c r="A446" s="12"/>
      <c r="B446" s="5"/>
      <c r="C446" s="5"/>
      <c r="D446" s="14" t="str">
        <f t="shared" si="110"/>
        <v/>
      </c>
      <c r="E446" s="15" t="str">
        <f>IFERROR(IF(A446&lt;&gt;"",VLOOKUP(A446,matriz,IF(generador!B446=1,15,IF(generador!B446=2,18,IF(generador!B446=3,21,IF(generador!B446=4,24,IF(generador!B446=5,27,IF(generador!B446=6,30,IF(generador!B446=7,33,IF(generador!B446=8,36,IF(generador!B446=9,39,IF(generador!B446=10,42,IF(generador!B446=11,45,IF(generador!B446=12,48,IF(generador!B446=13,51,IF(generador!B446=14,54,IF(generador!B446=15,57))))))))))))))),FALSE),""),"")</f>
        <v/>
      </c>
      <c r="F446" s="16" t="str">
        <f t="shared" si="111"/>
        <v/>
      </c>
      <c r="G446" s="20" t="str">
        <f t="shared" si="112"/>
        <v/>
      </c>
      <c r="H446" s="13" t="str">
        <f t="shared" ca="1" si="115"/>
        <v/>
      </c>
      <c r="I446" s="14" t="str">
        <f t="shared" si="116"/>
        <v/>
      </c>
      <c r="J446" s="14" t="str">
        <f>""</f>
        <v/>
      </c>
      <c r="K446" s="14" t="str">
        <f t="shared" si="117"/>
        <v/>
      </c>
      <c r="L446" s="14" t="str">
        <f t="shared" si="118"/>
        <v/>
      </c>
      <c r="M446" s="14" t="str">
        <f t="shared" si="119"/>
        <v/>
      </c>
      <c r="N446" s="14" t="str">
        <f t="shared" si="120"/>
        <v/>
      </c>
      <c r="O446" s="14" t="str">
        <f t="shared" si="121"/>
        <v/>
      </c>
      <c r="P446" s="14" t="str">
        <f t="shared" si="122"/>
        <v/>
      </c>
      <c r="Q446" s="14" t="str">
        <f t="shared" si="123"/>
        <v/>
      </c>
      <c r="R446" s="96" t="str">
        <f t="shared" si="113"/>
        <v/>
      </c>
      <c r="S446" s="14" t="str">
        <f t="shared" si="124"/>
        <v/>
      </c>
      <c r="T446" s="14" t="str">
        <f t="shared" si="114"/>
        <v/>
      </c>
      <c r="U446" s="14" t="str">
        <f t="shared" si="125"/>
        <v/>
      </c>
      <c r="V446" s="14" t="str">
        <f t="shared" si="126"/>
        <v/>
      </c>
      <c r="W446" s="14" t="str">
        <f>IFERROR(CONCATENATE("PAGO N° ",B446," DEL CONTRATO CPS ",V446," ENTRE ",TEXT(VLOOKUP(A446,matriz,IF(generador!B446=1,16,IF(generador!B446=2,19,IF(generador!B446=3,22,IF(generador!B446=4,25,IF(generador!B446=5,28,IF(generador!B446=6,31,IF(generador!B446=7,34,IF(generador!B446=8,37,IF(generador!B446=9,40,IF(generador!B446=10,43,IF(generador!B446=11,46,IF(generador!B446=12,49,IF(generador!B446=13,52,IF(generador!B446=14,55,IF(generador!B446=15,58))))))))))))))),FALSE),"dd/mm/yyyy")," Y ",TEXT(VLOOKUP(A446,matriz,IF(generador!B446=1,17,IF(generador!B446=2,20,IF(generador!B446=3,23,IF(generador!B446=4,26,IF(generador!B446=5,29,IF(generador!B446=6,32,IF(generador!B446=7,35,IF(generador!B446=8,38,IF(generador!B446=9,41,IF(generador!B446=10,44,IF(generador!B446=11,47,IF(generador!B446=12,50,IF(generador!B446=13,53,IF(generador!B446=14,56,IF(generador!B446=15,59))))))))))))))),FALSE),"dd/mm/yyyy")),"")</f>
        <v/>
      </c>
    </row>
    <row r="447" spans="1:23" x14ac:dyDescent="0.25">
      <c r="A447" s="12"/>
      <c r="B447" s="5"/>
      <c r="C447" s="5"/>
      <c r="D447" s="14" t="str">
        <f t="shared" si="110"/>
        <v/>
      </c>
      <c r="E447" s="15" t="str">
        <f>IFERROR(IF(A447&lt;&gt;"",VLOOKUP(A447,matriz,IF(generador!B447=1,15,IF(generador!B447=2,18,IF(generador!B447=3,21,IF(generador!B447=4,24,IF(generador!B447=5,27,IF(generador!B447=6,30,IF(generador!B447=7,33,IF(generador!B447=8,36,IF(generador!B447=9,39,IF(generador!B447=10,42,IF(generador!B447=11,45,IF(generador!B447=12,48,IF(generador!B447=13,51,IF(generador!B447=14,54,IF(generador!B447=15,57))))))))))))))),FALSE),""),"")</f>
        <v/>
      </c>
      <c r="F447" s="16" t="str">
        <f t="shared" si="111"/>
        <v/>
      </c>
      <c r="G447" s="20" t="str">
        <f t="shared" si="112"/>
        <v/>
      </c>
      <c r="H447" s="13" t="str">
        <f t="shared" ca="1" si="115"/>
        <v/>
      </c>
      <c r="I447" s="14" t="str">
        <f t="shared" si="116"/>
        <v/>
      </c>
      <c r="J447" s="14" t="str">
        <f>""</f>
        <v/>
      </c>
      <c r="K447" s="14" t="str">
        <f t="shared" si="117"/>
        <v/>
      </c>
      <c r="L447" s="14" t="str">
        <f t="shared" si="118"/>
        <v/>
      </c>
      <c r="M447" s="14" t="str">
        <f t="shared" si="119"/>
        <v/>
      </c>
      <c r="N447" s="14" t="str">
        <f t="shared" si="120"/>
        <v/>
      </c>
      <c r="O447" s="14" t="str">
        <f t="shared" si="121"/>
        <v/>
      </c>
      <c r="P447" s="14" t="str">
        <f t="shared" si="122"/>
        <v/>
      </c>
      <c r="Q447" s="14" t="str">
        <f t="shared" si="123"/>
        <v/>
      </c>
      <c r="R447" s="96" t="str">
        <f t="shared" si="113"/>
        <v/>
      </c>
      <c r="S447" s="14" t="str">
        <f t="shared" si="124"/>
        <v/>
      </c>
      <c r="T447" s="14" t="str">
        <f t="shared" si="114"/>
        <v/>
      </c>
      <c r="U447" s="14" t="str">
        <f t="shared" si="125"/>
        <v/>
      </c>
      <c r="V447" s="14" t="str">
        <f t="shared" si="126"/>
        <v/>
      </c>
      <c r="W447" s="14" t="str">
        <f>IFERROR(CONCATENATE("PAGO N° ",B447," DEL CONTRATO CPS ",V447," ENTRE ",TEXT(VLOOKUP(A447,matriz,IF(generador!B447=1,16,IF(generador!B447=2,19,IF(generador!B447=3,22,IF(generador!B447=4,25,IF(generador!B447=5,28,IF(generador!B447=6,31,IF(generador!B447=7,34,IF(generador!B447=8,37,IF(generador!B447=9,40,IF(generador!B447=10,43,IF(generador!B447=11,46,IF(generador!B447=12,49,IF(generador!B447=13,52,IF(generador!B447=14,55,IF(generador!B447=15,58))))))))))))))),FALSE),"dd/mm/yyyy")," Y ",TEXT(VLOOKUP(A447,matriz,IF(generador!B447=1,17,IF(generador!B447=2,20,IF(generador!B447=3,23,IF(generador!B447=4,26,IF(generador!B447=5,29,IF(generador!B447=6,32,IF(generador!B447=7,35,IF(generador!B447=8,38,IF(generador!B447=9,41,IF(generador!B447=10,44,IF(generador!B447=11,47,IF(generador!B447=12,50,IF(generador!B447=13,53,IF(generador!B447=14,56,IF(generador!B447=15,59))))))))))))))),FALSE),"dd/mm/yyyy")),"")</f>
        <v/>
      </c>
    </row>
    <row r="448" spans="1:23" x14ac:dyDescent="0.25">
      <c r="A448" s="12"/>
      <c r="B448" s="5"/>
      <c r="C448" s="5"/>
      <c r="D448" s="14" t="str">
        <f t="shared" si="110"/>
        <v/>
      </c>
      <c r="E448" s="15" t="str">
        <f>IFERROR(IF(A448&lt;&gt;"",VLOOKUP(A448,matriz,IF(generador!B448=1,15,IF(generador!B448=2,18,IF(generador!B448=3,21,IF(generador!B448=4,24,IF(generador!B448=5,27,IF(generador!B448=6,30,IF(generador!B448=7,33,IF(generador!B448=8,36,IF(generador!B448=9,39,IF(generador!B448=10,42,IF(generador!B448=11,45,IF(generador!B448=12,48,IF(generador!B448=13,51,IF(generador!B448=14,54,IF(generador!B448=15,57))))))))))))))),FALSE),""),"")</f>
        <v/>
      </c>
      <c r="F448" s="16" t="str">
        <f t="shared" si="111"/>
        <v/>
      </c>
      <c r="G448" s="20" t="str">
        <f t="shared" si="112"/>
        <v/>
      </c>
      <c r="H448" s="13" t="str">
        <f t="shared" ca="1" si="115"/>
        <v/>
      </c>
      <c r="I448" s="14" t="str">
        <f t="shared" si="116"/>
        <v/>
      </c>
      <c r="J448" s="14" t="str">
        <f>""</f>
        <v/>
      </c>
      <c r="K448" s="14" t="str">
        <f t="shared" si="117"/>
        <v/>
      </c>
      <c r="L448" s="14" t="str">
        <f t="shared" si="118"/>
        <v/>
      </c>
      <c r="M448" s="14" t="str">
        <f t="shared" si="119"/>
        <v/>
      </c>
      <c r="N448" s="14" t="str">
        <f t="shared" si="120"/>
        <v/>
      </c>
      <c r="O448" s="14" t="str">
        <f t="shared" si="121"/>
        <v/>
      </c>
      <c r="P448" s="14" t="str">
        <f t="shared" si="122"/>
        <v/>
      </c>
      <c r="Q448" s="14" t="str">
        <f t="shared" si="123"/>
        <v/>
      </c>
      <c r="R448" s="96" t="str">
        <f t="shared" si="113"/>
        <v/>
      </c>
      <c r="S448" s="14" t="str">
        <f t="shared" si="124"/>
        <v/>
      </c>
      <c r="T448" s="14" t="str">
        <f t="shared" si="114"/>
        <v/>
      </c>
      <c r="U448" s="14" t="str">
        <f t="shared" si="125"/>
        <v/>
      </c>
      <c r="V448" s="14" t="str">
        <f t="shared" si="126"/>
        <v/>
      </c>
      <c r="W448" s="14" t="str">
        <f>IFERROR(CONCATENATE("PAGO N° ",B448," DEL CONTRATO CPS ",V448," ENTRE ",TEXT(VLOOKUP(A448,matriz,IF(generador!B448=1,16,IF(generador!B448=2,19,IF(generador!B448=3,22,IF(generador!B448=4,25,IF(generador!B448=5,28,IF(generador!B448=6,31,IF(generador!B448=7,34,IF(generador!B448=8,37,IF(generador!B448=9,40,IF(generador!B448=10,43,IF(generador!B448=11,46,IF(generador!B448=12,49,IF(generador!B448=13,52,IF(generador!B448=14,55,IF(generador!B448=15,58))))))))))))))),FALSE),"dd/mm/yyyy")," Y ",TEXT(VLOOKUP(A448,matriz,IF(generador!B448=1,17,IF(generador!B448=2,20,IF(generador!B448=3,23,IF(generador!B448=4,26,IF(generador!B448=5,29,IF(generador!B448=6,32,IF(generador!B448=7,35,IF(generador!B448=8,38,IF(generador!B448=9,41,IF(generador!B448=10,44,IF(generador!B448=11,47,IF(generador!B448=12,50,IF(generador!B448=13,53,IF(generador!B448=14,56,IF(generador!B448=15,59))))))))))))))),FALSE),"dd/mm/yyyy")),"")</f>
        <v/>
      </c>
    </row>
    <row r="449" spans="1:23" x14ac:dyDescent="0.25">
      <c r="A449" s="12"/>
      <c r="B449" s="5"/>
      <c r="C449" s="5"/>
      <c r="D449" s="14" t="str">
        <f t="shared" si="110"/>
        <v/>
      </c>
      <c r="E449" s="15" t="str">
        <f>IFERROR(IF(A449&lt;&gt;"",VLOOKUP(A449,matriz,IF(generador!B449=1,15,IF(generador!B449=2,18,IF(generador!B449=3,21,IF(generador!B449=4,24,IF(generador!B449=5,27,IF(generador!B449=6,30,IF(generador!B449=7,33,IF(generador!B449=8,36,IF(generador!B449=9,39,IF(generador!B449=10,42,IF(generador!B449=11,45,IF(generador!B449=12,48,IF(generador!B449=13,51,IF(generador!B449=14,54,IF(generador!B449=15,57))))))))))))))),FALSE),""),"")</f>
        <v/>
      </c>
      <c r="F449" s="16" t="str">
        <f t="shared" si="111"/>
        <v/>
      </c>
      <c r="G449" s="20" t="str">
        <f t="shared" si="112"/>
        <v/>
      </c>
      <c r="H449" s="13" t="str">
        <f t="shared" ca="1" si="115"/>
        <v/>
      </c>
      <c r="I449" s="14" t="str">
        <f t="shared" si="116"/>
        <v/>
      </c>
      <c r="J449" s="14" t="str">
        <f>""</f>
        <v/>
      </c>
      <c r="K449" s="14" t="str">
        <f t="shared" si="117"/>
        <v/>
      </c>
      <c r="L449" s="14" t="str">
        <f t="shared" si="118"/>
        <v/>
      </c>
      <c r="M449" s="14" t="str">
        <f t="shared" si="119"/>
        <v/>
      </c>
      <c r="N449" s="14" t="str">
        <f t="shared" si="120"/>
        <v/>
      </c>
      <c r="O449" s="14" t="str">
        <f t="shared" si="121"/>
        <v/>
      </c>
      <c r="P449" s="14" t="str">
        <f t="shared" si="122"/>
        <v/>
      </c>
      <c r="Q449" s="14" t="str">
        <f t="shared" si="123"/>
        <v/>
      </c>
      <c r="R449" s="96" t="str">
        <f t="shared" si="113"/>
        <v/>
      </c>
      <c r="S449" s="14" t="str">
        <f t="shared" si="124"/>
        <v/>
      </c>
      <c r="T449" s="14" t="str">
        <f t="shared" si="114"/>
        <v/>
      </c>
      <c r="U449" s="14" t="str">
        <f t="shared" si="125"/>
        <v/>
      </c>
      <c r="V449" s="14" t="str">
        <f t="shared" si="126"/>
        <v/>
      </c>
      <c r="W449" s="14" t="str">
        <f>IFERROR(CONCATENATE("PAGO N° ",B449," DEL CONTRATO CPS ",V449," ENTRE ",TEXT(VLOOKUP(A449,matriz,IF(generador!B449=1,16,IF(generador!B449=2,19,IF(generador!B449=3,22,IF(generador!B449=4,25,IF(generador!B449=5,28,IF(generador!B449=6,31,IF(generador!B449=7,34,IF(generador!B449=8,37,IF(generador!B449=9,40,IF(generador!B449=10,43,IF(generador!B449=11,46,IF(generador!B449=12,49,IF(generador!B449=13,52,IF(generador!B449=14,55,IF(generador!B449=15,58))))))))))))))),FALSE),"dd/mm/yyyy")," Y ",TEXT(VLOOKUP(A449,matriz,IF(generador!B449=1,17,IF(generador!B449=2,20,IF(generador!B449=3,23,IF(generador!B449=4,26,IF(generador!B449=5,29,IF(generador!B449=6,32,IF(generador!B449=7,35,IF(generador!B449=8,38,IF(generador!B449=9,41,IF(generador!B449=10,44,IF(generador!B449=11,47,IF(generador!B449=12,50,IF(generador!B449=13,53,IF(generador!B449=14,56,IF(generador!B449=15,59))))))))))))))),FALSE),"dd/mm/yyyy")),"")</f>
        <v/>
      </c>
    </row>
    <row r="450" spans="1:23" x14ac:dyDescent="0.25">
      <c r="A450" s="12"/>
      <c r="B450" s="5"/>
      <c r="C450" s="5"/>
      <c r="D450" s="14" t="str">
        <f t="shared" si="110"/>
        <v/>
      </c>
      <c r="E450" s="15" t="str">
        <f>IFERROR(IF(A450&lt;&gt;"",VLOOKUP(A450,matriz,IF(generador!B450=1,15,IF(generador!B450=2,18,IF(generador!B450=3,21,IF(generador!B450=4,24,IF(generador!B450=5,27,IF(generador!B450=6,30,IF(generador!B450=7,33,IF(generador!B450=8,36,IF(generador!B450=9,39,IF(generador!B450=10,42,IF(generador!B450=11,45,IF(generador!B450=12,48,IF(generador!B450=13,51,IF(generador!B450=14,54,IF(generador!B450=15,57))))))))))))))),FALSE),""),"")</f>
        <v/>
      </c>
      <c r="F450" s="16" t="str">
        <f t="shared" si="111"/>
        <v/>
      </c>
      <c r="G450" s="20" t="str">
        <f t="shared" si="112"/>
        <v/>
      </c>
      <c r="H450" s="13" t="str">
        <f t="shared" ca="1" si="115"/>
        <v/>
      </c>
      <c r="I450" s="14" t="str">
        <f t="shared" si="116"/>
        <v/>
      </c>
      <c r="J450" s="14" t="str">
        <f>""</f>
        <v/>
      </c>
      <c r="K450" s="14" t="str">
        <f t="shared" si="117"/>
        <v/>
      </c>
      <c r="L450" s="14" t="str">
        <f t="shared" si="118"/>
        <v/>
      </c>
      <c r="M450" s="14" t="str">
        <f t="shared" si="119"/>
        <v/>
      </c>
      <c r="N450" s="14" t="str">
        <f t="shared" si="120"/>
        <v/>
      </c>
      <c r="O450" s="14" t="str">
        <f t="shared" si="121"/>
        <v/>
      </c>
      <c r="P450" s="14" t="str">
        <f t="shared" si="122"/>
        <v/>
      </c>
      <c r="Q450" s="14" t="str">
        <f t="shared" si="123"/>
        <v/>
      </c>
      <c r="R450" s="96" t="str">
        <f t="shared" si="113"/>
        <v/>
      </c>
      <c r="S450" s="14" t="str">
        <f t="shared" si="124"/>
        <v/>
      </c>
      <c r="T450" s="14" t="str">
        <f t="shared" si="114"/>
        <v/>
      </c>
      <c r="U450" s="14" t="str">
        <f t="shared" si="125"/>
        <v/>
      </c>
      <c r="V450" s="14" t="str">
        <f t="shared" si="126"/>
        <v/>
      </c>
      <c r="W450" s="14" t="str">
        <f>IFERROR(CONCATENATE("PAGO N° ",B450," DEL CONTRATO CPS ",V450," ENTRE ",TEXT(VLOOKUP(A450,matriz,IF(generador!B450=1,16,IF(generador!B450=2,19,IF(generador!B450=3,22,IF(generador!B450=4,25,IF(generador!B450=5,28,IF(generador!B450=6,31,IF(generador!B450=7,34,IF(generador!B450=8,37,IF(generador!B450=9,40,IF(generador!B450=10,43,IF(generador!B450=11,46,IF(generador!B450=12,49,IF(generador!B450=13,52,IF(generador!B450=14,55,IF(generador!B450=15,58))))))))))))))),FALSE),"dd/mm/yyyy")," Y ",TEXT(VLOOKUP(A450,matriz,IF(generador!B450=1,17,IF(generador!B450=2,20,IF(generador!B450=3,23,IF(generador!B450=4,26,IF(generador!B450=5,29,IF(generador!B450=6,32,IF(generador!B450=7,35,IF(generador!B450=8,38,IF(generador!B450=9,41,IF(generador!B450=10,44,IF(generador!B450=11,47,IF(generador!B450=12,50,IF(generador!B450=13,53,IF(generador!B450=14,56,IF(generador!B450=15,59))))))))))))))),FALSE),"dd/mm/yyyy")),"")</f>
        <v/>
      </c>
    </row>
    <row r="451" spans="1:23" x14ac:dyDescent="0.25">
      <c r="A451" s="12"/>
      <c r="B451" s="5"/>
      <c r="C451" s="5"/>
      <c r="D451" s="14" t="str">
        <f t="shared" ref="D451:D514" si="127">IFERROR(IF(C451&lt;&gt;"",CONCATENATE(VLOOKUP(A451,matriz,IF(C451="NO",98,100),FALSE),VLOOKUP(A451,matriz,103,FALSE)),""),"")</f>
        <v/>
      </c>
      <c r="E451" s="15" t="str">
        <f>IFERROR(IF(A451&lt;&gt;"",VLOOKUP(A451,matriz,IF(generador!B451=1,15,IF(generador!B451=2,18,IF(generador!B451=3,21,IF(generador!B451=4,24,IF(generador!B451=5,27,IF(generador!B451=6,30,IF(generador!B451=7,33,IF(generador!B451=8,36,IF(generador!B451=9,39,IF(generador!B451=10,42,IF(generador!B451=11,45,IF(generador!B451=12,48,IF(generador!B451=13,51,IF(generador!B451=14,54,IF(generador!B451=15,57))))))))))))))),FALSE),""),"")</f>
        <v/>
      </c>
      <c r="F451" s="16" t="str">
        <f t="shared" ref="F451:F514" si="128">IFERROR(IF(E451,VLOOKUP(A451,matriz,97,FALSE),""),"")</f>
        <v/>
      </c>
      <c r="G451" s="20" t="str">
        <f t="shared" ref="G451:G514" si="129">IFERROR(IF(E451,VLOOKUP(A451,matriz,IF(C451="NO",99,101),FALSE),""),"")</f>
        <v/>
      </c>
      <c r="H451" s="13" t="str">
        <f t="shared" ca="1" si="115"/>
        <v/>
      </c>
      <c r="I451" s="14" t="str">
        <f t="shared" si="116"/>
        <v/>
      </c>
      <c r="J451" s="14" t="str">
        <f>""</f>
        <v/>
      </c>
      <c r="K451" s="14" t="str">
        <f t="shared" si="117"/>
        <v/>
      </c>
      <c r="L451" s="14" t="str">
        <f t="shared" si="118"/>
        <v/>
      </c>
      <c r="M451" s="14" t="str">
        <f t="shared" si="119"/>
        <v/>
      </c>
      <c r="N451" s="14" t="str">
        <f t="shared" si="120"/>
        <v/>
      </c>
      <c r="O451" s="14" t="str">
        <f t="shared" si="121"/>
        <v/>
      </c>
      <c r="P451" s="14" t="str">
        <f t="shared" si="122"/>
        <v/>
      </c>
      <c r="Q451" s="14" t="str">
        <f t="shared" si="123"/>
        <v/>
      </c>
      <c r="R451" s="96" t="str">
        <f t="shared" ref="R451:R514" si="130">IFERROR(IF(E451,CONCATENATE(TEXT(VLOOKUP(A451,matriz,IF(C451="NO",67,82),FALSE),"YYYY"),VLOOKUP(A451,matriz,IF(C451="NO",66,81),FALSE)),""),"")</f>
        <v/>
      </c>
      <c r="S451" s="14" t="str">
        <f t="shared" si="124"/>
        <v/>
      </c>
      <c r="T451" s="14" t="str">
        <f t="shared" ref="T451:T514" si="131">IFERROR(IF(E451,CONCATENATE(TEXT(VLOOKUP(A451,matriz,IF(C451="NO",64,79),FALSE),"YYYY"),VLOOKUP(A451,matriz,IF(C451="NO",63,78),FALSE)),""),"")</f>
        <v/>
      </c>
      <c r="U451" s="14" t="str">
        <f t="shared" si="125"/>
        <v/>
      </c>
      <c r="V451" s="14" t="str">
        <f t="shared" si="126"/>
        <v/>
      </c>
      <c r="W451" s="14" t="str">
        <f>IFERROR(CONCATENATE("PAGO N° ",B451," DEL CONTRATO CPS ",V451," ENTRE ",TEXT(VLOOKUP(A451,matriz,IF(generador!B451=1,16,IF(generador!B451=2,19,IF(generador!B451=3,22,IF(generador!B451=4,25,IF(generador!B451=5,28,IF(generador!B451=6,31,IF(generador!B451=7,34,IF(generador!B451=8,37,IF(generador!B451=9,40,IF(generador!B451=10,43,IF(generador!B451=11,46,IF(generador!B451=12,49,IF(generador!B451=13,52,IF(generador!B451=14,55,IF(generador!B451=15,58))))))))))))))),FALSE),"dd/mm/yyyy")," Y ",TEXT(VLOOKUP(A451,matriz,IF(generador!B451=1,17,IF(generador!B451=2,20,IF(generador!B451=3,23,IF(generador!B451=4,26,IF(generador!B451=5,29,IF(generador!B451=6,32,IF(generador!B451=7,35,IF(generador!B451=8,38,IF(generador!B451=9,41,IF(generador!B451=10,44,IF(generador!B451=11,47,IF(generador!B451=12,50,IF(generador!B451=13,53,IF(generador!B451=14,56,IF(generador!B451=15,59))))))))))))))),FALSE),"dd/mm/yyyy")),"")</f>
        <v/>
      </c>
    </row>
    <row r="452" spans="1:23" x14ac:dyDescent="0.25">
      <c r="A452" s="12"/>
      <c r="B452" s="5"/>
      <c r="C452" s="5"/>
      <c r="D452" s="14" t="str">
        <f t="shared" si="127"/>
        <v/>
      </c>
      <c r="E452" s="15" t="str">
        <f>IFERROR(IF(A452&lt;&gt;"",VLOOKUP(A452,matriz,IF(generador!B452=1,15,IF(generador!B452=2,18,IF(generador!B452=3,21,IF(generador!B452=4,24,IF(generador!B452=5,27,IF(generador!B452=6,30,IF(generador!B452=7,33,IF(generador!B452=8,36,IF(generador!B452=9,39,IF(generador!B452=10,42,IF(generador!B452=11,45,IF(generador!B452=12,48,IF(generador!B452=13,51,IF(generador!B452=14,54,IF(generador!B452=15,57))))))))))))))),FALSE),""),"")</f>
        <v/>
      </c>
      <c r="F452" s="16" t="str">
        <f t="shared" si="128"/>
        <v/>
      </c>
      <c r="G452" s="20" t="str">
        <f t="shared" si="129"/>
        <v/>
      </c>
      <c r="H452" s="13" t="str">
        <f t="shared" ref="H452:H515" ca="1" si="132">IFERROR(IF(C452&lt;&gt;"",TODAY(),""),"")</f>
        <v/>
      </c>
      <c r="I452" s="14" t="str">
        <f t="shared" ref="I452:I515" si="133">IFERROR(IF(D452&lt;&gt;"",I451+1,""),1)</f>
        <v/>
      </c>
      <c r="J452" s="14" t="str">
        <f>""</f>
        <v/>
      </c>
      <c r="K452" s="14" t="str">
        <f t="shared" ref="K452:K515" si="134">IFERROR(IF(E452,0,""),"")</f>
        <v/>
      </c>
      <c r="L452" s="14" t="str">
        <f t="shared" ref="L452:L515" si="135">IFERROR(IF(E452,0,""),"")</f>
        <v/>
      </c>
      <c r="M452" s="14" t="str">
        <f t="shared" ref="M452:M515" si="136">IFERROR(IF(E452,0,""),"")</f>
        <v/>
      </c>
      <c r="N452" s="14" t="str">
        <f t="shared" ref="N452:N515" si="137">IFERROR(IF(E452,0,""),"")</f>
        <v/>
      </c>
      <c r="O452" s="14" t="str">
        <f t="shared" ref="O452:O515" si="138">IFERROR(IF(E452,"01",""),"")</f>
        <v/>
      </c>
      <c r="P452" s="14" t="str">
        <f t="shared" ref="P452:P515" si="139">IFERROR(IF(K452&lt;&gt;"",P451+1,""),1)</f>
        <v/>
      </c>
      <c r="Q452" s="14" t="str">
        <f t="shared" ref="Q452:Q515" si="140">IFERROR(IF(E452,0,""),"")</f>
        <v/>
      </c>
      <c r="R452" s="96" t="str">
        <f t="shared" si="130"/>
        <v/>
      </c>
      <c r="S452" s="14" t="str">
        <f t="shared" ref="S452:S515" si="141">IFERROR(IF(D452&lt;&gt;"",S451+1,""),1)</f>
        <v/>
      </c>
      <c r="T452" s="14" t="str">
        <f t="shared" si="131"/>
        <v/>
      </c>
      <c r="U452" s="14" t="str">
        <f t="shared" ref="U452:U515" si="142">IFERROR(IF(E452,0,""),"")</f>
        <v/>
      </c>
      <c r="V452" s="14" t="str">
        <f t="shared" ref="V452:V515" si="143">IFERROR(IF(E452,A452,""),"")</f>
        <v/>
      </c>
      <c r="W452" s="14" t="str">
        <f>IFERROR(CONCATENATE("PAGO N° ",B452," DEL CONTRATO CPS ",V452," ENTRE ",TEXT(VLOOKUP(A452,matriz,IF(generador!B452=1,16,IF(generador!B452=2,19,IF(generador!B452=3,22,IF(generador!B452=4,25,IF(generador!B452=5,28,IF(generador!B452=6,31,IF(generador!B452=7,34,IF(generador!B452=8,37,IF(generador!B452=9,40,IF(generador!B452=10,43,IF(generador!B452=11,46,IF(generador!B452=12,49,IF(generador!B452=13,52,IF(generador!B452=14,55,IF(generador!B452=15,58))))))))))))))),FALSE),"dd/mm/yyyy")," Y ",TEXT(VLOOKUP(A452,matriz,IF(generador!B452=1,17,IF(generador!B452=2,20,IF(generador!B452=3,23,IF(generador!B452=4,26,IF(generador!B452=5,29,IF(generador!B452=6,32,IF(generador!B452=7,35,IF(generador!B452=8,38,IF(generador!B452=9,41,IF(generador!B452=10,44,IF(generador!B452=11,47,IF(generador!B452=12,50,IF(generador!B452=13,53,IF(generador!B452=14,56,IF(generador!B452=15,59))))))))))))))),FALSE),"dd/mm/yyyy")),"")</f>
        <v/>
      </c>
    </row>
    <row r="453" spans="1:23" x14ac:dyDescent="0.25">
      <c r="A453" s="12"/>
      <c r="B453" s="5"/>
      <c r="C453" s="5"/>
      <c r="D453" s="14" t="str">
        <f t="shared" si="127"/>
        <v/>
      </c>
      <c r="E453" s="15" t="str">
        <f>IFERROR(IF(A453&lt;&gt;"",VLOOKUP(A453,matriz,IF(generador!B453=1,15,IF(generador!B453=2,18,IF(generador!B453=3,21,IF(generador!B453=4,24,IF(generador!B453=5,27,IF(generador!B453=6,30,IF(generador!B453=7,33,IF(generador!B453=8,36,IF(generador!B453=9,39,IF(generador!B453=10,42,IF(generador!B453=11,45,IF(generador!B453=12,48,IF(generador!B453=13,51,IF(generador!B453=14,54,IF(generador!B453=15,57))))))))))))))),FALSE),""),"")</f>
        <v/>
      </c>
      <c r="F453" s="16" t="str">
        <f t="shared" si="128"/>
        <v/>
      </c>
      <c r="G453" s="20" t="str">
        <f t="shared" si="129"/>
        <v/>
      </c>
      <c r="H453" s="13" t="str">
        <f t="shared" ca="1" si="132"/>
        <v/>
      </c>
      <c r="I453" s="14" t="str">
        <f t="shared" si="133"/>
        <v/>
      </c>
      <c r="J453" s="14" t="str">
        <f>""</f>
        <v/>
      </c>
      <c r="K453" s="14" t="str">
        <f t="shared" si="134"/>
        <v/>
      </c>
      <c r="L453" s="14" t="str">
        <f t="shared" si="135"/>
        <v/>
      </c>
      <c r="M453" s="14" t="str">
        <f t="shared" si="136"/>
        <v/>
      </c>
      <c r="N453" s="14" t="str">
        <f t="shared" si="137"/>
        <v/>
      </c>
      <c r="O453" s="14" t="str">
        <f t="shared" si="138"/>
        <v/>
      </c>
      <c r="P453" s="14" t="str">
        <f t="shared" si="139"/>
        <v/>
      </c>
      <c r="Q453" s="14" t="str">
        <f t="shared" si="140"/>
        <v/>
      </c>
      <c r="R453" s="96" t="str">
        <f t="shared" si="130"/>
        <v/>
      </c>
      <c r="S453" s="14" t="str">
        <f t="shared" si="141"/>
        <v/>
      </c>
      <c r="T453" s="14" t="str">
        <f t="shared" si="131"/>
        <v/>
      </c>
      <c r="U453" s="14" t="str">
        <f t="shared" si="142"/>
        <v/>
      </c>
      <c r="V453" s="14" t="str">
        <f t="shared" si="143"/>
        <v/>
      </c>
      <c r="W453" s="14" t="str">
        <f>IFERROR(CONCATENATE("PAGO N° ",B453," DEL CONTRATO CPS ",V453," ENTRE ",TEXT(VLOOKUP(A453,matriz,IF(generador!B453=1,16,IF(generador!B453=2,19,IF(generador!B453=3,22,IF(generador!B453=4,25,IF(generador!B453=5,28,IF(generador!B453=6,31,IF(generador!B453=7,34,IF(generador!B453=8,37,IF(generador!B453=9,40,IF(generador!B453=10,43,IF(generador!B453=11,46,IF(generador!B453=12,49,IF(generador!B453=13,52,IF(generador!B453=14,55,IF(generador!B453=15,58))))))))))))))),FALSE),"dd/mm/yyyy")," Y ",TEXT(VLOOKUP(A453,matriz,IF(generador!B453=1,17,IF(generador!B453=2,20,IF(generador!B453=3,23,IF(generador!B453=4,26,IF(generador!B453=5,29,IF(generador!B453=6,32,IF(generador!B453=7,35,IF(generador!B453=8,38,IF(generador!B453=9,41,IF(generador!B453=10,44,IF(generador!B453=11,47,IF(generador!B453=12,50,IF(generador!B453=13,53,IF(generador!B453=14,56,IF(generador!B453=15,59))))))))))))))),FALSE),"dd/mm/yyyy")),"")</f>
        <v/>
      </c>
    </row>
    <row r="454" spans="1:23" x14ac:dyDescent="0.25">
      <c r="A454" s="12"/>
      <c r="B454" s="5"/>
      <c r="C454" s="5"/>
      <c r="D454" s="14" t="str">
        <f t="shared" si="127"/>
        <v/>
      </c>
      <c r="E454" s="15" t="str">
        <f>IFERROR(IF(A454&lt;&gt;"",VLOOKUP(A454,matriz,IF(generador!B454=1,15,IF(generador!B454=2,18,IF(generador!B454=3,21,IF(generador!B454=4,24,IF(generador!B454=5,27,IF(generador!B454=6,30,IF(generador!B454=7,33,IF(generador!B454=8,36,IF(generador!B454=9,39,IF(generador!B454=10,42,IF(generador!B454=11,45,IF(generador!B454=12,48,IF(generador!B454=13,51,IF(generador!B454=14,54,IF(generador!B454=15,57))))))))))))))),FALSE),""),"")</f>
        <v/>
      </c>
      <c r="F454" s="16" t="str">
        <f t="shared" si="128"/>
        <v/>
      </c>
      <c r="G454" s="20" t="str">
        <f t="shared" si="129"/>
        <v/>
      </c>
      <c r="H454" s="13" t="str">
        <f t="shared" ca="1" si="132"/>
        <v/>
      </c>
      <c r="I454" s="14" t="str">
        <f t="shared" si="133"/>
        <v/>
      </c>
      <c r="J454" s="14" t="str">
        <f>""</f>
        <v/>
      </c>
      <c r="K454" s="14" t="str">
        <f t="shared" si="134"/>
        <v/>
      </c>
      <c r="L454" s="14" t="str">
        <f t="shared" si="135"/>
        <v/>
      </c>
      <c r="M454" s="14" t="str">
        <f t="shared" si="136"/>
        <v/>
      </c>
      <c r="N454" s="14" t="str">
        <f t="shared" si="137"/>
        <v/>
      </c>
      <c r="O454" s="14" t="str">
        <f t="shared" si="138"/>
        <v/>
      </c>
      <c r="P454" s="14" t="str">
        <f t="shared" si="139"/>
        <v/>
      </c>
      <c r="Q454" s="14" t="str">
        <f t="shared" si="140"/>
        <v/>
      </c>
      <c r="R454" s="96" t="str">
        <f t="shared" si="130"/>
        <v/>
      </c>
      <c r="S454" s="14" t="str">
        <f t="shared" si="141"/>
        <v/>
      </c>
      <c r="T454" s="14" t="str">
        <f t="shared" si="131"/>
        <v/>
      </c>
      <c r="U454" s="14" t="str">
        <f t="shared" si="142"/>
        <v/>
      </c>
      <c r="V454" s="14" t="str">
        <f t="shared" si="143"/>
        <v/>
      </c>
      <c r="W454" s="14" t="str">
        <f>IFERROR(CONCATENATE("PAGO N° ",B454," DEL CONTRATO CPS ",V454," ENTRE ",TEXT(VLOOKUP(A454,matriz,IF(generador!B454=1,16,IF(generador!B454=2,19,IF(generador!B454=3,22,IF(generador!B454=4,25,IF(generador!B454=5,28,IF(generador!B454=6,31,IF(generador!B454=7,34,IF(generador!B454=8,37,IF(generador!B454=9,40,IF(generador!B454=10,43,IF(generador!B454=11,46,IF(generador!B454=12,49,IF(generador!B454=13,52,IF(generador!B454=14,55,IF(generador!B454=15,58))))))))))))))),FALSE),"dd/mm/yyyy")," Y ",TEXT(VLOOKUP(A454,matriz,IF(generador!B454=1,17,IF(generador!B454=2,20,IF(generador!B454=3,23,IF(generador!B454=4,26,IF(generador!B454=5,29,IF(generador!B454=6,32,IF(generador!B454=7,35,IF(generador!B454=8,38,IF(generador!B454=9,41,IF(generador!B454=10,44,IF(generador!B454=11,47,IF(generador!B454=12,50,IF(generador!B454=13,53,IF(generador!B454=14,56,IF(generador!B454=15,59))))))))))))))),FALSE),"dd/mm/yyyy")),"")</f>
        <v/>
      </c>
    </row>
    <row r="455" spans="1:23" x14ac:dyDescent="0.25">
      <c r="A455" s="12"/>
      <c r="B455" s="5"/>
      <c r="C455" s="5"/>
      <c r="D455" s="14" t="str">
        <f t="shared" si="127"/>
        <v/>
      </c>
      <c r="E455" s="15" t="str">
        <f>IFERROR(IF(A455&lt;&gt;"",VLOOKUP(A455,matriz,IF(generador!B455=1,15,IF(generador!B455=2,18,IF(generador!B455=3,21,IF(generador!B455=4,24,IF(generador!B455=5,27,IF(generador!B455=6,30,IF(generador!B455=7,33,IF(generador!B455=8,36,IF(generador!B455=9,39,IF(generador!B455=10,42,IF(generador!B455=11,45,IF(generador!B455=12,48,IF(generador!B455=13,51,IF(generador!B455=14,54,IF(generador!B455=15,57))))))))))))))),FALSE),""),"")</f>
        <v/>
      </c>
      <c r="F455" s="16" t="str">
        <f t="shared" si="128"/>
        <v/>
      </c>
      <c r="G455" s="20" t="str">
        <f t="shared" si="129"/>
        <v/>
      </c>
      <c r="H455" s="13" t="str">
        <f t="shared" ca="1" si="132"/>
        <v/>
      </c>
      <c r="I455" s="14" t="str">
        <f t="shared" si="133"/>
        <v/>
      </c>
      <c r="J455" s="14" t="str">
        <f>""</f>
        <v/>
      </c>
      <c r="K455" s="14" t="str">
        <f t="shared" si="134"/>
        <v/>
      </c>
      <c r="L455" s="14" t="str">
        <f t="shared" si="135"/>
        <v/>
      </c>
      <c r="M455" s="14" t="str">
        <f t="shared" si="136"/>
        <v/>
      </c>
      <c r="N455" s="14" t="str">
        <f t="shared" si="137"/>
        <v/>
      </c>
      <c r="O455" s="14" t="str">
        <f t="shared" si="138"/>
        <v/>
      </c>
      <c r="P455" s="14" t="str">
        <f t="shared" si="139"/>
        <v/>
      </c>
      <c r="Q455" s="14" t="str">
        <f t="shared" si="140"/>
        <v/>
      </c>
      <c r="R455" s="96" t="str">
        <f t="shared" si="130"/>
        <v/>
      </c>
      <c r="S455" s="14" t="str">
        <f t="shared" si="141"/>
        <v/>
      </c>
      <c r="T455" s="14" t="str">
        <f t="shared" si="131"/>
        <v/>
      </c>
      <c r="U455" s="14" t="str">
        <f t="shared" si="142"/>
        <v/>
      </c>
      <c r="V455" s="14" t="str">
        <f t="shared" si="143"/>
        <v/>
      </c>
      <c r="W455" s="14" t="str">
        <f>IFERROR(CONCATENATE("PAGO N° ",B455," DEL CONTRATO CPS ",V455," ENTRE ",TEXT(VLOOKUP(A455,matriz,IF(generador!B455=1,16,IF(generador!B455=2,19,IF(generador!B455=3,22,IF(generador!B455=4,25,IF(generador!B455=5,28,IF(generador!B455=6,31,IF(generador!B455=7,34,IF(generador!B455=8,37,IF(generador!B455=9,40,IF(generador!B455=10,43,IF(generador!B455=11,46,IF(generador!B455=12,49,IF(generador!B455=13,52,IF(generador!B455=14,55,IF(generador!B455=15,58))))))))))))))),FALSE),"dd/mm/yyyy")," Y ",TEXT(VLOOKUP(A455,matriz,IF(generador!B455=1,17,IF(generador!B455=2,20,IF(generador!B455=3,23,IF(generador!B455=4,26,IF(generador!B455=5,29,IF(generador!B455=6,32,IF(generador!B455=7,35,IF(generador!B455=8,38,IF(generador!B455=9,41,IF(generador!B455=10,44,IF(generador!B455=11,47,IF(generador!B455=12,50,IF(generador!B455=13,53,IF(generador!B455=14,56,IF(generador!B455=15,59))))))))))))))),FALSE),"dd/mm/yyyy")),"")</f>
        <v/>
      </c>
    </row>
    <row r="456" spans="1:23" x14ac:dyDescent="0.25">
      <c r="A456" s="12"/>
      <c r="B456" s="5"/>
      <c r="C456" s="5"/>
      <c r="D456" s="14" t="str">
        <f t="shared" si="127"/>
        <v/>
      </c>
      <c r="E456" s="15" t="str">
        <f>IFERROR(IF(A456&lt;&gt;"",VLOOKUP(A456,matriz,IF(generador!B456=1,15,IF(generador!B456=2,18,IF(generador!B456=3,21,IF(generador!B456=4,24,IF(generador!B456=5,27,IF(generador!B456=6,30,IF(generador!B456=7,33,IF(generador!B456=8,36,IF(generador!B456=9,39,IF(generador!B456=10,42,IF(generador!B456=11,45,IF(generador!B456=12,48,IF(generador!B456=13,51,IF(generador!B456=14,54,IF(generador!B456=15,57))))))))))))))),FALSE),""),"")</f>
        <v/>
      </c>
      <c r="F456" s="16" t="str">
        <f t="shared" si="128"/>
        <v/>
      </c>
      <c r="G456" s="20" t="str">
        <f t="shared" si="129"/>
        <v/>
      </c>
      <c r="H456" s="13" t="str">
        <f t="shared" ca="1" si="132"/>
        <v/>
      </c>
      <c r="I456" s="14" t="str">
        <f t="shared" si="133"/>
        <v/>
      </c>
      <c r="J456" s="14" t="str">
        <f>""</f>
        <v/>
      </c>
      <c r="K456" s="14" t="str">
        <f t="shared" si="134"/>
        <v/>
      </c>
      <c r="L456" s="14" t="str">
        <f t="shared" si="135"/>
        <v/>
      </c>
      <c r="M456" s="14" t="str">
        <f t="shared" si="136"/>
        <v/>
      </c>
      <c r="N456" s="14" t="str">
        <f t="shared" si="137"/>
        <v/>
      </c>
      <c r="O456" s="14" t="str">
        <f t="shared" si="138"/>
        <v/>
      </c>
      <c r="P456" s="14" t="str">
        <f t="shared" si="139"/>
        <v/>
      </c>
      <c r="Q456" s="14" t="str">
        <f t="shared" si="140"/>
        <v/>
      </c>
      <c r="R456" s="96" t="str">
        <f t="shared" si="130"/>
        <v/>
      </c>
      <c r="S456" s="14" t="str">
        <f t="shared" si="141"/>
        <v/>
      </c>
      <c r="T456" s="14" t="str">
        <f t="shared" si="131"/>
        <v/>
      </c>
      <c r="U456" s="14" t="str">
        <f t="shared" si="142"/>
        <v/>
      </c>
      <c r="V456" s="14" t="str">
        <f t="shared" si="143"/>
        <v/>
      </c>
      <c r="W456" s="14" t="str">
        <f>IFERROR(CONCATENATE("PAGO N° ",B456," DEL CONTRATO CPS ",V456," ENTRE ",TEXT(VLOOKUP(A456,matriz,IF(generador!B456=1,16,IF(generador!B456=2,19,IF(generador!B456=3,22,IF(generador!B456=4,25,IF(generador!B456=5,28,IF(generador!B456=6,31,IF(generador!B456=7,34,IF(generador!B456=8,37,IF(generador!B456=9,40,IF(generador!B456=10,43,IF(generador!B456=11,46,IF(generador!B456=12,49,IF(generador!B456=13,52,IF(generador!B456=14,55,IF(generador!B456=15,58))))))))))))))),FALSE),"dd/mm/yyyy")," Y ",TEXT(VLOOKUP(A456,matriz,IF(generador!B456=1,17,IF(generador!B456=2,20,IF(generador!B456=3,23,IF(generador!B456=4,26,IF(generador!B456=5,29,IF(generador!B456=6,32,IF(generador!B456=7,35,IF(generador!B456=8,38,IF(generador!B456=9,41,IF(generador!B456=10,44,IF(generador!B456=11,47,IF(generador!B456=12,50,IF(generador!B456=13,53,IF(generador!B456=14,56,IF(generador!B456=15,59))))))))))))))),FALSE),"dd/mm/yyyy")),"")</f>
        <v/>
      </c>
    </row>
    <row r="457" spans="1:23" x14ac:dyDescent="0.25">
      <c r="A457" s="12"/>
      <c r="B457" s="5"/>
      <c r="C457" s="5"/>
      <c r="D457" s="14" t="str">
        <f t="shared" si="127"/>
        <v/>
      </c>
      <c r="E457" s="15" t="str">
        <f>IFERROR(IF(A457&lt;&gt;"",VLOOKUP(A457,matriz,IF(generador!B457=1,15,IF(generador!B457=2,18,IF(generador!B457=3,21,IF(generador!B457=4,24,IF(generador!B457=5,27,IF(generador!B457=6,30,IF(generador!B457=7,33,IF(generador!B457=8,36,IF(generador!B457=9,39,IF(generador!B457=10,42,IF(generador!B457=11,45,IF(generador!B457=12,48,IF(generador!B457=13,51,IF(generador!B457=14,54,IF(generador!B457=15,57))))))))))))))),FALSE),""),"")</f>
        <v/>
      </c>
      <c r="F457" s="16" t="str">
        <f t="shared" si="128"/>
        <v/>
      </c>
      <c r="G457" s="20" t="str">
        <f t="shared" si="129"/>
        <v/>
      </c>
      <c r="H457" s="13" t="str">
        <f t="shared" ca="1" si="132"/>
        <v/>
      </c>
      <c r="I457" s="14" t="str">
        <f t="shared" si="133"/>
        <v/>
      </c>
      <c r="J457" s="14" t="str">
        <f>""</f>
        <v/>
      </c>
      <c r="K457" s="14" t="str">
        <f t="shared" si="134"/>
        <v/>
      </c>
      <c r="L457" s="14" t="str">
        <f t="shared" si="135"/>
        <v/>
      </c>
      <c r="M457" s="14" t="str">
        <f t="shared" si="136"/>
        <v/>
      </c>
      <c r="N457" s="14" t="str">
        <f t="shared" si="137"/>
        <v/>
      </c>
      <c r="O457" s="14" t="str">
        <f t="shared" si="138"/>
        <v/>
      </c>
      <c r="P457" s="14" t="str">
        <f t="shared" si="139"/>
        <v/>
      </c>
      <c r="Q457" s="14" t="str">
        <f t="shared" si="140"/>
        <v/>
      </c>
      <c r="R457" s="96" t="str">
        <f t="shared" si="130"/>
        <v/>
      </c>
      <c r="S457" s="14" t="str">
        <f t="shared" si="141"/>
        <v/>
      </c>
      <c r="T457" s="14" t="str">
        <f t="shared" si="131"/>
        <v/>
      </c>
      <c r="U457" s="14" t="str">
        <f t="shared" si="142"/>
        <v/>
      </c>
      <c r="V457" s="14" t="str">
        <f t="shared" si="143"/>
        <v/>
      </c>
      <c r="W457" s="14" t="str">
        <f>IFERROR(CONCATENATE("PAGO N° ",B457," DEL CONTRATO CPS ",V457," ENTRE ",TEXT(VLOOKUP(A457,matriz,IF(generador!B457=1,16,IF(generador!B457=2,19,IF(generador!B457=3,22,IF(generador!B457=4,25,IF(generador!B457=5,28,IF(generador!B457=6,31,IF(generador!B457=7,34,IF(generador!B457=8,37,IF(generador!B457=9,40,IF(generador!B457=10,43,IF(generador!B457=11,46,IF(generador!B457=12,49,IF(generador!B457=13,52,IF(generador!B457=14,55,IF(generador!B457=15,58))))))))))))))),FALSE),"dd/mm/yyyy")," Y ",TEXT(VLOOKUP(A457,matriz,IF(generador!B457=1,17,IF(generador!B457=2,20,IF(generador!B457=3,23,IF(generador!B457=4,26,IF(generador!B457=5,29,IF(generador!B457=6,32,IF(generador!B457=7,35,IF(generador!B457=8,38,IF(generador!B457=9,41,IF(generador!B457=10,44,IF(generador!B457=11,47,IF(generador!B457=12,50,IF(generador!B457=13,53,IF(generador!B457=14,56,IF(generador!B457=15,59))))))))))))))),FALSE),"dd/mm/yyyy")),"")</f>
        <v/>
      </c>
    </row>
    <row r="458" spans="1:23" x14ac:dyDescent="0.25">
      <c r="A458" s="12"/>
      <c r="B458" s="5"/>
      <c r="C458" s="5"/>
      <c r="D458" s="14" t="str">
        <f t="shared" si="127"/>
        <v/>
      </c>
      <c r="E458" s="15" t="str">
        <f>IFERROR(IF(A458&lt;&gt;"",VLOOKUP(A458,matriz,IF(generador!B458=1,15,IF(generador!B458=2,18,IF(generador!B458=3,21,IF(generador!B458=4,24,IF(generador!B458=5,27,IF(generador!B458=6,30,IF(generador!B458=7,33,IF(generador!B458=8,36,IF(generador!B458=9,39,IF(generador!B458=10,42,IF(generador!B458=11,45,IF(generador!B458=12,48,IF(generador!B458=13,51,IF(generador!B458=14,54,IF(generador!B458=15,57))))))))))))))),FALSE),""),"")</f>
        <v/>
      </c>
      <c r="F458" s="16" t="str">
        <f t="shared" si="128"/>
        <v/>
      </c>
      <c r="G458" s="20" t="str">
        <f t="shared" si="129"/>
        <v/>
      </c>
      <c r="H458" s="13" t="str">
        <f t="shared" ca="1" si="132"/>
        <v/>
      </c>
      <c r="I458" s="14" t="str">
        <f t="shared" si="133"/>
        <v/>
      </c>
      <c r="J458" s="14" t="str">
        <f>""</f>
        <v/>
      </c>
      <c r="K458" s="14" t="str">
        <f t="shared" si="134"/>
        <v/>
      </c>
      <c r="L458" s="14" t="str">
        <f t="shared" si="135"/>
        <v/>
      </c>
      <c r="M458" s="14" t="str">
        <f t="shared" si="136"/>
        <v/>
      </c>
      <c r="N458" s="14" t="str">
        <f t="shared" si="137"/>
        <v/>
      </c>
      <c r="O458" s="14" t="str">
        <f t="shared" si="138"/>
        <v/>
      </c>
      <c r="P458" s="14" t="str">
        <f t="shared" si="139"/>
        <v/>
      </c>
      <c r="Q458" s="14" t="str">
        <f t="shared" si="140"/>
        <v/>
      </c>
      <c r="R458" s="96" t="str">
        <f t="shared" si="130"/>
        <v/>
      </c>
      <c r="S458" s="14" t="str">
        <f t="shared" si="141"/>
        <v/>
      </c>
      <c r="T458" s="14" t="str">
        <f t="shared" si="131"/>
        <v/>
      </c>
      <c r="U458" s="14" t="str">
        <f t="shared" si="142"/>
        <v/>
      </c>
      <c r="V458" s="14" t="str">
        <f t="shared" si="143"/>
        <v/>
      </c>
      <c r="W458" s="14" t="str">
        <f>IFERROR(CONCATENATE("PAGO N° ",B458," DEL CONTRATO CPS ",V458," ENTRE ",TEXT(VLOOKUP(A458,matriz,IF(generador!B458=1,16,IF(generador!B458=2,19,IF(generador!B458=3,22,IF(generador!B458=4,25,IF(generador!B458=5,28,IF(generador!B458=6,31,IF(generador!B458=7,34,IF(generador!B458=8,37,IF(generador!B458=9,40,IF(generador!B458=10,43,IF(generador!B458=11,46,IF(generador!B458=12,49,IF(generador!B458=13,52,IF(generador!B458=14,55,IF(generador!B458=15,58))))))))))))))),FALSE),"dd/mm/yyyy")," Y ",TEXT(VLOOKUP(A458,matriz,IF(generador!B458=1,17,IF(generador!B458=2,20,IF(generador!B458=3,23,IF(generador!B458=4,26,IF(generador!B458=5,29,IF(generador!B458=6,32,IF(generador!B458=7,35,IF(generador!B458=8,38,IF(generador!B458=9,41,IF(generador!B458=10,44,IF(generador!B458=11,47,IF(generador!B458=12,50,IF(generador!B458=13,53,IF(generador!B458=14,56,IF(generador!B458=15,59))))))))))))))),FALSE),"dd/mm/yyyy")),"")</f>
        <v/>
      </c>
    </row>
    <row r="459" spans="1:23" x14ac:dyDescent="0.25">
      <c r="A459" s="12"/>
      <c r="B459" s="5"/>
      <c r="C459" s="5"/>
      <c r="D459" s="14" t="str">
        <f t="shared" si="127"/>
        <v/>
      </c>
      <c r="E459" s="15" t="str">
        <f>IFERROR(IF(A459&lt;&gt;"",VLOOKUP(A459,matriz,IF(generador!B459=1,15,IF(generador!B459=2,18,IF(generador!B459=3,21,IF(generador!B459=4,24,IF(generador!B459=5,27,IF(generador!B459=6,30,IF(generador!B459=7,33,IF(generador!B459=8,36,IF(generador!B459=9,39,IF(generador!B459=10,42,IF(generador!B459=11,45,IF(generador!B459=12,48,IF(generador!B459=13,51,IF(generador!B459=14,54,IF(generador!B459=15,57))))))))))))))),FALSE),""),"")</f>
        <v/>
      </c>
      <c r="F459" s="16" t="str">
        <f t="shared" si="128"/>
        <v/>
      </c>
      <c r="G459" s="20" t="str">
        <f t="shared" si="129"/>
        <v/>
      </c>
      <c r="H459" s="13" t="str">
        <f t="shared" ca="1" si="132"/>
        <v/>
      </c>
      <c r="I459" s="14" t="str">
        <f t="shared" si="133"/>
        <v/>
      </c>
      <c r="J459" s="14" t="str">
        <f>""</f>
        <v/>
      </c>
      <c r="K459" s="14" t="str">
        <f t="shared" si="134"/>
        <v/>
      </c>
      <c r="L459" s="14" t="str">
        <f t="shared" si="135"/>
        <v/>
      </c>
      <c r="M459" s="14" t="str">
        <f t="shared" si="136"/>
        <v/>
      </c>
      <c r="N459" s="14" t="str">
        <f t="shared" si="137"/>
        <v/>
      </c>
      <c r="O459" s="14" t="str">
        <f t="shared" si="138"/>
        <v/>
      </c>
      <c r="P459" s="14" t="str">
        <f t="shared" si="139"/>
        <v/>
      </c>
      <c r="Q459" s="14" t="str">
        <f t="shared" si="140"/>
        <v/>
      </c>
      <c r="R459" s="96" t="str">
        <f t="shared" si="130"/>
        <v/>
      </c>
      <c r="S459" s="14" t="str">
        <f t="shared" si="141"/>
        <v/>
      </c>
      <c r="T459" s="14" t="str">
        <f t="shared" si="131"/>
        <v/>
      </c>
      <c r="U459" s="14" t="str">
        <f t="shared" si="142"/>
        <v/>
      </c>
      <c r="V459" s="14" t="str">
        <f t="shared" si="143"/>
        <v/>
      </c>
      <c r="W459" s="14" t="str">
        <f>IFERROR(CONCATENATE("PAGO N° ",B459," DEL CONTRATO CPS ",V459," ENTRE ",TEXT(VLOOKUP(A459,matriz,IF(generador!B459=1,16,IF(generador!B459=2,19,IF(generador!B459=3,22,IF(generador!B459=4,25,IF(generador!B459=5,28,IF(generador!B459=6,31,IF(generador!B459=7,34,IF(generador!B459=8,37,IF(generador!B459=9,40,IF(generador!B459=10,43,IF(generador!B459=11,46,IF(generador!B459=12,49,IF(generador!B459=13,52,IF(generador!B459=14,55,IF(generador!B459=15,58))))))))))))))),FALSE),"dd/mm/yyyy")," Y ",TEXT(VLOOKUP(A459,matriz,IF(generador!B459=1,17,IF(generador!B459=2,20,IF(generador!B459=3,23,IF(generador!B459=4,26,IF(generador!B459=5,29,IF(generador!B459=6,32,IF(generador!B459=7,35,IF(generador!B459=8,38,IF(generador!B459=9,41,IF(generador!B459=10,44,IF(generador!B459=11,47,IF(generador!B459=12,50,IF(generador!B459=13,53,IF(generador!B459=14,56,IF(generador!B459=15,59))))))))))))))),FALSE),"dd/mm/yyyy")),"")</f>
        <v/>
      </c>
    </row>
    <row r="460" spans="1:23" x14ac:dyDescent="0.25">
      <c r="A460" s="12"/>
      <c r="B460" s="5"/>
      <c r="C460" s="5"/>
      <c r="D460" s="14" t="str">
        <f t="shared" si="127"/>
        <v/>
      </c>
      <c r="E460" s="15" t="str">
        <f>IFERROR(IF(A460&lt;&gt;"",VLOOKUP(A460,matriz,IF(generador!B460=1,15,IF(generador!B460=2,18,IF(generador!B460=3,21,IF(generador!B460=4,24,IF(generador!B460=5,27,IF(generador!B460=6,30,IF(generador!B460=7,33,IF(generador!B460=8,36,IF(generador!B460=9,39,IF(generador!B460=10,42,IF(generador!B460=11,45,IF(generador!B460=12,48,IF(generador!B460=13,51,IF(generador!B460=14,54,IF(generador!B460=15,57))))))))))))))),FALSE),""),"")</f>
        <v/>
      </c>
      <c r="F460" s="16" t="str">
        <f t="shared" si="128"/>
        <v/>
      </c>
      <c r="G460" s="20" t="str">
        <f t="shared" si="129"/>
        <v/>
      </c>
      <c r="H460" s="13" t="str">
        <f t="shared" ca="1" si="132"/>
        <v/>
      </c>
      <c r="I460" s="14" t="str">
        <f t="shared" si="133"/>
        <v/>
      </c>
      <c r="J460" s="14" t="str">
        <f>""</f>
        <v/>
      </c>
      <c r="K460" s="14" t="str">
        <f t="shared" si="134"/>
        <v/>
      </c>
      <c r="L460" s="14" t="str">
        <f t="shared" si="135"/>
        <v/>
      </c>
      <c r="M460" s="14" t="str">
        <f t="shared" si="136"/>
        <v/>
      </c>
      <c r="N460" s="14" t="str">
        <f t="shared" si="137"/>
        <v/>
      </c>
      <c r="O460" s="14" t="str">
        <f t="shared" si="138"/>
        <v/>
      </c>
      <c r="P460" s="14" t="str">
        <f t="shared" si="139"/>
        <v/>
      </c>
      <c r="Q460" s="14" t="str">
        <f t="shared" si="140"/>
        <v/>
      </c>
      <c r="R460" s="96" t="str">
        <f t="shared" si="130"/>
        <v/>
      </c>
      <c r="S460" s="14" t="str">
        <f t="shared" si="141"/>
        <v/>
      </c>
      <c r="T460" s="14" t="str">
        <f t="shared" si="131"/>
        <v/>
      </c>
      <c r="U460" s="14" t="str">
        <f t="shared" si="142"/>
        <v/>
      </c>
      <c r="V460" s="14" t="str">
        <f t="shared" si="143"/>
        <v/>
      </c>
      <c r="W460" s="14" t="str">
        <f>IFERROR(CONCATENATE("PAGO N° ",B460," DEL CONTRATO CPS ",V460," ENTRE ",TEXT(VLOOKUP(A460,matriz,IF(generador!B460=1,16,IF(generador!B460=2,19,IF(generador!B460=3,22,IF(generador!B460=4,25,IF(generador!B460=5,28,IF(generador!B460=6,31,IF(generador!B460=7,34,IF(generador!B460=8,37,IF(generador!B460=9,40,IF(generador!B460=10,43,IF(generador!B460=11,46,IF(generador!B460=12,49,IF(generador!B460=13,52,IF(generador!B460=14,55,IF(generador!B460=15,58))))))))))))))),FALSE),"dd/mm/yyyy")," Y ",TEXT(VLOOKUP(A460,matriz,IF(generador!B460=1,17,IF(generador!B460=2,20,IF(generador!B460=3,23,IF(generador!B460=4,26,IF(generador!B460=5,29,IF(generador!B460=6,32,IF(generador!B460=7,35,IF(generador!B460=8,38,IF(generador!B460=9,41,IF(generador!B460=10,44,IF(generador!B460=11,47,IF(generador!B460=12,50,IF(generador!B460=13,53,IF(generador!B460=14,56,IF(generador!B460=15,59))))))))))))))),FALSE),"dd/mm/yyyy")),"")</f>
        <v/>
      </c>
    </row>
    <row r="461" spans="1:23" x14ac:dyDescent="0.25">
      <c r="A461" s="12"/>
      <c r="B461" s="5"/>
      <c r="C461" s="5"/>
      <c r="D461" s="14" t="str">
        <f t="shared" si="127"/>
        <v/>
      </c>
      <c r="E461" s="15" t="str">
        <f>IFERROR(IF(A461&lt;&gt;"",VLOOKUP(A461,matriz,IF(generador!B461=1,15,IF(generador!B461=2,18,IF(generador!B461=3,21,IF(generador!B461=4,24,IF(generador!B461=5,27,IF(generador!B461=6,30,IF(generador!B461=7,33,IF(generador!B461=8,36,IF(generador!B461=9,39,IF(generador!B461=10,42,IF(generador!B461=11,45,IF(generador!B461=12,48,IF(generador!B461=13,51,IF(generador!B461=14,54,IF(generador!B461=15,57))))))))))))))),FALSE),""),"")</f>
        <v/>
      </c>
      <c r="F461" s="16" t="str">
        <f t="shared" si="128"/>
        <v/>
      </c>
      <c r="G461" s="20" t="str">
        <f t="shared" si="129"/>
        <v/>
      </c>
      <c r="H461" s="13" t="str">
        <f t="shared" ca="1" si="132"/>
        <v/>
      </c>
      <c r="I461" s="14" t="str">
        <f t="shared" si="133"/>
        <v/>
      </c>
      <c r="J461" s="14" t="str">
        <f>""</f>
        <v/>
      </c>
      <c r="K461" s="14" t="str">
        <f t="shared" si="134"/>
        <v/>
      </c>
      <c r="L461" s="14" t="str">
        <f t="shared" si="135"/>
        <v/>
      </c>
      <c r="M461" s="14" t="str">
        <f t="shared" si="136"/>
        <v/>
      </c>
      <c r="N461" s="14" t="str">
        <f t="shared" si="137"/>
        <v/>
      </c>
      <c r="O461" s="14" t="str">
        <f t="shared" si="138"/>
        <v/>
      </c>
      <c r="P461" s="14" t="str">
        <f t="shared" si="139"/>
        <v/>
      </c>
      <c r="Q461" s="14" t="str">
        <f t="shared" si="140"/>
        <v/>
      </c>
      <c r="R461" s="96" t="str">
        <f t="shared" si="130"/>
        <v/>
      </c>
      <c r="S461" s="14" t="str">
        <f t="shared" si="141"/>
        <v/>
      </c>
      <c r="T461" s="14" t="str">
        <f t="shared" si="131"/>
        <v/>
      </c>
      <c r="U461" s="14" t="str">
        <f t="shared" si="142"/>
        <v/>
      </c>
      <c r="V461" s="14" t="str">
        <f t="shared" si="143"/>
        <v/>
      </c>
      <c r="W461" s="14" t="str">
        <f>IFERROR(CONCATENATE("PAGO N° ",B461," DEL CONTRATO CPS ",V461," ENTRE ",TEXT(VLOOKUP(A461,matriz,IF(generador!B461=1,16,IF(generador!B461=2,19,IF(generador!B461=3,22,IF(generador!B461=4,25,IF(generador!B461=5,28,IF(generador!B461=6,31,IF(generador!B461=7,34,IF(generador!B461=8,37,IF(generador!B461=9,40,IF(generador!B461=10,43,IF(generador!B461=11,46,IF(generador!B461=12,49,IF(generador!B461=13,52,IF(generador!B461=14,55,IF(generador!B461=15,58))))))))))))))),FALSE),"dd/mm/yyyy")," Y ",TEXT(VLOOKUP(A461,matriz,IF(generador!B461=1,17,IF(generador!B461=2,20,IF(generador!B461=3,23,IF(generador!B461=4,26,IF(generador!B461=5,29,IF(generador!B461=6,32,IF(generador!B461=7,35,IF(generador!B461=8,38,IF(generador!B461=9,41,IF(generador!B461=10,44,IF(generador!B461=11,47,IF(generador!B461=12,50,IF(generador!B461=13,53,IF(generador!B461=14,56,IF(generador!B461=15,59))))))))))))))),FALSE),"dd/mm/yyyy")),"")</f>
        <v/>
      </c>
    </row>
    <row r="462" spans="1:23" x14ac:dyDescent="0.25">
      <c r="A462" s="12"/>
      <c r="B462" s="5"/>
      <c r="C462" s="5"/>
      <c r="D462" s="14" t="str">
        <f t="shared" si="127"/>
        <v/>
      </c>
      <c r="E462" s="15" t="str">
        <f>IFERROR(IF(A462&lt;&gt;"",VLOOKUP(A462,matriz,IF(generador!B462=1,15,IF(generador!B462=2,18,IF(generador!B462=3,21,IF(generador!B462=4,24,IF(generador!B462=5,27,IF(generador!B462=6,30,IF(generador!B462=7,33,IF(generador!B462=8,36,IF(generador!B462=9,39,IF(generador!B462=10,42,IF(generador!B462=11,45,IF(generador!B462=12,48,IF(generador!B462=13,51,IF(generador!B462=14,54,IF(generador!B462=15,57))))))))))))))),FALSE),""),"")</f>
        <v/>
      </c>
      <c r="F462" s="16" t="str">
        <f t="shared" si="128"/>
        <v/>
      </c>
      <c r="G462" s="20" t="str">
        <f t="shared" si="129"/>
        <v/>
      </c>
      <c r="H462" s="13" t="str">
        <f t="shared" ca="1" si="132"/>
        <v/>
      </c>
      <c r="I462" s="14" t="str">
        <f t="shared" si="133"/>
        <v/>
      </c>
      <c r="J462" s="14" t="str">
        <f>""</f>
        <v/>
      </c>
      <c r="K462" s="14" t="str">
        <f t="shared" si="134"/>
        <v/>
      </c>
      <c r="L462" s="14" t="str">
        <f t="shared" si="135"/>
        <v/>
      </c>
      <c r="M462" s="14" t="str">
        <f t="shared" si="136"/>
        <v/>
      </c>
      <c r="N462" s="14" t="str">
        <f t="shared" si="137"/>
        <v/>
      </c>
      <c r="O462" s="14" t="str">
        <f t="shared" si="138"/>
        <v/>
      </c>
      <c r="P462" s="14" t="str">
        <f t="shared" si="139"/>
        <v/>
      </c>
      <c r="Q462" s="14" t="str">
        <f t="shared" si="140"/>
        <v/>
      </c>
      <c r="R462" s="96" t="str">
        <f t="shared" si="130"/>
        <v/>
      </c>
      <c r="S462" s="14" t="str">
        <f t="shared" si="141"/>
        <v/>
      </c>
      <c r="T462" s="14" t="str">
        <f t="shared" si="131"/>
        <v/>
      </c>
      <c r="U462" s="14" t="str">
        <f t="shared" si="142"/>
        <v/>
      </c>
      <c r="V462" s="14" t="str">
        <f t="shared" si="143"/>
        <v/>
      </c>
      <c r="W462" s="14" t="str">
        <f>IFERROR(CONCATENATE("PAGO N° ",B462," DEL CONTRATO CPS ",V462," ENTRE ",TEXT(VLOOKUP(A462,matriz,IF(generador!B462=1,16,IF(generador!B462=2,19,IF(generador!B462=3,22,IF(generador!B462=4,25,IF(generador!B462=5,28,IF(generador!B462=6,31,IF(generador!B462=7,34,IF(generador!B462=8,37,IF(generador!B462=9,40,IF(generador!B462=10,43,IF(generador!B462=11,46,IF(generador!B462=12,49,IF(generador!B462=13,52,IF(generador!B462=14,55,IF(generador!B462=15,58))))))))))))))),FALSE),"dd/mm/yyyy")," Y ",TEXT(VLOOKUP(A462,matriz,IF(generador!B462=1,17,IF(generador!B462=2,20,IF(generador!B462=3,23,IF(generador!B462=4,26,IF(generador!B462=5,29,IF(generador!B462=6,32,IF(generador!B462=7,35,IF(generador!B462=8,38,IF(generador!B462=9,41,IF(generador!B462=10,44,IF(generador!B462=11,47,IF(generador!B462=12,50,IF(generador!B462=13,53,IF(generador!B462=14,56,IF(generador!B462=15,59))))))))))))))),FALSE),"dd/mm/yyyy")),"")</f>
        <v/>
      </c>
    </row>
    <row r="463" spans="1:23" x14ac:dyDescent="0.25">
      <c r="A463" s="12"/>
      <c r="B463" s="5"/>
      <c r="C463" s="5"/>
      <c r="D463" s="14" t="str">
        <f t="shared" si="127"/>
        <v/>
      </c>
      <c r="E463" s="15" t="str">
        <f>IFERROR(IF(A463&lt;&gt;"",VLOOKUP(A463,matriz,IF(generador!B463=1,15,IF(generador!B463=2,18,IF(generador!B463=3,21,IF(generador!B463=4,24,IF(generador!B463=5,27,IF(generador!B463=6,30,IF(generador!B463=7,33,IF(generador!B463=8,36,IF(generador!B463=9,39,IF(generador!B463=10,42,IF(generador!B463=11,45,IF(generador!B463=12,48,IF(generador!B463=13,51,IF(generador!B463=14,54,IF(generador!B463=15,57))))))))))))))),FALSE),""),"")</f>
        <v/>
      </c>
      <c r="F463" s="16" t="str">
        <f t="shared" si="128"/>
        <v/>
      </c>
      <c r="G463" s="20" t="str">
        <f t="shared" si="129"/>
        <v/>
      </c>
      <c r="H463" s="13" t="str">
        <f t="shared" ca="1" si="132"/>
        <v/>
      </c>
      <c r="I463" s="14" t="str">
        <f t="shared" si="133"/>
        <v/>
      </c>
      <c r="J463" s="14" t="str">
        <f>""</f>
        <v/>
      </c>
      <c r="K463" s="14" t="str">
        <f t="shared" si="134"/>
        <v/>
      </c>
      <c r="L463" s="14" t="str">
        <f t="shared" si="135"/>
        <v/>
      </c>
      <c r="M463" s="14" t="str">
        <f t="shared" si="136"/>
        <v/>
      </c>
      <c r="N463" s="14" t="str">
        <f t="shared" si="137"/>
        <v/>
      </c>
      <c r="O463" s="14" t="str">
        <f t="shared" si="138"/>
        <v/>
      </c>
      <c r="P463" s="14" t="str">
        <f t="shared" si="139"/>
        <v/>
      </c>
      <c r="Q463" s="14" t="str">
        <f t="shared" si="140"/>
        <v/>
      </c>
      <c r="R463" s="96" t="str">
        <f t="shared" si="130"/>
        <v/>
      </c>
      <c r="S463" s="14" t="str">
        <f t="shared" si="141"/>
        <v/>
      </c>
      <c r="T463" s="14" t="str">
        <f t="shared" si="131"/>
        <v/>
      </c>
      <c r="U463" s="14" t="str">
        <f t="shared" si="142"/>
        <v/>
      </c>
      <c r="V463" s="14" t="str">
        <f t="shared" si="143"/>
        <v/>
      </c>
      <c r="W463" s="14" t="str">
        <f>IFERROR(CONCATENATE("PAGO N° ",B463," DEL CONTRATO CPS ",V463," ENTRE ",TEXT(VLOOKUP(A463,matriz,IF(generador!B463=1,16,IF(generador!B463=2,19,IF(generador!B463=3,22,IF(generador!B463=4,25,IF(generador!B463=5,28,IF(generador!B463=6,31,IF(generador!B463=7,34,IF(generador!B463=8,37,IF(generador!B463=9,40,IF(generador!B463=10,43,IF(generador!B463=11,46,IF(generador!B463=12,49,IF(generador!B463=13,52,IF(generador!B463=14,55,IF(generador!B463=15,58))))))))))))))),FALSE),"dd/mm/yyyy")," Y ",TEXT(VLOOKUP(A463,matriz,IF(generador!B463=1,17,IF(generador!B463=2,20,IF(generador!B463=3,23,IF(generador!B463=4,26,IF(generador!B463=5,29,IF(generador!B463=6,32,IF(generador!B463=7,35,IF(generador!B463=8,38,IF(generador!B463=9,41,IF(generador!B463=10,44,IF(generador!B463=11,47,IF(generador!B463=12,50,IF(generador!B463=13,53,IF(generador!B463=14,56,IF(generador!B463=15,59))))))))))))))),FALSE),"dd/mm/yyyy")),"")</f>
        <v/>
      </c>
    </row>
    <row r="464" spans="1:23" x14ac:dyDescent="0.25">
      <c r="A464" s="12"/>
      <c r="B464" s="5"/>
      <c r="C464" s="5"/>
      <c r="D464" s="14" t="str">
        <f t="shared" si="127"/>
        <v/>
      </c>
      <c r="E464" s="15" t="str">
        <f>IFERROR(IF(A464&lt;&gt;"",VLOOKUP(A464,matriz,IF(generador!B464=1,15,IF(generador!B464=2,18,IF(generador!B464=3,21,IF(generador!B464=4,24,IF(generador!B464=5,27,IF(generador!B464=6,30,IF(generador!B464=7,33,IF(generador!B464=8,36,IF(generador!B464=9,39,IF(generador!B464=10,42,IF(generador!B464=11,45,IF(generador!B464=12,48,IF(generador!B464=13,51,IF(generador!B464=14,54,IF(generador!B464=15,57))))))))))))))),FALSE),""),"")</f>
        <v/>
      </c>
      <c r="F464" s="16" t="str">
        <f t="shared" si="128"/>
        <v/>
      </c>
      <c r="G464" s="20" t="str">
        <f t="shared" si="129"/>
        <v/>
      </c>
      <c r="H464" s="13" t="str">
        <f t="shared" ca="1" si="132"/>
        <v/>
      </c>
      <c r="I464" s="14" t="str">
        <f t="shared" si="133"/>
        <v/>
      </c>
      <c r="J464" s="14" t="str">
        <f>""</f>
        <v/>
      </c>
      <c r="K464" s="14" t="str">
        <f t="shared" si="134"/>
        <v/>
      </c>
      <c r="L464" s="14" t="str">
        <f t="shared" si="135"/>
        <v/>
      </c>
      <c r="M464" s="14" t="str">
        <f t="shared" si="136"/>
        <v/>
      </c>
      <c r="N464" s="14" t="str">
        <f t="shared" si="137"/>
        <v/>
      </c>
      <c r="O464" s="14" t="str">
        <f t="shared" si="138"/>
        <v/>
      </c>
      <c r="P464" s="14" t="str">
        <f t="shared" si="139"/>
        <v/>
      </c>
      <c r="Q464" s="14" t="str">
        <f t="shared" si="140"/>
        <v/>
      </c>
      <c r="R464" s="96" t="str">
        <f t="shared" si="130"/>
        <v/>
      </c>
      <c r="S464" s="14" t="str">
        <f t="shared" si="141"/>
        <v/>
      </c>
      <c r="T464" s="14" t="str">
        <f t="shared" si="131"/>
        <v/>
      </c>
      <c r="U464" s="14" t="str">
        <f t="shared" si="142"/>
        <v/>
      </c>
      <c r="V464" s="14" t="str">
        <f t="shared" si="143"/>
        <v/>
      </c>
      <c r="W464" s="14" t="str">
        <f>IFERROR(CONCATENATE("PAGO N° ",B464," DEL CONTRATO CPS ",V464," ENTRE ",TEXT(VLOOKUP(A464,matriz,IF(generador!B464=1,16,IF(generador!B464=2,19,IF(generador!B464=3,22,IF(generador!B464=4,25,IF(generador!B464=5,28,IF(generador!B464=6,31,IF(generador!B464=7,34,IF(generador!B464=8,37,IF(generador!B464=9,40,IF(generador!B464=10,43,IF(generador!B464=11,46,IF(generador!B464=12,49,IF(generador!B464=13,52,IF(generador!B464=14,55,IF(generador!B464=15,58))))))))))))))),FALSE),"dd/mm/yyyy")," Y ",TEXT(VLOOKUP(A464,matriz,IF(generador!B464=1,17,IF(generador!B464=2,20,IF(generador!B464=3,23,IF(generador!B464=4,26,IF(generador!B464=5,29,IF(generador!B464=6,32,IF(generador!B464=7,35,IF(generador!B464=8,38,IF(generador!B464=9,41,IF(generador!B464=10,44,IF(generador!B464=11,47,IF(generador!B464=12,50,IF(generador!B464=13,53,IF(generador!B464=14,56,IF(generador!B464=15,59))))))))))))))),FALSE),"dd/mm/yyyy")),"")</f>
        <v/>
      </c>
    </row>
    <row r="465" spans="1:23" x14ac:dyDescent="0.25">
      <c r="A465" s="12"/>
      <c r="B465" s="5"/>
      <c r="C465" s="5"/>
      <c r="D465" s="14" t="str">
        <f t="shared" si="127"/>
        <v/>
      </c>
      <c r="E465" s="15" t="str">
        <f>IFERROR(IF(A465&lt;&gt;"",VLOOKUP(A465,matriz,IF(generador!B465=1,15,IF(generador!B465=2,18,IF(generador!B465=3,21,IF(generador!B465=4,24,IF(generador!B465=5,27,IF(generador!B465=6,30,IF(generador!B465=7,33,IF(generador!B465=8,36,IF(generador!B465=9,39,IF(generador!B465=10,42,IF(generador!B465=11,45,IF(generador!B465=12,48,IF(generador!B465=13,51,IF(generador!B465=14,54,IF(generador!B465=15,57))))))))))))))),FALSE),""),"")</f>
        <v/>
      </c>
      <c r="F465" s="16" t="str">
        <f t="shared" si="128"/>
        <v/>
      </c>
      <c r="G465" s="20" t="str">
        <f t="shared" si="129"/>
        <v/>
      </c>
      <c r="H465" s="13" t="str">
        <f t="shared" ca="1" si="132"/>
        <v/>
      </c>
      <c r="I465" s="14" t="str">
        <f t="shared" si="133"/>
        <v/>
      </c>
      <c r="J465" s="14" t="str">
        <f>""</f>
        <v/>
      </c>
      <c r="K465" s="14" t="str">
        <f t="shared" si="134"/>
        <v/>
      </c>
      <c r="L465" s="14" t="str">
        <f t="shared" si="135"/>
        <v/>
      </c>
      <c r="M465" s="14" t="str">
        <f t="shared" si="136"/>
        <v/>
      </c>
      <c r="N465" s="14" t="str">
        <f t="shared" si="137"/>
        <v/>
      </c>
      <c r="O465" s="14" t="str">
        <f t="shared" si="138"/>
        <v/>
      </c>
      <c r="P465" s="14" t="str">
        <f t="shared" si="139"/>
        <v/>
      </c>
      <c r="Q465" s="14" t="str">
        <f t="shared" si="140"/>
        <v/>
      </c>
      <c r="R465" s="96" t="str">
        <f t="shared" si="130"/>
        <v/>
      </c>
      <c r="S465" s="14" t="str">
        <f t="shared" si="141"/>
        <v/>
      </c>
      <c r="T465" s="14" t="str">
        <f t="shared" si="131"/>
        <v/>
      </c>
      <c r="U465" s="14" t="str">
        <f t="shared" si="142"/>
        <v/>
      </c>
      <c r="V465" s="14" t="str">
        <f t="shared" si="143"/>
        <v/>
      </c>
      <c r="W465" s="14" t="str">
        <f>IFERROR(CONCATENATE("PAGO N° ",B465," DEL CONTRATO CPS ",V465," ENTRE ",TEXT(VLOOKUP(A465,matriz,IF(generador!B465=1,16,IF(generador!B465=2,19,IF(generador!B465=3,22,IF(generador!B465=4,25,IF(generador!B465=5,28,IF(generador!B465=6,31,IF(generador!B465=7,34,IF(generador!B465=8,37,IF(generador!B465=9,40,IF(generador!B465=10,43,IF(generador!B465=11,46,IF(generador!B465=12,49,IF(generador!B465=13,52,IF(generador!B465=14,55,IF(generador!B465=15,58))))))))))))))),FALSE),"dd/mm/yyyy")," Y ",TEXT(VLOOKUP(A465,matriz,IF(generador!B465=1,17,IF(generador!B465=2,20,IF(generador!B465=3,23,IF(generador!B465=4,26,IF(generador!B465=5,29,IF(generador!B465=6,32,IF(generador!B465=7,35,IF(generador!B465=8,38,IF(generador!B465=9,41,IF(generador!B465=10,44,IF(generador!B465=11,47,IF(generador!B465=12,50,IF(generador!B465=13,53,IF(generador!B465=14,56,IF(generador!B465=15,59))))))))))))))),FALSE),"dd/mm/yyyy")),"")</f>
        <v/>
      </c>
    </row>
    <row r="466" spans="1:23" x14ac:dyDescent="0.25">
      <c r="A466" s="12"/>
      <c r="B466" s="5"/>
      <c r="C466" s="5"/>
      <c r="D466" s="14" t="str">
        <f t="shared" si="127"/>
        <v/>
      </c>
      <c r="E466" s="15" t="str">
        <f>IFERROR(IF(A466&lt;&gt;"",VLOOKUP(A466,matriz,IF(generador!B466=1,15,IF(generador!B466=2,18,IF(generador!B466=3,21,IF(generador!B466=4,24,IF(generador!B466=5,27,IF(generador!B466=6,30,IF(generador!B466=7,33,IF(generador!B466=8,36,IF(generador!B466=9,39,IF(generador!B466=10,42,IF(generador!B466=11,45,IF(generador!B466=12,48,IF(generador!B466=13,51,IF(generador!B466=14,54,IF(generador!B466=15,57))))))))))))))),FALSE),""),"")</f>
        <v/>
      </c>
      <c r="F466" s="16" t="str">
        <f t="shared" si="128"/>
        <v/>
      </c>
      <c r="G466" s="20" t="str">
        <f t="shared" si="129"/>
        <v/>
      </c>
      <c r="H466" s="13" t="str">
        <f t="shared" ca="1" si="132"/>
        <v/>
      </c>
      <c r="I466" s="14" t="str">
        <f t="shared" si="133"/>
        <v/>
      </c>
      <c r="J466" s="14" t="str">
        <f>""</f>
        <v/>
      </c>
      <c r="K466" s="14" t="str">
        <f t="shared" si="134"/>
        <v/>
      </c>
      <c r="L466" s="14" t="str">
        <f t="shared" si="135"/>
        <v/>
      </c>
      <c r="M466" s="14" t="str">
        <f t="shared" si="136"/>
        <v/>
      </c>
      <c r="N466" s="14" t="str">
        <f t="shared" si="137"/>
        <v/>
      </c>
      <c r="O466" s="14" t="str">
        <f t="shared" si="138"/>
        <v/>
      </c>
      <c r="P466" s="14" t="str">
        <f t="shared" si="139"/>
        <v/>
      </c>
      <c r="Q466" s="14" t="str">
        <f t="shared" si="140"/>
        <v/>
      </c>
      <c r="R466" s="96" t="str">
        <f t="shared" si="130"/>
        <v/>
      </c>
      <c r="S466" s="14" t="str">
        <f t="shared" si="141"/>
        <v/>
      </c>
      <c r="T466" s="14" t="str">
        <f t="shared" si="131"/>
        <v/>
      </c>
      <c r="U466" s="14" t="str">
        <f t="shared" si="142"/>
        <v/>
      </c>
      <c r="V466" s="14" t="str">
        <f t="shared" si="143"/>
        <v/>
      </c>
      <c r="W466" s="14" t="str">
        <f>IFERROR(CONCATENATE("PAGO N° ",B466," DEL CONTRATO CPS ",V466," ENTRE ",TEXT(VLOOKUP(A466,matriz,IF(generador!B466=1,16,IF(generador!B466=2,19,IF(generador!B466=3,22,IF(generador!B466=4,25,IF(generador!B466=5,28,IF(generador!B466=6,31,IF(generador!B466=7,34,IF(generador!B466=8,37,IF(generador!B466=9,40,IF(generador!B466=10,43,IF(generador!B466=11,46,IF(generador!B466=12,49,IF(generador!B466=13,52,IF(generador!B466=14,55,IF(generador!B466=15,58))))))))))))))),FALSE),"dd/mm/yyyy")," Y ",TEXT(VLOOKUP(A466,matriz,IF(generador!B466=1,17,IF(generador!B466=2,20,IF(generador!B466=3,23,IF(generador!B466=4,26,IF(generador!B466=5,29,IF(generador!B466=6,32,IF(generador!B466=7,35,IF(generador!B466=8,38,IF(generador!B466=9,41,IF(generador!B466=10,44,IF(generador!B466=11,47,IF(generador!B466=12,50,IF(generador!B466=13,53,IF(generador!B466=14,56,IF(generador!B466=15,59))))))))))))))),FALSE),"dd/mm/yyyy")),"")</f>
        <v/>
      </c>
    </row>
    <row r="467" spans="1:23" x14ac:dyDescent="0.25">
      <c r="A467" s="12"/>
      <c r="B467" s="5"/>
      <c r="C467" s="5"/>
      <c r="D467" s="14" t="str">
        <f t="shared" si="127"/>
        <v/>
      </c>
      <c r="E467" s="15" t="str">
        <f>IFERROR(IF(A467&lt;&gt;"",VLOOKUP(A467,matriz,IF(generador!B467=1,15,IF(generador!B467=2,18,IF(generador!B467=3,21,IF(generador!B467=4,24,IF(generador!B467=5,27,IF(generador!B467=6,30,IF(generador!B467=7,33,IF(generador!B467=8,36,IF(generador!B467=9,39,IF(generador!B467=10,42,IF(generador!B467=11,45,IF(generador!B467=12,48,IF(generador!B467=13,51,IF(generador!B467=14,54,IF(generador!B467=15,57))))))))))))))),FALSE),""),"")</f>
        <v/>
      </c>
      <c r="F467" s="16" t="str">
        <f t="shared" si="128"/>
        <v/>
      </c>
      <c r="G467" s="20" t="str">
        <f t="shared" si="129"/>
        <v/>
      </c>
      <c r="H467" s="13" t="str">
        <f t="shared" ca="1" si="132"/>
        <v/>
      </c>
      <c r="I467" s="14" t="str">
        <f t="shared" si="133"/>
        <v/>
      </c>
      <c r="J467" s="14" t="str">
        <f>""</f>
        <v/>
      </c>
      <c r="K467" s="14" t="str">
        <f t="shared" si="134"/>
        <v/>
      </c>
      <c r="L467" s="14" t="str">
        <f t="shared" si="135"/>
        <v/>
      </c>
      <c r="M467" s="14" t="str">
        <f t="shared" si="136"/>
        <v/>
      </c>
      <c r="N467" s="14" t="str">
        <f t="shared" si="137"/>
        <v/>
      </c>
      <c r="O467" s="14" t="str">
        <f t="shared" si="138"/>
        <v/>
      </c>
      <c r="P467" s="14" t="str">
        <f t="shared" si="139"/>
        <v/>
      </c>
      <c r="Q467" s="14" t="str">
        <f t="shared" si="140"/>
        <v/>
      </c>
      <c r="R467" s="96" t="str">
        <f t="shared" si="130"/>
        <v/>
      </c>
      <c r="S467" s="14" t="str">
        <f t="shared" si="141"/>
        <v/>
      </c>
      <c r="T467" s="14" t="str">
        <f t="shared" si="131"/>
        <v/>
      </c>
      <c r="U467" s="14" t="str">
        <f t="shared" si="142"/>
        <v/>
      </c>
      <c r="V467" s="14" t="str">
        <f t="shared" si="143"/>
        <v/>
      </c>
      <c r="W467" s="14" t="str">
        <f>IFERROR(CONCATENATE("PAGO N° ",B467," DEL CONTRATO CPS ",V467," ENTRE ",TEXT(VLOOKUP(A467,matriz,IF(generador!B467=1,16,IF(generador!B467=2,19,IF(generador!B467=3,22,IF(generador!B467=4,25,IF(generador!B467=5,28,IF(generador!B467=6,31,IF(generador!B467=7,34,IF(generador!B467=8,37,IF(generador!B467=9,40,IF(generador!B467=10,43,IF(generador!B467=11,46,IF(generador!B467=12,49,IF(generador!B467=13,52,IF(generador!B467=14,55,IF(generador!B467=15,58))))))))))))))),FALSE),"dd/mm/yyyy")," Y ",TEXT(VLOOKUP(A467,matriz,IF(generador!B467=1,17,IF(generador!B467=2,20,IF(generador!B467=3,23,IF(generador!B467=4,26,IF(generador!B467=5,29,IF(generador!B467=6,32,IF(generador!B467=7,35,IF(generador!B467=8,38,IF(generador!B467=9,41,IF(generador!B467=10,44,IF(generador!B467=11,47,IF(generador!B467=12,50,IF(generador!B467=13,53,IF(generador!B467=14,56,IF(generador!B467=15,59))))))))))))))),FALSE),"dd/mm/yyyy")),"")</f>
        <v/>
      </c>
    </row>
    <row r="468" spans="1:23" x14ac:dyDescent="0.25">
      <c r="A468" s="12"/>
      <c r="B468" s="5"/>
      <c r="C468" s="5"/>
      <c r="D468" s="14" t="str">
        <f t="shared" si="127"/>
        <v/>
      </c>
      <c r="E468" s="15" t="str">
        <f>IFERROR(IF(A468&lt;&gt;"",VLOOKUP(A468,matriz,IF(generador!B468=1,15,IF(generador!B468=2,18,IF(generador!B468=3,21,IF(generador!B468=4,24,IF(generador!B468=5,27,IF(generador!B468=6,30,IF(generador!B468=7,33,IF(generador!B468=8,36,IF(generador!B468=9,39,IF(generador!B468=10,42,IF(generador!B468=11,45,IF(generador!B468=12,48,IF(generador!B468=13,51,IF(generador!B468=14,54,IF(generador!B468=15,57))))))))))))))),FALSE),""),"")</f>
        <v/>
      </c>
      <c r="F468" s="16" t="str">
        <f t="shared" si="128"/>
        <v/>
      </c>
      <c r="G468" s="20" t="str">
        <f t="shared" si="129"/>
        <v/>
      </c>
      <c r="H468" s="13" t="str">
        <f t="shared" ca="1" si="132"/>
        <v/>
      </c>
      <c r="I468" s="14" t="str">
        <f t="shared" si="133"/>
        <v/>
      </c>
      <c r="J468" s="14" t="str">
        <f>""</f>
        <v/>
      </c>
      <c r="K468" s="14" t="str">
        <f t="shared" si="134"/>
        <v/>
      </c>
      <c r="L468" s="14" t="str">
        <f t="shared" si="135"/>
        <v/>
      </c>
      <c r="M468" s="14" t="str">
        <f t="shared" si="136"/>
        <v/>
      </c>
      <c r="N468" s="14" t="str">
        <f t="shared" si="137"/>
        <v/>
      </c>
      <c r="O468" s="14" t="str">
        <f t="shared" si="138"/>
        <v/>
      </c>
      <c r="P468" s="14" t="str">
        <f t="shared" si="139"/>
        <v/>
      </c>
      <c r="Q468" s="14" t="str">
        <f t="shared" si="140"/>
        <v/>
      </c>
      <c r="R468" s="96" t="str">
        <f t="shared" si="130"/>
        <v/>
      </c>
      <c r="S468" s="14" t="str">
        <f t="shared" si="141"/>
        <v/>
      </c>
      <c r="T468" s="14" t="str">
        <f t="shared" si="131"/>
        <v/>
      </c>
      <c r="U468" s="14" t="str">
        <f t="shared" si="142"/>
        <v/>
      </c>
      <c r="V468" s="14" t="str">
        <f t="shared" si="143"/>
        <v/>
      </c>
      <c r="W468" s="14" t="str">
        <f>IFERROR(CONCATENATE("PAGO N° ",B468," DEL CONTRATO CPS ",V468," ENTRE ",TEXT(VLOOKUP(A468,matriz,IF(generador!B468=1,16,IF(generador!B468=2,19,IF(generador!B468=3,22,IF(generador!B468=4,25,IF(generador!B468=5,28,IF(generador!B468=6,31,IF(generador!B468=7,34,IF(generador!B468=8,37,IF(generador!B468=9,40,IF(generador!B468=10,43,IF(generador!B468=11,46,IF(generador!B468=12,49,IF(generador!B468=13,52,IF(generador!B468=14,55,IF(generador!B468=15,58))))))))))))))),FALSE),"dd/mm/yyyy")," Y ",TEXT(VLOOKUP(A468,matriz,IF(generador!B468=1,17,IF(generador!B468=2,20,IF(generador!B468=3,23,IF(generador!B468=4,26,IF(generador!B468=5,29,IF(generador!B468=6,32,IF(generador!B468=7,35,IF(generador!B468=8,38,IF(generador!B468=9,41,IF(generador!B468=10,44,IF(generador!B468=11,47,IF(generador!B468=12,50,IF(generador!B468=13,53,IF(generador!B468=14,56,IF(generador!B468=15,59))))))))))))))),FALSE),"dd/mm/yyyy")),"")</f>
        <v/>
      </c>
    </row>
    <row r="469" spans="1:23" x14ac:dyDescent="0.25">
      <c r="A469" s="12"/>
      <c r="B469" s="5"/>
      <c r="C469" s="5"/>
      <c r="D469" s="14" t="str">
        <f t="shared" si="127"/>
        <v/>
      </c>
      <c r="E469" s="15" t="str">
        <f>IFERROR(IF(A469&lt;&gt;"",VLOOKUP(A469,matriz,IF(generador!B469=1,15,IF(generador!B469=2,18,IF(generador!B469=3,21,IF(generador!B469=4,24,IF(generador!B469=5,27,IF(generador!B469=6,30,IF(generador!B469=7,33,IF(generador!B469=8,36,IF(generador!B469=9,39,IF(generador!B469=10,42,IF(generador!B469=11,45,IF(generador!B469=12,48,IF(generador!B469=13,51,IF(generador!B469=14,54,IF(generador!B469=15,57))))))))))))))),FALSE),""),"")</f>
        <v/>
      </c>
      <c r="F469" s="16" t="str">
        <f t="shared" si="128"/>
        <v/>
      </c>
      <c r="G469" s="20" t="str">
        <f t="shared" si="129"/>
        <v/>
      </c>
      <c r="H469" s="13" t="str">
        <f t="shared" ca="1" si="132"/>
        <v/>
      </c>
      <c r="I469" s="14" t="str">
        <f t="shared" si="133"/>
        <v/>
      </c>
      <c r="J469" s="14" t="str">
        <f>""</f>
        <v/>
      </c>
      <c r="K469" s="14" t="str">
        <f t="shared" si="134"/>
        <v/>
      </c>
      <c r="L469" s="14" t="str">
        <f t="shared" si="135"/>
        <v/>
      </c>
      <c r="M469" s="14" t="str">
        <f t="shared" si="136"/>
        <v/>
      </c>
      <c r="N469" s="14" t="str">
        <f t="shared" si="137"/>
        <v/>
      </c>
      <c r="O469" s="14" t="str">
        <f t="shared" si="138"/>
        <v/>
      </c>
      <c r="P469" s="14" t="str">
        <f t="shared" si="139"/>
        <v/>
      </c>
      <c r="Q469" s="14" t="str">
        <f t="shared" si="140"/>
        <v/>
      </c>
      <c r="R469" s="96" t="str">
        <f t="shared" si="130"/>
        <v/>
      </c>
      <c r="S469" s="14" t="str">
        <f t="shared" si="141"/>
        <v/>
      </c>
      <c r="T469" s="14" t="str">
        <f t="shared" si="131"/>
        <v/>
      </c>
      <c r="U469" s="14" t="str">
        <f t="shared" si="142"/>
        <v/>
      </c>
      <c r="V469" s="14" t="str">
        <f t="shared" si="143"/>
        <v/>
      </c>
      <c r="W469" s="14" t="str">
        <f>IFERROR(CONCATENATE("PAGO N° ",B469," DEL CONTRATO CPS ",V469," ENTRE ",TEXT(VLOOKUP(A469,matriz,IF(generador!B469=1,16,IF(generador!B469=2,19,IF(generador!B469=3,22,IF(generador!B469=4,25,IF(generador!B469=5,28,IF(generador!B469=6,31,IF(generador!B469=7,34,IF(generador!B469=8,37,IF(generador!B469=9,40,IF(generador!B469=10,43,IF(generador!B469=11,46,IF(generador!B469=12,49,IF(generador!B469=13,52,IF(generador!B469=14,55,IF(generador!B469=15,58))))))))))))))),FALSE),"dd/mm/yyyy")," Y ",TEXT(VLOOKUP(A469,matriz,IF(generador!B469=1,17,IF(generador!B469=2,20,IF(generador!B469=3,23,IF(generador!B469=4,26,IF(generador!B469=5,29,IF(generador!B469=6,32,IF(generador!B469=7,35,IF(generador!B469=8,38,IF(generador!B469=9,41,IF(generador!B469=10,44,IF(generador!B469=11,47,IF(generador!B469=12,50,IF(generador!B469=13,53,IF(generador!B469=14,56,IF(generador!B469=15,59))))))))))))))),FALSE),"dd/mm/yyyy")),"")</f>
        <v/>
      </c>
    </row>
    <row r="470" spans="1:23" x14ac:dyDescent="0.25">
      <c r="A470" s="12"/>
      <c r="B470" s="5"/>
      <c r="C470" s="5"/>
      <c r="D470" s="14" t="str">
        <f t="shared" si="127"/>
        <v/>
      </c>
      <c r="E470" s="15" t="str">
        <f>IFERROR(IF(A470&lt;&gt;"",VLOOKUP(A470,matriz,IF(generador!B470=1,15,IF(generador!B470=2,18,IF(generador!B470=3,21,IF(generador!B470=4,24,IF(generador!B470=5,27,IF(generador!B470=6,30,IF(generador!B470=7,33,IF(generador!B470=8,36,IF(generador!B470=9,39,IF(generador!B470=10,42,IF(generador!B470=11,45,IF(generador!B470=12,48,IF(generador!B470=13,51,IF(generador!B470=14,54,IF(generador!B470=15,57))))))))))))))),FALSE),""),"")</f>
        <v/>
      </c>
      <c r="F470" s="16" t="str">
        <f t="shared" si="128"/>
        <v/>
      </c>
      <c r="G470" s="20" t="str">
        <f t="shared" si="129"/>
        <v/>
      </c>
      <c r="H470" s="13" t="str">
        <f t="shared" ca="1" si="132"/>
        <v/>
      </c>
      <c r="I470" s="14" t="str">
        <f t="shared" si="133"/>
        <v/>
      </c>
      <c r="J470" s="14" t="str">
        <f>""</f>
        <v/>
      </c>
      <c r="K470" s="14" t="str">
        <f t="shared" si="134"/>
        <v/>
      </c>
      <c r="L470" s="14" t="str">
        <f t="shared" si="135"/>
        <v/>
      </c>
      <c r="M470" s="14" t="str">
        <f t="shared" si="136"/>
        <v/>
      </c>
      <c r="N470" s="14" t="str">
        <f t="shared" si="137"/>
        <v/>
      </c>
      <c r="O470" s="14" t="str">
        <f t="shared" si="138"/>
        <v/>
      </c>
      <c r="P470" s="14" t="str">
        <f t="shared" si="139"/>
        <v/>
      </c>
      <c r="Q470" s="14" t="str">
        <f t="shared" si="140"/>
        <v/>
      </c>
      <c r="R470" s="96" t="str">
        <f t="shared" si="130"/>
        <v/>
      </c>
      <c r="S470" s="14" t="str">
        <f t="shared" si="141"/>
        <v/>
      </c>
      <c r="T470" s="14" t="str">
        <f t="shared" si="131"/>
        <v/>
      </c>
      <c r="U470" s="14" t="str">
        <f t="shared" si="142"/>
        <v/>
      </c>
      <c r="V470" s="14" t="str">
        <f t="shared" si="143"/>
        <v/>
      </c>
      <c r="W470" s="14" t="str">
        <f>IFERROR(CONCATENATE("PAGO N° ",B470," DEL CONTRATO CPS ",V470," ENTRE ",TEXT(VLOOKUP(A470,matriz,IF(generador!B470=1,16,IF(generador!B470=2,19,IF(generador!B470=3,22,IF(generador!B470=4,25,IF(generador!B470=5,28,IF(generador!B470=6,31,IF(generador!B470=7,34,IF(generador!B470=8,37,IF(generador!B470=9,40,IF(generador!B470=10,43,IF(generador!B470=11,46,IF(generador!B470=12,49,IF(generador!B470=13,52,IF(generador!B470=14,55,IF(generador!B470=15,58))))))))))))))),FALSE),"dd/mm/yyyy")," Y ",TEXT(VLOOKUP(A470,matriz,IF(generador!B470=1,17,IF(generador!B470=2,20,IF(generador!B470=3,23,IF(generador!B470=4,26,IF(generador!B470=5,29,IF(generador!B470=6,32,IF(generador!B470=7,35,IF(generador!B470=8,38,IF(generador!B470=9,41,IF(generador!B470=10,44,IF(generador!B470=11,47,IF(generador!B470=12,50,IF(generador!B470=13,53,IF(generador!B470=14,56,IF(generador!B470=15,59))))))))))))))),FALSE),"dd/mm/yyyy")),"")</f>
        <v/>
      </c>
    </row>
    <row r="471" spans="1:23" x14ac:dyDescent="0.25">
      <c r="A471" s="12"/>
      <c r="B471" s="5"/>
      <c r="C471" s="5"/>
      <c r="D471" s="14" t="str">
        <f t="shared" si="127"/>
        <v/>
      </c>
      <c r="E471" s="15" t="str">
        <f>IFERROR(IF(A471&lt;&gt;"",VLOOKUP(A471,matriz,IF(generador!B471=1,15,IF(generador!B471=2,18,IF(generador!B471=3,21,IF(generador!B471=4,24,IF(generador!B471=5,27,IF(generador!B471=6,30,IF(generador!B471=7,33,IF(generador!B471=8,36,IF(generador!B471=9,39,IF(generador!B471=10,42,IF(generador!B471=11,45,IF(generador!B471=12,48,IF(generador!B471=13,51,IF(generador!B471=14,54,IF(generador!B471=15,57))))))))))))))),FALSE),""),"")</f>
        <v/>
      </c>
      <c r="F471" s="16" t="str">
        <f t="shared" si="128"/>
        <v/>
      </c>
      <c r="G471" s="20" t="str">
        <f t="shared" si="129"/>
        <v/>
      </c>
      <c r="H471" s="13" t="str">
        <f t="shared" ca="1" si="132"/>
        <v/>
      </c>
      <c r="I471" s="14" t="str">
        <f t="shared" si="133"/>
        <v/>
      </c>
      <c r="J471" s="14" t="str">
        <f>""</f>
        <v/>
      </c>
      <c r="K471" s="14" t="str">
        <f t="shared" si="134"/>
        <v/>
      </c>
      <c r="L471" s="14" t="str">
        <f t="shared" si="135"/>
        <v/>
      </c>
      <c r="M471" s="14" t="str">
        <f t="shared" si="136"/>
        <v/>
      </c>
      <c r="N471" s="14" t="str">
        <f t="shared" si="137"/>
        <v/>
      </c>
      <c r="O471" s="14" t="str">
        <f t="shared" si="138"/>
        <v/>
      </c>
      <c r="P471" s="14" t="str">
        <f t="shared" si="139"/>
        <v/>
      </c>
      <c r="Q471" s="14" t="str">
        <f t="shared" si="140"/>
        <v/>
      </c>
      <c r="R471" s="96" t="str">
        <f t="shared" si="130"/>
        <v/>
      </c>
      <c r="S471" s="14" t="str">
        <f t="shared" si="141"/>
        <v/>
      </c>
      <c r="T471" s="14" t="str">
        <f t="shared" si="131"/>
        <v/>
      </c>
      <c r="U471" s="14" t="str">
        <f t="shared" si="142"/>
        <v/>
      </c>
      <c r="V471" s="14" t="str">
        <f t="shared" si="143"/>
        <v/>
      </c>
      <c r="W471" s="14" t="str">
        <f>IFERROR(CONCATENATE("PAGO N° ",B471," DEL CONTRATO CPS ",V471," ENTRE ",TEXT(VLOOKUP(A471,matriz,IF(generador!B471=1,16,IF(generador!B471=2,19,IF(generador!B471=3,22,IF(generador!B471=4,25,IF(generador!B471=5,28,IF(generador!B471=6,31,IF(generador!B471=7,34,IF(generador!B471=8,37,IF(generador!B471=9,40,IF(generador!B471=10,43,IF(generador!B471=11,46,IF(generador!B471=12,49,IF(generador!B471=13,52,IF(generador!B471=14,55,IF(generador!B471=15,58))))))))))))))),FALSE),"dd/mm/yyyy")," Y ",TEXT(VLOOKUP(A471,matriz,IF(generador!B471=1,17,IF(generador!B471=2,20,IF(generador!B471=3,23,IF(generador!B471=4,26,IF(generador!B471=5,29,IF(generador!B471=6,32,IF(generador!B471=7,35,IF(generador!B471=8,38,IF(generador!B471=9,41,IF(generador!B471=10,44,IF(generador!B471=11,47,IF(generador!B471=12,50,IF(generador!B471=13,53,IF(generador!B471=14,56,IF(generador!B471=15,59))))))))))))))),FALSE),"dd/mm/yyyy")),"")</f>
        <v/>
      </c>
    </row>
    <row r="472" spans="1:23" x14ac:dyDescent="0.25">
      <c r="A472" s="12"/>
      <c r="B472" s="5"/>
      <c r="C472" s="5"/>
      <c r="D472" s="14" t="str">
        <f t="shared" si="127"/>
        <v/>
      </c>
      <c r="E472" s="15" t="str">
        <f>IFERROR(IF(A472&lt;&gt;"",VLOOKUP(A472,matriz,IF(generador!B472=1,15,IF(generador!B472=2,18,IF(generador!B472=3,21,IF(generador!B472=4,24,IF(generador!B472=5,27,IF(generador!B472=6,30,IF(generador!B472=7,33,IF(generador!B472=8,36,IF(generador!B472=9,39,IF(generador!B472=10,42,IF(generador!B472=11,45,IF(generador!B472=12,48,IF(generador!B472=13,51,IF(generador!B472=14,54,IF(generador!B472=15,57))))))))))))))),FALSE),""),"")</f>
        <v/>
      </c>
      <c r="F472" s="16" t="str">
        <f t="shared" si="128"/>
        <v/>
      </c>
      <c r="G472" s="20" t="str">
        <f t="shared" si="129"/>
        <v/>
      </c>
      <c r="H472" s="13" t="str">
        <f t="shared" ca="1" si="132"/>
        <v/>
      </c>
      <c r="I472" s="14" t="str">
        <f t="shared" si="133"/>
        <v/>
      </c>
      <c r="J472" s="14" t="str">
        <f>""</f>
        <v/>
      </c>
      <c r="K472" s="14" t="str">
        <f t="shared" si="134"/>
        <v/>
      </c>
      <c r="L472" s="14" t="str">
        <f t="shared" si="135"/>
        <v/>
      </c>
      <c r="M472" s="14" t="str">
        <f t="shared" si="136"/>
        <v/>
      </c>
      <c r="N472" s="14" t="str">
        <f t="shared" si="137"/>
        <v/>
      </c>
      <c r="O472" s="14" t="str">
        <f t="shared" si="138"/>
        <v/>
      </c>
      <c r="P472" s="14" t="str">
        <f t="shared" si="139"/>
        <v/>
      </c>
      <c r="Q472" s="14" t="str">
        <f t="shared" si="140"/>
        <v/>
      </c>
      <c r="R472" s="96" t="str">
        <f t="shared" si="130"/>
        <v/>
      </c>
      <c r="S472" s="14" t="str">
        <f t="shared" si="141"/>
        <v/>
      </c>
      <c r="T472" s="14" t="str">
        <f t="shared" si="131"/>
        <v/>
      </c>
      <c r="U472" s="14" t="str">
        <f t="shared" si="142"/>
        <v/>
      </c>
      <c r="V472" s="14" t="str">
        <f t="shared" si="143"/>
        <v/>
      </c>
      <c r="W472" s="14" t="str">
        <f>IFERROR(CONCATENATE("PAGO N° ",B472," DEL CONTRATO CPS ",V472," ENTRE ",TEXT(VLOOKUP(A472,matriz,IF(generador!B472=1,16,IF(generador!B472=2,19,IF(generador!B472=3,22,IF(generador!B472=4,25,IF(generador!B472=5,28,IF(generador!B472=6,31,IF(generador!B472=7,34,IF(generador!B472=8,37,IF(generador!B472=9,40,IF(generador!B472=10,43,IF(generador!B472=11,46,IF(generador!B472=12,49,IF(generador!B472=13,52,IF(generador!B472=14,55,IF(generador!B472=15,58))))))))))))))),FALSE),"dd/mm/yyyy")," Y ",TEXT(VLOOKUP(A472,matriz,IF(generador!B472=1,17,IF(generador!B472=2,20,IF(generador!B472=3,23,IF(generador!B472=4,26,IF(generador!B472=5,29,IF(generador!B472=6,32,IF(generador!B472=7,35,IF(generador!B472=8,38,IF(generador!B472=9,41,IF(generador!B472=10,44,IF(generador!B472=11,47,IF(generador!B472=12,50,IF(generador!B472=13,53,IF(generador!B472=14,56,IF(generador!B472=15,59))))))))))))))),FALSE),"dd/mm/yyyy")),"")</f>
        <v/>
      </c>
    </row>
    <row r="473" spans="1:23" x14ac:dyDescent="0.25">
      <c r="A473" s="12"/>
      <c r="B473" s="5"/>
      <c r="C473" s="5"/>
      <c r="D473" s="14" t="str">
        <f t="shared" si="127"/>
        <v/>
      </c>
      <c r="E473" s="15" t="str">
        <f>IFERROR(IF(A473&lt;&gt;"",VLOOKUP(A473,matriz,IF(generador!B473=1,15,IF(generador!B473=2,18,IF(generador!B473=3,21,IF(generador!B473=4,24,IF(generador!B473=5,27,IF(generador!B473=6,30,IF(generador!B473=7,33,IF(generador!B473=8,36,IF(generador!B473=9,39,IF(generador!B473=10,42,IF(generador!B473=11,45,IF(generador!B473=12,48,IF(generador!B473=13,51,IF(generador!B473=14,54,IF(generador!B473=15,57))))))))))))))),FALSE),""),"")</f>
        <v/>
      </c>
      <c r="F473" s="16" t="str">
        <f t="shared" si="128"/>
        <v/>
      </c>
      <c r="G473" s="20" t="str">
        <f t="shared" si="129"/>
        <v/>
      </c>
      <c r="H473" s="13" t="str">
        <f t="shared" ca="1" si="132"/>
        <v/>
      </c>
      <c r="I473" s="14" t="str">
        <f t="shared" si="133"/>
        <v/>
      </c>
      <c r="J473" s="14" t="str">
        <f>""</f>
        <v/>
      </c>
      <c r="K473" s="14" t="str">
        <f t="shared" si="134"/>
        <v/>
      </c>
      <c r="L473" s="14" t="str">
        <f t="shared" si="135"/>
        <v/>
      </c>
      <c r="M473" s="14" t="str">
        <f t="shared" si="136"/>
        <v/>
      </c>
      <c r="N473" s="14" t="str">
        <f t="shared" si="137"/>
        <v/>
      </c>
      <c r="O473" s="14" t="str">
        <f t="shared" si="138"/>
        <v/>
      </c>
      <c r="P473" s="14" t="str">
        <f t="shared" si="139"/>
        <v/>
      </c>
      <c r="Q473" s="14" t="str">
        <f t="shared" si="140"/>
        <v/>
      </c>
      <c r="R473" s="96" t="str">
        <f t="shared" si="130"/>
        <v/>
      </c>
      <c r="S473" s="14" t="str">
        <f t="shared" si="141"/>
        <v/>
      </c>
      <c r="T473" s="14" t="str">
        <f t="shared" si="131"/>
        <v/>
      </c>
      <c r="U473" s="14" t="str">
        <f t="shared" si="142"/>
        <v/>
      </c>
      <c r="V473" s="14" t="str">
        <f t="shared" si="143"/>
        <v/>
      </c>
      <c r="W473" s="14" t="str">
        <f>IFERROR(CONCATENATE("PAGO N° ",B473," DEL CONTRATO CPS ",V473," ENTRE ",TEXT(VLOOKUP(A473,matriz,IF(generador!B473=1,16,IF(generador!B473=2,19,IF(generador!B473=3,22,IF(generador!B473=4,25,IF(generador!B473=5,28,IF(generador!B473=6,31,IF(generador!B473=7,34,IF(generador!B473=8,37,IF(generador!B473=9,40,IF(generador!B473=10,43,IF(generador!B473=11,46,IF(generador!B473=12,49,IF(generador!B473=13,52,IF(generador!B473=14,55,IF(generador!B473=15,58))))))))))))))),FALSE),"dd/mm/yyyy")," Y ",TEXT(VLOOKUP(A473,matriz,IF(generador!B473=1,17,IF(generador!B473=2,20,IF(generador!B473=3,23,IF(generador!B473=4,26,IF(generador!B473=5,29,IF(generador!B473=6,32,IF(generador!B473=7,35,IF(generador!B473=8,38,IF(generador!B473=9,41,IF(generador!B473=10,44,IF(generador!B473=11,47,IF(generador!B473=12,50,IF(generador!B473=13,53,IF(generador!B473=14,56,IF(generador!B473=15,59))))))))))))))),FALSE),"dd/mm/yyyy")),"")</f>
        <v/>
      </c>
    </row>
    <row r="474" spans="1:23" x14ac:dyDescent="0.25">
      <c r="A474" s="12"/>
      <c r="B474" s="5"/>
      <c r="C474" s="5"/>
      <c r="D474" s="14" t="str">
        <f t="shared" si="127"/>
        <v/>
      </c>
      <c r="E474" s="15" t="str">
        <f>IFERROR(IF(A474&lt;&gt;"",VLOOKUP(A474,matriz,IF(generador!B474=1,15,IF(generador!B474=2,18,IF(generador!B474=3,21,IF(generador!B474=4,24,IF(generador!B474=5,27,IF(generador!B474=6,30,IF(generador!B474=7,33,IF(generador!B474=8,36,IF(generador!B474=9,39,IF(generador!B474=10,42,IF(generador!B474=11,45,IF(generador!B474=12,48,IF(generador!B474=13,51,IF(generador!B474=14,54,IF(generador!B474=15,57))))))))))))))),FALSE),""),"")</f>
        <v/>
      </c>
      <c r="F474" s="16" t="str">
        <f t="shared" si="128"/>
        <v/>
      </c>
      <c r="G474" s="20" t="str">
        <f t="shared" si="129"/>
        <v/>
      </c>
      <c r="H474" s="13" t="str">
        <f t="shared" ca="1" si="132"/>
        <v/>
      </c>
      <c r="I474" s="14" t="str">
        <f t="shared" si="133"/>
        <v/>
      </c>
      <c r="J474" s="14" t="str">
        <f>""</f>
        <v/>
      </c>
      <c r="K474" s="14" t="str">
        <f t="shared" si="134"/>
        <v/>
      </c>
      <c r="L474" s="14" t="str">
        <f t="shared" si="135"/>
        <v/>
      </c>
      <c r="M474" s="14" t="str">
        <f t="shared" si="136"/>
        <v/>
      </c>
      <c r="N474" s="14" t="str">
        <f t="shared" si="137"/>
        <v/>
      </c>
      <c r="O474" s="14" t="str">
        <f t="shared" si="138"/>
        <v/>
      </c>
      <c r="P474" s="14" t="str">
        <f t="shared" si="139"/>
        <v/>
      </c>
      <c r="Q474" s="14" t="str">
        <f t="shared" si="140"/>
        <v/>
      </c>
      <c r="R474" s="96" t="str">
        <f t="shared" si="130"/>
        <v/>
      </c>
      <c r="S474" s="14" t="str">
        <f t="shared" si="141"/>
        <v/>
      </c>
      <c r="T474" s="14" t="str">
        <f t="shared" si="131"/>
        <v/>
      </c>
      <c r="U474" s="14" t="str">
        <f t="shared" si="142"/>
        <v/>
      </c>
      <c r="V474" s="14" t="str">
        <f t="shared" si="143"/>
        <v/>
      </c>
      <c r="W474" s="14" t="str">
        <f>IFERROR(CONCATENATE("PAGO N° ",B474," DEL CONTRATO CPS ",V474," ENTRE ",TEXT(VLOOKUP(A474,matriz,IF(generador!B474=1,16,IF(generador!B474=2,19,IF(generador!B474=3,22,IF(generador!B474=4,25,IF(generador!B474=5,28,IF(generador!B474=6,31,IF(generador!B474=7,34,IF(generador!B474=8,37,IF(generador!B474=9,40,IF(generador!B474=10,43,IF(generador!B474=11,46,IF(generador!B474=12,49,IF(generador!B474=13,52,IF(generador!B474=14,55,IF(generador!B474=15,58))))))))))))))),FALSE),"dd/mm/yyyy")," Y ",TEXT(VLOOKUP(A474,matriz,IF(generador!B474=1,17,IF(generador!B474=2,20,IF(generador!B474=3,23,IF(generador!B474=4,26,IF(generador!B474=5,29,IF(generador!B474=6,32,IF(generador!B474=7,35,IF(generador!B474=8,38,IF(generador!B474=9,41,IF(generador!B474=10,44,IF(generador!B474=11,47,IF(generador!B474=12,50,IF(generador!B474=13,53,IF(generador!B474=14,56,IF(generador!B474=15,59))))))))))))))),FALSE),"dd/mm/yyyy")),"")</f>
        <v/>
      </c>
    </row>
    <row r="475" spans="1:23" x14ac:dyDescent="0.25">
      <c r="A475" s="12"/>
      <c r="B475" s="5"/>
      <c r="C475" s="5"/>
      <c r="D475" s="14" t="str">
        <f t="shared" si="127"/>
        <v/>
      </c>
      <c r="E475" s="15" t="str">
        <f>IFERROR(IF(A475&lt;&gt;"",VLOOKUP(A475,matriz,IF(generador!B475=1,15,IF(generador!B475=2,18,IF(generador!B475=3,21,IF(generador!B475=4,24,IF(generador!B475=5,27,IF(generador!B475=6,30,IF(generador!B475=7,33,IF(generador!B475=8,36,IF(generador!B475=9,39,IF(generador!B475=10,42,IF(generador!B475=11,45,IF(generador!B475=12,48,IF(generador!B475=13,51,IF(generador!B475=14,54,IF(generador!B475=15,57))))))))))))))),FALSE),""),"")</f>
        <v/>
      </c>
      <c r="F475" s="16" t="str">
        <f t="shared" si="128"/>
        <v/>
      </c>
      <c r="G475" s="20" t="str">
        <f t="shared" si="129"/>
        <v/>
      </c>
      <c r="H475" s="13" t="str">
        <f t="shared" ca="1" si="132"/>
        <v/>
      </c>
      <c r="I475" s="14" t="str">
        <f t="shared" si="133"/>
        <v/>
      </c>
      <c r="J475" s="14" t="str">
        <f>""</f>
        <v/>
      </c>
      <c r="K475" s="14" t="str">
        <f t="shared" si="134"/>
        <v/>
      </c>
      <c r="L475" s="14" t="str">
        <f t="shared" si="135"/>
        <v/>
      </c>
      <c r="M475" s="14" t="str">
        <f t="shared" si="136"/>
        <v/>
      </c>
      <c r="N475" s="14" t="str">
        <f t="shared" si="137"/>
        <v/>
      </c>
      <c r="O475" s="14" t="str">
        <f t="shared" si="138"/>
        <v/>
      </c>
      <c r="P475" s="14" t="str">
        <f t="shared" si="139"/>
        <v/>
      </c>
      <c r="Q475" s="14" t="str">
        <f t="shared" si="140"/>
        <v/>
      </c>
      <c r="R475" s="96" t="str">
        <f t="shared" si="130"/>
        <v/>
      </c>
      <c r="S475" s="14" t="str">
        <f t="shared" si="141"/>
        <v/>
      </c>
      <c r="T475" s="14" t="str">
        <f t="shared" si="131"/>
        <v/>
      </c>
      <c r="U475" s="14" t="str">
        <f t="shared" si="142"/>
        <v/>
      </c>
      <c r="V475" s="14" t="str">
        <f t="shared" si="143"/>
        <v/>
      </c>
      <c r="W475" s="14" t="str">
        <f>IFERROR(CONCATENATE("PAGO N° ",B475," DEL CONTRATO CPS ",V475," ENTRE ",TEXT(VLOOKUP(A475,matriz,IF(generador!B475=1,16,IF(generador!B475=2,19,IF(generador!B475=3,22,IF(generador!B475=4,25,IF(generador!B475=5,28,IF(generador!B475=6,31,IF(generador!B475=7,34,IF(generador!B475=8,37,IF(generador!B475=9,40,IF(generador!B475=10,43,IF(generador!B475=11,46,IF(generador!B475=12,49,IF(generador!B475=13,52,IF(generador!B475=14,55,IF(generador!B475=15,58))))))))))))))),FALSE),"dd/mm/yyyy")," Y ",TEXT(VLOOKUP(A475,matriz,IF(generador!B475=1,17,IF(generador!B475=2,20,IF(generador!B475=3,23,IF(generador!B475=4,26,IF(generador!B475=5,29,IF(generador!B475=6,32,IF(generador!B475=7,35,IF(generador!B475=8,38,IF(generador!B475=9,41,IF(generador!B475=10,44,IF(generador!B475=11,47,IF(generador!B475=12,50,IF(generador!B475=13,53,IF(generador!B475=14,56,IF(generador!B475=15,59))))))))))))))),FALSE),"dd/mm/yyyy")),"")</f>
        <v/>
      </c>
    </row>
    <row r="476" spans="1:23" x14ac:dyDescent="0.25">
      <c r="A476" s="12"/>
      <c r="B476" s="5"/>
      <c r="C476" s="5"/>
      <c r="D476" s="14" t="str">
        <f t="shared" si="127"/>
        <v/>
      </c>
      <c r="E476" s="15" t="str">
        <f>IFERROR(IF(A476&lt;&gt;"",VLOOKUP(A476,matriz,IF(generador!B476=1,15,IF(generador!B476=2,18,IF(generador!B476=3,21,IF(generador!B476=4,24,IF(generador!B476=5,27,IF(generador!B476=6,30,IF(generador!B476=7,33,IF(generador!B476=8,36,IF(generador!B476=9,39,IF(generador!B476=10,42,IF(generador!B476=11,45,IF(generador!B476=12,48,IF(generador!B476=13,51,IF(generador!B476=14,54,IF(generador!B476=15,57))))))))))))))),FALSE),""),"")</f>
        <v/>
      </c>
      <c r="F476" s="16" t="str">
        <f t="shared" si="128"/>
        <v/>
      </c>
      <c r="G476" s="20" t="str">
        <f t="shared" si="129"/>
        <v/>
      </c>
      <c r="H476" s="13" t="str">
        <f t="shared" ca="1" si="132"/>
        <v/>
      </c>
      <c r="I476" s="14" t="str">
        <f t="shared" si="133"/>
        <v/>
      </c>
      <c r="J476" s="14" t="str">
        <f>""</f>
        <v/>
      </c>
      <c r="K476" s="14" t="str">
        <f t="shared" si="134"/>
        <v/>
      </c>
      <c r="L476" s="14" t="str">
        <f t="shared" si="135"/>
        <v/>
      </c>
      <c r="M476" s="14" t="str">
        <f t="shared" si="136"/>
        <v/>
      </c>
      <c r="N476" s="14" t="str">
        <f t="shared" si="137"/>
        <v/>
      </c>
      <c r="O476" s="14" t="str">
        <f t="shared" si="138"/>
        <v/>
      </c>
      <c r="P476" s="14" t="str">
        <f t="shared" si="139"/>
        <v/>
      </c>
      <c r="Q476" s="14" t="str">
        <f t="shared" si="140"/>
        <v/>
      </c>
      <c r="R476" s="96" t="str">
        <f t="shared" si="130"/>
        <v/>
      </c>
      <c r="S476" s="14" t="str">
        <f t="shared" si="141"/>
        <v/>
      </c>
      <c r="T476" s="14" t="str">
        <f t="shared" si="131"/>
        <v/>
      </c>
      <c r="U476" s="14" t="str">
        <f t="shared" si="142"/>
        <v/>
      </c>
      <c r="V476" s="14" t="str">
        <f t="shared" si="143"/>
        <v/>
      </c>
      <c r="W476" s="14" t="str">
        <f>IFERROR(CONCATENATE("PAGO N° ",B476," DEL CONTRATO CPS ",V476," ENTRE ",TEXT(VLOOKUP(A476,matriz,IF(generador!B476=1,16,IF(generador!B476=2,19,IF(generador!B476=3,22,IF(generador!B476=4,25,IF(generador!B476=5,28,IF(generador!B476=6,31,IF(generador!B476=7,34,IF(generador!B476=8,37,IF(generador!B476=9,40,IF(generador!B476=10,43,IF(generador!B476=11,46,IF(generador!B476=12,49,IF(generador!B476=13,52,IF(generador!B476=14,55,IF(generador!B476=15,58))))))))))))))),FALSE),"dd/mm/yyyy")," Y ",TEXT(VLOOKUP(A476,matriz,IF(generador!B476=1,17,IF(generador!B476=2,20,IF(generador!B476=3,23,IF(generador!B476=4,26,IF(generador!B476=5,29,IF(generador!B476=6,32,IF(generador!B476=7,35,IF(generador!B476=8,38,IF(generador!B476=9,41,IF(generador!B476=10,44,IF(generador!B476=11,47,IF(generador!B476=12,50,IF(generador!B476=13,53,IF(generador!B476=14,56,IF(generador!B476=15,59))))))))))))))),FALSE),"dd/mm/yyyy")),"")</f>
        <v/>
      </c>
    </row>
    <row r="477" spans="1:23" x14ac:dyDescent="0.25">
      <c r="A477" s="12"/>
      <c r="B477" s="5"/>
      <c r="C477" s="5"/>
      <c r="D477" s="14" t="str">
        <f t="shared" si="127"/>
        <v/>
      </c>
      <c r="E477" s="15" t="str">
        <f>IFERROR(IF(A477&lt;&gt;"",VLOOKUP(A477,matriz,IF(generador!B477=1,15,IF(generador!B477=2,18,IF(generador!B477=3,21,IF(generador!B477=4,24,IF(generador!B477=5,27,IF(generador!B477=6,30,IF(generador!B477=7,33,IF(generador!B477=8,36,IF(generador!B477=9,39,IF(generador!B477=10,42,IF(generador!B477=11,45,IF(generador!B477=12,48,IF(generador!B477=13,51,IF(generador!B477=14,54,IF(generador!B477=15,57))))))))))))))),FALSE),""),"")</f>
        <v/>
      </c>
      <c r="F477" s="16" t="str">
        <f t="shared" si="128"/>
        <v/>
      </c>
      <c r="G477" s="20" t="str">
        <f t="shared" si="129"/>
        <v/>
      </c>
      <c r="H477" s="13" t="str">
        <f t="shared" ca="1" si="132"/>
        <v/>
      </c>
      <c r="I477" s="14" t="str">
        <f t="shared" si="133"/>
        <v/>
      </c>
      <c r="J477" s="14" t="str">
        <f>""</f>
        <v/>
      </c>
      <c r="K477" s="14" t="str">
        <f t="shared" si="134"/>
        <v/>
      </c>
      <c r="L477" s="14" t="str">
        <f t="shared" si="135"/>
        <v/>
      </c>
      <c r="M477" s="14" t="str">
        <f t="shared" si="136"/>
        <v/>
      </c>
      <c r="N477" s="14" t="str">
        <f t="shared" si="137"/>
        <v/>
      </c>
      <c r="O477" s="14" t="str">
        <f t="shared" si="138"/>
        <v/>
      </c>
      <c r="P477" s="14" t="str">
        <f t="shared" si="139"/>
        <v/>
      </c>
      <c r="Q477" s="14" t="str">
        <f t="shared" si="140"/>
        <v/>
      </c>
      <c r="R477" s="96" t="str">
        <f t="shared" si="130"/>
        <v/>
      </c>
      <c r="S477" s="14" t="str">
        <f t="shared" si="141"/>
        <v/>
      </c>
      <c r="T477" s="14" t="str">
        <f t="shared" si="131"/>
        <v/>
      </c>
      <c r="U477" s="14" t="str">
        <f t="shared" si="142"/>
        <v/>
      </c>
      <c r="V477" s="14" t="str">
        <f t="shared" si="143"/>
        <v/>
      </c>
      <c r="W477" s="14" t="str">
        <f>IFERROR(CONCATENATE("PAGO N° ",B477," DEL CONTRATO CPS ",V477," ENTRE ",TEXT(VLOOKUP(A477,matriz,IF(generador!B477=1,16,IF(generador!B477=2,19,IF(generador!B477=3,22,IF(generador!B477=4,25,IF(generador!B477=5,28,IF(generador!B477=6,31,IF(generador!B477=7,34,IF(generador!B477=8,37,IF(generador!B477=9,40,IF(generador!B477=10,43,IF(generador!B477=11,46,IF(generador!B477=12,49,IF(generador!B477=13,52,IF(generador!B477=14,55,IF(generador!B477=15,58))))))))))))))),FALSE),"dd/mm/yyyy")," Y ",TEXT(VLOOKUP(A477,matriz,IF(generador!B477=1,17,IF(generador!B477=2,20,IF(generador!B477=3,23,IF(generador!B477=4,26,IF(generador!B477=5,29,IF(generador!B477=6,32,IF(generador!B477=7,35,IF(generador!B477=8,38,IF(generador!B477=9,41,IF(generador!B477=10,44,IF(generador!B477=11,47,IF(generador!B477=12,50,IF(generador!B477=13,53,IF(generador!B477=14,56,IF(generador!B477=15,59))))))))))))))),FALSE),"dd/mm/yyyy")),"")</f>
        <v/>
      </c>
    </row>
    <row r="478" spans="1:23" x14ac:dyDescent="0.25">
      <c r="A478" s="12"/>
      <c r="B478" s="5"/>
      <c r="C478" s="5"/>
      <c r="D478" s="14" t="str">
        <f t="shared" si="127"/>
        <v/>
      </c>
      <c r="E478" s="15" t="str">
        <f>IFERROR(IF(A478&lt;&gt;"",VLOOKUP(A478,matriz,IF(generador!B478=1,15,IF(generador!B478=2,18,IF(generador!B478=3,21,IF(generador!B478=4,24,IF(generador!B478=5,27,IF(generador!B478=6,30,IF(generador!B478=7,33,IF(generador!B478=8,36,IF(generador!B478=9,39,IF(generador!B478=10,42,IF(generador!B478=11,45,IF(generador!B478=12,48,IF(generador!B478=13,51,IF(generador!B478=14,54,IF(generador!B478=15,57))))))))))))))),FALSE),""),"")</f>
        <v/>
      </c>
      <c r="F478" s="16" t="str">
        <f t="shared" si="128"/>
        <v/>
      </c>
      <c r="G478" s="20" t="str">
        <f t="shared" si="129"/>
        <v/>
      </c>
      <c r="H478" s="13" t="str">
        <f t="shared" ca="1" si="132"/>
        <v/>
      </c>
      <c r="I478" s="14" t="str">
        <f t="shared" si="133"/>
        <v/>
      </c>
      <c r="J478" s="14" t="str">
        <f>""</f>
        <v/>
      </c>
      <c r="K478" s="14" t="str">
        <f t="shared" si="134"/>
        <v/>
      </c>
      <c r="L478" s="14" t="str">
        <f t="shared" si="135"/>
        <v/>
      </c>
      <c r="M478" s="14" t="str">
        <f t="shared" si="136"/>
        <v/>
      </c>
      <c r="N478" s="14" t="str">
        <f t="shared" si="137"/>
        <v/>
      </c>
      <c r="O478" s="14" t="str">
        <f t="shared" si="138"/>
        <v/>
      </c>
      <c r="P478" s="14" t="str">
        <f t="shared" si="139"/>
        <v/>
      </c>
      <c r="Q478" s="14" t="str">
        <f t="shared" si="140"/>
        <v/>
      </c>
      <c r="R478" s="96" t="str">
        <f t="shared" si="130"/>
        <v/>
      </c>
      <c r="S478" s="14" t="str">
        <f t="shared" si="141"/>
        <v/>
      </c>
      <c r="T478" s="14" t="str">
        <f t="shared" si="131"/>
        <v/>
      </c>
      <c r="U478" s="14" t="str">
        <f t="shared" si="142"/>
        <v/>
      </c>
      <c r="V478" s="14" t="str">
        <f t="shared" si="143"/>
        <v/>
      </c>
      <c r="W478" s="14" t="str">
        <f>IFERROR(CONCATENATE("PAGO N° ",B478," DEL CONTRATO CPS ",V478," ENTRE ",TEXT(VLOOKUP(A478,matriz,IF(generador!B478=1,16,IF(generador!B478=2,19,IF(generador!B478=3,22,IF(generador!B478=4,25,IF(generador!B478=5,28,IF(generador!B478=6,31,IF(generador!B478=7,34,IF(generador!B478=8,37,IF(generador!B478=9,40,IF(generador!B478=10,43,IF(generador!B478=11,46,IF(generador!B478=12,49,IF(generador!B478=13,52,IF(generador!B478=14,55,IF(generador!B478=15,58))))))))))))))),FALSE),"dd/mm/yyyy")," Y ",TEXT(VLOOKUP(A478,matriz,IF(generador!B478=1,17,IF(generador!B478=2,20,IF(generador!B478=3,23,IF(generador!B478=4,26,IF(generador!B478=5,29,IF(generador!B478=6,32,IF(generador!B478=7,35,IF(generador!B478=8,38,IF(generador!B478=9,41,IF(generador!B478=10,44,IF(generador!B478=11,47,IF(generador!B478=12,50,IF(generador!B478=13,53,IF(generador!B478=14,56,IF(generador!B478=15,59))))))))))))))),FALSE),"dd/mm/yyyy")),"")</f>
        <v/>
      </c>
    </row>
    <row r="479" spans="1:23" x14ac:dyDescent="0.25">
      <c r="A479" s="12"/>
      <c r="B479" s="5"/>
      <c r="C479" s="5"/>
      <c r="D479" s="14" t="str">
        <f t="shared" si="127"/>
        <v/>
      </c>
      <c r="E479" s="15" t="str">
        <f>IFERROR(IF(A479&lt;&gt;"",VLOOKUP(A479,matriz,IF(generador!B479=1,15,IF(generador!B479=2,18,IF(generador!B479=3,21,IF(generador!B479=4,24,IF(generador!B479=5,27,IF(generador!B479=6,30,IF(generador!B479=7,33,IF(generador!B479=8,36,IF(generador!B479=9,39,IF(generador!B479=10,42,IF(generador!B479=11,45,IF(generador!B479=12,48,IF(generador!B479=13,51,IF(generador!B479=14,54,IF(generador!B479=15,57))))))))))))))),FALSE),""),"")</f>
        <v/>
      </c>
      <c r="F479" s="16" t="str">
        <f t="shared" si="128"/>
        <v/>
      </c>
      <c r="G479" s="20" t="str">
        <f t="shared" si="129"/>
        <v/>
      </c>
      <c r="H479" s="13" t="str">
        <f t="shared" ca="1" si="132"/>
        <v/>
      </c>
      <c r="I479" s="14" t="str">
        <f t="shared" si="133"/>
        <v/>
      </c>
      <c r="J479" s="14" t="str">
        <f>""</f>
        <v/>
      </c>
      <c r="K479" s="14" t="str">
        <f t="shared" si="134"/>
        <v/>
      </c>
      <c r="L479" s="14" t="str">
        <f t="shared" si="135"/>
        <v/>
      </c>
      <c r="M479" s="14" t="str">
        <f t="shared" si="136"/>
        <v/>
      </c>
      <c r="N479" s="14" t="str">
        <f t="shared" si="137"/>
        <v/>
      </c>
      <c r="O479" s="14" t="str">
        <f t="shared" si="138"/>
        <v/>
      </c>
      <c r="P479" s="14" t="str">
        <f t="shared" si="139"/>
        <v/>
      </c>
      <c r="Q479" s="14" t="str">
        <f t="shared" si="140"/>
        <v/>
      </c>
      <c r="R479" s="96" t="str">
        <f t="shared" si="130"/>
        <v/>
      </c>
      <c r="S479" s="14" t="str">
        <f t="shared" si="141"/>
        <v/>
      </c>
      <c r="T479" s="14" t="str">
        <f t="shared" si="131"/>
        <v/>
      </c>
      <c r="U479" s="14" t="str">
        <f t="shared" si="142"/>
        <v/>
      </c>
      <c r="V479" s="14" t="str">
        <f t="shared" si="143"/>
        <v/>
      </c>
      <c r="W479" s="14" t="str">
        <f>IFERROR(CONCATENATE("PAGO N° ",B479," DEL CONTRATO CPS ",V479," ENTRE ",TEXT(VLOOKUP(A479,matriz,IF(generador!B479=1,16,IF(generador!B479=2,19,IF(generador!B479=3,22,IF(generador!B479=4,25,IF(generador!B479=5,28,IF(generador!B479=6,31,IF(generador!B479=7,34,IF(generador!B479=8,37,IF(generador!B479=9,40,IF(generador!B479=10,43,IF(generador!B479=11,46,IF(generador!B479=12,49,IF(generador!B479=13,52,IF(generador!B479=14,55,IF(generador!B479=15,58))))))))))))))),FALSE),"dd/mm/yyyy")," Y ",TEXT(VLOOKUP(A479,matriz,IF(generador!B479=1,17,IF(generador!B479=2,20,IF(generador!B479=3,23,IF(generador!B479=4,26,IF(generador!B479=5,29,IF(generador!B479=6,32,IF(generador!B479=7,35,IF(generador!B479=8,38,IF(generador!B479=9,41,IF(generador!B479=10,44,IF(generador!B479=11,47,IF(generador!B479=12,50,IF(generador!B479=13,53,IF(generador!B479=14,56,IF(generador!B479=15,59))))))))))))))),FALSE),"dd/mm/yyyy")),"")</f>
        <v/>
      </c>
    </row>
    <row r="480" spans="1:23" x14ac:dyDescent="0.25">
      <c r="A480" s="12"/>
      <c r="B480" s="5"/>
      <c r="C480" s="5"/>
      <c r="D480" s="14" t="str">
        <f t="shared" si="127"/>
        <v/>
      </c>
      <c r="E480" s="15" t="str">
        <f>IFERROR(IF(A480&lt;&gt;"",VLOOKUP(A480,matriz,IF(generador!B480=1,15,IF(generador!B480=2,18,IF(generador!B480=3,21,IF(generador!B480=4,24,IF(generador!B480=5,27,IF(generador!B480=6,30,IF(generador!B480=7,33,IF(generador!B480=8,36,IF(generador!B480=9,39,IF(generador!B480=10,42,IF(generador!B480=11,45,IF(generador!B480=12,48,IF(generador!B480=13,51,IF(generador!B480=14,54,IF(generador!B480=15,57))))))))))))))),FALSE),""),"")</f>
        <v/>
      </c>
      <c r="F480" s="16" t="str">
        <f t="shared" si="128"/>
        <v/>
      </c>
      <c r="G480" s="20" t="str">
        <f t="shared" si="129"/>
        <v/>
      </c>
      <c r="H480" s="13" t="str">
        <f t="shared" ca="1" si="132"/>
        <v/>
      </c>
      <c r="I480" s="14" t="str">
        <f t="shared" si="133"/>
        <v/>
      </c>
      <c r="J480" s="14" t="str">
        <f>""</f>
        <v/>
      </c>
      <c r="K480" s="14" t="str">
        <f t="shared" si="134"/>
        <v/>
      </c>
      <c r="L480" s="14" t="str">
        <f t="shared" si="135"/>
        <v/>
      </c>
      <c r="M480" s="14" t="str">
        <f t="shared" si="136"/>
        <v/>
      </c>
      <c r="N480" s="14" t="str">
        <f t="shared" si="137"/>
        <v/>
      </c>
      <c r="O480" s="14" t="str">
        <f t="shared" si="138"/>
        <v/>
      </c>
      <c r="P480" s="14" t="str">
        <f t="shared" si="139"/>
        <v/>
      </c>
      <c r="Q480" s="14" t="str">
        <f t="shared" si="140"/>
        <v/>
      </c>
      <c r="R480" s="96" t="str">
        <f t="shared" si="130"/>
        <v/>
      </c>
      <c r="S480" s="14" t="str">
        <f t="shared" si="141"/>
        <v/>
      </c>
      <c r="T480" s="14" t="str">
        <f t="shared" si="131"/>
        <v/>
      </c>
      <c r="U480" s="14" t="str">
        <f t="shared" si="142"/>
        <v/>
      </c>
      <c r="V480" s="14" t="str">
        <f t="shared" si="143"/>
        <v/>
      </c>
      <c r="W480" s="14" t="str">
        <f>IFERROR(CONCATENATE("PAGO N° ",B480," DEL CONTRATO CPS ",V480," ENTRE ",TEXT(VLOOKUP(A480,matriz,IF(generador!B480=1,16,IF(generador!B480=2,19,IF(generador!B480=3,22,IF(generador!B480=4,25,IF(generador!B480=5,28,IF(generador!B480=6,31,IF(generador!B480=7,34,IF(generador!B480=8,37,IF(generador!B480=9,40,IF(generador!B480=10,43,IF(generador!B480=11,46,IF(generador!B480=12,49,IF(generador!B480=13,52,IF(generador!B480=14,55,IF(generador!B480=15,58))))))))))))))),FALSE),"dd/mm/yyyy")," Y ",TEXT(VLOOKUP(A480,matriz,IF(generador!B480=1,17,IF(generador!B480=2,20,IF(generador!B480=3,23,IF(generador!B480=4,26,IF(generador!B480=5,29,IF(generador!B480=6,32,IF(generador!B480=7,35,IF(generador!B480=8,38,IF(generador!B480=9,41,IF(generador!B480=10,44,IF(generador!B480=11,47,IF(generador!B480=12,50,IF(generador!B480=13,53,IF(generador!B480=14,56,IF(generador!B480=15,59))))))))))))))),FALSE),"dd/mm/yyyy")),"")</f>
        <v/>
      </c>
    </row>
    <row r="481" spans="1:23" x14ac:dyDescent="0.25">
      <c r="A481" s="12"/>
      <c r="B481" s="5"/>
      <c r="C481" s="5"/>
      <c r="D481" s="14" t="str">
        <f t="shared" si="127"/>
        <v/>
      </c>
      <c r="E481" s="15" t="str">
        <f>IFERROR(IF(A481&lt;&gt;"",VLOOKUP(A481,matriz,IF(generador!B481=1,15,IF(generador!B481=2,18,IF(generador!B481=3,21,IF(generador!B481=4,24,IF(generador!B481=5,27,IF(generador!B481=6,30,IF(generador!B481=7,33,IF(generador!B481=8,36,IF(generador!B481=9,39,IF(generador!B481=10,42,IF(generador!B481=11,45,IF(generador!B481=12,48,IF(generador!B481=13,51,IF(generador!B481=14,54,IF(generador!B481=15,57))))))))))))))),FALSE),""),"")</f>
        <v/>
      </c>
      <c r="F481" s="16" t="str">
        <f t="shared" si="128"/>
        <v/>
      </c>
      <c r="G481" s="20" t="str">
        <f t="shared" si="129"/>
        <v/>
      </c>
      <c r="H481" s="13" t="str">
        <f t="shared" ca="1" si="132"/>
        <v/>
      </c>
      <c r="I481" s="14" t="str">
        <f t="shared" si="133"/>
        <v/>
      </c>
      <c r="J481" s="14" t="str">
        <f>""</f>
        <v/>
      </c>
      <c r="K481" s="14" t="str">
        <f t="shared" si="134"/>
        <v/>
      </c>
      <c r="L481" s="14" t="str">
        <f t="shared" si="135"/>
        <v/>
      </c>
      <c r="M481" s="14" t="str">
        <f t="shared" si="136"/>
        <v/>
      </c>
      <c r="N481" s="14" t="str">
        <f t="shared" si="137"/>
        <v/>
      </c>
      <c r="O481" s="14" t="str">
        <f t="shared" si="138"/>
        <v/>
      </c>
      <c r="P481" s="14" t="str">
        <f t="shared" si="139"/>
        <v/>
      </c>
      <c r="Q481" s="14" t="str">
        <f t="shared" si="140"/>
        <v/>
      </c>
      <c r="R481" s="96" t="str">
        <f t="shared" si="130"/>
        <v/>
      </c>
      <c r="S481" s="14" t="str">
        <f t="shared" si="141"/>
        <v/>
      </c>
      <c r="T481" s="14" t="str">
        <f t="shared" si="131"/>
        <v/>
      </c>
      <c r="U481" s="14" t="str">
        <f t="shared" si="142"/>
        <v/>
      </c>
      <c r="V481" s="14" t="str">
        <f t="shared" si="143"/>
        <v/>
      </c>
      <c r="W481" s="14" t="str">
        <f>IFERROR(CONCATENATE("PAGO N° ",B481," DEL CONTRATO CPS ",V481," ENTRE ",TEXT(VLOOKUP(A481,matriz,IF(generador!B481=1,16,IF(generador!B481=2,19,IF(generador!B481=3,22,IF(generador!B481=4,25,IF(generador!B481=5,28,IF(generador!B481=6,31,IF(generador!B481=7,34,IF(generador!B481=8,37,IF(generador!B481=9,40,IF(generador!B481=10,43,IF(generador!B481=11,46,IF(generador!B481=12,49,IF(generador!B481=13,52,IF(generador!B481=14,55,IF(generador!B481=15,58))))))))))))))),FALSE),"dd/mm/yyyy")," Y ",TEXT(VLOOKUP(A481,matriz,IF(generador!B481=1,17,IF(generador!B481=2,20,IF(generador!B481=3,23,IF(generador!B481=4,26,IF(generador!B481=5,29,IF(generador!B481=6,32,IF(generador!B481=7,35,IF(generador!B481=8,38,IF(generador!B481=9,41,IF(generador!B481=10,44,IF(generador!B481=11,47,IF(generador!B481=12,50,IF(generador!B481=13,53,IF(generador!B481=14,56,IF(generador!B481=15,59))))))))))))))),FALSE),"dd/mm/yyyy")),"")</f>
        <v/>
      </c>
    </row>
    <row r="482" spans="1:23" x14ac:dyDescent="0.25">
      <c r="A482" s="12"/>
      <c r="B482" s="5"/>
      <c r="C482" s="5"/>
      <c r="D482" s="14" t="str">
        <f t="shared" si="127"/>
        <v/>
      </c>
      <c r="E482" s="15" t="str">
        <f>IFERROR(IF(A482&lt;&gt;"",VLOOKUP(A482,matriz,IF(generador!B482=1,15,IF(generador!B482=2,18,IF(generador!B482=3,21,IF(generador!B482=4,24,IF(generador!B482=5,27,IF(generador!B482=6,30,IF(generador!B482=7,33,IF(generador!B482=8,36,IF(generador!B482=9,39,IF(generador!B482=10,42,IF(generador!B482=11,45,IF(generador!B482=12,48,IF(generador!B482=13,51,IF(generador!B482=14,54,IF(generador!B482=15,57))))))))))))))),FALSE),""),"")</f>
        <v/>
      </c>
      <c r="F482" s="16" t="str">
        <f t="shared" si="128"/>
        <v/>
      </c>
      <c r="G482" s="20" t="str">
        <f t="shared" si="129"/>
        <v/>
      </c>
      <c r="H482" s="13" t="str">
        <f t="shared" ca="1" si="132"/>
        <v/>
      </c>
      <c r="I482" s="14" t="str">
        <f t="shared" si="133"/>
        <v/>
      </c>
      <c r="J482" s="14" t="str">
        <f>""</f>
        <v/>
      </c>
      <c r="K482" s="14" t="str">
        <f t="shared" si="134"/>
        <v/>
      </c>
      <c r="L482" s="14" t="str">
        <f t="shared" si="135"/>
        <v/>
      </c>
      <c r="M482" s="14" t="str">
        <f t="shared" si="136"/>
        <v/>
      </c>
      <c r="N482" s="14" t="str">
        <f t="shared" si="137"/>
        <v/>
      </c>
      <c r="O482" s="14" t="str">
        <f t="shared" si="138"/>
        <v/>
      </c>
      <c r="P482" s="14" t="str">
        <f t="shared" si="139"/>
        <v/>
      </c>
      <c r="Q482" s="14" t="str">
        <f t="shared" si="140"/>
        <v/>
      </c>
      <c r="R482" s="96" t="str">
        <f t="shared" si="130"/>
        <v/>
      </c>
      <c r="S482" s="14" t="str">
        <f t="shared" si="141"/>
        <v/>
      </c>
      <c r="T482" s="14" t="str">
        <f t="shared" si="131"/>
        <v/>
      </c>
      <c r="U482" s="14" t="str">
        <f t="shared" si="142"/>
        <v/>
      </c>
      <c r="V482" s="14" t="str">
        <f t="shared" si="143"/>
        <v/>
      </c>
      <c r="W482" s="14" t="str">
        <f>IFERROR(CONCATENATE("PAGO N° ",B482," DEL CONTRATO CPS ",V482," ENTRE ",TEXT(VLOOKUP(A482,matriz,IF(generador!B482=1,16,IF(generador!B482=2,19,IF(generador!B482=3,22,IF(generador!B482=4,25,IF(generador!B482=5,28,IF(generador!B482=6,31,IF(generador!B482=7,34,IF(generador!B482=8,37,IF(generador!B482=9,40,IF(generador!B482=10,43,IF(generador!B482=11,46,IF(generador!B482=12,49,IF(generador!B482=13,52,IF(generador!B482=14,55,IF(generador!B482=15,58))))))))))))))),FALSE),"dd/mm/yyyy")," Y ",TEXT(VLOOKUP(A482,matriz,IF(generador!B482=1,17,IF(generador!B482=2,20,IF(generador!B482=3,23,IF(generador!B482=4,26,IF(generador!B482=5,29,IF(generador!B482=6,32,IF(generador!B482=7,35,IF(generador!B482=8,38,IF(generador!B482=9,41,IF(generador!B482=10,44,IF(generador!B482=11,47,IF(generador!B482=12,50,IF(generador!B482=13,53,IF(generador!B482=14,56,IF(generador!B482=15,59))))))))))))))),FALSE),"dd/mm/yyyy")),"")</f>
        <v/>
      </c>
    </row>
    <row r="483" spans="1:23" x14ac:dyDescent="0.25">
      <c r="A483" s="12"/>
      <c r="B483" s="5"/>
      <c r="C483" s="5"/>
      <c r="D483" s="14" t="str">
        <f t="shared" si="127"/>
        <v/>
      </c>
      <c r="E483" s="15" t="str">
        <f>IFERROR(IF(A483&lt;&gt;"",VLOOKUP(A483,matriz,IF(generador!B483=1,15,IF(generador!B483=2,18,IF(generador!B483=3,21,IF(generador!B483=4,24,IF(generador!B483=5,27,IF(generador!B483=6,30,IF(generador!B483=7,33,IF(generador!B483=8,36,IF(generador!B483=9,39,IF(generador!B483=10,42,IF(generador!B483=11,45,IF(generador!B483=12,48,IF(generador!B483=13,51,IF(generador!B483=14,54,IF(generador!B483=15,57))))))))))))))),FALSE),""),"")</f>
        <v/>
      </c>
      <c r="F483" s="16" t="str">
        <f t="shared" si="128"/>
        <v/>
      </c>
      <c r="G483" s="20" t="str">
        <f t="shared" si="129"/>
        <v/>
      </c>
      <c r="H483" s="13" t="str">
        <f t="shared" ca="1" si="132"/>
        <v/>
      </c>
      <c r="I483" s="14" t="str">
        <f t="shared" si="133"/>
        <v/>
      </c>
      <c r="J483" s="14" t="str">
        <f>""</f>
        <v/>
      </c>
      <c r="K483" s="14" t="str">
        <f t="shared" si="134"/>
        <v/>
      </c>
      <c r="L483" s="14" t="str">
        <f t="shared" si="135"/>
        <v/>
      </c>
      <c r="M483" s="14" t="str">
        <f t="shared" si="136"/>
        <v/>
      </c>
      <c r="N483" s="14" t="str">
        <f t="shared" si="137"/>
        <v/>
      </c>
      <c r="O483" s="14" t="str">
        <f t="shared" si="138"/>
        <v/>
      </c>
      <c r="P483" s="14" t="str">
        <f t="shared" si="139"/>
        <v/>
      </c>
      <c r="Q483" s="14" t="str">
        <f t="shared" si="140"/>
        <v/>
      </c>
      <c r="R483" s="96" t="str">
        <f t="shared" si="130"/>
        <v/>
      </c>
      <c r="S483" s="14" t="str">
        <f t="shared" si="141"/>
        <v/>
      </c>
      <c r="T483" s="14" t="str">
        <f t="shared" si="131"/>
        <v/>
      </c>
      <c r="U483" s="14" t="str">
        <f t="shared" si="142"/>
        <v/>
      </c>
      <c r="V483" s="14" t="str">
        <f t="shared" si="143"/>
        <v/>
      </c>
      <c r="W483" s="14" t="str">
        <f>IFERROR(CONCATENATE("PAGO N° ",B483," DEL CONTRATO CPS ",V483," ENTRE ",TEXT(VLOOKUP(A483,matriz,IF(generador!B483=1,16,IF(generador!B483=2,19,IF(generador!B483=3,22,IF(generador!B483=4,25,IF(generador!B483=5,28,IF(generador!B483=6,31,IF(generador!B483=7,34,IF(generador!B483=8,37,IF(generador!B483=9,40,IF(generador!B483=10,43,IF(generador!B483=11,46,IF(generador!B483=12,49,IF(generador!B483=13,52,IF(generador!B483=14,55,IF(generador!B483=15,58))))))))))))))),FALSE),"dd/mm/yyyy")," Y ",TEXT(VLOOKUP(A483,matriz,IF(generador!B483=1,17,IF(generador!B483=2,20,IF(generador!B483=3,23,IF(generador!B483=4,26,IF(generador!B483=5,29,IF(generador!B483=6,32,IF(generador!B483=7,35,IF(generador!B483=8,38,IF(generador!B483=9,41,IF(generador!B483=10,44,IF(generador!B483=11,47,IF(generador!B483=12,50,IF(generador!B483=13,53,IF(generador!B483=14,56,IF(generador!B483=15,59))))))))))))))),FALSE),"dd/mm/yyyy")),"")</f>
        <v/>
      </c>
    </row>
    <row r="484" spans="1:23" x14ac:dyDescent="0.25">
      <c r="A484" s="12"/>
      <c r="B484" s="5"/>
      <c r="C484" s="5"/>
      <c r="D484" s="14" t="str">
        <f t="shared" si="127"/>
        <v/>
      </c>
      <c r="E484" s="15" t="str">
        <f>IFERROR(IF(A484&lt;&gt;"",VLOOKUP(A484,matriz,IF(generador!B484=1,15,IF(generador!B484=2,18,IF(generador!B484=3,21,IF(generador!B484=4,24,IF(generador!B484=5,27,IF(generador!B484=6,30,IF(generador!B484=7,33,IF(generador!B484=8,36,IF(generador!B484=9,39,IF(generador!B484=10,42,IF(generador!B484=11,45,IF(generador!B484=12,48,IF(generador!B484=13,51,IF(generador!B484=14,54,IF(generador!B484=15,57))))))))))))))),FALSE),""),"")</f>
        <v/>
      </c>
      <c r="F484" s="16" t="str">
        <f t="shared" si="128"/>
        <v/>
      </c>
      <c r="G484" s="20" t="str">
        <f t="shared" si="129"/>
        <v/>
      </c>
      <c r="H484" s="13" t="str">
        <f t="shared" ca="1" si="132"/>
        <v/>
      </c>
      <c r="I484" s="14" t="str">
        <f t="shared" si="133"/>
        <v/>
      </c>
      <c r="J484" s="14" t="str">
        <f>""</f>
        <v/>
      </c>
      <c r="K484" s="14" t="str">
        <f t="shared" si="134"/>
        <v/>
      </c>
      <c r="L484" s="14" t="str">
        <f t="shared" si="135"/>
        <v/>
      </c>
      <c r="M484" s="14" t="str">
        <f t="shared" si="136"/>
        <v/>
      </c>
      <c r="N484" s="14" t="str">
        <f t="shared" si="137"/>
        <v/>
      </c>
      <c r="O484" s="14" t="str">
        <f t="shared" si="138"/>
        <v/>
      </c>
      <c r="P484" s="14" t="str">
        <f t="shared" si="139"/>
        <v/>
      </c>
      <c r="Q484" s="14" t="str">
        <f t="shared" si="140"/>
        <v/>
      </c>
      <c r="R484" s="96" t="str">
        <f t="shared" si="130"/>
        <v/>
      </c>
      <c r="S484" s="14" t="str">
        <f t="shared" si="141"/>
        <v/>
      </c>
      <c r="T484" s="14" t="str">
        <f t="shared" si="131"/>
        <v/>
      </c>
      <c r="U484" s="14" t="str">
        <f t="shared" si="142"/>
        <v/>
      </c>
      <c r="V484" s="14" t="str">
        <f t="shared" si="143"/>
        <v/>
      </c>
      <c r="W484" s="14" t="str">
        <f>IFERROR(CONCATENATE("PAGO N° ",B484," DEL CONTRATO CPS ",V484," ENTRE ",TEXT(VLOOKUP(A484,matriz,IF(generador!B484=1,16,IF(generador!B484=2,19,IF(generador!B484=3,22,IF(generador!B484=4,25,IF(generador!B484=5,28,IF(generador!B484=6,31,IF(generador!B484=7,34,IF(generador!B484=8,37,IF(generador!B484=9,40,IF(generador!B484=10,43,IF(generador!B484=11,46,IF(generador!B484=12,49,IF(generador!B484=13,52,IF(generador!B484=14,55,IF(generador!B484=15,58))))))))))))))),FALSE),"dd/mm/yyyy")," Y ",TEXT(VLOOKUP(A484,matriz,IF(generador!B484=1,17,IF(generador!B484=2,20,IF(generador!B484=3,23,IF(generador!B484=4,26,IF(generador!B484=5,29,IF(generador!B484=6,32,IF(generador!B484=7,35,IF(generador!B484=8,38,IF(generador!B484=9,41,IF(generador!B484=10,44,IF(generador!B484=11,47,IF(generador!B484=12,50,IF(generador!B484=13,53,IF(generador!B484=14,56,IF(generador!B484=15,59))))))))))))))),FALSE),"dd/mm/yyyy")),"")</f>
        <v/>
      </c>
    </row>
    <row r="485" spans="1:23" x14ac:dyDescent="0.25">
      <c r="A485" s="12"/>
      <c r="B485" s="5"/>
      <c r="C485" s="5"/>
      <c r="D485" s="14" t="str">
        <f t="shared" si="127"/>
        <v/>
      </c>
      <c r="E485" s="15" t="str">
        <f>IFERROR(IF(A485&lt;&gt;"",VLOOKUP(A485,matriz,IF(generador!B485=1,15,IF(generador!B485=2,18,IF(generador!B485=3,21,IF(generador!B485=4,24,IF(generador!B485=5,27,IF(generador!B485=6,30,IF(generador!B485=7,33,IF(generador!B485=8,36,IF(generador!B485=9,39,IF(generador!B485=10,42,IF(generador!B485=11,45,IF(generador!B485=12,48,IF(generador!B485=13,51,IF(generador!B485=14,54,IF(generador!B485=15,57))))))))))))))),FALSE),""),"")</f>
        <v/>
      </c>
      <c r="F485" s="16" t="str">
        <f t="shared" si="128"/>
        <v/>
      </c>
      <c r="G485" s="20" t="str">
        <f t="shared" si="129"/>
        <v/>
      </c>
      <c r="H485" s="13" t="str">
        <f t="shared" ca="1" si="132"/>
        <v/>
      </c>
      <c r="I485" s="14" t="str">
        <f t="shared" si="133"/>
        <v/>
      </c>
      <c r="J485" s="14" t="str">
        <f>""</f>
        <v/>
      </c>
      <c r="K485" s="14" t="str">
        <f t="shared" si="134"/>
        <v/>
      </c>
      <c r="L485" s="14" t="str">
        <f t="shared" si="135"/>
        <v/>
      </c>
      <c r="M485" s="14" t="str">
        <f t="shared" si="136"/>
        <v/>
      </c>
      <c r="N485" s="14" t="str">
        <f t="shared" si="137"/>
        <v/>
      </c>
      <c r="O485" s="14" t="str">
        <f t="shared" si="138"/>
        <v/>
      </c>
      <c r="P485" s="14" t="str">
        <f t="shared" si="139"/>
        <v/>
      </c>
      <c r="Q485" s="14" t="str">
        <f t="shared" si="140"/>
        <v/>
      </c>
      <c r="R485" s="96" t="str">
        <f t="shared" si="130"/>
        <v/>
      </c>
      <c r="S485" s="14" t="str">
        <f t="shared" si="141"/>
        <v/>
      </c>
      <c r="T485" s="14" t="str">
        <f t="shared" si="131"/>
        <v/>
      </c>
      <c r="U485" s="14" t="str">
        <f t="shared" si="142"/>
        <v/>
      </c>
      <c r="V485" s="14" t="str">
        <f t="shared" si="143"/>
        <v/>
      </c>
      <c r="W485" s="14" t="str">
        <f>IFERROR(CONCATENATE("PAGO N° ",B485," DEL CONTRATO CPS ",V485," ENTRE ",TEXT(VLOOKUP(A485,matriz,IF(generador!B485=1,16,IF(generador!B485=2,19,IF(generador!B485=3,22,IF(generador!B485=4,25,IF(generador!B485=5,28,IF(generador!B485=6,31,IF(generador!B485=7,34,IF(generador!B485=8,37,IF(generador!B485=9,40,IF(generador!B485=10,43,IF(generador!B485=11,46,IF(generador!B485=12,49,IF(generador!B485=13,52,IF(generador!B485=14,55,IF(generador!B485=15,58))))))))))))))),FALSE),"dd/mm/yyyy")," Y ",TEXT(VLOOKUP(A485,matriz,IF(generador!B485=1,17,IF(generador!B485=2,20,IF(generador!B485=3,23,IF(generador!B485=4,26,IF(generador!B485=5,29,IF(generador!B485=6,32,IF(generador!B485=7,35,IF(generador!B485=8,38,IF(generador!B485=9,41,IF(generador!B485=10,44,IF(generador!B485=11,47,IF(generador!B485=12,50,IF(generador!B485=13,53,IF(generador!B485=14,56,IF(generador!B485=15,59))))))))))))))),FALSE),"dd/mm/yyyy")),"")</f>
        <v/>
      </c>
    </row>
    <row r="486" spans="1:23" x14ac:dyDescent="0.25">
      <c r="A486" s="12"/>
      <c r="B486" s="5"/>
      <c r="C486" s="5"/>
      <c r="D486" s="14" t="str">
        <f t="shared" si="127"/>
        <v/>
      </c>
      <c r="E486" s="15" t="str">
        <f>IFERROR(IF(A486&lt;&gt;"",VLOOKUP(A486,matriz,IF(generador!B486=1,15,IF(generador!B486=2,18,IF(generador!B486=3,21,IF(generador!B486=4,24,IF(generador!B486=5,27,IF(generador!B486=6,30,IF(generador!B486=7,33,IF(generador!B486=8,36,IF(generador!B486=9,39,IF(generador!B486=10,42,IF(generador!B486=11,45,IF(generador!B486=12,48,IF(generador!B486=13,51,IF(generador!B486=14,54,IF(generador!B486=15,57))))))))))))))),FALSE),""),"")</f>
        <v/>
      </c>
      <c r="F486" s="16" t="str">
        <f t="shared" si="128"/>
        <v/>
      </c>
      <c r="G486" s="20" t="str">
        <f t="shared" si="129"/>
        <v/>
      </c>
      <c r="H486" s="13" t="str">
        <f t="shared" ca="1" si="132"/>
        <v/>
      </c>
      <c r="I486" s="14" t="str">
        <f t="shared" si="133"/>
        <v/>
      </c>
      <c r="J486" s="14" t="str">
        <f>""</f>
        <v/>
      </c>
      <c r="K486" s="14" t="str">
        <f t="shared" si="134"/>
        <v/>
      </c>
      <c r="L486" s="14" t="str">
        <f t="shared" si="135"/>
        <v/>
      </c>
      <c r="M486" s="14" t="str">
        <f t="shared" si="136"/>
        <v/>
      </c>
      <c r="N486" s="14" t="str">
        <f t="shared" si="137"/>
        <v/>
      </c>
      <c r="O486" s="14" t="str">
        <f t="shared" si="138"/>
        <v/>
      </c>
      <c r="P486" s="14" t="str">
        <f t="shared" si="139"/>
        <v/>
      </c>
      <c r="Q486" s="14" t="str">
        <f t="shared" si="140"/>
        <v/>
      </c>
      <c r="R486" s="96" t="str">
        <f t="shared" si="130"/>
        <v/>
      </c>
      <c r="S486" s="14" t="str">
        <f t="shared" si="141"/>
        <v/>
      </c>
      <c r="T486" s="14" t="str">
        <f t="shared" si="131"/>
        <v/>
      </c>
      <c r="U486" s="14" t="str">
        <f t="shared" si="142"/>
        <v/>
      </c>
      <c r="V486" s="14" t="str">
        <f t="shared" si="143"/>
        <v/>
      </c>
      <c r="W486" s="14" t="str">
        <f>IFERROR(CONCATENATE("PAGO N° ",B486," DEL CONTRATO CPS ",V486," ENTRE ",TEXT(VLOOKUP(A486,matriz,IF(generador!B486=1,16,IF(generador!B486=2,19,IF(generador!B486=3,22,IF(generador!B486=4,25,IF(generador!B486=5,28,IF(generador!B486=6,31,IF(generador!B486=7,34,IF(generador!B486=8,37,IF(generador!B486=9,40,IF(generador!B486=10,43,IF(generador!B486=11,46,IF(generador!B486=12,49,IF(generador!B486=13,52,IF(generador!B486=14,55,IF(generador!B486=15,58))))))))))))))),FALSE),"dd/mm/yyyy")," Y ",TEXT(VLOOKUP(A486,matriz,IF(generador!B486=1,17,IF(generador!B486=2,20,IF(generador!B486=3,23,IF(generador!B486=4,26,IF(generador!B486=5,29,IF(generador!B486=6,32,IF(generador!B486=7,35,IF(generador!B486=8,38,IF(generador!B486=9,41,IF(generador!B486=10,44,IF(generador!B486=11,47,IF(generador!B486=12,50,IF(generador!B486=13,53,IF(generador!B486=14,56,IF(generador!B486=15,59))))))))))))))),FALSE),"dd/mm/yyyy")),"")</f>
        <v/>
      </c>
    </row>
    <row r="487" spans="1:23" x14ac:dyDescent="0.25">
      <c r="A487" s="12"/>
      <c r="B487" s="5"/>
      <c r="C487" s="5"/>
      <c r="D487" s="14" t="str">
        <f t="shared" si="127"/>
        <v/>
      </c>
      <c r="E487" s="15" t="str">
        <f>IFERROR(IF(A487&lt;&gt;"",VLOOKUP(A487,matriz,IF(generador!B487=1,15,IF(generador!B487=2,18,IF(generador!B487=3,21,IF(generador!B487=4,24,IF(generador!B487=5,27,IF(generador!B487=6,30,IF(generador!B487=7,33,IF(generador!B487=8,36,IF(generador!B487=9,39,IF(generador!B487=10,42,IF(generador!B487=11,45,IF(generador!B487=12,48,IF(generador!B487=13,51,IF(generador!B487=14,54,IF(generador!B487=15,57))))))))))))))),FALSE),""),"")</f>
        <v/>
      </c>
      <c r="F487" s="16" t="str">
        <f t="shared" si="128"/>
        <v/>
      </c>
      <c r="G487" s="20" t="str">
        <f t="shared" si="129"/>
        <v/>
      </c>
      <c r="H487" s="13" t="str">
        <f t="shared" ca="1" si="132"/>
        <v/>
      </c>
      <c r="I487" s="14" t="str">
        <f t="shared" si="133"/>
        <v/>
      </c>
      <c r="J487" s="14" t="str">
        <f>""</f>
        <v/>
      </c>
      <c r="K487" s="14" t="str">
        <f t="shared" si="134"/>
        <v/>
      </c>
      <c r="L487" s="14" t="str">
        <f t="shared" si="135"/>
        <v/>
      </c>
      <c r="M487" s="14" t="str">
        <f t="shared" si="136"/>
        <v/>
      </c>
      <c r="N487" s="14" t="str">
        <f t="shared" si="137"/>
        <v/>
      </c>
      <c r="O487" s="14" t="str">
        <f t="shared" si="138"/>
        <v/>
      </c>
      <c r="P487" s="14" t="str">
        <f t="shared" si="139"/>
        <v/>
      </c>
      <c r="Q487" s="14" t="str">
        <f t="shared" si="140"/>
        <v/>
      </c>
      <c r="R487" s="96" t="str">
        <f t="shared" si="130"/>
        <v/>
      </c>
      <c r="S487" s="14" t="str">
        <f t="shared" si="141"/>
        <v/>
      </c>
      <c r="T487" s="14" t="str">
        <f t="shared" si="131"/>
        <v/>
      </c>
      <c r="U487" s="14" t="str">
        <f t="shared" si="142"/>
        <v/>
      </c>
      <c r="V487" s="14" t="str">
        <f t="shared" si="143"/>
        <v/>
      </c>
      <c r="W487" s="14" t="str">
        <f>IFERROR(CONCATENATE("PAGO N° ",B487," DEL CONTRATO CPS ",V487," ENTRE ",TEXT(VLOOKUP(A487,matriz,IF(generador!B487=1,16,IF(generador!B487=2,19,IF(generador!B487=3,22,IF(generador!B487=4,25,IF(generador!B487=5,28,IF(generador!B487=6,31,IF(generador!B487=7,34,IF(generador!B487=8,37,IF(generador!B487=9,40,IF(generador!B487=10,43,IF(generador!B487=11,46,IF(generador!B487=12,49,IF(generador!B487=13,52,IF(generador!B487=14,55,IF(generador!B487=15,58))))))))))))))),FALSE),"dd/mm/yyyy")," Y ",TEXT(VLOOKUP(A487,matriz,IF(generador!B487=1,17,IF(generador!B487=2,20,IF(generador!B487=3,23,IF(generador!B487=4,26,IF(generador!B487=5,29,IF(generador!B487=6,32,IF(generador!B487=7,35,IF(generador!B487=8,38,IF(generador!B487=9,41,IF(generador!B487=10,44,IF(generador!B487=11,47,IF(generador!B487=12,50,IF(generador!B487=13,53,IF(generador!B487=14,56,IF(generador!B487=15,59))))))))))))))),FALSE),"dd/mm/yyyy")),"")</f>
        <v/>
      </c>
    </row>
    <row r="488" spans="1:23" x14ac:dyDescent="0.25">
      <c r="A488" s="12"/>
      <c r="B488" s="5"/>
      <c r="C488" s="5"/>
      <c r="D488" s="14" t="str">
        <f t="shared" si="127"/>
        <v/>
      </c>
      <c r="E488" s="15" t="str">
        <f>IFERROR(IF(A488&lt;&gt;"",VLOOKUP(A488,matriz,IF(generador!B488=1,15,IF(generador!B488=2,18,IF(generador!B488=3,21,IF(generador!B488=4,24,IF(generador!B488=5,27,IF(generador!B488=6,30,IF(generador!B488=7,33,IF(generador!B488=8,36,IF(generador!B488=9,39,IF(generador!B488=10,42,IF(generador!B488=11,45,IF(generador!B488=12,48,IF(generador!B488=13,51,IF(generador!B488=14,54,IF(generador!B488=15,57))))))))))))))),FALSE),""),"")</f>
        <v/>
      </c>
      <c r="F488" s="16" t="str">
        <f t="shared" si="128"/>
        <v/>
      </c>
      <c r="G488" s="20" t="str">
        <f t="shared" si="129"/>
        <v/>
      </c>
      <c r="H488" s="13" t="str">
        <f t="shared" ca="1" si="132"/>
        <v/>
      </c>
      <c r="I488" s="14" t="str">
        <f t="shared" si="133"/>
        <v/>
      </c>
      <c r="J488" s="14" t="str">
        <f>""</f>
        <v/>
      </c>
      <c r="K488" s="14" t="str">
        <f t="shared" si="134"/>
        <v/>
      </c>
      <c r="L488" s="14" t="str">
        <f t="shared" si="135"/>
        <v/>
      </c>
      <c r="M488" s="14" t="str">
        <f t="shared" si="136"/>
        <v/>
      </c>
      <c r="N488" s="14" t="str">
        <f t="shared" si="137"/>
        <v/>
      </c>
      <c r="O488" s="14" t="str">
        <f t="shared" si="138"/>
        <v/>
      </c>
      <c r="P488" s="14" t="str">
        <f t="shared" si="139"/>
        <v/>
      </c>
      <c r="Q488" s="14" t="str">
        <f t="shared" si="140"/>
        <v/>
      </c>
      <c r="R488" s="96" t="str">
        <f t="shared" si="130"/>
        <v/>
      </c>
      <c r="S488" s="14" t="str">
        <f t="shared" si="141"/>
        <v/>
      </c>
      <c r="T488" s="14" t="str">
        <f t="shared" si="131"/>
        <v/>
      </c>
      <c r="U488" s="14" t="str">
        <f t="shared" si="142"/>
        <v/>
      </c>
      <c r="V488" s="14" t="str">
        <f t="shared" si="143"/>
        <v/>
      </c>
      <c r="W488" s="14" t="str">
        <f>IFERROR(CONCATENATE("PAGO N° ",B488," DEL CONTRATO CPS ",V488," ENTRE ",TEXT(VLOOKUP(A488,matriz,IF(generador!B488=1,16,IF(generador!B488=2,19,IF(generador!B488=3,22,IF(generador!B488=4,25,IF(generador!B488=5,28,IF(generador!B488=6,31,IF(generador!B488=7,34,IF(generador!B488=8,37,IF(generador!B488=9,40,IF(generador!B488=10,43,IF(generador!B488=11,46,IF(generador!B488=12,49,IF(generador!B488=13,52,IF(generador!B488=14,55,IF(generador!B488=15,58))))))))))))))),FALSE),"dd/mm/yyyy")," Y ",TEXT(VLOOKUP(A488,matriz,IF(generador!B488=1,17,IF(generador!B488=2,20,IF(generador!B488=3,23,IF(generador!B488=4,26,IF(generador!B488=5,29,IF(generador!B488=6,32,IF(generador!B488=7,35,IF(generador!B488=8,38,IF(generador!B488=9,41,IF(generador!B488=10,44,IF(generador!B488=11,47,IF(generador!B488=12,50,IF(generador!B488=13,53,IF(generador!B488=14,56,IF(generador!B488=15,59))))))))))))))),FALSE),"dd/mm/yyyy")),"")</f>
        <v/>
      </c>
    </row>
    <row r="489" spans="1:23" x14ac:dyDescent="0.25">
      <c r="A489" s="12"/>
      <c r="B489" s="5"/>
      <c r="C489" s="5"/>
      <c r="D489" s="14" t="str">
        <f t="shared" si="127"/>
        <v/>
      </c>
      <c r="E489" s="15" t="str">
        <f>IFERROR(IF(A489&lt;&gt;"",VLOOKUP(A489,matriz,IF(generador!B489=1,15,IF(generador!B489=2,18,IF(generador!B489=3,21,IF(generador!B489=4,24,IF(generador!B489=5,27,IF(generador!B489=6,30,IF(generador!B489=7,33,IF(generador!B489=8,36,IF(generador!B489=9,39,IF(generador!B489=10,42,IF(generador!B489=11,45,IF(generador!B489=12,48,IF(generador!B489=13,51,IF(generador!B489=14,54,IF(generador!B489=15,57))))))))))))))),FALSE),""),"")</f>
        <v/>
      </c>
      <c r="F489" s="16" t="str">
        <f t="shared" si="128"/>
        <v/>
      </c>
      <c r="G489" s="20" t="str">
        <f t="shared" si="129"/>
        <v/>
      </c>
      <c r="H489" s="13" t="str">
        <f t="shared" ca="1" si="132"/>
        <v/>
      </c>
      <c r="I489" s="14" t="str">
        <f t="shared" si="133"/>
        <v/>
      </c>
      <c r="J489" s="14" t="str">
        <f>""</f>
        <v/>
      </c>
      <c r="K489" s="14" t="str">
        <f t="shared" si="134"/>
        <v/>
      </c>
      <c r="L489" s="14" t="str">
        <f t="shared" si="135"/>
        <v/>
      </c>
      <c r="M489" s="14" t="str">
        <f t="shared" si="136"/>
        <v/>
      </c>
      <c r="N489" s="14" t="str">
        <f t="shared" si="137"/>
        <v/>
      </c>
      <c r="O489" s="14" t="str">
        <f t="shared" si="138"/>
        <v/>
      </c>
      <c r="P489" s="14" t="str">
        <f t="shared" si="139"/>
        <v/>
      </c>
      <c r="Q489" s="14" t="str">
        <f t="shared" si="140"/>
        <v/>
      </c>
      <c r="R489" s="96" t="str">
        <f t="shared" si="130"/>
        <v/>
      </c>
      <c r="S489" s="14" t="str">
        <f t="shared" si="141"/>
        <v/>
      </c>
      <c r="T489" s="14" t="str">
        <f t="shared" si="131"/>
        <v/>
      </c>
      <c r="U489" s="14" t="str">
        <f t="shared" si="142"/>
        <v/>
      </c>
      <c r="V489" s="14" t="str">
        <f t="shared" si="143"/>
        <v/>
      </c>
      <c r="W489" s="14" t="str">
        <f>IFERROR(CONCATENATE("PAGO N° ",B489," DEL CONTRATO CPS ",V489," ENTRE ",TEXT(VLOOKUP(A489,matriz,IF(generador!B489=1,16,IF(generador!B489=2,19,IF(generador!B489=3,22,IF(generador!B489=4,25,IF(generador!B489=5,28,IF(generador!B489=6,31,IF(generador!B489=7,34,IF(generador!B489=8,37,IF(generador!B489=9,40,IF(generador!B489=10,43,IF(generador!B489=11,46,IF(generador!B489=12,49,IF(generador!B489=13,52,IF(generador!B489=14,55,IF(generador!B489=15,58))))))))))))))),FALSE),"dd/mm/yyyy")," Y ",TEXT(VLOOKUP(A489,matriz,IF(generador!B489=1,17,IF(generador!B489=2,20,IF(generador!B489=3,23,IF(generador!B489=4,26,IF(generador!B489=5,29,IF(generador!B489=6,32,IF(generador!B489=7,35,IF(generador!B489=8,38,IF(generador!B489=9,41,IF(generador!B489=10,44,IF(generador!B489=11,47,IF(generador!B489=12,50,IF(generador!B489=13,53,IF(generador!B489=14,56,IF(generador!B489=15,59))))))))))))))),FALSE),"dd/mm/yyyy")),"")</f>
        <v/>
      </c>
    </row>
    <row r="490" spans="1:23" x14ac:dyDescent="0.25">
      <c r="A490" s="12"/>
      <c r="B490" s="5"/>
      <c r="C490" s="5"/>
      <c r="D490" s="14" t="str">
        <f t="shared" si="127"/>
        <v/>
      </c>
      <c r="E490" s="15" t="str">
        <f>IFERROR(IF(A490&lt;&gt;"",VLOOKUP(A490,matriz,IF(generador!B490=1,15,IF(generador!B490=2,18,IF(generador!B490=3,21,IF(generador!B490=4,24,IF(generador!B490=5,27,IF(generador!B490=6,30,IF(generador!B490=7,33,IF(generador!B490=8,36,IF(generador!B490=9,39,IF(generador!B490=10,42,IF(generador!B490=11,45,IF(generador!B490=12,48,IF(generador!B490=13,51,IF(generador!B490=14,54,IF(generador!B490=15,57))))))))))))))),FALSE),""),"")</f>
        <v/>
      </c>
      <c r="F490" s="16" t="str">
        <f t="shared" si="128"/>
        <v/>
      </c>
      <c r="G490" s="20" t="str">
        <f t="shared" si="129"/>
        <v/>
      </c>
      <c r="H490" s="13" t="str">
        <f t="shared" ca="1" si="132"/>
        <v/>
      </c>
      <c r="I490" s="14" t="str">
        <f t="shared" si="133"/>
        <v/>
      </c>
      <c r="J490" s="14" t="str">
        <f>""</f>
        <v/>
      </c>
      <c r="K490" s="14" t="str">
        <f t="shared" si="134"/>
        <v/>
      </c>
      <c r="L490" s="14" t="str">
        <f t="shared" si="135"/>
        <v/>
      </c>
      <c r="M490" s="14" t="str">
        <f t="shared" si="136"/>
        <v/>
      </c>
      <c r="N490" s="14" t="str">
        <f t="shared" si="137"/>
        <v/>
      </c>
      <c r="O490" s="14" t="str">
        <f t="shared" si="138"/>
        <v/>
      </c>
      <c r="P490" s="14" t="str">
        <f t="shared" si="139"/>
        <v/>
      </c>
      <c r="Q490" s="14" t="str">
        <f t="shared" si="140"/>
        <v/>
      </c>
      <c r="R490" s="96" t="str">
        <f t="shared" si="130"/>
        <v/>
      </c>
      <c r="S490" s="14" t="str">
        <f t="shared" si="141"/>
        <v/>
      </c>
      <c r="T490" s="14" t="str">
        <f t="shared" si="131"/>
        <v/>
      </c>
      <c r="U490" s="14" t="str">
        <f t="shared" si="142"/>
        <v/>
      </c>
      <c r="V490" s="14" t="str">
        <f t="shared" si="143"/>
        <v/>
      </c>
      <c r="W490" s="14" t="str">
        <f>IFERROR(CONCATENATE("PAGO N° ",B490," DEL CONTRATO CPS ",V490," ENTRE ",TEXT(VLOOKUP(A490,matriz,IF(generador!B490=1,16,IF(generador!B490=2,19,IF(generador!B490=3,22,IF(generador!B490=4,25,IF(generador!B490=5,28,IF(generador!B490=6,31,IF(generador!B490=7,34,IF(generador!B490=8,37,IF(generador!B490=9,40,IF(generador!B490=10,43,IF(generador!B490=11,46,IF(generador!B490=12,49,IF(generador!B490=13,52,IF(generador!B490=14,55,IF(generador!B490=15,58))))))))))))))),FALSE),"dd/mm/yyyy")," Y ",TEXT(VLOOKUP(A490,matriz,IF(generador!B490=1,17,IF(generador!B490=2,20,IF(generador!B490=3,23,IF(generador!B490=4,26,IF(generador!B490=5,29,IF(generador!B490=6,32,IF(generador!B490=7,35,IF(generador!B490=8,38,IF(generador!B490=9,41,IF(generador!B490=10,44,IF(generador!B490=11,47,IF(generador!B490=12,50,IF(generador!B490=13,53,IF(generador!B490=14,56,IF(generador!B490=15,59))))))))))))))),FALSE),"dd/mm/yyyy")),"")</f>
        <v/>
      </c>
    </row>
    <row r="491" spans="1:23" x14ac:dyDescent="0.25">
      <c r="A491" s="12"/>
      <c r="B491" s="5"/>
      <c r="C491" s="5"/>
      <c r="D491" s="14" t="str">
        <f t="shared" si="127"/>
        <v/>
      </c>
      <c r="E491" s="15" t="str">
        <f>IFERROR(IF(A491&lt;&gt;"",VLOOKUP(A491,matriz,IF(generador!B491=1,15,IF(generador!B491=2,18,IF(generador!B491=3,21,IF(generador!B491=4,24,IF(generador!B491=5,27,IF(generador!B491=6,30,IF(generador!B491=7,33,IF(generador!B491=8,36,IF(generador!B491=9,39,IF(generador!B491=10,42,IF(generador!B491=11,45,IF(generador!B491=12,48,IF(generador!B491=13,51,IF(generador!B491=14,54,IF(generador!B491=15,57))))))))))))))),FALSE),""),"")</f>
        <v/>
      </c>
      <c r="F491" s="16" t="str">
        <f t="shared" si="128"/>
        <v/>
      </c>
      <c r="G491" s="20" t="str">
        <f t="shared" si="129"/>
        <v/>
      </c>
      <c r="H491" s="13" t="str">
        <f t="shared" ca="1" si="132"/>
        <v/>
      </c>
      <c r="I491" s="14" t="str">
        <f t="shared" si="133"/>
        <v/>
      </c>
      <c r="J491" s="14" t="str">
        <f>""</f>
        <v/>
      </c>
      <c r="K491" s="14" t="str">
        <f t="shared" si="134"/>
        <v/>
      </c>
      <c r="L491" s="14" t="str">
        <f t="shared" si="135"/>
        <v/>
      </c>
      <c r="M491" s="14" t="str">
        <f t="shared" si="136"/>
        <v/>
      </c>
      <c r="N491" s="14" t="str">
        <f t="shared" si="137"/>
        <v/>
      </c>
      <c r="O491" s="14" t="str">
        <f t="shared" si="138"/>
        <v/>
      </c>
      <c r="P491" s="14" t="str">
        <f t="shared" si="139"/>
        <v/>
      </c>
      <c r="Q491" s="14" t="str">
        <f t="shared" si="140"/>
        <v/>
      </c>
      <c r="R491" s="96" t="str">
        <f t="shared" si="130"/>
        <v/>
      </c>
      <c r="S491" s="14" t="str">
        <f t="shared" si="141"/>
        <v/>
      </c>
      <c r="T491" s="14" t="str">
        <f t="shared" si="131"/>
        <v/>
      </c>
      <c r="U491" s="14" t="str">
        <f t="shared" si="142"/>
        <v/>
      </c>
      <c r="V491" s="14" t="str">
        <f t="shared" si="143"/>
        <v/>
      </c>
      <c r="W491" s="14" t="str">
        <f>IFERROR(CONCATENATE("PAGO N° ",B491," DEL CONTRATO CPS ",V491," ENTRE ",TEXT(VLOOKUP(A491,matriz,IF(generador!B491=1,16,IF(generador!B491=2,19,IF(generador!B491=3,22,IF(generador!B491=4,25,IF(generador!B491=5,28,IF(generador!B491=6,31,IF(generador!B491=7,34,IF(generador!B491=8,37,IF(generador!B491=9,40,IF(generador!B491=10,43,IF(generador!B491=11,46,IF(generador!B491=12,49,IF(generador!B491=13,52,IF(generador!B491=14,55,IF(generador!B491=15,58))))))))))))))),FALSE),"dd/mm/yyyy")," Y ",TEXT(VLOOKUP(A491,matriz,IF(generador!B491=1,17,IF(generador!B491=2,20,IF(generador!B491=3,23,IF(generador!B491=4,26,IF(generador!B491=5,29,IF(generador!B491=6,32,IF(generador!B491=7,35,IF(generador!B491=8,38,IF(generador!B491=9,41,IF(generador!B491=10,44,IF(generador!B491=11,47,IF(generador!B491=12,50,IF(generador!B491=13,53,IF(generador!B491=14,56,IF(generador!B491=15,59))))))))))))))),FALSE),"dd/mm/yyyy")),"")</f>
        <v/>
      </c>
    </row>
    <row r="492" spans="1:23" x14ac:dyDescent="0.25">
      <c r="A492" s="12"/>
      <c r="B492" s="5"/>
      <c r="C492" s="5"/>
      <c r="D492" s="14" t="str">
        <f t="shared" si="127"/>
        <v/>
      </c>
      <c r="E492" s="15" t="str">
        <f>IFERROR(IF(A492&lt;&gt;"",VLOOKUP(A492,matriz,IF(generador!B492=1,15,IF(generador!B492=2,18,IF(generador!B492=3,21,IF(generador!B492=4,24,IF(generador!B492=5,27,IF(generador!B492=6,30,IF(generador!B492=7,33,IF(generador!B492=8,36,IF(generador!B492=9,39,IF(generador!B492=10,42,IF(generador!B492=11,45,IF(generador!B492=12,48,IF(generador!B492=13,51,IF(generador!B492=14,54,IF(generador!B492=15,57))))))))))))))),FALSE),""),"")</f>
        <v/>
      </c>
      <c r="F492" s="16" t="str">
        <f t="shared" si="128"/>
        <v/>
      </c>
      <c r="G492" s="20" t="str">
        <f t="shared" si="129"/>
        <v/>
      </c>
      <c r="H492" s="13" t="str">
        <f t="shared" ca="1" si="132"/>
        <v/>
      </c>
      <c r="I492" s="14" t="str">
        <f t="shared" si="133"/>
        <v/>
      </c>
      <c r="J492" s="14" t="str">
        <f>""</f>
        <v/>
      </c>
      <c r="K492" s="14" t="str">
        <f t="shared" si="134"/>
        <v/>
      </c>
      <c r="L492" s="14" t="str">
        <f t="shared" si="135"/>
        <v/>
      </c>
      <c r="M492" s="14" t="str">
        <f t="shared" si="136"/>
        <v/>
      </c>
      <c r="N492" s="14" t="str">
        <f t="shared" si="137"/>
        <v/>
      </c>
      <c r="O492" s="14" t="str">
        <f t="shared" si="138"/>
        <v/>
      </c>
      <c r="P492" s="14" t="str">
        <f t="shared" si="139"/>
        <v/>
      </c>
      <c r="Q492" s="14" t="str">
        <f t="shared" si="140"/>
        <v/>
      </c>
      <c r="R492" s="96" t="str">
        <f t="shared" si="130"/>
        <v/>
      </c>
      <c r="S492" s="14" t="str">
        <f t="shared" si="141"/>
        <v/>
      </c>
      <c r="T492" s="14" t="str">
        <f t="shared" si="131"/>
        <v/>
      </c>
      <c r="U492" s="14" t="str">
        <f t="shared" si="142"/>
        <v/>
      </c>
      <c r="V492" s="14" t="str">
        <f t="shared" si="143"/>
        <v/>
      </c>
      <c r="W492" s="14" t="str">
        <f>IFERROR(CONCATENATE("PAGO N° ",B492," DEL CONTRATO CPS ",V492," ENTRE ",TEXT(VLOOKUP(A492,matriz,IF(generador!B492=1,16,IF(generador!B492=2,19,IF(generador!B492=3,22,IF(generador!B492=4,25,IF(generador!B492=5,28,IF(generador!B492=6,31,IF(generador!B492=7,34,IF(generador!B492=8,37,IF(generador!B492=9,40,IF(generador!B492=10,43,IF(generador!B492=11,46,IF(generador!B492=12,49,IF(generador!B492=13,52,IF(generador!B492=14,55,IF(generador!B492=15,58))))))))))))))),FALSE),"dd/mm/yyyy")," Y ",TEXT(VLOOKUP(A492,matriz,IF(generador!B492=1,17,IF(generador!B492=2,20,IF(generador!B492=3,23,IF(generador!B492=4,26,IF(generador!B492=5,29,IF(generador!B492=6,32,IF(generador!B492=7,35,IF(generador!B492=8,38,IF(generador!B492=9,41,IF(generador!B492=10,44,IF(generador!B492=11,47,IF(generador!B492=12,50,IF(generador!B492=13,53,IF(generador!B492=14,56,IF(generador!B492=15,59))))))))))))))),FALSE),"dd/mm/yyyy")),"")</f>
        <v/>
      </c>
    </row>
    <row r="493" spans="1:23" x14ac:dyDescent="0.25">
      <c r="A493" s="12"/>
      <c r="B493" s="5"/>
      <c r="C493" s="5"/>
      <c r="D493" s="14" t="str">
        <f t="shared" si="127"/>
        <v/>
      </c>
      <c r="E493" s="15" t="str">
        <f>IFERROR(IF(A493&lt;&gt;"",VLOOKUP(A493,matriz,IF(generador!B493=1,15,IF(generador!B493=2,18,IF(generador!B493=3,21,IF(generador!B493=4,24,IF(generador!B493=5,27,IF(generador!B493=6,30,IF(generador!B493=7,33,IF(generador!B493=8,36,IF(generador!B493=9,39,IF(generador!B493=10,42,IF(generador!B493=11,45,IF(generador!B493=12,48,IF(generador!B493=13,51,IF(generador!B493=14,54,IF(generador!B493=15,57))))))))))))))),FALSE),""),"")</f>
        <v/>
      </c>
      <c r="F493" s="16" t="str">
        <f t="shared" si="128"/>
        <v/>
      </c>
      <c r="G493" s="20" t="str">
        <f t="shared" si="129"/>
        <v/>
      </c>
      <c r="H493" s="13" t="str">
        <f t="shared" ca="1" si="132"/>
        <v/>
      </c>
      <c r="I493" s="14" t="str">
        <f t="shared" si="133"/>
        <v/>
      </c>
      <c r="J493" s="14" t="str">
        <f>""</f>
        <v/>
      </c>
      <c r="K493" s="14" t="str">
        <f t="shared" si="134"/>
        <v/>
      </c>
      <c r="L493" s="14" t="str">
        <f t="shared" si="135"/>
        <v/>
      </c>
      <c r="M493" s="14" t="str">
        <f t="shared" si="136"/>
        <v/>
      </c>
      <c r="N493" s="14" t="str">
        <f t="shared" si="137"/>
        <v/>
      </c>
      <c r="O493" s="14" t="str">
        <f t="shared" si="138"/>
        <v/>
      </c>
      <c r="P493" s="14" t="str">
        <f t="shared" si="139"/>
        <v/>
      </c>
      <c r="Q493" s="14" t="str">
        <f t="shared" si="140"/>
        <v/>
      </c>
      <c r="R493" s="96" t="str">
        <f t="shared" si="130"/>
        <v/>
      </c>
      <c r="S493" s="14" t="str">
        <f t="shared" si="141"/>
        <v/>
      </c>
      <c r="T493" s="14" t="str">
        <f t="shared" si="131"/>
        <v/>
      </c>
      <c r="U493" s="14" t="str">
        <f t="shared" si="142"/>
        <v/>
      </c>
      <c r="V493" s="14" t="str">
        <f t="shared" si="143"/>
        <v/>
      </c>
      <c r="W493" s="14" t="str">
        <f>IFERROR(CONCATENATE("PAGO N° ",B493," DEL CONTRATO CPS ",V493," ENTRE ",TEXT(VLOOKUP(A493,matriz,IF(generador!B493=1,16,IF(generador!B493=2,19,IF(generador!B493=3,22,IF(generador!B493=4,25,IF(generador!B493=5,28,IF(generador!B493=6,31,IF(generador!B493=7,34,IF(generador!B493=8,37,IF(generador!B493=9,40,IF(generador!B493=10,43,IF(generador!B493=11,46,IF(generador!B493=12,49,IF(generador!B493=13,52,IF(generador!B493=14,55,IF(generador!B493=15,58))))))))))))))),FALSE),"dd/mm/yyyy")," Y ",TEXT(VLOOKUP(A493,matriz,IF(generador!B493=1,17,IF(generador!B493=2,20,IF(generador!B493=3,23,IF(generador!B493=4,26,IF(generador!B493=5,29,IF(generador!B493=6,32,IF(generador!B493=7,35,IF(generador!B493=8,38,IF(generador!B493=9,41,IF(generador!B493=10,44,IF(generador!B493=11,47,IF(generador!B493=12,50,IF(generador!B493=13,53,IF(generador!B493=14,56,IF(generador!B493=15,59))))))))))))))),FALSE),"dd/mm/yyyy")),"")</f>
        <v/>
      </c>
    </row>
    <row r="494" spans="1:23" x14ac:dyDescent="0.25">
      <c r="A494" s="12"/>
      <c r="B494" s="5"/>
      <c r="C494" s="5"/>
      <c r="D494" s="14" t="str">
        <f t="shared" si="127"/>
        <v/>
      </c>
      <c r="E494" s="15" t="str">
        <f>IFERROR(IF(A494&lt;&gt;"",VLOOKUP(A494,matriz,IF(generador!B494=1,15,IF(generador!B494=2,18,IF(generador!B494=3,21,IF(generador!B494=4,24,IF(generador!B494=5,27,IF(generador!B494=6,30,IF(generador!B494=7,33,IF(generador!B494=8,36,IF(generador!B494=9,39,IF(generador!B494=10,42,IF(generador!B494=11,45,IF(generador!B494=12,48,IF(generador!B494=13,51,IF(generador!B494=14,54,IF(generador!B494=15,57))))))))))))))),FALSE),""),"")</f>
        <v/>
      </c>
      <c r="F494" s="16" t="str">
        <f t="shared" si="128"/>
        <v/>
      </c>
      <c r="G494" s="20" t="str">
        <f t="shared" si="129"/>
        <v/>
      </c>
      <c r="H494" s="13" t="str">
        <f t="shared" ca="1" si="132"/>
        <v/>
      </c>
      <c r="I494" s="14" t="str">
        <f t="shared" si="133"/>
        <v/>
      </c>
      <c r="J494" s="14" t="str">
        <f>""</f>
        <v/>
      </c>
      <c r="K494" s="14" t="str">
        <f t="shared" si="134"/>
        <v/>
      </c>
      <c r="L494" s="14" t="str">
        <f t="shared" si="135"/>
        <v/>
      </c>
      <c r="M494" s="14" t="str">
        <f t="shared" si="136"/>
        <v/>
      </c>
      <c r="N494" s="14" t="str">
        <f t="shared" si="137"/>
        <v/>
      </c>
      <c r="O494" s="14" t="str">
        <f t="shared" si="138"/>
        <v/>
      </c>
      <c r="P494" s="14" t="str">
        <f t="shared" si="139"/>
        <v/>
      </c>
      <c r="Q494" s="14" t="str">
        <f t="shared" si="140"/>
        <v/>
      </c>
      <c r="R494" s="96" t="str">
        <f t="shared" si="130"/>
        <v/>
      </c>
      <c r="S494" s="14" t="str">
        <f t="shared" si="141"/>
        <v/>
      </c>
      <c r="T494" s="14" t="str">
        <f t="shared" si="131"/>
        <v/>
      </c>
      <c r="U494" s="14" t="str">
        <f t="shared" si="142"/>
        <v/>
      </c>
      <c r="V494" s="14" t="str">
        <f t="shared" si="143"/>
        <v/>
      </c>
      <c r="W494" s="14" t="str">
        <f>IFERROR(CONCATENATE("PAGO N° ",B494," DEL CONTRATO CPS ",V494," ENTRE ",TEXT(VLOOKUP(A494,matriz,IF(generador!B494=1,16,IF(generador!B494=2,19,IF(generador!B494=3,22,IF(generador!B494=4,25,IF(generador!B494=5,28,IF(generador!B494=6,31,IF(generador!B494=7,34,IF(generador!B494=8,37,IF(generador!B494=9,40,IF(generador!B494=10,43,IF(generador!B494=11,46,IF(generador!B494=12,49,IF(generador!B494=13,52,IF(generador!B494=14,55,IF(generador!B494=15,58))))))))))))))),FALSE),"dd/mm/yyyy")," Y ",TEXT(VLOOKUP(A494,matriz,IF(generador!B494=1,17,IF(generador!B494=2,20,IF(generador!B494=3,23,IF(generador!B494=4,26,IF(generador!B494=5,29,IF(generador!B494=6,32,IF(generador!B494=7,35,IF(generador!B494=8,38,IF(generador!B494=9,41,IF(generador!B494=10,44,IF(generador!B494=11,47,IF(generador!B494=12,50,IF(generador!B494=13,53,IF(generador!B494=14,56,IF(generador!B494=15,59))))))))))))))),FALSE),"dd/mm/yyyy")),"")</f>
        <v/>
      </c>
    </row>
    <row r="495" spans="1:23" x14ac:dyDescent="0.25">
      <c r="A495" s="12"/>
      <c r="B495" s="5"/>
      <c r="C495" s="5"/>
      <c r="D495" s="14" t="str">
        <f t="shared" si="127"/>
        <v/>
      </c>
      <c r="E495" s="15" t="str">
        <f>IFERROR(IF(A495&lt;&gt;"",VLOOKUP(A495,matriz,IF(generador!B495=1,15,IF(generador!B495=2,18,IF(generador!B495=3,21,IF(generador!B495=4,24,IF(generador!B495=5,27,IF(generador!B495=6,30,IF(generador!B495=7,33,IF(generador!B495=8,36,IF(generador!B495=9,39,IF(generador!B495=10,42,IF(generador!B495=11,45,IF(generador!B495=12,48,IF(generador!B495=13,51,IF(generador!B495=14,54,IF(generador!B495=15,57))))))))))))))),FALSE),""),"")</f>
        <v/>
      </c>
      <c r="F495" s="16" t="str">
        <f t="shared" si="128"/>
        <v/>
      </c>
      <c r="G495" s="20" t="str">
        <f t="shared" si="129"/>
        <v/>
      </c>
      <c r="H495" s="13" t="str">
        <f t="shared" ca="1" si="132"/>
        <v/>
      </c>
      <c r="I495" s="14" t="str">
        <f t="shared" si="133"/>
        <v/>
      </c>
      <c r="J495" s="14" t="str">
        <f>""</f>
        <v/>
      </c>
      <c r="K495" s="14" t="str">
        <f t="shared" si="134"/>
        <v/>
      </c>
      <c r="L495" s="14" t="str">
        <f t="shared" si="135"/>
        <v/>
      </c>
      <c r="M495" s="14" t="str">
        <f t="shared" si="136"/>
        <v/>
      </c>
      <c r="N495" s="14" t="str">
        <f t="shared" si="137"/>
        <v/>
      </c>
      <c r="O495" s="14" t="str">
        <f t="shared" si="138"/>
        <v/>
      </c>
      <c r="P495" s="14" t="str">
        <f t="shared" si="139"/>
        <v/>
      </c>
      <c r="Q495" s="14" t="str">
        <f t="shared" si="140"/>
        <v/>
      </c>
      <c r="R495" s="96" t="str">
        <f t="shared" si="130"/>
        <v/>
      </c>
      <c r="S495" s="14" t="str">
        <f t="shared" si="141"/>
        <v/>
      </c>
      <c r="T495" s="14" t="str">
        <f t="shared" si="131"/>
        <v/>
      </c>
      <c r="U495" s="14" t="str">
        <f t="shared" si="142"/>
        <v/>
      </c>
      <c r="V495" s="14" t="str">
        <f t="shared" si="143"/>
        <v/>
      </c>
      <c r="W495" s="14" t="str">
        <f>IFERROR(CONCATENATE("PAGO N° ",B495," DEL CONTRATO CPS ",V495," ENTRE ",TEXT(VLOOKUP(A495,matriz,IF(generador!B495=1,16,IF(generador!B495=2,19,IF(generador!B495=3,22,IF(generador!B495=4,25,IF(generador!B495=5,28,IF(generador!B495=6,31,IF(generador!B495=7,34,IF(generador!B495=8,37,IF(generador!B495=9,40,IF(generador!B495=10,43,IF(generador!B495=11,46,IF(generador!B495=12,49,IF(generador!B495=13,52,IF(generador!B495=14,55,IF(generador!B495=15,58))))))))))))))),FALSE),"dd/mm/yyyy")," Y ",TEXT(VLOOKUP(A495,matriz,IF(generador!B495=1,17,IF(generador!B495=2,20,IF(generador!B495=3,23,IF(generador!B495=4,26,IF(generador!B495=5,29,IF(generador!B495=6,32,IF(generador!B495=7,35,IF(generador!B495=8,38,IF(generador!B495=9,41,IF(generador!B495=10,44,IF(generador!B495=11,47,IF(generador!B495=12,50,IF(generador!B495=13,53,IF(generador!B495=14,56,IF(generador!B495=15,59))))))))))))))),FALSE),"dd/mm/yyyy")),"")</f>
        <v/>
      </c>
    </row>
    <row r="496" spans="1:23" x14ac:dyDescent="0.25">
      <c r="A496" s="12"/>
      <c r="B496" s="5"/>
      <c r="C496" s="5"/>
      <c r="D496" s="14" t="str">
        <f t="shared" si="127"/>
        <v/>
      </c>
      <c r="E496" s="15" t="str">
        <f>IFERROR(IF(A496&lt;&gt;"",VLOOKUP(A496,matriz,IF(generador!B496=1,15,IF(generador!B496=2,18,IF(generador!B496=3,21,IF(generador!B496=4,24,IF(generador!B496=5,27,IF(generador!B496=6,30,IF(generador!B496=7,33,IF(generador!B496=8,36,IF(generador!B496=9,39,IF(generador!B496=10,42,IF(generador!B496=11,45,IF(generador!B496=12,48,IF(generador!B496=13,51,IF(generador!B496=14,54,IF(generador!B496=15,57))))))))))))))),FALSE),""),"")</f>
        <v/>
      </c>
      <c r="F496" s="16" t="str">
        <f t="shared" si="128"/>
        <v/>
      </c>
      <c r="G496" s="20" t="str">
        <f t="shared" si="129"/>
        <v/>
      </c>
      <c r="H496" s="13" t="str">
        <f t="shared" ca="1" si="132"/>
        <v/>
      </c>
      <c r="I496" s="14" t="str">
        <f t="shared" si="133"/>
        <v/>
      </c>
      <c r="J496" s="14" t="str">
        <f>""</f>
        <v/>
      </c>
      <c r="K496" s="14" t="str">
        <f t="shared" si="134"/>
        <v/>
      </c>
      <c r="L496" s="14" t="str">
        <f t="shared" si="135"/>
        <v/>
      </c>
      <c r="M496" s="14" t="str">
        <f t="shared" si="136"/>
        <v/>
      </c>
      <c r="N496" s="14" t="str">
        <f t="shared" si="137"/>
        <v/>
      </c>
      <c r="O496" s="14" t="str">
        <f t="shared" si="138"/>
        <v/>
      </c>
      <c r="P496" s="14" t="str">
        <f t="shared" si="139"/>
        <v/>
      </c>
      <c r="Q496" s="14" t="str">
        <f t="shared" si="140"/>
        <v/>
      </c>
      <c r="R496" s="96" t="str">
        <f t="shared" si="130"/>
        <v/>
      </c>
      <c r="S496" s="14" t="str">
        <f t="shared" si="141"/>
        <v/>
      </c>
      <c r="T496" s="14" t="str">
        <f t="shared" si="131"/>
        <v/>
      </c>
      <c r="U496" s="14" t="str">
        <f t="shared" si="142"/>
        <v/>
      </c>
      <c r="V496" s="14" t="str">
        <f t="shared" si="143"/>
        <v/>
      </c>
      <c r="W496" s="14" t="str">
        <f>IFERROR(CONCATENATE("PAGO N° ",B496," DEL CONTRATO CPS ",V496," ENTRE ",TEXT(VLOOKUP(A496,matriz,IF(generador!B496=1,16,IF(generador!B496=2,19,IF(generador!B496=3,22,IF(generador!B496=4,25,IF(generador!B496=5,28,IF(generador!B496=6,31,IF(generador!B496=7,34,IF(generador!B496=8,37,IF(generador!B496=9,40,IF(generador!B496=10,43,IF(generador!B496=11,46,IF(generador!B496=12,49,IF(generador!B496=13,52,IF(generador!B496=14,55,IF(generador!B496=15,58))))))))))))))),FALSE),"dd/mm/yyyy")," Y ",TEXT(VLOOKUP(A496,matriz,IF(generador!B496=1,17,IF(generador!B496=2,20,IF(generador!B496=3,23,IF(generador!B496=4,26,IF(generador!B496=5,29,IF(generador!B496=6,32,IF(generador!B496=7,35,IF(generador!B496=8,38,IF(generador!B496=9,41,IF(generador!B496=10,44,IF(generador!B496=11,47,IF(generador!B496=12,50,IF(generador!B496=13,53,IF(generador!B496=14,56,IF(generador!B496=15,59))))))))))))))),FALSE),"dd/mm/yyyy")),"")</f>
        <v/>
      </c>
    </row>
    <row r="497" spans="1:23" x14ac:dyDescent="0.25">
      <c r="A497" s="12"/>
      <c r="B497" s="5"/>
      <c r="C497" s="5"/>
      <c r="D497" s="14" t="str">
        <f t="shared" si="127"/>
        <v/>
      </c>
      <c r="E497" s="15" t="str">
        <f>IFERROR(IF(A497&lt;&gt;"",VLOOKUP(A497,matriz,IF(generador!B497=1,15,IF(generador!B497=2,18,IF(generador!B497=3,21,IF(generador!B497=4,24,IF(generador!B497=5,27,IF(generador!B497=6,30,IF(generador!B497=7,33,IF(generador!B497=8,36,IF(generador!B497=9,39,IF(generador!B497=10,42,IF(generador!B497=11,45,IF(generador!B497=12,48,IF(generador!B497=13,51,IF(generador!B497=14,54,IF(generador!B497=15,57))))))))))))))),FALSE),""),"")</f>
        <v/>
      </c>
      <c r="F497" s="16" t="str">
        <f t="shared" si="128"/>
        <v/>
      </c>
      <c r="G497" s="20" t="str">
        <f t="shared" si="129"/>
        <v/>
      </c>
      <c r="H497" s="13" t="str">
        <f t="shared" ca="1" si="132"/>
        <v/>
      </c>
      <c r="I497" s="14" t="str">
        <f t="shared" si="133"/>
        <v/>
      </c>
      <c r="J497" s="14" t="str">
        <f>""</f>
        <v/>
      </c>
      <c r="K497" s="14" t="str">
        <f t="shared" si="134"/>
        <v/>
      </c>
      <c r="L497" s="14" t="str">
        <f t="shared" si="135"/>
        <v/>
      </c>
      <c r="M497" s="14" t="str">
        <f t="shared" si="136"/>
        <v/>
      </c>
      <c r="N497" s="14" t="str">
        <f t="shared" si="137"/>
        <v/>
      </c>
      <c r="O497" s="14" t="str">
        <f t="shared" si="138"/>
        <v/>
      </c>
      <c r="P497" s="14" t="str">
        <f t="shared" si="139"/>
        <v/>
      </c>
      <c r="Q497" s="14" t="str">
        <f t="shared" si="140"/>
        <v/>
      </c>
      <c r="R497" s="96" t="str">
        <f t="shared" si="130"/>
        <v/>
      </c>
      <c r="S497" s="14" t="str">
        <f t="shared" si="141"/>
        <v/>
      </c>
      <c r="T497" s="14" t="str">
        <f t="shared" si="131"/>
        <v/>
      </c>
      <c r="U497" s="14" t="str">
        <f t="shared" si="142"/>
        <v/>
      </c>
      <c r="V497" s="14" t="str">
        <f t="shared" si="143"/>
        <v/>
      </c>
      <c r="W497" s="14" t="str">
        <f>IFERROR(CONCATENATE("PAGO N° ",B497," DEL CONTRATO CPS ",V497," ENTRE ",TEXT(VLOOKUP(A497,matriz,IF(generador!B497=1,16,IF(generador!B497=2,19,IF(generador!B497=3,22,IF(generador!B497=4,25,IF(generador!B497=5,28,IF(generador!B497=6,31,IF(generador!B497=7,34,IF(generador!B497=8,37,IF(generador!B497=9,40,IF(generador!B497=10,43,IF(generador!B497=11,46,IF(generador!B497=12,49,IF(generador!B497=13,52,IF(generador!B497=14,55,IF(generador!B497=15,58))))))))))))))),FALSE),"dd/mm/yyyy")," Y ",TEXT(VLOOKUP(A497,matriz,IF(generador!B497=1,17,IF(generador!B497=2,20,IF(generador!B497=3,23,IF(generador!B497=4,26,IF(generador!B497=5,29,IF(generador!B497=6,32,IF(generador!B497=7,35,IF(generador!B497=8,38,IF(generador!B497=9,41,IF(generador!B497=10,44,IF(generador!B497=11,47,IF(generador!B497=12,50,IF(generador!B497=13,53,IF(generador!B497=14,56,IF(generador!B497=15,59))))))))))))))),FALSE),"dd/mm/yyyy")),"")</f>
        <v/>
      </c>
    </row>
    <row r="498" spans="1:23" x14ac:dyDescent="0.25">
      <c r="A498" s="12"/>
      <c r="B498" s="5"/>
      <c r="C498" s="5"/>
      <c r="D498" s="14" t="str">
        <f t="shared" si="127"/>
        <v/>
      </c>
      <c r="E498" s="15" t="str">
        <f>IFERROR(IF(A498&lt;&gt;"",VLOOKUP(A498,matriz,IF(generador!B498=1,15,IF(generador!B498=2,18,IF(generador!B498=3,21,IF(generador!B498=4,24,IF(generador!B498=5,27,IF(generador!B498=6,30,IF(generador!B498=7,33,IF(generador!B498=8,36,IF(generador!B498=9,39,IF(generador!B498=10,42,IF(generador!B498=11,45,IF(generador!B498=12,48,IF(generador!B498=13,51,IF(generador!B498=14,54,IF(generador!B498=15,57))))))))))))))),FALSE),""),"")</f>
        <v/>
      </c>
      <c r="F498" s="16" t="str">
        <f t="shared" si="128"/>
        <v/>
      </c>
      <c r="G498" s="20" t="str">
        <f t="shared" si="129"/>
        <v/>
      </c>
      <c r="H498" s="13" t="str">
        <f t="shared" ca="1" si="132"/>
        <v/>
      </c>
      <c r="I498" s="14" t="str">
        <f t="shared" si="133"/>
        <v/>
      </c>
      <c r="J498" s="14" t="str">
        <f>""</f>
        <v/>
      </c>
      <c r="K498" s="14" t="str">
        <f t="shared" si="134"/>
        <v/>
      </c>
      <c r="L498" s="14" t="str">
        <f t="shared" si="135"/>
        <v/>
      </c>
      <c r="M498" s="14" t="str">
        <f t="shared" si="136"/>
        <v/>
      </c>
      <c r="N498" s="14" t="str">
        <f t="shared" si="137"/>
        <v/>
      </c>
      <c r="O498" s="14" t="str">
        <f t="shared" si="138"/>
        <v/>
      </c>
      <c r="P498" s="14" t="str">
        <f t="shared" si="139"/>
        <v/>
      </c>
      <c r="Q498" s="14" t="str">
        <f t="shared" si="140"/>
        <v/>
      </c>
      <c r="R498" s="96" t="str">
        <f t="shared" si="130"/>
        <v/>
      </c>
      <c r="S498" s="14" t="str">
        <f t="shared" si="141"/>
        <v/>
      </c>
      <c r="T498" s="14" t="str">
        <f t="shared" si="131"/>
        <v/>
      </c>
      <c r="U498" s="14" t="str">
        <f t="shared" si="142"/>
        <v/>
      </c>
      <c r="V498" s="14" t="str">
        <f t="shared" si="143"/>
        <v/>
      </c>
      <c r="W498" s="14" t="str">
        <f>IFERROR(CONCATENATE("PAGO N° ",B498," DEL CONTRATO CPS ",V498," ENTRE ",TEXT(VLOOKUP(A498,matriz,IF(generador!B498=1,16,IF(generador!B498=2,19,IF(generador!B498=3,22,IF(generador!B498=4,25,IF(generador!B498=5,28,IF(generador!B498=6,31,IF(generador!B498=7,34,IF(generador!B498=8,37,IF(generador!B498=9,40,IF(generador!B498=10,43,IF(generador!B498=11,46,IF(generador!B498=12,49,IF(generador!B498=13,52,IF(generador!B498=14,55,IF(generador!B498=15,58))))))))))))))),FALSE),"dd/mm/yyyy")," Y ",TEXT(VLOOKUP(A498,matriz,IF(generador!B498=1,17,IF(generador!B498=2,20,IF(generador!B498=3,23,IF(generador!B498=4,26,IF(generador!B498=5,29,IF(generador!B498=6,32,IF(generador!B498=7,35,IF(generador!B498=8,38,IF(generador!B498=9,41,IF(generador!B498=10,44,IF(generador!B498=11,47,IF(generador!B498=12,50,IF(generador!B498=13,53,IF(generador!B498=14,56,IF(generador!B498=15,59))))))))))))))),FALSE),"dd/mm/yyyy")),"")</f>
        <v/>
      </c>
    </row>
    <row r="499" spans="1:23" x14ac:dyDescent="0.25">
      <c r="A499" s="12"/>
      <c r="B499" s="5"/>
      <c r="C499" s="5"/>
      <c r="D499" s="14" t="str">
        <f t="shared" si="127"/>
        <v/>
      </c>
      <c r="E499" s="15" t="str">
        <f>IFERROR(IF(A499&lt;&gt;"",VLOOKUP(A499,matriz,IF(generador!B499=1,15,IF(generador!B499=2,18,IF(generador!B499=3,21,IF(generador!B499=4,24,IF(generador!B499=5,27,IF(generador!B499=6,30,IF(generador!B499=7,33,IF(generador!B499=8,36,IF(generador!B499=9,39,IF(generador!B499=10,42,IF(generador!B499=11,45,IF(generador!B499=12,48,IF(generador!B499=13,51,IF(generador!B499=14,54,IF(generador!B499=15,57))))))))))))))),FALSE),""),"")</f>
        <v/>
      </c>
      <c r="F499" s="16" t="str">
        <f t="shared" si="128"/>
        <v/>
      </c>
      <c r="G499" s="20" t="str">
        <f t="shared" si="129"/>
        <v/>
      </c>
      <c r="H499" s="13" t="str">
        <f t="shared" ca="1" si="132"/>
        <v/>
      </c>
      <c r="I499" s="14" t="str">
        <f t="shared" si="133"/>
        <v/>
      </c>
      <c r="J499" s="14" t="str">
        <f>""</f>
        <v/>
      </c>
      <c r="K499" s="14" t="str">
        <f t="shared" si="134"/>
        <v/>
      </c>
      <c r="L499" s="14" t="str">
        <f t="shared" si="135"/>
        <v/>
      </c>
      <c r="M499" s="14" t="str">
        <f t="shared" si="136"/>
        <v/>
      </c>
      <c r="N499" s="14" t="str">
        <f t="shared" si="137"/>
        <v/>
      </c>
      <c r="O499" s="14" t="str">
        <f t="shared" si="138"/>
        <v/>
      </c>
      <c r="P499" s="14" t="str">
        <f t="shared" si="139"/>
        <v/>
      </c>
      <c r="Q499" s="14" t="str">
        <f t="shared" si="140"/>
        <v/>
      </c>
      <c r="R499" s="96" t="str">
        <f t="shared" si="130"/>
        <v/>
      </c>
      <c r="S499" s="14" t="str">
        <f t="shared" si="141"/>
        <v/>
      </c>
      <c r="T499" s="14" t="str">
        <f t="shared" si="131"/>
        <v/>
      </c>
      <c r="U499" s="14" t="str">
        <f t="shared" si="142"/>
        <v/>
      </c>
      <c r="V499" s="14" t="str">
        <f t="shared" si="143"/>
        <v/>
      </c>
      <c r="W499" s="14" t="str">
        <f>IFERROR(CONCATENATE("PAGO N° ",B499," DEL CONTRATO CPS ",V499," ENTRE ",TEXT(VLOOKUP(A499,matriz,IF(generador!B499=1,16,IF(generador!B499=2,19,IF(generador!B499=3,22,IF(generador!B499=4,25,IF(generador!B499=5,28,IF(generador!B499=6,31,IF(generador!B499=7,34,IF(generador!B499=8,37,IF(generador!B499=9,40,IF(generador!B499=10,43,IF(generador!B499=11,46,IF(generador!B499=12,49,IF(generador!B499=13,52,IF(generador!B499=14,55,IF(generador!B499=15,58))))))))))))))),FALSE),"dd/mm/yyyy")," Y ",TEXT(VLOOKUP(A499,matriz,IF(generador!B499=1,17,IF(generador!B499=2,20,IF(generador!B499=3,23,IF(generador!B499=4,26,IF(generador!B499=5,29,IF(generador!B499=6,32,IF(generador!B499=7,35,IF(generador!B499=8,38,IF(generador!B499=9,41,IF(generador!B499=10,44,IF(generador!B499=11,47,IF(generador!B499=12,50,IF(generador!B499=13,53,IF(generador!B499=14,56,IF(generador!B499=15,59))))))))))))))),FALSE),"dd/mm/yyyy")),"")</f>
        <v/>
      </c>
    </row>
    <row r="500" spans="1:23" x14ac:dyDescent="0.25">
      <c r="A500" s="12"/>
      <c r="B500" s="5"/>
      <c r="C500" s="5"/>
      <c r="D500" s="14" t="str">
        <f t="shared" si="127"/>
        <v/>
      </c>
      <c r="E500" s="15" t="str">
        <f>IFERROR(IF(A500&lt;&gt;"",VLOOKUP(A500,matriz,IF(generador!B500=1,15,IF(generador!B500=2,18,IF(generador!B500=3,21,IF(generador!B500=4,24,IF(generador!B500=5,27,IF(generador!B500=6,30,IF(generador!B500=7,33,IF(generador!B500=8,36,IF(generador!B500=9,39,IF(generador!B500=10,42,IF(generador!B500=11,45,IF(generador!B500=12,48,IF(generador!B500=13,51,IF(generador!B500=14,54,IF(generador!B500=15,57))))))))))))))),FALSE),""),"")</f>
        <v/>
      </c>
      <c r="F500" s="16" t="str">
        <f t="shared" si="128"/>
        <v/>
      </c>
      <c r="G500" s="20" t="str">
        <f t="shared" si="129"/>
        <v/>
      </c>
      <c r="H500" s="13" t="str">
        <f t="shared" ca="1" si="132"/>
        <v/>
      </c>
      <c r="I500" s="14" t="str">
        <f t="shared" si="133"/>
        <v/>
      </c>
      <c r="J500" s="14" t="str">
        <f>""</f>
        <v/>
      </c>
      <c r="K500" s="14" t="str">
        <f t="shared" si="134"/>
        <v/>
      </c>
      <c r="L500" s="14" t="str">
        <f t="shared" si="135"/>
        <v/>
      </c>
      <c r="M500" s="14" t="str">
        <f t="shared" si="136"/>
        <v/>
      </c>
      <c r="N500" s="14" t="str">
        <f t="shared" si="137"/>
        <v/>
      </c>
      <c r="O500" s="14" t="str">
        <f t="shared" si="138"/>
        <v/>
      </c>
      <c r="P500" s="14" t="str">
        <f t="shared" si="139"/>
        <v/>
      </c>
      <c r="Q500" s="14" t="str">
        <f t="shared" si="140"/>
        <v/>
      </c>
      <c r="R500" s="96" t="str">
        <f t="shared" si="130"/>
        <v/>
      </c>
      <c r="S500" s="14" t="str">
        <f t="shared" si="141"/>
        <v/>
      </c>
      <c r="T500" s="14" t="str">
        <f t="shared" si="131"/>
        <v/>
      </c>
      <c r="U500" s="14" t="str">
        <f t="shared" si="142"/>
        <v/>
      </c>
      <c r="V500" s="14" t="str">
        <f t="shared" si="143"/>
        <v/>
      </c>
      <c r="W500" s="14" t="str">
        <f>IFERROR(CONCATENATE("PAGO N° ",B500," DEL CONTRATO CPS ",V500," ENTRE ",TEXT(VLOOKUP(A500,matriz,IF(generador!B500=1,16,IF(generador!B500=2,19,IF(generador!B500=3,22,IF(generador!B500=4,25,IF(generador!B500=5,28,IF(generador!B500=6,31,IF(generador!B500=7,34,IF(generador!B500=8,37,IF(generador!B500=9,40,IF(generador!B500=10,43,IF(generador!B500=11,46,IF(generador!B500=12,49,IF(generador!B500=13,52,IF(generador!B500=14,55,IF(generador!B500=15,58))))))))))))))),FALSE),"dd/mm/yyyy")," Y ",TEXT(VLOOKUP(A500,matriz,IF(generador!B500=1,17,IF(generador!B500=2,20,IF(generador!B500=3,23,IF(generador!B500=4,26,IF(generador!B500=5,29,IF(generador!B500=6,32,IF(generador!B500=7,35,IF(generador!B500=8,38,IF(generador!B500=9,41,IF(generador!B500=10,44,IF(generador!B500=11,47,IF(generador!B500=12,50,IF(generador!B500=13,53,IF(generador!B500=14,56,IF(generador!B500=15,59))))))))))))))),FALSE),"dd/mm/yyyy")),"")</f>
        <v/>
      </c>
    </row>
    <row r="501" spans="1:23" x14ac:dyDescent="0.25">
      <c r="A501" s="12"/>
      <c r="B501" s="5"/>
      <c r="C501" s="5"/>
      <c r="D501" s="14" t="str">
        <f t="shared" si="127"/>
        <v/>
      </c>
      <c r="E501" s="15" t="str">
        <f>IFERROR(IF(A501&lt;&gt;"",VLOOKUP(A501,matriz,IF(generador!B501=1,15,IF(generador!B501=2,18,IF(generador!B501=3,21,IF(generador!B501=4,24,IF(generador!B501=5,27,IF(generador!B501=6,30,IF(generador!B501=7,33,IF(generador!B501=8,36,IF(generador!B501=9,39,IF(generador!B501=10,42,IF(generador!B501=11,45,IF(generador!B501=12,48,IF(generador!B501=13,51,IF(generador!B501=14,54,IF(generador!B501=15,57))))))))))))))),FALSE),""),"")</f>
        <v/>
      </c>
      <c r="F501" s="16" t="str">
        <f t="shared" si="128"/>
        <v/>
      </c>
      <c r="G501" s="20" t="str">
        <f t="shared" si="129"/>
        <v/>
      </c>
      <c r="H501" s="13" t="str">
        <f t="shared" ca="1" si="132"/>
        <v/>
      </c>
      <c r="I501" s="14" t="str">
        <f t="shared" si="133"/>
        <v/>
      </c>
      <c r="J501" s="14" t="str">
        <f>""</f>
        <v/>
      </c>
      <c r="K501" s="14" t="str">
        <f t="shared" si="134"/>
        <v/>
      </c>
      <c r="L501" s="14" t="str">
        <f t="shared" si="135"/>
        <v/>
      </c>
      <c r="M501" s="14" t="str">
        <f t="shared" si="136"/>
        <v/>
      </c>
      <c r="N501" s="14" t="str">
        <f t="shared" si="137"/>
        <v/>
      </c>
      <c r="O501" s="14" t="str">
        <f t="shared" si="138"/>
        <v/>
      </c>
      <c r="P501" s="14" t="str">
        <f t="shared" si="139"/>
        <v/>
      </c>
      <c r="Q501" s="14" t="str">
        <f t="shared" si="140"/>
        <v/>
      </c>
      <c r="R501" s="96" t="str">
        <f t="shared" si="130"/>
        <v/>
      </c>
      <c r="S501" s="14" t="str">
        <f t="shared" si="141"/>
        <v/>
      </c>
      <c r="T501" s="14" t="str">
        <f t="shared" si="131"/>
        <v/>
      </c>
      <c r="U501" s="14" t="str">
        <f t="shared" si="142"/>
        <v/>
      </c>
      <c r="V501" s="14" t="str">
        <f t="shared" si="143"/>
        <v/>
      </c>
      <c r="W501" s="14" t="str">
        <f>IFERROR(CONCATENATE("PAGO N° ",B501," DEL CONTRATO CPS ",V501," ENTRE ",TEXT(VLOOKUP(A501,matriz,IF(generador!B501=1,16,IF(generador!B501=2,19,IF(generador!B501=3,22,IF(generador!B501=4,25,IF(generador!B501=5,28,IF(generador!B501=6,31,IF(generador!B501=7,34,IF(generador!B501=8,37,IF(generador!B501=9,40,IF(generador!B501=10,43,IF(generador!B501=11,46,IF(generador!B501=12,49,IF(generador!B501=13,52,IF(generador!B501=14,55,IF(generador!B501=15,58))))))))))))))),FALSE),"dd/mm/yyyy")," Y ",TEXT(VLOOKUP(A501,matriz,IF(generador!B501=1,17,IF(generador!B501=2,20,IF(generador!B501=3,23,IF(generador!B501=4,26,IF(generador!B501=5,29,IF(generador!B501=6,32,IF(generador!B501=7,35,IF(generador!B501=8,38,IF(generador!B501=9,41,IF(generador!B501=10,44,IF(generador!B501=11,47,IF(generador!B501=12,50,IF(generador!B501=13,53,IF(generador!B501=14,56,IF(generador!B501=15,59))))))))))))))),FALSE),"dd/mm/yyyy")),"")</f>
        <v/>
      </c>
    </row>
    <row r="502" spans="1:23" x14ac:dyDescent="0.25">
      <c r="A502" s="12"/>
      <c r="B502" s="5"/>
      <c r="C502" s="5"/>
      <c r="D502" s="14" t="str">
        <f t="shared" si="127"/>
        <v/>
      </c>
      <c r="E502" s="15" t="str">
        <f>IFERROR(IF(A502&lt;&gt;"",VLOOKUP(A502,matriz,IF(generador!B502=1,15,IF(generador!B502=2,18,IF(generador!B502=3,21,IF(generador!B502=4,24,IF(generador!B502=5,27,IF(generador!B502=6,30,IF(generador!B502=7,33,IF(generador!B502=8,36,IF(generador!B502=9,39,IF(generador!B502=10,42,IF(generador!B502=11,45,IF(generador!B502=12,48,IF(generador!B502=13,51,IF(generador!B502=14,54,IF(generador!B502=15,57))))))))))))))),FALSE),""),"")</f>
        <v/>
      </c>
      <c r="F502" s="16" t="str">
        <f t="shared" si="128"/>
        <v/>
      </c>
      <c r="G502" s="20" t="str">
        <f t="shared" si="129"/>
        <v/>
      </c>
      <c r="H502" s="13" t="str">
        <f t="shared" ca="1" si="132"/>
        <v/>
      </c>
      <c r="I502" s="14" t="str">
        <f t="shared" si="133"/>
        <v/>
      </c>
      <c r="J502" s="14" t="str">
        <f>""</f>
        <v/>
      </c>
      <c r="K502" s="14" t="str">
        <f t="shared" si="134"/>
        <v/>
      </c>
      <c r="L502" s="14" t="str">
        <f t="shared" si="135"/>
        <v/>
      </c>
      <c r="M502" s="14" t="str">
        <f t="shared" si="136"/>
        <v/>
      </c>
      <c r="N502" s="14" t="str">
        <f t="shared" si="137"/>
        <v/>
      </c>
      <c r="O502" s="14" t="str">
        <f t="shared" si="138"/>
        <v/>
      </c>
      <c r="P502" s="14" t="str">
        <f t="shared" si="139"/>
        <v/>
      </c>
      <c r="Q502" s="14" t="str">
        <f t="shared" si="140"/>
        <v/>
      </c>
      <c r="R502" s="96" t="str">
        <f t="shared" si="130"/>
        <v/>
      </c>
      <c r="S502" s="14" t="str">
        <f t="shared" si="141"/>
        <v/>
      </c>
      <c r="T502" s="14" t="str">
        <f t="shared" si="131"/>
        <v/>
      </c>
      <c r="U502" s="14" t="str">
        <f t="shared" si="142"/>
        <v/>
      </c>
      <c r="V502" s="14" t="str">
        <f t="shared" si="143"/>
        <v/>
      </c>
      <c r="W502" s="14" t="str">
        <f>IFERROR(CONCATENATE("PAGO N° ",B502," DEL CONTRATO CPS ",V502," ENTRE ",TEXT(VLOOKUP(A502,matriz,IF(generador!B502=1,16,IF(generador!B502=2,19,IF(generador!B502=3,22,IF(generador!B502=4,25,IF(generador!B502=5,28,IF(generador!B502=6,31,IF(generador!B502=7,34,IF(generador!B502=8,37,IF(generador!B502=9,40,IF(generador!B502=10,43,IF(generador!B502=11,46,IF(generador!B502=12,49,IF(generador!B502=13,52,IF(generador!B502=14,55,IF(generador!B502=15,58))))))))))))))),FALSE),"dd/mm/yyyy")," Y ",TEXT(VLOOKUP(A502,matriz,IF(generador!B502=1,17,IF(generador!B502=2,20,IF(generador!B502=3,23,IF(generador!B502=4,26,IF(generador!B502=5,29,IF(generador!B502=6,32,IF(generador!B502=7,35,IF(generador!B502=8,38,IF(generador!B502=9,41,IF(generador!B502=10,44,IF(generador!B502=11,47,IF(generador!B502=12,50,IF(generador!B502=13,53,IF(generador!B502=14,56,IF(generador!B502=15,59))))))))))))))),FALSE),"dd/mm/yyyy")),"")</f>
        <v/>
      </c>
    </row>
    <row r="503" spans="1:23" x14ac:dyDescent="0.25">
      <c r="A503" s="12"/>
      <c r="B503" s="5"/>
      <c r="C503" s="5"/>
      <c r="D503" s="14" t="str">
        <f t="shared" si="127"/>
        <v/>
      </c>
      <c r="E503" s="15" t="str">
        <f>IFERROR(IF(A503&lt;&gt;"",VLOOKUP(A503,matriz,IF(generador!B503=1,15,IF(generador!B503=2,18,IF(generador!B503=3,21,IF(generador!B503=4,24,IF(generador!B503=5,27,IF(generador!B503=6,30,IF(generador!B503=7,33,IF(generador!B503=8,36,IF(generador!B503=9,39,IF(generador!B503=10,42,IF(generador!B503=11,45,IF(generador!B503=12,48,IF(generador!B503=13,51,IF(generador!B503=14,54,IF(generador!B503=15,57))))))))))))))),FALSE),""),"")</f>
        <v/>
      </c>
      <c r="F503" s="16" t="str">
        <f t="shared" si="128"/>
        <v/>
      </c>
      <c r="G503" s="20" t="str">
        <f t="shared" si="129"/>
        <v/>
      </c>
      <c r="H503" s="13" t="str">
        <f t="shared" ca="1" si="132"/>
        <v/>
      </c>
      <c r="I503" s="14" t="str">
        <f t="shared" si="133"/>
        <v/>
      </c>
      <c r="J503" s="14" t="str">
        <f>""</f>
        <v/>
      </c>
      <c r="K503" s="14" t="str">
        <f t="shared" si="134"/>
        <v/>
      </c>
      <c r="L503" s="14" t="str">
        <f t="shared" si="135"/>
        <v/>
      </c>
      <c r="M503" s="14" t="str">
        <f t="shared" si="136"/>
        <v/>
      </c>
      <c r="N503" s="14" t="str">
        <f t="shared" si="137"/>
        <v/>
      </c>
      <c r="O503" s="14" t="str">
        <f t="shared" si="138"/>
        <v/>
      </c>
      <c r="P503" s="14" t="str">
        <f t="shared" si="139"/>
        <v/>
      </c>
      <c r="Q503" s="14" t="str">
        <f t="shared" si="140"/>
        <v/>
      </c>
      <c r="R503" s="96" t="str">
        <f t="shared" si="130"/>
        <v/>
      </c>
      <c r="S503" s="14" t="str">
        <f t="shared" si="141"/>
        <v/>
      </c>
      <c r="T503" s="14" t="str">
        <f t="shared" si="131"/>
        <v/>
      </c>
      <c r="U503" s="14" t="str">
        <f t="shared" si="142"/>
        <v/>
      </c>
      <c r="V503" s="14" t="str">
        <f t="shared" si="143"/>
        <v/>
      </c>
      <c r="W503" s="14" t="str">
        <f>IFERROR(CONCATENATE("PAGO N° ",B503," DEL CONTRATO CPS ",V503," ENTRE ",TEXT(VLOOKUP(A503,matriz,IF(generador!B503=1,16,IF(generador!B503=2,19,IF(generador!B503=3,22,IF(generador!B503=4,25,IF(generador!B503=5,28,IF(generador!B503=6,31,IF(generador!B503=7,34,IF(generador!B503=8,37,IF(generador!B503=9,40,IF(generador!B503=10,43,IF(generador!B503=11,46,IF(generador!B503=12,49,IF(generador!B503=13,52,IF(generador!B503=14,55,IF(generador!B503=15,58))))))))))))))),FALSE),"dd/mm/yyyy")," Y ",TEXT(VLOOKUP(A503,matriz,IF(generador!B503=1,17,IF(generador!B503=2,20,IF(generador!B503=3,23,IF(generador!B503=4,26,IF(generador!B503=5,29,IF(generador!B503=6,32,IF(generador!B503=7,35,IF(generador!B503=8,38,IF(generador!B503=9,41,IF(generador!B503=10,44,IF(generador!B503=11,47,IF(generador!B503=12,50,IF(generador!B503=13,53,IF(generador!B503=14,56,IF(generador!B503=15,59))))))))))))))),FALSE),"dd/mm/yyyy")),"")</f>
        <v/>
      </c>
    </row>
    <row r="504" spans="1:23" x14ac:dyDescent="0.25">
      <c r="A504" s="12"/>
      <c r="B504" s="5"/>
      <c r="C504" s="5"/>
      <c r="D504" s="14" t="str">
        <f t="shared" si="127"/>
        <v/>
      </c>
      <c r="E504" s="15" t="str">
        <f>IFERROR(IF(A504&lt;&gt;"",VLOOKUP(A504,matriz,IF(generador!B504=1,15,IF(generador!B504=2,18,IF(generador!B504=3,21,IF(generador!B504=4,24,IF(generador!B504=5,27,IF(generador!B504=6,30,IF(generador!B504=7,33,IF(generador!B504=8,36,IF(generador!B504=9,39,IF(generador!B504=10,42,IF(generador!B504=11,45,IF(generador!B504=12,48,IF(generador!B504=13,51,IF(generador!B504=14,54,IF(generador!B504=15,57))))))))))))))),FALSE),""),"")</f>
        <v/>
      </c>
      <c r="F504" s="16" t="str">
        <f t="shared" si="128"/>
        <v/>
      </c>
      <c r="G504" s="20" t="str">
        <f t="shared" si="129"/>
        <v/>
      </c>
      <c r="H504" s="13" t="str">
        <f t="shared" ca="1" si="132"/>
        <v/>
      </c>
      <c r="I504" s="14" t="str">
        <f t="shared" si="133"/>
        <v/>
      </c>
      <c r="J504" s="14" t="str">
        <f>""</f>
        <v/>
      </c>
      <c r="K504" s="14" t="str">
        <f t="shared" si="134"/>
        <v/>
      </c>
      <c r="L504" s="14" t="str">
        <f t="shared" si="135"/>
        <v/>
      </c>
      <c r="M504" s="14" t="str">
        <f t="shared" si="136"/>
        <v/>
      </c>
      <c r="N504" s="14" t="str">
        <f t="shared" si="137"/>
        <v/>
      </c>
      <c r="O504" s="14" t="str">
        <f t="shared" si="138"/>
        <v/>
      </c>
      <c r="P504" s="14" t="str">
        <f t="shared" si="139"/>
        <v/>
      </c>
      <c r="Q504" s="14" t="str">
        <f t="shared" si="140"/>
        <v/>
      </c>
      <c r="R504" s="96" t="str">
        <f t="shared" si="130"/>
        <v/>
      </c>
      <c r="S504" s="14" t="str">
        <f t="shared" si="141"/>
        <v/>
      </c>
      <c r="T504" s="14" t="str">
        <f t="shared" si="131"/>
        <v/>
      </c>
      <c r="U504" s="14" t="str">
        <f t="shared" si="142"/>
        <v/>
      </c>
      <c r="V504" s="14" t="str">
        <f t="shared" si="143"/>
        <v/>
      </c>
      <c r="W504" s="14" t="str">
        <f>IFERROR(CONCATENATE("PAGO N° ",B504," DEL CONTRATO CPS ",V504," ENTRE ",TEXT(VLOOKUP(A504,matriz,IF(generador!B504=1,16,IF(generador!B504=2,19,IF(generador!B504=3,22,IF(generador!B504=4,25,IF(generador!B504=5,28,IF(generador!B504=6,31,IF(generador!B504=7,34,IF(generador!B504=8,37,IF(generador!B504=9,40,IF(generador!B504=10,43,IF(generador!B504=11,46,IF(generador!B504=12,49,IF(generador!B504=13,52,IF(generador!B504=14,55,IF(generador!B504=15,58))))))))))))))),FALSE),"dd/mm/yyyy")," Y ",TEXT(VLOOKUP(A504,matriz,IF(generador!B504=1,17,IF(generador!B504=2,20,IF(generador!B504=3,23,IF(generador!B504=4,26,IF(generador!B504=5,29,IF(generador!B504=6,32,IF(generador!B504=7,35,IF(generador!B504=8,38,IF(generador!B504=9,41,IF(generador!B504=10,44,IF(generador!B504=11,47,IF(generador!B504=12,50,IF(generador!B504=13,53,IF(generador!B504=14,56,IF(generador!B504=15,59))))))))))))))),FALSE),"dd/mm/yyyy")),"")</f>
        <v/>
      </c>
    </row>
    <row r="505" spans="1:23" x14ac:dyDescent="0.25">
      <c r="A505" s="12"/>
      <c r="B505" s="5"/>
      <c r="C505" s="5"/>
      <c r="D505" s="14" t="str">
        <f t="shared" si="127"/>
        <v/>
      </c>
      <c r="E505" s="15" t="str">
        <f>IFERROR(IF(A505&lt;&gt;"",VLOOKUP(A505,matriz,IF(generador!B505=1,15,IF(generador!B505=2,18,IF(generador!B505=3,21,IF(generador!B505=4,24,IF(generador!B505=5,27,IF(generador!B505=6,30,IF(generador!B505=7,33,IF(generador!B505=8,36,IF(generador!B505=9,39,IF(generador!B505=10,42,IF(generador!B505=11,45,IF(generador!B505=12,48,IF(generador!B505=13,51,IF(generador!B505=14,54,IF(generador!B505=15,57))))))))))))))),FALSE),""),"")</f>
        <v/>
      </c>
      <c r="F505" s="16" t="str">
        <f t="shared" si="128"/>
        <v/>
      </c>
      <c r="G505" s="20" t="str">
        <f t="shared" si="129"/>
        <v/>
      </c>
      <c r="H505" s="13" t="str">
        <f t="shared" ca="1" si="132"/>
        <v/>
      </c>
      <c r="I505" s="14" t="str">
        <f t="shared" si="133"/>
        <v/>
      </c>
      <c r="J505" s="14" t="str">
        <f>""</f>
        <v/>
      </c>
      <c r="K505" s="14" t="str">
        <f t="shared" si="134"/>
        <v/>
      </c>
      <c r="L505" s="14" t="str">
        <f t="shared" si="135"/>
        <v/>
      </c>
      <c r="M505" s="14" t="str">
        <f t="shared" si="136"/>
        <v/>
      </c>
      <c r="N505" s="14" t="str">
        <f t="shared" si="137"/>
        <v/>
      </c>
      <c r="O505" s="14" t="str">
        <f t="shared" si="138"/>
        <v/>
      </c>
      <c r="P505" s="14" t="str">
        <f t="shared" si="139"/>
        <v/>
      </c>
      <c r="Q505" s="14" t="str">
        <f t="shared" si="140"/>
        <v/>
      </c>
      <c r="R505" s="96" t="str">
        <f t="shared" si="130"/>
        <v/>
      </c>
      <c r="S505" s="14" t="str">
        <f t="shared" si="141"/>
        <v/>
      </c>
      <c r="T505" s="14" t="str">
        <f t="shared" si="131"/>
        <v/>
      </c>
      <c r="U505" s="14" t="str">
        <f t="shared" si="142"/>
        <v/>
      </c>
      <c r="V505" s="14" t="str">
        <f t="shared" si="143"/>
        <v/>
      </c>
      <c r="W505" s="14" t="str">
        <f>IFERROR(CONCATENATE("PAGO N° ",B505," DEL CONTRATO CPS ",V505," ENTRE ",TEXT(VLOOKUP(A505,matriz,IF(generador!B505=1,16,IF(generador!B505=2,19,IF(generador!B505=3,22,IF(generador!B505=4,25,IF(generador!B505=5,28,IF(generador!B505=6,31,IF(generador!B505=7,34,IF(generador!B505=8,37,IF(generador!B505=9,40,IF(generador!B505=10,43,IF(generador!B505=11,46,IF(generador!B505=12,49,IF(generador!B505=13,52,IF(generador!B505=14,55,IF(generador!B505=15,58))))))))))))))),FALSE),"dd/mm/yyyy")," Y ",TEXT(VLOOKUP(A505,matriz,IF(generador!B505=1,17,IF(generador!B505=2,20,IF(generador!B505=3,23,IF(generador!B505=4,26,IF(generador!B505=5,29,IF(generador!B505=6,32,IF(generador!B505=7,35,IF(generador!B505=8,38,IF(generador!B505=9,41,IF(generador!B505=10,44,IF(generador!B505=11,47,IF(generador!B505=12,50,IF(generador!B505=13,53,IF(generador!B505=14,56,IF(generador!B505=15,59))))))))))))))),FALSE),"dd/mm/yyyy")),"")</f>
        <v/>
      </c>
    </row>
    <row r="506" spans="1:23" x14ac:dyDescent="0.25">
      <c r="A506" s="12"/>
      <c r="B506" s="5"/>
      <c r="C506" s="5"/>
      <c r="D506" s="14" t="str">
        <f t="shared" si="127"/>
        <v/>
      </c>
      <c r="E506" s="15" t="str">
        <f>IFERROR(IF(A506&lt;&gt;"",VLOOKUP(A506,matriz,IF(generador!B506=1,15,IF(generador!B506=2,18,IF(generador!B506=3,21,IF(generador!B506=4,24,IF(generador!B506=5,27,IF(generador!B506=6,30,IF(generador!B506=7,33,IF(generador!B506=8,36,IF(generador!B506=9,39,IF(generador!B506=10,42,IF(generador!B506=11,45,IF(generador!B506=12,48,IF(generador!B506=13,51,IF(generador!B506=14,54,IF(generador!B506=15,57))))))))))))))),FALSE),""),"")</f>
        <v/>
      </c>
      <c r="F506" s="16" t="str">
        <f t="shared" si="128"/>
        <v/>
      </c>
      <c r="G506" s="20" t="str">
        <f t="shared" si="129"/>
        <v/>
      </c>
      <c r="H506" s="13" t="str">
        <f t="shared" ca="1" si="132"/>
        <v/>
      </c>
      <c r="I506" s="14" t="str">
        <f t="shared" si="133"/>
        <v/>
      </c>
      <c r="J506" s="14" t="str">
        <f>""</f>
        <v/>
      </c>
      <c r="K506" s="14" t="str">
        <f t="shared" si="134"/>
        <v/>
      </c>
      <c r="L506" s="14" t="str">
        <f t="shared" si="135"/>
        <v/>
      </c>
      <c r="M506" s="14" t="str">
        <f t="shared" si="136"/>
        <v/>
      </c>
      <c r="N506" s="14" t="str">
        <f t="shared" si="137"/>
        <v/>
      </c>
      <c r="O506" s="14" t="str">
        <f t="shared" si="138"/>
        <v/>
      </c>
      <c r="P506" s="14" t="str">
        <f t="shared" si="139"/>
        <v/>
      </c>
      <c r="Q506" s="14" t="str">
        <f t="shared" si="140"/>
        <v/>
      </c>
      <c r="R506" s="96" t="str">
        <f t="shared" si="130"/>
        <v/>
      </c>
      <c r="S506" s="14" t="str">
        <f t="shared" si="141"/>
        <v/>
      </c>
      <c r="T506" s="14" t="str">
        <f t="shared" si="131"/>
        <v/>
      </c>
      <c r="U506" s="14" t="str">
        <f t="shared" si="142"/>
        <v/>
      </c>
      <c r="V506" s="14" t="str">
        <f t="shared" si="143"/>
        <v/>
      </c>
      <c r="W506" s="14" t="str">
        <f>IFERROR(CONCATENATE("PAGO N° ",B506," DEL CONTRATO CPS ",V506," ENTRE ",TEXT(VLOOKUP(A506,matriz,IF(generador!B506=1,16,IF(generador!B506=2,19,IF(generador!B506=3,22,IF(generador!B506=4,25,IF(generador!B506=5,28,IF(generador!B506=6,31,IF(generador!B506=7,34,IF(generador!B506=8,37,IF(generador!B506=9,40,IF(generador!B506=10,43,IF(generador!B506=11,46,IF(generador!B506=12,49,IF(generador!B506=13,52,IF(generador!B506=14,55,IF(generador!B506=15,58))))))))))))))),FALSE),"dd/mm/yyyy")," Y ",TEXT(VLOOKUP(A506,matriz,IF(generador!B506=1,17,IF(generador!B506=2,20,IF(generador!B506=3,23,IF(generador!B506=4,26,IF(generador!B506=5,29,IF(generador!B506=6,32,IF(generador!B506=7,35,IF(generador!B506=8,38,IF(generador!B506=9,41,IF(generador!B506=10,44,IF(generador!B506=11,47,IF(generador!B506=12,50,IF(generador!B506=13,53,IF(generador!B506=14,56,IF(generador!B506=15,59))))))))))))))),FALSE),"dd/mm/yyyy")),"")</f>
        <v/>
      </c>
    </row>
    <row r="507" spans="1:23" x14ac:dyDescent="0.25">
      <c r="A507" s="12"/>
      <c r="B507" s="5"/>
      <c r="C507" s="5"/>
      <c r="D507" s="14" t="str">
        <f t="shared" si="127"/>
        <v/>
      </c>
      <c r="E507" s="15" t="str">
        <f>IFERROR(IF(A507&lt;&gt;"",VLOOKUP(A507,matriz,IF(generador!B507=1,15,IF(generador!B507=2,18,IF(generador!B507=3,21,IF(generador!B507=4,24,IF(generador!B507=5,27,IF(generador!B507=6,30,IF(generador!B507=7,33,IF(generador!B507=8,36,IF(generador!B507=9,39,IF(generador!B507=10,42,IF(generador!B507=11,45,IF(generador!B507=12,48,IF(generador!B507=13,51,IF(generador!B507=14,54,IF(generador!B507=15,57))))))))))))))),FALSE),""),"")</f>
        <v/>
      </c>
      <c r="F507" s="16" t="str">
        <f t="shared" si="128"/>
        <v/>
      </c>
      <c r="G507" s="20" t="str">
        <f t="shared" si="129"/>
        <v/>
      </c>
      <c r="H507" s="13" t="str">
        <f t="shared" ca="1" si="132"/>
        <v/>
      </c>
      <c r="I507" s="14" t="str">
        <f t="shared" si="133"/>
        <v/>
      </c>
      <c r="J507" s="14" t="str">
        <f>""</f>
        <v/>
      </c>
      <c r="K507" s="14" t="str">
        <f t="shared" si="134"/>
        <v/>
      </c>
      <c r="L507" s="14" t="str">
        <f t="shared" si="135"/>
        <v/>
      </c>
      <c r="M507" s="14" t="str">
        <f t="shared" si="136"/>
        <v/>
      </c>
      <c r="N507" s="14" t="str">
        <f t="shared" si="137"/>
        <v/>
      </c>
      <c r="O507" s="14" t="str">
        <f t="shared" si="138"/>
        <v/>
      </c>
      <c r="P507" s="14" t="str">
        <f t="shared" si="139"/>
        <v/>
      </c>
      <c r="Q507" s="14" t="str">
        <f t="shared" si="140"/>
        <v/>
      </c>
      <c r="R507" s="96" t="str">
        <f t="shared" si="130"/>
        <v/>
      </c>
      <c r="S507" s="14" t="str">
        <f t="shared" si="141"/>
        <v/>
      </c>
      <c r="T507" s="14" t="str">
        <f t="shared" si="131"/>
        <v/>
      </c>
      <c r="U507" s="14" t="str">
        <f t="shared" si="142"/>
        <v/>
      </c>
      <c r="V507" s="14" t="str">
        <f t="shared" si="143"/>
        <v/>
      </c>
      <c r="W507" s="14" t="str">
        <f>IFERROR(CONCATENATE("PAGO N° ",B507," DEL CONTRATO CPS ",V507," ENTRE ",TEXT(VLOOKUP(A507,matriz,IF(generador!B507=1,16,IF(generador!B507=2,19,IF(generador!B507=3,22,IF(generador!B507=4,25,IF(generador!B507=5,28,IF(generador!B507=6,31,IF(generador!B507=7,34,IF(generador!B507=8,37,IF(generador!B507=9,40,IF(generador!B507=10,43,IF(generador!B507=11,46,IF(generador!B507=12,49,IF(generador!B507=13,52,IF(generador!B507=14,55,IF(generador!B507=15,58))))))))))))))),FALSE),"dd/mm/yyyy")," Y ",TEXT(VLOOKUP(A507,matriz,IF(generador!B507=1,17,IF(generador!B507=2,20,IF(generador!B507=3,23,IF(generador!B507=4,26,IF(generador!B507=5,29,IF(generador!B507=6,32,IF(generador!B507=7,35,IF(generador!B507=8,38,IF(generador!B507=9,41,IF(generador!B507=10,44,IF(generador!B507=11,47,IF(generador!B507=12,50,IF(generador!B507=13,53,IF(generador!B507=14,56,IF(generador!B507=15,59))))))))))))))),FALSE),"dd/mm/yyyy")),"")</f>
        <v/>
      </c>
    </row>
    <row r="508" spans="1:23" x14ac:dyDescent="0.25">
      <c r="A508" s="12"/>
      <c r="B508" s="5"/>
      <c r="C508" s="5"/>
      <c r="D508" s="14" t="str">
        <f t="shared" si="127"/>
        <v/>
      </c>
      <c r="E508" s="15" t="str">
        <f>IFERROR(IF(A508&lt;&gt;"",VLOOKUP(A508,matriz,IF(generador!B508=1,15,IF(generador!B508=2,18,IF(generador!B508=3,21,IF(generador!B508=4,24,IF(generador!B508=5,27,IF(generador!B508=6,30,IF(generador!B508=7,33,IF(generador!B508=8,36,IF(generador!B508=9,39,IF(generador!B508=10,42,IF(generador!B508=11,45,IF(generador!B508=12,48,IF(generador!B508=13,51,IF(generador!B508=14,54,IF(generador!B508=15,57))))))))))))))),FALSE),""),"")</f>
        <v/>
      </c>
      <c r="F508" s="16" t="str">
        <f t="shared" si="128"/>
        <v/>
      </c>
      <c r="G508" s="20" t="str">
        <f t="shared" si="129"/>
        <v/>
      </c>
      <c r="H508" s="13" t="str">
        <f t="shared" ca="1" si="132"/>
        <v/>
      </c>
      <c r="I508" s="14" t="str">
        <f t="shared" si="133"/>
        <v/>
      </c>
      <c r="J508" s="14" t="str">
        <f>""</f>
        <v/>
      </c>
      <c r="K508" s="14" t="str">
        <f t="shared" si="134"/>
        <v/>
      </c>
      <c r="L508" s="14" t="str">
        <f t="shared" si="135"/>
        <v/>
      </c>
      <c r="M508" s="14" t="str">
        <f t="shared" si="136"/>
        <v/>
      </c>
      <c r="N508" s="14" t="str">
        <f t="shared" si="137"/>
        <v/>
      </c>
      <c r="O508" s="14" t="str">
        <f t="shared" si="138"/>
        <v/>
      </c>
      <c r="P508" s="14" t="str">
        <f t="shared" si="139"/>
        <v/>
      </c>
      <c r="Q508" s="14" t="str">
        <f t="shared" si="140"/>
        <v/>
      </c>
      <c r="R508" s="96" t="str">
        <f t="shared" si="130"/>
        <v/>
      </c>
      <c r="S508" s="14" t="str">
        <f t="shared" si="141"/>
        <v/>
      </c>
      <c r="T508" s="14" t="str">
        <f t="shared" si="131"/>
        <v/>
      </c>
      <c r="U508" s="14" t="str">
        <f t="shared" si="142"/>
        <v/>
      </c>
      <c r="V508" s="14" t="str">
        <f t="shared" si="143"/>
        <v/>
      </c>
      <c r="W508" s="14" t="str">
        <f>IFERROR(CONCATENATE("PAGO N° ",B508," DEL CONTRATO CPS ",V508," ENTRE ",TEXT(VLOOKUP(A508,matriz,IF(generador!B508=1,16,IF(generador!B508=2,19,IF(generador!B508=3,22,IF(generador!B508=4,25,IF(generador!B508=5,28,IF(generador!B508=6,31,IF(generador!B508=7,34,IF(generador!B508=8,37,IF(generador!B508=9,40,IF(generador!B508=10,43,IF(generador!B508=11,46,IF(generador!B508=12,49,IF(generador!B508=13,52,IF(generador!B508=14,55,IF(generador!B508=15,58))))))))))))))),FALSE),"dd/mm/yyyy")," Y ",TEXT(VLOOKUP(A508,matriz,IF(generador!B508=1,17,IF(generador!B508=2,20,IF(generador!B508=3,23,IF(generador!B508=4,26,IF(generador!B508=5,29,IF(generador!B508=6,32,IF(generador!B508=7,35,IF(generador!B508=8,38,IF(generador!B508=9,41,IF(generador!B508=10,44,IF(generador!B508=11,47,IF(generador!B508=12,50,IF(generador!B508=13,53,IF(generador!B508=14,56,IF(generador!B508=15,59))))))))))))))),FALSE),"dd/mm/yyyy")),"")</f>
        <v/>
      </c>
    </row>
    <row r="509" spans="1:23" x14ac:dyDescent="0.25">
      <c r="A509" s="12"/>
      <c r="B509" s="5"/>
      <c r="C509" s="5"/>
      <c r="D509" s="14" t="str">
        <f t="shared" si="127"/>
        <v/>
      </c>
      <c r="E509" s="15" t="str">
        <f>IFERROR(IF(A509&lt;&gt;"",VLOOKUP(A509,matriz,IF(generador!B509=1,15,IF(generador!B509=2,18,IF(generador!B509=3,21,IF(generador!B509=4,24,IF(generador!B509=5,27,IF(generador!B509=6,30,IF(generador!B509=7,33,IF(generador!B509=8,36,IF(generador!B509=9,39,IF(generador!B509=10,42,IF(generador!B509=11,45,IF(generador!B509=12,48,IF(generador!B509=13,51,IF(generador!B509=14,54,IF(generador!B509=15,57))))))))))))))),FALSE),""),"")</f>
        <v/>
      </c>
      <c r="F509" s="16" t="str">
        <f t="shared" si="128"/>
        <v/>
      </c>
      <c r="G509" s="20" t="str">
        <f t="shared" si="129"/>
        <v/>
      </c>
      <c r="H509" s="13" t="str">
        <f t="shared" ca="1" si="132"/>
        <v/>
      </c>
      <c r="I509" s="14" t="str">
        <f t="shared" si="133"/>
        <v/>
      </c>
      <c r="J509" s="14" t="str">
        <f>""</f>
        <v/>
      </c>
      <c r="K509" s="14" t="str">
        <f t="shared" si="134"/>
        <v/>
      </c>
      <c r="L509" s="14" t="str">
        <f t="shared" si="135"/>
        <v/>
      </c>
      <c r="M509" s="14" t="str">
        <f t="shared" si="136"/>
        <v/>
      </c>
      <c r="N509" s="14" t="str">
        <f t="shared" si="137"/>
        <v/>
      </c>
      <c r="O509" s="14" t="str">
        <f t="shared" si="138"/>
        <v/>
      </c>
      <c r="P509" s="14" t="str">
        <f t="shared" si="139"/>
        <v/>
      </c>
      <c r="Q509" s="14" t="str">
        <f t="shared" si="140"/>
        <v/>
      </c>
      <c r="R509" s="96" t="str">
        <f t="shared" si="130"/>
        <v/>
      </c>
      <c r="S509" s="14" t="str">
        <f t="shared" si="141"/>
        <v/>
      </c>
      <c r="T509" s="14" t="str">
        <f t="shared" si="131"/>
        <v/>
      </c>
      <c r="U509" s="14" t="str">
        <f t="shared" si="142"/>
        <v/>
      </c>
      <c r="V509" s="14" t="str">
        <f t="shared" si="143"/>
        <v/>
      </c>
      <c r="W509" s="14" t="str">
        <f>IFERROR(CONCATENATE("PAGO N° ",B509," DEL CONTRATO CPS ",V509," ENTRE ",TEXT(VLOOKUP(A509,matriz,IF(generador!B509=1,16,IF(generador!B509=2,19,IF(generador!B509=3,22,IF(generador!B509=4,25,IF(generador!B509=5,28,IF(generador!B509=6,31,IF(generador!B509=7,34,IF(generador!B509=8,37,IF(generador!B509=9,40,IF(generador!B509=10,43,IF(generador!B509=11,46,IF(generador!B509=12,49,IF(generador!B509=13,52,IF(generador!B509=14,55,IF(generador!B509=15,58))))))))))))))),FALSE),"dd/mm/yyyy")," Y ",TEXT(VLOOKUP(A509,matriz,IF(generador!B509=1,17,IF(generador!B509=2,20,IF(generador!B509=3,23,IF(generador!B509=4,26,IF(generador!B509=5,29,IF(generador!B509=6,32,IF(generador!B509=7,35,IF(generador!B509=8,38,IF(generador!B509=9,41,IF(generador!B509=10,44,IF(generador!B509=11,47,IF(generador!B509=12,50,IF(generador!B509=13,53,IF(generador!B509=14,56,IF(generador!B509=15,59))))))))))))))),FALSE),"dd/mm/yyyy")),"")</f>
        <v/>
      </c>
    </row>
    <row r="510" spans="1:23" x14ac:dyDescent="0.25">
      <c r="A510" s="12"/>
      <c r="B510" s="5"/>
      <c r="C510" s="5"/>
      <c r="D510" s="14" t="str">
        <f t="shared" si="127"/>
        <v/>
      </c>
      <c r="E510" s="15" t="str">
        <f>IFERROR(IF(A510&lt;&gt;"",VLOOKUP(A510,matriz,IF(generador!B510=1,15,IF(generador!B510=2,18,IF(generador!B510=3,21,IF(generador!B510=4,24,IF(generador!B510=5,27,IF(generador!B510=6,30,IF(generador!B510=7,33,IF(generador!B510=8,36,IF(generador!B510=9,39,IF(generador!B510=10,42,IF(generador!B510=11,45,IF(generador!B510=12,48,IF(generador!B510=13,51,IF(generador!B510=14,54,IF(generador!B510=15,57))))))))))))))),FALSE),""),"")</f>
        <v/>
      </c>
      <c r="F510" s="16" t="str">
        <f t="shared" si="128"/>
        <v/>
      </c>
      <c r="G510" s="20" t="str">
        <f t="shared" si="129"/>
        <v/>
      </c>
      <c r="H510" s="13" t="str">
        <f t="shared" ca="1" si="132"/>
        <v/>
      </c>
      <c r="I510" s="14" t="str">
        <f t="shared" si="133"/>
        <v/>
      </c>
      <c r="J510" s="14" t="str">
        <f>""</f>
        <v/>
      </c>
      <c r="K510" s="14" t="str">
        <f t="shared" si="134"/>
        <v/>
      </c>
      <c r="L510" s="14" t="str">
        <f t="shared" si="135"/>
        <v/>
      </c>
      <c r="M510" s="14" t="str">
        <f t="shared" si="136"/>
        <v/>
      </c>
      <c r="N510" s="14" t="str">
        <f t="shared" si="137"/>
        <v/>
      </c>
      <c r="O510" s="14" t="str">
        <f t="shared" si="138"/>
        <v/>
      </c>
      <c r="P510" s="14" t="str">
        <f t="shared" si="139"/>
        <v/>
      </c>
      <c r="Q510" s="14" t="str">
        <f t="shared" si="140"/>
        <v/>
      </c>
      <c r="R510" s="96" t="str">
        <f t="shared" si="130"/>
        <v/>
      </c>
      <c r="S510" s="14" t="str">
        <f t="shared" si="141"/>
        <v/>
      </c>
      <c r="T510" s="14" t="str">
        <f t="shared" si="131"/>
        <v/>
      </c>
      <c r="U510" s="14" t="str">
        <f t="shared" si="142"/>
        <v/>
      </c>
      <c r="V510" s="14" t="str">
        <f t="shared" si="143"/>
        <v/>
      </c>
      <c r="W510" s="14" t="str">
        <f>IFERROR(CONCATENATE("PAGO N° ",B510," DEL CONTRATO CPS ",V510," ENTRE ",TEXT(VLOOKUP(A510,matriz,IF(generador!B510=1,16,IF(generador!B510=2,19,IF(generador!B510=3,22,IF(generador!B510=4,25,IF(generador!B510=5,28,IF(generador!B510=6,31,IF(generador!B510=7,34,IF(generador!B510=8,37,IF(generador!B510=9,40,IF(generador!B510=10,43,IF(generador!B510=11,46,IF(generador!B510=12,49,IF(generador!B510=13,52,IF(generador!B510=14,55,IF(generador!B510=15,58))))))))))))))),FALSE),"dd/mm/yyyy")," Y ",TEXT(VLOOKUP(A510,matriz,IF(generador!B510=1,17,IF(generador!B510=2,20,IF(generador!B510=3,23,IF(generador!B510=4,26,IF(generador!B510=5,29,IF(generador!B510=6,32,IF(generador!B510=7,35,IF(generador!B510=8,38,IF(generador!B510=9,41,IF(generador!B510=10,44,IF(generador!B510=11,47,IF(generador!B510=12,50,IF(generador!B510=13,53,IF(generador!B510=14,56,IF(generador!B510=15,59))))))))))))))),FALSE),"dd/mm/yyyy")),"")</f>
        <v/>
      </c>
    </row>
    <row r="511" spans="1:23" x14ac:dyDescent="0.25">
      <c r="A511" s="12"/>
      <c r="B511" s="5"/>
      <c r="C511" s="5"/>
      <c r="D511" s="14" t="str">
        <f t="shared" si="127"/>
        <v/>
      </c>
      <c r="E511" s="15" t="str">
        <f>IFERROR(IF(A511&lt;&gt;"",VLOOKUP(A511,matriz,IF(generador!B511=1,15,IF(generador!B511=2,18,IF(generador!B511=3,21,IF(generador!B511=4,24,IF(generador!B511=5,27,IF(generador!B511=6,30,IF(generador!B511=7,33,IF(generador!B511=8,36,IF(generador!B511=9,39,IF(generador!B511=10,42,IF(generador!B511=11,45,IF(generador!B511=12,48,IF(generador!B511=13,51,IF(generador!B511=14,54,IF(generador!B511=15,57))))))))))))))),FALSE),""),"")</f>
        <v/>
      </c>
      <c r="F511" s="16" t="str">
        <f t="shared" si="128"/>
        <v/>
      </c>
      <c r="G511" s="20" t="str">
        <f t="shared" si="129"/>
        <v/>
      </c>
      <c r="H511" s="13" t="str">
        <f t="shared" ca="1" si="132"/>
        <v/>
      </c>
      <c r="I511" s="14" t="str">
        <f t="shared" si="133"/>
        <v/>
      </c>
      <c r="J511" s="14" t="str">
        <f>""</f>
        <v/>
      </c>
      <c r="K511" s="14" t="str">
        <f t="shared" si="134"/>
        <v/>
      </c>
      <c r="L511" s="14" t="str">
        <f t="shared" si="135"/>
        <v/>
      </c>
      <c r="M511" s="14" t="str">
        <f t="shared" si="136"/>
        <v/>
      </c>
      <c r="N511" s="14" t="str">
        <f t="shared" si="137"/>
        <v/>
      </c>
      <c r="O511" s="14" t="str">
        <f t="shared" si="138"/>
        <v/>
      </c>
      <c r="P511" s="14" t="str">
        <f t="shared" si="139"/>
        <v/>
      </c>
      <c r="Q511" s="14" t="str">
        <f t="shared" si="140"/>
        <v/>
      </c>
      <c r="R511" s="96" t="str">
        <f t="shared" si="130"/>
        <v/>
      </c>
      <c r="S511" s="14" t="str">
        <f t="shared" si="141"/>
        <v/>
      </c>
      <c r="T511" s="14" t="str">
        <f t="shared" si="131"/>
        <v/>
      </c>
      <c r="U511" s="14" t="str">
        <f t="shared" si="142"/>
        <v/>
      </c>
      <c r="V511" s="14" t="str">
        <f t="shared" si="143"/>
        <v/>
      </c>
      <c r="W511" s="14" t="str">
        <f>IFERROR(CONCATENATE("PAGO N° ",B511," DEL CONTRATO CPS ",V511," ENTRE ",TEXT(VLOOKUP(A511,matriz,IF(generador!B511=1,16,IF(generador!B511=2,19,IF(generador!B511=3,22,IF(generador!B511=4,25,IF(generador!B511=5,28,IF(generador!B511=6,31,IF(generador!B511=7,34,IF(generador!B511=8,37,IF(generador!B511=9,40,IF(generador!B511=10,43,IF(generador!B511=11,46,IF(generador!B511=12,49,IF(generador!B511=13,52,IF(generador!B511=14,55,IF(generador!B511=15,58))))))))))))))),FALSE),"dd/mm/yyyy")," Y ",TEXT(VLOOKUP(A511,matriz,IF(generador!B511=1,17,IF(generador!B511=2,20,IF(generador!B511=3,23,IF(generador!B511=4,26,IF(generador!B511=5,29,IF(generador!B511=6,32,IF(generador!B511=7,35,IF(generador!B511=8,38,IF(generador!B511=9,41,IF(generador!B511=10,44,IF(generador!B511=11,47,IF(generador!B511=12,50,IF(generador!B511=13,53,IF(generador!B511=14,56,IF(generador!B511=15,59))))))))))))))),FALSE),"dd/mm/yyyy")),"")</f>
        <v/>
      </c>
    </row>
    <row r="512" spans="1:23" x14ac:dyDescent="0.25">
      <c r="A512" s="12"/>
      <c r="B512" s="5"/>
      <c r="C512" s="5"/>
      <c r="D512" s="14" t="str">
        <f t="shared" si="127"/>
        <v/>
      </c>
      <c r="E512" s="15" t="str">
        <f>IFERROR(IF(A512&lt;&gt;"",VLOOKUP(A512,matriz,IF(generador!B512=1,15,IF(generador!B512=2,18,IF(generador!B512=3,21,IF(generador!B512=4,24,IF(generador!B512=5,27,IF(generador!B512=6,30,IF(generador!B512=7,33,IF(generador!B512=8,36,IF(generador!B512=9,39,IF(generador!B512=10,42,IF(generador!B512=11,45,IF(generador!B512=12,48,IF(generador!B512=13,51,IF(generador!B512=14,54,IF(generador!B512=15,57))))))))))))))),FALSE),""),"")</f>
        <v/>
      </c>
      <c r="F512" s="16" t="str">
        <f t="shared" si="128"/>
        <v/>
      </c>
      <c r="G512" s="20" t="str">
        <f t="shared" si="129"/>
        <v/>
      </c>
      <c r="H512" s="13" t="str">
        <f t="shared" ca="1" si="132"/>
        <v/>
      </c>
      <c r="I512" s="14" t="str">
        <f t="shared" si="133"/>
        <v/>
      </c>
      <c r="J512" s="14" t="str">
        <f>""</f>
        <v/>
      </c>
      <c r="K512" s="14" t="str">
        <f t="shared" si="134"/>
        <v/>
      </c>
      <c r="L512" s="14" t="str">
        <f t="shared" si="135"/>
        <v/>
      </c>
      <c r="M512" s="14" t="str">
        <f t="shared" si="136"/>
        <v/>
      </c>
      <c r="N512" s="14" t="str">
        <f t="shared" si="137"/>
        <v/>
      </c>
      <c r="O512" s="14" t="str">
        <f t="shared" si="138"/>
        <v/>
      </c>
      <c r="P512" s="14" t="str">
        <f t="shared" si="139"/>
        <v/>
      </c>
      <c r="Q512" s="14" t="str">
        <f t="shared" si="140"/>
        <v/>
      </c>
      <c r="R512" s="96" t="str">
        <f t="shared" si="130"/>
        <v/>
      </c>
      <c r="S512" s="14" t="str">
        <f t="shared" si="141"/>
        <v/>
      </c>
      <c r="T512" s="14" t="str">
        <f t="shared" si="131"/>
        <v/>
      </c>
      <c r="U512" s="14" t="str">
        <f t="shared" si="142"/>
        <v/>
      </c>
      <c r="V512" s="14" t="str">
        <f t="shared" si="143"/>
        <v/>
      </c>
      <c r="W512" s="14" t="str">
        <f>IFERROR(CONCATENATE("PAGO N° ",B512," DEL CONTRATO CPS ",V512," ENTRE ",TEXT(VLOOKUP(A512,matriz,IF(generador!B512=1,16,IF(generador!B512=2,19,IF(generador!B512=3,22,IF(generador!B512=4,25,IF(generador!B512=5,28,IF(generador!B512=6,31,IF(generador!B512=7,34,IF(generador!B512=8,37,IF(generador!B512=9,40,IF(generador!B512=10,43,IF(generador!B512=11,46,IF(generador!B512=12,49,IF(generador!B512=13,52,IF(generador!B512=14,55,IF(generador!B512=15,58))))))))))))))),FALSE),"dd/mm/yyyy")," Y ",TEXT(VLOOKUP(A512,matriz,IF(generador!B512=1,17,IF(generador!B512=2,20,IF(generador!B512=3,23,IF(generador!B512=4,26,IF(generador!B512=5,29,IF(generador!B512=6,32,IF(generador!B512=7,35,IF(generador!B512=8,38,IF(generador!B512=9,41,IF(generador!B512=10,44,IF(generador!B512=11,47,IF(generador!B512=12,50,IF(generador!B512=13,53,IF(generador!B512=14,56,IF(generador!B512=15,59))))))))))))))),FALSE),"dd/mm/yyyy")),"")</f>
        <v/>
      </c>
    </row>
    <row r="513" spans="1:23" x14ac:dyDescent="0.25">
      <c r="A513" s="12"/>
      <c r="B513" s="5"/>
      <c r="C513" s="5"/>
      <c r="D513" s="14" t="str">
        <f t="shared" si="127"/>
        <v/>
      </c>
      <c r="E513" s="15" t="str">
        <f>IFERROR(IF(A513&lt;&gt;"",VLOOKUP(A513,matriz,IF(generador!B513=1,15,IF(generador!B513=2,18,IF(generador!B513=3,21,IF(generador!B513=4,24,IF(generador!B513=5,27,IF(generador!B513=6,30,IF(generador!B513=7,33,IF(generador!B513=8,36,IF(generador!B513=9,39,IF(generador!B513=10,42,IF(generador!B513=11,45,IF(generador!B513=12,48,IF(generador!B513=13,51,IF(generador!B513=14,54,IF(generador!B513=15,57))))))))))))))),FALSE),""),"")</f>
        <v/>
      </c>
      <c r="F513" s="16" t="str">
        <f t="shared" si="128"/>
        <v/>
      </c>
      <c r="G513" s="20" t="str">
        <f t="shared" si="129"/>
        <v/>
      </c>
      <c r="H513" s="13" t="str">
        <f t="shared" ca="1" si="132"/>
        <v/>
      </c>
      <c r="I513" s="14" t="str">
        <f t="shared" si="133"/>
        <v/>
      </c>
      <c r="J513" s="14" t="str">
        <f>""</f>
        <v/>
      </c>
      <c r="K513" s="14" t="str">
        <f t="shared" si="134"/>
        <v/>
      </c>
      <c r="L513" s="14" t="str">
        <f t="shared" si="135"/>
        <v/>
      </c>
      <c r="M513" s="14" t="str">
        <f t="shared" si="136"/>
        <v/>
      </c>
      <c r="N513" s="14" t="str">
        <f t="shared" si="137"/>
        <v/>
      </c>
      <c r="O513" s="14" t="str">
        <f t="shared" si="138"/>
        <v/>
      </c>
      <c r="P513" s="14" t="str">
        <f t="shared" si="139"/>
        <v/>
      </c>
      <c r="Q513" s="14" t="str">
        <f t="shared" si="140"/>
        <v/>
      </c>
      <c r="R513" s="96" t="str">
        <f t="shared" si="130"/>
        <v/>
      </c>
      <c r="S513" s="14" t="str">
        <f t="shared" si="141"/>
        <v/>
      </c>
      <c r="T513" s="14" t="str">
        <f t="shared" si="131"/>
        <v/>
      </c>
      <c r="U513" s="14" t="str">
        <f t="shared" si="142"/>
        <v/>
      </c>
      <c r="V513" s="14" t="str">
        <f t="shared" si="143"/>
        <v/>
      </c>
      <c r="W513" s="14" t="str">
        <f>IFERROR(CONCATENATE("PAGO N° ",B513," DEL CONTRATO CPS ",V513," ENTRE ",TEXT(VLOOKUP(A513,matriz,IF(generador!B513=1,16,IF(generador!B513=2,19,IF(generador!B513=3,22,IF(generador!B513=4,25,IF(generador!B513=5,28,IF(generador!B513=6,31,IF(generador!B513=7,34,IF(generador!B513=8,37,IF(generador!B513=9,40,IF(generador!B513=10,43,IF(generador!B513=11,46,IF(generador!B513=12,49,IF(generador!B513=13,52,IF(generador!B513=14,55,IF(generador!B513=15,58))))))))))))))),FALSE),"dd/mm/yyyy")," Y ",TEXT(VLOOKUP(A513,matriz,IF(generador!B513=1,17,IF(generador!B513=2,20,IF(generador!B513=3,23,IF(generador!B513=4,26,IF(generador!B513=5,29,IF(generador!B513=6,32,IF(generador!B513=7,35,IF(generador!B513=8,38,IF(generador!B513=9,41,IF(generador!B513=10,44,IF(generador!B513=11,47,IF(generador!B513=12,50,IF(generador!B513=13,53,IF(generador!B513=14,56,IF(generador!B513=15,59))))))))))))))),FALSE),"dd/mm/yyyy")),"")</f>
        <v/>
      </c>
    </row>
    <row r="514" spans="1:23" x14ac:dyDescent="0.25">
      <c r="A514" s="12"/>
      <c r="B514" s="5"/>
      <c r="C514" s="5"/>
      <c r="D514" s="14" t="str">
        <f t="shared" si="127"/>
        <v/>
      </c>
      <c r="E514" s="15" t="str">
        <f>IFERROR(IF(A514&lt;&gt;"",VLOOKUP(A514,matriz,IF(generador!B514=1,15,IF(generador!B514=2,18,IF(generador!B514=3,21,IF(generador!B514=4,24,IF(generador!B514=5,27,IF(generador!B514=6,30,IF(generador!B514=7,33,IF(generador!B514=8,36,IF(generador!B514=9,39,IF(generador!B514=10,42,IF(generador!B514=11,45,IF(generador!B514=12,48,IF(generador!B514=13,51,IF(generador!B514=14,54,IF(generador!B514=15,57))))))))))))))),FALSE),""),"")</f>
        <v/>
      </c>
      <c r="F514" s="16" t="str">
        <f t="shared" si="128"/>
        <v/>
      </c>
      <c r="G514" s="20" t="str">
        <f t="shared" si="129"/>
        <v/>
      </c>
      <c r="H514" s="13" t="str">
        <f t="shared" ca="1" si="132"/>
        <v/>
      </c>
      <c r="I514" s="14" t="str">
        <f t="shared" si="133"/>
        <v/>
      </c>
      <c r="J514" s="14" t="str">
        <f>""</f>
        <v/>
      </c>
      <c r="K514" s="14" t="str">
        <f t="shared" si="134"/>
        <v/>
      </c>
      <c r="L514" s="14" t="str">
        <f t="shared" si="135"/>
        <v/>
      </c>
      <c r="M514" s="14" t="str">
        <f t="shared" si="136"/>
        <v/>
      </c>
      <c r="N514" s="14" t="str">
        <f t="shared" si="137"/>
        <v/>
      </c>
      <c r="O514" s="14" t="str">
        <f t="shared" si="138"/>
        <v/>
      </c>
      <c r="P514" s="14" t="str">
        <f t="shared" si="139"/>
        <v/>
      </c>
      <c r="Q514" s="14" t="str">
        <f t="shared" si="140"/>
        <v/>
      </c>
      <c r="R514" s="96" t="str">
        <f t="shared" si="130"/>
        <v/>
      </c>
      <c r="S514" s="14" t="str">
        <f t="shared" si="141"/>
        <v/>
      </c>
      <c r="T514" s="14" t="str">
        <f t="shared" si="131"/>
        <v/>
      </c>
      <c r="U514" s="14" t="str">
        <f t="shared" si="142"/>
        <v/>
      </c>
      <c r="V514" s="14" t="str">
        <f t="shared" si="143"/>
        <v/>
      </c>
      <c r="W514" s="14" t="str">
        <f>IFERROR(CONCATENATE("PAGO N° ",B514," DEL CONTRATO CPS ",V514," ENTRE ",TEXT(VLOOKUP(A514,matriz,IF(generador!B514=1,16,IF(generador!B514=2,19,IF(generador!B514=3,22,IF(generador!B514=4,25,IF(generador!B514=5,28,IF(generador!B514=6,31,IF(generador!B514=7,34,IF(generador!B514=8,37,IF(generador!B514=9,40,IF(generador!B514=10,43,IF(generador!B514=11,46,IF(generador!B514=12,49,IF(generador!B514=13,52,IF(generador!B514=14,55,IF(generador!B514=15,58))))))))))))))),FALSE),"dd/mm/yyyy")," Y ",TEXT(VLOOKUP(A514,matriz,IF(generador!B514=1,17,IF(generador!B514=2,20,IF(generador!B514=3,23,IF(generador!B514=4,26,IF(generador!B514=5,29,IF(generador!B514=6,32,IF(generador!B514=7,35,IF(generador!B514=8,38,IF(generador!B514=9,41,IF(generador!B514=10,44,IF(generador!B514=11,47,IF(generador!B514=12,50,IF(generador!B514=13,53,IF(generador!B514=14,56,IF(generador!B514=15,59))))))))))))))),FALSE),"dd/mm/yyyy")),"")</f>
        <v/>
      </c>
    </row>
    <row r="515" spans="1:23" x14ac:dyDescent="0.25">
      <c r="A515" s="12"/>
      <c r="B515" s="5"/>
      <c r="C515" s="5"/>
      <c r="D515" s="14" t="str">
        <f t="shared" ref="D515:D578" si="144">IFERROR(IF(C515&lt;&gt;"",CONCATENATE(VLOOKUP(A515,matriz,IF(C515="NO",98,100),FALSE),VLOOKUP(A515,matriz,103,FALSE)),""),"")</f>
        <v/>
      </c>
      <c r="E515" s="15" t="str">
        <f>IFERROR(IF(A515&lt;&gt;"",VLOOKUP(A515,matriz,IF(generador!B515=1,15,IF(generador!B515=2,18,IF(generador!B515=3,21,IF(generador!B515=4,24,IF(generador!B515=5,27,IF(generador!B515=6,30,IF(generador!B515=7,33,IF(generador!B515=8,36,IF(generador!B515=9,39,IF(generador!B515=10,42,IF(generador!B515=11,45,IF(generador!B515=12,48,IF(generador!B515=13,51,IF(generador!B515=14,54,IF(generador!B515=15,57))))))))))))))),FALSE),""),"")</f>
        <v/>
      </c>
      <c r="F515" s="16" t="str">
        <f t="shared" ref="F515:F578" si="145">IFERROR(IF(E515,VLOOKUP(A515,matriz,97,FALSE),""),"")</f>
        <v/>
      </c>
      <c r="G515" s="20" t="str">
        <f t="shared" ref="G515:G578" si="146">IFERROR(IF(E515,VLOOKUP(A515,matriz,IF(C515="NO",99,101),FALSE),""),"")</f>
        <v/>
      </c>
      <c r="H515" s="13" t="str">
        <f t="shared" ca="1" si="132"/>
        <v/>
      </c>
      <c r="I515" s="14" t="str">
        <f t="shared" si="133"/>
        <v/>
      </c>
      <c r="J515" s="14" t="str">
        <f>""</f>
        <v/>
      </c>
      <c r="K515" s="14" t="str">
        <f t="shared" si="134"/>
        <v/>
      </c>
      <c r="L515" s="14" t="str">
        <f t="shared" si="135"/>
        <v/>
      </c>
      <c r="M515" s="14" t="str">
        <f t="shared" si="136"/>
        <v/>
      </c>
      <c r="N515" s="14" t="str">
        <f t="shared" si="137"/>
        <v/>
      </c>
      <c r="O515" s="14" t="str">
        <f t="shared" si="138"/>
        <v/>
      </c>
      <c r="P515" s="14" t="str">
        <f t="shared" si="139"/>
        <v/>
      </c>
      <c r="Q515" s="14" t="str">
        <f t="shared" si="140"/>
        <v/>
      </c>
      <c r="R515" s="96" t="str">
        <f t="shared" ref="R515:R578" si="147">IFERROR(IF(E515,CONCATENATE(TEXT(VLOOKUP(A515,matriz,IF(C515="NO",67,82),FALSE),"YYYY"),VLOOKUP(A515,matriz,IF(C515="NO",66,81),FALSE)),""),"")</f>
        <v/>
      </c>
      <c r="S515" s="14" t="str">
        <f t="shared" si="141"/>
        <v/>
      </c>
      <c r="T515" s="14" t="str">
        <f t="shared" ref="T515:T578" si="148">IFERROR(IF(E515,CONCATENATE(TEXT(VLOOKUP(A515,matriz,IF(C515="NO",64,79),FALSE),"YYYY"),VLOOKUP(A515,matriz,IF(C515="NO",63,78),FALSE)),""),"")</f>
        <v/>
      </c>
      <c r="U515" s="14" t="str">
        <f t="shared" si="142"/>
        <v/>
      </c>
      <c r="V515" s="14" t="str">
        <f t="shared" si="143"/>
        <v/>
      </c>
      <c r="W515" s="14" t="str">
        <f>IFERROR(CONCATENATE("PAGO N° ",B515," DEL CONTRATO CPS ",V515," ENTRE ",TEXT(VLOOKUP(A515,matriz,IF(generador!B515=1,16,IF(generador!B515=2,19,IF(generador!B515=3,22,IF(generador!B515=4,25,IF(generador!B515=5,28,IF(generador!B515=6,31,IF(generador!B515=7,34,IF(generador!B515=8,37,IF(generador!B515=9,40,IF(generador!B515=10,43,IF(generador!B515=11,46,IF(generador!B515=12,49,IF(generador!B515=13,52,IF(generador!B515=14,55,IF(generador!B515=15,58))))))))))))))),FALSE),"dd/mm/yyyy")," Y ",TEXT(VLOOKUP(A515,matriz,IF(generador!B515=1,17,IF(generador!B515=2,20,IF(generador!B515=3,23,IF(generador!B515=4,26,IF(generador!B515=5,29,IF(generador!B515=6,32,IF(generador!B515=7,35,IF(generador!B515=8,38,IF(generador!B515=9,41,IF(generador!B515=10,44,IF(generador!B515=11,47,IF(generador!B515=12,50,IF(generador!B515=13,53,IF(generador!B515=14,56,IF(generador!B515=15,59))))))))))))))),FALSE),"dd/mm/yyyy")),"")</f>
        <v/>
      </c>
    </row>
    <row r="516" spans="1:23" x14ac:dyDescent="0.25">
      <c r="A516" s="12"/>
      <c r="B516" s="5"/>
      <c r="C516" s="5"/>
      <c r="D516" s="14" t="str">
        <f t="shared" si="144"/>
        <v/>
      </c>
      <c r="E516" s="15" t="str">
        <f>IFERROR(IF(A516&lt;&gt;"",VLOOKUP(A516,matriz,IF(generador!B516=1,15,IF(generador!B516=2,18,IF(generador!B516=3,21,IF(generador!B516=4,24,IF(generador!B516=5,27,IF(generador!B516=6,30,IF(generador!B516=7,33,IF(generador!B516=8,36,IF(generador!B516=9,39,IF(generador!B516=10,42,IF(generador!B516=11,45,IF(generador!B516=12,48,IF(generador!B516=13,51,IF(generador!B516=14,54,IF(generador!B516=15,57))))))))))))))),FALSE),""),"")</f>
        <v/>
      </c>
      <c r="F516" s="16" t="str">
        <f t="shared" si="145"/>
        <v/>
      </c>
      <c r="G516" s="20" t="str">
        <f t="shared" si="146"/>
        <v/>
      </c>
      <c r="H516" s="13" t="str">
        <f t="shared" ref="H516:H579" ca="1" si="149">IFERROR(IF(C516&lt;&gt;"",TODAY(),""),"")</f>
        <v/>
      </c>
      <c r="I516" s="14" t="str">
        <f t="shared" ref="I516:I579" si="150">IFERROR(IF(D516&lt;&gt;"",I515+1,""),1)</f>
        <v/>
      </c>
      <c r="J516" s="14" t="str">
        <f>""</f>
        <v/>
      </c>
      <c r="K516" s="14" t="str">
        <f t="shared" ref="K516:K579" si="151">IFERROR(IF(E516,0,""),"")</f>
        <v/>
      </c>
      <c r="L516" s="14" t="str">
        <f t="shared" ref="L516:L579" si="152">IFERROR(IF(E516,0,""),"")</f>
        <v/>
      </c>
      <c r="M516" s="14" t="str">
        <f t="shared" ref="M516:M579" si="153">IFERROR(IF(E516,0,""),"")</f>
        <v/>
      </c>
      <c r="N516" s="14" t="str">
        <f t="shared" ref="N516:N579" si="154">IFERROR(IF(E516,0,""),"")</f>
        <v/>
      </c>
      <c r="O516" s="14" t="str">
        <f t="shared" ref="O516:O579" si="155">IFERROR(IF(E516,"01",""),"")</f>
        <v/>
      </c>
      <c r="P516" s="14" t="str">
        <f t="shared" ref="P516:P579" si="156">IFERROR(IF(K516&lt;&gt;"",P515+1,""),1)</f>
        <v/>
      </c>
      <c r="Q516" s="14" t="str">
        <f t="shared" ref="Q516:Q579" si="157">IFERROR(IF(E516,0,""),"")</f>
        <v/>
      </c>
      <c r="R516" s="96" t="str">
        <f t="shared" si="147"/>
        <v/>
      </c>
      <c r="S516" s="14" t="str">
        <f t="shared" ref="S516:S579" si="158">IFERROR(IF(D516&lt;&gt;"",S515+1,""),1)</f>
        <v/>
      </c>
      <c r="T516" s="14" t="str">
        <f t="shared" si="148"/>
        <v/>
      </c>
      <c r="U516" s="14" t="str">
        <f t="shared" ref="U516:U579" si="159">IFERROR(IF(E516,0,""),"")</f>
        <v/>
      </c>
      <c r="V516" s="14" t="str">
        <f t="shared" ref="V516:V579" si="160">IFERROR(IF(E516,A516,""),"")</f>
        <v/>
      </c>
      <c r="W516" s="14" t="str">
        <f>IFERROR(CONCATENATE("PAGO N° ",B516," DEL CONTRATO CPS ",V516," ENTRE ",TEXT(VLOOKUP(A516,matriz,IF(generador!B516=1,16,IF(generador!B516=2,19,IF(generador!B516=3,22,IF(generador!B516=4,25,IF(generador!B516=5,28,IF(generador!B516=6,31,IF(generador!B516=7,34,IF(generador!B516=8,37,IF(generador!B516=9,40,IF(generador!B516=10,43,IF(generador!B516=11,46,IF(generador!B516=12,49,IF(generador!B516=13,52,IF(generador!B516=14,55,IF(generador!B516=15,58))))))))))))))),FALSE),"dd/mm/yyyy")," Y ",TEXT(VLOOKUP(A516,matriz,IF(generador!B516=1,17,IF(generador!B516=2,20,IF(generador!B516=3,23,IF(generador!B516=4,26,IF(generador!B516=5,29,IF(generador!B516=6,32,IF(generador!B516=7,35,IF(generador!B516=8,38,IF(generador!B516=9,41,IF(generador!B516=10,44,IF(generador!B516=11,47,IF(generador!B516=12,50,IF(generador!B516=13,53,IF(generador!B516=14,56,IF(generador!B516=15,59))))))))))))))),FALSE),"dd/mm/yyyy")),"")</f>
        <v/>
      </c>
    </row>
    <row r="517" spans="1:23" x14ac:dyDescent="0.25">
      <c r="A517" s="12"/>
      <c r="B517" s="5"/>
      <c r="C517" s="5"/>
      <c r="D517" s="14" t="str">
        <f t="shared" si="144"/>
        <v/>
      </c>
      <c r="E517" s="15" t="str">
        <f>IFERROR(IF(A517&lt;&gt;"",VLOOKUP(A517,matriz,IF(generador!B517=1,15,IF(generador!B517=2,18,IF(generador!B517=3,21,IF(generador!B517=4,24,IF(generador!B517=5,27,IF(generador!B517=6,30,IF(generador!B517=7,33,IF(generador!B517=8,36,IF(generador!B517=9,39,IF(generador!B517=10,42,IF(generador!B517=11,45,IF(generador!B517=12,48,IF(generador!B517=13,51,IF(generador!B517=14,54,IF(generador!B517=15,57))))))))))))))),FALSE),""),"")</f>
        <v/>
      </c>
      <c r="F517" s="16" t="str">
        <f t="shared" si="145"/>
        <v/>
      </c>
      <c r="G517" s="20" t="str">
        <f t="shared" si="146"/>
        <v/>
      </c>
      <c r="H517" s="13" t="str">
        <f t="shared" ca="1" si="149"/>
        <v/>
      </c>
      <c r="I517" s="14" t="str">
        <f t="shared" si="150"/>
        <v/>
      </c>
      <c r="J517" s="14" t="str">
        <f>""</f>
        <v/>
      </c>
      <c r="K517" s="14" t="str">
        <f t="shared" si="151"/>
        <v/>
      </c>
      <c r="L517" s="14" t="str">
        <f t="shared" si="152"/>
        <v/>
      </c>
      <c r="M517" s="14" t="str">
        <f t="shared" si="153"/>
        <v/>
      </c>
      <c r="N517" s="14" t="str">
        <f t="shared" si="154"/>
        <v/>
      </c>
      <c r="O517" s="14" t="str">
        <f t="shared" si="155"/>
        <v/>
      </c>
      <c r="P517" s="14" t="str">
        <f t="shared" si="156"/>
        <v/>
      </c>
      <c r="Q517" s="14" t="str">
        <f t="shared" si="157"/>
        <v/>
      </c>
      <c r="R517" s="96" t="str">
        <f t="shared" si="147"/>
        <v/>
      </c>
      <c r="S517" s="14" t="str">
        <f t="shared" si="158"/>
        <v/>
      </c>
      <c r="T517" s="14" t="str">
        <f t="shared" si="148"/>
        <v/>
      </c>
      <c r="U517" s="14" t="str">
        <f t="shared" si="159"/>
        <v/>
      </c>
      <c r="V517" s="14" t="str">
        <f t="shared" si="160"/>
        <v/>
      </c>
      <c r="W517" s="14" t="str">
        <f>IFERROR(CONCATENATE("PAGO N° ",B517," DEL CONTRATO CPS ",V517," ENTRE ",TEXT(VLOOKUP(A517,matriz,IF(generador!B517=1,16,IF(generador!B517=2,19,IF(generador!B517=3,22,IF(generador!B517=4,25,IF(generador!B517=5,28,IF(generador!B517=6,31,IF(generador!B517=7,34,IF(generador!B517=8,37,IF(generador!B517=9,40,IF(generador!B517=10,43,IF(generador!B517=11,46,IF(generador!B517=12,49,IF(generador!B517=13,52,IF(generador!B517=14,55,IF(generador!B517=15,58))))))))))))))),FALSE),"dd/mm/yyyy")," Y ",TEXT(VLOOKUP(A517,matriz,IF(generador!B517=1,17,IF(generador!B517=2,20,IF(generador!B517=3,23,IF(generador!B517=4,26,IF(generador!B517=5,29,IF(generador!B517=6,32,IF(generador!B517=7,35,IF(generador!B517=8,38,IF(generador!B517=9,41,IF(generador!B517=10,44,IF(generador!B517=11,47,IF(generador!B517=12,50,IF(generador!B517=13,53,IF(generador!B517=14,56,IF(generador!B517=15,59))))))))))))))),FALSE),"dd/mm/yyyy")),"")</f>
        <v/>
      </c>
    </row>
    <row r="518" spans="1:23" x14ac:dyDescent="0.25">
      <c r="A518" s="12"/>
      <c r="B518" s="5"/>
      <c r="C518" s="5"/>
      <c r="D518" s="14" t="str">
        <f t="shared" si="144"/>
        <v/>
      </c>
      <c r="E518" s="15" t="str">
        <f>IFERROR(IF(A518&lt;&gt;"",VLOOKUP(A518,matriz,IF(generador!B518=1,15,IF(generador!B518=2,18,IF(generador!B518=3,21,IF(generador!B518=4,24,IF(generador!B518=5,27,IF(generador!B518=6,30,IF(generador!B518=7,33,IF(generador!B518=8,36,IF(generador!B518=9,39,IF(generador!B518=10,42,IF(generador!B518=11,45,IF(generador!B518=12,48,IF(generador!B518=13,51,IF(generador!B518=14,54,IF(generador!B518=15,57))))))))))))))),FALSE),""),"")</f>
        <v/>
      </c>
      <c r="F518" s="16" t="str">
        <f t="shared" si="145"/>
        <v/>
      </c>
      <c r="G518" s="20" t="str">
        <f t="shared" si="146"/>
        <v/>
      </c>
      <c r="H518" s="13" t="str">
        <f t="shared" ca="1" si="149"/>
        <v/>
      </c>
      <c r="I518" s="14" t="str">
        <f t="shared" si="150"/>
        <v/>
      </c>
      <c r="J518" s="14" t="str">
        <f>""</f>
        <v/>
      </c>
      <c r="K518" s="14" t="str">
        <f t="shared" si="151"/>
        <v/>
      </c>
      <c r="L518" s="14" t="str">
        <f t="shared" si="152"/>
        <v/>
      </c>
      <c r="M518" s="14" t="str">
        <f t="shared" si="153"/>
        <v/>
      </c>
      <c r="N518" s="14" t="str">
        <f t="shared" si="154"/>
        <v/>
      </c>
      <c r="O518" s="14" t="str">
        <f t="shared" si="155"/>
        <v/>
      </c>
      <c r="P518" s="14" t="str">
        <f t="shared" si="156"/>
        <v/>
      </c>
      <c r="Q518" s="14" t="str">
        <f t="shared" si="157"/>
        <v/>
      </c>
      <c r="R518" s="96" t="str">
        <f t="shared" si="147"/>
        <v/>
      </c>
      <c r="S518" s="14" t="str">
        <f t="shared" si="158"/>
        <v/>
      </c>
      <c r="T518" s="14" t="str">
        <f t="shared" si="148"/>
        <v/>
      </c>
      <c r="U518" s="14" t="str">
        <f t="shared" si="159"/>
        <v/>
      </c>
      <c r="V518" s="14" t="str">
        <f t="shared" si="160"/>
        <v/>
      </c>
      <c r="W518" s="14" t="str">
        <f>IFERROR(CONCATENATE("PAGO N° ",B518," DEL CONTRATO CPS ",V518," ENTRE ",TEXT(VLOOKUP(A518,matriz,IF(generador!B518=1,16,IF(generador!B518=2,19,IF(generador!B518=3,22,IF(generador!B518=4,25,IF(generador!B518=5,28,IF(generador!B518=6,31,IF(generador!B518=7,34,IF(generador!B518=8,37,IF(generador!B518=9,40,IF(generador!B518=10,43,IF(generador!B518=11,46,IF(generador!B518=12,49,IF(generador!B518=13,52,IF(generador!B518=14,55,IF(generador!B518=15,58))))))))))))))),FALSE),"dd/mm/yyyy")," Y ",TEXT(VLOOKUP(A518,matriz,IF(generador!B518=1,17,IF(generador!B518=2,20,IF(generador!B518=3,23,IF(generador!B518=4,26,IF(generador!B518=5,29,IF(generador!B518=6,32,IF(generador!B518=7,35,IF(generador!B518=8,38,IF(generador!B518=9,41,IF(generador!B518=10,44,IF(generador!B518=11,47,IF(generador!B518=12,50,IF(generador!B518=13,53,IF(generador!B518=14,56,IF(generador!B518=15,59))))))))))))))),FALSE),"dd/mm/yyyy")),"")</f>
        <v/>
      </c>
    </row>
    <row r="519" spans="1:23" x14ac:dyDescent="0.25">
      <c r="A519" s="12"/>
      <c r="B519" s="5"/>
      <c r="C519" s="5"/>
      <c r="D519" s="14" t="str">
        <f t="shared" si="144"/>
        <v/>
      </c>
      <c r="E519" s="15" t="str">
        <f>IFERROR(IF(A519&lt;&gt;"",VLOOKUP(A519,matriz,IF(generador!B519=1,15,IF(generador!B519=2,18,IF(generador!B519=3,21,IF(generador!B519=4,24,IF(generador!B519=5,27,IF(generador!B519=6,30,IF(generador!B519=7,33,IF(generador!B519=8,36,IF(generador!B519=9,39,IF(generador!B519=10,42,IF(generador!B519=11,45,IF(generador!B519=12,48,IF(generador!B519=13,51,IF(generador!B519=14,54,IF(generador!B519=15,57))))))))))))))),FALSE),""),"")</f>
        <v/>
      </c>
      <c r="F519" s="16" t="str">
        <f t="shared" si="145"/>
        <v/>
      </c>
      <c r="G519" s="20" t="str">
        <f t="shared" si="146"/>
        <v/>
      </c>
      <c r="H519" s="13" t="str">
        <f t="shared" ca="1" si="149"/>
        <v/>
      </c>
      <c r="I519" s="14" t="str">
        <f t="shared" si="150"/>
        <v/>
      </c>
      <c r="J519" s="14" t="str">
        <f>""</f>
        <v/>
      </c>
      <c r="K519" s="14" t="str">
        <f t="shared" si="151"/>
        <v/>
      </c>
      <c r="L519" s="14" t="str">
        <f t="shared" si="152"/>
        <v/>
      </c>
      <c r="M519" s="14" t="str">
        <f t="shared" si="153"/>
        <v/>
      </c>
      <c r="N519" s="14" t="str">
        <f t="shared" si="154"/>
        <v/>
      </c>
      <c r="O519" s="14" t="str">
        <f t="shared" si="155"/>
        <v/>
      </c>
      <c r="P519" s="14" t="str">
        <f t="shared" si="156"/>
        <v/>
      </c>
      <c r="Q519" s="14" t="str">
        <f t="shared" si="157"/>
        <v/>
      </c>
      <c r="R519" s="96" t="str">
        <f t="shared" si="147"/>
        <v/>
      </c>
      <c r="S519" s="14" t="str">
        <f t="shared" si="158"/>
        <v/>
      </c>
      <c r="T519" s="14" t="str">
        <f t="shared" si="148"/>
        <v/>
      </c>
      <c r="U519" s="14" t="str">
        <f t="shared" si="159"/>
        <v/>
      </c>
      <c r="V519" s="14" t="str">
        <f t="shared" si="160"/>
        <v/>
      </c>
      <c r="W519" s="14" t="str">
        <f>IFERROR(CONCATENATE("PAGO N° ",B519," DEL CONTRATO CPS ",V519," ENTRE ",TEXT(VLOOKUP(A519,matriz,IF(generador!B519=1,16,IF(generador!B519=2,19,IF(generador!B519=3,22,IF(generador!B519=4,25,IF(generador!B519=5,28,IF(generador!B519=6,31,IF(generador!B519=7,34,IF(generador!B519=8,37,IF(generador!B519=9,40,IF(generador!B519=10,43,IF(generador!B519=11,46,IF(generador!B519=12,49,IF(generador!B519=13,52,IF(generador!B519=14,55,IF(generador!B519=15,58))))))))))))))),FALSE),"dd/mm/yyyy")," Y ",TEXT(VLOOKUP(A519,matriz,IF(generador!B519=1,17,IF(generador!B519=2,20,IF(generador!B519=3,23,IF(generador!B519=4,26,IF(generador!B519=5,29,IF(generador!B519=6,32,IF(generador!B519=7,35,IF(generador!B519=8,38,IF(generador!B519=9,41,IF(generador!B519=10,44,IF(generador!B519=11,47,IF(generador!B519=12,50,IF(generador!B519=13,53,IF(generador!B519=14,56,IF(generador!B519=15,59))))))))))))))),FALSE),"dd/mm/yyyy")),"")</f>
        <v/>
      </c>
    </row>
    <row r="520" spans="1:23" x14ac:dyDescent="0.25">
      <c r="A520" s="12"/>
      <c r="B520" s="5"/>
      <c r="C520" s="5"/>
      <c r="D520" s="14" t="str">
        <f t="shared" si="144"/>
        <v/>
      </c>
      <c r="E520" s="15" t="str">
        <f>IFERROR(IF(A520&lt;&gt;"",VLOOKUP(A520,matriz,IF(generador!B520=1,15,IF(generador!B520=2,18,IF(generador!B520=3,21,IF(generador!B520=4,24,IF(generador!B520=5,27,IF(generador!B520=6,30,IF(generador!B520=7,33,IF(generador!B520=8,36,IF(generador!B520=9,39,IF(generador!B520=10,42,IF(generador!B520=11,45,IF(generador!B520=12,48,IF(generador!B520=13,51,IF(generador!B520=14,54,IF(generador!B520=15,57))))))))))))))),FALSE),""),"")</f>
        <v/>
      </c>
      <c r="F520" s="16" t="str">
        <f t="shared" si="145"/>
        <v/>
      </c>
      <c r="G520" s="20" t="str">
        <f t="shared" si="146"/>
        <v/>
      </c>
      <c r="H520" s="13" t="str">
        <f t="shared" ca="1" si="149"/>
        <v/>
      </c>
      <c r="I520" s="14" t="str">
        <f t="shared" si="150"/>
        <v/>
      </c>
      <c r="J520" s="14" t="str">
        <f>""</f>
        <v/>
      </c>
      <c r="K520" s="14" t="str">
        <f t="shared" si="151"/>
        <v/>
      </c>
      <c r="L520" s="14" t="str">
        <f t="shared" si="152"/>
        <v/>
      </c>
      <c r="M520" s="14" t="str">
        <f t="shared" si="153"/>
        <v/>
      </c>
      <c r="N520" s="14" t="str">
        <f t="shared" si="154"/>
        <v/>
      </c>
      <c r="O520" s="14" t="str">
        <f t="shared" si="155"/>
        <v/>
      </c>
      <c r="P520" s="14" t="str">
        <f t="shared" si="156"/>
        <v/>
      </c>
      <c r="Q520" s="14" t="str">
        <f t="shared" si="157"/>
        <v/>
      </c>
      <c r="R520" s="96" t="str">
        <f t="shared" si="147"/>
        <v/>
      </c>
      <c r="S520" s="14" t="str">
        <f t="shared" si="158"/>
        <v/>
      </c>
      <c r="T520" s="14" t="str">
        <f t="shared" si="148"/>
        <v/>
      </c>
      <c r="U520" s="14" t="str">
        <f t="shared" si="159"/>
        <v/>
      </c>
      <c r="V520" s="14" t="str">
        <f t="shared" si="160"/>
        <v/>
      </c>
      <c r="W520" s="14" t="str">
        <f>IFERROR(CONCATENATE("PAGO N° ",B520," DEL CONTRATO CPS ",V520," ENTRE ",TEXT(VLOOKUP(A520,matriz,IF(generador!B520=1,16,IF(generador!B520=2,19,IF(generador!B520=3,22,IF(generador!B520=4,25,IF(generador!B520=5,28,IF(generador!B520=6,31,IF(generador!B520=7,34,IF(generador!B520=8,37,IF(generador!B520=9,40,IF(generador!B520=10,43,IF(generador!B520=11,46,IF(generador!B520=12,49,IF(generador!B520=13,52,IF(generador!B520=14,55,IF(generador!B520=15,58))))))))))))))),FALSE),"dd/mm/yyyy")," Y ",TEXT(VLOOKUP(A520,matriz,IF(generador!B520=1,17,IF(generador!B520=2,20,IF(generador!B520=3,23,IF(generador!B520=4,26,IF(generador!B520=5,29,IF(generador!B520=6,32,IF(generador!B520=7,35,IF(generador!B520=8,38,IF(generador!B520=9,41,IF(generador!B520=10,44,IF(generador!B520=11,47,IF(generador!B520=12,50,IF(generador!B520=13,53,IF(generador!B520=14,56,IF(generador!B520=15,59))))))))))))))),FALSE),"dd/mm/yyyy")),"")</f>
        <v/>
      </c>
    </row>
    <row r="521" spans="1:23" x14ac:dyDescent="0.25">
      <c r="A521" s="12"/>
      <c r="B521" s="5"/>
      <c r="C521" s="5"/>
      <c r="D521" s="14" t="str">
        <f t="shared" si="144"/>
        <v/>
      </c>
      <c r="E521" s="15" t="str">
        <f>IFERROR(IF(A521&lt;&gt;"",VLOOKUP(A521,matriz,IF(generador!B521=1,15,IF(generador!B521=2,18,IF(generador!B521=3,21,IF(generador!B521=4,24,IF(generador!B521=5,27,IF(generador!B521=6,30,IF(generador!B521=7,33,IF(generador!B521=8,36,IF(generador!B521=9,39,IF(generador!B521=10,42,IF(generador!B521=11,45,IF(generador!B521=12,48,IF(generador!B521=13,51,IF(generador!B521=14,54,IF(generador!B521=15,57))))))))))))))),FALSE),""),"")</f>
        <v/>
      </c>
      <c r="F521" s="16" t="str">
        <f t="shared" si="145"/>
        <v/>
      </c>
      <c r="G521" s="20" t="str">
        <f t="shared" si="146"/>
        <v/>
      </c>
      <c r="H521" s="13" t="str">
        <f t="shared" ca="1" si="149"/>
        <v/>
      </c>
      <c r="I521" s="14" t="str">
        <f t="shared" si="150"/>
        <v/>
      </c>
      <c r="J521" s="14" t="str">
        <f>""</f>
        <v/>
      </c>
      <c r="K521" s="14" t="str">
        <f t="shared" si="151"/>
        <v/>
      </c>
      <c r="L521" s="14" t="str">
        <f t="shared" si="152"/>
        <v/>
      </c>
      <c r="M521" s="14" t="str">
        <f t="shared" si="153"/>
        <v/>
      </c>
      <c r="N521" s="14" t="str">
        <f t="shared" si="154"/>
        <v/>
      </c>
      <c r="O521" s="14" t="str">
        <f t="shared" si="155"/>
        <v/>
      </c>
      <c r="P521" s="14" t="str">
        <f t="shared" si="156"/>
        <v/>
      </c>
      <c r="Q521" s="14" t="str">
        <f t="shared" si="157"/>
        <v/>
      </c>
      <c r="R521" s="96" t="str">
        <f t="shared" si="147"/>
        <v/>
      </c>
      <c r="S521" s="14" t="str">
        <f t="shared" si="158"/>
        <v/>
      </c>
      <c r="T521" s="14" t="str">
        <f t="shared" si="148"/>
        <v/>
      </c>
      <c r="U521" s="14" t="str">
        <f t="shared" si="159"/>
        <v/>
      </c>
      <c r="V521" s="14" t="str">
        <f t="shared" si="160"/>
        <v/>
      </c>
      <c r="W521" s="14" t="str">
        <f>IFERROR(CONCATENATE("PAGO N° ",B521," DEL CONTRATO CPS ",V521," ENTRE ",TEXT(VLOOKUP(A521,matriz,IF(generador!B521=1,16,IF(generador!B521=2,19,IF(generador!B521=3,22,IF(generador!B521=4,25,IF(generador!B521=5,28,IF(generador!B521=6,31,IF(generador!B521=7,34,IF(generador!B521=8,37,IF(generador!B521=9,40,IF(generador!B521=10,43,IF(generador!B521=11,46,IF(generador!B521=12,49,IF(generador!B521=13,52,IF(generador!B521=14,55,IF(generador!B521=15,58))))))))))))))),FALSE),"dd/mm/yyyy")," Y ",TEXT(VLOOKUP(A521,matriz,IF(generador!B521=1,17,IF(generador!B521=2,20,IF(generador!B521=3,23,IF(generador!B521=4,26,IF(generador!B521=5,29,IF(generador!B521=6,32,IF(generador!B521=7,35,IF(generador!B521=8,38,IF(generador!B521=9,41,IF(generador!B521=10,44,IF(generador!B521=11,47,IF(generador!B521=12,50,IF(generador!B521=13,53,IF(generador!B521=14,56,IF(generador!B521=15,59))))))))))))))),FALSE),"dd/mm/yyyy")),"")</f>
        <v/>
      </c>
    </row>
    <row r="522" spans="1:23" x14ac:dyDescent="0.25">
      <c r="A522" s="12"/>
      <c r="B522" s="5"/>
      <c r="C522" s="5"/>
      <c r="D522" s="14" t="str">
        <f t="shared" si="144"/>
        <v/>
      </c>
      <c r="E522" s="15" t="str">
        <f>IFERROR(IF(A522&lt;&gt;"",VLOOKUP(A522,matriz,IF(generador!B522=1,15,IF(generador!B522=2,18,IF(generador!B522=3,21,IF(generador!B522=4,24,IF(generador!B522=5,27,IF(generador!B522=6,30,IF(generador!B522=7,33,IF(generador!B522=8,36,IF(generador!B522=9,39,IF(generador!B522=10,42,IF(generador!B522=11,45,IF(generador!B522=12,48,IF(generador!B522=13,51,IF(generador!B522=14,54,IF(generador!B522=15,57))))))))))))))),FALSE),""),"")</f>
        <v/>
      </c>
      <c r="F522" s="16" t="str">
        <f t="shared" si="145"/>
        <v/>
      </c>
      <c r="G522" s="20" t="str">
        <f t="shared" si="146"/>
        <v/>
      </c>
      <c r="H522" s="13" t="str">
        <f t="shared" ca="1" si="149"/>
        <v/>
      </c>
      <c r="I522" s="14" t="str">
        <f t="shared" si="150"/>
        <v/>
      </c>
      <c r="J522" s="14" t="str">
        <f>""</f>
        <v/>
      </c>
      <c r="K522" s="14" t="str">
        <f t="shared" si="151"/>
        <v/>
      </c>
      <c r="L522" s="14" t="str">
        <f t="shared" si="152"/>
        <v/>
      </c>
      <c r="M522" s="14" t="str">
        <f t="shared" si="153"/>
        <v/>
      </c>
      <c r="N522" s="14" t="str">
        <f t="shared" si="154"/>
        <v/>
      </c>
      <c r="O522" s="14" t="str">
        <f t="shared" si="155"/>
        <v/>
      </c>
      <c r="P522" s="14" t="str">
        <f t="shared" si="156"/>
        <v/>
      </c>
      <c r="Q522" s="14" t="str">
        <f t="shared" si="157"/>
        <v/>
      </c>
      <c r="R522" s="96" t="str">
        <f t="shared" si="147"/>
        <v/>
      </c>
      <c r="S522" s="14" t="str">
        <f t="shared" si="158"/>
        <v/>
      </c>
      <c r="T522" s="14" t="str">
        <f t="shared" si="148"/>
        <v/>
      </c>
      <c r="U522" s="14" t="str">
        <f t="shared" si="159"/>
        <v/>
      </c>
      <c r="V522" s="14" t="str">
        <f t="shared" si="160"/>
        <v/>
      </c>
      <c r="W522" s="14" t="str">
        <f>IFERROR(CONCATENATE("PAGO N° ",B522," DEL CONTRATO CPS ",V522," ENTRE ",TEXT(VLOOKUP(A522,matriz,IF(generador!B522=1,16,IF(generador!B522=2,19,IF(generador!B522=3,22,IF(generador!B522=4,25,IF(generador!B522=5,28,IF(generador!B522=6,31,IF(generador!B522=7,34,IF(generador!B522=8,37,IF(generador!B522=9,40,IF(generador!B522=10,43,IF(generador!B522=11,46,IF(generador!B522=12,49,IF(generador!B522=13,52,IF(generador!B522=14,55,IF(generador!B522=15,58))))))))))))))),FALSE),"dd/mm/yyyy")," Y ",TEXT(VLOOKUP(A522,matriz,IF(generador!B522=1,17,IF(generador!B522=2,20,IF(generador!B522=3,23,IF(generador!B522=4,26,IF(generador!B522=5,29,IF(generador!B522=6,32,IF(generador!B522=7,35,IF(generador!B522=8,38,IF(generador!B522=9,41,IF(generador!B522=10,44,IF(generador!B522=11,47,IF(generador!B522=12,50,IF(generador!B522=13,53,IF(generador!B522=14,56,IF(generador!B522=15,59))))))))))))))),FALSE),"dd/mm/yyyy")),"")</f>
        <v/>
      </c>
    </row>
    <row r="523" spans="1:23" x14ac:dyDescent="0.25">
      <c r="A523" s="12"/>
      <c r="B523" s="5"/>
      <c r="C523" s="5"/>
      <c r="D523" s="14" t="str">
        <f t="shared" si="144"/>
        <v/>
      </c>
      <c r="E523" s="15" t="str">
        <f>IFERROR(IF(A523&lt;&gt;"",VLOOKUP(A523,matriz,IF(generador!B523=1,15,IF(generador!B523=2,18,IF(generador!B523=3,21,IF(generador!B523=4,24,IF(generador!B523=5,27,IF(generador!B523=6,30,IF(generador!B523=7,33,IF(generador!B523=8,36,IF(generador!B523=9,39,IF(generador!B523=10,42,IF(generador!B523=11,45,IF(generador!B523=12,48,IF(generador!B523=13,51,IF(generador!B523=14,54,IF(generador!B523=15,57))))))))))))))),FALSE),""),"")</f>
        <v/>
      </c>
      <c r="F523" s="16" t="str">
        <f t="shared" si="145"/>
        <v/>
      </c>
      <c r="G523" s="20" t="str">
        <f t="shared" si="146"/>
        <v/>
      </c>
      <c r="H523" s="13" t="str">
        <f t="shared" ca="1" si="149"/>
        <v/>
      </c>
      <c r="I523" s="14" t="str">
        <f t="shared" si="150"/>
        <v/>
      </c>
      <c r="J523" s="14" t="str">
        <f>""</f>
        <v/>
      </c>
      <c r="K523" s="14" t="str">
        <f t="shared" si="151"/>
        <v/>
      </c>
      <c r="L523" s="14" t="str">
        <f t="shared" si="152"/>
        <v/>
      </c>
      <c r="M523" s="14" t="str">
        <f t="shared" si="153"/>
        <v/>
      </c>
      <c r="N523" s="14" t="str">
        <f t="shared" si="154"/>
        <v/>
      </c>
      <c r="O523" s="14" t="str">
        <f t="shared" si="155"/>
        <v/>
      </c>
      <c r="P523" s="14" t="str">
        <f t="shared" si="156"/>
        <v/>
      </c>
      <c r="Q523" s="14" t="str">
        <f t="shared" si="157"/>
        <v/>
      </c>
      <c r="R523" s="96" t="str">
        <f t="shared" si="147"/>
        <v/>
      </c>
      <c r="S523" s="14" t="str">
        <f t="shared" si="158"/>
        <v/>
      </c>
      <c r="T523" s="14" t="str">
        <f t="shared" si="148"/>
        <v/>
      </c>
      <c r="U523" s="14" t="str">
        <f t="shared" si="159"/>
        <v/>
      </c>
      <c r="V523" s="14" t="str">
        <f t="shared" si="160"/>
        <v/>
      </c>
      <c r="W523" s="14" t="str">
        <f>IFERROR(CONCATENATE("PAGO N° ",B523," DEL CONTRATO CPS ",V523," ENTRE ",TEXT(VLOOKUP(A523,matriz,IF(generador!B523=1,16,IF(generador!B523=2,19,IF(generador!B523=3,22,IF(generador!B523=4,25,IF(generador!B523=5,28,IF(generador!B523=6,31,IF(generador!B523=7,34,IF(generador!B523=8,37,IF(generador!B523=9,40,IF(generador!B523=10,43,IF(generador!B523=11,46,IF(generador!B523=12,49,IF(generador!B523=13,52,IF(generador!B523=14,55,IF(generador!B523=15,58))))))))))))))),FALSE),"dd/mm/yyyy")," Y ",TEXT(VLOOKUP(A523,matriz,IF(generador!B523=1,17,IF(generador!B523=2,20,IF(generador!B523=3,23,IF(generador!B523=4,26,IF(generador!B523=5,29,IF(generador!B523=6,32,IF(generador!B523=7,35,IF(generador!B523=8,38,IF(generador!B523=9,41,IF(generador!B523=10,44,IF(generador!B523=11,47,IF(generador!B523=12,50,IF(generador!B523=13,53,IF(generador!B523=14,56,IF(generador!B523=15,59))))))))))))))),FALSE),"dd/mm/yyyy")),"")</f>
        <v/>
      </c>
    </row>
    <row r="524" spans="1:23" x14ac:dyDescent="0.25">
      <c r="A524" s="12"/>
      <c r="B524" s="5"/>
      <c r="C524" s="5"/>
      <c r="D524" s="14" t="str">
        <f t="shared" si="144"/>
        <v/>
      </c>
      <c r="E524" s="15" t="str">
        <f>IFERROR(IF(A524&lt;&gt;"",VLOOKUP(A524,matriz,IF(generador!B524=1,15,IF(generador!B524=2,18,IF(generador!B524=3,21,IF(generador!B524=4,24,IF(generador!B524=5,27,IF(generador!B524=6,30,IF(generador!B524=7,33,IF(generador!B524=8,36,IF(generador!B524=9,39,IF(generador!B524=10,42,IF(generador!B524=11,45,IF(generador!B524=12,48,IF(generador!B524=13,51,IF(generador!B524=14,54,IF(generador!B524=15,57))))))))))))))),FALSE),""),"")</f>
        <v/>
      </c>
      <c r="F524" s="16" t="str">
        <f t="shared" si="145"/>
        <v/>
      </c>
      <c r="G524" s="20" t="str">
        <f t="shared" si="146"/>
        <v/>
      </c>
      <c r="H524" s="13" t="str">
        <f t="shared" ca="1" si="149"/>
        <v/>
      </c>
      <c r="I524" s="14" t="str">
        <f t="shared" si="150"/>
        <v/>
      </c>
      <c r="J524" s="14" t="str">
        <f>""</f>
        <v/>
      </c>
      <c r="K524" s="14" t="str">
        <f t="shared" si="151"/>
        <v/>
      </c>
      <c r="L524" s="14" t="str">
        <f t="shared" si="152"/>
        <v/>
      </c>
      <c r="M524" s="14" t="str">
        <f t="shared" si="153"/>
        <v/>
      </c>
      <c r="N524" s="14" t="str">
        <f t="shared" si="154"/>
        <v/>
      </c>
      <c r="O524" s="14" t="str">
        <f t="shared" si="155"/>
        <v/>
      </c>
      <c r="P524" s="14" t="str">
        <f t="shared" si="156"/>
        <v/>
      </c>
      <c r="Q524" s="14" t="str">
        <f t="shared" si="157"/>
        <v/>
      </c>
      <c r="R524" s="96" t="str">
        <f t="shared" si="147"/>
        <v/>
      </c>
      <c r="S524" s="14" t="str">
        <f t="shared" si="158"/>
        <v/>
      </c>
      <c r="T524" s="14" t="str">
        <f t="shared" si="148"/>
        <v/>
      </c>
      <c r="U524" s="14" t="str">
        <f t="shared" si="159"/>
        <v/>
      </c>
      <c r="V524" s="14" t="str">
        <f t="shared" si="160"/>
        <v/>
      </c>
      <c r="W524" s="14" t="str">
        <f>IFERROR(CONCATENATE("PAGO N° ",B524," DEL CONTRATO CPS ",V524," ENTRE ",TEXT(VLOOKUP(A524,matriz,IF(generador!B524=1,16,IF(generador!B524=2,19,IF(generador!B524=3,22,IF(generador!B524=4,25,IF(generador!B524=5,28,IF(generador!B524=6,31,IF(generador!B524=7,34,IF(generador!B524=8,37,IF(generador!B524=9,40,IF(generador!B524=10,43,IF(generador!B524=11,46,IF(generador!B524=12,49,IF(generador!B524=13,52,IF(generador!B524=14,55,IF(generador!B524=15,58))))))))))))))),FALSE),"dd/mm/yyyy")," Y ",TEXT(VLOOKUP(A524,matriz,IF(generador!B524=1,17,IF(generador!B524=2,20,IF(generador!B524=3,23,IF(generador!B524=4,26,IF(generador!B524=5,29,IF(generador!B524=6,32,IF(generador!B524=7,35,IF(generador!B524=8,38,IF(generador!B524=9,41,IF(generador!B524=10,44,IF(generador!B524=11,47,IF(generador!B524=12,50,IF(generador!B524=13,53,IF(generador!B524=14,56,IF(generador!B524=15,59))))))))))))))),FALSE),"dd/mm/yyyy")),"")</f>
        <v/>
      </c>
    </row>
    <row r="525" spans="1:23" x14ac:dyDescent="0.25">
      <c r="A525" s="12"/>
      <c r="B525" s="5"/>
      <c r="C525" s="5"/>
      <c r="D525" s="14" t="str">
        <f t="shared" si="144"/>
        <v/>
      </c>
      <c r="E525" s="15" t="str">
        <f>IFERROR(IF(A525&lt;&gt;"",VLOOKUP(A525,matriz,IF(generador!B525=1,15,IF(generador!B525=2,18,IF(generador!B525=3,21,IF(generador!B525=4,24,IF(generador!B525=5,27,IF(generador!B525=6,30,IF(generador!B525=7,33,IF(generador!B525=8,36,IF(generador!B525=9,39,IF(generador!B525=10,42,IF(generador!B525=11,45,IF(generador!B525=12,48,IF(generador!B525=13,51,IF(generador!B525=14,54,IF(generador!B525=15,57))))))))))))))),FALSE),""),"")</f>
        <v/>
      </c>
      <c r="F525" s="16" t="str">
        <f t="shared" si="145"/>
        <v/>
      </c>
      <c r="G525" s="20" t="str">
        <f t="shared" si="146"/>
        <v/>
      </c>
      <c r="H525" s="13" t="str">
        <f t="shared" ca="1" si="149"/>
        <v/>
      </c>
      <c r="I525" s="14" t="str">
        <f t="shared" si="150"/>
        <v/>
      </c>
      <c r="J525" s="14" t="str">
        <f>""</f>
        <v/>
      </c>
      <c r="K525" s="14" t="str">
        <f t="shared" si="151"/>
        <v/>
      </c>
      <c r="L525" s="14" t="str">
        <f t="shared" si="152"/>
        <v/>
      </c>
      <c r="M525" s="14" t="str">
        <f t="shared" si="153"/>
        <v/>
      </c>
      <c r="N525" s="14" t="str">
        <f t="shared" si="154"/>
        <v/>
      </c>
      <c r="O525" s="14" t="str">
        <f t="shared" si="155"/>
        <v/>
      </c>
      <c r="P525" s="14" t="str">
        <f t="shared" si="156"/>
        <v/>
      </c>
      <c r="Q525" s="14" t="str">
        <f t="shared" si="157"/>
        <v/>
      </c>
      <c r="R525" s="96" t="str">
        <f t="shared" si="147"/>
        <v/>
      </c>
      <c r="S525" s="14" t="str">
        <f t="shared" si="158"/>
        <v/>
      </c>
      <c r="T525" s="14" t="str">
        <f t="shared" si="148"/>
        <v/>
      </c>
      <c r="U525" s="14" t="str">
        <f t="shared" si="159"/>
        <v/>
      </c>
      <c r="V525" s="14" t="str">
        <f t="shared" si="160"/>
        <v/>
      </c>
      <c r="W525" s="14" t="str">
        <f>IFERROR(CONCATENATE("PAGO N° ",B525," DEL CONTRATO CPS ",V525," ENTRE ",TEXT(VLOOKUP(A525,matriz,IF(generador!B525=1,16,IF(generador!B525=2,19,IF(generador!B525=3,22,IF(generador!B525=4,25,IF(generador!B525=5,28,IF(generador!B525=6,31,IF(generador!B525=7,34,IF(generador!B525=8,37,IF(generador!B525=9,40,IF(generador!B525=10,43,IF(generador!B525=11,46,IF(generador!B525=12,49,IF(generador!B525=13,52,IF(generador!B525=14,55,IF(generador!B525=15,58))))))))))))))),FALSE),"dd/mm/yyyy")," Y ",TEXT(VLOOKUP(A525,matriz,IF(generador!B525=1,17,IF(generador!B525=2,20,IF(generador!B525=3,23,IF(generador!B525=4,26,IF(generador!B525=5,29,IF(generador!B525=6,32,IF(generador!B525=7,35,IF(generador!B525=8,38,IF(generador!B525=9,41,IF(generador!B525=10,44,IF(generador!B525=11,47,IF(generador!B525=12,50,IF(generador!B525=13,53,IF(generador!B525=14,56,IF(generador!B525=15,59))))))))))))))),FALSE),"dd/mm/yyyy")),"")</f>
        <v/>
      </c>
    </row>
    <row r="526" spans="1:23" x14ac:dyDescent="0.25">
      <c r="A526" s="12"/>
      <c r="B526" s="5"/>
      <c r="C526" s="5"/>
      <c r="D526" s="14" t="str">
        <f t="shared" si="144"/>
        <v/>
      </c>
      <c r="E526" s="15" t="str">
        <f>IFERROR(IF(A526&lt;&gt;"",VLOOKUP(A526,matriz,IF(generador!B526=1,15,IF(generador!B526=2,18,IF(generador!B526=3,21,IF(generador!B526=4,24,IF(generador!B526=5,27,IF(generador!B526=6,30,IF(generador!B526=7,33,IF(generador!B526=8,36,IF(generador!B526=9,39,IF(generador!B526=10,42,IF(generador!B526=11,45,IF(generador!B526=12,48,IF(generador!B526=13,51,IF(generador!B526=14,54,IF(generador!B526=15,57))))))))))))))),FALSE),""),"")</f>
        <v/>
      </c>
      <c r="F526" s="16" t="str">
        <f t="shared" si="145"/>
        <v/>
      </c>
      <c r="G526" s="20" t="str">
        <f t="shared" si="146"/>
        <v/>
      </c>
      <c r="H526" s="13" t="str">
        <f t="shared" ca="1" si="149"/>
        <v/>
      </c>
      <c r="I526" s="14" t="str">
        <f t="shared" si="150"/>
        <v/>
      </c>
      <c r="J526" s="14" t="str">
        <f>""</f>
        <v/>
      </c>
      <c r="K526" s="14" t="str">
        <f t="shared" si="151"/>
        <v/>
      </c>
      <c r="L526" s="14" t="str">
        <f t="shared" si="152"/>
        <v/>
      </c>
      <c r="M526" s="14" t="str">
        <f t="shared" si="153"/>
        <v/>
      </c>
      <c r="N526" s="14" t="str">
        <f t="shared" si="154"/>
        <v/>
      </c>
      <c r="O526" s="14" t="str">
        <f t="shared" si="155"/>
        <v/>
      </c>
      <c r="P526" s="14" t="str">
        <f t="shared" si="156"/>
        <v/>
      </c>
      <c r="Q526" s="14" t="str">
        <f t="shared" si="157"/>
        <v/>
      </c>
      <c r="R526" s="96" t="str">
        <f t="shared" si="147"/>
        <v/>
      </c>
      <c r="S526" s="14" t="str">
        <f t="shared" si="158"/>
        <v/>
      </c>
      <c r="T526" s="14" t="str">
        <f t="shared" si="148"/>
        <v/>
      </c>
      <c r="U526" s="14" t="str">
        <f t="shared" si="159"/>
        <v/>
      </c>
      <c r="V526" s="14" t="str">
        <f t="shared" si="160"/>
        <v/>
      </c>
      <c r="W526" s="14" t="str">
        <f>IFERROR(CONCATENATE("PAGO N° ",B526," DEL CONTRATO CPS ",V526," ENTRE ",TEXT(VLOOKUP(A526,matriz,IF(generador!B526=1,16,IF(generador!B526=2,19,IF(generador!B526=3,22,IF(generador!B526=4,25,IF(generador!B526=5,28,IF(generador!B526=6,31,IF(generador!B526=7,34,IF(generador!B526=8,37,IF(generador!B526=9,40,IF(generador!B526=10,43,IF(generador!B526=11,46,IF(generador!B526=12,49,IF(generador!B526=13,52,IF(generador!B526=14,55,IF(generador!B526=15,58))))))))))))))),FALSE),"dd/mm/yyyy")," Y ",TEXT(VLOOKUP(A526,matriz,IF(generador!B526=1,17,IF(generador!B526=2,20,IF(generador!B526=3,23,IF(generador!B526=4,26,IF(generador!B526=5,29,IF(generador!B526=6,32,IF(generador!B526=7,35,IF(generador!B526=8,38,IF(generador!B526=9,41,IF(generador!B526=10,44,IF(generador!B526=11,47,IF(generador!B526=12,50,IF(generador!B526=13,53,IF(generador!B526=14,56,IF(generador!B526=15,59))))))))))))))),FALSE),"dd/mm/yyyy")),"")</f>
        <v/>
      </c>
    </row>
    <row r="527" spans="1:23" x14ac:dyDescent="0.25">
      <c r="A527" s="12"/>
      <c r="B527" s="5"/>
      <c r="C527" s="5"/>
      <c r="D527" s="14" t="str">
        <f t="shared" si="144"/>
        <v/>
      </c>
      <c r="E527" s="15" t="str">
        <f>IFERROR(IF(A527&lt;&gt;"",VLOOKUP(A527,matriz,IF(generador!B527=1,15,IF(generador!B527=2,18,IF(generador!B527=3,21,IF(generador!B527=4,24,IF(generador!B527=5,27,IF(generador!B527=6,30,IF(generador!B527=7,33,IF(generador!B527=8,36,IF(generador!B527=9,39,IF(generador!B527=10,42,IF(generador!B527=11,45,IF(generador!B527=12,48,IF(generador!B527=13,51,IF(generador!B527=14,54,IF(generador!B527=15,57))))))))))))))),FALSE),""),"")</f>
        <v/>
      </c>
      <c r="F527" s="16" t="str">
        <f t="shared" si="145"/>
        <v/>
      </c>
      <c r="G527" s="20" t="str">
        <f t="shared" si="146"/>
        <v/>
      </c>
      <c r="H527" s="13" t="str">
        <f t="shared" ca="1" si="149"/>
        <v/>
      </c>
      <c r="I527" s="14" t="str">
        <f t="shared" si="150"/>
        <v/>
      </c>
      <c r="J527" s="14" t="str">
        <f>""</f>
        <v/>
      </c>
      <c r="K527" s="14" t="str">
        <f t="shared" si="151"/>
        <v/>
      </c>
      <c r="L527" s="14" t="str">
        <f t="shared" si="152"/>
        <v/>
      </c>
      <c r="M527" s="14" t="str">
        <f t="shared" si="153"/>
        <v/>
      </c>
      <c r="N527" s="14" t="str">
        <f t="shared" si="154"/>
        <v/>
      </c>
      <c r="O527" s="14" t="str">
        <f t="shared" si="155"/>
        <v/>
      </c>
      <c r="P527" s="14" t="str">
        <f t="shared" si="156"/>
        <v/>
      </c>
      <c r="Q527" s="14" t="str">
        <f t="shared" si="157"/>
        <v/>
      </c>
      <c r="R527" s="96" t="str">
        <f t="shared" si="147"/>
        <v/>
      </c>
      <c r="S527" s="14" t="str">
        <f t="shared" si="158"/>
        <v/>
      </c>
      <c r="T527" s="14" t="str">
        <f t="shared" si="148"/>
        <v/>
      </c>
      <c r="U527" s="14" t="str">
        <f t="shared" si="159"/>
        <v/>
      </c>
      <c r="V527" s="14" t="str">
        <f t="shared" si="160"/>
        <v/>
      </c>
      <c r="W527" s="14" t="str">
        <f>IFERROR(CONCATENATE("PAGO N° ",B527," DEL CONTRATO CPS ",V527," ENTRE ",TEXT(VLOOKUP(A527,matriz,IF(generador!B527=1,16,IF(generador!B527=2,19,IF(generador!B527=3,22,IF(generador!B527=4,25,IF(generador!B527=5,28,IF(generador!B527=6,31,IF(generador!B527=7,34,IF(generador!B527=8,37,IF(generador!B527=9,40,IF(generador!B527=10,43,IF(generador!B527=11,46,IF(generador!B527=12,49,IF(generador!B527=13,52,IF(generador!B527=14,55,IF(generador!B527=15,58))))))))))))))),FALSE),"dd/mm/yyyy")," Y ",TEXT(VLOOKUP(A527,matriz,IF(generador!B527=1,17,IF(generador!B527=2,20,IF(generador!B527=3,23,IF(generador!B527=4,26,IF(generador!B527=5,29,IF(generador!B527=6,32,IF(generador!B527=7,35,IF(generador!B527=8,38,IF(generador!B527=9,41,IF(generador!B527=10,44,IF(generador!B527=11,47,IF(generador!B527=12,50,IF(generador!B527=13,53,IF(generador!B527=14,56,IF(generador!B527=15,59))))))))))))))),FALSE),"dd/mm/yyyy")),"")</f>
        <v/>
      </c>
    </row>
    <row r="528" spans="1:23" x14ac:dyDescent="0.25">
      <c r="A528" s="12"/>
      <c r="B528" s="5"/>
      <c r="C528" s="5"/>
      <c r="D528" s="14" t="str">
        <f t="shared" si="144"/>
        <v/>
      </c>
      <c r="E528" s="15" t="str">
        <f>IFERROR(IF(A528&lt;&gt;"",VLOOKUP(A528,matriz,IF(generador!B528=1,15,IF(generador!B528=2,18,IF(generador!B528=3,21,IF(generador!B528=4,24,IF(generador!B528=5,27,IF(generador!B528=6,30,IF(generador!B528=7,33,IF(generador!B528=8,36,IF(generador!B528=9,39,IF(generador!B528=10,42,IF(generador!B528=11,45,IF(generador!B528=12,48,IF(generador!B528=13,51,IF(generador!B528=14,54,IF(generador!B528=15,57))))))))))))))),FALSE),""),"")</f>
        <v/>
      </c>
      <c r="F528" s="16" t="str">
        <f t="shared" si="145"/>
        <v/>
      </c>
      <c r="G528" s="20" t="str">
        <f t="shared" si="146"/>
        <v/>
      </c>
      <c r="H528" s="13" t="str">
        <f t="shared" ca="1" si="149"/>
        <v/>
      </c>
      <c r="I528" s="14" t="str">
        <f t="shared" si="150"/>
        <v/>
      </c>
      <c r="J528" s="14" t="str">
        <f>""</f>
        <v/>
      </c>
      <c r="K528" s="14" t="str">
        <f t="shared" si="151"/>
        <v/>
      </c>
      <c r="L528" s="14" t="str">
        <f t="shared" si="152"/>
        <v/>
      </c>
      <c r="M528" s="14" t="str">
        <f t="shared" si="153"/>
        <v/>
      </c>
      <c r="N528" s="14" t="str">
        <f t="shared" si="154"/>
        <v/>
      </c>
      <c r="O528" s="14" t="str">
        <f t="shared" si="155"/>
        <v/>
      </c>
      <c r="P528" s="14" t="str">
        <f t="shared" si="156"/>
        <v/>
      </c>
      <c r="Q528" s="14" t="str">
        <f t="shared" si="157"/>
        <v/>
      </c>
      <c r="R528" s="96" t="str">
        <f t="shared" si="147"/>
        <v/>
      </c>
      <c r="S528" s="14" t="str">
        <f t="shared" si="158"/>
        <v/>
      </c>
      <c r="T528" s="14" t="str">
        <f t="shared" si="148"/>
        <v/>
      </c>
      <c r="U528" s="14" t="str">
        <f t="shared" si="159"/>
        <v/>
      </c>
      <c r="V528" s="14" t="str">
        <f t="shared" si="160"/>
        <v/>
      </c>
      <c r="W528" s="14" t="str">
        <f>IFERROR(CONCATENATE("PAGO N° ",B528," DEL CONTRATO CPS ",V528," ENTRE ",TEXT(VLOOKUP(A528,matriz,IF(generador!B528=1,16,IF(generador!B528=2,19,IF(generador!B528=3,22,IF(generador!B528=4,25,IF(generador!B528=5,28,IF(generador!B528=6,31,IF(generador!B528=7,34,IF(generador!B528=8,37,IF(generador!B528=9,40,IF(generador!B528=10,43,IF(generador!B528=11,46,IF(generador!B528=12,49,IF(generador!B528=13,52,IF(generador!B528=14,55,IF(generador!B528=15,58))))))))))))))),FALSE),"dd/mm/yyyy")," Y ",TEXT(VLOOKUP(A528,matriz,IF(generador!B528=1,17,IF(generador!B528=2,20,IF(generador!B528=3,23,IF(generador!B528=4,26,IF(generador!B528=5,29,IF(generador!B528=6,32,IF(generador!B528=7,35,IF(generador!B528=8,38,IF(generador!B528=9,41,IF(generador!B528=10,44,IF(generador!B528=11,47,IF(generador!B528=12,50,IF(generador!B528=13,53,IF(generador!B528=14,56,IF(generador!B528=15,59))))))))))))))),FALSE),"dd/mm/yyyy")),"")</f>
        <v/>
      </c>
    </row>
    <row r="529" spans="1:23" x14ac:dyDescent="0.25">
      <c r="A529" s="12"/>
      <c r="B529" s="5"/>
      <c r="C529" s="5"/>
      <c r="D529" s="14" t="str">
        <f t="shared" si="144"/>
        <v/>
      </c>
      <c r="E529" s="15" t="str">
        <f>IFERROR(IF(A529&lt;&gt;"",VLOOKUP(A529,matriz,IF(generador!B529=1,15,IF(generador!B529=2,18,IF(generador!B529=3,21,IF(generador!B529=4,24,IF(generador!B529=5,27,IF(generador!B529=6,30,IF(generador!B529=7,33,IF(generador!B529=8,36,IF(generador!B529=9,39,IF(generador!B529=10,42,IF(generador!B529=11,45,IF(generador!B529=12,48,IF(generador!B529=13,51,IF(generador!B529=14,54,IF(generador!B529=15,57))))))))))))))),FALSE),""),"")</f>
        <v/>
      </c>
      <c r="F529" s="16" t="str">
        <f t="shared" si="145"/>
        <v/>
      </c>
      <c r="G529" s="20" t="str">
        <f t="shared" si="146"/>
        <v/>
      </c>
      <c r="H529" s="13" t="str">
        <f t="shared" ca="1" si="149"/>
        <v/>
      </c>
      <c r="I529" s="14" t="str">
        <f t="shared" si="150"/>
        <v/>
      </c>
      <c r="J529" s="14" t="str">
        <f>""</f>
        <v/>
      </c>
      <c r="K529" s="14" t="str">
        <f t="shared" si="151"/>
        <v/>
      </c>
      <c r="L529" s="14" t="str">
        <f t="shared" si="152"/>
        <v/>
      </c>
      <c r="M529" s="14" t="str">
        <f t="shared" si="153"/>
        <v/>
      </c>
      <c r="N529" s="14" t="str">
        <f t="shared" si="154"/>
        <v/>
      </c>
      <c r="O529" s="14" t="str">
        <f t="shared" si="155"/>
        <v/>
      </c>
      <c r="P529" s="14" t="str">
        <f t="shared" si="156"/>
        <v/>
      </c>
      <c r="Q529" s="14" t="str">
        <f t="shared" si="157"/>
        <v/>
      </c>
      <c r="R529" s="96" t="str">
        <f t="shared" si="147"/>
        <v/>
      </c>
      <c r="S529" s="14" t="str">
        <f t="shared" si="158"/>
        <v/>
      </c>
      <c r="T529" s="14" t="str">
        <f t="shared" si="148"/>
        <v/>
      </c>
      <c r="U529" s="14" t="str">
        <f t="shared" si="159"/>
        <v/>
      </c>
      <c r="V529" s="14" t="str">
        <f t="shared" si="160"/>
        <v/>
      </c>
      <c r="W529" s="14" t="str">
        <f>IFERROR(CONCATENATE("PAGO N° ",B529," DEL CONTRATO CPS ",V529," ENTRE ",TEXT(VLOOKUP(A529,matriz,IF(generador!B529=1,16,IF(generador!B529=2,19,IF(generador!B529=3,22,IF(generador!B529=4,25,IF(generador!B529=5,28,IF(generador!B529=6,31,IF(generador!B529=7,34,IF(generador!B529=8,37,IF(generador!B529=9,40,IF(generador!B529=10,43,IF(generador!B529=11,46,IF(generador!B529=12,49,IF(generador!B529=13,52,IF(generador!B529=14,55,IF(generador!B529=15,58))))))))))))))),FALSE),"dd/mm/yyyy")," Y ",TEXT(VLOOKUP(A529,matriz,IF(generador!B529=1,17,IF(generador!B529=2,20,IF(generador!B529=3,23,IF(generador!B529=4,26,IF(generador!B529=5,29,IF(generador!B529=6,32,IF(generador!B529=7,35,IF(generador!B529=8,38,IF(generador!B529=9,41,IF(generador!B529=10,44,IF(generador!B529=11,47,IF(generador!B529=12,50,IF(generador!B529=13,53,IF(generador!B529=14,56,IF(generador!B529=15,59))))))))))))))),FALSE),"dd/mm/yyyy")),"")</f>
        <v/>
      </c>
    </row>
    <row r="530" spans="1:23" x14ac:dyDescent="0.25">
      <c r="A530" s="12"/>
      <c r="B530" s="5"/>
      <c r="C530" s="5"/>
      <c r="D530" s="14" t="str">
        <f t="shared" si="144"/>
        <v/>
      </c>
      <c r="E530" s="15" t="str">
        <f>IFERROR(IF(A530&lt;&gt;"",VLOOKUP(A530,matriz,IF(generador!B530=1,15,IF(generador!B530=2,18,IF(generador!B530=3,21,IF(generador!B530=4,24,IF(generador!B530=5,27,IF(generador!B530=6,30,IF(generador!B530=7,33,IF(generador!B530=8,36,IF(generador!B530=9,39,IF(generador!B530=10,42,IF(generador!B530=11,45,IF(generador!B530=12,48,IF(generador!B530=13,51,IF(generador!B530=14,54,IF(generador!B530=15,57))))))))))))))),FALSE),""),"")</f>
        <v/>
      </c>
      <c r="F530" s="16" t="str">
        <f t="shared" si="145"/>
        <v/>
      </c>
      <c r="G530" s="20" t="str">
        <f t="shared" si="146"/>
        <v/>
      </c>
      <c r="H530" s="13" t="str">
        <f t="shared" ca="1" si="149"/>
        <v/>
      </c>
      <c r="I530" s="14" t="str">
        <f t="shared" si="150"/>
        <v/>
      </c>
      <c r="J530" s="14" t="str">
        <f>""</f>
        <v/>
      </c>
      <c r="K530" s="14" t="str">
        <f t="shared" si="151"/>
        <v/>
      </c>
      <c r="L530" s="14" t="str">
        <f t="shared" si="152"/>
        <v/>
      </c>
      <c r="M530" s="14" t="str">
        <f t="shared" si="153"/>
        <v/>
      </c>
      <c r="N530" s="14" t="str">
        <f t="shared" si="154"/>
        <v/>
      </c>
      <c r="O530" s="14" t="str">
        <f t="shared" si="155"/>
        <v/>
      </c>
      <c r="P530" s="14" t="str">
        <f t="shared" si="156"/>
        <v/>
      </c>
      <c r="Q530" s="14" t="str">
        <f t="shared" si="157"/>
        <v/>
      </c>
      <c r="R530" s="96" t="str">
        <f t="shared" si="147"/>
        <v/>
      </c>
      <c r="S530" s="14" t="str">
        <f t="shared" si="158"/>
        <v/>
      </c>
      <c r="T530" s="14" t="str">
        <f t="shared" si="148"/>
        <v/>
      </c>
      <c r="U530" s="14" t="str">
        <f t="shared" si="159"/>
        <v/>
      </c>
      <c r="V530" s="14" t="str">
        <f t="shared" si="160"/>
        <v/>
      </c>
      <c r="W530" s="14" t="str">
        <f>IFERROR(CONCATENATE("PAGO N° ",B530," DEL CONTRATO CPS ",V530," ENTRE ",TEXT(VLOOKUP(A530,matriz,IF(generador!B530=1,16,IF(generador!B530=2,19,IF(generador!B530=3,22,IF(generador!B530=4,25,IF(generador!B530=5,28,IF(generador!B530=6,31,IF(generador!B530=7,34,IF(generador!B530=8,37,IF(generador!B530=9,40,IF(generador!B530=10,43,IF(generador!B530=11,46,IF(generador!B530=12,49,IF(generador!B530=13,52,IF(generador!B530=14,55,IF(generador!B530=15,58))))))))))))))),FALSE),"dd/mm/yyyy")," Y ",TEXT(VLOOKUP(A530,matriz,IF(generador!B530=1,17,IF(generador!B530=2,20,IF(generador!B530=3,23,IF(generador!B530=4,26,IF(generador!B530=5,29,IF(generador!B530=6,32,IF(generador!B530=7,35,IF(generador!B530=8,38,IF(generador!B530=9,41,IF(generador!B530=10,44,IF(generador!B530=11,47,IF(generador!B530=12,50,IF(generador!B530=13,53,IF(generador!B530=14,56,IF(generador!B530=15,59))))))))))))))),FALSE),"dd/mm/yyyy")),"")</f>
        <v/>
      </c>
    </row>
    <row r="531" spans="1:23" x14ac:dyDescent="0.25">
      <c r="A531" s="12"/>
      <c r="B531" s="5"/>
      <c r="C531" s="5"/>
      <c r="D531" s="14" t="str">
        <f t="shared" si="144"/>
        <v/>
      </c>
      <c r="E531" s="15" t="str">
        <f>IFERROR(IF(A531&lt;&gt;"",VLOOKUP(A531,matriz,IF(generador!B531=1,15,IF(generador!B531=2,18,IF(generador!B531=3,21,IF(generador!B531=4,24,IF(generador!B531=5,27,IF(generador!B531=6,30,IF(generador!B531=7,33,IF(generador!B531=8,36,IF(generador!B531=9,39,IF(generador!B531=10,42,IF(generador!B531=11,45,IF(generador!B531=12,48,IF(generador!B531=13,51,IF(generador!B531=14,54,IF(generador!B531=15,57))))))))))))))),FALSE),""),"")</f>
        <v/>
      </c>
      <c r="F531" s="16" t="str">
        <f t="shared" si="145"/>
        <v/>
      </c>
      <c r="G531" s="20" t="str">
        <f t="shared" si="146"/>
        <v/>
      </c>
      <c r="H531" s="13" t="str">
        <f t="shared" ca="1" si="149"/>
        <v/>
      </c>
      <c r="I531" s="14" t="str">
        <f t="shared" si="150"/>
        <v/>
      </c>
      <c r="J531" s="14" t="str">
        <f>""</f>
        <v/>
      </c>
      <c r="K531" s="14" t="str">
        <f t="shared" si="151"/>
        <v/>
      </c>
      <c r="L531" s="14" t="str">
        <f t="shared" si="152"/>
        <v/>
      </c>
      <c r="M531" s="14" t="str">
        <f t="shared" si="153"/>
        <v/>
      </c>
      <c r="N531" s="14" t="str">
        <f t="shared" si="154"/>
        <v/>
      </c>
      <c r="O531" s="14" t="str">
        <f t="shared" si="155"/>
        <v/>
      </c>
      <c r="P531" s="14" t="str">
        <f t="shared" si="156"/>
        <v/>
      </c>
      <c r="Q531" s="14" t="str">
        <f t="shared" si="157"/>
        <v/>
      </c>
      <c r="R531" s="96" t="str">
        <f t="shared" si="147"/>
        <v/>
      </c>
      <c r="S531" s="14" t="str">
        <f t="shared" si="158"/>
        <v/>
      </c>
      <c r="T531" s="14" t="str">
        <f t="shared" si="148"/>
        <v/>
      </c>
      <c r="U531" s="14" t="str">
        <f t="shared" si="159"/>
        <v/>
      </c>
      <c r="V531" s="14" t="str">
        <f t="shared" si="160"/>
        <v/>
      </c>
      <c r="W531" s="14" t="str">
        <f>IFERROR(CONCATENATE("PAGO N° ",B531," DEL CONTRATO CPS ",V531," ENTRE ",TEXT(VLOOKUP(A531,matriz,IF(generador!B531=1,16,IF(generador!B531=2,19,IF(generador!B531=3,22,IF(generador!B531=4,25,IF(generador!B531=5,28,IF(generador!B531=6,31,IF(generador!B531=7,34,IF(generador!B531=8,37,IF(generador!B531=9,40,IF(generador!B531=10,43,IF(generador!B531=11,46,IF(generador!B531=12,49,IF(generador!B531=13,52,IF(generador!B531=14,55,IF(generador!B531=15,58))))))))))))))),FALSE),"dd/mm/yyyy")," Y ",TEXT(VLOOKUP(A531,matriz,IF(generador!B531=1,17,IF(generador!B531=2,20,IF(generador!B531=3,23,IF(generador!B531=4,26,IF(generador!B531=5,29,IF(generador!B531=6,32,IF(generador!B531=7,35,IF(generador!B531=8,38,IF(generador!B531=9,41,IF(generador!B531=10,44,IF(generador!B531=11,47,IF(generador!B531=12,50,IF(generador!B531=13,53,IF(generador!B531=14,56,IF(generador!B531=15,59))))))))))))))),FALSE),"dd/mm/yyyy")),"")</f>
        <v/>
      </c>
    </row>
    <row r="532" spans="1:23" x14ac:dyDescent="0.25">
      <c r="A532" s="12"/>
      <c r="B532" s="5"/>
      <c r="C532" s="5"/>
      <c r="D532" s="14" t="str">
        <f t="shared" si="144"/>
        <v/>
      </c>
      <c r="E532" s="15" t="str">
        <f>IFERROR(IF(A532&lt;&gt;"",VLOOKUP(A532,matriz,IF(generador!B532=1,15,IF(generador!B532=2,18,IF(generador!B532=3,21,IF(generador!B532=4,24,IF(generador!B532=5,27,IF(generador!B532=6,30,IF(generador!B532=7,33,IF(generador!B532=8,36,IF(generador!B532=9,39,IF(generador!B532=10,42,IF(generador!B532=11,45,IF(generador!B532=12,48,IF(generador!B532=13,51,IF(generador!B532=14,54,IF(generador!B532=15,57))))))))))))))),FALSE),""),"")</f>
        <v/>
      </c>
      <c r="F532" s="16" t="str">
        <f t="shared" si="145"/>
        <v/>
      </c>
      <c r="G532" s="20" t="str">
        <f t="shared" si="146"/>
        <v/>
      </c>
      <c r="H532" s="13" t="str">
        <f t="shared" ca="1" si="149"/>
        <v/>
      </c>
      <c r="I532" s="14" t="str">
        <f t="shared" si="150"/>
        <v/>
      </c>
      <c r="J532" s="14" t="str">
        <f>""</f>
        <v/>
      </c>
      <c r="K532" s="14" t="str">
        <f t="shared" si="151"/>
        <v/>
      </c>
      <c r="L532" s="14" t="str">
        <f t="shared" si="152"/>
        <v/>
      </c>
      <c r="M532" s="14" t="str">
        <f t="shared" si="153"/>
        <v/>
      </c>
      <c r="N532" s="14" t="str">
        <f t="shared" si="154"/>
        <v/>
      </c>
      <c r="O532" s="14" t="str">
        <f t="shared" si="155"/>
        <v/>
      </c>
      <c r="P532" s="14" t="str">
        <f t="shared" si="156"/>
        <v/>
      </c>
      <c r="Q532" s="14" t="str">
        <f t="shared" si="157"/>
        <v/>
      </c>
      <c r="R532" s="96" t="str">
        <f t="shared" si="147"/>
        <v/>
      </c>
      <c r="S532" s="14" t="str">
        <f t="shared" si="158"/>
        <v/>
      </c>
      <c r="T532" s="14" t="str">
        <f t="shared" si="148"/>
        <v/>
      </c>
      <c r="U532" s="14" t="str">
        <f t="shared" si="159"/>
        <v/>
      </c>
      <c r="V532" s="14" t="str">
        <f t="shared" si="160"/>
        <v/>
      </c>
      <c r="W532" s="14" t="str">
        <f>IFERROR(CONCATENATE("PAGO N° ",B532," DEL CONTRATO CPS ",V532," ENTRE ",TEXT(VLOOKUP(A532,matriz,IF(generador!B532=1,16,IF(generador!B532=2,19,IF(generador!B532=3,22,IF(generador!B532=4,25,IF(generador!B532=5,28,IF(generador!B532=6,31,IF(generador!B532=7,34,IF(generador!B532=8,37,IF(generador!B532=9,40,IF(generador!B532=10,43,IF(generador!B532=11,46,IF(generador!B532=12,49,IF(generador!B532=13,52,IF(generador!B532=14,55,IF(generador!B532=15,58))))))))))))))),FALSE),"dd/mm/yyyy")," Y ",TEXT(VLOOKUP(A532,matriz,IF(generador!B532=1,17,IF(generador!B532=2,20,IF(generador!B532=3,23,IF(generador!B532=4,26,IF(generador!B532=5,29,IF(generador!B532=6,32,IF(generador!B532=7,35,IF(generador!B532=8,38,IF(generador!B532=9,41,IF(generador!B532=10,44,IF(generador!B532=11,47,IF(generador!B532=12,50,IF(generador!B532=13,53,IF(generador!B532=14,56,IF(generador!B532=15,59))))))))))))))),FALSE),"dd/mm/yyyy")),"")</f>
        <v/>
      </c>
    </row>
    <row r="533" spans="1:23" x14ac:dyDescent="0.25">
      <c r="A533" s="12"/>
      <c r="B533" s="5"/>
      <c r="C533" s="5"/>
      <c r="D533" s="14" t="str">
        <f t="shared" si="144"/>
        <v/>
      </c>
      <c r="E533" s="15" t="str">
        <f>IFERROR(IF(A533&lt;&gt;"",VLOOKUP(A533,matriz,IF(generador!B533=1,15,IF(generador!B533=2,18,IF(generador!B533=3,21,IF(generador!B533=4,24,IF(generador!B533=5,27,IF(generador!B533=6,30,IF(generador!B533=7,33,IF(generador!B533=8,36,IF(generador!B533=9,39,IF(generador!B533=10,42,IF(generador!B533=11,45,IF(generador!B533=12,48,IF(generador!B533=13,51,IF(generador!B533=14,54,IF(generador!B533=15,57))))))))))))))),FALSE),""),"")</f>
        <v/>
      </c>
      <c r="F533" s="16" t="str">
        <f t="shared" si="145"/>
        <v/>
      </c>
      <c r="G533" s="20" t="str">
        <f t="shared" si="146"/>
        <v/>
      </c>
      <c r="H533" s="13" t="str">
        <f t="shared" ca="1" si="149"/>
        <v/>
      </c>
      <c r="I533" s="14" t="str">
        <f t="shared" si="150"/>
        <v/>
      </c>
      <c r="J533" s="14" t="str">
        <f>""</f>
        <v/>
      </c>
      <c r="K533" s="14" t="str">
        <f t="shared" si="151"/>
        <v/>
      </c>
      <c r="L533" s="14" t="str">
        <f t="shared" si="152"/>
        <v/>
      </c>
      <c r="M533" s="14" t="str">
        <f t="shared" si="153"/>
        <v/>
      </c>
      <c r="N533" s="14" t="str">
        <f t="shared" si="154"/>
        <v/>
      </c>
      <c r="O533" s="14" t="str">
        <f t="shared" si="155"/>
        <v/>
      </c>
      <c r="P533" s="14" t="str">
        <f t="shared" si="156"/>
        <v/>
      </c>
      <c r="Q533" s="14" t="str">
        <f t="shared" si="157"/>
        <v/>
      </c>
      <c r="R533" s="96" t="str">
        <f t="shared" si="147"/>
        <v/>
      </c>
      <c r="S533" s="14" t="str">
        <f t="shared" si="158"/>
        <v/>
      </c>
      <c r="T533" s="14" t="str">
        <f t="shared" si="148"/>
        <v/>
      </c>
      <c r="U533" s="14" t="str">
        <f t="shared" si="159"/>
        <v/>
      </c>
      <c r="V533" s="14" t="str">
        <f t="shared" si="160"/>
        <v/>
      </c>
      <c r="W533" s="14" t="str">
        <f>IFERROR(CONCATENATE("PAGO N° ",B533," DEL CONTRATO CPS ",V533," ENTRE ",TEXT(VLOOKUP(A533,matriz,IF(generador!B533=1,16,IF(generador!B533=2,19,IF(generador!B533=3,22,IF(generador!B533=4,25,IF(generador!B533=5,28,IF(generador!B533=6,31,IF(generador!B533=7,34,IF(generador!B533=8,37,IF(generador!B533=9,40,IF(generador!B533=10,43,IF(generador!B533=11,46,IF(generador!B533=12,49,IF(generador!B533=13,52,IF(generador!B533=14,55,IF(generador!B533=15,58))))))))))))))),FALSE),"dd/mm/yyyy")," Y ",TEXT(VLOOKUP(A533,matriz,IF(generador!B533=1,17,IF(generador!B533=2,20,IF(generador!B533=3,23,IF(generador!B533=4,26,IF(generador!B533=5,29,IF(generador!B533=6,32,IF(generador!B533=7,35,IF(generador!B533=8,38,IF(generador!B533=9,41,IF(generador!B533=10,44,IF(generador!B533=11,47,IF(generador!B533=12,50,IF(generador!B533=13,53,IF(generador!B533=14,56,IF(generador!B533=15,59))))))))))))))),FALSE),"dd/mm/yyyy")),"")</f>
        <v/>
      </c>
    </row>
    <row r="534" spans="1:23" x14ac:dyDescent="0.25">
      <c r="A534" s="12"/>
      <c r="B534" s="5"/>
      <c r="C534" s="5"/>
      <c r="D534" s="14" t="str">
        <f t="shared" si="144"/>
        <v/>
      </c>
      <c r="E534" s="15" t="str">
        <f>IFERROR(IF(A534&lt;&gt;"",VLOOKUP(A534,matriz,IF(generador!B534=1,15,IF(generador!B534=2,18,IF(generador!B534=3,21,IF(generador!B534=4,24,IF(generador!B534=5,27,IF(generador!B534=6,30,IF(generador!B534=7,33,IF(generador!B534=8,36,IF(generador!B534=9,39,IF(generador!B534=10,42,IF(generador!B534=11,45,IF(generador!B534=12,48,IF(generador!B534=13,51,IF(generador!B534=14,54,IF(generador!B534=15,57))))))))))))))),FALSE),""),"")</f>
        <v/>
      </c>
      <c r="F534" s="16" t="str">
        <f t="shared" si="145"/>
        <v/>
      </c>
      <c r="G534" s="20" t="str">
        <f t="shared" si="146"/>
        <v/>
      </c>
      <c r="H534" s="13" t="str">
        <f t="shared" ca="1" si="149"/>
        <v/>
      </c>
      <c r="I534" s="14" t="str">
        <f t="shared" si="150"/>
        <v/>
      </c>
      <c r="J534" s="14" t="str">
        <f>""</f>
        <v/>
      </c>
      <c r="K534" s="14" t="str">
        <f t="shared" si="151"/>
        <v/>
      </c>
      <c r="L534" s="14" t="str">
        <f t="shared" si="152"/>
        <v/>
      </c>
      <c r="M534" s="14" t="str">
        <f t="shared" si="153"/>
        <v/>
      </c>
      <c r="N534" s="14" t="str">
        <f t="shared" si="154"/>
        <v/>
      </c>
      <c r="O534" s="14" t="str">
        <f t="shared" si="155"/>
        <v/>
      </c>
      <c r="P534" s="14" t="str">
        <f t="shared" si="156"/>
        <v/>
      </c>
      <c r="Q534" s="14" t="str">
        <f t="shared" si="157"/>
        <v/>
      </c>
      <c r="R534" s="96" t="str">
        <f t="shared" si="147"/>
        <v/>
      </c>
      <c r="S534" s="14" t="str">
        <f t="shared" si="158"/>
        <v/>
      </c>
      <c r="T534" s="14" t="str">
        <f t="shared" si="148"/>
        <v/>
      </c>
      <c r="U534" s="14" t="str">
        <f t="shared" si="159"/>
        <v/>
      </c>
      <c r="V534" s="14" t="str">
        <f t="shared" si="160"/>
        <v/>
      </c>
      <c r="W534" s="14" t="str">
        <f>IFERROR(CONCATENATE("PAGO N° ",B534," DEL CONTRATO CPS ",V534," ENTRE ",TEXT(VLOOKUP(A534,matriz,IF(generador!B534=1,16,IF(generador!B534=2,19,IF(generador!B534=3,22,IF(generador!B534=4,25,IF(generador!B534=5,28,IF(generador!B534=6,31,IF(generador!B534=7,34,IF(generador!B534=8,37,IF(generador!B534=9,40,IF(generador!B534=10,43,IF(generador!B534=11,46,IF(generador!B534=12,49,IF(generador!B534=13,52,IF(generador!B534=14,55,IF(generador!B534=15,58))))))))))))))),FALSE),"dd/mm/yyyy")," Y ",TEXT(VLOOKUP(A534,matriz,IF(generador!B534=1,17,IF(generador!B534=2,20,IF(generador!B534=3,23,IF(generador!B534=4,26,IF(generador!B534=5,29,IF(generador!B534=6,32,IF(generador!B534=7,35,IF(generador!B534=8,38,IF(generador!B534=9,41,IF(generador!B534=10,44,IF(generador!B534=11,47,IF(generador!B534=12,50,IF(generador!B534=13,53,IF(generador!B534=14,56,IF(generador!B534=15,59))))))))))))))),FALSE),"dd/mm/yyyy")),"")</f>
        <v/>
      </c>
    </row>
    <row r="535" spans="1:23" x14ac:dyDescent="0.25">
      <c r="A535" s="12"/>
      <c r="B535" s="5"/>
      <c r="C535" s="5"/>
      <c r="D535" s="14" t="str">
        <f t="shared" si="144"/>
        <v/>
      </c>
      <c r="E535" s="15" t="str">
        <f>IFERROR(IF(A535&lt;&gt;"",VLOOKUP(A535,matriz,IF(generador!B535=1,15,IF(generador!B535=2,18,IF(generador!B535=3,21,IF(generador!B535=4,24,IF(generador!B535=5,27,IF(generador!B535=6,30,IF(generador!B535=7,33,IF(generador!B535=8,36,IF(generador!B535=9,39,IF(generador!B535=10,42,IF(generador!B535=11,45,IF(generador!B535=12,48,IF(generador!B535=13,51,IF(generador!B535=14,54,IF(generador!B535=15,57))))))))))))))),FALSE),""),"")</f>
        <v/>
      </c>
      <c r="F535" s="16" t="str">
        <f t="shared" si="145"/>
        <v/>
      </c>
      <c r="G535" s="20" t="str">
        <f t="shared" si="146"/>
        <v/>
      </c>
      <c r="H535" s="13" t="str">
        <f t="shared" ca="1" si="149"/>
        <v/>
      </c>
      <c r="I535" s="14" t="str">
        <f t="shared" si="150"/>
        <v/>
      </c>
      <c r="J535" s="14" t="str">
        <f>""</f>
        <v/>
      </c>
      <c r="K535" s="14" t="str">
        <f t="shared" si="151"/>
        <v/>
      </c>
      <c r="L535" s="14" t="str">
        <f t="shared" si="152"/>
        <v/>
      </c>
      <c r="M535" s="14" t="str">
        <f t="shared" si="153"/>
        <v/>
      </c>
      <c r="N535" s="14" t="str">
        <f t="shared" si="154"/>
        <v/>
      </c>
      <c r="O535" s="14" t="str">
        <f t="shared" si="155"/>
        <v/>
      </c>
      <c r="P535" s="14" t="str">
        <f t="shared" si="156"/>
        <v/>
      </c>
      <c r="Q535" s="14" t="str">
        <f t="shared" si="157"/>
        <v/>
      </c>
      <c r="R535" s="96" t="str">
        <f t="shared" si="147"/>
        <v/>
      </c>
      <c r="S535" s="14" t="str">
        <f t="shared" si="158"/>
        <v/>
      </c>
      <c r="T535" s="14" t="str">
        <f t="shared" si="148"/>
        <v/>
      </c>
      <c r="U535" s="14" t="str">
        <f t="shared" si="159"/>
        <v/>
      </c>
      <c r="V535" s="14" t="str">
        <f t="shared" si="160"/>
        <v/>
      </c>
      <c r="W535" s="14" t="str">
        <f>IFERROR(CONCATENATE("PAGO N° ",B535," DEL CONTRATO CPS ",V535," ENTRE ",TEXT(VLOOKUP(A535,matriz,IF(generador!B535=1,16,IF(generador!B535=2,19,IF(generador!B535=3,22,IF(generador!B535=4,25,IF(generador!B535=5,28,IF(generador!B535=6,31,IF(generador!B535=7,34,IF(generador!B535=8,37,IF(generador!B535=9,40,IF(generador!B535=10,43,IF(generador!B535=11,46,IF(generador!B535=12,49,IF(generador!B535=13,52,IF(generador!B535=14,55,IF(generador!B535=15,58))))))))))))))),FALSE),"dd/mm/yyyy")," Y ",TEXT(VLOOKUP(A535,matriz,IF(generador!B535=1,17,IF(generador!B535=2,20,IF(generador!B535=3,23,IF(generador!B535=4,26,IF(generador!B535=5,29,IF(generador!B535=6,32,IF(generador!B535=7,35,IF(generador!B535=8,38,IF(generador!B535=9,41,IF(generador!B535=10,44,IF(generador!B535=11,47,IF(generador!B535=12,50,IF(generador!B535=13,53,IF(generador!B535=14,56,IF(generador!B535=15,59))))))))))))))),FALSE),"dd/mm/yyyy")),"")</f>
        <v/>
      </c>
    </row>
    <row r="536" spans="1:23" x14ac:dyDescent="0.25">
      <c r="A536" s="12"/>
      <c r="B536" s="5"/>
      <c r="C536" s="5"/>
      <c r="D536" s="14" t="str">
        <f t="shared" si="144"/>
        <v/>
      </c>
      <c r="E536" s="15" t="str">
        <f>IFERROR(IF(A536&lt;&gt;"",VLOOKUP(A536,matriz,IF(generador!B536=1,15,IF(generador!B536=2,18,IF(generador!B536=3,21,IF(generador!B536=4,24,IF(generador!B536=5,27,IF(generador!B536=6,30,IF(generador!B536=7,33,IF(generador!B536=8,36,IF(generador!B536=9,39,IF(generador!B536=10,42,IF(generador!B536=11,45,IF(generador!B536=12,48,IF(generador!B536=13,51,IF(generador!B536=14,54,IF(generador!B536=15,57))))))))))))))),FALSE),""),"")</f>
        <v/>
      </c>
      <c r="F536" s="16" t="str">
        <f t="shared" si="145"/>
        <v/>
      </c>
      <c r="G536" s="20" t="str">
        <f t="shared" si="146"/>
        <v/>
      </c>
      <c r="H536" s="13" t="str">
        <f t="shared" ca="1" si="149"/>
        <v/>
      </c>
      <c r="I536" s="14" t="str">
        <f t="shared" si="150"/>
        <v/>
      </c>
      <c r="J536" s="14" t="str">
        <f>""</f>
        <v/>
      </c>
      <c r="K536" s="14" t="str">
        <f t="shared" si="151"/>
        <v/>
      </c>
      <c r="L536" s="14" t="str">
        <f t="shared" si="152"/>
        <v/>
      </c>
      <c r="M536" s="14" t="str">
        <f t="shared" si="153"/>
        <v/>
      </c>
      <c r="N536" s="14" t="str">
        <f t="shared" si="154"/>
        <v/>
      </c>
      <c r="O536" s="14" t="str">
        <f t="shared" si="155"/>
        <v/>
      </c>
      <c r="P536" s="14" t="str">
        <f t="shared" si="156"/>
        <v/>
      </c>
      <c r="Q536" s="14" t="str">
        <f t="shared" si="157"/>
        <v/>
      </c>
      <c r="R536" s="96" t="str">
        <f t="shared" si="147"/>
        <v/>
      </c>
      <c r="S536" s="14" t="str">
        <f t="shared" si="158"/>
        <v/>
      </c>
      <c r="T536" s="14" t="str">
        <f t="shared" si="148"/>
        <v/>
      </c>
      <c r="U536" s="14" t="str">
        <f t="shared" si="159"/>
        <v/>
      </c>
      <c r="V536" s="14" t="str">
        <f t="shared" si="160"/>
        <v/>
      </c>
      <c r="W536" s="14" t="str">
        <f>IFERROR(CONCATENATE("PAGO N° ",B536," DEL CONTRATO CPS ",V536," ENTRE ",TEXT(VLOOKUP(A536,matriz,IF(generador!B536=1,16,IF(generador!B536=2,19,IF(generador!B536=3,22,IF(generador!B536=4,25,IF(generador!B536=5,28,IF(generador!B536=6,31,IF(generador!B536=7,34,IF(generador!B536=8,37,IF(generador!B536=9,40,IF(generador!B536=10,43,IF(generador!B536=11,46,IF(generador!B536=12,49,IF(generador!B536=13,52,IF(generador!B536=14,55,IF(generador!B536=15,58))))))))))))))),FALSE),"dd/mm/yyyy")," Y ",TEXT(VLOOKUP(A536,matriz,IF(generador!B536=1,17,IF(generador!B536=2,20,IF(generador!B536=3,23,IF(generador!B536=4,26,IF(generador!B536=5,29,IF(generador!B536=6,32,IF(generador!B536=7,35,IF(generador!B536=8,38,IF(generador!B536=9,41,IF(generador!B536=10,44,IF(generador!B536=11,47,IF(generador!B536=12,50,IF(generador!B536=13,53,IF(generador!B536=14,56,IF(generador!B536=15,59))))))))))))))),FALSE),"dd/mm/yyyy")),"")</f>
        <v/>
      </c>
    </row>
    <row r="537" spans="1:23" x14ac:dyDescent="0.25">
      <c r="A537" s="12"/>
      <c r="B537" s="5"/>
      <c r="C537" s="5"/>
      <c r="D537" s="14" t="str">
        <f t="shared" si="144"/>
        <v/>
      </c>
      <c r="E537" s="15" t="str">
        <f>IFERROR(IF(A537&lt;&gt;"",VLOOKUP(A537,matriz,IF(generador!B537=1,15,IF(generador!B537=2,18,IF(generador!B537=3,21,IF(generador!B537=4,24,IF(generador!B537=5,27,IF(generador!B537=6,30,IF(generador!B537=7,33,IF(generador!B537=8,36,IF(generador!B537=9,39,IF(generador!B537=10,42,IF(generador!B537=11,45,IF(generador!B537=12,48,IF(generador!B537=13,51,IF(generador!B537=14,54,IF(generador!B537=15,57))))))))))))))),FALSE),""),"")</f>
        <v/>
      </c>
      <c r="F537" s="16" t="str">
        <f t="shared" si="145"/>
        <v/>
      </c>
      <c r="G537" s="20" t="str">
        <f t="shared" si="146"/>
        <v/>
      </c>
      <c r="H537" s="13" t="str">
        <f t="shared" ca="1" si="149"/>
        <v/>
      </c>
      <c r="I537" s="14" t="str">
        <f t="shared" si="150"/>
        <v/>
      </c>
      <c r="J537" s="14" t="str">
        <f>""</f>
        <v/>
      </c>
      <c r="K537" s="14" t="str">
        <f t="shared" si="151"/>
        <v/>
      </c>
      <c r="L537" s="14" t="str">
        <f t="shared" si="152"/>
        <v/>
      </c>
      <c r="M537" s="14" t="str">
        <f t="shared" si="153"/>
        <v/>
      </c>
      <c r="N537" s="14" t="str">
        <f t="shared" si="154"/>
        <v/>
      </c>
      <c r="O537" s="14" t="str">
        <f t="shared" si="155"/>
        <v/>
      </c>
      <c r="P537" s="14" t="str">
        <f t="shared" si="156"/>
        <v/>
      </c>
      <c r="Q537" s="14" t="str">
        <f t="shared" si="157"/>
        <v/>
      </c>
      <c r="R537" s="96" t="str">
        <f t="shared" si="147"/>
        <v/>
      </c>
      <c r="S537" s="14" t="str">
        <f t="shared" si="158"/>
        <v/>
      </c>
      <c r="T537" s="14" t="str">
        <f t="shared" si="148"/>
        <v/>
      </c>
      <c r="U537" s="14" t="str">
        <f t="shared" si="159"/>
        <v/>
      </c>
      <c r="V537" s="14" t="str">
        <f t="shared" si="160"/>
        <v/>
      </c>
      <c r="W537" s="14" t="str">
        <f>IFERROR(CONCATENATE("PAGO N° ",B537," DEL CONTRATO CPS ",V537," ENTRE ",TEXT(VLOOKUP(A537,matriz,IF(generador!B537=1,16,IF(generador!B537=2,19,IF(generador!B537=3,22,IF(generador!B537=4,25,IF(generador!B537=5,28,IF(generador!B537=6,31,IF(generador!B537=7,34,IF(generador!B537=8,37,IF(generador!B537=9,40,IF(generador!B537=10,43,IF(generador!B537=11,46,IF(generador!B537=12,49,IF(generador!B537=13,52,IF(generador!B537=14,55,IF(generador!B537=15,58))))))))))))))),FALSE),"dd/mm/yyyy")," Y ",TEXT(VLOOKUP(A537,matriz,IF(generador!B537=1,17,IF(generador!B537=2,20,IF(generador!B537=3,23,IF(generador!B537=4,26,IF(generador!B537=5,29,IF(generador!B537=6,32,IF(generador!B537=7,35,IF(generador!B537=8,38,IF(generador!B537=9,41,IF(generador!B537=10,44,IF(generador!B537=11,47,IF(generador!B537=12,50,IF(generador!B537=13,53,IF(generador!B537=14,56,IF(generador!B537=15,59))))))))))))))),FALSE),"dd/mm/yyyy")),"")</f>
        <v/>
      </c>
    </row>
    <row r="538" spans="1:23" x14ac:dyDescent="0.25">
      <c r="A538" s="12"/>
      <c r="B538" s="5"/>
      <c r="C538" s="5"/>
      <c r="D538" s="14" t="str">
        <f t="shared" si="144"/>
        <v/>
      </c>
      <c r="E538" s="15" t="str">
        <f>IFERROR(IF(A538&lt;&gt;"",VLOOKUP(A538,matriz,IF(generador!B538=1,15,IF(generador!B538=2,18,IF(generador!B538=3,21,IF(generador!B538=4,24,IF(generador!B538=5,27,IF(generador!B538=6,30,IF(generador!B538=7,33,IF(generador!B538=8,36,IF(generador!B538=9,39,IF(generador!B538=10,42,IF(generador!B538=11,45,IF(generador!B538=12,48,IF(generador!B538=13,51,IF(generador!B538=14,54,IF(generador!B538=15,57))))))))))))))),FALSE),""),"")</f>
        <v/>
      </c>
      <c r="F538" s="16" t="str">
        <f t="shared" si="145"/>
        <v/>
      </c>
      <c r="G538" s="20" t="str">
        <f t="shared" si="146"/>
        <v/>
      </c>
      <c r="H538" s="13" t="str">
        <f t="shared" ca="1" si="149"/>
        <v/>
      </c>
      <c r="I538" s="14" t="str">
        <f t="shared" si="150"/>
        <v/>
      </c>
      <c r="J538" s="14" t="str">
        <f>""</f>
        <v/>
      </c>
      <c r="K538" s="14" t="str">
        <f t="shared" si="151"/>
        <v/>
      </c>
      <c r="L538" s="14" t="str">
        <f t="shared" si="152"/>
        <v/>
      </c>
      <c r="M538" s="14" t="str">
        <f t="shared" si="153"/>
        <v/>
      </c>
      <c r="N538" s="14" t="str">
        <f t="shared" si="154"/>
        <v/>
      </c>
      <c r="O538" s="14" t="str">
        <f t="shared" si="155"/>
        <v/>
      </c>
      <c r="P538" s="14" t="str">
        <f t="shared" si="156"/>
        <v/>
      </c>
      <c r="Q538" s="14" t="str">
        <f t="shared" si="157"/>
        <v/>
      </c>
      <c r="R538" s="96" t="str">
        <f t="shared" si="147"/>
        <v/>
      </c>
      <c r="S538" s="14" t="str">
        <f t="shared" si="158"/>
        <v/>
      </c>
      <c r="T538" s="14" t="str">
        <f t="shared" si="148"/>
        <v/>
      </c>
      <c r="U538" s="14" t="str">
        <f t="shared" si="159"/>
        <v/>
      </c>
      <c r="V538" s="14" t="str">
        <f t="shared" si="160"/>
        <v/>
      </c>
      <c r="W538" s="14" t="str">
        <f>IFERROR(CONCATENATE("PAGO N° ",B538," DEL CONTRATO CPS ",V538," ENTRE ",TEXT(VLOOKUP(A538,matriz,IF(generador!B538=1,16,IF(generador!B538=2,19,IF(generador!B538=3,22,IF(generador!B538=4,25,IF(generador!B538=5,28,IF(generador!B538=6,31,IF(generador!B538=7,34,IF(generador!B538=8,37,IF(generador!B538=9,40,IF(generador!B538=10,43,IF(generador!B538=11,46,IF(generador!B538=12,49,IF(generador!B538=13,52,IF(generador!B538=14,55,IF(generador!B538=15,58))))))))))))))),FALSE),"dd/mm/yyyy")," Y ",TEXT(VLOOKUP(A538,matriz,IF(generador!B538=1,17,IF(generador!B538=2,20,IF(generador!B538=3,23,IF(generador!B538=4,26,IF(generador!B538=5,29,IF(generador!B538=6,32,IF(generador!B538=7,35,IF(generador!B538=8,38,IF(generador!B538=9,41,IF(generador!B538=10,44,IF(generador!B538=11,47,IF(generador!B538=12,50,IF(generador!B538=13,53,IF(generador!B538=14,56,IF(generador!B538=15,59))))))))))))))),FALSE),"dd/mm/yyyy")),"")</f>
        <v/>
      </c>
    </row>
    <row r="539" spans="1:23" x14ac:dyDescent="0.25">
      <c r="A539" s="12"/>
      <c r="B539" s="5"/>
      <c r="C539" s="5"/>
      <c r="D539" s="14" t="str">
        <f t="shared" si="144"/>
        <v/>
      </c>
      <c r="E539" s="15" t="str">
        <f>IFERROR(IF(A539&lt;&gt;"",VLOOKUP(A539,matriz,IF(generador!B539=1,15,IF(generador!B539=2,18,IF(generador!B539=3,21,IF(generador!B539=4,24,IF(generador!B539=5,27,IF(generador!B539=6,30,IF(generador!B539=7,33,IF(generador!B539=8,36,IF(generador!B539=9,39,IF(generador!B539=10,42,IF(generador!B539=11,45,IF(generador!B539=12,48,IF(generador!B539=13,51,IF(generador!B539=14,54,IF(generador!B539=15,57))))))))))))))),FALSE),""),"")</f>
        <v/>
      </c>
      <c r="F539" s="16" t="str">
        <f t="shared" si="145"/>
        <v/>
      </c>
      <c r="G539" s="20" t="str">
        <f t="shared" si="146"/>
        <v/>
      </c>
      <c r="H539" s="13" t="str">
        <f t="shared" ca="1" si="149"/>
        <v/>
      </c>
      <c r="I539" s="14" t="str">
        <f t="shared" si="150"/>
        <v/>
      </c>
      <c r="J539" s="14" t="str">
        <f>""</f>
        <v/>
      </c>
      <c r="K539" s="14" t="str">
        <f t="shared" si="151"/>
        <v/>
      </c>
      <c r="L539" s="14" t="str">
        <f t="shared" si="152"/>
        <v/>
      </c>
      <c r="M539" s="14" t="str">
        <f t="shared" si="153"/>
        <v/>
      </c>
      <c r="N539" s="14" t="str">
        <f t="shared" si="154"/>
        <v/>
      </c>
      <c r="O539" s="14" t="str">
        <f t="shared" si="155"/>
        <v/>
      </c>
      <c r="P539" s="14" t="str">
        <f t="shared" si="156"/>
        <v/>
      </c>
      <c r="Q539" s="14" t="str">
        <f t="shared" si="157"/>
        <v/>
      </c>
      <c r="R539" s="96" t="str">
        <f t="shared" si="147"/>
        <v/>
      </c>
      <c r="S539" s="14" t="str">
        <f t="shared" si="158"/>
        <v/>
      </c>
      <c r="T539" s="14" t="str">
        <f t="shared" si="148"/>
        <v/>
      </c>
      <c r="U539" s="14" t="str">
        <f t="shared" si="159"/>
        <v/>
      </c>
      <c r="V539" s="14" t="str">
        <f t="shared" si="160"/>
        <v/>
      </c>
      <c r="W539" s="14" t="str">
        <f>IFERROR(CONCATENATE("PAGO N° ",B539," DEL CONTRATO CPS ",V539," ENTRE ",TEXT(VLOOKUP(A539,matriz,IF(generador!B539=1,16,IF(generador!B539=2,19,IF(generador!B539=3,22,IF(generador!B539=4,25,IF(generador!B539=5,28,IF(generador!B539=6,31,IF(generador!B539=7,34,IF(generador!B539=8,37,IF(generador!B539=9,40,IF(generador!B539=10,43,IF(generador!B539=11,46,IF(generador!B539=12,49,IF(generador!B539=13,52,IF(generador!B539=14,55,IF(generador!B539=15,58))))))))))))))),FALSE),"dd/mm/yyyy")," Y ",TEXT(VLOOKUP(A539,matriz,IF(generador!B539=1,17,IF(generador!B539=2,20,IF(generador!B539=3,23,IF(generador!B539=4,26,IF(generador!B539=5,29,IF(generador!B539=6,32,IF(generador!B539=7,35,IF(generador!B539=8,38,IF(generador!B539=9,41,IF(generador!B539=10,44,IF(generador!B539=11,47,IF(generador!B539=12,50,IF(generador!B539=13,53,IF(generador!B539=14,56,IF(generador!B539=15,59))))))))))))))),FALSE),"dd/mm/yyyy")),"")</f>
        <v/>
      </c>
    </row>
    <row r="540" spans="1:23" x14ac:dyDescent="0.25">
      <c r="A540" s="12"/>
      <c r="B540" s="5"/>
      <c r="C540" s="5"/>
      <c r="D540" s="14" t="str">
        <f t="shared" si="144"/>
        <v/>
      </c>
      <c r="E540" s="15" t="str">
        <f>IFERROR(IF(A540&lt;&gt;"",VLOOKUP(A540,matriz,IF(generador!B540=1,15,IF(generador!B540=2,18,IF(generador!B540=3,21,IF(generador!B540=4,24,IF(generador!B540=5,27,IF(generador!B540=6,30,IF(generador!B540=7,33,IF(generador!B540=8,36,IF(generador!B540=9,39,IF(generador!B540=10,42,IF(generador!B540=11,45,IF(generador!B540=12,48,IF(generador!B540=13,51,IF(generador!B540=14,54,IF(generador!B540=15,57))))))))))))))),FALSE),""),"")</f>
        <v/>
      </c>
      <c r="F540" s="16" t="str">
        <f t="shared" si="145"/>
        <v/>
      </c>
      <c r="G540" s="20" t="str">
        <f t="shared" si="146"/>
        <v/>
      </c>
      <c r="H540" s="13" t="str">
        <f t="shared" ca="1" si="149"/>
        <v/>
      </c>
      <c r="I540" s="14" t="str">
        <f t="shared" si="150"/>
        <v/>
      </c>
      <c r="J540" s="14" t="str">
        <f>""</f>
        <v/>
      </c>
      <c r="K540" s="14" t="str">
        <f t="shared" si="151"/>
        <v/>
      </c>
      <c r="L540" s="14" t="str">
        <f t="shared" si="152"/>
        <v/>
      </c>
      <c r="M540" s="14" t="str">
        <f t="shared" si="153"/>
        <v/>
      </c>
      <c r="N540" s="14" t="str">
        <f t="shared" si="154"/>
        <v/>
      </c>
      <c r="O540" s="14" t="str">
        <f t="shared" si="155"/>
        <v/>
      </c>
      <c r="P540" s="14" t="str">
        <f t="shared" si="156"/>
        <v/>
      </c>
      <c r="Q540" s="14" t="str">
        <f t="shared" si="157"/>
        <v/>
      </c>
      <c r="R540" s="96" t="str">
        <f t="shared" si="147"/>
        <v/>
      </c>
      <c r="S540" s="14" t="str">
        <f t="shared" si="158"/>
        <v/>
      </c>
      <c r="T540" s="14" t="str">
        <f t="shared" si="148"/>
        <v/>
      </c>
      <c r="U540" s="14" t="str">
        <f t="shared" si="159"/>
        <v/>
      </c>
      <c r="V540" s="14" t="str">
        <f t="shared" si="160"/>
        <v/>
      </c>
      <c r="W540" s="14" t="str">
        <f>IFERROR(CONCATENATE("PAGO N° ",B540," DEL CONTRATO CPS ",V540," ENTRE ",TEXT(VLOOKUP(A540,matriz,IF(generador!B540=1,16,IF(generador!B540=2,19,IF(generador!B540=3,22,IF(generador!B540=4,25,IF(generador!B540=5,28,IF(generador!B540=6,31,IF(generador!B540=7,34,IF(generador!B540=8,37,IF(generador!B540=9,40,IF(generador!B540=10,43,IF(generador!B540=11,46,IF(generador!B540=12,49,IF(generador!B540=13,52,IF(generador!B540=14,55,IF(generador!B540=15,58))))))))))))))),FALSE),"dd/mm/yyyy")," Y ",TEXT(VLOOKUP(A540,matriz,IF(generador!B540=1,17,IF(generador!B540=2,20,IF(generador!B540=3,23,IF(generador!B540=4,26,IF(generador!B540=5,29,IF(generador!B540=6,32,IF(generador!B540=7,35,IF(generador!B540=8,38,IF(generador!B540=9,41,IF(generador!B540=10,44,IF(generador!B540=11,47,IF(generador!B540=12,50,IF(generador!B540=13,53,IF(generador!B540=14,56,IF(generador!B540=15,59))))))))))))))),FALSE),"dd/mm/yyyy")),"")</f>
        <v/>
      </c>
    </row>
    <row r="541" spans="1:23" x14ac:dyDescent="0.25">
      <c r="A541" s="12"/>
      <c r="B541" s="5"/>
      <c r="C541" s="5"/>
      <c r="D541" s="14" t="str">
        <f t="shared" si="144"/>
        <v/>
      </c>
      <c r="E541" s="15" t="str">
        <f>IFERROR(IF(A541&lt;&gt;"",VLOOKUP(A541,matriz,IF(generador!B541=1,15,IF(generador!B541=2,18,IF(generador!B541=3,21,IF(generador!B541=4,24,IF(generador!B541=5,27,IF(generador!B541=6,30,IF(generador!B541=7,33,IF(generador!B541=8,36,IF(generador!B541=9,39,IF(generador!B541=10,42,IF(generador!B541=11,45,IF(generador!B541=12,48,IF(generador!B541=13,51,IF(generador!B541=14,54,IF(generador!B541=15,57))))))))))))))),FALSE),""),"")</f>
        <v/>
      </c>
      <c r="F541" s="16" t="str">
        <f t="shared" si="145"/>
        <v/>
      </c>
      <c r="G541" s="20" t="str">
        <f t="shared" si="146"/>
        <v/>
      </c>
      <c r="H541" s="13" t="str">
        <f t="shared" ca="1" si="149"/>
        <v/>
      </c>
      <c r="I541" s="14" t="str">
        <f t="shared" si="150"/>
        <v/>
      </c>
      <c r="J541" s="14" t="str">
        <f>""</f>
        <v/>
      </c>
      <c r="K541" s="14" t="str">
        <f t="shared" si="151"/>
        <v/>
      </c>
      <c r="L541" s="14" t="str">
        <f t="shared" si="152"/>
        <v/>
      </c>
      <c r="M541" s="14" t="str">
        <f t="shared" si="153"/>
        <v/>
      </c>
      <c r="N541" s="14" t="str">
        <f t="shared" si="154"/>
        <v/>
      </c>
      <c r="O541" s="14" t="str">
        <f t="shared" si="155"/>
        <v/>
      </c>
      <c r="P541" s="14" t="str">
        <f t="shared" si="156"/>
        <v/>
      </c>
      <c r="Q541" s="14" t="str">
        <f t="shared" si="157"/>
        <v/>
      </c>
      <c r="R541" s="96" t="str">
        <f t="shared" si="147"/>
        <v/>
      </c>
      <c r="S541" s="14" t="str">
        <f t="shared" si="158"/>
        <v/>
      </c>
      <c r="T541" s="14" t="str">
        <f t="shared" si="148"/>
        <v/>
      </c>
      <c r="U541" s="14" t="str">
        <f t="shared" si="159"/>
        <v/>
      </c>
      <c r="V541" s="14" t="str">
        <f t="shared" si="160"/>
        <v/>
      </c>
      <c r="W541" s="14" t="str">
        <f>IFERROR(CONCATENATE("PAGO N° ",B541," DEL CONTRATO CPS ",V541," ENTRE ",TEXT(VLOOKUP(A541,matriz,IF(generador!B541=1,16,IF(generador!B541=2,19,IF(generador!B541=3,22,IF(generador!B541=4,25,IF(generador!B541=5,28,IF(generador!B541=6,31,IF(generador!B541=7,34,IF(generador!B541=8,37,IF(generador!B541=9,40,IF(generador!B541=10,43,IF(generador!B541=11,46,IF(generador!B541=12,49,IF(generador!B541=13,52,IF(generador!B541=14,55,IF(generador!B541=15,58))))))))))))))),FALSE),"dd/mm/yyyy")," Y ",TEXT(VLOOKUP(A541,matriz,IF(generador!B541=1,17,IF(generador!B541=2,20,IF(generador!B541=3,23,IF(generador!B541=4,26,IF(generador!B541=5,29,IF(generador!B541=6,32,IF(generador!B541=7,35,IF(generador!B541=8,38,IF(generador!B541=9,41,IF(generador!B541=10,44,IF(generador!B541=11,47,IF(generador!B541=12,50,IF(generador!B541=13,53,IF(generador!B541=14,56,IF(generador!B541=15,59))))))))))))))),FALSE),"dd/mm/yyyy")),"")</f>
        <v/>
      </c>
    </row>
    <row r="542" spans="1:23" x14ac:dyDescent="0.25">
      <c r="A542" s="12"/>
      <c r="B542" s="5"/>
      <c r="C542" s="5"/>
      <c r="D542" s="14" t="str">
        <f t="shared" si="144"/>
        <v/>
      </c>
      <c r="E542" s="15" t="str">
        <f>IFERROR(IF(A542&lt;&gt;"",VLOOKUP(A542,matriz,IF(generador!B542=1,15,IF(generador!B542=2,18,IF(generador!B542=3,21,IF(generador!B542=4,24,IF(generador!B542=5,27,IF(generador!B542=6,30,IF(generador!B542=7,33,IF(generador!B542=8,36,IF(generador!B542=9,39,IF(generador!B542=10,42,IF(generador!B542=11,45,IF(generador!B542=12,48,IF(generador!B542=13,51,IF(generador!B542=14,54,IF(generador!B542=15,57))))))))))))))),FALSE),""),"")</f>
        <v/>
      </c>
      <c r="F542" s="16" t="str">
        <f t="shared" si="145"/>
        <v/>
      </c>
      <c r="G542" s="20" t="str">
        <f t="shared" si="146"/>
        <v/>
      </c>
      <c r="H542" s="13" t="str">
        <f t="shared" ca="1" si="149"/>
        <v/>
      </c>
      <c r="I542" s="14" t="str">
        <f t="shared" si="150"/>
        <v/>
      </c>
      <c r="J542" s="14" t="str">
        <f>""</f>
        <v/>
      </c>
      <c r="K542" s="14" t="str">
        <f t="shared" si="151"/>
        <v/>
      </c>
      <c r="L542" s="14" t="str">
        <f t="shared" si="152"/>
        <v/>
      </c>
      <c r="M542" s="14" t="str">
        <f t="shared" si="153"/>
        <v/>
      </c>
      <c r="N542" s="14" t="str">
        <f t="shared" si="154"/>
        <v/>
      </c>
      <c r="O542" s="14" t="str">
        <f t="shared" si="155"/>
        <v/>
      </c>
      <c r="P542" s="14" t="str">
        <f t="shared" si="156"/>
        <v/>
      </c>
      <c r="Q542" s="14" t="str">
        <f t="shared" si="157"/>
        <v/>
      </c>
      <c r="R542" s="96" t="str">
        <f t="shared" si="147"/>
        <v/>
      </c>
      <c r="S542" s="14" t="str">
        <f t="shared" si="158"/>
        <v/>
      </c>
      <c r="T542" s="14" t="str">
        <f t="shared" si="148"/>
        <v/>
      </c>
      <c r="U542" s="14" t="str">
        <f t="shared" si="159"/>
        <v/>
      </c>
      <c r="V542" s="14" t="str">
        <f t="shared" si="160"/>
        <v/>
      </c>
      <c r="W542" s="14" t="str">
        <f>IFERROR(CONCATENATE("PAGO N° ",B542," DEL CONTRATO CPS ",V542," ENTRE ",TEXT(VLOOKUP(A542,matriz,IF(generador!B542=1,16,IF(generador!B542=2,19,IF(generador!B542=3,22,IF(generador!B542=4,25,IF(generador!B542=5,28,IF(generador!B542=6,31,IF(generador!B542=7,34,IF(generador!B542=8,37,IF(generador!B542=9,40,IF(generador!B542=10,43,IF(generador!B542=11,46,IF(generador!B542=12,49,IF(generador!B542=13,52,IF(generador!B542=14,55,IF(generador!B542=15,58))))))))))))))),FALSE),"dd/mm/yyyy")," Y ",TEXT(VLOOKUP(A542,matriz,IF(generador!B542=1,17,IF(generador!B542=2,20,IF(generador!B542=3,23,IF(generador!B542=4,26,IF(generador!B542=5,29,IF(generador!B542=6,32,IF(generador!B542=7,35,IF(generador!B542=8,38,IF(generador!B542=9,41,IF(generador!B542=10,44,IF(generador!B542=11,47,IF(generador!B542=12,50,IF(generador!B542=13,53,IF(generador!B542=14,56,IF(generador!B542=15,59))))))))))))))),FALSE),"dd/mm/yyyy")),"")</f>
        <v/>
      </c>
    </row>
    <row r="543" spans="1:23" x14ac:dyDescent="0.25">
      <c r="A543" s="12"/>
      <c r="B543" s="5"/>
      <c r="C543" s="5"/>
      <c r="D543" s="14" t="str">
        <f t="shared" si="144"/>
        <v/>
      </c>
      <c r="E543" s="15" t="str">
        <f>IFERROR(IF(A543&lt;&gt;"",VLOOKUP(A543,matriz,IF(generador!B543=1,15,IF(generador!B543=2,18,IF(generador!B543=3,21,IF(generador!B543=4,24,IF(generador!B543=5,27,IF(generador!B543=6,30,IF(generador!B543=7,33,IF(generador!B543=8,36,IF(generador!B543=9,39,IF(generador!B543=10,42,IF(generador!B543=11,45,IF(generador!B543=12,48,IF(generador!B543=13,51,IF(generador!B543=14,54,IF(generador!B543=15,57))))))))))))))),FALSE),""),"")</f>
        <v/>
      </c>
      <c r="F543" s="16" t="str">
        <f t="shared" si="145"/>
        <v/>
      </c>
      <c r="G543" s="20" t="str">
        <f t="shared" si="146"/>
        <v/>
      </c>
      <c r="H543" s="13" t="str">
        <f t="shared" ca="1" si="149"/>
        <v/>
      </c>
      <c r="I543" s="14" t="str">
        <f t="shared" si="150"/>
        <v/>
      </c>
      <c r="J543" s="14" t="str">
        <f>""</f>
        <v/>
      </c>
      <c r="K543" s="14" t="str">
        <f t="shared" si="151"/>
        <v/>
      </c>
      <c r="L543" s="14" t="str">
        <f t="shared" si="152"/>
        <v/>
      </c>
      <c r="M543" s="14" t="str">
        <f t="shared" si="153"/>
        <v/>
      </c>
      <c r="N543" s="14" t="str">
        <f t="shared" si="154"/>
        <v/>
      </c>
      <c r="O543" s="14" t="str">
        <f t="shared" si="155"/>
        <v/>
      </c>
      <c r="P543" s="14" t="str">
        <f t="shared" si="156"/>
        <v/>
      </c>
      <c r="Q543" s="14" t="str">
        <f t="shared" si="157"/>
        <v/>
      </c>
      <c r="R543" s="96" t="str">
        <f t="shared" si="147"/>
        <v/>
      </c>
      <c r="S543" s="14" t="str">
        <f t="shared" si="158"/>
        <v/>
      </c>
      <c r="T543" s="14" t="str">
        <f t="shared" si="148"/>
        <v/>
      </c>
      <c r="U543" s="14" t="str">
        <f t="shared" si="159"/>
        <v/>
      </c>
      <c r="V543" s="14" t="str">
        <f t="shared" si="160"/>
        <v/>
      </c>
      <c r="W543" s="14" t="str">
        <f>IFERROR(CONCATENATE("PAGO N° ",B543," DEL CONTRATO CPS ",V543," ENTRE ",TEXT(VLOOKUP(A543,matriz,IF(generador!B543=1,16,IF(generador!B543=2,19,IF(generador!B543=3,22,IF(generador!B543=4,25,IF(generador!B543=5,28,IF(generador!B543=6,31,IF(generador!B543=7,34,IF(generador!B543=8,37,IF(generador!B543=9,40,IF(generador!B543=10,43,IF(generador!B543=11,46,IF(generador!B543=12,49,IF(generador!B543=13,52,IF(generador!B543=14,55,IF(generador!B543=15,58))))))))))))))),FALSE),"dd/mm/yyyy")," Y ",TEXT(VLOOKUP(A543,matriz,IF(generador!B543=1,17,IF(generador!B543=2,20,IF(generador!B543=3,23,IF(generador!B543=4,26,IF(generador!B543=5,29,IF(generador!B543=6,32,IF(generador!B543=7,35,IF(generador!B543=8,38,IF(generador!B543=9,41,IF(generador!B543=10,44,IF(generador!B543=11,47,IF(generador!B543=12,50,IF(generador!B543=13,53,IF(generador!B543=14,56,IF(generador!B543=15,59))))))))))))))),FALSE),"dd/mm/yyyy")),"")</f>
        <v/>
      </c>
    </row>
    <row r="544" spans="1:23" x14ac:dyDescent="0.25">
      <c r="A544" s="12"/>
      <c r="B544" s="5"/>
      <c r="C544" s="5"/>
      <c r="D544" s="14" t="str">
        <f t="shared" si="144"/>
        <v/>
      </c>
      <c r="E544" s="15" t="str">
        <f>IFERROR(IF(A544&lt;&gt;"",VLOOKUP(A544,matriz,IF(generador!B544=1,15,IF(generador!B544=2,18,IF(generador!B544=3,21,IF(generador!B544=4,24,IF(generador!B544=5,27,IF(generador!B544=6,30,IF(generador!B544=7,33,IF(generador!B544=8,36,IF(generador!B544=9,39,IF(generador!B544=10,42,IF(generador!B544=11,45,IF(generador!B544=12,48,IF(generador!B544=13,51,IF(generador!B544=14,54,IF(generador!B544=15,57))))))))))))))),FALSE),""),"")</f>
        <v/>
      </c>
      <c r="F544" s="16" t="str">
        <f t="shared" si="145"/>
        <v/>
      </c>
      <c r="G544" s="20" t="str">
        <f t="shared" si="146"/>
        <v/>
      </c>
      <c r="H544" s="13" t="str">
        <f t="shared" ca="1" si="149"/>
        <v/>
      </c>
      <c r="I544" s="14" t="str">
        <f t="shared" si="150"/>
        <v/>
      </c>
      <c r="J544" s="14" t="str">
        <f>""</f>
        <v/>
      </c>
      <c r="K544" s="14" t="str">
        <f t="shared" si="151"/>
        <v/>
      </c>
      <c r="L544" s="14" t="str">
        <f t="shared" si="152"/>
        <v/>
      </c>
      <c r="M544" s="14" t="str">
        <f t="shared" si="153"/>
        <v/>
      </c>
      <c r="N544" s="14" t="str">
        <f t="shared" si="154"/>
        <v/>
      </c>
      <c r="O544" s="14" t="str">
        <f t="shared" si="155"/>
        <v/>
      </c>
      <c r="P544" s="14" t="str">
        <f t="shared" si="156"/>
        <v/>
      </c>
      <c r="Q544" s="14" t="str">
        <f t="shared" si="157"/>
        <v/>
      </c>
      <c r="R544" s="96" t="str">
        <f t="shared" si="147"/>
        <v/>
      </c>
      <c r="S544" s="14" t="str">
        <f t="shared" si="158"/>
        <v/>
      </c>
      <c r="T544" s="14" t="str">
        <f t="shared" si="148"/>
        <v/>
      </c>
      <c r="U544" s="14" t="str">
        <f t="shared" si="159"/>
        <v/>
      </c>
      <c r="V544" s="14" t="str">
        <f t="shared" si="160"/>
        <v/>
      </c>
      <c r="W544" s="14" t="str">
        <f>IFERROR(CONCATENATE("PAGO N° ",B544," DEL CONTRATO CPS ",V544," ENTRE ",TEXT(VLOOKUP(A544,matriz,IF(generador!B544=1,16,IF(generador!B544=2,19,IF(generador!B544=3,22,IF(generador!B544=4,25,IF(generador!B544=5,28,IF(generador!B544=6,31,IF(generador!B544=7,34,IF(generador!B544=8,37,IF(generador!B544=9,40,IF(generador!B544=10,43,IF(generador!B544=11,46,IF(generador!B544=12,49,IF(generador!B544=13,52,IF(generador!B544=14,55,IF(generador!B544=15,58))))))))))))))),FALSE),"dd/mm/yyyy")," Y ",TEXT(VLOOKUP(A544,matriz,IF(generador!B544=1,17,IF(generador!B544=2,20,IF(generador!B544=3,23,IF(generador!B544=4,26,IF(generador!B544=5,29,IF(generador!B544=6,32,IF(generador!B544=7,35,IF(generador!B544=8,38,IF(generador!B544=9,41,IF(generador!B544=10,44,IF(generador!B544=11,47,IF(generador!B544=12,50,IF(generador!B544=13,53,IF(generador!B544=14,56,IF(generador!B544=15,59))))))))))))))),FALSE),"dd/mm/yyyy")),"")</f>
        <v/>
      </c>
    </row>
    <row r="545" spans="1:23" x14ac:dyDescent="0.25">
      <c r="A545" s="12"/>
      <c r="B545" s="5"/>
      <c r="C545" s="5"/>
      <c r="D545" s="14" t="str">
        <f t="shared" si="144"/>
        <v/>
      </c>
      <c r="E545" s="15" t="str">
        <f>IFERROR(IF(A545&lt;&gt;"",VLOOKUP(A545,matriz,IF(generador!B545=1,15,IF(generador!B545=2,18,IF(generador!B545=3,21,IF(generador!B545=4,24,IF(generador!B545=5,27,IF(generador!B545=6,30,IF(generador!B545=7,33,IF(generador!B545=8,36,IF(generador!B545=9,39,IF(generador!B545=10,42,IF(generador!B545=11,45,IF(generador!B545=12,48,IF(generador!B545=13,51,IF(generador!B545=14,54,IF(generador!B545=15,57))))))))))))))),FALSE),""),"")</f>
        <v/>
      </c>
      <c r="F545" s="16" t="str">
        <f t="shared" si="145"/>
        <v/>
      </c>
      <c r="G545" s="20" t="str">
        <f t="shared" si="146"/>
        <v/>
      </c>
      <c r="H545" s="13" t="str">
        <f t="shared" ca="1" si="149"/>
        <v/>
      </c>
      <c r="I545" s="14" t="str">
        <f t="shared" si="150"/>
        <v/>
      </c>
      <c r="J545" s="14" t="str">
        <f>""</f>
        <v/>
      </c>
      <c r="K545" s="14" t="str">
        <f t="shared" si="151"/>
        <v/>
      </c>
      <c r="L545" s="14" t="str">
        <f t="shared" si="152"/>
        <v/>
      </c>
      <c r="M545" s="14" t="str">
        <f t="shared" si="153"/>
        <v/>
      </c>
      <c r="N545" s="14" t="str">
        <f t="shared" si="154"/>
        <v/>
      </c>
      <c r="O545" s="14" t="str">
        <f t="shared" si="155"/>
        <v/>
      </c>
      <c r="P545" s="14" t="str">
        <f t="shared" si="156"/>
        <v/>
      </c>
      <c r="Q545" s="14" t="str">
        <f t="shared" si="157"/>
        <v/>
      </c>
      <c r="R545" s="96" t="str">
        <f t="shared" si="147"/>
        <v/>
      </c>
      <c r="S545" s="14" t="str">
        <f t="shared" si="158"/>
        <v/>
      </c>
      <c r="T545" s="14" t="str">
        <f t="shared" si="148"/>
        <v/>
      </c>
      <c r="U545" s="14" t="str">
        <f t="shared" si="159"/>
        <v/>
      </c>
      <c r="V545" s="14" t="str">
        <f t="shared" si="160"/>
        <v/>
      </c>
      <c r="W545" s="14" t="str">
        <f>IFERROR(CONCATENATE("PAGO N° ",B545," DEL CONTRATO CPS ",V545," ENTRE ",TEXT(VLOOKUP(A545,matriz,IF(generador!B545=1,16,IF(generador!B545=2,19,IF(generador!B545=3,22,IF(generador!B545=4,25,IF(generador!B545=5,28,IF(generador!B545=6,31,IF(generador!B545=7,34,IF(generador!B545=8,37,IF(generador!B545=9,40,IF(generador!B545=10,43,IF(generador!B545=11,46,IF(generador!B545=12,49,IF(generador!B545=13,52,IF(generador!B545=14,55,IF(generador!B545=15,58))))))))))))))),FALSE),"dd/mm/yyyy")," Y ",TEXT(VLOOKUP(A545,matriz,IF(generador!B545=1,17,IF(generador!B545=2,20,IF(generador!B545=3,23,IF(generador!B545=4,26,IF(generador!B545=5,29,IF(generador!B545=6,32,IF(generador!B545=7,35,IF(generador!B545=8,38,IF(generador!B545=9,41,IF(generador!B545=10,44,IF(generador!B545=11,47,IF(generador!B545=12,50,IF(generador!B545=13,53,IF(generador!B545=14,56,IF(generador!B545=15,59))))))))))))))),FALSE),"dd/mm/yyyy")),"")</f>
        <v/>
      </c>
    </row>
    <row r="546" spans="1:23" x14ac:dyDescent="0.25">
      <c r="A546" s="12"/>
      <c r="B546" s="5"/>
      <c r="C546" s="5"/>
      <c r="D546" s="14" t="str">
        <f t="shared" si="144"/>
        <v/>
      </c>
      <c r="E546" s="15" t="str">
        <f>IFERROR(IF(A546&lt;&gt;"",VLOOKUP(A546,matriz,IF(generador!B546=1,15,IF(generador!B546=2,18,IF(generador!B546=3,21,IF(generador!B546=4,24,IF(generador!B546=5,27,IF(generador!B546=6,30,IF(generador!B546=7,33,IF(generador!B546=8,36,IF(generador!B546=9,39,IF(generador!B546=10,42,IF(generador!B546=11,45,IF(generador!B546=12,48,IF(generador!B546=13,51,IF(generador!B546=14,54,IF(generador!B546=15,57))))))))))))))),FALSE),""),"")</f>
        <v/>
      </c>
      <c r="F546" s="16" t="str">
        <f t="shared" si="145"/>
        <v/>
      </c>
      <c r="G546" s="20" t="str">
        <f t="shared" si="146"/>
        <v/>
      </c>
      <c r="H546" s="13" t="str">
        <f t="shared" ca="1" si="149"/>
        <v/>
      </c>
      <c r="I546" s="14" t="str">
        <f t="shared" si="150"/>
        <v/>
      </c>
      <c r="J546" s="14" t="str">
        <f>""</f>
        <v/>
      </c>
      <c r="K546" s="14" t="str">
        <f t="shared" si="151"/>
        <v/>
      </c>
      <c r="L546" s="14" t="str">
        <f t="shared" si="152"/>
        <v/>
      </c>
      <c r="M546" s="14" t="str">
        <f t="shared" si="153"/>
        <v/>
      </c>
      <c r="N546" s="14" t="str">
        <f t="shared" si="154"/>
        <v/>
      </c>
      <c r="O546" s="14" t="str">
        <f t="shared" si="155"/>
        <v/>
      </c>
      <c r="P546" s="14" t="str">
        <f t="shared" si="156"/>
        <v/>
      </c>
      <c r="Q546" s="14" t="str">
        <f t="shared" si="157"/>
        <v/>
      </c>
      <c r="R546" s="96" t="str">
        <f t="shared" si="147"/>
        <v/>
      </c>
      <c r="S546" s="14" t="str">
        <f t="shared" si="158"/>
        <v/>
      </c>
      <c r="T546" s="14" t="str">
        <f t="shared" si="148"/>
        <v/>
      </c>
      <c r="U546" s="14" t="str">
        <f t="shared" si="159"/>
        <v/>
      </c>
      <c r="V546" s="14" t="str">
        <f t="shared" si="160"/>
        <v/>
      </c>
      <c r="W546" s="14" t="str">
        <f>IFERROR(CONCATENATE("PAGO N° ",B546," DEL CONTRATO CPS ",V546," ENTRE ",TEXT(VLOOKUP(A546,matriz,IF(generador!B546=1,16,IF(generador!B546=2,19,IF(generador!B546=3,22,IF(generador!B546=4,25,IF(generador!B546=5,28,IF(generador!B546=6,31,IF(generador!B546=7,34,IF(generador!B546=8,37,IF(generador!B546=9,40,IF(generador!B546=10,43,IF(generador!B546=11,46,IF(generador!B546=12,49,IF(generador!B546=13,52,IF(generador!B546=14,55,IF(generador!B546=15,58))))))))))))))),FALSE),"dd/mm/yyyy")," Y ",TEXT(VLOOKUP(A546,matriz,IF(generador!B546=1,17,IF(generador!B546=2,20,IF(generador!B546=3,23,IF(generador!B546=4,26,IF(generador!B546=5,29,IF(generador!B546=6,32,IF(generador!B546=7,35,IF(generador!B546=8,38,IF(generador!B546=9,41,IF(generador!B546=10,44,IF(generador!B546=11,47,IF(generador!B546=12,50,IF(generador!B546=13,53,IF(generador!B546=14,56,IF(generador!B546=15,59))))))))))))))),FALSE),"dd/mm/yyyy")),"")</f>
        <v/>
      </c>
    </row>
    <row r="547" spans="1:23" x14ac:dyDescent="0.25">
      <c r="A547" s="12"/>
      <c r="B547" s="5"/>
      <c r="C547" s="5"/>
      <c r="D547" s="14" t="str">
        <f t="shared" si="144"/>
        <v/>
      </c>
      <c r="E547" s="15" t="str">
        <f>IFERROR(IF(A547&lt;&gt;"",VLOOKUP(A547,matriz,IF(generador!B547=1,15,IF(generador!B547=2,18,IF(generador!B547=3,21,IF(generador!B547=4,24,IF(generador!B547=5,27,IF(generador!B547=6,30,IF(generador!B547=7,33,IF(generador!B547=8,36,IF(generador!B547=9,39,IF(generador!B547=10,42,IF(generador!B547=11,45,IF(generador!B547=12,48,IF(generador!B547=13,51,IF(generador!B547=14,54,IF(generador!B547=15,57))))))))))))))),FALSE),""),"")</f>
        <v/>
      </c>
      <c r="F547" s="16" t="str">
        <f t="shared" si="145"/>
        <v/>
      </c>
      <c r="G547" s="20" t="str">
        <f t="shared" si="146"/>
        <v/>
      </c>
      <c r="H547" s="13" t="str">
        <f t="shared" ca="1" si="149"/>
        <v/>
      </c>
      <c r="I547" s="14" t="str">
        <f t="shared" si="150"/>
        <v/>
      </c>
      <c r="J547" s="14" t="str">
        <f>""</f>
        <v/>
      </c>
      <c r="K547" s="14" t="str">
        <f t="shared" si="151"/>
        <v/>
      </c>
      <c r="L547" s="14" t="str">
        <f t="shared" si="152"/>
        <v/>
      </c>
      <c r="M547" s="14" t="str">
        <f t="shared" si="153"/>
        <v/>
      </c>
      <c r="N547" s="14" t="str">
        <f t="shared" si="154"/>
        <v/>
      </c>
      <c r="O547" s="14" t="str">
        <f t="shared" si="155"/>
        <v/>
      </c>
      <c r="P547" s="14" t="str">
        <f t="shared" si="156"/>
        <v/>
      </c>
      <c r="Q547" s="14" t="str">
        <f t="shared" si="157"/>
        <v/>
      </c>
      <c r="R547" s="96" t="str">
        <f t="shared" si="147"/>
        <v/>
      </c>
      <c r="S547" s="14" t="str">
        <f t="shared" si="158"/>
        <v/>
      </c>
      <c r="T547" s="14" t="str">
        <f t="shared" si="148"/>
        <v/>
      </c>
      <c r="U547" s="14" t="str">
        <f t="shared" si="159"/>
        <v/>
      </c>
      <c r="V547" s="14" t="str">
        <f t="shared" si="160"/>
        <v/>
      </c>
      <c r="W547" s="14" t="str">
        <f>IFERROR(CONCATENATE("PAGO N° ",B547," DEL CONTRATO CPS ",V547," ENTRE ",TEXT(VLOOKUP(A547,matriz,IF(generador!B547=1,16,IF(generador!B547=2,19,IF(generador!B547=3,22,IF(generador!B547=4,25,IF(generador!B547=5,28,IF(generador!B547=6,31,IF(generador!B547=7,34,IF(generador!B547=8,37,IF(generador!B547=9,40,IF(generador!B547=10,43,IF(generador!B547=11,46,IF(generador!B547=12,49,IF(generador!B547=13,52,IF(generador!B547=14,55,IF(generador!B547=15,58))))))))))))))),FALSE),"dd/mm/yyyy")," Y ",TEXT(VLOOKUP(A547,matriz,IF(generador!B547=1,17,IF(generador!B547=2,20,IF(generador!B547=3,23,IF(generador!B547=4,26,IF(generador!B547=5,29,IF(generador!B547=6,32,IF(generador!B547=7,35,IF(generador!B547=8,38,IF(generador!B547=9,41,IF(generador!B547=10,44,IF(generador!B547=11,47,IF(generador!B547=12,50,IF(generador!B547=13,53,IF(generador!B547=14,56,IF(generador!B547=15,59))))))))))))))),FALSE),"dd/mm/yyyy")),"")</f>
        <v/>
      </c>
    </row>
    <row r="548" spans="1:23" x14ac:dyDescent="0.25">
      <c r="A548" s="12"/>
      <c r="B548" s="5"/>
      <c r="C548" s="5"/>
      <c r="D548" s="14" t="str">
        <f t="shared" si="144"/>
        <v/>
      </c>
      <c r="E548" s="15" t="str">
        <f>IFERROR(IF(A548&lt;&gt;"",VLOOKUP(A548,matriz,IF(generador!B548=1,15,IF(generador!B548=2,18,IF(generador!B548=3,21,IF(generador!B548=4,24,IF(generador!B548=5,27,IF(generador!B548=6,30,IF(generador!B548=7,33,IF(generador!B548=8,36,IF(generador!B548=9,39,IF(generador!B548=10,42,IF(generador!B548=11,45,IF(generador!B548=12,48,IF(generador!B548=13,51,IF(generador!B548=14,54,IF(generador!B548=15,57))))))))))))))),FALSE),""),"")</f>
        <v/>
      </c>
      <c r="F548" s="16" t="str">
        <f t="shared" si="145"/>
        <v/>
      </c>
      <c r="G548" s="20" t="str">
        <f t="shared" si="146"/>
        <v/>
      </c>
      <c r="H548" s="13" t="str">
        <f t="shared" ca="1" si="149"/>
        <v/>
      </c>
      <c r="I548" s="14" t="str">
        <f t="shared" si="150"/>
        <v/>
      </c>
      <c r="J548" s="14" t="str">
        <f>""</f>
        <v/>
      </c>
      <c r="K548" s="14" t="str">
        <f t="shared" si="151"/>
        <v/>
      </c>
      <c r="L548" s="14" t="str">
        <f t="shared" si="152"/>
        <v/>
      </c>
      <c r="M548" s="14" t="str">
        <f t="shared" si="153"/>
        <v/>
      </c>
      <c r="N548" s="14" t="str">
        <f t="shared" si="154"/>
        <v/>
      </c>
      <c r="O548" s="14" t="str">
        <f t="shared" si="155"/>
        <v/>
      </c>
      <c r="P548" s="14" t="str">
        <f t="shared" si="156"/>
        <v/>
      </c>
      <c r="Q548" s="14" t="str">
        <f t="shared" si="157"/>
        <v/>
      </c>
      <c r="R548" s="96" t="str">
        <f t="shared" si="147"/>
        <v/>
      </c>
      <c r="S548" s="14" t="str">
        <f t="shared" si="158"/>
        <v/>
      </c>
      <c r="T548" s="14" t="str">
        <f t="shared" si="148"/>
        <v/>
      </c>
      <c r="U548" s="14" t="str">
        <f t="shared" si="159"/>
        <v/>
      </c>
      <c r="V548" s="14" t="str">
        <f t="shared" si="160"/>
        <v/>
      </c>
      <c r="W548" s="14" t="str">
        <f>IFERROR(CONCATENATE("PAGO N° ",B548," DEL CONTRATO CPS ",V548," ENTRE ",TEXT(VLOOKUP(A548,matriz,IF(generador!B548=1,16,IF(generador!B548=2,19,IF(generador!B548=3,22,IF(generador!B548=4,25,IF(generador!B548=5,28,IF(generador!B548=6,31,IF(generador!B548=7,34,IF(generador!B548=8,37,IF(generador!B548=9,40,IF(generador!B548=10,43,IF(generador!B548=11,46,IF(generador!B548=12,49,IF(generador!B548=13,52,IF(generador!B548=14,55,IF(generador!B548=15,58))))))))))))))),FALSE),"dd/mm/yyyy")," Y ",TEXT(VLOOKUP(A548,matriz,IF(generador!B548=1,17,IF(generador!B548=2,20,IF(generador!B548=3,23,IF(generador!B548=4,26,IF(generador!B548=5,29,IF(generador!B548=6,32,IF(generador!B548=7,35,IF(generador!B548=8,38,IF(generador!B548=9,41,IF(generador!B548=10,44,IF(generador!B548=11,47,IF(generador!B548=12,50,IF(generador!B548=13,53,IF(generador!B548=14,56,IF(generador!B548=15,59))))))))))))))),FALSE),"dd/mm/yyyy")),"")</f>
        <v/>
      </c>
    </row>
    <row r="549" spans="1:23" x14ac:dyDescent="0.25">
      <c r="A549" s="12"/>
      <c r="B549" s="5"/>
      <c r="C549" s="5"/>
      <c r="D549" s="14" t="str">
        <f t="shared" si="144"/>
        <v/>
      </c>
      <c r="E549" s="15" t="str">
        <f>IFERROR(IF(A549&lt;&gt;"",VLOOKUP(A549,matriz,IF(generador!B549=1,15,IF(generador!B549=2,18,IF(generador!B549=3,21,IF(generador!B549=4,24,IF(generador!B549=5,27,IF(generador!B549=6,30,IF(generador!B549=7,33,IF(generador!B549=8,36,IF(generador!B549=9,39,IF(generador!B549=10,42,IF(generador!B549=11,45,IF(generador!B549=12,48,IF(generador!B549=13,51,IF(generador!B549=14,54,IF(generador!B549=15,57))))))))))))))),FALSE),""),"")</f>
        <v/>
      </c>
      <c r="F549" s="16" t="str">
        <f t="shared" si="145"/>
        <v/>
      </c>
      <c r="G549" s="20" t="str">
        <f t="shared" si="146"/>
        <v/>
      </c>
      <c r="H549" s="13" t="str">
        <f t="shared" ca="1" si="149"/>
        <v/>
      </c>
      <c r="I549" s="14" t="str">
        <f t="shared" si="150"/>
        <v/>
      </c>
      <c r="J549" s="14" t="str">
        <f>""</f>
        <v/>
      </c>
      <c r="K549" s="14" t="str">
        <f t="shared" si="151"/>
        <v/>
      </c>
      <c r="L549" s="14" t="str">
        <f t="shared" si="152"/>
        <v/>
      </c>
      <c r="M549" s="14" t="str">
        <f t="shared" si="153"/>
        <v/>
      </c>
      <c r="N549" s="14" t="str">
        <f t="shared" si="154"/>
        <v/>
      </c>
      <c r="O549" s="14" t="str">
        <f t="shared" si="155"/>
        <v/>
      </c>
      <c r="P549" s="14" t="str">
        <f t="shared" si="156"/>
        <v/>
      </c>
      <c r="Q549" s="14" t="str">
        <f t="shared" si="157"/>
        <v/>
      </c>
      <c r="R549" s="96" t="str">
        <f t="shared" si="147"/>
        <v/>
      </c>
      <c r="S549" s="14" t="str">
        <f t="shared" si="158"/>
        <v/>
      </c>
      <c r="T549" s="14" t="str">
        <f t="shared" si="148"/>
        <v/>
      </c>
      <c r="U549" s="14" t="str">
        <f t="shared" si="159"/>
        <v/>
      </c>
      <c r="V549" s="14" t="str">
        <f t="shared" si="160"/>
        <v/>
      </c>
      <c r="W549" s="14" t="str">
        <f>IFERROR(CONCATENATE("PAGO N° ",B549," DEL CONTRATO CPS ",V549," ENTRE ",TEXT(VLOOKUP(A549,matriz,IF(generador!B549=1,16,IF(generador!B549=2,19,IF(generador!B549=3,22,IF(generador!B549=4,25,IF(generador!B549=5,28,IF(generador!B549=6,31,IF(generador!B549=7,34,IF(generador!B549=8,37,IF(generador!B549=9,40,IF(generador!B549=10,43,IF(generador!B549=11,46,IF(generador!B549=12,49,IF(generador!B549=13,52,IF(generador!B549=14,55,IF(generador!B549=15,58))))))))))))))),FALSE),"dd/mm/yyyy")," Y ",TEXT(VLOOKUP(A549,matriz,IF(generador!B549=1,17,IF(generador!B549=2,20,IF(generador!B549=3,23,IF(generador!B549=4,26,IF(generador!B549=5,29,IF(generador!B549=6,32,IF(generador!B549=7,35,IF(generador!B549=8,38,IF(generador!B549=9,41,IF(generador!B549=10,44,IF(generador!B549=11,47,IF(generador!B549=12,50,IF(generador!B549=13,53,IF(generador!B549=14,56,IF(generador!B549=15,59))))))))))))))),FALSE),"dd/mm/yyyy")),"")</f>
        <v/>
      </c>
    </row>
    <row r="550" spans="1:23" x14ac:dyDescent="0.25">
      <c r="A550" s="12"/>
      <c r="B550" s="5"/>
      <c r="C550" s="5"/>
      <c r="D550" s="14" t="str">
        <f t="shared" si="144"/>
        <v/>
      </c>
      <c r="E550" s="15" t="str">
        <f>IFERROR(IF(A550&lt;&gt;"",VLOOKUP(A550,matriz,IF(generador!B550=1,15,IF(generador!B550=2,18,IF(generador!B550=3,21,IF(generador!B550=4,24,IF(generador!B550=5,27,IF(generador!B550=6,30,IF(generador!B550=7,33,IF(generador!B550=8,36,IF(generador!B550=9,39,IF(generador!B550=10,42,IF(generador!B550=11,45,IF(generador!B550=12,48,IF(generador!B550=13,51,IF(generador!B550=14,54,IF(generador!B550=15,57))))))))))))))),FALSE),""),"")</f>
        <v/>
      </c>
      <c r="F550" s="16" t="str">
        <f t="shared" si="145"/>
        <v/>
      </c>
      <c r="G550" s="20" t="str">
        <f t="shared" si="146"/>
        <v/>
      </c>
      <c r="H550" s="13" t="str">
        <f t="shared" ca="1" si="149"/>
        <v/>
      </c>
      <c r="I550" s="14" t="str">
        <f t="shared" si="150"/>
        <v/>
      </c>
      <c r="J550" s="14" t="str">
        <f>""</f>
        <v/>
      </c>
      <c r="K550" s="14" t="str">
        <f t="shared" si="151"/>
        <v/>
      </c>
      <c r="L550" s="14" t="str">
        <f t="shared" si="152"/>
        <v/>
      </c>
      <c r="M550" s="14" t="str">
        <f t="shared" si="153"/>
        <v/>
      </c>
      <c r="N550" s="14" t="str">
        <f t="shared" si="154"/>
        <v/>
      </c>
      <c r="O550" s="14" t="str">
        <f t="shared" si="155"/>
        <v/>
      </c>
      <c r="P550" s="14" t="str">
        <f t="shared" si="156"/>
        <v/>
      </c>
      <c r="Q550" s="14" t="str">
        <f t="shared" si="157"/>
        <v/>
      </c>
      <c r="R550" s="96" t="str">
        <f t="shared" si="147"/>
        <v/>
      </c>
      <c r="S550" s="14" t="str">
        <f t="shared" si="158"/>
        <v/>
      </c>
      <c r="T550" s="14" t="str">
        <f t="shared" si="148"/>
        <v/>
      </c>
      <c r="U550" s="14" t="str">
        <f t="shared" si="159"/>
        <v/>
      </c>
      <c r="V550" s="14" t="str">
        <f t="shared" si="160"/>
        <v/>
      </c>
      <c r="W550" s="14" t="str">
        <f>IFERROR(CONCATENATE("PAGO N° ",B550," DEL CONTRATO CPS ",V550," ENTRE ",TEXT(VLOOKUP(A550,matriz,IF(generador!B550=1,16,IF(generador!B550=2,19,IF(generador!B550=3,22,IF(generador!B550=4,25,IF(generador!B550=5,28,IF(generador!B550=6,31,IF(generador!B550=7,34,IF(generador!B550=8,37,IF(generador!B550=9,40,IF(generador!B550=10,43,IF(generador!B550=11,46,IF(generador!B550=12,49,IF(generador!B550=13,52,IF(generador!B550=14,55,IF(generador!B550=15,58))))))))))))))),FALSE),"dd/mm/yyyy")," Y ",TEXT(VLOOKUP(A550,matriz,IF(generador!B550=1,17,IF(generador!B550=2,20,IF(generador!B550=3,23,IF(generador!B550=4,26,IF(generador!B550=5,29,IF(generador!B550=6,32,IF(generador!B550=7,35,IF(generador!B550=8,38,IF(generador!B550=9,41,IF(generador!B550=10,44,IF(generador!B550=11,47,IF(generador!B550=12,50,IF(generador!B550=13,53,IF(generador!B550=14,56,IF(generador!B550=15,59))))))))))))))),FALSE),"dd/mm/yyyy")),"")</f>
        <v/>
      </c>
    </row>
    <row r="551" spans="1:23" x14ac:dyDescent="0.25">
      <c r="A551" s="12"/>
      <c r="B551" s="5"/>
      <c r="C551" s="5"/>
      <c r="D551" s="14" t="str">
        <f t="shared" si="144"/>
        <v/>
      </c>
      <c r="E551" s="15" t="str">
        <f>IFERROR(IF(A551&lt;&gt;"",VLOOKUP(A551,matriz,IF(generador!B551=1,15,IF(generador!B551=2,18,IF(generador!B551=3,21,IF(generador!B551=4,24,IF(generador!B551=5,27,IF(generador!B551=6,30,IF(generador!B551=7,33,IF(generador!B551=8,36,IF(generador!B551=9,39,IF(generador!B551=10,42,IF(generador!B551=11,45,IF(generador!B551=12,48,IF(generador!B551=13,51,IF(generador!B551=14,54,IF(generador!B551=15,57))))))))))))))),FALSE),""),"")</f>
        <v/>
      </c>
      <c r="F551" s="16" t="str">
        <f t="shared" si="145"/>
        <v/>
      </c>
      <c r="G551" s="20" t="str">
        <f t="shared" si="146"/>
        <v/>
      </c>
      <c r="H551" s="13" t="str">
        <f t="shared" ca="1" si="149"/>
        <v/>
      </c>
      <c r="I551" s="14" t="str">
        <f t="shared" si="150"/>
        <v/>
      </c>
      <c r="J551" s="14" t="str">
        <f>""</f>
        <v/>
      </c>
      <c r="K551" s="14" t="str">
        <f t="shared" si="151"/>
        <v/>
      </c>
      <c r="L551" s="14" t="str">
        <f t="shared" si="152"/>
        <v/>
      </c>
      <c r="M551" s="14" t="str">
        <f t="shared" si="153"/>
        <v/>
      </c>
      <c r="N551" s="14" t="str">
        <f t="shared" si="154"/>
        <v/>
      </c>
      <c r="O551" s="14" t="str">
        <f t="shared" si="155"/>
        <v/>
      </c>
      <c r="P551" s="14" t="str">
        <f t="shared" si="156"/>
        <v/>
      </c>
      <c r="Q551" s="14" t="str">
        <f t="shared" si="157"/>
        <v/>
      </c>
      <c r="R551" s="96" t="str">
        <f t="shared" si="147"/>
        <v/>
      </c>
      <c r="S551" s="14" t="str">
        <f t="shared" si="158"/>
        <v/>
      </c>
      <c r="T551" s="14" t="str">
        <f t="shared" si="148"/>
        <v/>
      </c>
      <c r="U551" s="14" t="str">
        <f t="shared" si="159"/>
        <v/>
      </c>
      <c r="V551" s="14" t="str">
        <f t="shared" si="160"/>
        <v/>
      </c>
      <c r="W551" s="14" t="str">
        <f>IFERROR(CONCATENATE("PAGO N° ",B551," DEL CONTRATO CPS ",V551," ENTRE ",TEXT(VLOOKUP(A551,matriz,IF(generador!B551=1,16,IF(generador!B551=2,19,IF(generador!B551=3,22,IF(generador!B551=4,25,IF(generador!B551=5,28,IF(generador!B551=6,31,IF(generador!B551=7,34,IF(generador!B551=8,37,IF(generador!B551=9,40,IF(generador!B551=10,43,IF(generador!B551=11,46,IF(generador!B551=12,49,IF(generador!B551=13,52,IF(generador!B551=14,55,IF(generador!B551=15,58))))))))))))))),FALSE),"dd/mm/yyyy")," Y ",TEXT(VLOOKUP(A551,matriz,IF(generador!B551=1,17,IF(generador!B551=2,20,IF(generador!B551=3,23,IF(generador!B551=4,26,IF(generador!B551=5,29,IF(generador!B551=6,32,IF(generador!B551=7,35,IF(generador!B551=8,38,IF(generador!B551=9,41,IF(generador!B551=10,44,IF(generador!B551=11,47,IF(generador!B551=12,50,IF(generador!B551=13,53,IF(generador!B551=14,56,IF(generador!B551=15,59))))))))))))))),FALSE),"dd/mm/yyyy")),"")</f>
        <v/>
      </c>
    </row>
    <row r="552" spans="1:23" x14ac:dyDescent="0.25">
      <c r="A552" s="12"/>
      <c r="B552" s="5"/>
      <c r="C552" s="5"/>
      <c r="D552" s="14" t="str">
        <f t="shared" si="144"/>
        <v/>
      </c>
      <c r="E552" s="15" t="str">
        <f>IFERROR(IF(A552&lt;&gt;"",VLOOKUP(A552,matriz,IF(generador!B552=1,15,IF(generador!B552=2,18,IF(generador!B552=3,21,IF(generador!B552=4,24,IF(generador!B552=5,27,IF(generador!B552=6,30,IF(generador!B552=7,33,IF(generador!B552=8,36,IF(generador!B552=9,39,IF(generador!B552=10,42,IF(generador!B552=11,45,IF(generador!B552=12,48,IF(generador!B552=13,51,IF(generador!B552=14,54,IF(generador!B552=15,57))))))))))))))),FALSE),""),"")</f>
        <v/>
      </c>
      <c r="F552" s="16" t="str">
        <f t="shared" si="145"/>
        <v/>
      </c>
      <c r="G552" s="20" t="str">
        <f t="shared" si="146"/>
        <v/>
      </c>
      <c r="H552" s="13" t="str">
        <f t="shared" ca="1" si="149"/>
        <v/>
      </c>
      <c r="I552" s="14" t="str">
        <f t="shared" si="150"/>
        <v/>
      </c>
      <c r="J552" s="14" t="str">
        <f>""</f>
        <v/>
      </c>
      <c r="K552" s="14" t="str">
        <f t="shared" si="151"/>
        <v/>
      </c>
      <c r="L552" s="14" t="str">
        <f t="shared" si="152"/>
        <v/>
      </c>
      <c r="M552" s="14" t="str">
        <f t="shared" si="153"/>
        <v/>
      </c>
      <c r="N552" s="14" t="str">
        <f t="shared" si="154"/>
        <v/>
      </c>
      <c r="O552" s="14" t="str">
        <f t="shared" si="155"/>
        <v/>
      </c>
      <c r="P552" s="14" t="str">
        <f t="shared" si="156"/>
        <v/>
      </c>
      <c r="Q552" s="14" t="str">
        <f t="shared" si="157"/>
        <v/>
      </c>
      <c r="R552" s="96" t="str">
        <f t="shared" si="147"/>
        <v/>
      </c>
      <c r="S552" s="14" t="str">
        <f t="shared" si="158"/>
        <v/>
      </c>
      <c r="T552" s="14" t="str">
        <f t="shared" si="148"/>
        <v/>
      </c>
      <c r="U552" s="14" t="str">
        <f t="shared" si="159"/>
        <v/>
      </c>
      <c r="V552" s="14" t="str">
        <f t="shared" si="160"/>
        <v/>
      </c>
      <c r="W552" s="14" t="str">
        <f>IFERROR(CONCATENATE("PAGO N° ",B552," DEL CONTRATO CPS ",V552," ENTRE ",TEXT(VLOOKUP(A552,matriz,IF(generador!B552=1,16,IF(generador!B552=2,19,IF(generador!B552=3,22,IF(generador!B552=4,25,IF(generador!B552=5,28,IF(generador!B552=6,31,IF(generador!B552=7,34,IF(generador!B552=8,37,IF(generador!B552=9,40,IF(generador!B552=10,43,IF(generador!B552=11,46,IF(generador!B552=12,49,IF(generador!B552=13,52,IF(generador!B552=14,55,IF(generador!B552=15,58))))))))))))))),FALSE),"dd/mm/yyyy")," Y ",TEXT(VLOOKUP(A552,matriz,IF(generador!B552=1,17,IF(generador!B552=2,20,IF(generador!B552=3,23,IF(generador!B552=4,26,IF(generador!B552=5,29,IF(generador!B552=6,32,IF(generador!B552=7,35,IF(generador!B552=8,38,IF(generador!B552=9,41,IF(generador!B552=10,44,IF(generador!B552=11,47,IF(generador!B552=12,50,IF(generador!B552=13,53,IF(generador!B552=14,56,IF(generador!B552=15,59))))))))))))))),FALSE),"dd/mm/yyyy")),"")</f>
        <v/>
      </c>
    </row>
    <row r="553" spans="1:23" x14ac:dyDescent="0.25">
      <c r="A553" s="12"/>
      <c r="B553" s="5"/>
      <c r="C553" s="5"/>
      <c r="D553" s="14" t="str">
        <f t="shared" si="144"/>
        <v/>
      </c>
      <c r="E553" s="15" t="str">
        <f>IFERROR(IF(A553&lt;&gt;"",VLOOKUP(A553,matriz,IF(generador!B553=1,15,IF(generador!B553=2,18,IF(generador!B553=3,21,IF(generador!B553=4,24,IF(generador!B553=5,27,IF(generador!B553=6,30,IF(generador!B553=7,33,IF(generador!B553=8,36,IF(generador!B553=9,39,IF(generador!B553=10,42,IF(generador!B553=11,45,IF(generador!B553=12,48,IF(generador!B553=13,51,IF(generador!B553=14,54,IF(generador!B553=15,57))))))))))))))),FALSE),""),"")</f>
        <v/>
      </c>
      <c r="F553" s="16" t="str">
        <f t="shared" si="145"/>
        <v/>
      </c>
      <c r="G553" s="20" t="str">
        <f t="shared" si="146"/>
        <v/>
      </c>
      <c r="H553" s="13" t="str">
        <f t="shared" ca="1" si="149"/>
        <v/>
      </c>
      <c r="I553" s="14" t="str">
        <f t="shared" si="150"/>
        <v/>
      </c>
      <c r="J553" s="14" t="str">
        <f>""</f>
        <v/>
      </c>
      <c r="K553" s="14" t="str">
        <f t="shared" si="151"/>
        <v/>
      </c>
      <c r="L553" s="14" t="str">
        <f t="shared" si="152"/>
        <v/>
      </c>
      <c r="M553" s="14" t="str">
        <f t="shared" si="153"/>
        <v/>
      </c>
      <c r="N553" s="14" t="str">
        <f t="shared" si="154"/>
        <v/>
      </c>
      <c r="O553" s="14" t="str">
        <f t="shared" si="155"/>
        <v/>
      </c>
      <c r="P553" s="14" t="str">
        <f t="shared" si="156"/>
        <v/>
      </c>
      <c r="Q553" s="14" t="str">
        <f t="shared" si="157"/>
        <v/>
      </c>
      <c r="R553" s="96" t="str">
        <f t="shared" si="147"/>
        <v/>
      </c>
      <c r="S553" s="14" t="str">
        <f t="shared" si="158"/>
        <v/>
      </c>
      <c r="T553" s="14" t="str">
        <f t="shared" si="148"/>
        <v/>
      </c>
      <c r="U553" s="14" t="str">
        <f t="shared" si="159"/>
        <v/>
      </c>
      <c r="V553" s="14" t="str">
        <f t="shared" si="160"/>
        <v/>
      </c>
      <c r="W553" s="14" t="str">
        <f>IFERROR(CONCATENATE("PAGO N° ",B553," DEL CONTRATO CPS ",V553," ENTRE ",TEXT(VLOOKUP(A553,matriz,IF(generador!B553=1,16,IF(generador!B553=2,19,IF(generador!B553=3,22,IF(generador!B553=4,25,IF(generador!B553=5,28,IF(generador!B553=6,31,IF(generador!B553=7,34,IF(generador!B553=8,37,IF(generador!B553=9,40,IF(generador!B553=10,43,IF(generador!B553=11,46,IF(generador!B553=12,49,IF(generador!B553=13,52,IF(generador!B553=14,55,IF(generador!B553=15,58))))))))))))))),FALSE),"dd/mm/yyyy")," Y ",TEXT(VLOOKUP(A553,matriz,IF(generador!B553=1,17,IF(generador!B553=2,20,IF(generador!B553=3,23,IF(generador!B553=4,26,IF(generador!B553=5,29,IF(generador!B553=6,32,IF(generador!B553=7,35,IF(generador!B553=8,38,IF(generador!B553=9,41,IF(generador!B553=10,44,IF(generador!B553=11,47,IF(generador!B553=12,50,IF(generador!B553=13,53,IF(generador!B553=14,56,IF(generador!B553=15,59))))))))))))))),FALSE),"dd/mm/yyyy")),"")</f>
        <v/>
      </c>
    </row>
    <row r="554" spans="1:23" x14ac:dyDescent="0.25">
      <c r="A554" s="12"/>
      <c r="B554" s="5"/>
      <c r="C554" s="5"/>
      <c r="D554" s="14" t="str">
        <f t="shared" si="144"/>
        <v/>
      </c>
      <c r="E554" s="15" t="str">
        <f>IFERROR(IF(A554&lt;&gt;"",VLOOKUP(A554,matriz,IF(generador!B554=1,15,IF(generador!B554=2,18,IF(generador!B554=3,21,IF(generador!B554=4,24,IF(generador!B554=5,27,IF(generador!B554=6,30,IF(generador!B554=7,33,IF(generador!B554=8,36,IF(generador!B554=9,39,IF(generador!B554=10,42,IF(generador!B554=11,45,IF(generador!B554=12,48,IF(generador!B554=13,51,IF(generador!B554=14,54,IF(generador!B554=15,57))))))))))))))),FALSE),""),"")</f>
        <v/>
      </c>
      <c r="F554" s="16" t="str">
        <f t="shared" si="145"/>
        <v/>
      </c>
      <c r="G554" s="20" t="str">
        <f t="shared" si="146"/>
        <v/>
      </c>
      <c r="H554" s="13" t="str">
        <f t="shared" ca="1" si="149"/>
        <v/>
      </c>
      <c r="I554" s="14" t="str">
        <f t="shared" si="150"/>
        <v/>
      </c>
      <c r="J554" s="14" t="str">
        <f>""</f>
        <v/>
      </c>
      <c r="K554" s="14" t="str">
        <f t="shared" si="151"/>
        <v/>
      </c>
      <c r="L554" s="14" t="str">
        <f t="shared" si="152"/>
        <v/>
      </c>
      <c r="M554" s="14" t="str">
        <f t="shared" si="153"/>
        <v/>
      </c>
      <c r="N554" s="14" t="str">
        <f t="shared" si="154"/>
        <v/>
      </c>
      <c r="O554" s="14" t="str">
        <f t="shared" si="155"/>
        <v/>
      </c>
      <c r="P554" s="14" t="str">
        <f t="shared" si="156"/>
        <v/>
      </c>
      <c r="Q554" s="14" t="str">
        <f t="shared" si="157"/>
        <v/>
      </c>
      <c r="R554" s="96" t="str">
        <f t="shared" si="147"/>
        <v/>
      </c>
      <c r="S554" s="14" t="str">
        <f t="shared" si="158"/>
        <v/>
      </c>
      <c r="T554" s="14" t="str">
        <f t="shared" si="148"/>
        <v/>
      </c>
      <c r="U554" s="14" t="str">
        <f t="shared" si="159"/>
        <v/>
      </c>
      <c r="V554" s="14" t="str">
        <f t="shared" si="160"/>
        <v/>
      </c>
      <c r="W554" s="14" t="str">
        <f>IFERROR(CONCATENATE("PAGO N° ",B554," DEL CONTRATO CPS ",V554," ENTRE ",TEXT(VLOOKUP(A554,matriz,IF(generador!B554=1,16,IF(generador!B554=2,19,IF(generador!B554=3,22,IF(generador!B554=4,25,IF(generador!B554=5,28,IF(generador!B554=6,31,IF(generador!B554=7,34,IF(generador!B554=8,37,IF(generador!B554=9,40,IF(generador!B554=10,43,IF(generador!B554=11,46,IF(generador!B554=12,49,IF(generador!B554=13,52,IF(generador!B554=14,55,IF(generador!B554=15,58))))))))))))))),FALSE),"dd/mm/yyyy")," Y ",TEXT(VLOOKUP(A554,matriz,IF(generador!B554=1,17,IF(generador!B554=2,20,IF(generador!B554=3,23,IF(generador!B554=4,26,IF(generador!B554=5,29,IF(generador!B554=6,32,IF(generador!B554=7,35,IF(generador!B554=8,38,IF(generador!B554=9,41,IF(generador!B554=10,44,IF(generador!B554=11,47,IF(generador!B554=12,50,IF(generador!B554=13,53,IF(generador!B554=14,56,IF(generador!B554=15,59))))))))))))))),FALSE),"dd/mm/yyyy")),"")</f>
        <v/>
      </c>
    </row>
    <row r="555" spans="1:23" x14ac:dyDescent="0.25">
      <c r="A555" s="12"/>
      <c r="B555" s="5"/>
      <c r="C555" s="5"/>
      <c r="D555" s="14" t="str">
        <f t="shared" si="144"/>
        <v/>
      </c>
      <c r="E555" s="15" t="str">
        <f>IFERROR(IF(A555&lt;&gt;"",VLOOKUP(A555,matriz,IF(generador!B555=1,15,IF(generador!B555=2,18,IF(generador!B555=3,21,IF(generador!B555=4,24,IF(generador!B555=5,27,IF(generador!B555=6,30,IF(generador!B555=7,33,IF(generador!B555=8,36,IF(generador!B555=9,39,IF(generador!B555=10,42,IF(generador!B555=11,45,IF(generador!B555=12,48,IF(generador!B555=13,51,IF(generador!B555=14,54,IF(generador!B555=15,57))))))))))))))),FALSE),""),"")</f>
        <v/>
      </c>
      <c r="F555" s="16" t="str">
        <f t="shared" si="145"/>
        <v/>
      </c>
      <c r="G555" s="20" t="str">
        <f t="shared" si="146"/>
        <v/>
      </c>
      <c r="H555" s="13" t="str">
        <f t="shared" ca="1" si="149"/>
        <v/>
      </c>
      <c r="I555" s="14" t="str">
        <f t="shared" si="150"/>
        <v/>
      </c>
      <c r="J555" s="14" t="str">
        <f>""</f>
        <v/>
      </c>
      <c r="K555" s="14" t="str">
        <f t="shared" si="151"/>
        <v/>
      </c>
      <c r="L555" s="14" t="str">
        <f t="shared" si="152"/>
        <v/>
      </c>
      <c r="M555" s="14" t="str">
        <f t="shared" si="153"/>
        <v/>
      </c>
      <c r="N555" s="14" t="str">
        <f t="shared" si="154"/>
        <v/>
      </c>
      <c r="O555" s="14" t="str">
        <f t="shared" si="155"/>
        <v/>
      </c>
      <c r="P555" s="14" t="str">
        <f t="shared" si="156"/>
        <v/>
      </c>
      <c r="Q555" s="14" t="str">
        <f t="shared" si="157"/>
        <v/>
      </c>
      <c r="R555" s="96" t="str">
        <f t="shared" si="147"/>
        <v/>
      </c>
      <c r="S555" s="14" t="str">
        <f t="shared" si="158"/>
        <v/>
      </c>
      <c r="T555" s="14" t="str">
        <f t="shared" si="148"/>
        <v/>
      </c>
      <c r="U555" s="14" t="str">
        <f t="shared" si="159"/>
        <v/>
      </c>
      <c r="V555" s="14" t="str">
        <f t="shared" si="160"/>
        <v/>
      </c>
      <c r="W555" s="14" t="str">
        <f>IFERROR(CONCATENATE("PAGO N° ",B555," DEL CONTRATO CPS ",V555," ENTRE ",TEXT(VLOOKUP(A555,matriz,IF(generador!B555=1,16,IF(generador!B555=2,19,IF(generador!B555=3,22,IF(generador!B555=4,25,IF(generador!B555=5,28,IF(generador!B555=6,31,IF(generador!B555=7,34,IF(generador!B555=8,37,IF(generador!B555=9,40,IF(generador!B555=10,43,IF(generador!B555=11,46,IF(generador!B555=12,49,IF(generador!B555=13,52,IF(generador!B555=14,55,IF(generador!B555=15,58))))))))))))))),FALSE),"dd/mm/yyyy")," Y ",TEXT(VLOOKUP(A555,matriz,IF(generador!B555=1,17,IF(generador!B555=2,20,IF(generador!B555=3,23,IF(generador!B555=4,26,IF(generador!B555=5,29,IF(generador!B555=6,32,IF(generador!B555=7,35,IF(generador!B555=8,38,IF(generador!B555=9,41,IF(generador!B555=10,44,IF(generador!B555=11,47,IF(generador!B555=12,50,IF(generador!B555=13,53,IF(generador!B555=14,56,IF(generador!B555=15,59))))))))))))))),FALSE),"dd/mm/yyyy")),"")</f>
        <v/>
      </c>
    </row>
    <row r="556" spans="1:23" x14ac:dyDescent="0.25">
      <c r="A556" s="12"/>
      <c r="B556" s="5"/>
      <c r="C556" s="5"/>
      <c r="D556" s="14" t="str">
        <f t="shared" si="144"/>
        <v/>
      </c>
      <c r="E556" s="15" t="str">
        <f>IFERROR(IF(A556&lt;&gt;"",VLOOKUP(A556,matriz,IF(generador!B556=1,15,IF(generador!B556=2,18,IF(generador!B556=3,21,IF(generador!B556=4,24,IF(generador!B556=5,27,IF(generador!B556=6,30,IF(generador!B556=7,33,IF(generador!B556=8,36,IF(generador!B556=9,39,IF(generador!B556=10,42,IF(generador!B556=11,45,IF(generador!B556=12,48,IF(generador!B556=13,51,IF(generador!B556=14,54,IF(generador!B556=15,57))))))))))))))),FALSE),""),"")</f>
        <v/>
      </c>
      <c r="F556" s="16" t="str">
        <f t="shared" si="145"/>
        <v/>
      </c>
      <c r="G556" s="20" t="str">
        <f t="shared" si="146"/>
        <v/>
      </c>
      <c r="H556" s="13" t="str">
        <f t="shared" ca="1" si="149"/>
        <v/>
      </c>
      <c r="I556" s="14" t="str">
        <f t="shared" si="150"/>
        <v/>
      </c>
      <c r="J556" s="14" t="str">
        <f>""</f>
        <v/>
      </c>
      <c r="K556" s="14" t="str">
        <f t="shared" si="151"/>
        <v/>
      </c>
      <c r="L556" s="14" t="str">
        <f t="shared" si="152"/>
        <v/>
      </c>
      <c r="M556" s="14" t="str">
        <f t="shared" si="153"/>
        <v/>
      </c>
      <c r="N556" s="14" t="str">
        <f t="shared" si="154"/>
        <v/>
      </c>
      <c r="O556" s="14" t="str">
        <f t="shared" si="155"/>
        <v/>
      </c>
      <c r="P556" s="14" t="str">
        <f t="shared" si="156"/>
        <v/>
      </c>
      <c r="Q556" s="14" t="str">
        <f t="shared" si="157"/>
        <v/>
      </c>
      <c r="R556" s="96" t="str">
        <f t="shared" si="147"/>
        <v/>
      </c>
      <c r="S556" s="14" t="str">
        <f t="shared" si="158"/>
        <v/>
      </c>
      <c r="T556" s="14" t="str">
        <f t="shared" si="148"/>
        <v/>
      </c>
      <c r="U556" s="14" t="str">
        <f t="shared" si="159"/>
        <v/>
      </c>
      <c r="V556" s="14" t="str">
        <f t="shared" si="160"/>
        <v/>
      </c>
      <c r="W556" s="14" t="str">
        <f>IFERROR(CONCATENATE("PAGO N° ",B556," DEL CONTRATO CPS ",V556," ENTRE ",TEXT(VLOOKUP(A556,matriz,IF(generador!B556=1,16,IF(generador!B556=2,19,IF(generador!B556=3,22,IF(generador!B556=4,25,IF(generador!B556=5,28,IF(generador!B556=6,31,IF(generador!B556=7,34,IF(generador!B556=8,37,IF(generador!B556=9,40,IF(generador!B556=10,43,IF(generador!B556=11,46,IF(generador!B556=12,49,IF(generador!B556=13,52,IF(generador!B556=14,55,IF(generador!B556=15,58))))))))))))))),FALSE),"dd/mm/yyyy")," Y ",TEXT(VLOOKUP(A556,matriz,IF(generador!B556=1,17,IF(generador!B556=2,20,IF(generador!B556=3,23,IF(generador!B556=4,26,IF(generador!B556=5,29,IF(generador!B556=6,32,IF(generador!B556=7,35,IF(generador!B556=8,38,IF(generador!B556=9,41,IF(generador!B556=10,44,IF(generador!B556=11,47,IF(generador!B556=12,50,IF(generador!B556=13,53,IF(generador!B556=14,56,IF(generador!B556=15,59))))))))))))))),FALSE),"dd/mm/yyyy")),"")</f>
        <v/>
      </c>
    </row>
    <row r="557" spans="1:23" x14ac:dyDescent="0.25">
      <c r="A557" s="12"/>
      <c r="B557" s="5"/>
      <c r="C557" s="5"/>
      <c r="D557" s="14" t="str">
        <f t="shared" si="144"/>
        <v/>
      </c>
      <c r="E557" s="15" t="str">
        <f>IFERROR(IF(A557&lt;&gt;"",VLOOKUP(A557,matriz,IF(generador!B557=1,15,IF(generador!B557=2,18,IF(generador!B557=3,21,IF(generador!B557=4,24,IF(generador!B557=5,27,IF(generador!B557=6,30,IF(generador!B557=7,33,IF(generador!B557=8,36,IF(generador!B557=9,39,IF(generador!B557=10,42,IF(generador!B557=11,45,IF(generador!B557=12,48,IF(generador!B557=13,51,IF(generador!B557=14,54,IF(generador!B557=15,57))))))))))))))),FALSE),""),"")</f>
        <v/>
      </c>
      <c r="F557" s="16" t="str">
        <f t="shared" si="145"/>
        <v/>
      </c>
      <c r="G557" s="20" t="str">
        <f t="shared" si="146"/>
        <v/>
      </c>
      <c r="H557" s="13" t="str">
        <f t="shared" ca="1" si="149"/>
        <v/>
      </c>
      <c r="I557" s="14" t="str">
        <f t="shared" si="150"/>
        <v/>
      </c>
      <c r="J557" s="14" t="str">
        <f>""</f>
        <v/>
      </c>
      <c r="K557" s="14" t="str">
        <f t="shared" si="151"/>
        <v/>
      </c>
      <c r="L557" s="14" t="str">
        <f t="shared" si="152"/>
        <v/>
      </c>
      <c r="M557" s="14" t="str">
        <f t="shared" si="153"/>
        <v/>
      </c>
      <c r="N557" s="14" t="str">
        <f t="shared" si="154"/>
        <v/>
      </c>
      <c r="O557" s="14" t="str">
        <f t="shared" si="155"/>
        <v/>
      </c>
      <c r="P557" s="14" t="str">
        <f t="shared" si="156"/>
        <v/>
      </c>
      <c r="Q557" s="14" t="str">
        <f t="shared" si="157"/>
        <v/>
      </c>
      <c r="R557" s="96" t="str">
        <f t="shared" si="147"/>
        <v/>
      </c>
      <c r="S557" s="14" t="str">
        <f t="shared" si="158"/>
        <v/>
      </c>
      <c r="T557" s="14" t="str">
        <f t="shared" si="148"/>
        <v/>
      </c>
      <c r="U557" s="14" t="str">
        <f t="shared" si="159"/>
        <v/>
      </c>
      <c r="V557" s="14" t="str">
        <f t="shared" si="160"/>
        <v/>
      </c>
      <c r="W557" s="14" t="str">
        <f>IFERROR(CONCATENATE("PAGO N° ",B557," DEL CONTRATO CPS ",V557," ENTRE ",TEXT(VLOOKUP(A557,matriz,IF(generador!B557=1,16,IF(generador!B557=2,19,IF(generador!B557=3,22,IF(generador!B557=4,25,IF(generador!B557=5,28,IF(generador!B557=6,31,IF(generador!B557=7,34,IF(generador!B557=8,37,IF(generador!B557=9,40,IF(generador!B557=10,43,IF(generador!B557=11,46,IF(generador!B557=12,49,IF(generador!B557=13,52,IF(generador!B557=14,55,IF(generador!B557=15,58))))))))))))))),FALSE),"dd/mm/yyyy")," Y ",TEXT(VLOOKUP(A557,matriz,IF(generador!B557=1,17,IF(generador!B557=2,20,IF(generador!B557=3,23,IF(generador!B557=4,26,IF(generador!B557=5,29,IF(generador!B557=6,32,IF(generador!B557=7,35,IF(generador!B557=8,38,IF(generador!B557=9,41,IF(generador!B557=10,44,IF(generador!B557=11,47,IF(generador!B557=12,50,IF(generador!B557=13,53,IF(generador!B557=14,56,IF(generador!B557=15,59))))))))))))))),FALSE),"dd/mm/yyyy")),"")</f>
        <v/>
      </c>
    </row>
    <row r="558" spans="1:23" x14ac:dyDescent="0.25">
      <c r="A558" s="12"/>
      <c r="B558" s="5"/>
      <c r="C558" s="5"/>
      <c r="D558" s="14" t="str">
        <f t="shared" si="144"/>
        <v/>
      </c>
      <c r="E558" s="15" t="str">
        <f>IFERROR(IF(A558&lt;&gt;"",VLOOKUP(A558,matriz,IF(generador!B558=1,15,IF(generador!B558=2,18,IF(generador!B558=3,21,IF(generador!B558=4,24,IF(generador!B558=5,27,IF(generador!B558=6,30,IF(generador!B558=7,33,IF(generador!B558=8,36,IF(generador!B558=9,39,IF(generador!B558=10,42,IF(generador!B558=11,45,IF(generador!B558=12,48,IF(generador!B558=13,51,IF(generador!B558=14,54,IF(generador!B558=15,57))))))))))))))),FALSE),""),"")</f>
        <v/>
      </c>
      <c r="F558" s="16" t="str">
        <f t="shared" si="145"/>
        <v/>
      </c>
      <c r="G558" s="20" t="str">
        <f t="shared" si="146"/>
        <v/>
      </c>
      <c r="H558" s="13" t="str">
        <f t="shared" ca="1" si="149"/>
        <v/>
      </c>
      <c r="I558" s="14" t="str">
        <f t="shared" si="150"/>
        <v/>
      </c>
      <c r="J558" s="14" t="str">
        <f>""</f>
        <v/>
      </c>
      <c r="K558" s="14" t="str">
        <f t="shared" si="151"/>
        <v/>
      </c>
      <c r="L558" s="14" t="str">
        <f t="shared" si="152"/>
        <v/>
      </c>
      <c r="M558" s="14" t="str">
        <f t="shared" si="153"/>
        <v/>
      </c>
      <c r="N558" s="14" t="str">
        <f t="shared" si="154"/>
        <v/>
      </c>
      <c r="O558" s="14" t="str">
        <f t="shared" si="155"/>
        <v/>
      </c>
      <c r="P558" s="14" t="str">
        <f t="shared" si="156"/>
        <v/>
      </c>
      <c r="Q558" s="14" t="str">
        <f t="shared" si="157"/>
        <v/>
      </c>
      <c r="R558" s="96" t="str">
        <f t="shared" si="147"/>
        <v/>
      </c>
      <c r="S558" s="14" t="str">
        <f t="shared" si="158"/>
        <v/>
      </c>
      <c r="T558" s="14" t="str">
        <f t="shared" si="148"/>
        <v/>
      </c>
      <c r="U558" s="14" t="str">
        <f t="shared" si="159"/>
        <v/>
      </c>
      <c r="V558" s="14" t="str">
        <f t="shared" si="160"/>
        <v/>
      </c>
      <c r="W558" s="14" t="str">
        <f>IFERROR(CONCATENATE("PAGO N° ",B558," DEL CONTRATO CPS ",V558," ENTRE ",TEXT(VLOOKUP(A558,matriz,IF(generador!B558=1,16,IF(generador!B558=2,19,IF(generador!B558=3,22,IF(generador!B558=4,25,IF(generador!B558=5,28,IF(generador!B558=6,31,IF(generador!B558=7,34,IF(generador!B558=8,37,IF(generador!B558=9,40,IF(generador!B558=10,43,IF(generador!B558=11,46,IF(generador!B558=12,49,IF(generador!B558=13,52,IF(generador!B558=14,55,IF(generador!B558=15,58))))))))))))))),FALSE),"dd/mm/yyyy")," Y ",TEXT(VLOOKUP(A558,matriz,IF(generador!B558=1,17,IF(generador!B558=2,20,IF(generador!B558=3,23,IF(generador!B558=4,26,IF(generador!B558=5,29,IF(generador!B558=6,32,IF(generador!B558=7,35,IF(generador!B558=8,38,IF(generador!B558=9,41,IF(generador!B558=10,44,IF(generador!B558=11,47,IF(generador!B558=12,50,IF(generador!B558=13,53,IF(generador!B558=14,56,IF(generador!B558=15,59))))))))))))))),FALSE),"dd/mm/yyyy")),"")</f>
        <v/>
      </c>
    </row>
    <row r="559" spans="1:23" x14ac:dyDescent="0.25">
      <c r="A559" s="12"/>
      <c r="B559" s="5"/>
      <c r="C559" s="5"/>
      <c r="D559" s="14" t="str">
        <f t="shared" si="144"/>
        <v/>
      </c>
      <c r="E559" s="15" t="str">
        <f>IFERROR(IF(A559&lt;&gt;"",VLOOKUP(A559,matriz,IF(generador!B559=1,15,IF(generador!B559=2,18,IF(generador!B559=3,21,IF(generador!B559=4,24,IF(generador!B559=5,27,IF(generador!B559=6,30,IF(generador!B559=7,33,IF(generador!B559=8,36,IF(generador!B559=9,39,IF(generador!B559=10,42,IF(generador!B559=11,45,IF(generador!B559=12,48,IF(generador!B559=13,51,IF(generador!B559=14,54,IF(generador!B559=15,57))))))))))))))),FALSE),""),"")</f>
        <v/>
      </c>
      <c r="F559" s="16" t="str">
        <f t="shared" si="145"/>
        <v/>
      </c>
      <c r="G559" s="20" t="str">
        <f t="shared" si="146"/>
        <v/>
      </c>
      <c r="H559" s="13" t="str">
        <f t="shared" ca="1" si="149"/>
        <v/>
      </c>
      <c r="I559" s="14" t="str">
        <f t="shared" si="150"/>
        <v/>
      </c>
      <c r="J559" s="14" t="str">
        <f>""</f>
        <v/>
      </c>
      <c r="K559" s="14" t="str">
        <f t="shared" si="151"/>
        <v/>
      </c>
      <c r="L559" s="14" t="str">
        <f t="shared" si="152"/>
        <v/>
      </c>
      <c r="M559" s="14" t="str">
        <f t="shared" si="153"/>
        <v/>
      </c>
      <c r="N559" s="14" t="str">
        <f t="shared" si="154"/>
        <v/>
      </c>
      <c r="O559" s="14" t="str">
        <f t="shared" si="155"/>
        <v/>
      </c>
      <c r="P559" s="14" t="str">
        <f t="shared" si="156"/>
        <v/>
      </c>
      <c r="Q559" s="14" t="str">
        <f t="shared" si="157"/>
        <v/>
      </c>
      <c r="R559" s="96" t="str">
        <f t="shared" si="147"/>
        <v/>
      </c>
      <c r="S559" s="14" t="str">
        <f t="shared" si="158"/>
        <v/>
      </c>
      <c r="T559" s="14" t="str">
        <f t="shared" si="148"/>
        <v/>
      </c>
      <c r="U559" s="14" t="str">
        <f t="shared" si="159"/>
        <v/>
      </c>
      <c r="V559" s="14" t="str">
        <f t="shared" si="160"/>
        <v/>
      </c>
      <c r="W559" s="14" t="str">
        <f>IFERROR(CONCATENATE("PAGO N° ",B559," DEL CONTRATO CPS ",V559," ENTRE ",TEXT(VLOOKUP(A559,matriz,IF(generador!B559=1,16,IF(generador!B559=2,19,IF(generador!B559=3,22,IF(generador!B559=4,25,IF(generador!B559=5,28,IF(generador!B559=6,31,IF(generador!B559=7,34,IF(generador!B559=8,37,IF(generador!B559=9,40,IF(generador!B559=10,43,IF(generador!B559=11,46,IF(generador!B559=12,49,IF(generador!B559=13,52,IF(generador!B559=14,55,IF(generador!B559=15,58))))))))))))))),FALSE),"dd/mm/yyyy")," Y ",TEXT(VLOOKUP(A559,matriz,IF(generador!B559=1,17,IF(generador!B559=2,20,IF(generador!B559=3,23,IF(generador!B559=4,26,IF(generador!B559=5,29,IF(generador!B559=6,32,IF(generador!B559=7,35,IF(generador!B559=8,38,IF(generador!B559=9,41,IF(generador!B559=10,44,IF(generador!B559=11,47,IF(generador!B559=12,50,IF(generador!B559=13,53,IF(generador!B559=14,56,IF(generador!B559=15,59))))))))))))))),FALSE),"dd/mm/yyyy")),"")</f>
        <v/>
      </c>
    </row>
    <row r="560" spans="1:23" x14ac:dyDescent="0.25">
      <c r="A560" s="12"/>
      <c r="B560" s="5"/>
      <c r="C560" s="5"/>
      <c r="D560" s="14" t="str">
        <f t="shared" si="144"/>
        <v/>
      </c>
      <c r="E560" s="15" t="str">
        <f>IFERROR(IF(A560&lt;&gt;"",VLOOKUP(A560,matriz,IF(generador!B560=1,15,IF(generador!B560=2,18,IF(generador!B560=3,21,IF(generador!B560=4,24,IF(generador!B560=5,27,IF(generador!B560=6,30,IF(generador!B560=7,33,IF(generador!B560=8,36,IF(generador!B560=9,39,IF(generador!B560=10,42,IF(generador!B560=11,45,IF(generador!B560=12,48,IF(generador!B560=13,51,IF(generador!B560=14,54,IF(generador!B560=15,57))))))))))))))),FALSE),""),"")</f>
        <v/>
      </c>
      <c r="F560" s="16" t="str">
        <f t="shared" si="145"/>
        <v/>
      </c>
      <c r="G560" s="20" t="str">
        <f t="shared" si="146"/>
        <v/>
      </c>
      <c r="H560" s="13" t="str">
        <f t="shared" ca="1" si="149"/>
        <v/>
      </c>
      <c r="I560" s="14" t="str">
        <f t="shared" si="150"/>
        <v/>
      </c>
      <c r="J560" s="14" t="str">
        <f>""</f>
        <v/>
      </c>
      <c r="K560" s="14" t="str">
        <f t="shared" si="151"/>
        <v/>
      </c>
      <c r="L560" s="14" t="str">
        <f t="shared" si="152"/>
        <v/>
      </c>
      <c r="M560" s="14" t="str">
        <f t="shared" si="153"/>
        <v/>
      </c>
      <c r="N560" s="14" t="str">
        <f t="shared" si="154"/>
        <v/>
      </c>
      <c r="O560" s="14" t="str">
        <f t="shared" si="155"/>
        <v/>
      </c>
      <c r="P560" s="14" t="str">
        <f t="shared" si="156"/>
        <v/>
      </c>
      <c r="Q560" s="14" t="str">
        <f t="shared" si="157"/>
        <v/>
      </c>
      <c r="R560" s="96" t="str">
        <f t="shared" si="147"/>
        <v/>
      </c>
      <c r="S560" s="14" t="str">
        <f t="shared" si="158"/>
        <v/>
      </c>
      <c r="T560" s="14" t="str">
        <f t="shared" si="148"/>
        <v/>
      </c>
      <c r="U560" s="14" t="str">
        <f t="shared" si="159"/>
        <v/>
      </c>
      <c r="V560" s="14" t="str">
        <f t="shared" si="160"/>
        <v/>
      </c>
      <c r="W560" s="14" t="str">
        <f>IFERROR(CONCATENATE("PAGO N° ",B560," DEL CONTRATO CPS ",V560," ENTRE ",TEXT(VLOOKUP(A560,matriz,IF(generador!B560=1,16,IF(generador!B560=2,19,IF(generador!B560=3,22,IF(generador!B560=4,25,IF(generador!B560=5,28,IF(generador!B560=6,31,IF(generador!B560=7,34,IF(generador!B560=8,37,IF(generador!B560=9,40,IF(generador!B560=10,43,IF(generador!B560=11,46,IF(generador!B560=12,49,IF(generador!B560=13,52,IF(generador!B560=14,55,IF(generador!B560=15,58))))))))))))))),FALSE),"dd/mm/yyyy")," Y ",TEXT(VLOOKUP(A560,matriz,IF(generador!B560=1,17,IF(generador!B560=2,20,IF(generador!B560=3,23,IF(generador!B560=4,26,IF(generador!B560=5,29,IF(generador!B560=6,32,IF(generador!B560=7,35,IF(generador!B560=8,38,IF(generador!B560=9,41,IF(generador!B560=10,44,IF(generador!B560=11,47,IF(generador!B560=12,50,IF(generador!B560=13,53,IF(generador!B560=14,56,IF(generador!B560=15,59))))))))))))))),FALSE),"dd/mm/yyyy")),"")</f>
        <v/>
      </c>
    </row>
    <row r="561" spans="1:23" x14ac:dyDescent="0.25">
      <c r="A561" s="12"/>
      <c r="B561" s="5"/>
      <c r="C561" s="5"/>
      <c r="D561" s="14" t="str">
        <f t="shared" si="144"/>
        <v/>
      </c>
      <c r="E561" s="15" t="str">
        <f>IFERROR(IF(A561&lt;&gt;"",VLOOKUP(A561,matriz,IF(generador!B561=1,15,IF(generador!B561=2,18,IF(generador!B561=3,21,IF(generador!B561=4,24,IF(generador!B561=5,27,IF(generador!B561=6,30,IF(generador!B561=7,33,IF(generador!B561=8,36,IF(generador!B561=9,39,IF(generador!B561=10,42,IF(generador!B561=11,45,IF(generador!B561=12,48,IF(generador!B561=13,51,IF(generador!B561=14,54,IF(generador!B561=15,57))))))))))))))),FALSE),""),"")</f>
        <v/>
      </c>
      <c r="F561" s="16" t="str">
        <f t="shared" si="145"/>
        <v/>
      </c>
      <c r="G561" s="20" t="str">
        <f t="shared" si="146"/>
        <v/>
      </c>
      <c r="H561" s="13" t="str">
        <f t="shared" ca="1" si="149"/>
        <v/>
      </c>
      <c r="I561" s="14" t="str">
        <f t="shared" si="150"/>
        <v/>
      </c>
      <c r="J561" s="14" t="str">
        <f>""</f>
        <v/>
      </c>
      <c r="K561" s="14" t="str">
        <f t="shared" si="151"/>
        <v/>
      </c>
      <c r="L561" s="14" t="str">
        <f t="shared" si="152"/>
        <v/>
      </c>
      <c r="M561" s="14" t="str">
        <f t="shared" si="153"/>
        <v/>
      </c>
      <c r="N561" s="14" t="str">
        <f t="shared" si="154"/>
        <v/>
      </c>
      <c r="O561" s="14" t="str">
        <f t="shared" si="155"/>
        <v/>
      </c>
      <c r="P561" s="14" t="str">
        <f t="shared" si="156"/>
        <v/>
      </c>
      <c r="Q561" s="14" t="str">
        <f t="shared" si="157"/>
        <v/>
      </c>
      <c r="R561" s="96" t="str">
        <f t="shared" si="147"/>
        <v/>
      </c>
      <c r="S561" s="14" t="str">
        <f t="shared" si="158"/>
        <v/>
      </c>
      <c r="T561" s="14" t="str">
        <f t="shared" si="148"/>
        <v/>
      </c>
      <c r="U561" s="14" t="str">
        <f t="shared" si="159"/>
        <v/>
      </c>
      <c r="V561" s="14" t="str">
        <f t="shared" si="160"/>
        <v/>
      </c>
      <c r="W561" s="14" t="str">
        <f>IFERROR(CONCATENATE("PAGO N° ",B561," DEL CONTRATO CPS ",V561," ENTRE ",TEXT(VLOOKUP(A561,matriz,IF(generador!B561=1,16,IF(generador!B561=2,19,IF(generador!B561=3,22,IF(generador!B561=4,25,IF(generador!B561=5,28,IF(generador!B561=6,31,IF(generador!B561=7,34,IF(generador!B561=8,37,IF(generador!B561=9,40,IF(generador!B561=10,43,IF(generador!B561=11,46,IF(generador!B561=12,49,IF(generador!B561=13,52,IF(generador!B561=14,55,IF(generador!B561=15,58))))))))))))))),FALSE),"dd/mm/yyyy")," Y ",TEXT(VLOOKUP(A561,matriz,IF(generador!B561=1,17,IF(generador!B561=2,20,IF(generador!B561=3,23,IF(generador!B561=4,26,IF(generador!B561=5,29,IF(generador!B561=6,32,IF(generador!B561=7,35,IF(generador!B561=8,38,IF(generador!B561=9,41,IF(generador!B561=10,44,IF(generador!B561=11,47,IF(generador!B561=12,50,IF(generador!B561=13,53,IF(generador!B561=14,56,IF(generador!B561=15,59))))))))))))))),FALSE),"dd/mm/yyyy")),"")</f>
        <v/>
      </c>
    </row>
    <row r="562" spans="1:23" x14ac:dyDescent="0.25">
      <c r="A562" s="12"/>
      <c r="B562" s="5"/>
      <c r="C562" s="5"/>
      <c r="D562" s="14" t="str">
        <f t="shared" si="144"/>
        <v/>
      </c>
      <c r="E562" s="15" t="str">
        <f>IFERROR(IF(A562&lt;&gt;"",VLOOKUP(A562,matriz,IF(generador!B562=1,15,IF(generador!B562=2,18,IF(generador!B562=3,21,IF(generador!B562=4,24,IF(generador!B562=5,27,IF(generador!B562=6,30,IF(generador!B562=7,33,IF(generador!B562=8,36,IF(generador!B562=9,39,IF(generador!B562=10,42,IF(generador!B562=11,45,IF(generador!B562=12,48,IF(generador!B562=13,51,IF(generador!B562=14,54,IF(generador!B562=15,57))))))))))))))),FALSE),""),"")</f>
        <v/>
      </c>
      <c r="F562" s="16" t="str">
        <f t="shared" si="145"/>
        <v/>
      </c>
      <c r="G562" s="20" t="str">
        <f t="shared" si="146"/>
        <v/>
      </c>
      <c r="H562" s="13" t="str">
        <f t="shared" ca="1" si="149"/>
        <v/>
      </c>
      <c r="I562" s="14" t="str">
        <f t="shared" si="150"/>
        <v/>
      </c>
      <c r="J562" s="14" t="str">
        <f>""</f>
        <v/>
      </c>
      <c r="K562" s="14" t="str">
        <f t="shared" si="151"/>
        <v/>
      </c>
      <c r="L562" s="14" t="str">
        <f t="shared" si="152"/>
        <v/>
      </c>
      <c r="M562" s="14" t="str">
        <f t="shared" si="153"/>
        <v/>
      </c>
      <c r="N562" s="14" t="str">
        <f t="shared" si="154"/>
        <v/>
      </c>
      <c r="O562" s="14" t="str">
        <f t="shared" si="155"/>
        <v/>
      </c>
      <c r="P562" s="14" t="str">
        <f t="shared" si="156"/>
        <v/>
      </c>
      <c r="Q562" s="14" t="str">
        <f t="shared" si="157"/>
        <v/>
      </c>
      <c r="R562" s="96" t="str">
        <f t="shared" si="147"/>
        <v/>
      </c>
      <c r="S562" s="14" t="str">
        <f t="shared" si="158"/>
        <v/>
      </c>
      <c r="T562" s="14" t="str">
        <f t="shared" si="148"/>
        <v/>
      </c>
      <c r="U562" s="14" t="str">
        <f t="shared" si="159"/>
        <v/>
      </c>
      <c r="V562" s="14" t="str">
        <f t="shared" si="160"/>
        <v/>
      </c>
      <c r="W562" s="14" t="str">
        <f>IFERROR(CONCATENATE("PAGO N° ",B562," DEL CONTRATO CPS ",V562," ENTRE ",TEXT(VLOOKUP(A562,matriz,IF(generador!B562=1,16,IF(generador!B562=2,19,IF(generador!B562=3,22,IF(generador!B562=4,25,IF(generador!B562=5,28,IF(generador!B562=6,31,IF(generador!B562=7,34,IF(generador!B562=8,37,IF(generador!B562=9,40,IF(generador!B562=10,43,IF(generador!B562=11,46,IF(generador!B562=12,49,IF(generador!B562=13,52,IF(generador!B562=14,55,IF(generador!B562=15,58))))))))))))))),FALSE),"dd/mm/yyyy")," Y ",TEXT(VLOOKUP(A562,matriz,IF(generador!B562=1,17,IF(generador!B562=2,20,IF(generador!B562=3,23,IF(generador!B562=4,26,IF(generador!B562=5,29,IF(generador!B562=6,32,IF(generador!B562=7,35,IF(generador!B562=8,38,IF(generador!B562=9,41,IF(generador!B562=10,44,IF(generador!B562=11,47,IF(generador!B562=12,50,IF(generador!B562=13,53,IF(generador!B562=14,56,IF(generador!B562=15,59))))))))))))))),FALSE),"dd/mm/yyyy")),"")</f>
        <v/>
      </c>
    </row>
    <row r="563" spans="1:23" x14ac:dyDescent="0.25">
      <c r="A563" s="12"/>
      <c r="B563" s="5"/>
      <c r="C563" s="5"/>
      <c r="D563" s="14" t="str">
        <f t="shared" si="144"/>
        <v/>
      </c>
      <c r="E563" s="15" t="str">
        <f>IFERROR(IF(A563&lt;&gt;"",VLOOKUP(A563,matriz,IF(generador!B563=1,15,IF(generador!B563=2,18,IF(generador!B563=3,21,IF(generador!B563=4,24,IF(generador!B563=5,27,IF(generador!B563=6,30,IF(generador!B563=7,33,IF(generador!B563=8,36,IF(generador!B563=9,39,IF(generador!B563=10,42,IF(generador!B563=11,45,IF(generador!B563=12,48,IF(generador!B563=13,51,IF(generador!B563=14,54,IF(generador!B563=15,57))))))))))))))),FALSE),""),"")</f>
        <v/>
      </c>
      <c r="F563" s="16" t="str">
        <f t="shared" si="145"/>
        <v/>
      </c>
      <c r="G563" s="20" t="str">
        <f t="shared" si="146"/>
        <v/>
      </c>
      <c r="H563" s="13" t="str">
        <f t="shared" ca="1" si="149"/>
        <v/>
      </c>
      <c r="I563" s="14" t="str">
        <f t="shared" si="150"/>
        <v/>
      </c>
      <c r="J563" s="14" t="str">
        <f>""</f>
        <v/>
      </c>
      <c r="K563" s="14" t="str">
        <f t="shared" si="151"/>
        <v/>
      </c>
      <c r="L563" s="14" t="str">
        <f t="shared" si="152"/>
        <v/>
      </c>
      <c r="M563" s="14" t="str">
        <f t="shared" si="153"/>
        <v/>
      </c>
      <c r="N563" s="14" t="str">
        <f t="shared" si="154"/>
        <v/>
      </c>
      <c r="O563" s="14" t="str">
        <f t="shared" si="155"/>
        <v/>
      </c>
      <c r="P563" s="14" t="str">
        <f t="shared" si="156"/>
        <v/>
      </c>
      <c r="Q563" s="14" t="str">
        <f t="shared" si="157"/>
        <v/>
      </c>
      <c r="R563" s="96" t="str">
        <f t="shared" si="147"/>
        <v/>
      </c>
      <c r="S563" s="14" t="str">
        <f t="shared" si="158"/>
        <v/>
      </c>
      <c r="T563" s="14" t="str">
        <f t="shared" si="148"/>
        <v/>
      </c>
      <c r="U563" s="14" t="str">
        <f t="shared" si="159"/>
        <v/>
      </c>
      <c r="V563" s="14" t="str">
        <f t="shared" si="160"/>
        <v/>
      </c>
      <c r="W563" s="14" t="str">
        <f>IFERROR(CONCATENATE("PAGO N° ",B563," DEL CONTRATO CPS ",V563," ENTRE ",TEXT(VLOOKUP(A563,matriz,IF(generador!B563=1,16,IF(generador!B563=2,19,IF(generador!B563=3,22,IF(generador!B563=4,25,IF(generador!B563=5,28,IF(generador!B563=6,31,IF(generador!B563=7,34,IF(generador!B563=8,37,IF(generador!B563=9,40,IF(generador!B563=10,43,IF(generador!B563=11,46,IF(generador!B563=12,49,IF(generador!B563=13,52,IF(generador!B563=14,55,IF(generador!B563=15,58))))))))))))))),FALSE),"dd/mm/yyyy")," Y ",TEXT(VLOOKUP(A563,matriz,IF(generador!B563=1,17,IF(generador!B563=2,20,IF(generador!B563=3,23,IF(generador!B563=4,26,IF(generador!B563=5,29,IF(generador!B563=6,32,IF(generador!B563=7,35,IF(generador!B563=8,38,IF(generador!B563=9,41,IF(generador!B563=10,44,IF(generador!B563=11,47,IF(generador!B563=12,50,IF(generador!B563=13,53,IF(generador!B563=14,56,IF(generador!B563=15,59))))))))))))))),FALSE),"dd/mm/yyyy")),"")</f>
        <v/>
      </c>
    </row>
    <row r="564" spans="1:23" x14ac:dyDescent="0.25">
      <c r="A564" s="12"/>
      <c r="B564" s="5"/>
      <c r="C564" s="5"/>
      <c r="D564" s="14" t="str">
        <f t="shared" si="144"/>
        <v/>
      </c>
      <c r="E564" s="15" t="str">
        <f>IFERROR(IF(A564&lt;&gt;"",VLOOKUP(A564,matriz,IF(generador!B564=1,15,IF(generador!B564=2,18,IF(generador!B564=3,21,IF(generador!B564=4,24,IF(generador!B564=5,27,IF(generador!B564=6,30,IF(generador!B564=7,33,IF(generador!B564=8,36,IF(generador!B564=9,39,IF(generador!B564=10,42,IF(generador!B564=11,45,IF(generador!B564=12,48,IF(generador!B564=13,51,IF(generador!B564=14,54,IF(generador!B564=15,57))))))))))))))),FALSE),""),"")</f>
        <v/>
      </c>
      <c r="F564" s="16" t="str">
        <f t="shared" si="145"/>
        <v/>
      </c>
      <c r="G564" s="20" t="str">
        <f t="shared" si="146"/>
        <v/>
      </c>
      <c r="H564" s="13" t="str">
        <f t="shared" ca="1" si="149"/>
        <v/>
      </c>
      <c r="I564" s="14" t="str">
        <f t="shared" si="150"/>
        <v/>
      </c>
      <c r="J564" s="14" t="str">
        <f>""</f>
        <v/>
      </c>
      <c r="K564" s="14" t="str">
        <f t="shared" si="151"/>
        <v/>
      </c>
      <c r="L564" s="14" t="str">
        <f t="shared" si="152"/>
        <v/>
      </c>
      <c r="M564" s="14" t="str">
        <f t="shared" si="153"/>
        <v/>
      </c>
      <c r="N564" s="14" t="str">
        <f t="shared" si="154"/>
        <v/>
      </c>
      <c r="O564" s="14" t="str">
        <f t="shared" si="155"/>
        <v/>
      </c>
      <c r="P564" s="14" t="str">
        <f t="shared" si="156"/>
        <v/>
      </c>
      <c r="Q564" s="14" t="str">
        <f t="shared" si="157"/>
        <v/>
      </c>
      <c r="R564" s="96" t="str">
        <f t="shared" si="147"/>
        <v/>
      </c>
      <c r="S564" s="14" t="str">
        <f t="shared" si="158"/>
        <v/>
      </c>
      <c r="T564" s="14" t="str">
        <f t="shared" si="148"/>
        <v/>
      </c>
      <c r="U564" s="14" t="str">
        <f t="shared" si="159"/>
        <v/>
      </c>
      <c r="V564" s="14" t="str">
        <f t="shared" si="160"/>
        <v/>
      </c>
      <c r="W564" s="14" t="str">
        <f>IFERROR(CONCATENATE("PAGO N° ",B564," DEL CONTRATO CPS ",V564," ENTRE ",TEXT(VLOOKUP(A564,matriz,IF(generador!B564=1,16,IF(generador!B564=2,19,IF(generador!B564=3,22,IF(generador!B564=4,25,IF(generador!B564=5,28,IF(generador!B564=6,31,IF(generador!B564=7,34,IF(generador!B564=8,37,IF(generador!B564=9,40,IF(generador!B564=10,43,IF(generador!B564=11,46,IF(generador!B564=12,49,IF(generador!B564=13,52,IF(generador!B564=14,55,IF(generador!B564=15,58))))))))))))))),FALSE),"dd/mm/yyyy")," Y ",TEXT(VLOOKUP(A564,matriz,IF(generador!B564=1,17,IF(generador!B564=2,20,IF(generador!B564=3,23,IF(generador!B564=4,26,IF(generador!B564=5,29,IF(generador!B564=6,32,IF(generador!B564=7,35,IF(generador!B564=8,38,IF(generador!B564=9,41,IF(generador!B564=10,44,IF(generador!B564=11,47,IF(generador!B564=12,50,IF(generador!B564=13,53,IF(generador!B564=14,56,IF(generador!B564=15,59))))))))))))))),FALSE),"dd/mm/yyyy")),"")</f>
        <v/>
      </c>
    </row>
    <row r="565" spans="1:23" x14ac:dyDescent="0.25">
      <c r="A565" s="12"/>
      <c r="B565" s="5"/>
      <c r="C565" s="5"/>
      <c r="D565" s="14" t="str">
        <f t="shared" si="144"/>
        <v/>
      </c>
      <c r="E565" s="15" t="str">
        <f>IFERROR(IF(A565&lt;&gt;"",VLOOKUP(A565,matriz,IF(generador!B565=1,15,IF(generador!B565=2,18,IF(generador!B565=3,21,IF(generador!B565=4,24,IF(generador!B565=5,27,IF(generador!B565=6,30,IF(generador!B565=7,33,IF(generador!B565=8,36,IF(generador!B565=9,39,IF(generador!B565=10,42,IF(generador!B565=11,45,IF(generador!B565=12,48,IF(generador!B565=13,51,IF(generador!B565=14,54,IF(generador!B565=15,57))))))))))))))),FALSE),""),"")</f>
        <v/>
      </c>
      <c r="F565" s="16" t="str">
        <f t="shared" si="145"/>
        <v/>
      </c>
      <c r="G565" s="20" t="str">
        <f t="shared" si="146"/>
        <v/>
      </c>
      <c r="H565" s="13" t="str">
        <f t="shared" ca="1" si="149"/>
        <v/>
      </c>
      <c r="I565" s="14" t="str">
        <f t="shared" si="150"/>
        <v/>
      </c>
      <c r="J565" s="14" t="str">
        <f>""</f>
        <v/>
      </c>
      <c r="K565" s="14" t="str">
        <f t="shared" si="151"/>
        <v/>
      </c>
      <c r="L565" s="14" t="str">
        <f t="shared" si="152"/>
        <v/>
      </c>
      <c r="M565" s="14" t="str">
        <f t="shared" si="153"/>
        <v/>
      </c>
      <c r="N565" s="14" t="str">
        <f t="shared" si="154"/>
        <v/>
      </c>
      <c r="O565" s="14" t="str">
        <f t="shared" si="155"/>
        <v/>
      </c>
      <c r="P565" s="14" t="str">
        <f t="shared" si="156"/>
        <v/>
      </c>
      <c r="Q565" s="14" t="str">
        <f t="shared" si="157"/>
        <v/>
      </c>
      <c r="R565" s="96" t="str">
        <f t="shared" si="147"/>
        <v/>
      </c>
      <c r="S565" s="14" t="str">
        <f t="shared" si="158"/>
        <v/>
      </c>
      <c r="T565" s="14" t="str">
        <f t="shared" si="148"/>
        <v/>
      </c>
      <c r="U565" s="14" t="str">
        <f t="shared" si="159"/>
        <v/>
      </c>
      <c r="V565" s="14" t="str">
        <f t="shared" si="160"/>
        <v/>
      </c>
      <c r="W565" s="14" t="str">
        <f>IFERROR(CONCATENATE("PAGO N° ",B565," DEL CONTRATO CPS ",V565," ENTRE ",TEXT(VLOOKUP(A565,matriz,IF(generador!B565=1,16,IF(generador!B565=2,19,IF(generador!B565=3,22,IF(generador!B565=4,25,IF(generador!B565=5,28,IF(generador!B565=6,31,IF(generador!B565=7,34,IF(generador!B565=8,37,IF(generador!B565=9,40,IF(generador!B565=10,43,IF(generador!B565=11,46,IF(generador!B565=12,49,IF(generador!B565=13,52,IF(generador!B565=14,55,IF(generador!B565=15,58))))))))))))))),FALSE),"dd/mm/yyyy")," Y ",TEXT(VLOOKUP(A565,matriz,IF(generador!B565=1,17,IF(generador!B565=2,20,IF(generador!B565=3,23,IF(generador!B565=4,26,IF(generador!B565=5,29,IF(generador!B565=6,32,IF(generador!B565=7,35,IF(generador!B565=8,38,IF(generador!B565=9,41,IF(generador!B565=10,44,IF(generador!B565=11,47,IF(generador!B565=12,50,IF(generador!B565=13,53,IF(generador!B565=14,56,IF(generador!B565=15,59))))))))))))))),FALSE),"dd/mm/yyyy")),"")</f>
        <v/>
      </c>
    </row>
    <row r="566" spans="1:23" x14ac:dyDescent="0.25">
      <c r="A566" s="12"/>
      <c r="B566" s="5"/>
      <c r="C566" s="5"/>
      <c r="D566" s="14" t="str">
        <f t="shared" si="144"/>
        <v/>
      </c>
      <c r="E566" s="15" t="str">
        <f>IFERROR(IF(A566&lt;&gt;"",VLOOKUP(A566,matriz,IF(generador!B566=1,15,IF(generador!B566=2,18,IF(generador!B566=3,21,IF(generador!B566=4,24,IF(generador!B566=5,27,IF(generador!B566=6,30,IF(generador!B566=7,33,IF(generador!B566=8,36,IF(generador!B566=9,39,IF(generador!B566=10,42,IF(generador!B566=11,45,IF(generador!B566=12,48,IF(generador!B566=13,51,IF(generador!B566=14,54,IF(generador!B566=15,57))))))))))))))),FALSE),""),"")</f>
        <v/>
      </c>
      <c r="F566" s="16" t="str">
        <f t="shared" si="145"/>
        <v/>
      </c>
      <c r="G566" s="20" t="str">
        <f t="shared" si="146"/>
        <v/>
      </c>
      <c r="H566" s="13" t="str">
        <f t="shared" ca="1" si="149"/>
        <v/>
      </c>
      <c r="I566" s="14" t="str">
        <f t="shared" si="150"/>
        <v/>
      </c>
      <c r="J566" s="14" t="str">
        <f>""</f>
        <v/>
      </c>
      <c r="K566" s="14" t="str">
        <f t="shared" si="151"/>
        <v/>
      </c>
      <c r="L566" s="14" t="str">
        <f t="shared" si="152"/>
        <v/>
      </c>
      <c r="M566" s="14" t="str">
        <f t="shared" si="153"/>
        <v/>
      </c>
      <c r="N566" s="14" t="str">
        <f t="shared" si="154"/>
        <v/>
      </c>
      <c r="O566" s="14" t="str">
        <f t="shared" si="155"/>
        <v/>
      </c>
      <c r="P566" s="14" t="str">
        <f t="shared" si="156"/>
        <v/>
      </c>
      <c r="Q566" s="14" t="str">
        <f t="shared" si="157"/>
        <v/>
      </c>
      <c r="R566" s="96" t="str">
        <f t="shared" si="147"/>
        <v/>
      </c>
      <c r="S566" s="14" t="str">
        <f t="shared" si="158"/>
        <v/>
      </c>
      <c r="T566" s="14" t="str">
        <f t="shared" si="148"/>
        <v/>
      </c>
      <c r="U566" s="14" t="str">
        <f t="shared" si="159"/>
        <v/>
      </c>
      <c r="V566" s="14" t="str">
        <f t="shared" si="160"/>
        <v/>
      </c>
      <c r="W566" s="14" t="str">
        <f>IFERROR(CONCATENATE("PAGO N° ",B566," DEL CONTRATO CPS ",V566," ENTRE ",TEXT(VLOOKUP(A566,matriz,IF(generador!B566=1,16,IF(generador!B566=2,19,IF(generador!B566=3,22,IF(generador!B566=4,25,IF(generador!B566=5,28,IF(generador!B566=6,31,IF(generador!B566=7,34,IF(generador!B566=8,37,IF(generador!B566=9,40,IF(generador!B566=10,43,IF(generador!B566=11,46,IF(generador!B566=12,49,IF(generador!B566=13,52,IF(generador!B566=14,55,IF(generador!B566=15,58))))))))))))))),FALSE),"dd/mm/yyyy")," Y ",TEXT(VLOOKUP(A566,matriz,IF(generador!B566=1,17,IF(generador!B566=2,20,IF(generador!B566=3,23,IF(generador!B566=4,26,IF(generador!B566=5,29,IF(generador!B566=6,32,IF(generador!B566=7,35,IF(generador!B566=8,38,IF(generador!B566=9,41,IF(generador!B566=10,44,IF(generador!B566=11,47,IF(generador!B566=12,50,IF(generador!B566=13,53,IF(generador!B566=14,56,IF(generador!B566=15,59))))))))))))))),FALSE),"dd/mm/yyyy")),"")</f>
        <v/>
      </c>
    </row>
    <row r="567" spans="1:23" x14ac:dyDescent="0.25">
      <c r="A567" s="12"/>
      <c r="B567" s="5"/>
      <c r="C567" s="5"/>
      <c r="D567" s="14" t="str">
        <f t="shared" si="144"/>
        <v/>
      </c>
      <c r="E567" s="15" t="str">
        <f>IFERROR(IF(A567&lt;&gt;"",VLOOKUP(A567,matriz,IF(generador!B567=1,15,IF(generador!B567=2,18,IF(generador!B567=3,21,IF(generador!B567=4,24,IF(generador!B567=5,27,IF(generador!B567=6,30,IF(generador!B567=7,33,IF(generador!B567=8,36,IF(generador!B567=9,39,IF(generador!B567=10,42,IF(generador!B567=11,45,IF(generador!B567=12,48,IF(generador!B567=13,51,IF(generador!B567=14,54,IF(generador!B567=15,57))))))))))))))),FALSE),""),"")</f>
        <v/>
      </c>
      <c r="F567" s="16" t="str">
        <f t="shared" si="145"/>
        <v/>
      </c>
      <c r="G567" s="20" t="str">
        <f t="shared" si="146"/>
        <v/>
      </c>
      <c r="H567" s="13" t="str">
        <f t="shared" ca="1" si="149"/>
        <v/>
      </c>
      <c r="I567" s="14" t="str">
        <f t="shared" si="150"/>
        <v/>
      </c>
      <c r="J567" s="14" t="str">
        <f>""</f>
        <v/>
      </c>
      <c r="K567" s="14" t="str">
        <f t="shared" si="151"/>
        <v/>
      </c>
      <c r="L567" s="14" t="str">
        <f t="shared" si="152"/>
        <v/>
      </c>
      <c r="M567" s="14" t="str">
        <f t="shared" si="153"/>
        <v/>
      </c>
      <c r="N567" s="14" t="str">
        <f t="shared" si="154"/>
        <v/>
      </c>
      <c r="O567" s="14" t="str">
        <f t="shared" si="155"/>
        <v/>
      </c>
      <c r="P567" s="14" t="str">
        <f t="shared" si="156"/>
        <v/>
      </c>
      <c r="Q567" s="14" t="str">
        <f t="shared" si="157"/>
        <v/>
      </c>
      <c r="R567" s="96" t="str">
        <f t="shared" si="147"/>
        <v/>
      </c>
      <c r="S567" s="14" t="str">
        <f t="shared" si="158"/>
        <v/>
      </c>
      <c r="T567" s="14" t="str">
        <f t="shared" si="148"/>
        <v/>
      </c>
      <c r="U567" s="14" t="str">
        <f t="shared" si="159"/>
        <v/>
      </c>
      <c r="V567" s="14" t="str">
        <f t="shared" si="160"/>
        <v/>
      </c>
      <c r="W567" s="14" t="str">
        <f>IFERROR(CONCATENATE("PAGO N° ",B567," DEL CONTRATO CPS ",V567," ENTRE ",TEXT(VLOOKUP(A567,matriz,IF(generador!B567=1,16,IF(generador!B567=2,19,IF(generador!B567=3,22,IF(generador!B567=4,25,IF(generador!B567=5,28,IF(generador!B567=6,31,IF(generador!B567=7,34,IF(generador!B567=8,37,IF(generador!B567=9,40,IF(generador!B567=10,43,IF(generador!B567=11,46,IF(generador!B567=12,49,IF(generador!B567=13,52,IF(generador!B567=14,55,IF(generador!B567=15,58))))))))))))))),FALSE),"dd/mm/yyyy")," Y ",TEXT(VLOOKUP(A567,matriz,IF(generador!B567=1,17,IF(generador!B567=2,20,IF(generador!B567=3,23,IF(generador!B567=4,26,IF(generador!B567=5,29,IF(generador!B567=6,32,IF(generador!B567=7,35,IF(generador!B567=8,38,IF(generador!B567=9,41,IF(generador!B567=10,44,IF(generador!B567=11,47,IF(generador!B567=12,50,IF(generador!B567=13,53,IF(generador!B567=14,56,IF(generador!B567=15,59))))))))))))))),FALSE),"dd/mm/yyyy")),"")</f>
        <v/>
      </c>
    </row>
    <row r="568" spans="1:23" x14ac:dyDescent="0.25">
      <c r="A568" s="12"/>
      <c r="B568" s="5"/>
      <c r="C568" s="5"/>
      <c r="D568" s="14" t="str">
        <f t="shared" si="144"/>
        <v/>
      </c>
      <c r="E568" s="15" t="str">
        <f>IFERROR(IF(A568&lt;&gt;"",VLOOKUP(A568,matriz,IF(generador!B568=1,15,IF(generador!B568=2,18,IF(generador!B568=3,21,IF(generador!B568=4,24,IF(generador!B568=5,27,IF(generador!B568=6,30,IF(generador!B568=7,33,IF(generador!B568=8,36,IF(generador!B568=9,39,IF(generador!B568=10,42,IF(generador!B568=11,45,IF(generador!B568=12,48,IF(generador!B568=13,51,IF(generador!B568=14,54,IF(generador!B568=15,57))))))))))))))),FALSE),""),"")</f>
        <v/>
      </c>
      <c r="F568" s="16" t="str">
        <f t="shared" si="145"/>
        <v/>
      </c>
      <c r="G568" s="20" t="str">
        <f t="shared" si="146"/>
        <v/>
      </c>
      <c r="H568" s="13" t="str">
        <f t="shared" ca="1" si="149"/>
        <v/>
      </c>
      <c r="I568" s="14" t="str">
        <f t="shared" si="150"/>
        <v/>
      </c>
      <c r="J568" s="14" t="str">
        <f>""</f>
        <v/>
      </c>
      <c r="K568" s="14" t="str">
        <f t="shared" si="151"/>
        <v/>
      </c>
      <c r="L568" s="14" t="str">
        <f t="shared" si="152"/>
        <v/>
      </c>
      <c r="M568" s="14" t="str">
        <f t="shared" si="153"/>
        <v/>
      </c>
      <c r="N568" s="14" t="str">
        <f t="shared" si="154"/>
        <v/>
      </c>
      <c r="O568" s="14" t="str">
        <f t="shared" si="155"/>
        <v/>
      </c>
      <c r="P568" s="14" t="str">
        <f t="shared" si="156"/>
        <v/>
      </c>
      <c r="Q568" s="14" t="str">
        <f t="shared" si="157"/>
        <v/>
      </c>
      <c r="R568" s="96" t="str">
        <f t="shared" si="147"/>
        <v/>
      </c>
      <c r="S568" s="14" t="str">
        <f t="shared" si="158"/>
        <v/>
      </c>
      <c r="T568" s="14" t="str">
        <f t="shared" si="148"/>
        <v/>
      </c>
      <c r="U568" s="14" t="str">
        <f t="shared" si="159"/>
        <v/>
      </c>
      <c r="V568" s="14" t="str">
        <f t="shared" si="160"/>
        <v/>
      </c>
      <c r="W568" s="14" t="str">
        <f>IFERROR(CONCATENATE("PAGO N° ",B568," DEL CONTRATO CPS ",V568," ENTRE ",TEXT(VLOOKUP(A568,matriz,IF(generador!B568=1,16,IF(generador!B568=2,19,IF(generador!B568=3,22,IF(generador!B568=4,25,IF(generador!B568=5,28,IF(generador!B568=6,31,IF(generador!B568=7,34,IF(generador!B568=8,37,IF(generador!B568=9,40,IF(generador!B568=10,43,IF(generador!B568=11,46,IF(generador!B568=12,49,IF(generador!B568=13,52,IF(generador!B568=14,55,IF(generador!B568=15,58))))))))))))))),FALSE),"dd/mm/yyyy")," Y ",TEXT(VLOOKUP(A568,matriz,IF(generador!B568=1,17,IF(generador!B568=2,20,IF(generador!B568=3,23,IF(generador!B568=4,26,IF(generador!B568=5,29,IF(generador!B568=6,32,IF(generador!B568=7,35,IF(generador!B568=8,38,IF(generador!B568=9,41,IF(generador!B568=10,44,IF(generador!B568=11,47,IF(generador!B568=12,50,IF(generador!B568=13,53,IF(generador!B568=14,56,IF(generador!B568=15,59))))))))))))))),FALSE),"dd/mm/yyyy")),"")</f>
        <v/>
      </c>
    </row>
    <row r="569" spans="1:23" x14ac:dyDescent="0.25">
      <c r="A569" s="12"/>
      <c r="B569" s="5"/>
      <c r="C569" s="5"/>
      <c r="D569" s="14" t="str">
        <f t="shared" si="144"/>
        <v/>
      </c>
      <c r="E569" s="15" t="str">
        <f>IFERROR(IF(A569&lt;&gt;"",VLOOKUP(A569,matriz,IF(generador!B569=1,15,IF(generador!B569=2,18,IF(generador!B569=3,21,IF(generador!B569=4,24,IF(generador!B569=5,27,IF(generador!B569=6,30,IF(generador!B569=7,33,IF(generador!B569=8,36,IF(generador!B569=9,39,IF(generador!B569=10,42,IF(generador!B569=11,45,IF(generador!B569=12,48,IF(generador!B569=13,51,IF(generador!B569=14,54,IF(generador!B569=15,57))))))))))))))),FALSE),""),"")</f>
        <v/>
      </c>
      <c r="F569" s="16" t="str">
        <f t="shared" si="145"/>
        <v/>
      </c>
      <c r="G569" s="20" t="str">
        <f t="shared" si="146"/>
        <v/>
      </c>
      <c r="H569" s="13" t="str">
        <f t="shared" ca="1" si="149"/>
        <v/>
      </c>
      <c r="I569" s="14" t="str">
        <f t="shared" si="150"/>
        <v/>
      </c>
      <c r="J569" s="14" t="str">
        <f>""</f>
        <v/>
      </c>
      <c r="K569" s="14" t="str">
        <f t="shared" si="151"/>
        <v/>
      </c>
      <c r="L569" s="14" t="str">
        <f t="shared" si="152"/>
        <v/>
      </c>
      <c r="M569" s="14" t="str">
        <f t="shared" si="153"/>
        <v/>
      </c>
      <c r="N569" s="14" t="str">
        <f t="shared" si="154"/>
        <v/>
      </c>
      <c r="O569" s="14" t="str">
        <f t="shared" si="155"/>
        <v/>
      </c>
      <c r="P569" s="14" t="str">
        <f t="shared" si="156"/>
        <v/>
      </c>
      <c r="Q569" s="14" t="str">
        <f t="shared" si="157"/>
        <v/>
      </c>
      <c r="R569" s="96" t="str">
        <f t="shared" si="147"/>
        <v/>
      </c>
      <c r="S569" s="14" t="str">
        <f t="shared" si="158"/>
        <v/>
      </c>
      <c r="T569" s="14" t="str">
        <f t="shared" si="148"/>
        <v/>
      </c>
      <c r="U569" s="14" t="str">
        <f t="shared" si="159"/>
        <v/>
      </c>
      <c r="V569" s="14" t="str">
        <f t="shared" si="160"/>
        <v/>
      </c>
      <c r="W569" s="14" t="str">
        <f>IFERROR(CONCATENATE("PAGO N° ",B569," DEL CONTRATO CPS ",V569," ENTRE ",TEXT(VLOOKUP(A569,matriz,IF(generador!B569=1,16,IF(generador!B569=2,19,IF(generador!B569=3,22,IF(generador!B569=4,25,IF(generador!B569=5,28,IF(generador!B569=6,31,IF(generador!B569=7,34,IF(generador!B569=8,37,IF(generador!B569=9,40,IF(generador!B569=10,43,IF(generador!B569=11,46,IF(generador!B569=12,49,IF(generador!B569=13,52,IF(generador!B569=14,55,IF(generador!B569=15,58))))))))))))))),FALSE),"dd/mm/yyyy")," Y ",TEXT(VLOOKUP(A569,matriz,IF(generador!B569=1,17,IF(generador!B569=2,20,IF(generador!B569=3,23,IF(generador!B569=4,26,IF(generador!B569=5,29,IF(generador!B569=6,32,IF(generador!B569=7,35,IF(generador!B569=8,38,IF(generador!B569=9,41,IF(generador!B569=10,44,IF(generador!B569=11,47,IF(generador!B569=12,50,IF(generador!B569=13,53,IF(generador!B569=14,56,IF(generador!B569=15,59))))))))))))))),FALSE),"dd/mm/yyyy")),"")</f>
        <v/>
      </c>
    </row>
    <row r="570" spans="1:23" x14ac:dyDescent="0.25">
      <c r="A570" s="12"/>
      <c r="B570" s="5"/>
      <c r="C570" s="5"/>
      <c r="D570" s="14" t="str">
        <f t="shared" si="144"/>
        <v/>
      </c>
      <c r="E570" s="15" t="str">
        <f>IFERROR(IF(A570&lt;&gt;"",VLOOKUP(A570,matriz,IF(generador!B570=1,15,IF(generador!B570=2,18,IF(generador!B570=3,21,IF(generador!B570=4,24,IF(generador!B570=5,27,IF(generador!B570=6,30,IF(generador!B570=7,33,IF(generador!B570=8,36,IF(generador!B570=9,39,IF(generador!B570=10,42,IF(generador!B570=11,45,IF(generador!B570=12,48,IF(generador!B570=13,51,IF(generador!B570=14,54,IF(generador!B570=15,57))))))))))))))),FALSE),""),"")</f>
        <v/>
      </c>
      <c r="F570" s="16" t="str">
        <f t="shared" si="145"/>
        <v/>
      </c>
      <c r="G570" s="20" t="str">
        <f t="shared" si="146"/>
        <v/>
      </c>
      <c r="H570" s="13" t="str">
        <f t="shared" ca="1" si="149"/>
        <v/>
      </c>
      <c r="I570" s="14" t="str">
        <f t="shared" si="150"/>
        <v/>
      </c>
      <c r="J570" s="14" t="str">
        <f>""</f>
        <v/>
      </c>
      <c r="K570" s="14" t="str">
        <f t="shared" si="151"/>
        <v/>
      </c>
      <c r="L570" s="14" t="str">
        <f t="shared" si="152"/>
        <v/>
      </c>
      <c r="M570" s="14" t="str">
        <f t="shared" si="153"/>
        <v/>
      </c>
      <c r="N570" s="14" t="str">
        <f t="shared" si="154"/>
        <v/>
      </c>
      <c r="O570" s="14" t="str">
        <f t="shared" si="155"/>
        <v/>
      </c>
      <c r="P570" s="14" t="str">
        <f t="shared" si="156"/>
        <v/>
      </c>
      <c r="Q570" s="14" t="str">
        <f t="shared" si="157"/>
        <v/>
      </c>
      <c r="R570" s="96" t="str">
        <f t="shared" si="147"/>
        <v/>
      </c>
      <c r="S570" s="14" t="str">
        <f t="shared" si="158"/>
        <v/>
      </c>
      <c r="T570" s="14" t="str">
        <f t="shared" si="148"/>
        <v/>
      </c>
      <c r="U570" s="14" t="str">
        <f t="shared" si="159"/>
        <v/>
      </c>
      <c r="V570" s="14" t="str">
        <f t="shared" si="160"/>
        <v/>
      </c>
      <c r="W570" s="14" t="str">
        <f>IFERROR(CONCATENATE("PAGO N° ",B570," DEL CONTRATO CPS ",V570," ENTRE ",TEXT(VLOOKUP(A570,matriz,IF(generador!B570=1,16,IF(generador!B570=2,19,IF(generador!B570=3,22,IF(generador!B570=4,25,IF(generador!B570=5,28,IF(generador!B570=6,31,IF(generador!B570=7,34,IF(generador!B570=8,37,IF(generador!B570=9,40,IF(generador!B570=10,43,IF(generador!B570=11,46,IF(generador!B570=12,49,IF(generador!B570=13,52,IF(generador!B570=14,55,IF(generador!B570=15,58))))))))))))))),FALSE),"dd/mm/yyyy")," Y ",TEXT(VLOOKUP(A570,matriz,IF(generador!B570=1,17,IF(generador!B570=2,20,IF(generador!B570=3,23,IF(generador!B570=4,26,IF(generador!B570=5,29,IF(generador!B570=6,32,IF(generador!B570=7,35,IF(generador!B570=8,38,IF(generador!B570=9,41,IF(generador!B570=10,44,IF(generador!B570=11,47,IF(generador!B570=12,50,IF(generador!B570=13,53,IF(generador!B570=14,56,IF(generador!B570=15,59))))))))))))))),FALSE),"dd/mm/yyyy")),"")</f>
        <v/>
      </c>
    </row>
    <row r="571" spans="1:23" x14ac:dyDescent="0.25">
      <c r="A571" s="12"/>
      <c r="B571" s="5"/>
      <c r="C571" s="5"/>
      <c r="D571" s="14" t="str">
        <f t="shared" si="144"/>
        <v/>
      </c>
      <c r="E571" s="15" t="str">
        <f>IFERROR(IF(A571&lt;&gt;"",VLOOKUP(A571,matriz,IF(generador!B571=1,15,IF(generador!B571=2,18,IF(generador!B571=3,21,IF(generador!B571=4,24,IF(generador!B571=5,27,IF(generador!B571=6,30,IF(generador!B571=7,33,IF(generador!B571=8,36,IF(generador!B571=9,39,IF(generador!B571=10,42,IF(generador!B571=11,45,IF(generador!B571=12,48,IF(generador!B571=13,51,IF(generador!B571=14,54,IF(generador!B571=15,57))))))))))))))),FALSE),""),"")</f>
        <v/>
      </c>
      <c r="F571" s="16" t="str">
        <f t="shared" si="145"/>
        <v/>
      </c>
      <c r="G571" s="20" t="str">
        <f t="shared" si="146"/>
        <v/>
      </c>
      <c r="H571" s="13" t="str">
        <f t="shared" ca="1" si="149"/>
        <v/>
      </c>
      <c r="I571" s="14" t="str">
        <f t="shared" si="150"/>
        <v/>
      </c>
      <c r="J571" s="14" t="str">
        <f>""</f>
        <v/>
      </c>
      <c r="K571" s="14" t="str">
        <f t="shared" si="151"/>
        <v/>
      </c>
      <c r="L571" s="14" t="str">
        <f t="shared" si="152"/>
        <v/>
      </c>
      <c r="M571" s="14" t="str">
        <f t="shared" si="153"/>
        <v/>
      </c>
      <c r="N571" s="14" t="str">
        <f t="shared" si="154"/>
        <v/>
      </c>
      <c r="O571" s="14" t="str">
        <f t="shared" si="155"/>
        <v/>
      </c>
      <c r="P571" s="14" t="str">
        <f t="shared" si="156"/>
        <v/>
      </c>
      <c r="Q571" s="14" t="str">
        <f t="shared" si="157"/>
        <v/>
      </c>
      <c r="R571" s="96" t="str">
        <f t="shared" si="147"/>
        <v/>
      </c>
      <c r="S571" s="14" t="str">
        <f t="shared" si="158"/>
        <v/>
      </c>
      <c r="T571" s="14" t="str">
        <f t="shared" si="148"/>
        <v/>
      </c>
      <c r="U571" s="14" t="str">
        <f t="shared" si="159"/>
        <v/>
      </c>
      <c r="V571" s="14" t="str">
        <f t="shared" si="160"/>
        <v/>
      </c>
      <c r="W571" s="14" t="str">
        <f>IFERROR(CONCATENATE("PAGO N° ",B571," DEL CONTRATO CPS ",V571," ENTRE ",TEXT(VLOOKUP(A571,matriz,IF(generador!B571=1,16,IF(generador!B571=2,19,IF(generador!B571=3,22,IF(generador!B571=4,25,IF(generador!B571=5,28,IF(generador!B571=6,31,IF(generador!B571=7,34,IF(generador!B571=8,37,IF(generador!B571=9,40,IF(generador!B571=10,43,IF(generador!B571=11,46,IF(generador!B571=12,49,IF(generador!B571=13,52,IF(generador!B571=14,55,IF(generador!B571=15,58))))))))))))))),FALSE),"dd/mm/yyyy")," Y ",TEXT(VLOOKUP(A571,matriz,IF(generador!B571=1,17,IF(generador!B571=2,20,IF(generador!B571=3,23,IF(generador!B571=4,26,IF(generador!B571=5,29,IF(generador!B571=6,32,IF(generador!B571=7,35,IF(generador!B571=8,38,IF(generador!B571=9,41,IF(generador!B571=10,44,IF(generador!B571=11,47,IF(generador!B571=12,50,IF(generador!B571=13,53,IF(generador!B571=14,56,IF(generador!B571=15,59))))))))))))))),FALSE),"dd/mm/yyyy")),"")</f>
        <v/>
      </c>
    </row>
    <row r="572" spans="1:23" x14ac:dyDescent="0.25">
      <c r="A572" s="12"/>
      <c r="B572" s="5"/>
      <c r="C572" s="5"/>
      <c r="D572" s="14" t="str">
        <f t="shared" si="144"/>
        <v/>
      </c>
      <c r="E572" s="15" t="str">
        <f>IFERROR(IF(A572&lt;&gt;"",VLOOKUP(A572,matriz,IF(generador!B572=1,15,IF(generador!B572=2,18,IF(generador!B572=3,21,IF(generador!B572=4,24,IF(generador!B572=5,27,IF(generador!B572=6,30,IF(generador!B572=7,33,IF(generador!B572=8,36,IF(generador!B572=9,39,IF(generador!B572=10,42,IF(generador!B572=11,45,IF(generador!B572=12,48,IF(generador!B572=13,51,IF(generador!B572=14,54,IF(generador!B572=15,57))))))))))))))),FALSE),""),"")</f>
        <v/>
      </c>
      <c r="F572" s="16" t="str">
        <f t="shared" si="145"/>
        <v/>
      </c>
      <c r="G572" s="20" t="str">
        <f t="shared" si="146"/>
        <v/>
      </c>
      <c r="H572" s="13" t="str">
        <f t="shared" ca="1" si="149"/>
        <v/>
      </c>
      <c r="I572" s="14" t="str">
        <f t="shared" si="150"/>
        <v/>
      </c>
      <c r="J572" s="14" t="str">
        <f>""</f>
        <v/>
      </c>
      <c r="K572" s="14" t="str">
        <f t="shared" si="151"/>
        <v/>
      </c>
      <c r="L572" s="14" t="str">
        <f t="shared" si="152"/>
        <v/>
      </c>
      <c r="M572" s="14" t="str">
        <f t="shared" si="153"/>
        <v/>
      </c>
      <c r="N572" s="14" t="str">
        <f t="shared" si="154"/>
        <v/>
      </c>
      <c r="O572" s="14" t="str">
        <f t="shared" si="155"/>
        <v/>
      </c>
      <c r="P572" s="14" t="str">
        <f t="shared" si="156"/>
        <v/>
      </c>
      <c r="Q572" s="14" t="str">
        <f t="shared" si="157"/>
        <v/>
      </c>
      <c r="R572" s="96" t="str">
        <f t="shared" si="147"/>
        <v/>
      </c>
      <c r="S572" s="14" t="str">
        <f t="shared" si="158"/>
        <v/>
      </c>
      <c r="T572" s="14" t="str">
        <f t="shared" si="148"/>
        <v/>
      </c>
      <c r="U572" s="14" t="str">
        <f t="shared" si="159"/>
        <v/>
      </c>
      <c r="V572" s="14" t="str">
        <f t="shared" si="160"/>
        <v/>
      </c>
      <c r="W572" s="14" t="str">
        <f>IFERROR(CONCATENATE("PAGO N° ",B572," DEL CONTRATO CPS ",V572," ENTRE ",TEXT(VLOOKUP(A572,matriz,IF(generador!B572=1,16,IF(generador!B572=2,19,IF(generador!B572=3,22,IF(generador!B572=4,25,IF(generador!B572=5,28,IF(generador!B572=6,31,IF(generador!B572=7,34,IF(generador!B572=8,37,IF(generador!B572=9,40,IF(generador!B572=10,43,IF(generador!B572=11,46,IF(generador!B572=12,49,IF(generador!B572=13,52,IF(generador!B572=14,55,IF(generador!B572=15,58))))))))))))))),FALSE),"dd/mm/yyyy")," Y ",TEXT(VLOOKUP(A572,matriz,IF(generador!B572=1,17,IF(generador!B572=2,20,IF(generador!B572=3,23,IF(generador!B572=4,26,IF(generador!B572=5,29,IF(generador!B572=6,32,IF(generador!B572=7,35,IF(generador!B572=8,38,IF(generador!B572=9,41,IF(generador!B572=10,44,IF(generador!B572=11,47,IF(generador!B572=12,50,IF(generador!B572=13,53,IF(generador!B572=14,56,IF(generador!B572=15,59))))))))))))))),FALSE),"dd/mm/yyyy")),"")</f>
        <v/>
      </c>
    </row>
    <row r="573" spans="1:23" x14ac:dyDescent="0.25">
      <c r="A573" s="12"/>
      <c r="B573" s="5"/>
      <c r="C573" s="5"/>
      <c r="D573" s="14" t="str">
        <f t="shared" si="144"/>
        <v/>
      </c>
      <c r="E573" s="15" t="str">
        <f>IFERROR(IF(A573&lt;&gt;"",VLOOKUP(A573,matriz,IF(generador!B573=1,15,IF(generador!B573=2,18,IF(generador!B573=3,21,IF(generador!B573=4,24,IF(generador!B573=5,27,IF(generador!B573=6,30,IF(generador!B573=7,33,IF(generador!B573=8,36,IF(generador!B573=9,39,IF(generador!B573=10,42,IF(generador!B573=11,45,IF(generador!B573=12,48,IF(generador!B573=13,51,IF(generador!B573=14,54,IF(generador!B573=15,57))))))))))))))),FALSE),""),"")</f>
        <v/>
      </c>
      <c r="F573" s="16" t="str">
        <f t="shared" si="145"/>
        <v/>
      </c>
      <c r="G573" s="20" t="str">
        <f t="shared" si="146"/>
        <v/>
      </c>
      <c r="H573" s="13" t="str">
        <f t="shared" ca="1" si="149"/>
        <v/>
      </c>
      <c r="I573" s="14" t="str">
        <f t="shared" si="150"/>
        <v/>
      </c>
      <c r="J573" s="14" t="str">
        <f>""</f>
        <v/>
      </c>
      <c r="K573" s="14" t="str">
        <f t="shared" si="151"/>
        <v/>
      </c>
      <c r="L573" s="14" t="str">
        <f t="shared" si="152"/>
        <v/>
      </c>
      <c r="M573" s="14" t="str">
        <f t="shared" si="153"/>
        <v/>
      </c>
      <c r="N573" s="14" t="str">
        <f t="shared" si="154"/>
        <v/>
      </c>
      <c r="O573" s="14" t="str">
        <f t="shared" si="155"/>
        <v/>
      </c>
      <c r="P573" s="14" t="str">
        <f t="shared" si="156"/>
        <v/>
      </c>
      <c r="Q573" s="14" t="str">
        <f t="shared" si="157"/>
        <v/>
      </c>
      <c r="R573" s="96" t="str">
        <f t="shared" si="147"/>
        <v/>
      </c>
      <c r="S573" s="14" t="str">
        <f t="shared" si="158"/>
        <v/>
      </c>
      <c r="T573" s="14" t="str">
        <f t="shared" si="148"/>
        <v/>
      </c>
      <c r="U573" s="14" t="str">
        <f t="shared" si="159"/>
        <v/>
      </c>
      <c r="V573" s="14" t="str">
        <f t="shared" si="160"/>
        <v/>
      </c>
      <c r="W573" s="14" t="str">
        <f>IFERROR(CONCATENATE("PAGO N° ",B573," DEL CONTRATO CPS ",V573," ENTRE ",TEXT(VLOOKUP(A573,matriz,IF(generador!B573=1,16,IF(generador!B573=2,19,IF(generador!B573=3,22,IF(generador!B573=4,25,IF(generador!B573=5,28,IF(generador!B573=6,31,IF(generador!B573=7,34,IF(generador!B573=8,37,IF(generador!B573=9,40,IF(generador!B573=10,43,IF(generador!B573=11,46,IF(generador!B573=12,49,IF(generador!B573=13,52,IF(generador!B573=14,55,IF(generador!B573=15,58))))))))))))))),FALSE),"dd/mm/yyyy")," Y ",TEXT(VLOOKUP(A573,matriz,IF(generador!B573=1,17,IF(generador!B573=2,20,IF(generador!B573=3,23,IF(generador!B573=4,26,IF(generador!B573=5,29,IF(generador!B573=6,32,IF(generador!B573=7,35,IF(generador!B573=8,38,IF(generador!B573=9,41,IF(generador!B573=10,44,IF(generador!B573=11,47,IF(generador!B573=12,50,IF(generador!B573=13,53,IF(generador!B573=14,56,IF(generador!B573=15,59))))))))))))))),FALSE),"dd/mm/yyyy")),"")</f>
        <v/>
      </c>
    </row>
    <row r="574" spans="1:23" x14ac:dyDescent="0.25">
      <c r="A574" s="12"/>
      <c r="B574" s="5"/>
      <c r="C574" s="5"/>
      <c r="D574" s="14" t="str">
        <f t="shared" si="144"/>
        <v/>
      </c>
      <c r="E574" s="15" t="str">
        <f>IFERROR(IF(A574&lt;&gt;"",VLOOKUP(A574,matriz,IF(generador!B574=1,15,IF(generador!B574=2,18,IF(generador!B574=3,21,IF(generador!B574=4,24,IF(generador!B574=5,27,IF(generador!B574=6,30,IF(generador!B574=7,33,IF(generador!B574=8,36,IF(generador!B574=9,39,IF(generador!B574=10,42,IF(generador!B574=11,45,IF(generador!B574=12,48,IF(generador!B574=13,51,IF(generador!B574=14,54,IF(generador!B574=15,57))))))))))))))),FALSE),""),"")</f>
        <v/>
      </c>
      <c r="F574" s="16" t="str">
        <f t="shared" si="145"/>
        <v/>
      </c>
      <c r="G574" s="20" t="str">
        <f t="shared" si="146"/>
        <v/>
      </c>
      <c r="H574" s="13" t="str">
        <f t="shared" ca="1" si="149"/>
        <v/>
      </c>
      <c r="I574" s="14" t="str">
        <f t="shared" si="150"/>
        <v/>
      </c>
      <c r="J574" s="14" t="str">
        <f>""</f>
        <v/>
      </c>
      <c r="K574" s="14" t="str">
        <f t="shared" si="151"/>
        <v/>
      </c>
      <c r="L574" s="14" t="str">
        <f t="shared" si="152"/>
        <v/>
      </c>
      <c r="M574" s="14" t="str">
        <f t="shared" si="153"/>
        <v/>
      </c>
      <c r="N574" s="14" t="str">
        <f t="shared" si="154"/>
        <v/>
      </c>
      <c r="O574" s="14" t="str">
        <f t="shared" si="155"/>
        <v/>
      </c>
      <c r="P574" s="14" t="str">
        <f t="shared" si="156"/>
        <v/>
      </c>
      <c r="Q574" s="14" t="str">
        <f t="shared" si="157"/>
        <v/>
      </c>
      <c r="R574" s="96" t="str">
        <f t="shared" si="147"/>
        <v/>
      </c>
      <c r="S574" s="14" t="str">
        <f t="shared" si="158"/>
        <v/>
      </c>
      <c r="T574" s="14" t="str">
        <f t="shared" si="148"/>
        <v/>
      </c>
      <c r="U574" s="14" t="str">
        <f t="shared" si="159"/>
        <v/>
      </c>
      <c r="V574" s="14" t="str">
        <f t="shared" si="160"/>
        <v/>
      </c>
      <c r="W574" s="14" t="str">
        <f>IFERROR(CONCATENATE("PAGO N° ",B574," DEL CONTRATO CPS ",V574," ENTRE ",TEXT(VLOOKUP(A574,matriz,IF(generador!B574=1,16,IF(generador!B574=2,19,IF(generador!B574=3,22,IF(generador!B574=4,25,IF(generador!B574=5,28,IF(generador!B574=6,31,IF(generador!B574=7,34,IF(generador!B574=8,37,IF(generador!B574=9,40,IF(generador!B574=10,43,IF(generador!B574=11,46,IF(generador!B574=12,49,IF(generador!B574=13,52,IF(generador!B574=14,55,IF(generador!B574=15,58))))))))))))))),FALSE),"dd/mm/yyyy")," Y ",TEXT(VLOOKUP(A574,matriz,IF(generador!B574=1,17,IF(generador!B574=2,20,IF(generador!B574=3,23,IF(generador!B574=4,26,IF(generador!B574=5,29,IF(generador!B574=6,32,IF(generador!B574=7,35,IF(generador!B574=8,38,IF(generador!B574=9,41,IF(generador!B574=10,44,IF(generador!B574=11,47,IF(generador!B574=12,50,IF(generador!B574=13,53,IF(generador!B574=14,56,IF(generador!B574=15,59))))))))))))))),FALSE),"dd/mm/yyyy")),"")</f>
        <v/>
      </c>
    </row>
    <row r="575" spans="1:23" x14ac:dyDescent="0.25">
      <c r="A575" s="12"/>
      <c r="B575" s="5"/>
      <c r="C575" s="5"/>
      <c r="D575" s="14" t="str">
        <f t="shared" si="144"/>
        <v/>
      </c>
      <c r="E575" s="15" t="str">
        <f>IFERROR(IF(A575&lt;&gt;"",VLOOKUP(A575,matriz,IF(generador!B575=1,15,IF(generador!B575=2,18,IF(generador!B575=3,21,IF(generador!B575=4,24,IF(generador!B575=5,27,IF(generador!B575=6,30,IF(generador!B575=7,33,IF(generador!B575=8,36,IF(generador!B575=9,39,IF(generador!B575=10,42,IF(generador!B575=11,45,IF(generador!B575=12,48,IF(generador!B575=13,51,IF(generador!B575=14,54,IF(generador!B575=15,57))))))))))))))),FALSE),""),"")</f>
        <v/>
      </c>
      <c r="F575" s="16" t="str">
        <f t="shared" si="145"/>
        <v/>
      </c>
      <c r="G575" s="20" t="str">
        <f t="shared" si="146"/>
        <v/>
      </c>
      <c r="H575" s="13" t="str">
        <f t="shared" ca="1" si="149"/>
        <v/>
      </c>
      <c r="I575" s="14" t="str">
        <f t="shared" si="150"/>
        <v/>
      </c>
      <c r="J575" s="14" t="str">
        <f>""</f>
        <v/>
      </c>
      <c r="K575" s="14" t="str">
        <f t="shared" si="151"/>
        <v/>
      </c>
      <c r="L575" s="14" t="str">
        <f t="shared" si="152"/>
        <v/>
      </c>
      <c r="M575" s="14" t="str">
        <f t="shared" si="153"/>
        <v/>
      </c>
      <c r="N575" s="14" t="str">
        <f t="shared" si="154"/>
        <v/>
      </c>
      <c r="O575" s="14" t="str">
        <f t="shared" si="155"/>
        <v/>
      </c>
      <c r="P575" s="14" t="str">
        <f t="shared" si="156"/>
        <v/>
      </c>
      <c r="Q575" s="14" t="str">
        <f t="shared" si="157"/>
        <v/>
      </c>
      <c r="R575" s="96" t="str">
        <f t="shared" si="147"/>
        <v/>
      </c>
      <c r="S575" s="14" t="str">
        <f t="shared" si="158"/>
        <v/>
      </c>
      <c r="T575" s="14" t="str">
        <f t="shared" si="148"/>
        <v/>
      </c>
      <c r="U575" s="14" t="str">
        <f t="shared" si="159"/>
        <v/>
      </c>
      <c r="V575" s="14" t="str">
        <f t="shared" si="160"/>
        <v/>
      </c>
      <c r="W575" s="14" t="str">
        <f>IFERROR(CONCATENATE("PAGO N° ",B575," DEL CONTRATO CPS ",V575," ENTRE ",TEXT(VLOOKUP(A575,matriz,IF(generador!B575=1,16,IF(generador!B575=2,19,IF(generador!B575=3,22,IF(generador!B575=4,25,IF(generador!B575=5,28,IF(generador!B575=6,31,IF(generador!B575=7,34,IF(generador!B575=8,37,IF(generador!B575=9,40,IF(generador!B575=10,43,IF(generador!B575=11,46,IF(generador!B575=12,49,IF(generador!B575=13,52,IF(generador!B575=14,55,IF(generador!B575=15,58))))))))))))))),FALSE),"dd/mm/yyyy")," Y ",TEXT(VLOOKUP(A575,matriz,IF(generador!B575=1,17,IF(generador!B575=2,20,IF(generador!B575=3,23,IF(generador!B575=4,26,IF(generador!B575=5,29,IF(generador!B575=6,32,IF(generador!B575=7,35,IF(generador!B575=8,38,IF(generador!B575=9,41,IF(generador!B575=10,44,IF(generador!B575=11,47,IF(generador!B575=12,50,IF(generador!B575=13,53,IF(generador!B575=14,56,IF(generador!B575=15,59))))))))))))))),FALSE),"dd/mm/yyyy")),"")</f>
        <v/>
      </c>
    </row>
    <row r="576" spans="1:23" x14ac:dyDescent="0.25">
      <c r="A576" s="12"/>
      <c r="B576" s="5"/>
      <c r="C576" s="5"/>
      <c r="D576" s="14" t="str">
        <f t="shared" si="144"/>
        <v/>
      </c>
      <c r="E576" s="15" t="str">
        <f>IFERROR(IF(A576&lt;&gt;"",VLOOKUP(A576,matriz,IF(generador!B576=1,15,IF(generador!B576=2,18,IF(generador!B576=3,21,IF(generador!B576=4,24,IF(generador!B576=5,27,IF(generador!B576=6,30,IF(generador!B576=7,33,IF(generador!B576=8,36,IF(generador!B576=9,39,IF(generador!B576=10,42,IF(generador!B576=11,45,IF(generador!B576=12,48,IF(generador!B576=13,51,IF(generador!B576=14,54,IF(generador!B576=15,57))))))))))))))),FALSE),""),"")</f>
        <v/>
      </c>
      <c r="F576" s="16" t="str">
        <f t="shared" si="145"/>
        <v/>
      </c>
      <c r="G576" s="20" t="str">
        <f t="shared" si="146"/>
        <v/>
      </c>
      <c r="H576" s="13" t="str">
        <f t="shared" ca="1" si="149"/>
        <v/>
      </c>
      <c r="I576" s="14" t="str">
        <f t="shared" si="150"/>
        <v/>
      </c>
      <c r="J576" s="14" t="str">
        <f>""</f>
        <v/>
      </c>
      <c r="K576" s="14" t="str">
        <f t="shared" si="151"/>
        <v/>
      </c>
      <c r="L576" s="14" t="str">
        <f t="shared" si="152"/>
        <v/>
      </c>
      <c r="M576" s="14" t="str">
        <f t="shared" si="153"/>
        <v/>
      </c>
      <c r="N576" s="14" t="str">
        <f t="shared" si="154"/>
        <v/>
      </c>
      <c r="O576" s="14" t="str">
        <f t="shared" si="155"/>
        <v/>
      </c>
      <c r="P576" s="14" t="str">
        <f t="shared" si="156"/>
        <v/>
      </c>
      <c r="Q576" s="14" t="str">
        <f t="shared" si="157"/>
        <v/>
      </c>
      <c r="R576" s="96" t="str">
        <f t="shared" si="147"/>
        <v/>
      </c>
      <c r="S576" s="14" t="str">
        <f t="shared" si="158"/>
        <v/>
      </c>
      <c r="T576" s="14" t="str">
        <f t="shared" si="148"/>
        <v/>
      </c>
      <c r="U576" s="14" t="str">
        <f t="shared" si="159"/>
        <v/>
      </c>
      <c r="V576" s="14" t="str">
        <f t="shared" si="160"/>
        <v/>
      </c>
      <c r="W576" s="14" t="str">
        <f>IFERROR(CONCATENATE("PAGO N° ",B576," DEL CONTRATO CPS ",V576," ENTRE ",TEXT(VLOOKUP(A576,matriz,IF(generador!B576=1,16,IF(generador!B576=2,19,IF(generador!B576=3,22,IF(generador!B576=4,25,IF(generador!B576=5,28,IF(generador!B576=6,31,IF(generador!B576=7,34,IF(generador!B576=8,37,IF(generador!B576=9,40,IF(generador!B576=10,43,IF(generador!B576=11,46,IF(generador!B576=12,49,IF(generador!B576=13,52,IF(generador!B576=14,55,IF(generador!B576=15,58))))))))))))))),FALSE),"dd/mm/yyyy")," Y ",TEXT(VLOOKUP(A576,matriz,IF(generador!B576=1,17,IF(generador!B576=2,20,IF(generador!B576=3,23,IF(generador!B576=4,26,IF(generador!B576=5,29,IF(generador!B576=6,32,IF(generador!B576=7,35,IF(generador!B576=8,38,IF(generador!B576=9,41,IF(generador!B576=10,44,IF(generador!B576=11,47,IF(generador!B576=12,50,IF(generador!B576=13,53,IF(generador!B576=14,56,IF(generador!B576=15,59))))))))))))))),FALSE),"dd/mm/yyyy")),"")</f>
        <v/>
      </c>
    </row>
    <row r="577" spans="1:23" x14ac:dyDescent="0.25">
      <c r="A577" s="12"/>
      <c r="B577" s="5"/>
      <c r="C577" s="5"/>
      <c r="D577" s="14" t="str">
        <f t="shared" si="144"/>
        <v/>
      </c>
      <c r="E577" s="15" t="str">
        <f>IFERROR(IF(A577&lt;&gt;"",VLOOKUP(A577,matriz,IF(generador!B577=1,15,IF(generador!B577=2,18,IF(generador!B577=3,21,IF(generador!B577=4,24,IF(generador!B577=5,27,IF(generador!B577=6,30,IF(generador!B577=7,33,IF(generador!B577=8,36,IF(generador!B577=9,39,IF(generador!B577=10,42,IF(generador!B577=11,45,IF(generador!B577=12,48,IF(generador!B577=13,51,IF(generador!B577=14,54,IF(generador!B577=15,57))))))))))))))),FALSE),""),"")</f>
        <v/>
      </c>
      <c r="F577" s="16" t="str">
        <f t="shared" si="145"/>
        <v/>
      </c>
      <c r="G577" s="20" t="str">
        <f t="shared" si="146"/>
        <v/>
      </c>
      <c r="H577" s="13" t="str">
        <f t="shared" ca="1" si="149"/>
        <v/>
      </c>
      <c r="I577" s="14" t="str">
        <f t="shared" si="150"/>
        <v/>
      </c>
      <c r="J577" s="14" t="str">
        <f>""</f>
        <v/>
      </c>
      <c r="K577" s="14" t="str">
        <f t="shared" si="151"/>
        <v/>
      </c>
      <c r="L577" s="14" t="str">
        <f t="shared" si="152"/>
        <v/>
      </c>
      <c r="M577" s="14" t="str">
        <f t="shared" si="153"/>
        <v/>
      </c>
      <c r="N577" s="14" t="str">
        <f t="shared" si="154"/>
        <v/>
      </c>
      <c r="O577" s="14" t="str">
        <f t="shared" si="155"/>
        <v/>
      </c>
      <c r="P577" s="14" t="str">
        <f t="shared" si="156"/>
        <v/>
      </c>
      <c r="Q577" s="14" t="str">
        <f t="shared" si="157"/>
        <v/>
      </c>
      <c r="R577" s="96" t="str">
        <f t="shared" si="147"/>
        <v/>
      </c>
      <c r="S577" s="14" t="str">
        <f t="shared" si="158"/>
        <v/>
      </c>
      <c r="T577" s="14" t="str">
        <f t="shared" si="148"/>
        <v/>
      </c>
      <c r="U577" s="14" t="str">
        <f t="shared" si="159"/>
        <v/>
      </c>
      <c r="V577" s="14" t="str">
        <f t="shared" si="160"/>
        <v/>
      </c>
      <c r="W577" s="14" t="str">
        <f>IFERROR(CONCATENATE("PAGO N° ",B577," DEL CONTRATO CPS ",V577," ENTRE ",TEXT(VLOOKUP(A577,matriz,IF(generador!B577=1,16,IF(generador!B577=2,19,IF(generador!B577=3,22,IF(generador!B577=4,25,IF(generador!B577=5,28,IF(generador!B577=6,31,IF(generador!B577=7,34,IF(generador!B577=8,37,IF(generador!B577=9,40,IF(generador!B577=10,43,IF(generador!B577=11,46,IF(generador!B577=12,49,IF(generador!B577=13,52,IF(generador!B577=14,55,IF(generador!B577=15,58))))))))))))))),FALSE),"dd/mm/yyyy")," Y ",TEXT(VLOOKUP(A577,matriz,IF(generador!B577=1,17,IF(generador!B577=2,20,IF(generador!B577=3,23,IF(generador!B577=4,26,IF(generador!B577=5,29,IF(generador!B577=6,32,IF(generador!B577=7,35,IF(generador!B577=8,38,IF(generador!B577=9,41,IF(generador!B577=10,44,IF(generador!B577=11,47,IF(generador!B577=12,50,IF(generador!B577=13,53,IF(generador!B577=14,56,IF(generador!B577=15,59))))))))))))))),FALSE),"dd/mm/yyyy")),"")</f>
        <v/>
      </c>
    </row>
    <row r="578" spans="1:23" x14ac:dyDescent="0.25">
      <c r="A578" s="12"/>
      <c r="B578" s="5"/>
      <c r="C578" s="5"/>
      <c r="D578" s="14" t="str">
        <f t="shared" si="144"/>
        <v/>
      </c>
      <c r="E578" s="15" t="str">
        <f>IFERROR(IF(A578&lt;&gt;"",VLOOKUP(A578,matriz,IF(generador!B578=1,15,IF(generador!B578=2,18,IF(generador!B578=3,21,IF(generador!B578=4,24,IF(generador!B578=5,27,IF(generador!B578=6,30,IF(generador!B578=7,33,IF(generador!B578=8,36,IF(generador!B578=9,39,IF(generador!B578=10,42,IF(generador!B578=11,45,IF(generador!B578=12,48,IF(generador!B578=13,51,IF(generador!B578=14,54,IF(generador!B578=15,57))))))))))))))),FALSE),""),"")</f>
        <v/>
      </c>
      <c r="F578" s="16" t="str">
        <f t="shared" si="145"/>
        <v/>
      </c>
      <c r="G578" s="20" t="str">
        <f t="shared" si="146"/>
        <v/>
      </c>
      <c r="H578" s="13" t="str">
        <f t="shared" ca="1" si="149"/>
        <v/>
      </c>
      <c r="I578" s="14" t="str">
        <f t="shared" si="150"/>
        <v/>
      </c>
      <c r="J578" s="14" t="str">
        <f>""</f>
        <v/>
      </c>
      <c r="K578" s="14" t="str">
        <f t="shared" si="151"/>
        <v/>
      </c>
      <c r="L578" s="14" t="str">
        <f t="shared" si="152"/>
        <v/>
      </c>
      <c r="M578" s="14" t="str">
        <f t="shared" si="153"/>
        <v/>
      </c>
      <c r="N578" s="14" t="str">
        <f t="shared" si="154"/>
        <v/>
      </c>
      <c r="O578" s="14" t="str">
        <f t="shared" si="155"/>
        <v/>
      </c>
      <c r="P578" s="14" t="str">
        <f t="shared" si="156"/>
        <v/>
      </c>
      <c r="Q578" s="14" t="str">
        <f t="shared" si="157"/>
        <v/>
      </c>
      <c r="R578" s="96" t="str">
        <f t="shared" si="147"/>
        <v/>
      </c>
      <c r="S578" s="14" t="str">
        <f t="shared" si="158"/>
        <v/>
      </c>
      <c r="T578" s="14" t="str">
        <f t="shared" si="148"/>
        <v/>
      </c>
      <c r="U578" s="14" t="str">
        <f t="shared" si="159"/>
        <v/>
      </c>
      <c r="V578" s="14" t="str">
        <f t="shared" si="160"/>
        <v/>
      </c>
      <c r="W578" s="14" t="str">
        <f>IFERROR(CONCATENATE("PAGO N° ",B578," DEL CONTRATO CPS ",V578," ENTRE ",TEXT(VLOOKUP(A578,matriz,IF(generador!B578=1,16,IF(generador!B578=2,19,IF(generador!B578=3,22,IF(generador!B578=4,25,IF(generador!B578=5,28,IF(generador!B578=6,31,IF(generador!B578=7,34,IF(generador!B578=8,37,IF(generador!B578=9,40,IF(generador!B578=10,43,IF(generador!B578=11,46,IF(generador!B578=12,49,IF(generador!B578=13,52,IF(generador!B578=14,55,IF(generador!B578=15,58))))))))))))))),FALSE),"dd/mm/yyyy")," Y ",TEXT(VLOOKUP(A578,matriz,IF(generador!B578=1,17,IF(generador!B578=2,20,IF(generador!B578=3,23,IF(generador!B578=4,26,IF(generador!B578=5,29,IF(generador!B578=6,32,IF(generador!B578=7,35,IF(generador!B578=8,38,IF(generador!B578=9,41,IF(generador!B578=10,44,IF(generador!B578=11,47,IF(generador!B578=12,50,IF(generador!B578=13,53,IF(generador!B578=14,56,IF(generador!B578=15,59))))))))))))))),FALSE),"dd/mm/yyyy")),"")</f>
        <v/>
      </c>
    </row>
    <row r="579" spans="1:23" x14ac:dyDescent="0.25">
      <c r="A579" s="12"/>
      <c r="B579" s="5"/>
      <c r="C579" s="5"/>
      <c r="D579" s="14" t="str">
        <f t="shared" ref="D579:D642" si="161">IFERROR(IF(C579&lt;&gt;"",CONCATENATE(VLOOKUP(A579,matriz,IF(C579="NO",98,100),FALSE),VLOOKUP(A579,matriz,103,FALSE)),""),"")</f>
        <v/>
      </c>
      <c r="E579" s="15" t="str">
        <f>IFERROR(IF(A579&lt;&gt;"",VLOOKUP(A579,matriz,IF(generador!B579=1,15,IF(generador!B579=2,18,IF(generador!B579=3,21,IF(generador!B579=4,24,IF(generador!B579=5,27,IF(generador!B579=6,30,IF(generador!B579=7,33,IF(generador!B579=8,36,IF(generador!B579=9,39,IF(generador!B579=10,42,IF(generador!B579=11,45,IF(generador!B579=12,48,IF(generador!B579=13,51,IF(generador!B579=14,54,IF(generador!B579=15,57))))))))))))))),FALSE),""),"")</f>
        <v/>
      </c>
      <c r="F579" s="16" t="str">
        <f t="shared" ref="F579:F642" si="162">IFERROR(IF(E579,VLOOKUP(A579,matriz,97,FALSE),""),"")</f>
        <v/>
      </c>
      <c r="G579" s="20" t="str">
        <f t="shared" ref="G579:G642" si="163">IFERROR(IF(E579,VLOOKUP(A579,matriz,IF(C579="NO",99,101),FALSE),""),"")</f>
        <v/>
      </c>
      <c r="H579" s="13" t="str">
        <f t="shared" ca="1" si="149"/>
        <v/>
      </c>
      <c r="I579" s="14" t="str">
        <f t="shared" si="150"/>
        <v/>
      </c>
      <c r="J579" s="14" t="str">
        <f>""</f>
        <v/>
      </c>
      <c r="K579" s="14" t="str">
        <f t="shared" si="151"/>
        <v/>
      </c>
      <c r="L579" s="14" t="str">
        <f t="shared" si="152"/>
        <v/>
      </c>
      <c r="M579" s="14" t="str">
        <f t="shared" si="153"/>
        <v/>
      </c>
      <c r="N579" s="14" t="str">
        <f t="shared" si="154"/>
        <v/>
      </c>
      <c r="O579" s="14" t="str">
        <f t="shared" si="155"/>
        <v/>
      </c>
      <c r="P579" s="14" t="str">
        <f t="shared" si="156"/>
        <v/>
      </c>
      <c r="Q579" s="14" t="str">
        <f t="shared" si="157"/>
        <v/>
      </c>
      <c r="R579" s="96" t="str">
        <f t="shared" ref="R579:R642" si="164">IFERROR(IF(E579,CONCATENATE(TEXT(VLOOKUP(A579,matriz,IF(C579="NO",67,82),FALSE),"YYYY"),VLOOKUP(A579,matriz,IF(C579="NO",66,81),FALSE)),""),"")</f>
        <v/>
      </c>
      <c r="S579" s="14" t="str">
        <f t="shared" si="158"/>
        <v/>
      </c>
      <c r="T579" s="14" t="str">
        <f t="shared" ref="T579:T642" si="165">IFERROR(IF(E579,CONCATENATE(TEXT(VLOOKUP(A579,matriz,IF(C579="NO",64,79),FALSE),"YYYY"),VLOOKUP(A579,matriz,IF(C579="NO",63,78),FALSE)),""),"")</f>
        <v/>
      </c>
      <c r="U579" s="14" t="str">
        <f t="shared" si="159"/>
        <v/>
      </c>
      <c r="V579" s="14" t="str">
        <f t="shared" si="160"/>
        <v/>
      </c>
      <c r="W579" s="14" t="str">
        <f>IFERROR(CONCATENATE("PAGO N° ",B579," DEL CONTRATO CPS ",V579," ENTRE ",TEXT(VLOOKUP(A579,matriz,IF(generador!B579=1,16,IF(generador!B579=2,19,IF(generador!B579=3,22,IF(generador!B579=4,25,IF(generador!B579=5,28,IF(generador!B579=6,31,IF(generador!B579=7,34,IF(generador!B579=8,37,IF(generador!B579=9,40,IF(generador!B579=10,43,IF(generador!B579=11,46,IF(generador!B579=12,49,IF(generador!B579=13,52,IF(generador!B579=14,55,IF(generador!B579=15,58))))))))))))))),FALSE),"dd/mm/yyyy")," Y ",TEXT(VLOOKUP(A579,matriz,IF(generador!B579=1,17,IF(generador!B579=2,20,IF(generador!B579=3,23,IF(generador!B579=4,26,IF(generador!B579=5,29,IF(generador!B579=6,32,IF(generador!B579=7,35,IF(generador!B579=8,38,IF(generador!B579=9,41,IF(generador!B579=10,44,IF(generador!B579=11,47,IF(generador!B579=12,50,IF(generador!B579=13,53,IF(generador!B579=14,56,IF(generador!B579=15,59))))))))))))))),FALSE),"dd/mm/yyyy")),"")</f>
        <v/>
      </c>
    </row>
    <row r="580" spans="1:23" x14ac:dyDescent="0.25">
      <c r="A580" s="12"/>
      <c r="B580" s="5"/>
      <c r="C580" s="5"/>
      <c r="D580" s="14" t="str">
        <f t="shared" si="161"/>
        <v/>
      </c>
      <c r="E580" s="15" t="str">
        <f>IFERROR(IF(A580&lt;&gt;"",VLOOKUP(A580,matriz,IF(generador!B580=1,15,IF(generador!B580=2,18,IF(generador!B580=3,21,IF(generador!B580=4,24,IF(generador!B580=5,27,IF(generador!B580=6,30,IF(generador!B580=7,33,IF(generador!B580=8,36,IF(generador!B580=9,39,IF(generador!B580=10,42,IF(generador!B580=11,45,IF(generador!B580=12,48,IF(generador!B580=13,51,IF(generador!B580=14,54,IF(generador!B580=15,57))))))))))))))),FALSE),""),"")</f>
        <v/>
      </c>
      <c r="F580" s="16" t="str">
        <f t="shared" si="162"/>
        <v/>
      </c>
      <c r="G580" s="20" t="str">
        <f t="shared" si="163"/>
        <v/>
      </c>
      <c r="H580" s="13" t="str">
        <f t="shared" ref="H580:H643" ca="1" si="166">IFERROR(IF(C580&lt;&gt;"",TODAY(),""),"")</f>
        <v/>
      </c>
      <c r="I580" s="14" t="str">
        <f t="shared" ref="I580:I643" si="167">IFERROR(IF(D580&lt;&gt;"",I579+1,""),1)</f>
        <v/>
      </c>
      <c r="J580" s="14" t="str">
        <f>""</f>
        <v/>
      </c>
      <c r="K580" s="14" t="str">
        <f t="shared" ref="K580:K643" si="168">IFERROR(IF(E580,0,""),"")</f>
        <v/>
      </c>
      <c r="L580" s="14" t="str">
        <f t="shared" ref="L580:L643" si="169">IFERROR(IF(E580,0,""),"")</f>
        <v/>
      </c>
      <c r="M580" s="14" t="str">
        <f t="shared" ref="M580:M643" si="170">IFERROR(IF(E580,0,""),"")</f>
        <v/>
      </c>
      <c r="N580" s="14" t="str">
        <f t="shared" ref="N580:N643" si="171">IFERROR(IF(E580,0,""),"")</f>
        <v/>
      </c>
      <c r="O580" s="14" t="str">
        <f t="shared" ref="O580:O643" si="172">IFERROR(IF(E580,"01",""),"")</f>
        <v/>
      </c>
      <c r="P580" s="14" t="str">
        <f t="shared" ref="P580:P643" si="173">IFERROR(IF(K580&lt;&gt;"",P579+1,""),1)</f>
        <v/>
      </c>
      <c r="Q580" s="14" t="str">
        <f t="shared" ref="Q580:Q643" si="174">IFERROR(IF(E580,0,""),"")</f>
        <v/>
      </c>
      <c r="R580" s="96" t="str">
        <f t="shared" si="164"/>
        <v/>
      </c>
      <c r="S580" s="14" t="str">
        <f t="shared" ref="S580:S643" si="175">IFERROR(IF(D580&lt;&gt;"",S579+1,""),1)</f>
        <v/>
      </c>
      <c r="T580" s="14" t="str">
        <f t="shared" si="165"/>
        <v/>
      </c>
      <c r="U580" s="14" t="str">
        <f t="shared" ref="U580:U643" si="176">IFERROR(IF(E580,0,""),"")</f>
        <v/>
      </c>
      <c r="V580" s="14" t="str">
        <f t="shared" ref="V580:V643" si="177">IFERROR(IF(E580,A580,""),"")</f>
        <v/>
      </c>
      <c r="W580" s="14" t="str">
        <f>IFERROR(CONCATENATE("PAGO N° ",B580," DEL CONTRATO CPS ",V580," ENTRE ",TEXT(VLOOKUP(A580,matriz,IF(generador!B580=1,16,IF(generador!B580=2,19,IF(generador!B580=3,22,IF(generador!B580=4,25,IF(generador!B580=5,28,IF(generador!B580=6,31,IF(generador!B580=7,34,IF(generador!B580=8,37,IF(generador!B580=9,40,IF(generador!B580=10,43,IF(generador!B580=11,46,IF(generador!B580=12,49,IF(generador!B580=13,52,IF(generador!B580=14,55,IF(generador!B580=15,58))))))))))))))),FALSE),"dd/mm/yyyy")," Y ",TEXT(VLOOKUP(A580,matriz,IF(generador!B580=1,17,IF(generador!B580=2,20,IF(generador!B580=3,23,IF(generador!B580=4,26,IF(generador!B580=5,29,IF(generador!B580=6,32,IF(generador!B580=7,35,IF(generador!B580=8,38,IF(generador!B580=9,41,IF(generador!B580=10,44,IF(generador!B580=11,47,IF(generador!B580=12,50,IF(generador!B580=13,53,IF(generador!B580=14,56,IF(generador!B580=15,59))))))))))))))),FALSE),"dd/mm/yyyy")),"")</f>
        <v/>
      </c>
    </row>
    <row r="581" spans="1:23" x14ac:dyDescent="0.25">
      <c r="A581" s="12"/>
      <c r="B581" s="5"/>
      <c r="C581" s="5"/>
      <c r="D581" s="14" t="str">
        <f t="shared" si="161"/>
        <v/>
      </c>
      <c r="E581" s="15" t="str">
        <f>IFERROR(IF(A581&lt;&gt;"",VLOOKUP(A581,matriz,IF(generador!B581=1,15,IF(generador!B581=2,18,IF(generador!B581=3,21,IF(generador!B581=4,24,IF(generador!B581=5,27,IF(generador!B581=6,30,IF(generador!B581=7,33,IF(generador!B581=8,36,IF(generador!B581=9,39,IF(generador!B581=10,42,IF(generador!B581=11,45,IF(generador!B581=12,48,IF(generador!B581=13,51,IF(generador!B581=14,54,IF(generador!B581=15,57))))))))))))))),FALSE),""),"")</f>
        <v/>
      </c>
      <c r="F581" s="16" t="str">
        <f t="shared" si="162"/>
        <v/>
      </c>
      <c r="G581" s="20" t="str">
        <f t="shared" si="163"/>
        <v/>
      </c>
      <c r="H581" s="13" t="str">
        <f t="shared" ca="1" si="166"/>
        <v/>
      </c>
      <c r="I581" s="14" t="str">
        <f t="shared" si="167"/>
        <v/>
      </c>
      <c r="J581" s="14" t="str">
        <f>""</f>
        <v/>
      </c>
      <c r="K581" s="14" t="str">
        <f t="shared" si="168"/>
        <v/>
      </c>
      <c r="L581" s="14" t="str">
        <f t="shared" si="169"/>
        <v/>
      </c>
      <c r="M581" s="14" t="str">
        <f t="shared" si="170"/>
        <v/>
      </c>
      <c r="N581" s="14" t="str">
        <f t="shared" si="171"/>
        <v/>
      </c>
      <c r="O581" s="14" t="str">
        <f t="shared" si="172"/>
        <v/>
      </c>
      <c r="P581" s="14" t="str">
        <f t="shared" si="173"/>
        <v/>
      </c>
      <c r="Q581" s="14" t="str">
        <f t="shared" si="174"/>
        <v/>
      </c>
      <c r="R581" s="96" t="str">
        <f t="shared" si="164"/>
        <v/>
      </c>
      <c r="S581" s="14" t="str">
        <f t="shared" si="175"/>
        <v/>
      </c>
      <c r="T581" s="14" t="str">
        <f t="shared" si="165"/>
        <v/>
      </c>
      <c r="U581" s="14" t="str">
        <f t="shared" si="176"/>
        <v/>
      </c>
      <c r="V581" s="14" t="str">
        <f t="shared" si="177"/>
        <v/>
      </c>
      <c r="W581" s="14" t="str">
        <f>IFERROR(CONCATENATE("PAGO N° ",B581," DEL CONTRATO CPS ",V581," ENTRE ",TEXT(VLOOKUP(A581,matriz,IF(generador!B581=1,16,IF(generador!B581=2,19,IF(generador!B581=3,22,IF(generador!B581=4,25,IF(generador!B581=5,28,IF(generador!B581=6,31,IF(generador!B581=7,34,IF(generador!B581=8,37,IF(generador!B581=9,40,IF(generador!B581=10,43,IF(generador!B581=11,46,IF(generador!B581=12,49,IF(generador!B581=13,52,IF(generador!B581=14,55,IF(generador!B581=15,58))))))))))))))),FALSE),"dd/mm/yyyy")," Y ",TEXT(VLOOKUP(A581,matriz,IF(generador!B581=1,17,IF(generador!B581=2,20,IF(generador!B581=3,23,IF(generador!B581=4,26,IF(generador!B581=5,29,IF(generador!B581=6,32,IF(generador!B581=7,35,IF(generador!B581=8,38,IF(generador!B581=9,41,IF(generador!B581=10,44,IF(generador!B581=11,47,IF(generador!B581=12,50,IF(generador!B581=13,53,IF(generador!B581=14,56,IF(generador!B581=15,59))))))))))))))),FALSE),"dd/mm/yyyy")),"")</f>
        <v/>
      </c>
    </row>
    <row r="582" spans="1:23" x14ac:dyDescent="0.25">
      <c r="A582" s="12"/>
      <c r="B582" s="5"/>
      <c r="C582" s="5"/>
      <c r="D582" s="14" t="str">
        <f t="shared" si="161"/>
        <v/>
      </c>
      <c r="E582" s="15" t="str">
        <f>IFERROR(IF(A582&lt;&gt;"",VLOOKUP(A582,matriz,IF(generador!B582=1,15,IF(generador!B582=2,18,IF(generador!B582=3,21,IF(generador!B582=4,24,IF(generador!B582=5,27,IF(generador!B582=6,30,IF(generador!B582=7,33,IF(generador!B582=8,36,IF(generador!B582=9,39,IF(generador!B582=10,42,IF(generador!B582=11,45,IF(generador!B582=12,48,IF(generador!B582=13,51,IF(generador!B582=14,54,IF(generador!B582=15,57))))))))))))))),FALSE),""),"")</f>
        <v/>
      </c>
      <c r="F582" s="16" t="str">
        <f t="shared" si="162"/>
        <v/>
      </c>
      <c r="G582" s="20" t="str">
        <f t="shared" si="163"/>
        <v/>
      </c>
      <c r="H582" s="13" t="str">
        <f t="shared" ca="1" si="166"/>
        <v/>
      </c>
      <c r="I582" s="14" t="str">
        <f t="shared" si="167"/>
        <v/>
      </c>
      <c r="J582" s="14" t="str">
        <f>""</f>
        <v/>
      </c>
      <c r="K582" s="14" t="str">
        <f t="shared" si="168"/>
        <v/>
      </c>
      <c r="L582" s="14" t="str">
        <f t="shared" si="169"/>
        <v/>
      </c>
      <c r="M582" s="14" t="str">
        <f t="shared" si="170"/>
        <v/>
      </c>
      <c r="N582" s="14" t="str">
        <f t="shared" si="171"/>
        <v/>
      </c>
      <c r="O582" s="14" t="str">
        <f t="shared" si="172"/>
        <v/>
      </c>
      <c r="P582" s="14" t="str">
        <f t="shared" si="173"/>
        <v/>
      </c>
      <c r="Q582" s="14" t="str">
        <f t="shared" si="174"/>
        <v/>
      </c>
      <c r="R582" s="96" t="str">
        <f t="shared" si="164"/>
        <v/>
      </c>
      <c r="S582" s="14" t="str">
        <f t="shared" si="175"/>
        <v/>
      </c>
      <c r="T582" s="14" t="str">
        <f t="shared" si="165"/>
        <v/>
      </c>
      <c r="U582" s="14" t="str">
        <f t="shared" si="176"/>
        <v/>
      </c>
      <c r="V582" s="14" t="str">
        <f t="shared" si="177"/>
        <v/>
      </c>
      <c r="W582" s="14" t="str">
        <f>IFERROR(CONCATENATE("PAGO N° ",B582," DEL CONTRATO CPS ",V582," ENTRE ",TEXT(VLOOKUP(A582,matriz,IF(generador!B582=1,16,IF(generador!B582=2,19,IF(generador!B582=3,22,IF(generador!B582=4,25,IF(generador!B582=5,28,IF(generador!B582=6,31,IF(generador!B582=7,34,IF(generador!B582=8,37,IF(generador!B582=9,40,IF(generador!B582=10,43,IF(generador!B582=11,46,IF(generador!B582=12,49,IF(generador!B582=13,52,IF(generador!B582=14,55,IF(generador!B582=15,58))))))))))))))),FALSE),"dd/mm/yyyy")," Y ",TEXT(VLOOKUP(A582,matriz,IF(generador!B582=1,17,IF(generador!B582=2,20,IF(generador!B582=3,23,IF(generador!B582=4,26,IF(generador!B582=5,29,IF(generador!B582=6,32,IF(generador!B582=7,35,IF(generador!B582=8,38,IF(generador!B582=9,41,IF(generador!B582=10,44,IF(generador!B582=11,47,IF(generador!B582=12,50,IF(generador!B582=13,53,IF(generador!B582=14,56,IF(generador!B582=15,59))))))))))))))),FALSE),"dd/mm/yyyy")),"")</f>
        <v/>
      </c>
    </row>
    <row r="583" spans="1:23" x14ac:dyDescent="0.25">
      <c r="A583" s="12"/>
      <c r="B583" s="5"/>
      <c r="C583" s="5"/>
      <c r="D583" s="14" t="str">
        <f t="shared" si="161"/>
        <v/>
      </c>
      <c r="E583" s="15" t="str">
        <f>IFERROR(IF(A583&lt;&gt;"",VLOOKUP(A583,matriz,IF(generador!B583=1,15,IF(generador!B583=2,18,IF(generador!B583=3,21,IF(generador!B583=4,24,IF(generador!B583=5,27,IF(generador!B583=6,30,IF(generador!B583=7,33,IF(generador!B583=8,36,IF(generador!B583=9,39,IF(generador!B583=10,42,IF(generador!B583=11,45,IF(generador!B583=12,48,IF(generador!B583=13,51,IF(generador!B583=14,54,IF(generador!B583=15,57))))))))))))))),FALSE),""),"")</f>
        <v/>
      </c>
      <c r="F583" s="16" t="str">
        <f t="shared" si="162"/>
        <v/>
      </c>
      <c r="G583" s="20" t="str">
        <f t="shared" si="163"/>
        <v/>
      </c>
      <c r="H583" s="13" t="str">
        <f t="shared" ca="1" si="166"/>
        <v/>
      </c>
      <c r="I583" s="14" t="str">
        <f t="shared" si="167"/>
        <v/>
      </c>
      <c r="J583" s="14" t="str">
        <f>""</f>
        <v/>
      </c>
      <c r="K583" s="14" t="str">
        <f t="shared" si="168"/>
        <v/>
      </c>
      <c r="L583" s="14" t="str">
        <f t="shared" si="169"/>
        <v/>
      </c>
      <c r="M583" s="14" t="str">
        <f t="shared" si="170"/>
        <v/>
      </c>
      <c r="N583" s="14" t="str">
        <f t="shared" si="171"/>
        <v/>
      </c>
      <c r="O583" s="14" t="str">
        <f t="shared" si="172"/>
        <v/>
      </c>
      <c r="P583" s="14" t="str">
        <f t="shared" si="173"/>
        <v/>
      </c>
      <c r="Q583" s="14" t="str">
        <f t="shared" si="174"/>
        <v/>
      </c>
      <c r="R583" s="96" t="str">
        <f t="shared" si="164"/>
        <v/>
      </c>
      <c r="S583" s="14" t="str">
        <f t="shared" si="175"/>
        <v/>
      </c>
      <c r="T583" s="14" t="str">
        <f t="shared" si="165"/>
        <v/>
      </c>
      <c r="U583" s="14" t="str">
        <f t="shared" si="176"/>
        <v/>
      </c>
      <c r="V583" s="14" t="str">
        <f t="shared" si="177"/>
        <v/>
      </c>
      <c r="W583" s="14" t="str">
        <f>IFERROR(CONCATENATE("PAGO N° ",B583," DEL CONTRATO CPS ",V583," ENTRE ",TEXT(VLOOKUP(A583,matriz,IF(generador!B583=1,16,IF(generador!B583=2,19,IF(generador!B583=3,22,IF(generador!B583=4,25,IF(generador!B583=5,28,IF(generador!B583=6,31,IF(generador!B583=7,34,IF(generador!B583=8,37,IF(generador!B583=9,40,IF(generador!B583=10,43,IF(generador!B583=11,46,IF(generador!B583=12,49,IF(generador!B583=13,52,IF(generador!B583=14,55,IF(generador!B583=15,58))))))))))))))),FALSE),"dd/mm/yyyy")," Y ",TEXT(VLOOKUP(A583,matriz,IF(generador!B583=1,17,IF(generador!B583=2,20,IF(generador!B583=3,23,IF(generador!B583=4,26,IF(generador!B583=5,29,IF(generador!B583=6,32,IF(generador!B583=7,35,IF(generador!B583=8,38,IF(generador!B583=9,41,IF(generador!B583=10,44,IF(generador!B583=11,47,IF(generador!B583=12,50,IF(generador!B583=13,53,IF(generador!B583=14,56,IF(generador!B583=15,59))))))))))))))),FALSE),"dd/mm/yyyy")),"")</f>
        <v/>
      </c>
    </row>
    <row r="584" spans="1:23" x14ac:dyDescent="0.25">
      <c r="A584" s="12"/>
      <c r="B584" s="5"/>
      <c r="C584" s="5"/>
      <c r="D584" s="14" t="str">
        <f t="shared" si="161"/>
        <v/>
      </c>
      <c r="E584" s="15" t="str">
        <f>IFERROR(IF(A584&lt;&gt;"",VLOOKUP(A584,matriz,IF(generador!B584=1,15,IF(generador!B584=2,18,IF(generador!B584=3,21,IF(generador!B584=4,24,IF(generador!B584=5,27,IF(generador!B584=6,30,IF(generador!B584=7,33,IF(generador!B584=8,36,IF(generador!B584=9,39,IF(generador!B584=10,42,IF(generador!B584=11,45,IF(generador!B584=12,48,IF(generador!B584=13,51,IF(generador!B584=14,54,IF(generador!B584=15,57))))))))))))))),FALSE),""),"")</f>
        <v/>
      </c>
      <c r="F584" s="16" t="str">
        <f t="shared" si="162"/>
        <v/>
      </c>
      <c r="G584" s="20" t="str">
        <f t="shared" si="163"/>
        <v/>
      </c>
      <c r="H584" s="13" t="str">
        <f t="shared" ca="1" si="166"/>
        <v/>
      </c>
      <c r="I584" s="14" t="str">
        <f t="shared" si="167"/>
        <v/>
      </c>
      <c r="J584" s="14" t="str">
        <f>""</f>
        <v/>
      </c>
      <c r="K584" s="14" t="str">
        <f t="shared" si="168"/>
        <v/>
      </c>
      <c r="L584" s="14" t="str">
        <f t="shared" si="169"/>
        <v/>
      </c>
      <c r="M584" s="14" t="str">
        <f t="shared" si="170"/>
        <v/>
      </c>
      <c r="N584" s="14" t="str">
        <f t="shared" si="171"/>
        <v/>
      </c>
      <c r="O584" s="14" t="str">
        <f t="shared" si="172"/>
        <v/>
      </c>
      <c r="P584" s="14" t="str">
        <f t="shared" si="173"/>
        <v/>
      </c>
      <c r="Q584" s="14" t="str">
        <f t="shared" si="174"/>
        <v/>
      </c>
      <c r="R584" s="96" t="str">
        <f t="shared" si="164"/>
        <v/>
      </c>
      <c r="S584" s="14" t="str">
        <f t="shared" si="175"/>
        <v/>
      </c>
      <c r="T584" s="14" t="str">
        <f t="shared" si="165"/>
        <v/>
      </c>
      <c r="U584" s="14" t="str">
        <f t="shared" si="176"/>
        <v/>
      </c>
      <c r="V584" s="14" t="str">
        <f t="shared" si="177"/>
        <v/>
      </c>
      <c r="W584" s="14" t="str">
        <f>IFERROR(CONCATENATE("PAGO N° ",B584," DEL CONTRATO CPS ",V584," ENTRE ",TEXT(VLOOKUP(A584,matriz,IF(generador!B584=1,16,IF(generador!B584=2,19,IF(generador!B584=3,22,IF(generador!B584=4,25,IF(generador!B584=5,28,IF(generador!B584=6,31,IF(generador!B584=7,34,IF(generador!B584=8,37,IF(generador!B584=9,40,IF(generador!B584=10,43,IF(generador!B584=11,46,IF(generador!B584=12,49,IF(generador!B584=13,52,IF(generador!B584=14,55,IF(generador!B584=15,58))))))))))))))),FALSE),"dd/mm/yyyy")," Y ",TEXT(VLOOKUP(A584,matriz,IF(generador!B584=1,17,IF(generador!B584=2,20,IF(generador!B584=3,23,IF(generador!B584=4,26,IF(generador!B584=5,29,IF(generador!B584=6,32,IF(generador!B584=7,35,IF(generador!B584=8,38,IF(generador!B584=9,41,IF(generador!B584=10,44,IF(generador!B584=11,47,IF(generador!B584=12,50,IF(generador!B584=13,53,IF(generador!B584=14,56,IF(generador!B584=15,59))))))))))))))),FALSE),"dd/mm/yyyy")),"")</f>
        <v/>
      </c>
    </row>
    <row r="585" spans="1:23" x14ac:dyDescent="0.25">
      <c r="A585" s="12"/>
      <c r="B585" s="5"/>
      <c r="C585" s="5"/>
      <c r="D585" s="14" t="str">
        <f t="shared" si="161"/>
        <v/>
      </c>
      <c r="E585" s="15" t="str">
        <f>IFERROR(IF(A585&lt;&gt;"",VLOOKUP(A585,matriz,IF(generador!B585=1,15,IF(generador!B585=2,18,IF(generador!B585=3,21,IF(generador!B585=4,24,IF(generador!B585=5,27,IF(generador!B585=6,30,IF(generador!B585=7,33,IF(generador!B585=8,36,IF(generador!B585=9,39,IF(generador!B585=10,42,IF(generador!B585=11,45,IF(generador!B585=12,48,IF(generador!B585=13,51,IF(generador!B585=14,54,IF(generador!B585=15,57))))))))))))))),FALSE),""),"")</f>
        <v/>
      </c>
      <c r="F585" s="16" t="str">
        <f t="shared" si="162"/>
        <v/>
      </c>
      <c r="G585" s="20" t="str">
        <f t="shared" si="163"/>
        <v/>
      </c>
      <c r="H585" s="13" t="str">
        <f t="shared" ca="1" si="166"/>
        <v/>
      </c>
      <c r="I585" s="14" t="str">
        <f t="shared" si="167"/>
        <v/>
      </c>
      <c r="J585" s="14" t="str">
        <f>""</f>
        <v/>
      </c>
      <c r="K585" s="14" t="str">
        <f t="shared" si="168"/>
        <v/>
      </c>
      <c r="L585" s="14" t="str">
        <f t="shared" si="169"/>
        <v/>
      </c>
      <c r="M585" s="14" t="str">
        <f t="shared" si="170"/>
        <v/>
      </c>
      <c r="N585" s="14" t="str">
        <f t="shared" si="171"/>
        <v/>
      </c>
      <c r="O585" s="14" t="str">
        <f t="shared" si="172"/>
        <v/>
      </c>
      <c r="P585" s="14" t="str">
        <f t="shared" si="173"/>
        <v/>
      </c>
      <c r="Q585" s="14" t="str">
        <f t="shared" si="174"/>
        <v/>
      </c>
      <c r="R585" s="96" t="str">
        <f t="shared" si="164"/>
        <v/>
      </c>
      <c r="S585" s="14" t="str">
        <f t="shared" si="175"/>
        <v/>
      </c>
      <c r="T585" s="14" t="str">
        <f t="shared" si="165"/>
        <v/>
      </c>
      <c r="U585" s="14" t="str">
        <f t="shared" si="176"/>
        <v/>
      </c>
      <c r="V585" s="14" t="str">
        <f t="shared" si="177"/>
        <v/>
      </c>
      <c r="W585" s="14" t="str">
        <f>IFERROR(CONCATENATE("PAGO N° ",B585," DEL CONTRATO CPS ",V585," ENTRE ",TEXT(VLOOKUP(A585,matriz,IF(generador!B585=1,16,IF(generador!B585=2,19,IF(generador!B585=3,22,IF(generador!B585=4,25,IF(generador!B585=5,28,IF(generador!B585=6,31,IF(generador!B585=7,34,IF(generador!B585=8,37,IF(generador!B585=9,40,IF(generador!B585=10,43,IF(generador!B585=11,46,IF(generador!B585=12,49,IF(generador!B585=13,52,IF(generador!B585=14,55,IF(generador!B585=15,58))))))))))))))),FALSE),"dd/mm/yyyy")," Y ",TEXT(VLOOKUP(A585,matriz,IF(generador!B585=1,17,IF(generador!B585=2,20,IF(generador!B585=3,23,IF(generador!B585=4,26,IF(generador!B585=5,29,IF(generador!B585=6,32,IF(generador!B585=7,35,IF(generador!B585=8,38,IF(generador!B585=9,41,IF(generador!B585=10,44,IF(generador!B585=11,47,IF(generador!B585=12,50,IF(generador!B585=13,53,IF(generador!B585=14,56,IF(generador!B585=15,59))))))))))))))),FALSE),"dd/mm/yyyy")),"")</f>
        <v/>
      </c>
    </row>
    <row r="586" spans="1:23" x14ac:dyDescent="0.25">
      <c r="A586" s="12"/>
      <c r="B586" s="5"/>
      <c r="C586" s="5"/>
      <c r="D586" s="14" t="str">
        <f t="shared" si="161"/>
        <v/>
      </c>
      <c r="E586" s="15" t="str">
        <f>IFERROR(IF(A586&lt;&gt;"",VLOOKUP(A586,matriz,IF(generador!B586=1,15,IF(generador!B586=2,18,IF(generador!B586=3,21,IF(generador!B586=4,24,IF(generador!B586=5,27,IF(generador!B586=6,30,IF(generador!B586=7,33,IF(generador!B586=8,36,IF(generador!B586=9,39,IF(generador!B586=10,42,IF(generador!B586=11,45,IF(generador!B586=12,48,IF(generador!B586=13,51,IF(generador!B586=14,54,IF(generador!B586=15,57))))))))))))))),FALSE),""),"")</f>
        <v/>
      </c>
      <c r="F586" s="16" t="str">
        <f t="shared" si="162"/>
        <v/>
      </c>
      <c r="G586" s="20" t="str">
        <f t="shared" si="163"/>
        <v/>
      </c>
      <c r="H586" s="13" t="str">
        <f t="shared" ca="1" si="166"/>
        <v/>
      </c>
      <c r="I586" s="14" t="str">
        <f t="shared" si="167"/>
        <v/>
      </c>
      <c r="J586" s="14" t="str">
        <f>""</f>
        <v/>
      </c>
      <c r="K586" s="14" t="str">
        <f t="shared" si="168"/>
        <v/>
      </c>
      <c r="L586" s="14" t="str">
        <f t="shared" si="169"/>
        <v/>
      </c>
      <c r="M586" s="14" t="str">
        <f t="shared" si="170"/>
        <v/>
      </c>
      <c r="N586" s="14" t="str">
        <f t="shared" si="171"/>
        <v/>
      </c>
      <c r="O586" s="14" t="str">
        <f t="shared" si="172"/>
        <v/>
      </c>
      <c r="P586" s="14" t="str">
        <f t="shared" si="173"/>
        <v/>
      </c>
      <c r="Q586" s="14" t="str">
        <f t="shared" si="174"/>
        <v/>
      </c>
      <c r="R586" s="96" t="str">
        <f t="shared" si="164"/>
        <v/>
      </c>
      <c r="S586" s="14" t="str">
        <f t="shared" si="175"/>
        <v/>
      </c>
      <c r="T586" s="14" t="str">
        <f t="shared" si="165"/>
        <v/>
      </c>
      <c r="U586" s="14" t="str">
        <f t="shared" si="176"/>
        <v/>
      </c>
      <c r="V586" s="14" t="str">
        <f t="shared" si="177"/>
        <v/>
      </c>
      <c r="W586" s="14" t="str">
        <f>IFERROR(CONCATENATE("PAGO N° ",B586," DEL CONTRATO CPS ",V586," ENTRE ",TEXT(VLOOKUP(A586,matriz,IF(generador!B586=1,16,IF(generador!B586=2,19,IF(generador!B586=3,22,IF(generador!B586=4,25,IF(generador!B586=5,28,IF(generador!B586=6,31,IF(generador!B586=7,34,IF(generador!B586=8,37,IF(generador!B586=9,40,IF(generador!B586=10,43,IF(generador!B586=11,46,IF(generador!B586=12,49,IF(generador!B586=13,52,IF(generador!B586=14,55,IF(generador!B586=15,58))))))))))))))),FALSE),"dd/mm/yyyy")," Y ",TEXT(VLOOKUP(A586,matriz,IF(generador!B586=1,17,IF(generador!B586=2,20,IF(generador!B586=3,23,IF(generador!B586=4,26,IF(generador!B586=5,29,IF(generador!B586=6,32,IF(generador!B586=7,35,IF(generador!B586=8,38,IF(generador!B586=9,41,IF(generador!B586=10,44,IF(generador!B586=11,47,IF(generador!B586=12,50,IF(generador!B586=13,53,IF(generador!B586=14,56,IF(generador!B586=15,59))))))))))))))),FALSE),"dd/mm/yyyy")),"")</f>
        <v/>
      </c>
    </row>
    <row r="587" spans="1:23" x14ac:dyDescent="0.25">
      <c r="A587" s="12"/>
      <c r="B587" s="5"/>
      <c r="C587" s="5"/>
      <c r="D587" s="14" t="str">
        <f t="shared" si="161"/>
        <v/>
      </c>
      <c r="E587" s="15" t="str">
        <f>IFERROR(IF(A587&lt;&gt;"",VLOOKUP(A587,matriz,IF(generador!B587=1,15,IF(generador!B587=2,18,IF(generador!B587=3,21,IF(generador!B587=4,24,IF(generador!B587=5,27,IF(generador!B587=6,30,IF(generador!B587=7,33,IF(generador!B587=8,36,IF(generador!B587=9,39,IF(generador!B587=10,42,IF(generador!B587=11,45,IF(generador!B587=12,48,IF(generador!B587=13,51,IF(generador!B587=14,54,IF(generador!B587=15,57))))))))))))))),FALSE),""),"")</f>
        <v/>
      </c>
      <c r="F587" s="16" t="str">
        <f t="shared" si="162"/>
        <v/>
      </c>
      <c r="G587" s="20" t="str">
        <f t="shared" si="163"/>
        <v/>
      </c>
      <c r="H587" s="13" t="str">
        <f t="shared" ca="1" si="166"/>
        <v/>
      </c>
      <c r="I587" s="14" t="str">
        <f t="shared" si="167"/>
        <v/>
      </c>
      <c r="J587" s="14" t="str">
        <f>""</f>
        <v/>
      </c>
      <c r="K587" s="14" t="str">
        <f t="shared" si="168"/>
        <v/>
      </c>
      <c r="L587" s="14" t="str">
        <f t="shared" si="169"/>
        <v/>
      </c>
      <c r="M587" s="14" t="str">
        <f t="shared" si="170"/>
        <v/>
      </c>
      <c r="N587" s="14" t="str">
        <f t="shared" si="171"/>
        <v/>
      </c>
      <c r="O587" s="14" t="str">
        <f t="shared" si="172"/>
        <v/>
      </c>
      <c r="P587" s="14" t="str">
        <f t="shared" si="173"/>
        <v/>
      </c>
      <c r="Q587" s="14" t="str">
        <f t="shared" si="174"/>
        <v/>
      </c>
      <c r="R587" s="96" t="str">
        <f t="shared" si="164"/>
        <v/>
      </c>
      <c r="S587" s="14" t="str">
        <f t="shared" si="175"/>
        <v/>
      </c>
      <c r="T587" s="14" t="str">
        <f t="shared" si="165"/>
        <v/>
      </c>
      <c r="U587" s="14" t="str">
        <f t="shared" si="176"/>
        <v/>
      </c>
      <c r="V587" s="14" t="str">
        <f t="shared" si="177"/>
        <v/>
      </c>
      <c r="W587" s="14" t="str">
        <f>IFERROR(CONCATENATE("PAGO N° ",B587," DEL CONTRATO CPS ",V587," ENTRE ",TEXT(VLOOKUP(A587,matriz,IF(generador!B587=1,16,IF(generador!B587=2,19,IF(generador!B587=3,22,IF(generador!B587=4,25,IF(generador!B587=5,28,IF(generador!B587=6,31,IF(generador!B587=7,34,IF(generador!B587=8,37,IF(generador!B587=9,40,IF(generador!B587=10,43,IF(generador!B587=11,46,IF(generador!B587=12,49,IF(generador!B587=13,52,IF(generador!B587=14,55,IF(generador!B587=15,58))))))))))))))),FALSE),"dd/mm/yyyy")," Y ",TEXT(VLOOKUP(A587,matriz,IF(generador!B587=1,17,IF(generador!B587=2,20,IF(generador!B587=3,23,IF(generador!B587=4,26,IF(generador!B587=5,29,IF(generador!B587=6,32,IF(generador!B587=7,35,IF(generador!B587=8,38,IF(generador!B587=9,41,IF(generador!B587=10,44,IF(generador!B587=11,47,IF(generador!B587=12,50,IF(generador!B587=13,53,IF(generador!B587=14,56,IF(generador!B587=15,59))))))))))))))),FALSE),"dd/mm/yyyy")),"")</f>
        <v/>
      </c>
    </row>
    <row r="588" spans="1:23" x14ac:dyDescent="0.25">
      <c r="A588" s="12"/>
      <c r="B588" s="5"/>
      <c r="C588" s="5"/>
      <c r="D588" s="14" t="str">
        <f t="shared" si="161"/>
        <v/>
      </c>
      <c r="E588" s="15" t="str">
        <f>IFERROR(IF(A588&lt;&gt;"",VLOOKUP(A588,matriz,IF(generador!B588=1,15,IF(generador!B588=2,18,IF(generador!B588=3,21,IF(generador!B588=4,24,IF(generador!B588=5,27,IF(generador!B588=6,30,IF(generador!B588=7,33,IF(generador!B588=8,36,IF(generador!B588=9,39,IF(generador!B588=10,42,IF(generador!B588=11,45,IF(generador!B588=12,48,IF(generador!B588=13,51,IF(generador!B588=14,54,IF(generador!B588=15,57))))))))))))))),FALSE),""),"")</f>
        <v/>
      </c>
      <c r="F588" s="16" t="str">
        <f t="shared" si="162"/>
        <v/>
      </c>
      <c r="G588" s="20" t="str">
        <f t="shared" si="163"/>
        <v/>
      </c>
      <c r="H588" s="13" t="str">
        <f t="shared" ca="1" si="166"/>
        <v/>
      </c>
      <c r="I588" s="14" t="str">
        <f t="shared" si="167"/>
        <v/>
      </c>
      <c r="J588" s="14" t="str">
        <f>""</f>
        <v/>
      </c>
      <c r="K588" s="14" t="str">
        <f t="shared" si="168"/>
        <v/>
      </c>
      <c r="L588" s="14" t="str">
        <f t="shared" si="169"/>
        <v/>
      </c>
      <c r="M588" s="14" t="str">
        <f t="shared" si="170"/>
        <v/>
      </c>
      <c r="N588" s="14" t="str">
        <f t="shared" si="171"/>
        <v/>
      </c>
      <c r="O588" s="14" t="str">
        <f t="shared" si="172"/>
        <v/>
      </c>
      <c r="P588" s="14" t="str">
        <f t="shared" si="173"/>
        <v/>
      </c>
      <c r="Q588" s="14" t="str">
        <f t="shared" si="174"/>
        <v/>
      </c>
      <c r="R588" s="96" t="str">
        <f t="shared" si="164"/>
        <v/>
      </c>
      <c r="S588" s="14" t="str">
        <f t="shared" si="175"/>
        <v/>
      </c>
      <c r="T588" s="14" t="str">
        <f t="shared" si="165"/>
        <v/>
      </c>
      <c r="U588" s="14" t="str">
        <f t="shared" si="176"/>
        <v/>
      </c>
      <c r="V588" s="14" t="str">
        <f t="shared" si="177"/>
        <v/>
      </c>
      <c r="W588" s="14" t="str">
        <f>IFERROR(CONCATENATE("PAGO N° ",B588," DEL CONTRATO CPS ",V588," ENTRE ",TEXT(VLOOKUP(A588,matriz,IF(generador!B588=1,16,IF(generador!B588=2,19,IF(generador!B588=3,22,IF(generador!B588=4,25,IF(generador!B588=5,28,IF(generador!B588=6,31,IF(generador!B588=7,34,IF(generador!B588=8,37,IF(generador!B588=9,40,IF(generador!B588=10,43,IF(generador!B588=11,46,IF(generador!B588=12,49,IF(generador!B588=13,52,IF(generador!B588=14,55,IF(generador!B588=15,58))))))))))))))),FALSE),"dd/mm/yyyy")," Y ",TEXT(VLOOKUP(A588,matriz,IF(generador!B588=1,17,IF(generador!B588=2,20,IF(generador!B588=3,23,IF(generador!B588=4,26,IF(generador!B588=5,29,IF(generador!B588=6,32,IF(generador!B588=7,35,IF(generador!B588=8,38,IF(generador!B588=9,41,IF(generador!B588=10,44,IF(generador!B588=11,47,IF(generador!B588=12,50,IF(generador!B588=13,53,IF(generador!B588=14,56,IF(generador!B588=15,59))))))))))))))),FALSE),"dd/mm/yyyy")),"")</f>
        <v/>
      </c>
    </row>
    <row r="589" spans="1:23" x14ac:dyDescent="0.25">
      <c r="A589" s="12"/>
      <c r="B589" s="5"/>
      <c r="C589" s="5"/>
      <c r="D589" s="14" t="str">
        <f t="shared" si="161"/>
        <v/>
      </c>
      <c r="E589" s="15" t="str">
        <f>IFERROR(IF(A589&lt;&gt;"",VLOOKUP(A589,matriz,IF(generador!B589=1,15,IF(generador!B589=2,18,IF(generador!B589=3,21,IF(generador!B589=4,24,IF(generador!B589=5,27,IF(generador!B589=6,30,IF(generador!B589=7,33,IF(generador!B589=8,36,IF(generador!B589=9,39,IF(generador!B589=10,42,IF(generador!B589=11,45,IF(generador!B589=12,48,IF(generador!B589=13,51,IF(generador!B589=14,54,IF(generador!B589=15,57))))))))))))))),FALSE),""),"")</f>
        <v/>
      </c>
      <c r="F589" s="16" t="str">
        <f t="shared" si="162"/>
        <v/>
      </c>
      <c r="G589" s="20" t="str">
        <f t="shared" si="163"/>
        <v/>
      </c>
      <c r="H589" s="13" t="str">
        <f t="shared" ca="1" si="166"/>
        <v/>
      </c>
      <c r="I589" s="14" t="str">
        <f t="shared" si="167"/>
        <v/>
      </c>
      <c r="J589" s="14" t="str">
        <f>""</f>
        <v/>
      </c>
      <c r="K589" s="14" t="str">
        <f t="shared" si="168"/>
        <v/>
      </c>
      <c r="L589" s="14" t="str">
        <f t="shared" si="169"/>
        <v/>
      </c>
      <c r="M589" s="14" t="str">
        <f t="shared" si="170"/>
        <v/>
      </c>
      <c r="N589" s="14" t="str">
        <f t="shared" si="171"/>
        <v/>
      </c>
      <c r="O589" s="14" t="str">
        <f t="shared" si="172"/>
        <v/>
      </c>
      <c r="P589" s="14" t="str">
        <f t="shared" si="173"/>
        <v/>
      </c>
      <c r="Q589" s="14" t="str">
        <f t="shared" si="174"/>
        <v/>
      </c>
      <c r="R589" s="96" t="str">
        <f t="shared" si="164"/>
        <v/>
      </c>
      <c r="S589" s="14" t="str">
        <f t="shared" si="175"/>
        <v/>
      </c>
      <c r="T589" s="14" t="str">
        <f t="shared" si="165"/>
        <v/>
      </c>
      <c r="U589" s="14" t="str">
        <f t="shared" si="176"/>
        <v/>
      </c>
      <c r="V589" s="14" t="str">
        <f t="shared" si="177"/>
        <v/>
      </c>
      <c r="W589" s="14" t="str">
        <f>IFERROR(CONCATENATE("PAGO N° ",B589," DEL CONTRATO CPS ",V589," ENTRE ",TEXT(VLOOKUP(A589,matriz,IF(generador!B589=1,16,IF(generador!B589=2,19,IF(generador!B589=3,22,IF(generador!B589=4,25,IF(generador!B589=5,28,IF(generador!B589=6,31,IF(generador!B589=7,34,IF(generador!B589=8,37,IF(generador!B589=9,40,IF(generador!B589=10,43,IF(generador!B589=11,46,IF(generador!B589=12,49,IF(generador!B589=13,52,IF(generador!B589=14,55,IF(generador!B589=15,58))))))))))))))),FALSE),"dd/mm/yyyy")," Y ",TEXT(VLOOKUP(A589,matriz,IF(generador!B589=1,17,IF(generador!B589=2,20,IF(generador!B589=3,23,IF(generador!B589=4,26,IF(generador!B589=5,29,IF(generador!B589=6,32,IF(generador!B589=7,35,IF(generador!B589=8,38,IF(generador!B589=9,41,IF(generador!B589=10,44,IF(generador!B589=11,47,IF(generador!B589=12,50,IF(generador!B589=13,53,IF(generador!B589=14,56,IF(generador!B589=15,59))))))))))))))),FALSE),"dd/mm/yyyy")),"")</f>
        <v/>
      </c>
    </row>
    <row r="590" spans="1:23" x14ac:dyDescent="0.25">
      <c r="A590" s="12"/>
      <c r="B590" s="5"/>
      <c r="C590" s="5"/>
      <c r="D590" s="14" t="str">
        <f t="shared" si="161"/>
        <v/>
      </c>
      <c r="E590" s="15" t="str">
        <f>IFERROR(IF(A590&lt;&gt;"",VLOOKUP(A590,matriz,IF(generador!B590=1,15,IF(generador!B590=2,18,IF(generador!B590=3,21,IF(generador!B590=4,24,IF(generador!B590=5,27,IF(generador!B590=6,30,IF(generador!B590=7,33,IF(generador!B590=8,36,IF(generador!B590=9,39,IF(generador!B590=10,42,IF(generador!B590=11,45,IF(generador!B590=12,48,IF(generador!B590=13,51,IF(generador!B590=14,54,IF(generador!B590=15,57))))))))))))))),FALSE),""),"")</f>
        <v/>
      </c>
      <c r="F590" s="16" t="str">
        <f t="shared" si="162"/>
        <v/>
      </c>
      <c r="G590" s="20" t="str">
        <f t="shared" si="163"/>
        <v/>
      </c>
      <c r="H590" s="13" t="str">
        <f t="shared" ca="1" si="166"/>
        <v/>
      </c>
      <c r="I590" s="14" t="str">
        <f t="shared" si="167"/>
        <v/>
      </c>
      <c r="J590" s="14" t="str">
        <f>""</f>
        <v/>
      </c>
      <c r="K590" s="14" t="str">
        <f t="shared" si="168"/>
        <v/>
      </c>
      <c r="L590" s="14" t="str">
        <f t="shared" si="169"/>
        <v/>
      </c>
      <c r="M590" s="14" t="str">
        <f t="shared" si="170"/>
        <v/>
      </c>
      <c r="N590" s="14" t="str">
        <f t="shared" si="171"/>
        <v/>
      </c>
      <c r="O590" s="14" t="str">
        <f t="shared" si="172"/>
        <v/>
      </c>
      <c r="P590" s="14" t="str">
        <f t="shared" si="173"/>
        <v/>
      </c>
      <c r="Q590" s="14" t="str">
        <f t="shared" si="174"/>
        <v/>
      </c>
      <c r="R590" s="96" t="str">
        <f t="shared" si="164"/>
        <v/>
      </c>
      <c r="S590" s="14" t="str">
        <f t="shared" si="175"/>
        <v/>
      </c>
      <c r="T590" s="14" t="str">
        <f t="shared" si="165"/>
        <v/>
      </c>
      <c r="U590" s="14" t="str">
        <f t="shared" si="176"/>
        <v/>
      </c>
      <c r="V590" s="14" t="str">
        <f t="shared" si="177"/>
        <v/>
      </c>
      <c r="W590" s="14" t="str">
        <f>IFERROR(CONCATENATE("PAGO N° ",B590," DEL CONTRATO CPS ",V590," ENTRE ",TEXT(VLOOKUP(A590,matriz,IF(generador!B590=1,16,IF(generador!B590=2,19,IF(generador!B590=3,22,IF(generador!B590=4,25,IF(generador!B590=5,28,IF(generador!B590=6,31,IF(generador!B590=7,34,IF(generador!B590=8,37,IF(generador!B590=9,40,IF(generador!B590=10,43,IF(generador!B590=11,46,IF(generador!B590=12,49,IF(generador!B590=13,52,IF(generador!B590=14,55,IF(generador!B590=15,58))))))))))))))),FALSE),"dd/mm/yyyy")," Y ",TEXT(VLOOKUP(A590,matriz,IF(generador!B590=1,17,IF(generador!B590=2,20,IF(generador!B590=3,23,IF(generador!B590=4,26,IF(generador!B590=5,29,IF(generador!B590=6,32,IF(generador!B590=7,35,IF(generador!B590=8,38,IF(generador!B590=9,41,IF(generador!B590=10,44,IF(generador!B590=11,47,IF(generador!B590=12,50,IF(generador!B590=13,53,IF(generador!B590=14,56,IF(generador!B590=15,59))))))))))))))),FALSE),"dd/mm/yyyy")),"")</f>
        <v/>
      </c>
    </row>
    <row r="591" spans="1:23" x14ac:dyDescent="0.25">
      <c r="A591" s="12"/>
      <c r="B591" s="5"/>
      <c r="C591" s="5"/>
      <c r="D591" s="14" t="str">
        <f t="shared" si="161"/>
        <v/>
      </c>
      <c r="E591" s="15" t="str">
        <f>IFERROR(IF(A591&lt;&gt;"",VLOOKUP(A591,matriz,IF(generador!B591=1,15,IF(generador!B591=2,18,IF(generador!B591=3,21,IF(generador!B591=4,24,IF(generador!B591=5,27,IF(generador!B591=6,30,IF(generador!B591=7,33,IF(generador!B591=8,36,IF(generador!B591=9,39,IF(generador!B591=10,42,IF(generador!B591=11,45,IF(generador!B591=12,48,IF(generador!B591=13,51,IF(generador!B591=14,54,IF(generador!B591=15,57))))))))))))))),FALSE),""),"")</f>
        <v/>
      </c>
      <c r="F591" s="16" t="str">
        <f t="shared" si="162"/>
        <v/>
      </c>
      <c r="G591" s="20" t="str">
        <f t="shared" si="163"/>
        <v/>
      </c>
      <c r="H591" s="13" t="str">
        <f t="shared" ca="1" si="166"/>
        <v/>
      </c>
      <c r="I591" s="14" t="str">
        <f t="shared" si="167"/>
        <v/>
      </c>
      <c r="J591" s="14" t="str">
        <f>""</f>
        <v/>
      </c>
      <c r="K591" s="14" t="str">
        <f t="shared" si="168"/>
        <v/>
      </c>
      <c r="L591" s="14" t="str">
        <f t="shared" si="169"/>
        <v/>
      </c>
      <c r="M591" s="14" t="str">
        <f t="shared" si="170"/>
        <v/>
      </c>
      <c r="N591" s="14" t="str">
        <f t="shared" si="171"/>
        <v/>
      </c>
      <c r="O591" s="14" t="str">
        <f t="shared" si="172"/>
        <v/>
      </c>
      <c r="P591" s="14" t="str">
        <f t="shared" si="173"/>
        <v/>
      </c>
      <c r="Q591" s="14" t="str">
        <f t="shared" si="174"/>
        <v/>
      </c>
      <c r="R591" s="96" t="str">
        <f t="shared" si="164"/>
        <v/>
      </c>
      <c r="S591" s="14" t="str">
        <f t="shared" si="175"/>
        <v/>
      </c>
      <c r="T591" s="14" t="str">
        <f t="shared" si="165"/>
        <v/>
      </c>
      <c r="U591" s="14" t="str">
        <f t="shared" si="176"/>
        <v/>
      </c>
      <c r="V591" s="14" t="str">
        <f t="shared" si="177"/>
        <v/>
      </c>
      <c r="W591" s="14" t="str">
        <f>IFERROR(CONCATENATE("PAGO N° ",B591," DEL CONTRATO CPS ",V591," ENTRE ",TEXT(VLOOKUP(A591,matriz,IF(generador!B591=1,16,IF(generador!B591=2,19,IF(generador!B591=3,22,IF(generador!B591=4,25,IF(generador!B591=5,28,IF(generador!B591=6,31,IF(generador!B591=7,34,IF(generador!B591=8,37,IF(generador!B591=9,40,IF(generador!B591=10,43,IF(generador!B591=11,46,IF(generador!B591=12,49,IF(generador!B591=13,52,IF(generador!B591=14,55,IF(generador!B591=15,58))))))))))))))),FALSE),"dd/mm/yyyy")," Y ",TEXT(VLOOKUP(A591,matriz,IF(generador!B591=1,17,IF(generador!B591=2,20,IF(generador!B591=3,23,IF(generador!B591=4,26,IF(generador!B591=5,29,IF(generador!B591=6,32,IF(generador!B591=7,35,IF(generador!B591=8,38,IF(generador!B591=9,41,IF(generador!B591=10,44,IF(generador!B591=11,47,IF(generador!B591=12,50,IF(generador!B591=13,53,IF(generador!B591=14,56,IF(generador!B591=15,59))))))))))))))),FALSE),"dd/mm/yyyy")),"")</f>
        <v/>
      </c>
    </row>
    <row r="592" spans="1:23" x14ac:dyDescent="0.25">
      <c r="A592" s="12"/>
      <c r="B592" s="5"/>
      <c r="C592" s="5"/>
      <c r="D592" s="14" t="str">
        <f t="shared" si="161"/>
        <v/>
      </c>
      <c r="E592" s="15" t="str">
        <f>IFERROR(IF(A592&lt;&gt;"",VLOOKUP(A592,matriz,IF(generador!B592=1,15,IF(generador!B592=2,18,IF(generador!B592=3,21,IF(generador!B592=4,24,IF(generador!B592=5,27,IF(generador!B592=6,30,IF(generador!B592=7,33,IF(generador!B592=8,36,IF(generador!B592=9,39,IF(generador!B592=10,42,IF(generador!B592=11,45,IF(generador!B592=12,48,IF(generador!B592=13,51,IF(generador!B592=14,54,IF(generador!B592=15,57))))))))))))))),FALSE),""),"")</f>
        <v/>
      </c>
      <c r="F592" s="16" t="str">
        <f t="shared" si="162"/>
        <v/>
      </c>
      <c r="G592" s="20" t="str">
        <f t="shared" si="163"/>
        <v/>
      </c>
      <c r="H592" s="13" t="str">
        <f t="shared" ca="1" si="166"/>
        <v/>
      </c>
      <c r="I592" s="14" t="str">
        <f t="shared" si="167"/>
        <v/>
      </c>
      <c r="J592" s="14" t="str">
        <f>""</f>
        <v/>
      </c>
      <c r="K592" s="14" t="str">
        <f t="shared" si="168"/>
        <v/>
      </c>
      <c r="L592" s="14" t="str">
        <f t="shared" si="169"/>
        <v/>
      </c>
      <c r="M592" s="14" t="str">
        <f t="shared" si="170"/>
        <v/>
      </c>
      <c r="N592" s="14" t="str">
        <f t="shared" si="171"/>
        <v/>
      </c>
      <c r="O592" s="14" t="str">
        <f t="shared" si="172"/>
        <v/>
      </c>
      <c r="P592" s="14" t="str">
        <f t="shared" si="173"/>
        <v/>
      </c>
      <c r="Q592" s="14" t="str">
        <f t="shared" si="174"/>
        <v/>
      </c>
      <c r="R592" s="96" t="str">
        <f t="shared" si="164"/>
        <v/>
      </c>
      <c r="S592" s="14" t="str">
        <f t="shared" si="175"/>
        <v/>
      </c>
      <c r="T592" s="14" t="str">
        <f t="shared" si="165"/>
        <v/>
      </c>
      <c r="U592" s="14" t="str">
        <f t="shared" si="176"/>
        <v/>
      </c>
      <c r="V592" s="14" t="str">
        <f t="shared" si="177"/>
        <v/>
      </c>
      <c r="W592" s="14" t="str">
        <f>IFERROR(CONCATENATE("PAGO N° ",B592," DEL CONTRATO CPS ",V592," ENTRE ",TEXT(VLOOKUP(A592,matriz,IF(generador!B592=1,16,IF(generador!B592=2,19,IF(generador!B592=3,22,IF(generador!B592=4,25,IF(generador!B592=5,28,IF(generador!B592=6,31,IF(generador!B592=7,34,IF(generador!B592=8,37,IF(generador!B592=9,40,IF(generador!B592=10,43,IF(generador!B592=11,46,IF(generador!B592=12,49,IF(generador!B592=13,52,IF(generador!B592=14,55,IF(generador!B592=15,58))))))))))))))),FALSE),"dd/mm/yyyy")," Y ",TEXT(VLOOKUP(A592,matriz,IF(generador!B592=1,17,IF(generador!B592=2,20,IF(generador!B592=3,23,IF(generador!B592=4,26,IF(generador!B592=5,29,IF(generador!B592=6,32,IF(generador!B592=7,35,IF(generador!B592=8,38,IF(generador!B592=9,41,IF(generador!B592=10,44,IF(generador!B592=11,47,IF(generador!B592=12,50,IF(generador!B592=13,53,IF(generador!B592=14,56,IF(generador!B592=15,59))))))))))))))),FALSE),"dd/mm/yyyy")),"")</f>
        <v/>
      </c>
    </row>
    <row r="593" spans="1:23" x14ac:dyDescent="0.25">
      <c r="A593" s="12"/>
      <c r="B593" s="5"/>
      <c r="C593" s="5"/>
      <c r="D593" s="14" t="str">
        <f t="shared" si="161"/>
        <v/>
      </c>
      <c r="E593" s="15" t="str">
        <f>IFERROR(IF(A593&lt;&gt;"",VLOOKUP(A593,matriz,IF(generador!B593=1,15,IF(generador!B593=2,18,IF(generador!B593=3,21,IF(generador!B593=4,24,IF(generador!B593=5,27,IF(generador!B593=6,30,IF(generador!B593=7,33,IF(generador!B593=8,36,IF(generador!B593=9,39,IF(generador!B593=10,42,IF(generador!B593=11,45,IF(generador!B593=12,48,IF(generador!B593=13,51,IF(generador!B593=14,54,IF(generador!B593=15,57))))))))))))))),FALSE),""),"")</f>
        <v/>
      </c>
      <c r="F593" s="16" t="str">
        <f t="shared" si="162"/>
        <v/>
      </c>
      <c r="G593" s="20" t="str">
        <f t="shared" si="163"/>
        <v/>
      </c>
      <c r="H593" s="13" t="str">
        <f t="shared" ca="1" si="166"/>
        <v/>
      </c>
      <c r="I593" s="14" t="str">
        <f t="shared" si="167"/>
        <v/>
      </c>
      <c r="J593" s="14" t="str">
        <f>""</f>
        <v/>
      </c>
      <c r="K593" s="14" t="str">
        <f t="shared" si="168"/>
        <v/>
      </c>
      <c r="L593" s="14" t="str">
        <f t="shared" si="169"/>
        <v/>
      </c>
      <c r="M593" s="14" t="str">
        <f t="shared" si="170"/>
        <v/>
      </c>
      <c r="N593" s="14" t="str">
        <f t="shared" si="171"/>
        <v/>
      </c>
      <c r="O593" s="14" t="str">
        <f t="shared" si="172"/>
        <v/>
      </c>
      <c r="P593" s="14" t="str">
        <f t="shared" si="173"/>
        <v/>
      </c>
      <c r="Q593" s="14" t="str">
        <f t="shared" si="174"/>
        <v/>
      </c>
      <c r="R593" s="96" t="str">
        <f t="shared" si="164"/>
        <v/>
      </c>
      <c r="S593" s="14" t="str">
        <f t="shared" si="175"/>
        <v/>
      </c>
      <c r="T593" s="14" t="str">
        <f t="shared" si="165"/>
        <v/>
      </c>
      <c r="U593" s="14" t="str">
        <f t="shared" si="176"/>
        <v/>
      </c>
      <c r="V593" s="14" t="str">
        <f t="shared" si="177"/>
        <v/>
      </c>
      <c r="W593" s="14" t="str">
        <f>IFERROR(CONCATENATE("PAGO N° ",B593," DEL CONTRATO CPS ",V593," ENTRE ",TEXT(VLOOKUP(A593,matriz,IF(generador!B593=1,16,IF(generador!B593=2,19,IF(generador!B593=3,22,IF(generador!B593=4,25,IF(generador!B593=5,28,IF(generador!B593=6,31,IF(generador!B593=7,34,IF(generador!B593=8,37,IF(generador!B593=9,40,IF(generador!B593=10,43,IF(generador!B593=11,46,IF(generador!B593=12,49,IF(generador!B593=13,52,IF(generador!B593=14,55,IF(generador!B593=15,58))))))))))))))),FALSE),"dd/mm/yyyy")," Y ",TEXT(VLOOKUP(A593,matriz,IF(generador!B593=1,17,IF(generador!B593=2,20,IF(generador!B593=3,23,IF(generador!B593=4,26,IF(generador!B593=5,29,IF(generador!B593=6,32,IF(generador!B593=7,35,IF(generador!B593=8,38,IF(generador!B593=9,41,IF(generador!B593=10,44,IF(generador!B593=11,47,IF(generador!B593=12,50,IF(generador!B593=13,53,IF(generador!B593=14,56,IF(generador!B593=15,59))))))))))))))),FALSE),"dd/mm/yyyy")),"")</f>
        <v/>
      </c>
    </row>
    <row r="594" spans="1:23" x14ac:dyDescent="0.25">
      <c r="A594" s="12"/>
      <c r="B594" s="5"/>
      <c r="C594" s="5"/>
      <c r="D594" s="14" t="str">
        <f t="shared" si="161"/>
        <v/>
      </c>
      <c r="E594" s="15" t="str">
        <f>IFERROR(IF(A594&lt;&gt;"",VLOOKUP(A594,matriz,IF(generador!B594=1,15,IF(generador!B594=2,18,IF(generador!B594=3,21,IF(generador!B594=4,24,IF(generador!B594=5,27,IF(generador!B594=6,30,IF(generador!B594=7,33,IF(generador!B594=8,36,IF(generador!B594=9,39,IF(generador!B594=10,42,IF(generador!B594=11,45,IF(generador!B594=12,48,IF(generador!B594=13,51,IF(generador!B594=14,54,IF(generador!B594=15,57))))))))))))))),FALSE),""),"")</f>
        <v/>
      </c>
      <c r="F594" s="16" t="str">
        <f t="shared" si="162"/>
        <v/>
      </c>
      <c r="G594" s="20" t="str">
        <f t="shared" si="163"/>
        <v/>
      </c>
      <c r="H594" s="13" t="str">
        <f t="shared" ca="1" si="166"/>
        <v/>
      </c>
      <c r="I594" s="14" t="str">
        <f t="shared" si="167"/>
        <v/>
      </c>
      <c r="J594" s="14" t="str">
        <f>""</f>
        <v/>
      </c>
      <c r="K594" s="14" t="str">
        <f t="shared" si="168"/>
        <v/>
      </c>
      <c r="L594" s="14" t="str">
        <f t="shared" si="169"/>
        <v/>
      </c>
      <c r="M594" s="14" t="str">
        <f t="shared" si="170"/>
        <v/>
      </c>
      <c r="N594" s="14" t="str">
        <f t="shared" si="171"/>
        <v/>
      </c>
      <c r="O594" s="14" t="str">
        <f t="shared" si="172"/>
        <v/>
      </c>
      <c r="P594" s="14" t="str">
        <f t="shared" si="173"/>
        <v/>
      </c>
      <c r="Q594" s="14" t="str">
        <f t="shared" si="174"/>
        <v/>
      </c>
      <c r="R594" s="96" t="str">
        <f t="shared" si="164"/>
        <v/>
      </c>
      <c r="S594" s="14" t="str">
        <f t="shared" si="175"/>
        <v/>
      </c>
      <c r="T594" s="14" t="str">
        <f t="shared" si="165"/>
        <v/>
      </c>
      <c r="U594" s="14" t="str">
        <f t="shared" si="176"/>
        <v/>
      </c>
      <c r="V594" s="14" t="str">
        <f t="shared" si="177"/>
        <v/>
      </c>
      <c r="W594" s="14" t="str">
        <f>IFERROR(CONCATENATE("PAGO N° ",B594," DEL CONTRATO CPS ",V594," ENTRE ",TEXT(VLOOKUP(A594,matriz,IF(generador!B594=1,16,IF(generador!B594=2,19,IF(generador!B594=3,22,IF(generador!B594=4,25,IF(generador!B594=5,28,IF(generador!B594=6,31,IF(generador!B594=7,34,IF(generador!B594=8,37,IF(generador!B594=9,40,IF(generador!B594=10,43,IF(generador!B594=11,46,IF(generador!B594=12,49,IF(generador!B594=13,52,IF(generador!B594=14,55,IF(generador!B594=15,58))))))))))))))),FALSE),"dd/mm/yyyy")," Y ",TEXT(VLOOKUP(A594,matriz,IF(generador!B594=1,17,IF(generador!B594=2,20,IF(generador!B594=3,23,IF(generador!B594=4,26,IF(generador!B594=5,29,IF(generador!B594=6,32,IF(generador!B594=7,35,IF(generador!B594=8,38,IF(generador!B594=9,41,IF(generador!B594=10,44,IF(generador!B594=11,47,IF(generador!B594=12,50,IF(generador!B594=13,53,IF(generador!B594=14,56,IF(generador!B594=15,59))))))))))))))),FALSE),"dd/mm/yyyy")),"")</f>
        <v/>
      </c>
    </row>
    <row r="595" spans="1:23" x14ac:dyDescent="0.25">
      <c r="A595" s="12"/>
      <c r="B595" s="5"/>
      <c r="C595" s="5"/>
      <c r="D595" s="14" t="str">
        <f t="shared" si="161"/>
        <v/>
      </c>
      <c r="E595" s="15" t="str">
        <f>IFERROR(IF(A595&lt;&gt;"",VLOOKUP(A595,matriz,IF(generador!B595=1,15,IF(generador!B595=2,18,IF(generador!B595=3,21,IF(generador!B595=4,24,IF(generador!B595=5,27,IF(generador!B595=6,30,IF(generador!B595=7,33,IF(generador!B595=8,36,IF(generador!B595=9,39,IF(generador!B595=10,42,IF(generador!B595=11,45,IF(generador!B595=12,48,IF(generador!B595=13,51,IF(generador!B595=14,54,IF(generador!B595=15,57))))))))))))))),FALSE),""),"")</f>
        <v/>
      </c>
      <c r="F595" s="16" t="str">
        <f t="shared" si="162"/>
        <v/>
      </c>
      <c r="G595" s="20" t="str">
        <f t="shared" si="163"/>
        <v/>
      </c>
      <c r="H595" s="13" t="str">
        <f t="shared" ca="1" si="166"/>
        <v/>
      </c>
      <c r="I595" s="14" t="str">
        <f t="shared" si="167"/>
        <v/>
      </c>
      <c r="J595" s="14" t="str">
        <f>""</f>
        <v/>
      </c>
      <c r="K595" s="14" t="str">
        <f t="shared" si="168"/>
        <v/>
      </c>
      <c r="L595" s="14" t="str">
        <f t="shared" si="169"/>
        <v/>
      </c>
      <c r="M595" s="14" t="str">
        <f t="shared" si="170"/>
        <v/>
      </c>
      <c r="N595" s="14" t="str">
        <f t="shared" si="171"/>
        <v/>
      </c>
      <c r="O595" s="14" t="str">
        <f t="shared" si="172"/>
        <v/>
      </c>
      <c r="P595" s="14" t="str">
        <f t="shared" si="173"/>
        <v/>
      </c>
      <c r="Q595" s="14" t="str">
        <f t="shared" si="174"/>
        <v/>
      </c>
      <c r="R595" s="96" t="str">
        <f t="shared" si="164"/>
        <v/>
      </c>
      <c r="S595" s="14" t="str">
        <f t="shared" si="175"/>
        <v/>
      </c>
      <c r="T595" s="14" t="str">
        <f t="shared" si="165"/>
        <v/>
      </c>
      <c r="U595" s="14" t="str">
        <f t="shared" si="176"/>
        <v/>
      </c>
      <c r="V595" s="14" t="str">
        <f t="shared" si="177"/>
        <v/>
      </c>
      <c r="W595" s="14" t="str">
        <f>IFERROR(CONCATENATE("PAGO N° ",B595," DEL CONTRATO CPS ",V595," ENTRE ",TEXT(VLOOKUP(A595,matriz,IF(generador!B595=1,16,IF(generador!B595=2,19,IF(generador!B595=3,22,IF(generador!B595=4,25,IF(generador!B595=5,28,IF(generador!B595=6,31,IF(generador!B595=7,34,IF(generador!B595=8,37,IF(generador!B595=9,40,IF(generador!B595=10,43,IF(generador!B595=11,46,IF(generador!B595=12,49,IF(generador!B595=13,52,IF(generador!B595=14,55,IF(generador!B595=15,58))))))))))))))),FALSE),"dd/mm/yyyy")," Y ",TEXT(VLOOKUP(A595,matriz,IF(generador!B595=1,17,IF(generador!B595=2,20,IF(generador!B595=3,23,IF(generador!B595=4,26,IF(generador!B595=5,29,IF(generador!B595=6,32,IF(generador!B595=7,35,IF(generador!B595=8,38,IF(generador!B595=9,41,IF(generador!B595=10,44,IF(generador!B595=11,47,IF(generador!B595=12,50,IF(generador!B595=13,53,IF(generador!B595=14,56,IF(generador!B595=15,59))))))))))))))),FALSE),"dd/mm/yyyy")),"")</f>
        <v/>
      </c>
    </row>
    <row r="596" spans="1:23" x14ac:dyDescent="0.25">
      <c r="A596" s="12"/>
      <c r="B596" s="5"/>
      <c r="C596" s="5"/>
      <c r="D596" s="14" t="str">
        <f t="shared" si="161"/>
        <v/>
      </c>
      <c r="E596" s="15" t="str">
        <f>IFERROR(IF(A596&lt;&gt;"",VLOOKUP(A596,matriz,IF(generador!B596=1,15,IF(generador!B596=2,18,IF(generador!B596=3,21,IF(generador!B596=4,24,IF(generador!B596=5,27,IF(generador!B596=6,30,IF(generador!B596=7,33,IF(generador!B596=8,36,IF(generador!B596=9,39,IF(generador!B596=10,42,IF(generador!B596=11,45,IF(generador!B596=12,48,IF(generador!B596=13,51,IF(generador!B596=14,54,IF(generador!B596=15,57))))))))))))))),FALSE),""),"")</f>
        <v/>
      </c>
      <c r="F596" s="16" t="str">
        <f t="shared" si="162"/>
        <v/>
      </c>
      <c r="G596" s="20" t="str">
        <f t="shared" si="163"/>
        <v/>
      </c>
      <c r="H596" s="13" t="str">
        <f t="shared" ca="1" si="166"/>
        <v/>
      </c>
      <c r="I596" s="14" t="str">
        <f t="shared" si="167"/>
        <v/>
      </c>
      <c r="J596" s="14" t="str">
        <f>""</f>
        <v/>
      </c>
      <c r="K596" s="14" t="str">
        <f t="shared" si="168"/>
        <v/>
      </c>
      <c r="L596" s="14" t="str">
        <f t="shared" si="169"/>
        <v/>
      </c>
      <c r="M596" s="14" t="str">
        <f t="shared" si="170"/>
        <v/>
      </c>
      <c r="N596" s="14" t="str">
        <f t="shared" si="171"/>
        <v/>
      </c>
      <c r="O596" s="14" t="str">
        <f t="shared" si="172"/>
        <v/>
      </c>
      <c r="P596" s="14" t="str">
        <f t="shared" si="173"/>
        <v/>
      </c>
      <c r="Q596" s="14" t="str">
        <f t="shared" si="174"/>
        <v/>
      </c>
      <c r="R596" s="96" t="str">
        <f t="shared" si="164"/>
        <v/>
      </c>
      <c r="S596" s="14" t="str">
        <f t="shared" si="175"/>
        <v/>
      </c>
      <c r="T596" s="14" t="str">
        <f t="shared" si="165"/>
        <v/>
      </c>
      <c r="U596" s="14" t="str">
        <f t="shared" si="176"/>
        <v/>
      </c>
      <c r="V596" s="14" t="str">
        <f t="shared" si="177"/>
        <v/>
      </c>
      <c r="W596" s="14" t="str">
        <f>IFERROR(CONCATENATE("PAGO N° ",B596," DEL CONTRATO CPS ",V596," ENTRE ",TEXT(VLOOKUP(A596,matriz,IF(generador!B596=1,16,IF(generador!B596=2,19,IF(generador!B596=3,22,IF(generador!B596=4,25,IF(generador!B596=5,28,IF(generador!B596=6,31,IF(generador!B596=7,34,IF(generador!B596=8,37,IF(generador!B596=9,40,IF(generador!B596=10,43,IF(generador!B596=11,46,IF(generador!B596=12,49,IF(generador!B596=13,52,IF(generador!B596=14,55,IF(generador!B596=15,58))))))))))))))),FALSE),"dd/mm/yyyy")," Y ",TEXT(VLOOKUP(A596,matriz,IF(generador!B596=1,17,IF(generador!B596=2,20,IF(generador!B596=3,23,IF(generador!B596=4,26,IF(generador!B596=5,29,IF(generador!B596=6,32,IF(generador!B596=7,35,IF(generador!B596=8,38,IF(generador!B596=9,41,IF(generador!B596=10,44,IF(generador!B596=11,47,IF(generador!B596=12,50,IF(generador!B596=13,53,IF(generador!B596=14,56,IF(generador!B596=15,59))))))))))))))),FALSE),"dd/mm/yyyy")),"")</f>
        <v/>
      </c>
    </row>
    <row r="597" spans="1:23" x14ac:dyDescent="0.25">
      <c r="A597" s="12"/>
      <c r="B597" s="5"/>
      <c r="C597" s="5"/>
      <c r="D597" s="14" t="str">
        <f t="shared" si="161"/>
        <v/>
      </c>
      <c r="E597" s="15" t="str">
        <f>IFERROR(IF(A597&lt;&gt;"",VLOOKUP(A597,matriz,IF(generador!B597=1,15,IF(generador!B597=2,18,IF(generador!B597=3,21,IF(generador!B597=4,24,IF(generador!B597=5,27,IF(generador!B597=6,30,IF(generador!B597=7,33,IF(generador!B597=8,36,IF(generador!B597=9,39,IF(generador!B597=10,42,IF(generador!B597=11,45,IF(generador!B597=12,48,IF(generador!B597=13,51,IF(generador!B597=14,54,IF(generador!B597=15,57))))))))))))))),FALSE),""),"")</f>
        <v/>
      </c>
      <c r="F597" s="16" t="str">
        <f t="shared" si="162"/>
        <v/>
      </c>
      <c r="G597" s="20" t="str">
        <f t="shared" si="163"/>
        <v/>
      </c>
      <c r="H597" s="13" t="str">
        <f t="shared" ca="1" si="166"/>
        <v/>
      </c>
      <c r="I597" s="14" t="str">
        <f t="shared" si="167"/>
        <v/>
      </c>
      <c r="J597" s="14" t="str">
        <f>""</f>
        <v/>
      </c>
      <c r="K597" s="14" t="str">
        <f t="shared" si="168"/>
        <v/>
      </c>
      <c r="L597" s="14" t="str">
        <f t="shared" si="169"/>
        <v/>
      </c>
      <c r="M597" s="14" t="str">
        <f t="shared" si="170"/>
        <v/>
      </c>
      <c r="N597" s="14" t="str">
        <f t="shared" si="171"/>
        <v/>
      </c>
      <c r="O597" s="14" t="str">
        <f t="shared" si="172"/>
        <v/>
      </c>
      <c r="P597" s="14" t="str">
        <f t="shared" si="173"/>
        <v/>
      </c>
      <c r="Q597" s="14" t="str">
        <f t="shared" si="174"/>
        <v/>
      </c>
      <c r="R597" s="96" t="str">
        <f t="shared" si="164"/>
        <v/>
      </c>
      <c r="S597" s="14" t="str">
        <f t="shared" si="175"/>
        <v/>
      </c>
      <c r="T597" s="14" t="str">
        <f t="shared" si="165"/>
        <v/>
      </c>
      <c r="U597" s="14" t="str">
        <f t="shared" si="176"/>
        <v/>
      </c>
      <c r="V597" s="14" t="str">
        <f t="shared" si="177"/>
        <v/>
      </c>
      <c r="W597" s="14" t="str">
        <f>IFERROR(CONCATENATE("PAGO N° ",B597," DEL CONTRATO CPS ",V597," ENTRE ",TEXT(VLOOKUP(A597,matriz,IF(generador!B597=1,16,IF(generador!B597=2,19,IF(generador!B597=3,22,IF(generador!B597=4,25,IF(generador!B597=5,28,IF(generador!B597=6,31,IF(generador!B597=7,34,IF(generador!B597=8,37,IF(generador!B597=9,40,IF(generador!B597=10,43,IF(generador!B597=11,46,IF(generador!B597=12,49,IF(generador!B597=13,52,IF(generador!B597=14,55,IF(generador!B597=15,58))))))))))))))),FALSE),"dd/mm/yyyy")," Y ",TEXT(VLOOKUP(A597,matriz,IF(generador!B597=1,17,IF(generador!B597=2,20,IF(generador!B597=3,23,IF(generador!B597=4,26,IF(generador!B597=5,29,IF(generador!B597=6,32,IF(generador!B597=7,35,IF(generador!B597=8,38,IF(generador!B597=9,41,IF(generador!B597=10,44,IF(generador!B597=11,47,IF(generador!B597=12,50,IF(generador!B597=13,53,IF(generador!B597=14,56,IF(generador!B597=15,59))))))))))))))),FALSE),"dd/mm/yyyy")),"")</f>
        <v/>
      </c>
    </row>
    <row r="598" spans="1:23" x14ac:dyDescent="0.25">
      <c r="A598" s="12"/>
      <c r="B598" s="5"/>
      <c r="C598" s="5"/>
      <c r="D598" s="14" t="str">
        <f t="shared" si="161"/>
        <v/>
      </c>
      <c r="E598" s="15" t="str">
        <f>IFERROR(IF(A598&lt;&gt;"",VLOOKUP(A598,matriz,IF(generador!B598=1,15,IF(generador!B598=2,18,IF(generador!B598=3,21,IF(generador!B598=4,24,IF(generador!B598=5,27,IF(generador!B598=6,30,IF(generador!B598=7,33,IF(generador!B598=8,36,IF(generador!B598=9,39,IF(generador!B598=10,42,IF(generador!B598=11,45,IF(generador!B598=12,48,IF(generador!B598=13,51,IF(generador!B598=14,54,IF(generador!B598=15,57))))))))))))))),FALSE),""),"")</f>
        <v/>
      </c>
      <c r="F598" s="16" t="str">
        <f t="shared" si="162"/>
        <v/>
      </c>
      <c r="G598" s="20" t="str">
        <f t="shared" si="163"/>
        <v/>
      </c>
      <c r="H598" s="13" t="str">
        <f t="shared" ca="1" si="166"/>
        <v/>
      </c>
      <c r="I598" s="14" t="str">
        <f t="shared" si="167"/>
        <v/>
      </c>
      <c r="J598" s="14" t="str">
        <f>""</f>
        <v/>
      </c>
      <c r="K598" s="14" t="str">
        <f t="shared" si="168"/>
        <v/>
      </c>
      <c r="L598" s="14" t="str">
        <f t="shared" si="169"/>
        <v/>
      </c>
      <c r="M598" s="14" t="str">
        <f t="shared" si="170"/>
        <v/>
      </c>
      <c r="N598" s="14" t="str">
        <f t="shared" si="171"/>
        <v/>
      </c>
      <c r="O598" s="14" t="str">
        <f t="shared" si="172"/>
        <v/>
      </c>
      <c r="P598" s="14" t="str">
        <f t="shared" si="173"/>
        <v/>
      </c>
      <c r="Q598" s="14" t="str">
        <f t="shared" si="174"/>
        <v/>
      </c>
      <c r="R598" s="96" t="str">
        <f t="shared" si="164"/>
        <v/>
      </c>
      <c r="S598" s="14" t="str">
        <f t="shared" si="175"/>
        <v/>
      </c>
      <c r="T598" s="14" t="str">
        <f t="shared" si="165"/>
        <v/>
      </c>
      <c r="U598" s="14" t="str">
        <f t="shared" si="176"/>
        <v/>
      </c>
      <c r="V598" s="14" t="str">
        <f t="shared" si="177"/>
        <v/>
      </c>
      <c r="W598" s="14" t="str">
        <f>IFERROR(CONCATENATE("PAGO N° ",B598," DEL CONTRATO CPS ",V598," ENTRE ",TEXT(VLOOKUP(A598,matriz,IF(generador!B598=1,16,IF(generador!B598=2,19,IF(generador!B598=3,22,IF(generador!B598=4,25,IF(generador!B598=5,28,IF(generador!B598=6,31,IF(generador!B598=7,34,IF(generador!B598=8,37,IF(generador!B598=9,40,IF(generador!B598=10,43,IF(generador!B598=11,46,IF(generador!B598=12,49,IF(generador!B598=13,52,IF(generador!B598=14,55,IF(generador!B598=15,58))))))))))))))),FALSE),"dd/mm/yyyy")," Y ",TEXT(VLOOKUP(A598,matriz,IF(generador!B598=1,17,IF(generador!B598=2,20,IF(generador!B598=3,23,IF(generador!B598=4,26,IF(generador!B598=5,29,IF(generador!B598=6,32,IF(generador!B598=7,35,IF(generador!B598=8,38,IF(generador!B598=9,41,IF(generador!B598=10,44,IF(generador!B598=11,47,IF(generador!B598=12,50,IF(generador!B598=13,53,IF(generador!B598=14,56,IF(generador!B598=15,59))))))))))))))),FALSE),"dd/mm/yyyy")),"")</f>
        <v/>
      </c>
    </row>
    <row r="599" spans="1:23" x14ac:dyDescent="0.25">
      <c r="A599" s="12"/>
      <c r="B599" s="5"/>
      <c r="C599" s="5"/>
      <c r="D599" s="14" t="str">
        <f t="shared" si="161"/>
        <v/>
      </c>
      <c r="E599" s="15" t="str">
        <f>IFERROR(IF(A599&lt;&gt;"",VLOOKUP(A599,matriz,IF(generador!B599=1,15,IF(generador!B599=2,18,IF(generador!B599=3,21,IF(generador!B599=4,24,IF(generador!B599=5,27,IF(generador!B599=6,30,IF(generador!B599=7,33,IF(generador!B599=8,36,IF(generador!B599=9,39,IF(generador!B599=10,42,IF(generador!B599=11,45,IF(generador!B599=12,48,IF(generador!B599=13,51,IF(generador!B599=14,54,IF(generador!B599=15,57))))))))))))))),FALSE),""),"")</f>
        <v/>
      </c>
      <c r="F599" s="16" t="str">
        <f t="shared" si="162"/>
        <v/>
      </c>
      <c r="G599" s="20" t="str">
        <f t="shared" si="163"/>
        <v/>
      </c>
      <c r="H599" s="13" t="str">
        <f t="shared" ca="1" si="166"/>
        <v/>
      </c>
      <c r="I599" s="14" t="str">
        <f t="shared" si="167"/>
        <v/>
      </c>
      <c r="J599" s="14" t="str">
        <f>""</f>
        <v/>
      </c>
      <c r="K599" s="14" t="str">
        <f t="shared" si="168"/>
        <v/>
      </c>
      <c r="L599" s="14" t="str">
        <f t="shared" si="169"/>
        <v/>
      </c>
      <c r="M599" s="14" t="str">
        <f t="shared" si="170"/>
        <v/>
      </c>
      <c r="N599" s="14" t="str">
        <f t="shared" si="171"/>
        <v/>
      </c>
      <c r="O599" s="14" t="str">
        <f t="shared" si="172"/>
        <v/>
      </c>
      <c r="P599" s="14" t="str">
        <f t="shared" si="173"/>
        <v/>
      </c>
      <c r="Q599" s="14" t="str">
        <f t="shared" si="174"/>
        <v/>
      </c>
      <c r="R599" s="96" t="str">
        <f t="shared" si="164"/>
        <v/>
      </c>
      <c r="S599" s="14" t="str">
        <f t="shared" si="175"/>
        <v/>
      </c>
      <c r="T599" s="14" t="str">
        <f t="shared" si="165"/>
        <v/>
      </c>
      <c r="U599" s="14" t="str">
        <f t="shared" si="176"/>
        <v/>
      </c>
      <c r="V599" s="14" t="str">
        <f t="shared" si="177"/>
        <v/>
      </c>
      <c r="W599" s="14" t="str">
        <f>IFERROR(CONCATENATE("PAGO N° ",B599," DEL CONTRATO CPS ",V599," ENTRE ",TEXT(VLOOKUP(A599,matriz,IF(generador!B599=1,16,IF(generador!B599=2,19,IF(generador!B599=3,22,IF(generador!B599=4,25,IF(generador!B599=5,28,IF(generador!B599=6,31,IF(generador!B599=7,34,IF(generador!B599=8,37,IF(generador!B599=9,40,IF(generador!B599=10,43,IF(generador!B599=11,46,IF(generador!B599=12,49,IF(generador!B599=13,52,IF(generador!B599=14,55,IF(generador!B599=15,58))))))))))))))),FALSE),"dd/mm/yyyy")," Y ",TEXT(VLOOKUP(A599,matriz,IF(generador!B599=1,17,IF(generador!B599=2,20,IF(generador!B599=3,23,IF(generador!B599=4,26,IF(generador!B599=5,29,IF(generador!B599=6,32,IF(generador!B599=7,35,IF(generador!B599=8,38,IF(generador!B599=9,41,IF(generador!B599=10,44,IF(generador!B599=11,47,IF(generador!B599=12,50,IF(generador!B599=13,53,IF(generador!B599=14,56,IF(generador!B599=15,59))))))))))))))),FALSE),"dd/mm/yyyy")),"")</f>
        <v/>
      </c>
    </row>
    <row r="600" spans="1:23" x14ac:dyDescent="0.25">
      <c r="A600" s="12"/>
      <c r="B600" s="5"/>
      <c r="C600" s="5"/>
      <c r="D600" s="14" t="str">
        <f t="shared" si="161"/>
        <v/>
      </c>
      <c r="E600" s="15" t="str">
        <f>IFERROR(IF(A600&lt;&gt;"",VLOOKUP(A600,matriz,IF(generador!B600=1,15,IF(generador!B600=2,18,IF(generador!B600=3,21,IF(generador!B600=4,24,IF(generador!B600=5,27,IF(generador!B600=6,30,IF(generador!B600=7,33,IF(generador!B600=8,36,IF(generador!B600=9,39,IF(generador!B600=10,42,IF(generador!B600=11,45,IF(generador!B600=12,48,IF(generador!B600=13,51,IF(generador!B600=14,54,IF(generador!B600=15,57))))))))))))))),FALSE),""),"")</f>
        <v/>
      </c>
      <c r="F600" s="16" t="str">
        <f t="shared" si="162"/>
        <v/>
      </c>
      <c r="G600" s="20" t="str">
        <f t="shared" si="163"/>
        <v/>
      </c>
      <c r="H600" s="13" t="str">
        <f t="shared" ca="1" si="166"/>
        <v/>
      </c>
      <c r="I600" s="14" t="str">
        <f t="shared" si="167"/>
        <v/>
      </c>
      <c r="J600" s="14" t="str">
        <f>""</f>
        <v/>
      </c>
      <c r="K600" s="14" t="str">
        <f t="shared" si="168"/>
        <v/>
      </c>
      <c r="L600" s="14" t="str">
        <f t="shared" si="169"/>
        <v/>
      </c>
      <c r="M600" s="14" t="str">
        <f t="shared" si="170"/>
        <v/>
      </c>
      <c r="N600" s="14" t="str">
        <f t="shared" si="171"/>
        <v/>
      </c>
      <c r="O600" s="14" t="str">
        <f t="shared" si="172"/>
        <v/>
      </c>
      <c r="P600" s="14" t="str">
        <f t="shared" si="173"/>
        <v/>
      </c>
      <c r="Q600" s="14" t="str">
        <f t="shared" si="174"/>
        <v/>
      </c>
      <c r="R600" s="96" t="str">
        <f t="shared" si="164"/>
        <v/>
      </c>
      <c r="S600" s="14" t="str">
        <f t="shared" si="175"/>
        <v/>
      </c>
      <c r="T600" s="14" t="str">
        <f t="shared" si="165"/>
        <v/>
      </c>
      <c r="U600" s="14" t="str">
        <f t="shared" si="176"/>
        <v/>
      </c>
      <c r="V600" s="14" t="str">
        <f t="shared" si="177"/>
        <v/>
      </c>
      <c r="W600" s="14" t="str">
        <f>IFERROR(CONCATENATE("PAGO N° ",B600," DEL CONTRATO CPS ",V600," ENTRE ",TEXT(VLOOKUP(A600,matriz,IF(generador!B600=1,16,IF(generador!B600=2,19,IF(generador!B600=3,22,IF(generador!B600=4,25,IF(generador!B600=5,28,IF(generador!B600=6,31,IF(generador!B600=7,34,IF(generador!B600=8,37,IF(generador!B600=9,40,IF(generador!B600=10,43,IF(generador!B600=11,46,IF(generador!B600=12,49,IF(generador!B600=13,52,IF(generador!B600=14,55,IF(generador!B600=15,58))))))))))))))),FALSE),"dd/mm/yyyy")," Y ",TEXT(VLOOKUP(A600,matriz,IF(generador!B600=1,17,IF(generador!B600=2,20,IF(generador!B600=3,23,IF(generador!B600=4,26,IF(generador!B600=5,29,IF(generador!B600=6,32,IF(generador!B600=7,35,IF(generador!B600=8,38,IF(generador!B600=9,41,IF(generador!B600=10,44,IF(generador!B600=11,47,IF(generador!B600=12,50,IF(generador!B600=13,53,IF(generador!B600=14,56,IF(generador!B600=15,59))))))))))))))),FALSE),"dd/mm/yyyy")),"")</f>
        <v/>
      </c>
    </row>
    <row r="601" spans="1:23" x14ac:dyDescent="0.25">
      <c r="A601" s="12"/>
      <c r="B601" s="5"/>
      <c r="C601" s="5"/>
      <c r="D601" s="14" t="str">
        <f t="shared" si="161"/>
        <v/>
      </c>
      <c r="E601" s="15" t="str">
        <f>IFERROR(IF(A601&lt;&gt;"",VLOOKUP(A601,matriz,IF(generador!B601=1,15,IF(generador!B601=2,18,IF(generador!B601=3,21,IF(generador!B601=4,24,IF(generador!B601=5,27,IF(generador!B601=6,30,IF(generador!B601=7,33,IF(generador!B601=8,36,IF(generador!B601=9,39,IF(generador!B601=10,42,IF(generador!B601=11,45,IF(generador!B601=12,48,IF(generador!B601=13,51,IF(generador!B601=14,54,IF(generador!B601=15,57))))))))))))))),FALSE),""),"")</f>
        <v/>
      </c>
      <c r="F601" s="16" t="str">
        <f t="shared" si="162"/>
        <v/>
      </c>
      <c r="G601" s="20" t="str">
        <f t="shared" si="163"/>
        <v/>
      </c>
      <c r="H601" s="13" t="str">
        <f t="shared" ca="1" si="166"/>
        <v/>
      </c>
      <c r="I601" s="14" t="str">
        <f t="shared" si="167"/>
        <v/>
      </c>
      <c r="J601" s="14" t="str">
        <f>""</f>
        <v/>
      </c>
      <c r="K601" s="14" t="str">
        <f t="shared" si="168"/>
        <v/>
      </c>
      <c r="L601" s="14" t="str">
        <f t="shared" si="169"/>
        <v/>
      </c>
      <c r="M601" s="14" t="str">
        <f t="shared" si="170"/>
        <v/>
      </c>
      <c r="N601" s="14" t="str">
        <f t="shared" si="171"/>
        <v/>
      </c>
      <c r="O601" s="14" t="str">
        <f t="shared" si="172"/>
        <v/>
      </c>
      <c r="P601" s="14" t="str">
        <f t="shared" si="173"/>
        <v/>
      </c>
      <c r="Q601" s="14" t="str">
        <f t="shared" si="174"/>
        <v/>
      </c>
      <c r="R601" s="96" t="str">
        <f t="shared" si="164"/>
        <v/>
      </c>
      <c r="S601" s="14" t="str">
        <f t="shared" si="175"/>
        <v/>
      </c>
      <c r="T601" s="14" t="str">
        <f t="shared" si="165"/>
        <v/>
      </c>
      <c r="U601" s="14" t="str">
        <f t="shared" si="176"/>
        <v/>
      </c>
      <c r="V601" s="14" t="str">
        <f t="shared" si="177"/>
        <v/>
      </c>
      <c r="W601" s="14" t="str">
        <f>IFERROR(CONCATENATE("PAGO N° ",B601," DEL CONTRATO CPS ",V601," ENTRE ",TEXT(VLOOKUP(A601,matriz,IF(generador!B601=1,16,IF(generador!B601=2,19,IF(generador!B601=3,22,IF(generador!B601=4,25,IF(generador!B601=5,28,IF(generador!B601=6,31,IF(generador!B601=7,34,IF(generador!B601=8,37,IF(generador!B601=9,40,IF(generador!B601=10,43,IF(generador!B601=11,46,IF(generador!B601=12,49,IF(generador!B601=13,52,IF(generador!B601=14,55,IF(generador!B601=15,58))))))))))))))),FALSE),"dd/mm/yyyy")," Y ",TEXT(VLOOKUP(A601,matriz,IF(generador!B601=1,17,IF(generador!B601=2,20,IF(generador!B601=3,23,IF(generador!B601=4,26,IF(generador!B601=5,29,IF(generador!B601=6,32,IF(generador!B601=7,35,IF(generador!B601=8,38,IF(generador!B601=9,41,IF(generador!B601=10,44,IF(generador!B601=11,47,IF(generador!B601=12,50,IF(generador!B601=13,53,IF(generador!B601=14,56,IF(generador!B601=15,59))))))))))))))),FALSE),"dd/mm/yyyy")),"")</f>
        <v/>
      </c>
    </row>
    <row r="602" spans="1:23" x14ac:dyDescent="0.25">
      <c r="A602" s="12"/>
      <c r="B602" s="5"/>
      <c r="C602" s="5"/>
      <c r="D602" s="14" t="str">
        <f t="shared" si="161"/>
        <v/>
      </c>
      <c r="E602" s="15" t="str">
        <f>IFERROR(IF(A602&lt;&gt;"",VLOOKUP(A602,matriz,IF(generador!B602=1,15,IF(generador!B602=2,18,IF(generador!B602=3,21,IF(generador!B602=4,24,IF(generador!B602=5,27,IF(generador!B602=6,30,IF(generador!B602=7,33,IF(generador!B602=8,36,IF(generador!B602=9,39,IF(generador!B602=10,42,IF(generador!B602=11,45,IF(generador!B602=12,48,IF(generador!B602=13,51,IF(generador!B602=14,54,IF(generador!B602=15,57))))))))))))))),FALSE),""),"")</f>
        <v/>
      </c>
      <c r="F602" s="16" t="str">
        <f t="shared" si="162"/>
        <v/>
      </c>
      <c r="G602" s="20" t="str">
        <f t="shared" si="163"/>
        <v/>
      </c>
      <c r="H602" s="13" t="str">
        <f t="shared" ca="1" si="166"/>
        <v/>
      </c>
      <c r="I602" s="14" t="str">
        <f t="shared" si="167"/>
        <v/>
      </c>
      <c r="J602" s="14" t="str">
        <f>""</f>
        <v/>
      </c>
      <c r="K602" s="14" t="str">
        <f t="shared" si="168"/>
        <v/>
      </c>
      <c r="L602" s="14" t="str">
        <f t="shared" si="169"/>
        <v/>
      </c>
      <c r="M602" s="14" t="str">
        <f t="shared" si="170"/>
        <v/>
      </c>
      <c r="N602" s="14" t="str">
        <f t="shared" si="171"/>
        <v/>
      </c>
      <c r="O602" s="14" t="str">
        <f t="shared" si="172"/>
        <v/>
      </c>
      <c r="P602" s="14" t="str">
        <f t="shared" si="173"/>
        <v/>
      </c>
      <c r="Q602" s="14" t="str">
        <f t="shared" si="174"/>
        <v/>
      </c>
      <c r="R602" s="96" t="str">
        <f t="shared" si="164"/>
        <v/>
      </c>
      <c r="S602" s="14" t="str">
        <f t="shared" si="175"/>
        <v/>
      </c>
      <c r="T602" s="14" t="str">
        <f t="shared" si="165"/>
        <v/>
      </c>
      <c r="U602" s="14" t="str">
        <f t="shared" si="176"/>
        <v/>
      </c>
      <c r="V602" s="14" t="str">
        <f t="shared" si="177"/>
        <v/>
      </c>
      <c r="W602" s="14" t="str">
        <f>IFERROR(CONCATENATE("PAGO N° ",B602," DEL CONTRATO CPS ",V602," ENTRE ",TEXT(VLOOKUP(A602,matriz,IF(generador!B602=1,16,IF(generador!B602=2,19,IF(generador!B602=3,22,IF(generador!B602=4,25,IF(generador!B602=5,28,IF(generador!B602=6,31,IF(generador!B602=7,34,IF(generador!B602=8,37,IF(generador!B602=9,40,IF(generador!B602=10,43,IF(generador!B602=11,46,IF(generador!B602=12,49,IF(generador!B602=13,52,IF(generador!B602=14,55,IF(generador!B602=15,58))))))))))))))),FALSE),"dd/mm/yyyy")," Y ",TEXT(VLOOKUP(A602,matriz,IF(generador!B602=1,17,IF(generador!B602=2,20,IF(generador!B602=3,23,IF(generador!B602=4,26,IF(generador!B602=5,29,IF(generador!B602=6,32,IF(generador!B602=7,35,IF(generador!B602=8,38,IF(generador!B602=9,41,IF(generador!B602=10,44,IF(generador!B602=11,47,IF(generador!B602=12,50,IF(generador!B602=13,53,IF(generador!B602=14,56,IF(generador!B602=15,59))))))))))))))),FALSE),"dd/mm/yyyy")),"")</f>
        <v/>
      </c>
    </row>
    <row r="603" spans="1:23" x14ac:dyDescent="0.25">
      <c r="A603" s="12"/>
      <c r="B603" s="5"/>
      <c r="C603" s="5"/>
      <c r="D603" s="14" t="str">
        <f t="shared" si="161"/>
        <v/>
      </c>
      <c r="E603" s="15" t="str">
        <f>IFERROR(IF(A603&lt;&gt;"",VLOOKUP(A603,matriz,IF(generador!B603=1,15,IF(generador!B603=2,18,IF(generador!B603=3,21,IF(generador!B603=4,24,IF(generador!B603=5,27,IF(generador!B603=6,30,IF(generador!B603=7,33,IF(generador!B603=8,36,IF(generador!B603=9,39,IF(generador!B603=10,42,IF(generador!B603=11,45,IF(generador!B603=12,48,IF(generador!B603=13,51,IF(generador!B603=14,54,IF(generador!B603=15,57))))))))))))))),FALSE),""),"")</f>
        <v/>
      </c>
      <c r="F603" s="16" t="str">
        <f t="shared" si="162"/>
        <v/>
      </c>
      <c r="G603" s="20" t="str">
        <f t="shared" si="163"/>
        <v/>
      </c>
      <c r="H603" s="13" t="str">
        <f t="shared" ca="1" si="166"/>
        <v/>
      </c>
      <c r="I603" s="14" t="str">
        <f t="shared" si="167"/>
        <v/>
      </c>
      <c r="J603" s="14" t="str">
        <f>""</f>
        <v/>
      </c>
      <c r="K603" s="14" t="str">
        <f t="shared" si="168"/>
        <v/>
      </c>
      <c r="L603" s="14" t="str">
        <f t="shared" si="169"/>
        <v/>
      </c>
      <c r="M603" s="14" t="str">
        <f t="shared" si="170"/>
        <v/>
      </c>
      <c r="N603" s="14" t="str">
        <f t="shared" si="171"/>
        <v/>
      </c>
      <c r="O603" s="14" t="str">
        <f t="shared" si="172"/>
        <v/>
      </c>
      <c r="P603" s="14" t="str">
        <f t="shared" si="173"/>
        <v/>
      </c>
      <c r="Q603" s="14" t="str">
        <f t="shared" si="174"/>
        <v/>
      </c>
      <c r="R603" s="96" t="str">
        <f t="shared" si="164"/>
        <v/>
      </c>
      <c r="S603" s="14" t="str">
        <f t="shared" si="175"/>
        <v/>
      </c>
      <c r="T603" s="14" t="str">
        <f t="shared" si="165"/>
        <v/>
      </c>
      <c r="U603" s="14" t="str">
        <f t="shared" si="176"/>
        <v/>
      </c>
      <c r="V603" s="14" t="str">
        <f t="shared" si="177"/>
        <v/>
      </c>
      <c r="W603" s="14" t="str">
        <f>IFERROR(CONCATENATE("PAGO N° ",B603," DEL CONTRATO CPS ",V603," ENTRE ",TEXT(VLOOKUP(A603,matriz,IF(generador!B603=1,16,IF(generador!B603=2,19,IF(generador!B603=3,22,IF(generador!B603=4,25,IF(generador!B603=5,28,IF(generador!B603=6,31,IF(generador!B603=7,34,IF(generador!B603=8,37,IF(generador!B603=9,40,IF(generador!B603=10,43,IF(generador!B603=11,46,IF(generador!B603=12,49,IF(generador!B603=13,52,IF(generador!B603=14,55,IF(generador!B603=15,58))))))))))))))),FALSE),"dd/mm/yyyy")," Y ",TEXT(VLOOKUP(A603,matriz,IF(generador!B603=1,17,IF(generador!B603=2,20,IF(generador!B603=3,23,IF(generador!B603=4,26,IF(generador!B603=5,29,IF(generador!B603=6,32,IF(generador!B603=7,35,IF(generador!B603=8,38,IF(generador!B603=9,41,IF(generador!B603=10,44,IF(generador!B603=11,47,IF(generador!B603=12,50,IF(generador!B603=13,53,IF(generador!B603=14,56,IF(generador!B603=15,59))))))))))))))),FALSE),"dd/mm/yyyy")),"")</f>
        <v/>
      </c>
    </row>
    <row r="604" spans="1:23" x14ac:dyDescent="0.25">
      <c r="A604" s="12"/>
      <c r="B604" s="5"/>
      <c r="C604" s="5"/>
      <c r="D604" s="14" t="str">
        <f t="shared" si="161"/>
        <v/>
      </c>
      <c r="E604" s="15" t="str">
        <f>IFERROR(IF(A604&lt;&gt;"",VLOOKUP(A604,matriz,IF(generador!B604=1,15,IF(generador!B604=2,18,IF(generador!B604=3,21,IF(generador!B604=4,24,IF(generador!B604=5,27,IF(generador!B604=6,30,IF(generador!B604=7,33,IF(generador!B604=8,36,IF(generador!B604=9,39,IF(generador!B604=10,42,IF(generador!B604=11,45,IF(generador!B604=12,48,IF(generador!B604=13,51,IF(generador!B604=14,54,IF(generador!B604=15,57))))))))))))))),FALSE),""),"")</f>
        <v/>
      </c>
      <c r="F604" s="16" t="str">
        <f t="shared" si="162"/>
        <v/>
      </c>
      <c r="G604" s="20" t="str">
        <f t="shared" si="163"/>
        <v/>
      </c>
      <c r="H604" s="13" t="str">
        <f t="shared" ca="1" si="166"/>
        <v/>
      </c>
      <c r="I604" s="14" t="str">
        <f t="shared" si="167"/>
        <v/>
      </c>
      <c r="J604" s="14" t="str">
        <f>""</f>
        <v/>
      </c>
      <c r="K604" s="14" t="str">
        <f t="shared" si="168"/>
        <v/>
      </c>
      <c r="L604" s="14" t="str">
        <f t="shared" si="169"/>
        <v/>
      </c>
      <c r="M604" s="14" t="str">
        <f t="shared" si="170"/>
        <v/>
      </c>
      <c r="N604" s="14" t="str">
        <f t="shared" si="171"/>
        <v/>
      </c>
      <c r="O604" s="14" t="str">
        <f t="shared" si="172"/>
        <v/>
      </c>
      <c r="P604" s="14" t="str">
        <f t="shared" si="173"/>
        <v/>
      </c>
      <c r="Q604" s="14" t="str">
        <f t="shared" si="174"/>
        <v/>
      </c>
      <c r="R604" s="96" t="str">
        <f t="shared" si="164"/>
        <v/>
      </c>
      <c r="S604" s="14" t="str">
        <f t="shared" si="175"/>
        <v/>
      </c>
      <c r="T604" s="14" t="str">
        <f t="shared" si="165"/>
        <v/>
      </c>
      <c r="U604" s="14" t="str">
        <f t="shared" si="176"/>
        <v/>
      </c>
      <c r="V604" s="14" t="str">
        <f t="shared" si="177"/>
        <v/>
      </c>
      <c r="W604" s="14" t="str">
        <f>IFERROR(CONCATENATE("PAGO N° ",B604," DEL CONTRATO CPS ",V604," ENTRE ",TEXT(VLOOKUP(A604,matriz,IF(generador!B604=1,16,IF(generador!B604=2,19,IF(generador!B604=3,22,IF(generador!B604=4,25,IF(generador!B604=5,28,IF(generador!B604=6,31,IF(generador!B604=7,34,IF(generador!B604=8,37,IF(generador!B604=9,40,IF(generador!B604=10,43,IF(generador!B604=11,46,IF(generador!B604=12,49,IF(generador!B604=13,52,IF(generador!B604=14,55,IF(generador!B604=15,58))))))))))))))),FALSE),"dd/mm/yyyy")," Y ",TEXT(VLOOKUP(A604,matriz,IF(generador!B604=1,17,IF(generador!B604=2,20,IF(generador!B604=3,23,IF(generador!B604=4,26,IF(generador!B604=5,29,IF(generador!B604=6,32,IF(generador!B604=7,35,IF(generador!B604=8,38,IF(generador!B604=9,41,IF(generador!B604=10,44,IF(generador!B604=11,47,IF(generador!B604=12,50,IF(generador!B604=13,53,IF(generador!B604=14,56,IF(generador!B604=15,59))))))))))))))),FALSE),"dd/mm/yyyy")),"")</f>
        <v/>
      </c>
    </row>
    <row r="605" spans="1:23" x14ac:dyDescent="0.25">
      <c r="A605" s="12"/>
      <c r="B605" s="5"/>
      <c r="C605" s="5"/>
      <c r="D605" s="14" t="str">
        <f t="shared" si="161"/>
        <v/>
      </c>
      <c r="E605" s="15" t="str">
        <f>IFERROR(IF(A605&lt;&gt;"",VLOOKUP(A605,matriz,IF(generador!B605=1,15,IF(generador!B605=2,18,IF(generador!B605=3,21,IF(generador!B605=4,24,IF(generador!B605=5,27,IF(generador!B605=6,30,IF(generador!B605=7,33,IF(generador!B605=8,36,IF(generador!B605=9,39,IF(generador!B605=10,42,IF(generador!B605=11,45,IF(generador!B605=12,48,IF(generador!B605=13,51,IF(generador!B605=14,54,IF(generador!B605=15,57))))))))))))))),FALSE),""),"")</f>
        <v/>
      </c>
      <c r="F605" s="16" t="str">
        <f t="shared" si="162"/>
        <v/>
      </c>
      <c r="G605" s="20" t="str">
        <f t="shared" si="163"/>
        <v/>
      </c>
      <c r="H605" s="13" t="str">
        <f t="shared" ca="1" si="166"/>
        <v/>
      </c>
      <c r="I605" s="14" t="str">
        <f t="shared" si="167"/>
        <v/>
      </c>
      <c r="J605" s="14" t="str">
        <f>""</f>
        <v/>
      </c>
      <c r="K605" s="14" t="str">
        <f t="shared" si="168"/>
        <v/>
      </c>
      <c r="L605" s="14" t="str">
        <f t="shared" si="169"/>
        <v/>
      </c>
      <c r="M605" s="14" t="str">
        <f t="shared" si="170"/>
        <v/>
      </c>
      <c r="N605" s="14" t="str">
        <f t="shared" si="171"/>
        <v/>
      </c>
      <c r="O605" s="14" t="str">
        <f t="shared" si="172"/>
        <v/>
      </c>
      <c r="P605" s="14" t="str">
        <f t="shared" si="173"/>
        <v/>
      </c>
      <c r="Q605" s="14" t="str">
        <f t="shared" si="174"/>
        <v/>
      </c>
      <c r="R605" s="96" t="str">
        <f t="shared" si="164"/>
        <v/>
      </c>
      <c r="S605" s="14" t="str">
        <f t="shared" si="175"/>
        <v/>
      </c>
      <c r="T605" s="14" t="str">
        <f t="shared" si="165"/>
        <v/>
      </c>
      <c r="U605" s="14" t="str">
        <f t="shared" si="176"/>
        <v/>
      </c>
      <c r="V605" s="14" t="str">
        <f t="shared" si="177"/>
        <v/>
      </c>
      <c r="W605" s="14" t="str">
        <f>IFERROR(CONCATENATE("PAGO N° ",B605," DEL CONTRATO CPS ",V605," ENTRE ",TEXT(VLOOKUP(A605,matriz,IF(generador!B605=1,16,IF(generador!B605=2,19,IF(generador!B605=3,22,IF(generador!B605=4,25,IF(generador!B605=5,28,IF(generador!B605=6,31,IF(generador!B605=7,34,IF(generador!B605=8,37,IF(generador!B605=9,40,IF(generador!B605=10,43,IF(generador!B605=11,46,IF(generador!B605=12,49,IF(generador!B605=13,52,IF(generador!B605=14,55,IF(generador!B605=15,58))))))))))))))),FALSE),"dd/mm/yyyy")," Y ",TEXT(VLOOKUP(A605,matriz,IF(generador!B605=1,17,IF(generador!B605=2,20,IF(generador!B605=3,23,IF(generador!B605=4,26,IF(generador!B605=5,29,IF(generador!B605=6,32,IF(generador!B605=7,35,IF(generador!B605=8,38,IF(generador!B605=9,41,IF(generador!B605=10,44,IF(generador!B605=11,47,IF(generador!B605=12,50,IF(generador!B605=13,53,IF(generador!B605=14,56,IF(generador!B605=15,59))))))))))))))),FALSE),"dd/mm/yyyy")),"")</f>
        <v/>
      </c>
    </row>
    <row r="606" spans="1:23" x14ac:dyDescent="0.25">
      <c r="A606" s="12"/>
      <c r="B606" s="5"/>
      <c r="C606" s="5"/>
      <c r="D606" s="14" t="str">
        <f t="shared" si="161"/>
        <v/>
      </c>
      <c r="E606" s="15" t="str">
        <f>IFERROR(IF(A606&lt;&gt;"",VLOOKUP(A606,matriz,IF(generador!B606=1,15,IF(generador!B606=2,18,IF(generador!B606=3,21,IF(generador!B606=4,24,IF(generador!B606=5,27,IF(generador!B606=6,30,IF(generador!B606=7,33,IF(generador!B606=8,36,IF(generador!B606=9,39,IF(generador!B606=10,42,IF(generador!B606=11,45,IF(generador!B606=12,48,IF(generador!B606=13,51,IF(generador!B606=14,54,IF(generador!B606=15,57))))))))))))))),FALSE),""),"")</f>
        <v/>
      </c>
      <c r="F606" s="16" t="str">
        <f t="shared" si="162"/>
        <v/>
      </c>
      <c r="G606" s="20" t="str">
        <f t="shared" si="163"/>
        <v/>
      </c>
      <c r="H606" s="13" t="str">
        <f t="shared" ca="1" si="166"/>
        <v/>
      </c>
      <c r="I606" s="14" t="str">
        <f t="shared" si="167"/>
        <v/>
      </c>
      <c r="J606" s="14" t="str">
        <f>""</f>
        <v/>
      </c>
      <c r="K606" s="14" t="str">
        <f t="shared" si="168"/>
        <v/>
      </c>
      <c r="L606" s="14" t="str">
        <f t="shared" si="169"/>
        <v/>
      </c>
      <c r="M606" s="14" t="str">
        <f t="shared" si="170"/>
        <v/>
      </c>
      <c r="N606" s="14" t="str">
        <f t="shared" si="171"/>
        <v/>
      </c>
      <c r="O606" s="14" t="str">
        <f t="shared" si="172"/>
        <v/>
      </c>
      <c r="P606" s="14" t="str">
        <f t="shared" si="173"/>
        <v/>
      </c>
      <c r="Q606" s="14" t="str">
        <f t="shared" si="174"/>
        <v/>
      </c>
      <c r="R606" s="96" t="str">
        <f t="shared" si="164"/>
        <v/>
      </c>
      <c r="S606" s="14" t="str">
        <f t="shared" si="175"/>
        <v/>
      </c>
      <c r="T606" s="14" t="str">
        <f t="shared" si="165"/>
        <v/>
      </c>
      <c r="U606" s="14" t="str">
        <f t="shared" si="176"/>
        <v/>
      </c>
      <c r="V606" s="14" t="str">
        <f t="shared" si="177"/>
        <v/>
      </c>
      <c r="W606" s="14" t="str">
        <f>IFERROR(CONCATENATE("PAGO N° ",B606," DEL CONTRATO CPS ",V606," ENTRE ",TEXT(VLOOKUP(A606,matriz,IF(generador!B606=1,16,IF(generador!B606=2,19,IF(generador!B606=3,22,IF(generador!B606=4,25,IF(generador!B606=5,28,IF(generador!B606=6,31,IF(generador!B606=7,34,IF(generador!B606=8,37,IF(generador!B606=9,40,IF(generador!B606=10,43,IF(generador!B606=11,46,IF(generador!B606=12,49,IF(generador!B606=13,52,IF(generador!B606=14,55,IF(generador!B606=15,58))))))))))))))),FALSE),"dd/mm/yyyy")," Y ",TEXT(VLOOKUP(A606,matriz,IF(generador!B606=1,17,IF(generador!B606=2,20,IF(generador!B606=3,23,IF(generador!B606=4,26,IF(generador!B606=5,29,IF(generador!B606=6,32,IF(generador!B606=7,35,IF(generador!B606=8,38,IF(generador!B606=9,41,IF(generador!B606=10,44,IF(generador!B606=11,47,IF(generador!B606=12,50,IF(generador!B606=13,53,IF(generador!B606=14,56,IF(generador!B606=15,59))))))))))))))),FALSE),"dd/mm/yyyy")),"")</f>
        <v/>
      </c>
    </row>
    <row r="607" spans="1:23" x14ac:dyDescent="0.25">
      <c r="A607" s="12"/>
      <c r="B607" s="5"/>
      <c r="C607" s="5"/>
      <c r="D607" s="14" t="str">
        <f t="shared" si="161"/>
        <v/>
      </c>
      <c r="E607" s="15" t="str">
        <f>IFERROR(IF(A607&lt;&gt;"",VLOOKUP(A607,matriz,IF(generador!B607=1,15,IF(generador!B607=2,18,IF(generador!B607=3,21,IF(generador!B607=4,24,IF(generador!B607=5,27,IF(generador!B607=6,30,IF(generador!B607=7,33,IF(generador!B607=8,36,IF(generador!B607=9,39,IF(generador!B607=10,42,IF(generador!B607=11,45,IF(generador!B607=12,48,IF(generador!B607=13,51,IF(generador!B607=14,54,IF(generador!B607=15,57))))))))))))))),FALSE),""),"")</f>
        <v/>
      </c>
      <c r="F607" s="16" t="str">
        <f t="shared" si="162"/>
        <v/>
      </c>
      <c r="G607" s="20" t="str">
        <f t="shared" si="163"/>
        <v/>
      </c>
      <c r="H607" s="13" t="str">
        <f t="shared" ca="1" si="166"/>
        <v/>
      </c>
      <c r="I607" s="14" t="str">
        <f t="shared" si="167"/>
        <v/>
      </c>
      <c r="J607" s="14" t="str">
        <f>""</f>
        <v/>
      </c>
      <c r="K607" s="14" t="str">
        <f t="shared" si="168"/>
        <v/>
      </c>
      <c r="L607" s="14" t="str">
        <f t="shared" si="169"/>
        <v/>
      </c>
      <c r="M607" s="14" t="str">
        <f t="shared" si="170"/>
        <v/>
      </c>
      <c r="N607" s="14" t="str">
        <f t="shared" si="171"/>
        <v/>
      </c>
      <c r="O607" s="14" t="str">
        <f t="shared" si="172"/>
        <v/>
      </c>
      <c r="P607" s="14" t="str">
        <f t="shared" si="173"/>
        <v/>
      </c>
      <c r="Q607" s="14" t="str">
        <f t="shared" si="174"/>
        <v/>
      </c>
      <c r="R607" s="96" t="str">
        <f t="shared" si="164"/>
        <v/>
      </c>
      <c r="S607" s="14" t="str">
        <f t="shared" si="175"/>
        <v/>
      </c>
      <c r="T607" s="14" t="str">
        <f t="shared" si="165"/>
        <v/>
      </c>
      <c r="U607" s="14" t="str">
        <f t="shared" si="176"/>
        <v/>
      </c>
      <c r="V607" s="14" t="str">
        <f t="shared" si="177"/>
        <v/>
      </c>
      <c r="W607" s="14" t="str">
        <f>IFERROR(CONCATENATE("PAGO N° ",B607," DEL CONTRATO CPS ",V607," ENTRE ",TEXT(VLOOKUP(A607,matriz,IF(generador!B607=1,16,IF(generador!B607=2,19,IF(generador!B607=3,22,IF(generador!B607=4,25,IF(generador!B607=5,28,IF(generador!B607=6,31,IF(generador!B607=7,34,IF(generador!B607=8,37,IF(generador!B607=9,40,IF(generador!B607=10,43,IF(generador!B607=11,46,IF(generador!B607=12,49,IF(generador!B607=13,52,IF(generador!B607=14,55,IF(generador!B607=15,58))))))))))))))),FALSE),"dd/mm/yyyy")," Y ",TEXT(VLOOKUP(A607,matriz,IF(generador!B607=1,17,IF(generador!B607=2,20,IF(generador!B607=3,23,IF(generador!B607=4,26,IF(generador!B607=5,29,IF(generador!B607=6,32,IF(generador!B607=7,35,IF(generador!B607=8,38,IF(generador!B607=9,41,IF(generador!B607=10,44,IF(generador!B607=11,47,IF(generador!B607=12,50,IF(generador!B607=13,53,IF(generador!B607=14,56,IF(generador!B607=15,59))))))))))))))),FALSE),"dd/mm/yyyy")),"")</f>
        <v/>
      </c>
    </row>
    <row r="608" spans="1:23" x14ac:dyDescent="0.25">
      <c r="A608" s="12"/>
      <c r="B608" s="5"/>
      <c r="C608" s="5"/>
      <c r="D608" s="14" t="str">
        <f t="shared" si="161"/>
        <v/>
      </c>
      <c r="E608" s="15" t="str">
        <f>IFERROR(IF(A608&lt;&gt;"",VLOOKUP(A608,matriz,IF(generador!B608=1,15,IF(generador!B608=2,18,IF(generador!B608=3,21,IF(generador!B608=4,24,IF(generador!B608=5,27,IF(generador!B608=6,30,IF(generador!B608=7,33,IF(generador!B608=8,36,IF(generador!B608=9,39,IF(generador!B608=10,42,IF(generador!B608=11,45,IF(generador!B608=12,48,IF(generador!B608=13,51,IF(generador!B608=14,54,IF(generador!B608=15,57))))))))))))))),FALSE),""),"")</f>
        <v/>
      </c>
      <c r="F608" s="16" t="str">
        <f t="shared" si="162"/>
        <v/>
      </c>
      <c r="G608" s="20" t="str">
        <f t="shared" si="163"/>
        <v/>
      </c>
      <c r="H608" s="13" t="str">
        <f t="shared" ca="1" si="166"/>
        <v/>
      </c>
      <c r="I608" s="14" t="str">
        <f t="shared" si="167"/>
        <v/>
      </c>
      <c r="J608" s="14" t="str">
        <f>""</f>
        <v/>
      </c>
      <c r="K608" s="14" t="str">
        <f t="shared" si="168"/>
        <v/>
      </c>
      <c r="L608" s="14" t="str">
        <f t="shared" si="169"/>
        <v/>
      </c>
      <c r="M608" s="14" t="str">
        <f t="shared" si="170"/>
        <v/>
      </c>
      <c r="N608" s="14" t="str">
        <f t="shared" si="171"/>
        <v/>
      </c>
      <c r="O608" s="14" t="str">
        <f t="shared" si="172"/>
        <v/>
      </c>
      <c r="P608" s="14" t="str">
        <f t="shared" si="173"/>
        <v/>
      </c>
      <c r="Q608" s="14" t="str">
        <f t="shared" si="174"/>
        <v/>
      </c>
      <c r="R608" s="96" t="str">
        <f t="shared" si="164"/>
        <v/>
      </c>
      <c r="S608" s="14" t="str">
        <f t="shared" si="175"/>
        <v/>
      </c>
      <c r="T608" s="14" t="str">
        <f t="shared" si="165"/>
        <v/>
      </c>
      <c r="U608" s="14" t="str">
        <f t="shared" si="176"/>
        <v/>
      </c>
      <c r="V608" s="14" t="str">
        <f t="shared" si="177"/>
        <v/>
      </c>
      <c r="W608" s="14" t="str">
        <f>IFERROR(CONCATENATE("PAGO N° ",B608," DEL CONTRATO CPS ",V608," ENTRE ",TEXT(VLOOKUP(A608,matriz,IF(generador!B608=1,16,IF(generador!B608=2,19,IF(generador!B608=3,22,IF(generador!B608=4,25,IF(generador!B608=5,28,IF(generador!B608=6,31,IF(generador!B608=7,34,IF(generador!B608=8,37,IF(generador!B608=9,40,IF(generador!B608=10,43,IF(generador!B608=11,46,IF(generador!B608=12,49,IF(generador!B608=13,52,IF(generador!B608=14,55,IF(generador!B608=15,58))))))))))))))),FALSE),"dd/mm/yyyy")," Y ",TEXT(VLOOKUP(A608,matriz,IF(generador!B608=1,17,IF(generador!B608=2,20,IF(generador!B608=3,23,IF(generador!B608=4,26,IF(generador!B608=5,29,IF(generador!B608=6,32,IF(generador!B608=7,35,IF(generador!B608=8,38,IF(generador!B608=9,41,IF(generador!B608=10,44,IF(generador!B608=11,47,IF(generador!B608=12,50,IF(generador!B608=13,53,IF(generador!B608=14,56,IF(generador!B608=15,59))))))))))))))),FALSE),"dd/mm/yyyy")),"")</f>
        <v/>
      </c>
    </row>
    <row r="609" spans="1:23" x14ac:dyDescent="0.25">
      <c r="A609" s="12"/>
      <c r="B609" s="5"/>
      <c r="C609" s="5"/>
      <c r="D609" s="14" t="str">
        <f t="shared" si="161"/>
        <v/>
      </c>
      <c r="E609" s="15" t="str">
        <f>IFERROR(IF(A609&lt;&gt;"",VLOOKUP(A609,matriz,IF(generador!B609=1,15,IF(generador!B609=2,18,IF(generador!B609=3,21,IF(generador!B609=4,24,IF(generador!B609=5,27,IF(generador!B609=6,30,IF(generador!B609=7,33,IF(generador!B609=8,36,IF(generador!B609=9,39,IF(generador!B609=10,42,IF(generador!B609=11,45,IF(generador!B609=12,48,IF(generador!B609=13,51,IF(generador!B609=14,54,IF(generador!B609=15,57))))))))))))))),FALSE),""),"")</f>
        <v/>
      </c>
      <c r="F609" s="16" t="str">
        <f t="shared" si="162"/>
        <v/>
      </c>
      <c r="G609" s="20" t="str">
        <f t="shared" si="163"/>
        <v/>
      </c>
      <c r="H609" s="13" t="str">
        <f t="shared" ca="1" si="166"/>
        <v/>
      </c>
      <c r="I609" s="14" t="str">
        <f t="shared" si="167"/>
        <v/>
      </c>
      <c r="J609" s="14" t="str">
        <f>""</f>
        <v/>
      </c>
      <c r="K609" s="14" t="str">
        <f t="shared" si="168"/>
        <v/>
      </c>
      <c r="L609" s="14" t="str">
        <f t="shared" si="169"/>
        <v/>
      </c>
      <c r="M609" s="14" t="str">
        <f t="shared" si="170"/>
        <v/>
      </c>
      <c r="N609" s="14" t="str">
        <f t="shared" si="171"/>
        <v/>
      </c>
      <c r="O609" s="14" t="str">
        <f t="shared" si="172"/>
        <v/>
      </c>
      <c r="P609" s="14" t="str">
        <f t="shared" si="173"/>
        <v/>
      </c>
      <c r="Q609" s="14" t="str">
        <f t="shared" si="174"/>
        <v/>
      </c>
      <c r="R609" s="96" t="str">
        <f t="shared" si="164"/>
        <v/>
      </c>
      <c r="S609" s="14" t="str">
        <f t="shared" si="175"/>
        <v/>
      </c>
      <c r="T609" s="14" t="str">
        <f t="shared" si="165"/>
        <v/>
      </c>
      <c r="U609" s="14" t="str">
        <f t="shared" si="176"/>
        <v/>
      </c>
      <c r="V609" s="14" t="str">
        <f t="shared" si="177"/>
        <v/>
      </c>
      <c r="W609" s="14" t="str">
        <f>IFERROR(CONCATENATE("PAGO N° ",B609," DEL CONTRATO CPS ",V609," ENTRE ",TEXT(VLOOKUP(A609,matriz,IF(generador!B609=1,16,IF(generador!B609=2,19,IF(generador!B609=3,22,IF(generador!B609=4,25,IF(generador!B609=5,28,IF(generador!B609=6,31,IF(generador!B609=7,34,IF(generador!B609=8,37,IF(generador!B609=9,40,IF(generador!B609=10,43,IF(generador!B609=11,46,IF(generador!B609=12,49,IF(generador!B609=13,52,IF(generador!B609=14,55,IF(generador!B609=15,58))))))))))))))),FALSE),"dd/mm/yyyy")," Y ",TEXT(VLOOKUP(A609,matriz,IF(generador!B609=1,17,IF(generador!B609=2,20,IF(generador!B609=3,23,IF(generador!B609=4,26,IF(generador!B609=5,29,IF(generador!B609=6,32,IF(generador!B609=7,35,IF(generador!B609=8,38,IF(generador!B609=9,41,IF(generador!B609=10,44,IF(generador!B609=11,47,IF(generador!B609=12,50,IF(generador!B609=13,53,IF(generador!B609=14,56,IF(generador!B609=15,59))))))))))))))),FALSE),"dd/mm/yyyy")),"")</f>
        <v/>
      </c>
    </row>
    <row r="610" spans="1:23" x14ac:dyDescent="0.25">
      <c r="A610" s="12"/>
      <c r="B610" s="5"/>
      <c r="C610" s="5"/>
      <c r="D610" s="14" t="str">
        <f t="shared" si="161"/>
        <v/>
      </c>
      <c r="E610" s="15" t="str">
        <f>IFERROR(IF(A610&lt;&gt;"",VLOOKUP(A610,matriz,IF(generador!B610=1,15,IF(generador!B610=2,18,IF(generador!B610=3,21,IF(generador!B610=4,24,IF(generador!B610=5,27,IF(generador!B610=6,30,IF(generador!B610=7,33,IF(generador!B610=8,36,IF(generador!B610=9,39,IF(generador!B610=10,42,IF(generador!B610=11,45,IF(generador!B610=12,48,IF(generador!B610=13,51,IF(generador!B610=14,54,IF(generador!B610=15,57))))))))))))))),FALSE),""),"")</f>
        <v/>
      </c>
      <c r="F610" s="16" t="str">
        <f t="shared" si="162"/>
        <v/>
      </c>
      <c r="G610" s="20" t="str">
        <f t="shared" si="163"/>
        <v/>
      </c>
      <c r="H610" s="13" t="str">
        <f t="shared" ca="1" si="166"/>
        <v/>
      </c>
      <c r="I610" s="14" t="str">
        <f t="shared" si="167"/>
        <v/>
      </c>
      <c r="J610" s="14" t="str">
        <f>""</f>
        <v/>
      </c>
      <c r="K610" s="14" t="str">
        <f t="shared" si="168"/>
        <v/>
      </c>
      <c r="L610" s="14" t="str">
        <f t="shared" si="169"/>
        <v/>
      </c>
      <c r="M610" s="14" t="str">
        <f t="shared" si="170"/>
        <v/>
      </c>
      <c r="N610" s="14" t="str">
        <f t="shared" si="171"/>
        <v/>
      </c>
      <c r="O610" s="14" t="str">
        <f t="shared" si="172"/>
        <v/>
      </c>
      <c r="P610" s="14" t="str">
        <f t="shared" si="173"/>
        <v/>
      </c>
      <c r="Q610" s="14" t="str">
        <f t="shared" si="174"/>
        <v/>
      </c>
      <c r="R610" s="96" t="str">
        <f t="shared" si="164"/>
        <v/>
      </c>
      <c r="S610" s="14" t="str">
        <f t="shared" si="175"/>
        <v/>
      </c>
      <c r="T610" s="14" t="str">
        <f t="shared" si="165"/>
        <v/>
      </c>
      <c r="U610" s="14" t="str">
        <f t="shared" si="176"/>
        <v/>
      </c>
      <c r="V610" s="14" t="str">
        <f t="shared" si="177"/>
        <v/>
      </c>
      <c r="W610" s="14" t="str">
        <f>IFERROR(CONCATENATE("PAGO N° ",B610," DEL CONTRATO CPS ",V610," ENTRE ",TEXT(VLOOKUP(A610,matriz,IF(generador!B610=1,16,IF(generador!B610=2,19,IF(generador!B610=3,22,IF(generador!B610=4,25,IF(generador!B610=5,28,IF(generador!B610=6,31,IF(generador!B610=7,34,IF(generador!B610=8,37,IF(generador!B610=9,40,IF(generador!B610=10,43,IF(generador!B610=11,46,IF(generador!B610=12,49,IF(generador!B610=13,52,IF(generador!B610=14,55,IF(generador!B610=15,58))))))))))))))),FALSE),"dd/mm/yyyy")," Y ",TEXT(VLOOKUP(A610,matriz,IF(generador!B610=1,17,IF(generador!B610=2,20,IF(generador!B610=3,23,IF(generador!B610=4,26,IF(generador!B610=5,29,IF(generador!B610=6,32,IF(generador!B610=7,35,IF(generador!B610=8,38,IF(generador!B610=9,41,IF(generador!B610=10,44,IF(generador!B610=11,47,IF(generador!B610=12,50,IF(generador!B610=13,53,IF(generador!B610=14,56,IF(generador!B610=15,59))))))))))))))),FALSE),"dd/mm/yyyy")),"")</f>
        <v/>
      </c>
    </row>
    <row r="611" spans="1:23" x14ac:dyDescent="0.25">
      <c r="A611" s="12"/>
      <c r="B611" s="5"/>
      <c r="C611" s="5"/>
      <c r="D611" s="14" t="str">
        <f t="shared" si="161"/>
        <v/>
      </c>
      <c r="E611" s="15" t="str">
        <f>IFERROR(IF(A611&lt;&gt;"",VLOOKUP(A611,matriz,IF(generador!B611=1,15,IF(generador!B611=2,18,IF(generador!B611=3,21,IF(generador!B611=4,24,IF(generador!B611=5,27,IF(generador!B611=6,30,IF(generador!B611=7,33,IF(generador!B611=8,36,IF(generador!B611=9,39,IF(generador!B611=10,42,IF(generador!B611=11,45,IF(generador!B611=12,48,IF(generador!B611=13,51,IF(generador!B611=14,54,IF(generador!B611=15,57))))))))))))))),FALSE),""),"")</f>
        <v/>
      </c>
      <c r="F611" s="16" t="str">
        <f t="shared" si="162"/>
        <v/>
      </c>
      <c r="G611" s="20" t="str">
        <f t="shared" si="163"/>
        <v/>
      </c>
      <c r="H611" s="13" t="str">
        <f t="shared" ca="1" si="166"/>
        <v/>
      </c>
      <c r="I611" s="14" t="str">
        <f t="shared" si="167"/>
        <v/>
      </c>
      <c r="J611" s="14" t="str">
        <f>""</f>
        <v/>
      </c>
      <c r="K611" s="14" t="str">
        <f t="shared" si="168"/>
        <v/>
      </c>
      <c r="L611" s="14" t="str">
        <f t="shared" si="169"/>
        <v/>
      </c>
      <c r="M611" s="14" t="str">
        <f t="shared" si="170"/>
        <v/>
      </c>
      <c r="N611" s="14" t="str">
        <f t="shared" si="171"/>
        <v/>
      </c>
      <c r="O611" s="14" t="str">
        <f t="shared" si="172"/>
        <v/>
      </c>
      <c r="P611" s="14" t="str">
        <f t="shared" si="173"/>
        <v/>
      </c>
      <c r="Q611" s="14" t="str">
        <f t="shared" si="174"/>
        <v/>
      </c>
      <c r="R611" s="96" t="str">
        <f t="shared" si="164"/>
        <v/>
      </c>
      <c r="S611" s="14" t="str">
        <f t="shared" si="175"/>
        <v/>
      </c>
      <c r="T611" s="14" t="str">
        <f t="shared" si="165"/>
        <v/>
      </c>
      <c r="U611" s="14" t="str">
        <f t="shared" si="176"/>
        <v/>
      </c>
      <c r="V611" s="14" t="str">
        <f t="shared" si="177"/>
        <v/>
      </c>
      <c r="W611" s="14" t="str">
        <f>IFERROR(CONCATENATE("PAGO N° ",B611," DEL CONTRATO CPS ",V611," ENTRE ",TEXT(VLOOKUP(A611,matriz,IF(generador!B611=1,16,IF(generador!B611=2,19,IF(generador!B611=3,22,IF(generador!B611=4,25,IF(generador!B611=5,28,IF(generador!B611=6,31,IF(generador!B611=7,34,IF(generador!B611=8,37,IF(generador!B611=9,40,IF(generador!B611=10,43,IF(generador!B611=11,46,IF(generador!B611=12,49,IF(generador!B611=13,52,IF(generador!B611=14,55,IF(generador!B611=15,58))))))))))))))),FALSE),"dd/mm/yyyy")," Y ",TEXT(VLOOKUP(A611,matriz,IF(generador!B611=1,17,IF(generador!B611=2,20,IF(generador!B611=3,23,IF(generador!B611=4,26,IF(generador!B611=5,29,IF(generador!B611=6,32,IF(generador!B611=7,35,IF(generador!B611=8,38,IF(generador!B611=9,41,IF(generador!B611=10,44,IF(generador!B611=11,47,IF(generador!B611=12,50,IF(generador!B611=13,53,IF(generador!B611=14,56,IF(generador!B611=15,59))))))))))))))),FALSE),"dd/mm/yyyy")),"")</f>
        <v/>
      </c>
    </row>
    <row r="612" spans="1:23" x14ac:dyDescent="0.25">
      <c r="A612" s="12"/>
      <c r="B612" s="5"/>
      <c r="C612" s="5"/>
      <c r="D612" s="14" t="str">
        <f t="shared" si="161"/>
        <v/>
      </c>
      <c r="E612" s="15" t="str">
        <f>IFERROR(IF(A612&lt;&gt;"",VLOOKUP(A612,matriz,IF(generador!B612=1,15,IF(generador!B612=2,18,IF(generador!B612=3,21,IF(generador!B612=4,24,IF(generador!B612=5,27,IF(generador!B612=6,30,IF(generador!B612=7,33,IF(generador!B612=8,36,IF(generador!B612=9,39,IF(generador!B612=10,42,IF(generador!B612=11,45,IF(generador!B612=12,48,IF(generador!B612=13,51,IF(generador!B612=14,54,IF(generador!B612=15,57))))))))))))))),FALSE),""),"")</f>
        <v/>
      </c>
      <c r="F612" s="16" t="str">
        <f t="shared" si="162"/>
        <v/>
      </c>
      <c r="G612" s="20" t="str">
        <f t="shared" si="163"/>
        <v/>
      </c>
      <c r="H612" s="13" t="str">
        <f t="shared" ca="1" si="166"/>
        <v/>
      </c>
      <c r="I612" s="14" t="str">
        <f t="shared" si="167"/>
        <v/>
      </c>
      <c r="J612" s="14" t="str">
        <f>""</f>
        <v/>
      </c>
      <c r="K612" s="14" t="str">
        <f t="shared" si="168"/>
        <v/>
      </c>
      <c r="L612" s="14" t="str">
        <f t="shared" si="169"/>
        <v/>
      </c>
      <c r="M612" s="14" t="str">
        <f t="shared" si="170"/>
        <v/>
      </c>
      <c r="N612" s="14" t="str">
        <f t="shared" si="171"/>
        <v/>
      </c>
      <c r="O612" s="14" t="str">
        <f t="shared" si="172"/>
        <v/>
      </c>
      <c r="P612" s="14" t="str">
        <f t="shared" si="173"/>
        <v/>
      </c>
      <c r="Q612" s="14" t="str">
        <f t="shared" si="174"/>
        <v/>
      </c>
      <c r="R612" s="96" t="str">
        <f t="shared" si="164"/>
        <v/>
      </c>
      <c r="S612" s="14" t="str">
        <f t="shared" si="175"/>
        <v/>
      </c>
      <c r="T612" s="14" t="str">
        <f t="shared" si="165"/>
        <v/>
      </c>
      <c r="U612" s="14" t="str">
        <f t="shared" si="176"/>
        <v/>
      </c>
      <c r="V612" s="14" t="str">
        <f t="shared" si="177"/>
        <v/>
      </c>
      <c r="W612" s="14" t="str">
        <f>IFERROR(CONCATENATE("PAGO N° ",B612," DEL CONTRATO CPS ",V612," ENTRE ",TEXT(VLOOKUP(A612,matriz,IF(generador!B612=1,16,IF(generador!B612=2,19,IF(generador!B612=3,22,IF(generador!B612=4,25,IF(generador!B612=5,28,IF(generador!B612=6,31,IF(generador!B612=7,34,IF(generador!B612=8,37,IF(generador!B612=9,40,IF(generador!B612=10,43,IF(generador!B612=11,46,IF(generador!B612=12,49,IF(generador!B612=13,52,IF(generador!B612=14,55,IF(generador!B612=15,58))))))))))))))),FALSE),"dd/mm/yyyy")," Y ",TEXT(VLOOKUP(A612,matriz,IF(generador!B612=1,17,IF(generador!B612=2,20,IF(generador!B612=3,23,IF(generador!B612=4,26,IF(generador!B612=5,29,IF(generador!B612=6,32,IF(generador!B612=7,35,IF(generador!B612=8,38,IF(generador!B612=9,41,IF(generador!B612=10,44,IF(generador!B612=11,47,IF(generador!B612=12,50,IF(generador!B612=13,53,IF(generador!B612=14,56,IF(generador!B612=15,59))))))))))))))),FALSE),"dd/mm/yyyy")),"")</f>
        <v/>
      </c>
    </row>
    <row r="613" spans="1:23" x14ac:dyDescent="0.25">
      <c r="A613" s="12"/>
      <c r="B613" s="5"/>
      <c r="C613" s="5"/>
      <c r="D613" s="14" t="str">
        <f t="shared" si="161"/>
        <v/>
      </c>
      <c r="E613" s="15" t="str">
        <f>IFERROR(IF(A613&lt;&gt;"",VLOOKUP(A613,matriz,IF(generador!B613=1,15,IF(generador!B613=2,18,IF(generador!B613=3,21,IF(generador!B613=4,24,IF(generador!B613=5,27,IF(generador!B613=6,30,IF(generador!B613=7,33,IF(generador!B613=8,36,IF(generador!B613=9,39,IF(generador!B613=10,42,IF(generador!B613=11,45,IF(generador!B613=12,48,IF(generador!B613=13,51,IF(generador!B613=14,54,IF(generador!B613=15,57))))))))))))))),FALSE),""),"")</f>
        <v/>
      </c>
      <c r="F613" s="16" t="str">
        <f t="shared" si="162"/>
        <v/>
      </c>
      <c r="G613" s="20" t="str">
        <f t="shared" si="163"/>
        <v/>
      </c>
      <c r="H613" s="13" t="str">
        <f t="shared" ca="1" si="166"/>
        <v/>
      </c>
      <c r="I613" s="14" t="str">
        <f t="shared" si="167"/>
        <v/>
      </c>
      <c r="J613" s="14" t="str">
        <f>""</f>
        <v/>
      </c>
      <c r="K613" s="14" t="str">
        <f t="shared" si="168"/>
        <v/>
      </c>
      <c r="L613" s="14" t="str">
        <f t="shared" si="169"/>
        <v/>
      </c>
      <c r="M613" s="14" t="str">
        <f t="shared" si="170"/>
        <v/>
      </c>
      <c r="N613" s="14" t="str">
        <f t="shared" si="171"/>
        <v/>
      </c>
      <c r="O613" s="14" t="str">
        <f t="shared" si="172"/>
        <v/>
      </c>
      <c r="P613" s="14" t="str">
        <f t="shared" si="173"/>
        <v/>
      </c>
      <c r="Q613" s="14" t="str">
        <f t="shared" si="174"/>
        <v/>
      </c>
      <c r="R613" s="96" t="str">
        <f t="shared" si="164"/>
        <v/>
      </c>
      <c r="S613" s="14" t="str">
        <f t="shared" si="175"/>
        <v/>
      </c>
      <c r="T613" s="14" t="str">
        <f t="shared" si="165"/>
        <v/>
      </c>
      <c r="U613" s="14" t="str">
        <f t="shared" si="176"/>
        <v/>
      </c>
      <c r="V613" s="14" t="str">
        <f t="shared" si="177"/>
        <v/>
      </c>
      <c r="W613" s="14" t="str">
        <f>IFERROR(CONCATENATE("PAGO N° ",B613," DEL CONTRATO CPS ",V613," ENTRE ",TEXT(VLOOKUP(A613,matriz,IF(generador!B613=1,16,IF(generador!B613=2,19,IF(generador!B613=3,22,IF(generador!B613=4,25,IF(generador!B613=5,28,IF(generador!B613=6,31,IF(generador!B613=7,34,IF(generador!B613=8,37,IF(generador!B613=9,40,IF(generador!B613=10,43,IF(generador!B613=11,46,IF(generador!B613=12,49,IF(generador!B613=13,52,IF(generador!B613=14,55,IF(generador!B613=15,58))))))))))))))),FALSE),"dd/mm/yyyy")," Y ",TEXT(VLOOKUP(A613,matriz,IF(generador!B613=1,17,IF(generador!B613=2,20,IF(generador!B613=3,23,IF(generador!B613=4,26,IF(generador!B613=5,29,IF(generador!B613=6,32,IF(generador!B613=7,35,IF(generador!B613=8,38,IF(generador!B613=9,41,IF(generador!B613=10,44,IF(generador!B613=11,47,IF(generador!B613=12,50,IF(generador!B613=13,53,IF(generador!B613=14,56,IF(generador!B613=15,59))))))))))))))),FALSE),"dd/mm/yyyy")),"")</f>
        <v/>
      </c>
    </row>
    <row r="614" spans="1:23" x14ac:dyDescent="0.25">
      <c r="A614" s="12"/>
      <c r="B614" s="5"/>
      <c r="C614" s="5"/>
      <c r="D614" s="14" t="str">
        <f t="shared" si="161"/>
        <v/>
      </c>
      <c r="E614" s="15" t="str">
        <f>IFERROR(IF(A614&lt;&gt;"",VLOOKUP(A614,matriz,IF(generador!B614=1,15,IF(generador!B614=2,18,IF(generador!B614=3,21,IF(generador!B614=4,24,IF(generador!B614=5,27,IF(generador!B614=6,30,IF(generador!B614=7,33,IF(generador!B614=8,36,IF(generador!B614=9,39,IF(generador!B614=10,42,IF(generador!B614=11,45,IF(generador!B614=12,48,IF(generador!B614=13,51,IF(generador!B614=14,54,IF(generador!B614=15,57))))))))))))))),FALSE),""),"")</f>
        <v/>
      </c>
      <c r="F614" s="16" t="str">
        <f t="shared" si="162"/>
        <v/>
      </c>
      <c r="G614" s="20" t="str">
        <f t="shared" si="163"/>
        <v/>
      </c>
      <c r="H614" s="13" t="str">
        <f t="shared" ca="1" si="166"/>
        <v/>
      </c>
      <c r="I614" s="14" t="str">
        <f t="shared" si="167"/>
        <v/>
      </c>
      <c r="J614" s="14" t="str">
        <f>""</f>
        <v/>
      </c>
      <c r="K614" s="14" t="str">
        <f t="shared" si="168"/>
        <v/>
      </c>
      <c r="L614" s="14" t="str">
        <f t="shared" si="169"/>
        <v/>
      </c>
      <c r="M614" s="14" t="str">
        <f t="shared" si="170"/>
        <v/>
      </c>
      <c r="N614" s="14" t="str">
        <f t="shared" si="171"/>
        <v/>
      </c>
      <c r="O614" s="14" t="str">
        <f t="shared" si="172"/>
        <v/>
      </c>
      <c r="P614" s="14" t="str">
        <f t="shared" si="173"/>
        <v/>
      </c>
      <c r="Q614" s="14" t="str">
        <f t="shared" si="174"/>
        <v/>
      </c>
      <c r="R614" s="96" t="str">
        <f t="shared" si="164"/>
        <v/>
      </c>
      <c r="S614" s="14" t="str">
        <f t="shared" si="175"/>
        <v/>
      </c>
      <c r="T614" s="14" t="str">
        <f t="shared" si="165"/>
        <v/>
      </c>
      <c r="U614" s="14" t="str">
        <f t="shared" si="176"/>
        <v/>
      </c>
      <c r="V614" s="14" t="str">
        <f t="shared" si="177"/>
        <v/>
      </c>
      <c r="W614" s="14" t="str">
        <f>IFERROR(CONCATENATE("PAGO N° ",B614," DEL CONTRATO CPS ",V614," ENTRE ",TEXT(VLOOKUP(A614,matriz,IF(generador!B614=1,16,IF(generador!B614=2,19,IF(generador!B614=3,22,IF(generador!B614=4,25,IF(generador!B614=5,28,IF(generador!B614=6,31,IF(generador!B614=7,34,IF(generador!B614=8,37,IF(generador!B614=9,40,IF(generador!B614=10,43,IF(generador!B614=11,46,IF(generador!B614=12,49,IF(generador!B614=13,52,IF(generador!B614=14,55,IF(generador!B614=15,58))))))))))))))),FALSE),"dd/mm/yyyy")," Y ",TEXT(VLOOKUP(A614,matriz,IF(generador!B614=1,17,IF(generador!B614=2,20,IF(generador!B614=3,23,IF(generador!B614=4,26,IF(generador!B614=5,29,IF(generador!B614=6,32,IF(generador!B614=7,35,IF(generador!B614=8,38,IF(generador!B614=9,41,IF(generador!B614=10,44,IF(generador!B614=11,47,IF(generador!B614=12,50,IF(generador!B614=13,53,IF(generador!B614=14,56,IF(generador!B614=15,59))))))))))))))),FALSE),"dd/mm/yyyy")),"")</f>
        <v/>
      </c>
    </row>
    <row r="615" spans="1:23" x14ac:dyDescent="0.25">
      <c r="A615" s="12"/>
      <c r="B615" s="5"/>
      <c r="C615" s="5"/>
      <c r="D615" s="14" t="str">
        <f t="shared" si="161"/>
        <v/>
      </c>
      <c r="E615" s="15" t="str">
        <f>IFERROR(IF(A615&lt;&gt;"",VLOOKUP(A615,matriz,IF(generador!B615=1,15,IF(generador!B615=2,18,IF(generador!B615=3,21,IF(generador!B615=4,24,IF(generador!B615=5,27,IF(generador!B615=6,30,IF(generador!B615=7,33,IF(generador!B615=8,36,IF(generador!B615=9,39,IF(generador!B615=10,42,IF(generador!B615=11,45,IF(generador!B615=12,48,IF(generador!B615=13,51,IF(generador!B615=14,54,IF(generador!B615=15,57))))))))))))))),FALSE),""),"")</f>
        <v/>
      </c>
      <c r="F615" s="16" t="str">
        <f t="shared" si="162"/>
        <v/>
      </c>
      <c r="G615" s="20" t="str">
        <f t="shared" si="163"/>
        <v/>
      </c>
      <c r="H615" s="13" t="str">
        <f t="shared" ca="1" si="166"/>
        <v/>
      </c>
      <c r="I615" s="14" t="str">
        <f t="shared" si="167"/>
        <v/>
      </c>
      <c r="J615" s="14" t="str">
        <f>""</f>
        <v/>
      </c>
      <c r="K615" s="14" t="str">
        <f t="shared" si="168"/>
        <v/>
      </c>
      <c r="L615" s="14" t="str">
        <f t="shared" si="169"/>
        <v/>
      </c>
      <c r="M615" s="14" t="str">
        <f t="shared" si="170"/>
        <v/>
      </c>
      <c r="N615" s="14" t="str">
        <f t="shared" si="171"/>
        <v/>
      </c>
      <c r="O615" s="14" t="str">
        <f t="shared" si="172"/>
        <v/>
      </c>
      <c r="P615" s="14" t="str">
        <f t="shared" si="173"/>
        <v/>
      </c>
      <c r="Q615" s="14" t="str">
        <f t="shared" si="174"/>
        <v/>
      </c>
      <c r="R615" s="96" t="str">
        <f t="shared" si="164"/>
        <v/>
      </c>
      <c r="S615" s="14" t="str">
        <f t="shared" si="175"/>
        <v/>
      </c>
      <c r="T615" s="14" t="str">
        <f t="shared" si="165"/>
        <v/>
      </c>
      <c r="U615" s="14" t="str">
        <f t="shared" si="176"/>
        <v/>
      </c>
      <c r="V615" s="14" t="str">
        <f t="shared" si="177"/>
        <v/>
      </c>
      <c r="W615" s="14" t="str">
        <f>IFERROR(CONCATENATE("PAGO N° ",B615," DEL CONTRATO CPS ",V615," ENTRE ",TEXT(VLOOKUP(A615,matriz,IF(generador!B615=1,16,IF(generador!B615=2,19,IF(generador!B615=3,22,IF(generador!B615=4,25,IF(generador!B615=5,28,IF(generador!B615=6,31,IF(generador!B615=7,34,IF(generador!B615=8,37,IF(generador!B615=9,40,IF(generador!B615=10,43,IF(generador!B615=11,46,IF(generador!B615=12,49,IF(generador!B615=13,52,IF(generador!B615=14,55,IF(generador!B615=15,58))))))))))))))),FALSE),"dd/mm/yyyy")," Y ",TEXT(VLOOKUP(A615,matriz,IF(generador!B615=1,17,IF(generador!B615=2,20,IF(generador!B615=3,23,IF(generador!B615=4,26,IF(generador!B615=5,29,IF(generador!B615=6,32,IF(generador!B615=7,35,IF(generador!B615=8,38,IF(generador!B615=9,41,IF(generador!B615=10,44,IF(generador!B615=11,47,IF(generador!B615=12,50,IF(generador!B615=13,53,IF(generador!B615=14,56,IF(generador!B615=15,59))))))))))))))),FALSE),"dd/mm/yyyy")),"")</f>
        <v/>
      </c>
    </row>
    <row r="616" spans="1:23" x14ac:dyDescent="0.25">
      <c r="A616" s="12"/>
      <c r="B616" s="5"/>
      <c r="C616" s="5"/>
      <c r="D616" s="14" t="str">
        <f t="shared" si="161"/>
        <v/>
      </c>
      <c r="E616" s="15" t="str">
        <f>IFERROR(IF(A616&lt;&gt;"",VLOOKUP(A616,matriz,IF(generador!B616=1,15,IF(generador!B616=2,18,IF(generador!B616=3,21,IF(generador!B616=4,24,IF(generador!B616=5,27,IF(generador!B616=6,30,IF(generador!B616=7,33,IF(generador!B616=8,36,IF(generador!B616=9,39,IF(generador!B616=10,42,IF(generador!B616=11,45,IF(generador!B616=12,48,IF(generador!B616=13,51,IF(generador!B616=14,54,IF(generador!B616=15,57))))))))))))))),FALSE),""),"")</f>
        <v/>
      </c>
      <c r="F616" s="16" t="str">
        <f t="shared" si="162"/>
        <v/>
      </c>
      <c r="G616" s="20" t="str">
        <f t="shared" si="163"/>
        <v/>
      </c>
      <c r="H616" s="13" t="str">
        <f t="shared" ca="1" si="166"/>
        <v/>
      </c>
      <c r="I616" s="14" t="str">
        <f t="shared" si="167"/>
        <v/>
      </c>
      <c r="J616" s="14" t="str">
        <f>""</f>
        <v/>
      </c>
      <c r="K616" s="14" t="str">
        <f t="shared" si="168"/>
        <v/>
      </c>
      <c r="L616" s="14" t="str">
        <f t="shared" si="169"/>
        <v/>
      </c>
      <c r="M616" s="14" t="str">
        <f t="shared" si="170"/>
        <v/>
      </c>
      <c r="N616" s="14" t="str">
        <f t="shared" si="171"/>
        <v/>
      </c>
      <c r="O616" s="14" t="str">
        <f t="shared" si="172"/>
        <v/>
      </c>
      <c r="P616" s="14" t="str">
        <f t="shared" si="173"/>
        <v/>
      </c>
      <c r="Q616" s="14" t="str">
        <f t="shared" si="174"/>
        <v/>
      </c>
      <c r="R616" s="96" t="str">
        <f t="shared" si="164"/>
        <v/>
      </c>
      <c r="S616" s="14" t="str">
        <f t="shared" si="175"/>
        <v/>
      </c>
      <c r="T616" s="14" t="str">
        <f t="shared" si="165"/>
        <v/>
      </c>
      <c r="U616" s="14" t="str">
        <f t="shared" si="176"/>
        <v/>
      </c>
      <c r="V616" s="14" t="str">
        <f t="shared" si="177"/>
        <v/>
      </c>
      <c r="W616" s="14" t="str">
        <f>IFERROR(CONCATENATE("PAGO N° ",B616," DEL CONTRATO CPS ",V616," ENTRE ",TEXT(VLOOKUP(A616,matriz,IF(generador!B616=1,16,IF(generador!B616=2,19,IF(generador!B616=3,22,IF(generador!B616=4,25,IF(generador!B616=5,28,IF(generador!B616=6,31,IF(generador!B616=7,34,IF(generador!B616=8,37,IF(generador!B616=9,40,IF(generador!B616=10,43,IF(generador!B616=11,46,IF(generador!B616=12,49,IF(generador!B616=13,52,IF(generador!B616=14,55,IF(generador!B616=15,58))))))))))))))),FALSE),"dd/mm/yyyy")," Y ",TEXT(VLOOKUP(A616,matriz,IF(generador!B616=1,17,IF(generador!B616=2,20,IF(generador!B616=3,23,IF(generador!B616=4,26,IF(generador!B616=5,29,IF(generador!B616=6,32,IF(generador!B616=7,35,IF(generador!B616=8,38,IF(generador!B616=9,41,IF(generador!B616=10,44,IF(generador!B616=11,47,IF(generador!B616=12,50,IF(generador!B616=13,53,IF(generador!B616=14,56,IF(generador!B616=15,59))))))))))))))),FALSE),"dd/mm/yyyy")),"")</f>
        <v/>
      </c>
    </row>
    <row r="617" spans="1:23" x14ac:dyDescent="0.25">
      <c r="A617" s="12"/>
      <c r="B617" s="5"/>
      <c r="C617" s="5"/>
      <c r="D617" s="14" t="str">
        <f t="shared" si="161"/>
        <v/>
      </c>
      <c r="E617" s="15" t="str">
        <f>IFERROR(IF(A617&lt;&gt;"",VLOOKUP(A617,matriz,IF(generador!B617=1,15,IF(generador!B617=2,18,IF(generador!B617=3,21,IF(generador!B617=4,24,IF(generador!B617=5,27,IF(generador!B617=6,30,IF(generador!B617=7,33,IF(generador!B617=8,36,IF(generador!B617=9,39,IF(generador!B617=10,42,IF(generador!B617=11,45,IF(generador!B617=12,48,IF(generador!B617=13,51,IF(generador!B617=14,54,IF(generador!B617=15,57))))))))))))))),FALSE),""),"")</f>
        <v/>
      </c>
      <c r="F617" s="16" t="str">
        <f t="shared" si="162"/>
        <v/>
      </c>
      <c r="G617" s="20" t="str">
        <f t="shared" si="163"/>
        <v/>
      </c>
      <c r="H617" s="13" t="str">
        <f t="shared" ca="1" si="166"/>
        <v/>
      </c>
      <c r="I617" s="14" t="str">
        <f t="shared" si="167"/>
        <v/>
      </c>
      <c r="J617" s="14" t="str">
        <f>""</f>
        <v/>
      </c>
      <c r="K617" s="14" t="str">
        <f t="shared" si="168"/>
        <v/>
      </c>
      <c r="L617" s="14" t="str">
        <f t="shared" si="169"/>
        <v/>
      </c>
      <c r="M617" s="14" t="str">
        <f t="shared" si="170"/>
        <v/>
      </c>
      <c r="N617" s="14" t="str">
        <f t="shared" si="171"/>
        <v/>
      </c>
      <c r="O617" s="14" t="str">
        <f t="shared" si="172"/>
        <v/>
      </c>
      <c r="P617" s="14" t="str">
        <f t="shared" si="173"/>
        <v/>
      </c>
      <c r="Q617" s="14" t="str">
        <f t="shared" si="174"/>
        <v/>
      </c>
      <c r="R617" s="96" t="str">
        <f t="shared" si="164"/>
        <v/>
      </c>
      <c r="S617" s="14" t="str">
        <f t="shared" si="175"/>
        <v/>
      </c>
      <c r="T617" s="14" t="str">
        <f t="shared" si="165"/>
        <v/>
      </c>
      <c r="U617" s="14" t="str">
        <f t="shared" si="176"/>
        <v/>
      </c>
      <c r="V617" s="14" t="str">
        <f t="shared" si="177"/>
        <v/>
      </c>
      <c r="W617" s="14" t="str">
        <f>IFERROR(CONCATENATE("PAGO N° ",B617," DEL CONTRATO CPS ",V617," ENTRE ",TEXT(VLOOKUP(A617,matriz,IF(generador!B617=1,16,IF(generador!B617=2,19,IF(generador!B617=3,22,IF(generador!B617=4,25,IF(generador!B617=5,28,IF(generador!B617=6,31,IF(generador!B617=7,34,IF(generador!B617=8,37,IF(generador!B617=9,40,IF(generador!B617=10,43,IF(generador!B617=11,46,IF(generador!B617=12,49,IF(generador!B617=13,52,IF(generador!B617=14,55,IF(generador!B617=15,58))))))))))))))),FALSE),"dd/mm/yyyy")," Y ",TEXT(VLOOKUP(A617,matriz,IF(generador!B617=1,17,IF(generador!B617=2,20,IF(generador!B617=3,23,IF(generador!B617=4,26,IF(generador!B617=5,29,IF(generador!B617=6,32,IF(generador!B617=7,35,IF(generador!B617=8,38,IF(generador!B617=9,41,IF(generador!B617=10,44,IF(generador!B617=11,47,IF(generador!B617=12,50,IF(generador!B617=13,53,IF(generador!B617=14,56,IF(generador!B617=15,59))))))))))))))),FALSE),"dd/mm/yyyy")),"")</f>
        <v/>
      </c>
    </row>
    <row r="618" spans="1:23" x14ac:dyDescent="0.25">
      <c r="A618" s="12"/>
      <c r="B618" s="5"/>
      <c r="C618" s="5"/>
      <c r="D618" s="14" t="str">
        <f t="shared" si="161"/>
        <v/>
      </c>
      <c r="E618" s="15" t="str">
        <f>IFERROR(IF(A618&lt;&gt;"",VLOOKUP(A618,matriz,IF(generador!B618=1,15,IF(generador!B618=2,18,IF(generador!B618=3,21,IF(generador!B618=4,24,IF(generador!B618=5,27,IF(generador!B618=6,30,IF(generador!B618=7,33,IF(generador!B618=8,36,IF(generador!B618=9,39,IF(generador!B618=10,42,IF(generador!B618=11,45,IF(generador!B618=12,48,IF(generador!B618=13,51,IF(generador!B618=14,54,IF(generador!B618=15,57))))))))))))))),FALSE),""),"")</f>
        <v/>
      </c>
      <c r="F618" s="16" t="str">
        <f t="shared" si="162"/>
        <v/>
      </c>
      <c r="G618" s="20" t="str">
        <f t="shared" si="163"/>
        <v/>
      </c>
      <c r="H618" s="13" t="str">
        <f t="shared" ca="1" si="166"/>
        <v/>
      </c>
      <c r="I618" s="14" t="str">
        <f t="shared" si="167"/>
        <v/>
      </c>
      <c r="J618" s="14" t="str">
        <f>""</f>
        <v/>
      </c>
      <c r="K618" s="14" t="str">
        <f t="shared" si="168"/>
        <v/>
      </c>
      <c r="L618" s="14" t="str">
        <f t="shared" si="169"/>
        <v/>
      </c>
      <c r="M618" s="14" t="str">
        <f t="shared" si="170"/>
        <v/>
      </c>
      <c r="N618" s="14" t="str">
        <f t="shared" si="171"/>
        <v/>
      </c>
      <c r="O618" s="14" t="str">
        <f t="shared" si="172"/>
        <v/>
      </c>
      <c r="P618" s="14" t="str">
        <f t="shared" si="173"/>
        <v/>
      </c>
      <c r="Q618" s="14" t="str">
        <f t="shared" si="174"/>
        <v/>
      </c>
      <c r="R618" s="96" t="str">
        <f t="shared" si="164"/>
        <v/>
      </c>
      <c r="S618" s="14" t="str">
        <f t="shared" si="175"/>
        <v/>
      </c>
      <c r="T618" s="14" t="str">
        <f t="shared" si="165"/>
        <v/>
      </c>
      <c r="U618" s="14" t="str">
        <f t="shared" si="176"/>
        <v/>
      </c>
      <c r="V618" s="14" t="str">
        <f t="shared" si="177"/>
        <v/>
      </c>
      <c r="W618" s="14" t="str">
        <f>IFERROR(CONCATENATE("PAGO N° ",B618," DEL CONTRATO CPS ",V618," ENTRE ",TEXT(VLOOKUP(A618,matriz,IF(generador!B618=1,16,IF(generador!B618=2,19,IF(generador!B618=3,22,IF(generador!B618=4,25,IF(generador!B618=5,28,IF(generador!B618=6,31,IF(generador!B618=7,34,IF(generador!B618=8,37,IF(generador!B618=9,40,IF(generador!B618=10,43,IF(generador!B618=11,46,IF(generador!B618=12,49,IF(generador!B618=13,52,IF(generador!B618=14,55,IF(generador!B618=15,58))))))))))))))),FALSE),"dd/mm/yyyy")," Y ",TEXT(VLOOKUP(A618,matriz,IF(generador!B618=1,17,IF(generador!B618=2,20,IF(generador!B618=3,23,IF(generador!B618=4,26,IF(generador!B618=5,29,IF(generador!B618=6,32,IF(generador!B618=7,35,IF(generador!B618=8,38,IF(generador!B618=9,41,IF(generador!B618=10,44,IF(generador!B618=11,47,IF(generador!B618=12,50,IF(generador!B618=13,53,IF(generador!B618=14,56,IF(generador!B618=15,59))))))))))))))),FALSE),"dd/mm/yyyy")),"")</f>
        <v/>
      </c>
    </row>
    <row r="619" spans="1:23" x14ac:dyDescent="0.25">
      <c r="A619" s="12"/>
      <c r="B619" s="5"/>
      <c r="C619" s="5"/>
      <c r="D619" s="14" t="str">
        <f t="shared" si="161"/>
        <v/>
      </c>
      <c r="E619" s="15" t="str">
        <f>IFERROR(IF(A619&lt;&gt;"",VLOOKUP(A619,matriz,IF(generador!B619=1,15,IF(generador!B619=2,18,IF(generador!B619=3,21,IF(generador!B619=4,24,IF(generador!B619=5,27,IF(generador!B619=6,30,IF(generador!B619=7,33,IF(generador!B619=8,36,IF(generador!B619=9,39,IF(generador!B619=10,42,IF(generador!B619=11,45,IF(generador!B619=12,48,IF(generador!B619=13,51,IF(generador!B619=14,54,IF(generador!B619=15,57))))))))))))))),FALSE),""),"")</f>
        <v/>
      </c>
      <c r="F619" s="16" t="str">
        <f t="shared" si="162"/>
        <v/>
      </c>
      <c r="G619" s="20" t="str">
        <f t="shared" si="163"/>
        <v/>
      </c>
      <c r="H619" s="13" t="str">
        <f t="shared" ca="1" si="166"/>
        <v/>
      </c>
      <c r="I619" s="14" t="str">
        <f t="shared" si="167"/>
        <v/>
      </c>
      <c r="J619" s="14" t="str">
        <f>""</f>
        <v/>
      </c>
      <c r="K619" s="14" t="str">
        <f t="shared" si="168"/>
        <v/>
      </c>
      <c r="L619" s="14" t="str">
        <f t="shared" si="169"/>
        <v/>
      </c>
      <c r="M619" s="14" t="str">
        <f t="shared" si="170"/>
        <v/>
      </c>
      <c r="N619" s="14" t="str">
        <f t="shared" si="171"/>
        <v/>
      </c>
      <c r="O619" s="14" t="str">
        <f t="shared" si="172"/>
        <v/>
      </c>
      <c r="P619" s="14" t="str">
        <f t="shared" si="173"/>
        <v/>
      </c>
      <c r="Q619" s="14" t="str">
        <f t="shared" si="174"/>
        <v/>
      </c>
      <c r="R619" s="96" t="str">
        <f t="shared" si="164"/>
        <v/>
      </c>
      <c r="S619" s="14" t="str">
        <f t="shared" si="175"/>
        <v/>
      </c>
      <c r="T619" s="14" t="str">
        <f t="shared" si="165"/>
        <v/>
      </c>
      <c r="U619" s="14" t="str">
        <f t="shared" si="176"/>
        <v/>
      </c>
      <c r="V619" s="14" t="str">
        <f t="shared" si="177"/>
        <v/>
      </c>
      <c r="W619" s="14" t="str">
        <f>IFERROR(CONCATENATE("PAGO N° ",B619," DEL CONTRATO CPS ",V619," ENTRE ",TEXT(VLOOKUP(A619,matriz,IF(generador!B619=1,16,IF(generador!B619=2,19,IF(generador!B619=3,22,IF(generador!B619=4,25,IF(generador!B619=5,28,IF(generador!B619=6,31,IF(generador!B619=7,34,IF(generador!B619=8,37,IF(generador!B619=9,40,IF(generador!B619=10,43,IF(generador!B619=11,46,IF(generador!B619=12,49,IF(generador!B619=13,52,IF(generador!B619=14,55,IF(generador!B619=15,58))))))))))))))),FALSE),"dd/mm/yyyy")," Y ",TEXT(VLOOKUP(A619,matriz,IF(generador!B619=1,17,IF(generador!B619=2,20,IF(generador!B619=3,23,IF(generador!B619=4,26,IF(generador!B619=5,29,IF(generador!B619=6,32,IF(generador!B619=7,35,IF(generador!B619=8,38,IF(generador!B619=9,41,IF(generador!B619=10,44,IF(generador!B619=11,47,IF(generador!B619=12,50,IF(generador!B619=13,53,IF(generador!B619=14,56,IF(generador!B619=15,59))))))))))))))),FALSE),"dd/mm/yyyy")),"")</f>
        <v/>
      </c>
    </row>
    <row r="620" spans="1:23" x14ac:dyDescent="0.25">
      <c r="A620" s="12"/>
      <c r="B620" s="5"/>
      <c r="C620" s="5"/>
      <c r="D620" s="14" t="str">
        <f t="shared" si="161"/>
        <v/>
      </c>
      <c r="E620" s="15" t="str">
        <f>IFERROR(IF(A620&lt;&gt;"",VLOOKUP(A620,matriz,IF(generador!B620=1,15,IF(generador!B620=2,18,IF(generador!B620=3,21,IF(generador!B620=4,24,IF(generador!B620=5,27,IF(generador!B620=6,30,IF(generador!B620=7,33,IF(generador!B620=8,36,IF(generador!B620=9,39,IF(generador!B620=10,42,IF(generador!B620=11,45,IF(generador!B620=12,48,IF(generador!B620=13,51,IF(generador!B620=14,54,IF(generador!B620=15,57))))))))))))))),FALSE),""),"")</f>
        <v/>
      </c>
      <c r="F620" s="16" t="str">
        <f t="shared" si="162"/>
        <v/>
      </c>
      <c r="G620" s="20" t="str">
        <f t="shared" si="163"/>
        <v/>
      </c>
      <c r="H620" s="13" t="str">
        <f t="shared" ca="1" si="166"/>
        <v/>
      </c>
      <c r="I620" s="14" t="str">
        <f t="shared" si="167"/>
        <v/>
      </c>
      <c r="J620" s="14" t="str">
        <f>""</f>
        <v/>
      </c>
      <c r="K620" s="14" t="str">
        <f t="shared" si="168"/>
        <v/>
      </c>
      <c r="L620" s="14" t="str">
        <f t="shared" si="169"/>
        <v/>
      </c>
      <c r="M620" s="14" t="str">
        <f t="shared" si="170"/>
        <v/>
      </c>
      <c r="N620" s="14" t="str">
        <f t="shared" si="171"/>
        <v/>
      </c>
      <c r="O620" s="14" t="str">
        <f t="shared" si="172"/>
        <v/>
      </c>
      <c r="P620" s="14" t="str">
        <f t="shared" si="173"/>
        <v/>
      </c>
      <c r="Q620" s="14" t="str">
        <f t="shared" si="174"/>
        <v/>
      </c>
      <c r="R620" s="96" t="str">
        <f t="shared" si="164"/>
        <v/>
      </c>
      <c r="S620" s="14" t="str">
        <f t="shared" si="175"/>
        <v/>
      </c>
      <c r="T620" s="14" t="str">
        <f t="shared" si="165"/>
        <v/>
      </c>
      <c r="U620" s="14" t="str">
        <f t="shared" si="176"/>
        <v/>
      </c>
      <c r="V620" s="14" t="str">
        <f t="shared" si="177"/>
        <v/>
      </c>
      <c r="W620" s="14" t="str">
        <f>IFERROR(CONCATENATE("PAGO N° ",B620," DEL CONTRATO CPS ",V620," ENTRE ",TEXT(VLOOKUP(A620,matriz,IF(generador!B620=1,16,IF(generador!B620=2,19,IF(generador!B620=3,22,IF(generador!B620=4,25,IF(generador!B620=5,28,IF(generador!B620=6,31,IF(generador!B620=7,34,IF(generador!B620=8,37,IF(generador!B620=9,40,IF(generador!B620=10,43,IF(generador!B620=11,46,IF(generador!B620=12,49,IF(generador!B620=13,52,IF(generador!B620=14,55,IF(generador!B620=15,58))))))))))))))),FALSE),"dd/mm/yyyy")," Y ",TEXT(VLOOKUP(A620,matriz,IF(generador!B620=1,17,IF(generador!B620=2,20,IF(generador!B620=3,23,IF(generador!B620=4,26,IF(generador!B620=5,29,IF(generador!B620=6,32,IF(generador!B620=7,35,IF(generador!B620=8,38,IF(generador!B620=9,41,IF(generador!B620=10,44,IF(generador!B620=11,47,IF(generador!B620=12,50,IF(generador!B620=13,53,IF(generador!B620=14,56,IF(generador!B620=15,59))))))))))))))),FALSE),"dd/mm/yyyy")),"")</f>
        <v/>
      </c>
    </row>
    <row r="621" spans="1:23" x14ac:dyDescent="0.25">
      <c r="A621" s="12"/>
      <c r="B621" s="5"/>
      <c r="C621" s="5"/>
      <c r="D621" s="14" t="str">
        <f t="shared" si="161"/>
        <v/>
      </c>
      <c r="E621" s="15" t="str">
        <f>IFERROR(IF(A621&lt;&gt;"",VLOOKUP(A621,matriz,IF(generador!B621=1,15,IF(generador!B621=2,18,IF(generador!B621=3,21,IF(generador!B621=4,24,IF(generador!B621=5,27,IF(generador!B621=6,30,IF(generador!B621=7,33,IF(generador!B621=8,36,IF(generador!B621=9,39,IF(generador!B621=10,42,IF(generador!B621=11,45,IF(generador!B621=12,48,IF(generador!B621=13,51,IF(generador!B621=14,54,IF(generador!B621=15,57))))))))))))))),FALSE),""),"")</f>
        <v/>
      </c>
      <c r="F621" s="16" t="str">
        <f t="shared" si="162"/>
        <v/>
      </c>
      <c r="G621" s="20" t="str">
        <f t="shared" si="163"/>
        <v/>
      </c>
      <c r="H621" s="13" t="str">
        <f t="shared" ca="1" si="166"/>
        <v/>
      </c>
      <c r="I621" s="14" t="str">
        <f t="shared" si="167"/>
        <v/>
      </c>
      <c r="J621" s="14" t="str">
        <f>""</f>
        <v/>
      </c>
      <c r="K621" s="14" t="str">
        <f t="shared" si="168"/>
        <v/>
      </c>
      <c r="L621" s="14" t="str">
        <f t="shared" si="169"/>
        <v/>
      </c>
      <c r="M621" s="14" t="str">
        <f t="shared" si="170"/>
        <v/>
      </c>
      <c r="N621" s="14" t="str">
        <f t="shared" si="171"/>
        <v/>
      </c>
      <c r="O621" s="14" t="str">
        <f t="shared" si="172"/>
        <v/>
      </c>
      <c r="P621" s="14" t="str">
        <f t="shared" si="173"/>
        <v/>
      </c>
      <c r="Q621" s="14" t="str">
        <f t="shared" si="174"/>
        <v/>
      </c>
      <c r="R621" s="96" t="str">
        <f t="shared" si="164"/>
        <v/>
      </c>
      <c r="S621" s="14" t="str">
        <f t="shared" si="175"/>
        <v/>
      </c>
      <c r="T621" s="14" t="str">
        <f t="shared" si="165"/>
        <v/>
      </c>
      <c r="U621" s="14" t="str">
        <f t="shared" si="176"/>
        <v/>
      </c>
      <c r="V621" s="14" t="str">
        <f t="shared" si="177"/>
        <v/>
      </c>
      <c r="W621" s="14" t="str">
        <f>IFERROR(CONCATENATE("PAGO N° ",B621," DEL CONTRATO CPS ",V621," ENTRE ",TEXT(VLOOKUP(A621,matriz,IF(generador!B621=1,16,IF(generador!B621=2,19,IF(generador!B621=3,22,IF(generador!B621=4,25,IF(generador!B621=5,28,IF(generador!B621=6,31,IF(generador!B621=7,34,IF(generador!B621=8,37,IF(generador!B621=9,40,IF(generador!B621=10,43,IF(generador!B621=11,46,IF(generador!B621=12,49,IF(generador!B621=13,52,IF(generador!B621=14,55,IF(generador!B621=15,58))))))))))))))),FALSE),"dd/mm/yyyy")," Y ",TEXT(VLOOKUP(A621,matriz,IF(generador!B621=1,17,IF(generador!B621=2,20,IF(generador!B621=3,23,IF(generador!B621=4,26,IF(generador!B621=5,29,IF(generador!B621=6,32,IF(generador!B621=7,35,IF(generador!B621=8,38,IF(generador!B621=9,41,IF(generador!B621=10,44,IF(generador!B621=11,47,IF(generador!B621=12,50,IF(generador!B621=13,53,IF(generador!B621=14,56,IF(generador!B621=15,59))))))))))))))),FALSE),"dd/mm/yyyy")),"")</f>
        <v/>
      </c>
    </row>
    <row r="622" spans="1:23" x14ac:dyDescent="0.25">
      <c r="A622" s="12"/>
      <c r="B622" s="5"/>
      <c r="C622" s="5"/>
      <c r="D622" s="14" t="str">
        <f t="shared" si="161"/>
        <v/>
      </c>
      <c r="E622" s="15" t="str">
        <f>IFERROR(IF(A622&lt;&gt;"",VLOOKUP(A622,matriz,IF(generador!B622=1,15,IF(generador!B622=2,18,IF(generador!B622=3,21,IF(generador!B622=4,24,IF(generador!B622=5,27,IF(generador!B622=6,30,IF(generador!B622=7,33,IF(generador!B622=8,36,IF(generador!B622=9,39,IF(generador!B622=10,42,IF(generador!B622=11,45,IF(generador!B622=12,48,IF(generador!B622=13,51,IF(generador!B622=14,54,IF(generador!B622=15,57))))))))))))))),FALSE),""),"")</f>
        <v/>
      </c>
      <c r="F622" s="16" t="str">
        <f t="shared" si="162"/>
        <v/>
      </c>
      <c r="G622" s="20" t="str">
        <f t="shared" si="163"/>
        <v/>
      </c>
      <c r="H622" s="13" t="str">
        <f t="shared" ca="1" si="166"/>
        <v/>
      </c>
      <c r="I622" s="14" t="str">
        <f t="shared" si="167"/>
        <v/>
      </c>
      <c r="J622" s="14" t="str">
        <f>""</f>
        <v/>
      </c>
      <c r="K622" s="14" t="str">
        <f t="shared" si="168"/>
        <v/>
      </c>
      <c r="L622" s="14" t="str">
        <f t="shared" si="169"/>
        <v/>
      </c>
      <c r="M622" s="14" t="str">
        <f t="shared" si="170"/>
        <v/>
      </c>
      <c r="N622" s="14" t="str">
        <f t="shared" si="171"/>
        <v/>
      </c>
      <c r="O622" s="14" t="str">
        <f t="shared" si="172"/>
        <v/>
      </c>
      <c r="P622" s="14" t="str">
        <f t="shared" si="173"/>
        <v/>
      </c>
      <c r="Q622" s="14" t="str">
        <f t="shared" si="174"/>
        <v/>
      </c>
      <c r="R622" s="96" t="str">
        <f t="shared" si="164"/>
        <v/>
      </c>
      <c r="S622" s="14" t="str">
        <f t="shared" si="175"/>
        <v/>
      </c>
      <c r="T622" s="14" t="str">
        <f t="shared" si="165"/>
        <v/>
      </c>
      <c r="U622" s="14" t="str">
        <f t="shared" si="176"/>
        <v/>
      </c>
      <c r="V622" s="14" t="str">
        <f t="shared" si="177"/>
        <v/>
      </c>
      <c r="W622" s="14" t="str">
        <f>IFERROR(CONCATENATE("PAGO N° ",B622," DEL CONTRATO CPS ",V622," ENTRE ",TEXT(VLOOKUP(A622,matriz,IF(generador!B622=1,16,IF(generador!B622=2,19,IF(generador!B622=3,22,IF(generador!B622=4,25,IF(generador!B622=5,28,IF(generador!B622=6,31,IF(generador!B622=7,34,IF(generador!B622=8,37,IF(generador!B622=9,40,IF(generador!B622=10,43,IF(generador!B622=11,46,IF(generador!B622=12,49,IF(generador!B622=13,52,IF(generador!B622=14,55,IF(generador!B622=15,58))))))))))))))),FALSE),"dd/mm/yyyy")," Y ",TEXT(VLOOKUP(A622,matriz,IF(generador!B622=1,17,IF(generador!B622=2,20,IF(generador!B622=3,23,IF(generador!B622=4,26,IF(generador!B622=5,29,IF(generador!B622=6,32,IF(generador!B622=7,35,IF(generador!B622=8,38,IF(generador!B622=9,41,IF(generador!B622=10,44,IF(generador!B622=11,47,IF(generador!B622=12,50,IF(generador!B622=13,53,IF(generador!B622=14,56,IF(generador!B622=15,59))))))))))))))),FALSE),"dd/mm/yyyy")),"")</f>
        <v/>
      </c>
    </row>
    <row r="623" spans="1:23" x14ac:dyDescent="0.25">
      <c r="A623" s="12"/>
      <c r="B623" s="5"/>
      <c r="C623" s="5"/>
      <c r="D623" s="14" t="str">
        <f t="shared" si="161"/>
        <v/>
      </c>
      <c r="E623" s="15" t="str">
        <f>IFERROR(IF(A623&lt;&gt;"",VLOOKUP(A623,matriz,IF(generador!B623=1,15,IF(generador!B623=2,18,IF(generador!B623=3,21,IF(generador!B623=4,24,IF(generador!B623=5,27,IF(generador!B623=6,30,IF(generador!B623=7,33,IF(generador!B623=8,36,IF(generador!B623=9,39,IF(generador!B623=10,42,IF(generador!B623=11,45,IF(generador!B623=12,48,IF(generador!B623=13,51,IF(generador!B623=14,54,IF(generador!B623=15,57))))))))))))))),FALSE),""),"")</f>
        <v/>
      </c>
      <c r="F623" s="16" t="str">
        <f t="shared" si="162"/>
        <v/>
      </c>
      <c r="G623" s="20" t="str">
        <f t="shared" si="163"/>
        <v/>
      </c>
      <c r="H623" s="13" t="str">
        <f t="shared" ca="1" si="166"/>
        <v/>
      </c>
      <c r="I623" s="14" t="str">
        <f t="shared" si="167"/>
        <v/>
      </c>
      <c r="J623" s="14" t="str">
        <f>""</f>
        <v/>
      </c>
      <c r="K623" s="14" t="str">
        <f t="shared" si="168"/>
        <v/>
      </c>
      <c r="L623" s="14" t="str">
        <f t="shared" si="169"/>
        <v/>
      </c>
      <c r="M623" s="14" t="str">
        <f t="shared" si="170"/>
        <v/>
      </c>
      <c r="N623" s="14" t="str">
        <f t="shared" si="171"/>
        <v/>
      </c>
      <c r="O623" s="14" t="str">
        <f t="shared" si="172"/>
        <v/>
      </c>
      <c r="P623" s="14" t="str">
        <f t="shared" si="173"/>
        <v/>
      </c>
      <c r="Q623" s="14" t="str">
        <f t="shared" si="174"/>
        <v/>
      </c>
      <c r="R623" s="96" t="str">
        <f t="shared" si="164"/>
        <v/>
      </c>
      <c r="S623" s="14" t="str">
        <f t="shared" si="175"/>
        <v/>
      </c>
      <c r="T623" s="14" t="str">
        <f t="shared" si="165"/>
        <v/>
      </c>
      <c r="U623" s="14" t="str">
        <f t="shared" si="176"/>
        <v/>
      </c>
      <c r="V623" s="14" t="str">
        <f t="shared" si="177"/>
        <v/>
      </c>
      <c r="W623" s="14" t="str">
        <f>IFERROR(CONCATENATE("PAGO N° ",B623," DEL CONTRATO CPS ",V623," ENTRE ",TEXT(VLOOKUP(A623,matriz,IF(generador!B623=1,16,IF(generador!B623=2,19,IF(generador!B623=3,22,IF(generador!B623=4,25,IF(generador!B623=5,28,IF(generador!B623=6,31,IF(generador!B623=7,34,IF(generador!B623=8,37,IF(generador!B623=9,40,IF(generador!B623=10,43,IF(generador!B623=11,46,IF(generador!B623=12,49,IF(generador!B623=13,52,IF(generador!B623=14,55,IF(generador!B623=15,58))))))))))))))),FALSE),"dd/mm/yyyy")," Y ",TEXT(VLOOKUP(A623,matriz,IF(generador!B623=1,17,IF(generador!B623=2,20,IF(generador!B623=3,23,IF(generador!B623=4,26,IF(generador!B623=5,29,IF(generador!B623=6,32,IF(generador!B623=7,35,IF(generador!B623=8,38,IF(generador!B623=9,41,IF(generador!B623=10,44,IF(generador!B623=11,47,IF(generador!B623=12,50,IF(generador!B623=13,53,IF(generador!B623=14,56,IF(generador!B623=15,59))))))))))))))),FALSE),"dd/mm/yyyy")),"")</f>
        <v/>
      </c>
    </row>
    <row r="624" spans="1:23" x14ac:dyDescent="0.25">
      <c r="A624" s="12"/>
      <c r="B624" s="5"/>
      <c r="C624" s="5"/>
      <c r="D624" s="14" t="str">
        <f t="shared" si="161"/>
        <v/>
      </c>
      <c r="E624" s="15" t="str">
        <f>IFERROR(IF(A624&lt;&gt;"",VLOOKUP(A624,matriz,IF(generador!B624=1,15,IF(generador!B624=2,18,IF(generador!B624=3,21,IF(generador!B624=4,24,IF(generador!B624=5,27,IF(generador!B624=6,30,IF(generador!B624=7,33,IF(generador!B624=8,36,IF(generador!B624=9,39,IF(generador!B624=10,42,IF(generador!B624=11,45,IF(generador!B624=12,48,IF(generador!B624=13,51,IF(generador!B624=14,54,IF(generador!B624=15,57))))))))))))))),FALSE),""),"")</f>
        <v/>
      </c>
      <c r="F624" s="16" t="str">
        <f t="shared" si="162"/>
        <v/>
      </c>
      <c r="G624" s="20" t="str">
        <f t="shared" si="163"/>
        <v/>
      </c>
      <c r="H624" s="13" t="str">
        <f t="shared" ca="1" si="166"/>
        <v/>
      </c>
      <c r="I624" s="14" t="str">
        <f t="shared" si="167"/>
        <v/>
      </c>
      <c r="J624" s="14" t="str">
        <f>""</f>
        <v/>
      </c>
      <c r="K624" s="14" t="str">
        <f t="shared" si="168"/>
        <v/>
      </c>
      <c r="L624" s="14" t="str">
        <f t="shared" si="169"/>
        <v/>
      </c>
      <c r="M624" s="14" t="str">
        <f t="shared" si="170"/>
        <v/>
      </c>
      <c r="N624" s="14" t="str">
        <f t="shared" si="171"/>
        <v/>
      </c>
      <c r="O624" s="14" t="str">
        <f t="shared" si="172"/>
        <v/>
      </c>
      <c r="P624" s="14" t="str">
        <f t="shared" si="173"/>
        <v/>
      </c>
      <c r="Q624" s="14" t="str">
        <f t="shared" si="174"/>
        <v/>
      </c>
      <c r="R624" s="96" t="str">
        <f t="shared" si="164"/>
        <v/>
      </c>
      <c r="S624" s="14" t="str">
        <f t="shared" si="175"/>
        <v/>
      </c>
      <c r="T624" s="14" t="str">
        <f t="shared" si="165"/>
        <v/>
      </c>
      <c r="U624" s="14" t="str">
        <f t="shared" si="176"/>
        <v/>
      </c>
      <c r="V624" s="14" t="str">
        <f t="shared" si="177"/>
        <v/>
      </c>
      <c r="W624" s="14" t="str">
        <f>IFERROR(CONCATENATE("PAGO N° ",B624," DEL CONTRATO CPS ",V624," ENTRE ",TEXT(VLOOKUP(A624,matriz,IF(generador!B624=1,16,IF(generador!B624=2,19,IF(generador!B624=3,22,IF(generador!B624=4,25,IF(generador!B624=5,28,IF(generador!B624=6,31,IF(generador!B624=7,34,IF(generador!B624=8,37,IF(generador!B624=9,40,IF(generador!B624=10,43,IF(generador!B624=11,46,IF(generador!B624=12,49,IF(generador!B624=13,52,IF(generador!B624=14,55,IF(generador!B624=15,58))))))))))))))),FALSE),"dd/mm/yyyy")," Y ",TEXT(VLOOKUP(A624,matriz,IF(generador!B624=1,17,IF(generador!B624=2,20,IF(generador!B624=3,23,IF(generador!B624=4,26,IF(generador!B624=5,29,IF(generador!B624=6,32,IF(generador!B624=7,35,IF(generador!B624=8,38,IF(generador!B624=9,41,IF(generador!B624=10,44,IF(generador!B624=11,47,IF(generador!B624=12,50,IF(generador!B624=13,53,IF(generador!B624=14,56,IF(generador!B624=15,59))))))))))))))),FALSE),"dd/mm/yyyy")),"")</f>
        <v/>
      </c>
    </row>
    <row r="625" spans="1:23" x14ac:dyDescent="0.25">
      <c r="A625" s="12"/>
      <c r="B625" s="5"/>
      <c r="C625" s="5"/>
      <c r="D625" s="14" t="str">
        <f t="shared" si="161"/>
        <v/>
      </c>
      <c r="E625" s="15" t="str">
        <f>IFERROR(IF(A625&lt;&gt;"",VLOOKUP(A625,matriz,IF(generador!B625=1,15,IF(generador!B625=2,18,IF(generador!B625=3,21,IF(generador!B625=4,24,IF(generador!B625=5,27,IF(generador!B625=6,30,IF(generador!B625=7,33,IF(generador!B625=8,36,IF(generador!B625=9,39,IF(generador!B625=10,42,IF(generador!B625=11,45,IF(generador!B625=12,48,IF(generador!B625=13,51,IF(generador!B625=14,54,IF(generador!B625=15,57))))))))))))))),FALSE),""),"")</f>
        <v/>
      </c>
      <c r="F625" s="16" t="str">
        <f t="shared" si="162"/>
        <v/>
      </c>
      <c r="G625" s="20" t="str">
        <f t="shared" si="163"/>
        <v/>
      </c>
      <c r="H625" s="13" t="str">
        <f t="shared" ca="1" si="166"/>
        <v/>
      </c>
      <c r="I625" s="14" t="str">
        <f t="shared" si="167"/>
        <v/>
      </c>
      <c r="J625" s="14" t="str">
        <f>""</f>
        <v/>
      </c>
      <c r="K625" s="14" t="str">
        <f t="shared" si="168"/>
        <v/>
      </c>
      <c r="L625" s="14" t="str">
        <f t="shared" si="169"/>
        <v/>
      </c>
      <c r="M625" s="14" t="str">
        <f t="shared" si="170"/>
        <v/>
      </c>
      <c r="N625" s="14" t="str">
        <f t="shared" si="171"/>
        <v/>
      </c>
      <c r="O625" s="14" t="str">
        <f t="shared" si="172"/>
        <v/>
      </c>
      <c r="P625" s="14" t="str">
        <f t="shared" si="173"/>
        <v/>
      </c>
      <c r="Q625" s="14" t="str">
        <f t="shared" si="174"/>
        <v/>
      </c>
      <c r="R625" s="96" t="str">
        <f t="shared" si="164"/>
        <v/>
      </c>
      <c r="S625" s="14" t="str">
        <f t="shared" si="175"/>
        <v/>
      </c>
      <c r="T625" s="14" t="str">
        <f t="shared" si="165"/>
        <v/>
      </c>
      <c r="U625" s="14" t="str">
        <f t="shared" si="176"/>
        <v/>
      </c>
      <c r="V625" s="14" t="str">
        <f t="shared" si="177"/>
        <v/>
      </c>
      <c r="W625" s="14" t="str">
        <f>IFERROR(CONCATENATE("PAGO N° ",B625," DEL CONTRATO CPS ",V625," ENTRE ",TEXT(VLOOKUP(A625,matriz,IF(generador!B625=1,16,IF(generador!B625=2,19,IF(generador!B625=3,22,IF(generador!B625=4,25,IF(generador!B625=5,28,IF(generador!B625=6,31,IF(generador!B625=7,34,IF(generador!B625=8,37,IF(generador!B625=9,40,IF(generador!B625=10,43,IF(generador!B625=11,46,IF(generador!B625=12,49,IF(generador!B625=13,52,IF(generador!B625=14,55,IF(generador!B625=15,58))))))))))))))),FALSE),"dd/mm/yyyy")," Y ",TEXT(VLOOKUP(A625,matriz,IF(generador!B625=1,17,IF(generador!B625=2,20,IF(generador!B625=3,23,IF(generador!B625=4,26,IF(generador!B625=5,29,IF(generador!B625=6,32,IF(generador!B625=7,35,IF(generador!B625=8,38,IF(generador!B625=9,41,IF(generador!B625=10,44,IF(generador!B625=11,47,IF(generador!B625=12,50,IF(generador!B625=13,53,IF(generador!B625=14,56,IF(generador!B625=15,59))))))))))))))),FALSE),"dd/mm/yyyy")),"")</f>
        <v/>
      </c>
    </row>
    <row r="626" spans="1:23" x14ac:dyDescent="0.25">
      <c r="A626" s="12"/>
      <c r="B626" s="5"/>
      <c r="C626" s="5"/>
      <c r="D626" s="14" t="str">
        <f t="shared" si="161"/>
        <v/>
      </c>
      <c r="E626" s="15" t="str">
        <f>IFERROR(IF(A626&lt;&gt;"",VLOOKUP(A626,matriz,IF(generador!B626=1,15,IF(generador!B626=2,18,IF(generador!B626=3,21,IF(generador!B626=4,24,IF(generador!B626=5,27,IF(generador!B626=6,30,IF(generador!B626=7,33,IF(generador!B626=8,36,IF(generador!B626=9,39,IF(generador!B626=10,42,IF(generador!B626=11,45,IF(generador!B626=12,48,IF(generador!B626=13,51,IF(generador!B626=14,54,IF(generador!B626=15,57))))))))))))))),FALSE),""),"")</f>
        <v/>
      </c>
      <c r="F626" s="16" t="str">
        <f t="shared" si="162"/>
        <v/>
      </c>
      <c r="G626" s="20" t="str">
        <f t="shared" si="163"/>
        <v/>
      </c>
      <c r="H626" s="13" t="str">
        <f t="shared" ca="1" si="166"/>
        <v/>
      </c>
      <c r="I626" s="14" t="str">
        <f t="shared" si="167"/>
        <v/>
      </c>
      <c r="J626" s="14" t="str">
        <f>""</f>
        <v/>
      </c>
      <c r="K626" s="14" t="str">
        <f t="shared" si="168"/>
        <v/>
      </c>
      <c r="L626" s="14" t="str">
        <f t="shared" si="169"/>
        <v/>
      </c>
      <c r="M626" s="14" t="str">
        <f t="shared" si="170"/>
        <v/>
      </c>
      <c r="N626" s="14" t="str">
        <f t="shared" si="171"/>
        <v/>
      </c>
      <c r="O626" s="14" t="str">
        <f t="shared" si="172"/>
        <v/>
      </c>
      <c r="P626" s="14" t="str">
        <f t="shared" si="173"/>
        <v/>
      </c>
      <c r="Q626" s="14" t="str">
        <f t="shared" si="174"/>
        <v/>
      </c>
      <c r="R626" s="96" t="str">
        <f t="shared" si="164"/>
        <v/>
      </c>
      <c r="S626" s="14" t="str">
        <f t="shared" si="175"/>
        <v/>
      </c>
      <c r="T626" s="14" t="str">
        <f t="shared" si="165"/>
        <v/>
      </c>
      <c r="U626" s="14" t="str">
        <f t="shared" si="176"/>
        <v/>
      </c>
      <c r="V626" s="14" t="str">
        <f t="shared" si="177"/>
        <v/>
      </c>
      <c r="W626" s="14" t="str">
        <f>IFERROR(CONCATENATE("PAGO N° ",B626," DEL CONTRATO CPS ",V626," ENTRE ",TEXT(VLOOKUP(A626,matriz,IF(generador!B626=1,16,IF(generador!B626=2,19,IF(generador!B626=3,22,IF(generador!B626=4,25,IF(generador!B626=5,28,IF(generador!B626=6,31,IF(generador!B626=7,34,IF(generador!B626=8,37,IF(generador!B626=9,40,IF(generador!B626=10,43,IF(generador!B626=11,46,IF(generador!B626=12,49,IF(generador!B626=13,52,IF(generador!B626=14,55,IF(generador!B626=15,58))))))))))))))),FALSE),"dd/mm/yyyy")," Y ",TEXT(VLOOKUP(A626,matriz,IF(generador!B626=1,17,IF(generador!B626=2,20,IF(generador!B626=3,23,IF(generador!B626=4,26,IF(generador!B626=5,29,IF(generador!B626=6,32,IF(generador!B626=7,35,IF(generador!B626=8,38,IF(generador!B626=9,41,IF(generador!B626=10,44,IF(generador!B626=11,47,IF(generador!B626=12,50,IF(generador!B626=13,53,IF(generador!B626=14,56,IF(generador!B626=15,59))))))))))))))),FALSE),"dd/mm/yyyy")),"")</f>
        <v/>
      </c>
    </row>
    <row r="627" spans="1:23" x14ac:dyDescent="0.25">
      <c r="A627" s="12"/>
      <c r="B627" s="5"/>
      <c r="C627" s="5"/>
      <c r="D627" s="14" t="str">
        <f t="shared" si="161"/>
        <v/>
      </c>
      <c r="E627" s="15" t="str">
        <f>IFERROR(IF(A627&lt;&gt;"",VLOOKUP(A627,matriz,IF(generador!B627=1,15,IF(generador!B627=2,18,IF(generador!B627=3,21,IF(generador!B627=4,24,IF(generador!B627=5,27,IF(generador!B627=6,30,IF(generador!B627=7,33,IF(generador!B627=8,36,IF(generador!B627=9,39,IF(generador!B627=10,42,IF(generador!B627=11,45,IF(generador!B627=12,48,IF(generador!B627=13,51,IF(generador!B627=14,54,IF(generador!B627=15,57))))))))))))))),FALSE),""),"")</f>
        <v/>
      </c>
      <c r="F627" s="16" t="str">
        <f t="shared" si="162"/>
        <v/>
      </c>
      <c r="G627" s="20" t="str">
        <f t="shared" si="163"/>
        <v/>
      </c>
      <c r="H627" s="13" t="str">
        <f t="shared" ca="1" si="166"/>
        <v/>
      </c>
      <c r="I627" s="14" t="str">
        <f t="shared" si="167"/>
        <v/>
      </c>
      <c r="J627" s="14" t="str">
        <f>""</f>
        <v/>
      </c>
      <c r="K627" s="14" t="str">
        <f t="shared" si="168"/>
        <v/>
      </c>
      <c r="L627" s="14" t="str">
        <f t="shared" si="169"/>
        <v/>
      </c>
      <c r="M627" s="14" t="str">
        <f t="shared" si="170"/>
        <v/>
      </c>
      <c r="N627" s="14" t="str">
        <f t="shared" si="171"/>
        <v/>
      </c>
      <c r="O627" s="14" t="str">
        <f t="shared" si="172"/>
        <v/>
      </c>
      <c r="P627" s="14" t="str">
        <f t="shared" si="173"/>
        <v/>
      </c>
      <c r="Q627" s="14" t="str">
        <f t="shared" si="174"/>
        <v/>
      </c>
      <c r="R627" s="96" t="str">
        <f t="shared" si="164"/>
        <v/>
      </c>
      <c r="S627" s="14" t="str">
        <f t="shared" si="175"/>
        <v/>
      </c>
      <c r="T627" s="14" t="str">
        <f t="shared" si="165"/>
        <v/>
      </c>
      <c r="U627" s="14" t="str">
        <f t="shared" si="176"/>
        <v/>
      </c>
      <c r="V627" s="14" t="str">
        <f t="shared" si="177"/>
        <v/>
      </c>
      <c r="W627" s="14" t="str">
        <f>IFERROR(CONCATENATE("PAGO N° ",B627," DEL CONTRATO CPS ",V627," ENTRE ",TEXT(VLOOKUP(A627,matriz,IF(generador!B627=1,16,IF(generador!B627=2,19,IF(generador!B627=3,22,IF(generador!B627=4,25,IF(generador!B627=5,28,IF(generador!B627=6,31,IF(generador!B627=7,34,IF(generador!B627=8,37,IF(generador!B627=9,40,IF(generador!B627=10,43,IF(generador!B627=11,46,IF(generador!B627=12,49,IF(generador!B627=13,52,IF(generador!B627=14,55,IF(generador!B627=15,58))))))))))))))),FALSE),"dd/mm/yyyy")," Y ",TEXT(VLOOKUP(A627,matriz,IF(generador!B627=1,17,IF(generador!B627=2,20,IF(generador!B627=3,23,IF(generador!B627=4,26,IF(generador!B627=5,29,IF(generador!B627=6,32,IF(generador!B627=7,35,IF(generador!B627=8,38,IF(generador!B627=9,41,IF(generador!B627=10,44,IF(generador!B627=11,47,IF(generador!B627=12,50,IF(generador!B627=13,53,IF(generador!B627=14,56,IF(generador!B627=15,59))))))))))))))),FALSE),"dd/mm/yyyy")),"")</f>
        <v/>
      </c>
    </row>
    <row r="628" spans="1:23" x14ac:dyDescent="0.25">
      <c r="A628" s="12"/>
      <c r="B628" s="5"/>
      <c r="C628" s="5"/>
      <c r="D628" s="14" t="str">
        <f t="shared" si="161"/>
        <v/>
      </c>
      <c r="E628" s="15" t="str">
        <f>IFERROR(IF(A628&lt;&gt;"",VLOOKUP(A628,matriz,IF(generador!B628=1,15,IF(generador!B628=2,18,IF(generador!B628=3,21,IF(generador!B628=4,24,IF(generador!B628=5,27,IF(generador!B628=6,30,IF(generador!B628=7,33,IF(generador!B628=8,36,IF(generador!B628=9,39,IF(generador!B628=10,42,IF(generador!B628=11,45,IF(generador!B628=12,48,IF(generador!B628=13,51,IF(generador!B628=14,54,IF(generador!B628=15,57))))))))))))))),FALSE),""),"")</f>
        <v/>
      </c>
      <c r="F628" s="16" t="str">
        <f t="shared" si="162"/>
        <v/>
      </c>
      <c r="G628" s="20" t="str">
        <f t="shared" si="163"/>
        <v/>
      </c>
      <c r="H628" s="13" t="str">
        <f t="shared" ca="1" si="166"/>
        <v/>
      </c>
      <c r="I628" s="14" t="str">
        <f t="shared" si="167"/>
        <v/>
      </c>
      <c r="J628" s="14" t="str">
        <f>""</f>
        <v/>
      </c>
      <c r="K628" s="14" t="str">
        <f t="shared" si="168"/>
        <v/>
      </c>
      <c r="L628" s="14" t="str">
        <f t="shared" si="169"/>
        <v/>
      </c>
      <c r="M628" s="14" t="str">
        <f t="shared" si="170"/>
        <v/>
      </c>
      <c r="N628" s="14" t="str">
        <f t="shared" si="171"/>
        <v/>
      </c>
      <c r="O628" s="14" t="str">
        <f t="shared" si="172"/>
        <v/>
      </c>
      <c r="P628" s="14" t="str">
        <f t="shared" si="173"/>
        <v/>
      </c>
      <c r="Q628" s="14" t="str">
        <f t="shared" si="174"/>
        <v/>
      </c>
      <c r="R628" s="96" t="str">
        <f t="shared" si="164"/>
        <v/>
      </c>
      <c r="S628" s="14" t="str">
        <f t="shared" si="175"/>
        <v/>
      </c>
      <c r="T628" s="14" t="str">
        <f t="shared" si="165"/>
        <v/>
      </c>
      <c r="U628" s="14" t="str">
        <f t="shared" si="176"/>
        <v/>
      </c>
      <c r="V628" s="14" t="str">
        <f t="shared" si="177"/>
        <v/>
      </c>
      <c r="W628" s="14" t="str">
        <f>IFERROR(CONCATENATE("PAGO N° ",B628," DEL CONTRATO CPS ",V628," ENTRE ",TEXT(VLOOKUP(A628,matriz,IF(generador!B628=1,16,IF(generador!B628=2,19,IF(generador!B628=3,22,IF(generador!B628=4,25,IF(generador!B628=5,28,IF(generador!B628=6,31,IF(generador!B628=7,34,IF(generador!B628=8,37,IF(generador!B628=9,40,IF(generador!B628=10,43,IF(generador!B628=11,46,IF(generador!B628=12,49,IF(generador!B628=13,52,IF(generador!B628=14,55,IF(generador!B628=15,58))))))))))))))),FALSE),"dd/mm/yyyy")," Y ",TEXT(VLOOKUP(A628,matriz,IF(generador!B628=1,17,IF(generador!B628=2,20,IF(generador!B628=3,23,IF(generador!B628=4,26,IF(generador!B628=5,29,IF(generador!B628=6,32,IF(generador!B628=7,35,IF(generador!B628=8,38,IF(generador!B628=9,41,IF(generador!B628=10,44,IF(generador!B628=11,47,IF(generador!B628=12,50,IF(generador!B628=13,53,IF(generador!B628=14,56,IF(generador!B628=15,59))))))))))))))),FALSE),"dd/mm/yyyy")),"")</f>
        <v/>
      </c>
    </row>
    <row r="629" spans="1:23" x14ac:dyDescent="0.25">
      <c r="A629" s="12"/>
      <c r="B629" s="5"/>
      <c r="C629" s="5"/>
      <c r="D629" s="14" t="str">
        <f t="shared" si="161"/>
        <v/>
      </c>
      <c r="E629" s="15" t="str">
        <f>IFERROR(IF(A629&lt;&gt;"",VLOOKUP(A629,matriz,IF(generador!B629=1,15,IF(generador!B629=2,18,IF(generador!B629=3,21,IF(generador!B629=4,24,IF(generador!B629=5,27,IF(generador!B629=6,30,IF(generador!B629=7,33,IF(generador!B629=8,36,IF(generador!B629=9,39,IF(generador!B629=10,42,IF(generador!B629=11,45,IF(generador!B629=12,48,IF(generador!B629=13,51,IF(generador!B629=14,54,IF(generador!B629=15,57))))))))))))))),FALSE),""),"")</f>
        <v/>
      </c>
      <c r="F629" s="16" t="str">
        <f t="shared" si="162"/>
        <v/>
      </c>
      <c r="G629" s="20" t="str">
        <f t="shared" si="163"/>
        <v/>
      </c>
      <c r="H629" s="13" t="str">
        <f t="shared" ca="1" si="166"/>
        <v/>
      </c>
      <c r="I629" s="14" t="str">
        <f t="shared" si="167"/>
        <v/>
      </c>
      <c r="J629" s="14" t="str">
        <f>""</f>
        <v/>
      </c>
      <c r="K629" s="14" t="str">
        <f t="shared" si="168"/>
        <v/>
      </c>
      <c r="L629" s="14" t="str">
        <f t="shared" si="169"/>
        <v/>
      </c>
      <c r="M629" s="14" t="str">
        <f t="shared" si="170"/>
        <v/>
      </c>
      <c r="N629" s="14" t="str">
        <f t="shared" si="171"/>
        <v/>
      </c>
      <c r="O629" s="14" t="str">
        <f t="shared" si="172"/>
        <v/>
      </c>
      <c r="P629" s="14" t="str">
        <f t="shared" si="173"/>
        <v/>
      </c>
      <c r="Q629" s="14" t="str">
        <f t="shared" si="174"/>
        <v/>
      </c>
      <c r="R629" s="96" t="str">
        <f t="shared" si="164"/>
        <v/>
      </c>
      <c r="S629" s="14" t="str">
        <f t="shared" si="175"/>
        <v/>
      </c>
      <c r="T629" s="14" t="str">
        <f t="shared" si="165"/>
        <v/>
      </c>
      <c r="U629" s="14" t="str">
        <f t="shared" si="176"/>
        <v/>
      </c>
      <c r="V629" s="14" t="str">
        <f t="shared" si="177"/>
        <v/>
      </c>
      <c r="W629" s="14" t="str">
        <f>IFERROR(CONCATENATE("PAGO N° ",B629," DEL CONTRATO CPS ",V629," ENTRE ",TEXT(VLOOKUP(A629,matriz,IF(generador!B629=1,16,IF(generador!B629=2,19,IF(generador!B629=3,22,IF(generador!B629=4,25,IF(generador!B629=5,28,IF(generador!B629=6,31,IF(generador!B629=7,34,IF(generador!B629=8,37,IF(generador!B629=9,40,IF(generador!B629=10,43,IF(generador!B629=11,46,IF(generador!B629=12,49,IF(generador!B629=13,52,IF(generador!B629=14,55,IF(generador!B629=15,58))))))))))))))),FALSE),"dd/mm/yyyy")," Y ",TEXT(VLOOKUP(A629,matriz,IF(generador!B629=1,17,IF(generador!B629=2,20,IF(generador!B629=3,23,IF(generador!B629=4,26,IF(generador!B629=5,29,IF(generador!B629=6,32,IF(generador!B629=7,35,IF(generador!B629=8,38,IF(generador!B629=9,41,IF(generador!B629=10,44,IF(generador!B629=11,47,IF(generador!B629=12,50,IF(generador!B629=13,53,IF(generador!B629=14,56,IF(generador!B629=15,59))))))))))))))),FALSE),"dd/mm/yyyy")),"")</f>
        <v/>
      </c>
    </row>
    <row r="630" spans="1:23" x14ac:dyDescent="0.25">
      <c r="A630" s="12"/>
      <c r="B630" s="5"/>
      <c r="C630" s="5"/>
      <c r="D630" s="14" t="str">
        <f t="shared" si="161"/>
        <v/>
      </c>
      <c r="E630" s="15" t="str">
        <f>IFERROR(IF(A630&lt;&gt;"",VLOOKUP(A630,matriz,IF(generador!B630=1,15,IF(generador!B630=2,18,IF(generador!B630=3,21,IF(generador!B630=4,24,IF(generador!B630=5,27,IF(generador!B630=6,30,IF(generador!B630=7,33,IF(generador!B630=8,36,IF(generador!B630=9,39,IF(generador!B630=10,42,IF(generador!B630=11,45,IF(generador!B630=12,48,IF(generador!B630=13,51,IF(generador!B630=14,54,IF(generador!B630=15,57))))))))))))))),FALSE),""),"")</f>
        <v/>
      </c>
      <c r="F630" s="16" t="str">
        <f t="shared" si="162"/>
        <v/>
      </c>
      <c r="G630" s="20" t="str">
        <f t="shared" si="163"/>
        <v/>
      </c>
      <c r="H630" s="13" t="str">
        <f t="shared" ca="1" si="166"/>
        <v/>
      </c>
      <c r="I630" s="14" t="str">
        <f t="shared" si="167"/>
        <v/>
      </c>
      <c r="J630" s="14" t="str">
        <f>""</f>
        <v/>
      </c>
      <c r="K630" s="14" t="str">
        <f t="shared" si="168"/>
        <v/>
      </c>
      <c r="L630" s="14" t="str">
        <f t="shared" si="169"/>
        <v/>
      </c>
      <c r="M630" s="14" t="str">
        <f t="shared" si="170"/>
        <v/>
      </c>
      <c r="N630" s="14" t="str">
        <f t="shared" si="171"/>
        <v/>
      </c>
      <c r="O630" s="14" t="str">
        <f t="shared" si="172"/>
        <v/>
      </c>
      <c r="P630" s="14" t="str">
        <f t="shared" si="173"/>
        <v/>
      </c>
      <c r="Q630" s="14" t="str">
        <f t="shared" si="174"/>
        <v/>
      </c>
      <c r="R630" s="96" t="str">
        <f t="shared" si="164"/>
        <v/>
      </c>
      <c r="S630" s="14" t="str">
        <f t="shared" si="175"/>
        <v/>
      </c>
      <c r="T630" s="14" t="str">
        <f t="shared" si="165"/>
        <v/>
      </c>
      <c r="U630" s="14" t="str">
        <f t="shared" si="176"/>
        <v/>
      </c>
      <c r="V630" s="14" t="str">
        <f t="shared" si="177"/>
        <v/>
      </c>
      <c r="W630" s="14" t="str">
        <f>IFERROR(CONCATENATE("PAGO N° ",B630," DEL CONTRATO CPS ",V630," ENTRE ",TEXT(VLOOKUP(A630,matriz,IF(generador!B630=1,16,IF(generador!B630=2,19,IF(generador!B630=3,22,IF(generador!B630=4,25,IF(generador!B630=5,28,IF(generador!B630=6,31,IF(generador!B630=7,34,IF(generador!B630=8,37,IF(generador!B630=9,40,IF(generador!B630=10,43,IF(generador!B630=11,46,IF(generador!B630=12,49,IF(generador!B630=13,52,IF(generador!B630=14,55,IF(generador!B630=15,58))))))))))))))),FALSE),"dd/mm/yyyy")," Y ",TEXT(VLOOKUP(A630,matriz,IF(generador!B630=1,17,IF(generador!B630=2,20,IF(generador!B630=3,23,IF(generador!B630=4,26,IF(generador!B630=5,29,IF(generador!B630=6,32,IF(generador!B630=7,35,IF(generador!B630=8,38,IF(generador!B630=9,41,IF(generador!B630=10,44,IF(generador!B630=11,47,IF(generador!B630=12,50,IF(generador!B630=13,53,IF(generador!B630=14,56,IF(generador!B630=15,59))))))))))))))),FALSE),"dd/mm/yyyy")),"")</f>
        <v/>
      </c>
    </row>
    <row r="631" spans="1:23" x14ac:dyDescent="0.25">
      <c r="A631" s="12"/>
      <c r="B631" s="5"/>
      <c r="C631" s="5"/>
      <c r="D631" s="14" t="str">
        <f t="shared" si="161"/>
        <v/>
      </c>
      <c r="E631" s="15" t="str">
        <f>IFERROR(IF(A631&lt;&gt;"",VLOOKUP(A631,matriz,IF(generador!B631=1,15,IF(generador!B631=2,18,IF(generador!B631=3,21,IF(generador!B631=4,24,IF(generador!B631=5,27,IF(generador!B631=6,30,IF(generador!B631=7,33,IF(generador!B631=8,36,IF(generador!B631=9,39,IF(generador!B631=10,42,IF(generador!B631=11,45,IF(generador!B631=12,48,IF(generador!B631=13,51,IF(generador!B631=14,54,IF(generador!B631=15,57))))))))))))))),FALSE),""),"")</f>
        <v/>
      </c>
      <c r="F631" s="16" t="str">
        <f t="shared" si="162"/>
        <v/>
      </c>
      <c r="G631" s="20" t="str">
        <f t="shared" si="163"/>
        <v/>
      </c>
      <c r="H631" s="13" t="str">
        <f t="shared" ca="1" si="166"/>
        <v/>
      </c>
      <c r="I631" s="14" t="str">
        <f t="shared" si="167"/>
        <v/>
      </c>
      <c r="J631" s="14" t="str">
        <f>""</f>
        <v/>
      </c>
      <c r="K631" s="14" t="str">
        <f t="shared" si="168"/>
        <v/>
      </c>
      <c r="L631" s="14" t="str">
        <f t="shared" si="169"/>
        <v/>
      </c>
      <c r="M631" s="14" t="str">
        <f t="shared" si="170"/>
        <v/>
      </c>
      <c r="N631" s="14" t="str">
        <f t="shared" si="171"/>
        <v/>
      </c>
      <c r="O631" s="14" t="str">
        <f t="shared" si="172"/>
        <v/>
      </c>
      <c r="P631" s="14" t="str">
        <f t="shared" si="173"/>
        <v/>
      </c>
      <c r="Q631" s="14" t="str">
        <f t="shared" si="174"/>
        <v/>
      </c>
      <c r="R631" s="96" t="str">
        <f t="shared" si="164"/>
        <v/>
      </c>
      <c r="S631" s="14" t="str">
        <f t="shared" si="175"/>
        <v/>
      </c>
      <c r="T631" s="14" t="str">
        <f t="shared" si="165"/>
        <v/>
      </c>
      <c r="U631" s="14" t="str">
        <f t="shared" si="176"/>
        <v/>
      </c>
      <c r="V631" s="14" t="str">
        <f t="shared" si="177"/>
        <v/>
      </c>
      <c r="W631" s="14" t="str">
        <f>IFERROR(CONCATENATE("PAGO N° ",B631," DEL CONTRATO CPS ",V631," ENTRE ",TEXT(VLOOKUP(A631,matriz,IF(generador!B631=1,16,IF(generador!B631=2,19,IF(generador!B631=3,22,IF(generador!B631=4,25,IF(generador!B631=5,28,IF(generador!B631=6,31,IF(generador!B631=7,34,IF(generador!B631=8,37,IF(generador!B631=9,40,IF(generador!B631=10,43,IF(generador!B631=11,46,IF(generador!B631=12,49,IF(generador!B631=13,52,IF(generador!B631=14,55,IF(generador!B631=15,58))))))))))))))),FALSE),"dd/mm/yyyy")," Y ",TEXT(VLOOKUP(A631,matriz,IF(generador!B631=1,17,IF(generador!B631=2,20,IF(generador!B631=3,23,IF(generador!B631=4,26,IF(generador!B631=5,29,IF(generador!B631=6,32,IF(generador!B631=7,35,IF(generador!B631=8,38,IF(generador!B631=9,41,IF(generador!B631=10,44,IF(generador!B631=11,47,IF(generador!B631=12,50,IF(generador!B631=13,53,IF(generador!B631=14,56,IF(generador!B631=15,59))))))))))))))),FALSE),"dd/mm/yyyy")),"")</f>
        <v/>
      </c>
    </row>
    <row r="632" spans="1:23" x14ac:dyDescent="0.25">
      <c r="A632" s="12"/>
      <c r="B632" s="5"/>
      <c r="C632" s="5"/>
      <c r="D632" s="14" t="str">
        <f t="shared" si="161"/>
        <v/>
      </c>
      <c r="E632" s="15" t="str">
        <f>IFERROR(IF(A632&lt;&gt;"",VLOOKUP(A632,matriz,IF(generador!B632=1,15,IF(generador!B632=2,18,IF(generador!B632=3,21,IF(generador!B632=4,24,IF(generador!B632=5,27,IF(generador!B632=6,30,IF(generador!B632=7,33,IF(generador!B632=8,36,IF(generador!B632=9,39,IF(generador!B632=10,42,IF(generador!B632=11,45,IF(generador!B632=12,48,IF(generador!B632=13,51,IF(generador!B632=14,54,IF(generador!B632=15,57))))))))))))))),FALSE),""),"")</f>
        <v/>
      </c>
      <c r="F632" s="16" t="str">
        <f t="shared" si="162"/>
        <v/>
      </c>
      <c r="G632" s="20" t="str">
        <f t="shared" si="163"/>
        <v/>
      </c>
      <c r="H632" s="13" t="str">
        <f t="shared" ca="1" si="166"/>
        <v/>
      </c>
      <c r="I632" s="14" t="str">
        <f t="shared" si="167"/>
        <v/>
      </c>
      <c r="J632" s="14" t="str">
        <f>""</f>
        <v/>
      </c>
      <c r="K632" s="14" t="str">
        <f t="shared" si="168"/>
        <v/>
      </c>
      <c r="L632" s="14" t="str">
        <f t="shared" si="169"/>
        <v/>
      </c>
      <c r="M632" s="14" t="str">
        <f t="shared" si="170"/>
        <v/>
      </c>
      <c r="N632" s="14" t="str">
        <f t="shared" si="171"/>
        <v/>
      </c>
      <c r="O632" s="14" t="str">
        <f t="shared" si="172"/>
        <v/>
      </c>
      <c r="P632" s="14" t="str">
        <f t="shared" si="173"/>
        <v/>
      </c>
      <c r="Q632" s="14" t="str">
        <f t="shared" si="174"/>
        <v/>
      </c>
      <c r="R632" s="96" t="str">
        <f t="shared" si="164"/>
        <v/>
      </c>
      <c r="S632" s="14" t="str">
        <f t="shared" si="175"/>
        <v/>
      </c>
      <c r="T632" s="14" t="str">
        <f t="shared" si="165"/>
        <v/>
      </c>
      <c r="U632" s="14" t="str">
        <f t="shared" si="176"/>
        <v/>
      </c>
      <c r="V632" s="14" t="str">
        <f t="shared" si="177"/>
        <v/>
      </c>
      <c r="W632" s="14" t="str">
        <f>IFERROR(CONCATENATE("PAGO N° ",B632," DEL CONTRATO CPS ",V632," ENTRE ",TEXT(VLOOKUP(A632,matriz,IF(generador!B632=1,16,IF(generador!B632=2,19,IF(generador!B632=3,22,IF(generador!B632=4,25,IF(generador!B632=5,28,IF(generador!B632=6,31,IF(generador!B632=7,34,IF(generador!B632=8,37,IF(generador!B632=9,40,IF(generador!B632=10,43,IF(generador!B632=11,46,IF(generador!B632=12,49,IF(generador!B632=13,52,IF(generador!B632=14,55,IF(generador!B632=15,58))))))))))))))),FALSE),"dd/mm/yyyy")," Y ",TEXT(VLOOKUP(A632,matriz,IF(generador!B632=1,17,IF(generador!B632=2,20,IF(generador!B632=3,23,IF(generador!B632=4,26,IF(generador!B632=5,29,IF(generador!B632=6,32,IF(generador!B632=7,35,IF(generador!B632=8,38,IF(generador!B632=9,41,IF(generador!B632=10,44,IF(generador!B632=11,47,IF(generador!B632=12,50,IF(generador!B632=13,53,IF(generador!B632=14,56,IF(generador!B632=15,59))))))))))))))),FALSE),"dd/mm/yyyy")),"")</f>
        <v/>
      </c>
    </row>
    <row r="633" spans="1:23" x14ac:dyDescent="0.25">
      <c r="A633" s="12"/>
      <c r="B633" s="5"/>
      <c r="C633" s="5"/>
      <c r="D633" s="14" t="str">
        <f t="shared" si="161"/>
        <v/>
      </c>
      <c r="E633" s="15" t="str">
        <f>IFERROR(IF(A633&lt;&gt;"",VLOOKUP(A633,matriz,IF(generador!B633=1,15,IF(generador!B633=2,18,IF(generador!B633=3,21,IF(generador!B633=4,24,IF(generador!B633=5,27,IF(generador!B633=6,30,IF(generador!B633=7,33,IF(generador!B633=8,36,IF(generador!B633=9,39,IF(generador!B633=10,42,IF(generador!B633=11,45,IF(generador!B633=12,48,IF(generador!B633=13,51,IF(generador!B633=14,54,IF(generador!B633=15,57))))))))))))))),FALSE),""),"")</f>
        <v/>
      </c>
      <c r="F633" s="16" t="str">
        <f t="shared" si="162"/>
        <v/>
      </c>
      <c r="G633" s="20" t="str">
        <f t="shared" si="163"/>
        <v/>
      </c>
      <c r="H633" s="13" t="str">
        <f t="shared" ca="1" si="166"/>
        <v/>
      </c>
      <c r="I633" s="14" t="str">
        <f t="shared" si="167"/>
        <v/>
      </c>
      <c r="J633" s="14" t="str">
        <f>""</f>
        <v/>
      </c>
      <c r="K633" s="14" t="str">
        <f t="shared" si="168"/>
        <v/>
      </c>
      <c r="L633" s="14" t="str">
        <f t="shared" si="169"/>
        <v/>
      </c>
      <c r="M633" s="14" t="str">
        <f t="shared" si="170"/>
        <v/>
      </c>
      <c r="N633" s="14" t="str">
        <f t="shared" si="171"/>
        <v/>
      </c>
      <c r="O633" s="14" t="str">
        <f t="shared" si="172"/>
        <v/>
      </c>
      <c r="P633" s="14" t="str">
        <f t="shared" si="173"/>
        <v/>
      </c>
      <c r="Q633" s="14" t="str">
        <f t="shared" si="174"/>
        <v/>
      </c>
      <c r="R633" s="96" t="str">
        <f t="shared" si="164"/>
        <v/>
      </c>
      <c r="S633" s="14" t="str">
        <f t="shared" si="175"/>
        <v/>
      </c>
      <c r="T633" s="14" t="str">
        <f t="shared" si="165"/>
        <v/>
      </c>
      <c r="U633" s="14" t="str">
        <f t="shared" si="176"/>
        <v/>
      </c>
      <c r="V633" s="14" t="str">
        <f t="shared" si="177"/>
        <v/>
      </c>
      <c r="W633" s="14" t="str">
        <f>IFERROR(CONCATENATE("PAGO N° ",B633," DEL CONTRATO CPS ",V633," ENTRE ",TEXT(VLOOKUP(A633,matriz,IF(generador!B633=1,16,IF(generador!B633=2,19,IF(generador!B633=3,22,IF(generador!B633=4,25,IF(generador!B633=5,28,IF(generador!B633=6,31,IF(generador!B633=7,34,IF(generador!B633=8,37,IF(generador!B633=9,40,IF(generador!B633=10,43,IF(generador!B633=11,46,IF(generador!B633=12,49,IF(generador!B633=13,52,IF(generador!B633=14,55,IF(generador!B633=15,58))))))))))))))),FALSE),"dd/mm/yyyy")," Y ",TEXT(VLOOKUP(A633,matriz,IF(generador!B633=1,17,IF(generador!B633=2,20,IF(generador!B633=3,23,IF(generador!B633=4,26,IF(generador!B633=5,29,IF(generador!B633=6,32,IF(generador!B633=7,35,IF(generador!B633=8,38,IF(generador!B633=9,41,IF(generador!B633=10,44,IF(generador!B633=11,47,IF(generador!B633=12,50,IF(generador!B633=13,53,IF(generador!B633=14,56,IF(generador!B633=15,59))))))))))))))),FALSE),"dd/mm/yyyy")),"")</f>
        <v/>
      </c>
    </row>
    <row r="634" spans="1:23" x14ac:dyDescent="0.25">
      <c r="A634" s="12"/>
      <c r="B634" s="5"/>
      <c r="C634" s="5"/>
      <c r="D634" s="14" t="str">
        <f t="shared" si="161"/>
        <v/>
      </c>
      <c r="E634" s="15" t="str">
        <f>IFERROR(IF(A634&lt;&gt;"",VLOOKUP(A634,matriz,IF(generador!B634=1,15,IF(generador!B634=2,18,IF(generador!B634=3,21,IF(generador!B634=4,24,IF(generador!B634=5,27,IF(generador!B634=6,30,IF(generador!B634=7,33,IF(generador!B634=8,36,IF(generador!B634=9,39,IF(generador!B634=10,42,IF(generador!B634=11,45,IF(generador!B634=12,48,IF(generador!B634=13,51,IF(generador!B634=14,54,IF(generador!B634=15,57))))))))))))))),FALSE),""),"")</f>
        <v/>
      </c>
      <c r="F634" s="16" t="str">
        <f t="shared" si="162"/>
        <v/>
      </c>
      <c r="G634" s="20" t="str">
        <f t="shared" si="163"/>
        <v/>
      </c>
      <c r="H634" s="13" t="str">
        <f t="shared" ca="1" si="166"/>
        <v/>
      </c>
      <c r="I634" s="14" t="str">
        <f t="shared" si="167"/>
        <v/>
      </c>
      <c r="J634" s="14" t="str">
        <f>""</f>
        <v/>
      </c>
      <c r="K634" s="14" t="str">
        <f t="shared" si="168"/>
        <v/>
      </c>
      <c r="L634" s="14" t="str">
        <f t="shared" si="169"/>
        <v/>
      </c>
      <c r="M634" s="14" t="str">
        <f t="shared" si="170"/>
        <v/>
      </c>
      <c r="N634" s="14" t="str">
        <f t="shared" si="171"/>
        <v/>
      </c>
      <c r="O634" s="14" t="str">
        <f t="shared" si="172"/>
        <v/>
      </c>
      <c r="P634" s="14" t="str">
        <f t="shared" si="173"/>
        <v/>
      </c>
      <c r="Q634" s="14" t="str">
        <f t="shared" si="174"/>
        <v/>
      </c>
      <c r="R634" s="96" t="str">
        <f t="shared" si="164"/>
        <v/>
      </c>
      <c r="S634" s="14" t="str">
        <f t="shared" si="175"/>
        <v/>
      </c>
      <c r="T634" s="14" t="str">
        <f t="shared" si="165"/>
        <v/>
      </c>
      <c r="U634" s="14" t="str">
        <f t="shared" si="176"/>
        <v/>
      </c>
      <c r="V634" s="14" t="str">
        <f t="shared" si="177"/>
        <v/>
      </c>
      <c r="W634" s="14" t="str">
        <f>IFERROR(CONCATENATE("PAGO N° ",B634," DEL CONTRATO CPS ",V634," ENTRE ",TEXT(VLOOKUP(A634,matriz,IF(generador!B634=1,16,IF(generador!B634=2,19,IF(generador!B634=3,22,IF(generador!B634=4,25,IF(generador!B634=5,28,IF(generador!B634=6,31,IF(generador!B634=7,34,IF(generador!B634=8,37,IF(generador!B634=9,40,IF(generador!B634=10,43,IF(generador!B634=11,46,IF(generador!B634=12,49,IF(generador!B634=13,52,IF(generador!B634=14,55,IF(generador!B634=15,58))))))))))))))),FALSE),"dd/mm/yyyy")," Y ",TEXT(VLOOKUP(A634,matriz,IF(generador!B634=1,17,IF(generador!B634=2,20,IF(generador!B634=3,23,IF(generador!B634=4,26,IF(generador!B634=5,29,IF(generador!B634=6,32,IF(generador!B634=7,35,IF(generador!B634=8,38,IF(generador!B634=9,41,IF(generador!B634=10,44,IF(generador!B634=11,47,IF(generador!B634=12,50,IF(generador!B634=13,53,IF(generador!B634=14,56,IF(generador!B634=15,59))))))))))))))),FALSE),"dd/mm/yyyy")),"")</f>
        <v/>
      </c>
    </row>
    <row r="635" spans="1:23" x14ac:dyDescent="0.25">
      <c r="A635" s="12"/>
      <c r="B635" s="5"/>
      <c r="C635" s="5"/>
      <c r="D635" s="14" t="str">
        <f t="shared" si="161"/>
        <v/>
      </c>
      <c r="E635" s="15" t="str">
        <f>IFERROR(IF(A635&lt;&gt;"",VLOOKUP(A635,matriz,IF(generador!B635=1,15,IF(generador!B635=2,18,IF(generador!B635=3,21,IF(generador!B635=4,24,IF(generador!B635=5,27,IF(generador!B635=6,30,IF(generador!B635=7,33,IF(generador!B635=8,36,IF(generador!B635=9,39,IF(generador!B635=10,42,IF(generador!B635=11,45,IF(generador!B635=12,48,IF(generador!B635=13,51,IF(generador!B635=14,54,IF(generador!B635=15,57))))))))))))))),FALSE),""),"")</f>
        <v/>
      </c>
      <c r="F635" s="16" t="str">
        <f t="shared" si="162"/>
        <v/>
      </c>
      <c r="G635" s="20" t="str">
        <f t="shared" si="163"/>
        <v/>
      </c>
      <c r="H635" s="13" t="str">
        <f t="shared" ca="1" si="166"/>
        <v/>
      </c>
      <c r="I635" s="14" t="str">
        <f t="shared" si="167"/>
        <v/>
      </c>
      <c r="J635" s="14" t="str">
        <f>""</f>
        <v/>
      </c>
      <c r="K635" s="14" t="str">
        <f t="shared" si="168"/>
        <v/>
      </c>
      <c r="L635" s="14" t="str">
        <f t="shared" si="169"/>
        <v/>
      </c>
      <c r="M635" s="14" t="str">
        <f t="shared" si="170"/>
        <v/>
      </c>
      <c r="N635" s="14" t="str">
        <f t="shared" si="171"/>
        <v/>
      </c>
      <c r="O635" s="14" t="str">
        <f t="shared" si="172"/>
        <v/>
      </c>
      <c r="P635" s="14" t="str">
        <f t="shared" si="173"/>
        <v/>
      </c>
      <c r="Q635" s="14" t="str">
        <f t="shared" si="174"/>
        <v/>
      </c>
      <c r="R635" s="96" t="str">
        <f t="shared" si="164"/>
        <v/>
      </c>
      <c r="S635" s="14" t="str">
        <f t="shared" si="175"/>
        <v/>
      </c>
      <c r="T635" s="14" t="str">
        <f t="shared" si="165"/>
        <v/>
      </c>
      <c r="U635" s="14" t="str">
        <f t="shared" si="176"/>
        <v/>
      </c>
      <c r="V635" s="14" t="str">
        <f t="shared" si="177"/>
        <v/>
      </c>
      <c r="W635" s="14" t="str">
        <f>IFERROR(CONCATENATE("PAGO N° ",B635," DEL CONTRATO CPS ",V635," ENTRE ",TEXT(VLOOKUP(A635,matriz,IF(generador!B635=1,16,IF(generador!B635=2,19,IF(generador!B635=3,22,IF(generador!B635=4,25,IF(generador!B635=5,28,IF(generador!B635=6,31,IF(generador!B635=7,34,IF(generador!B635=8,37,IF(generador!B635=9,40,IF(generador!B635=10,43,IF(generador!B635=11,46,IF(generador!B635=12,49,IF(generador!B635=13,52,IF(generador!B635=14,55,IF(generador!B635=15,58))))))))))))))),FALSE),"dd/mm/yyyy")," Y ",TEXT(VLOOKUP(A635,matriz,IF(generador!B635=1,17,IF(generador!B635=2,20,IF(generador!B635=3,23,IF(generador!B635=4,26,IF(generador!B635=5,29,IF(generador!B635=6,32,IF(generador!B635=7,35,IF(generador!B635=8,38,IF(generador!B635=9,41,IF(generador!B635=10,44,IF(generador!B635=11,47,IF(generador!B635=12,50,IF(generador!B635=13,53,IF(generador!B635=14,56,IF(generador!B635=15,59))))))))))))))),FALSE),"dd/mm/yyyy")),"")</f>
        <v/>
      </c>
    </row>
    <row r="636" spans="1:23" x14ac:dyDescent="0.25">
      <c r="A636" s="12"/>
      <c r="B636" s="5"/>
      <c r="C636" s="5"/>
      <c r="D636" s="14" t="str">
        <f t="shared" si="161"/>
        <v/>
      </c>
      <c r="E636" s="15" t="str">
        <f>IFERROR(IF(A636&lt;&gt;"",VLOOKUP(A636,matriz,IF(generador!B636=1,15,IF(generador!B636=2,18,IF(generador!B636=3,21,IF(generador!B636=4,24,IF(generador!B636=5,27,IF(generador!B636=6,30,IF(generador!B636=7,33,IF(generador!B636=8,36,IF(generador!B636=9,39,IF(generador!B636=10,42,IF(generador!B636=11,45,IF(generador!B636=12,48,IF(generador!B636=13,51,IF(generador!B636=14,54,IF(generador!B636=15,57))))))))))))))),FALSE),""),"")</f>
        <v/>
      </c>
      <c r="F636" s="16" t="str">
        <f t="shared" si="162"/>
        <v/>
      </c>
      <c r="G636" s="20" t="str">
        <f t="shared" si="163"/>
        <v/>
      </c>
      <c r="H636" s="13" t="str">
        <f t="shared" ca="1" si="166"/>
        <v/>
      </c>
      <c r="I636" s="14" t="str">
        <f t="shared" si="167"/>
        <v/>
      </c>
      <c r="J636" s="14" t="str">
        <f>""</f>
        <v/>
      </c>
      <c r="K636" s="14" t="str">
        <f t="shared" si="168"/>
        <v/>
      </c>
      <c r="L636" s="14" t="str">
        <f t="shared" si="169"/>
        <v/>
      </c>
      <c r="M636" s="14" t="str">
        <f t="shared" si="170"/>
        <v/>
      </c>
      <c r="N636" s="14" t="str">
        <f t="shared" si="171"/>
        <v/>
      </c>
      <c r="O636" s="14" t="str">
        <f t="shared" si="172"/>
        <v/>
      </c>
      <c r="P636" s="14" t="str">
        <f t="shared" si="173"/>
        <v/>
      </c>
      <c r="Q636" s="14" t="str">
        <f t="shared" si="174"/>
        <v/>
      </c>
      <c r="R636" s="96" t="str">
        <f t="shared" si="164"/>
        <v/>
      </c>
      <c r="S636" s="14" t="str">
        <f t="shared" si="175"/>
        <v/>
      </c>
      <c r="T636" s="14" t="str">
        <f t="shared" si="165"/>
        <v/>
      </c>
      <c r="U636" s="14" t="str">
        <f t="shared" si="176"/>
        <v/>
      </c>
      <c r="V636" s="14" t="str">
        <f t="shared" si="177"/>
        <v/>
      </c>
      <c r="W636" s="14" t="str">
        <f>IFERROR(CONCATENATE("PAGO N° ",B636," DEL CONTRATO CPS ",V636," ENTRE ",TEXT(VLOOKUP(A636,matriz,IF(generador!B636=1,16,IF(generador!B636=2,19,IF(generador!B636=3,22,IF(generador!B636=4,25,IF(generador!B636=5,28,IF(generador!B636=6,31,IF(generador!B636=7,34,IF(generador!B636=8,37,IF(generador!B636=9,40,IF(generador!B636=10,43,IF(generador!B636=11,46,IF(generador!B636=12,49,IF(generador!B636=13,52,IF(generador!B636=14,55,IF(generador!B636=15,58))))))))))))))),FALSE),"dd/mm/yyyy")," Y ",TEXT(VLOOKUP(A636,matriz,IF(generador!B636=1,17,IF(generador!B636=2,20,IF(generador!B636=3,23,IF(generador!B636=4,26,IF(generador!B636=5,29,IF(generador!B636=6,32,IF(generador!B636=7,35,IF(generador!B636=8,38,IF(generador!B636=9,41,IF(generador!B636=10,44,IF(generador!B636=11,47,IF(generador!B636=12,50,IF(generador!B636=13,53,IF(generador!B636=14,56,IF(generador!B636=15,59))))))))))))))),FALSE),"dd/mm/yyyy")),"")</f>
        <v/>
      </c>
    </row>
    <row r="637" spans="1:23" x14ac:dyDescent="0.25">
      <c r="A637" s="12"/>
      <c r="B637" s="5"/>
      <c r="C637" s="5"/>
      <c r="D637" s="14" t="str">
        <f t="shared" si="161"/>
        <v/>
      </c>
      <c r="E637" s="15" t="str">
        <f>IFERROR(IF(A637&lt;&gt;"",VLOOKUP(A637,matriz,IF(generador!B637=1,15,IF(generador!B637=2,18,IF(generador!B637=3,21,IF(generador!B637=4,24,IF(generador!B637=5,27,IF(generador!B637=6,30,IF(generador!B637=7,33,IF(generador!B637=8,36,IF(generador!B637=9,39,IF(generador!B637=10,42,IF(generador!B637=11,45,IF(generador!B637=12,48,IF(generador!B637=13,51,IF(generador!B637=14,54,IF(generador!B637=15,57))))))))))))))),FALSE),""),"")</f>
        <v/>
      </c>
      <c r="F637" s="16" t="str">
        <f t="shared" si="162"/>
        <v/>
      </c>
      <c r="G637" s="20" t="str">
        <f t="shared" si="163"/>
        <v/>
      </c>
      <c r="H637" s="13" t="str">
        <f t="shared" ca="1" si="166"/>
        <v/>
      </c>
      <c r="I637" s="14" t="str">
        <f t="shared" si="167"/>
        <v/>
      </c>
      <c r="J637" s="14" t="str">
        <f>""</f>
        <v/>
      </c>
      <c r="K637" s="14" t="str">
        <f t="shared" si="168"/>
        <v/>
      </c>
      <c r="L637" s="14" t="str">
        <f t="shared" si="169"/>
        <v/>
      </c>
      <c r="M637" s="14" t="str">
        <f t="shared" si="170"/>
        <v/>
      </c>
      <c r="N637" s="14" t="str">
        <f t="shared" si="171"/>
        <v/>
      </c>
      <c r="O637" s="14" t="str">
        <f t="shared" si="172"/>
        <v/>
      </c>
      <c r="P637" s="14" t="str">
        <f t="shared" si="173"/>
        <v/>
      </c>
      <c r="Q637" s="14" t="str">
        <f t="shared" si="174"/>
        <v/>
      </c>
      <c r="R637" s="96" t="str">
        <f t="shared" si="164"/>
        <v/>
      </c>
      <c r="S637" s="14" t="str">
        <f t="shared" si="175"/>
        <v/>
      </c>
      <c r="T637" s="14" t="str">
        <f t="shared" si="165"/>
        <v/>
      </c>
      <c r="U637" s="14" t="str">
        <f t="shared" si="176"/>
        <v/>
      </c>
      <c r="V637" s="14" t="str">
        <f t="shared" si="177"/>
        <v/>
      </c>
      <c r="W637" s="14" t="str">
        <f>IFERROR(CONCATENATE("PAGO N° ",B637," DEL CONTRATO CPS ",V637," ENTRE ",TEXT(VLOOKUP(A637,matriz,IF(generador!B637=1,16,IF(generador!B637=2,19,IF(generador!B637=3,22,IF(generador!B637=4,25,IF(generador!B637=5,28,IF(generador!B637=6,31,IF(generador!B637=7,34,IF(generador!B637=8,37,IF(generador!B637=9,40,IF(generador!B637=10,43,IF(generador!B637=11,46,IF(generador!B637=12,49,IF(generador!B637=13,52,IF(generador!B637=14,55,IF(generador!B637=15,58))))))))))))))),FALSE),"dd/mm/yyyy")," Y ",TEXT(VLOOKUP(A637,matriz,IF(generador!B637=1,17,IF(generador!B637=2,20,IF(generador!B637=3,23,IF(generador!B637=4,26,IF(generador!B637=5,29,IF(generador!B637=6,32,IF(generador!B637=7,35,IF(generador!B637=8,38,IF(generador!B637=9,41,IF(generador!B637=10,44,IF(generador!B637=11,47,IF(generador!B637=12,50,IF(generador!B637=13,53,IF(generador!B637=14,56,IF(generador!B637=15,59))))))))))))))),FALSE),"dd/mm/yyyy")),"")</f>
        <v/>
      </c>
    </row>
    <row r="638" spans="1:23" x14ac:dyDescent="0.25">
      <c r="A638" s="12"/>
      <c r="B638" s="5"/>
      <c r="C638" s="5"/>
      <c r="D638" s="14" t="str">
        <f t="shared" si="161"/>
        <v/>
      </c>
      <c r="E638" s="15" t="str">
        <f>IFERROR(IF(A638&lt;&gt;"",VLOOKUP(A638,matriz,IF(generador!B638=1,15,IF(generador!B638=2,18,IF(generador!B638=3,21,IF(generador!B638=4,24,IF(generador!B638=5,27,IF(generador!B638=6,30,IF(generador!B638=7,33,IF(generador!B638=8,36,IF(generador!B638=9,39,IF(generador!B638=10,42,IF(generador!B638=11,45,IF(generador!B638=12,48,IF(generador!B638=13,51,IF(generador!B638=14,54,IF(generador!B638=15,57))))))))))))))),FALSE),""),"")</f>
        <v/>
      </c>
      <c r="F638" s="16" t="str">
        <f t="shared" si="162"/>
        <v/>
      </c>
      <c r="G638" s="20" t="str">
        <f t="shared" si="163"/>
        <v/>
      </c>
      <c r="H638" s="13" t="str">
        <f t="shared" ca="1" si="166"/>
        <v/>
      </c>
      <c r="I638" s="14" t="str">
        <f t="shared" si="167"/>
        <v/>
      </c>
      <c r="J638" s="14" t="str">
        <f>""</f>
        <v/>
      </c>
      <c r="K638" s="14" t="str">
        <f t="shared" si="168"/>
        <v/>
      </c>
      <c r="L638" s="14" t="str">
        <f t="shared" si="169"/>
        <v/>
      </c>
      <c r="M638" s="14" t="str">
        <f t="shared" si="170"/>
        <v/>
      </c>
      <c r="N638" s="14" t="str">
        <f t="shared" si="171"/>
        <v/>
      </c>
      <c r="O638" s="14" t="str">
        <f t="shared" si="172"/>
        <v/>
      </c>
      <c r="P638" s="14" t="str">
        <f t="shared" si="173"/>
        <v/>
      </c>
      <c r="Q638" s="14" t="str">
        <f t="shared" si="174"/>
        <v/>
      </c>
      <c r="R638" s="96" t="str">
        <f t="shared" si="164"/>
        <v/>
      </c>
      <c r="S638" s="14" t="str">
        <f t="shared" si="175"/>
        <v/>
      </c>
      <c r="T638" s="14" t="str">
        <f t="shared" si="165"/>
        <v/>
      </c>
      <c r="U638" s="14" t="str">
        <f t="shared" si="176"/>
        <v/>
      </c>
      <c r="V638" s="14" t="str">
        <f t="shared" si="177"/>
        <v/>
      </c>
      <c r="W638" s="14" t="str">
        <f>IFERROR(CONCATENATE("PAGO N° ",B638," DEL CONTRATO CPS ",V638," ENTRE ",TEXT(VLOOKUP(A638,matriz,IF(generador!B638=1,16,IF(generador!B638=2,19,IF(generador!B638=3,22,IF(generador!B638=4,25,IF(generador!B638=5,28,IF(generador!B638=6,31,IF(generador!B638=7,34,IF(generador!B638=8,37,IF(generador!B638=9,40,IF(generador!B638=10,43,IF(generador!B638=11,46,IF(generador!B638=12,49,IF(generador!B638=13,52,IF(generador!B638=14,55,IF(generador!B638=15,58))))))))))))))),FALSE),"dd/mm/yyyy")," Y ",TEXT(VLOOKUP(A638,matriz,IF(generador!B638=1,17,IF(generador!B638=2,20,IF(generador!B638=3,23,IF(generador!B638=4,26,IF(generador!B638=5,29,IF(generador!B638=6,32,IF(generador!B638=7,35,IF(generador!B638=8,38,IF(generador!B638=9,41,IF(generador!B638=10,44,IF(generador!B638=11,47,IF(generador!B638=12,50,IF(generador!B638=13,53,IF(generador!B638=14,56,IF(generador!B638=15,59))))))))))))))),FALSE),"dd/mm/yyyy")),"")</f>
        <v/>
      </c>
    </row>
    <row r="639" spans="1:23" x14ac:dyDescent="0.25">
      <c r="A639" s="12"/>
      <c r="B639" s="5"/>
      <c r="C639" s="5"/>
      <c r="D639" s="14" t="str">
        <f t="shared" si="161"/>
        <v/>
      </c>
      <c r="E639" s="15" t="str">
        <f>IFERROR(IF(A639&lt;&gt;"",VLOOKUP(A639,matriz,IF(generador!B639=1,15,IF(generador!B639=2,18,IF(generador!B639=3,21,IF(generador!B639=4,24,IF(generador!B639=5,27,IF(generador!B639=6,30,IF(generador!B639=7,33,IF(generador!B639=8,36,IF(generador!B639=9,39,IF(generador!B639=10,42,IF(generador!B639=11,45,IF(generador!B639=12,48,IF(generador!B639=13,51,IF(generador!B639=14,54,IF(generador!B639=15,57))))))))))))))),FALSE),""),"")</f>
        <v/>
      </c>
      <c r="F639" s="16" t="str">
        <f t="shared" si="162"/>
        <v/>
      </c>
      <c r="G639" s="20" t="str">
        <f t="shared" si="163"/>
        <v/>
      </c>
      <c r="H639" s="13" t="str">
        <f t="shared" ca="1" si="166"/>
        <v/>
      </c>
      <c r="I639" s="14" t="str">
        <f t="shared" si="167"/>
        <v/>
      </c>
      <c r="J639" s="14" t="str">
        <f>""</f>
        <v/>
      </c>
      <c r="K639" s="14" t="str">
        <f t="shared" si="168"/>
        <v/>
      </c>
      <c r="L639" s="14" t="str">
        <f t="shared" si="169"/>
        <v/>
      </c>
      <c r="M639" s="14" t="str">
        <f t="shared" si="170"/>
        <v/>
      </c>
      <c r="N639" s="14" t="str">
        <f t="shared" si="171"/>
        <v/>
      </c>
      <c r="O639" s="14" t="str">
        <f t="shared" si="172"/>
        <v/>
      </c>
      <c r="P639" s="14" t="str">
        <f t="shared" si="173"/>
        <v/>
      </c>
      <c r="Q639" s="14" t="str">
        <f t="shared" si="174"/>
        <v/>
      </c>
      <c r="R639" s="96" t="str">
        <f t="shared" si="164"/>
        <v/>
      </c>
      <c r="S639" s="14" t="str">
        <f t="shared" si="175"/>
        <v/>
      </c>
      <c r="T639" s="14" t="str">
        <f t="shared" si="165"/>
        <v/>
      </c>
      <c r="U639" s="14" t="str">
        <f t="shared" si="176"/>
        <v/>
      </c>
      <c r="V639" s="14" t="str">
        <f t="shared" si="177"/>
        <v/>
      </c>
      <c r="W639" s="14" t="str">
        <f>IFERROR(CONCATENATE("PAGO N° ",B639," DEL CONTRATO CPS ",V639," ENTRE ",TEXT(VLOOKUP(A639,matriz,IF(generador!B639=1,16,IF(generador!B639=2,19,IF(generador!B639=3,22,IF(generador!B639=4,25,IF(generador!B639=5,28,IF(generador!B639=6,31,IF(generador!B639=7,34,IF(generador!B639=8,37,IF(generador!B639=9,40,IF(generador!B639=10,43,IF(generador!B639=11,46,IF(generador!B639=12,49,IF(generador!B639=13,52,IF(generador!B639=14,55,IF(generador!B639=15,58))))))))))))))),FALSE),"dd/mm/yyyy")," Y ",TEXT(VLOOKUP(A639,matriz,IF(generador!B639=1,17,IF(generador!B639=2,20,IF(generador!B639=3,23,IF(generador!B639=4,26,IF(generador!B639=5,29,IF(generador!B639=6,32,IF(generador!B639=7,35,IF(generador!B639=8,38,IF(generador!B639=9,41,IF(generador!B639=10,44,IF(generador!B639=11,47,IF(generador!B639=12,50,IF(generador!B639=13,53,IF(generador!B639=14,56,IF(generador!B639=15,59))))))))))))))),FALSE),"dd/mm/yyyy")),"")</f>
        <v/>
      </c>
    </row>
    <row r="640" spans="1:23" x14ac:dyDescent="0.25">
      <c r="A640" s="12"/>
      <c r="B640" s="5"/>
      <c r="C640" s="5"/>
      <c r="D640" s="14" t="str">
        <f t="shared" si="161"/>
        <v/>
      </c>
      <c r="E640" s="15" t="str">
        <f>IFERROR(IF(A640&lt;&gt;"",VLOOKUP(A640,matriz,IF(generador!B640=1,15,IF(generador!B640=2,18,IF(generador!B640=3,21,IF(generador!B640=4,24,IF(generador!B640=5,27,IF(generador!B640=6,30,IF(generador!B640=7,33,IF(generador!B640=8,36,IF(generador!B640=9,39,IF(generador!B640=10,42,IF(generador!B640=11,45,IF(generador!B640=12,48,IF(generador!B640=13,51,IF(generador!B640=14,54,IF(generador!B640=15,57))))))))))))))),FALSE),""),"")</f>
        <v/>
      </c>
      <c r="F640" s="16" t="str">
        <f t="shared" si="162"/>
        <v/>
      </c>
      <c r="G640" s="20" t="str">
        <f t="shared" si="163"/>
        <v/>
      </c>
      <c r="H640" s="13" t="str">
        <f t="shared" ca="1" si="166"/>
        <v/>
      </c>
      <c r="I640" s="14" t="str">
        <f t="shared" si="167"/>
        <v/>
      </c>
      <c r="J640" s="14" t="str">
        <f>""</f>
        <v/>
      </c>
      <c r="K640" s="14" t="str">
        <f t="shared" si="168"/>
        <v/>
      </c>
      <c r="L640" s="14" t="str">
        <f t="shared" si="169"/>
        <v/>
      </c>
      <c r="M640" s="14" t="str">
        <f t="shared" si="170"/>
        <v/>
      </c>
      <c r="N640" s="14" t="str">
        <f t="shared" si="171"/>
        <v/>
      </c>
      <c r="O640" s="14" t="str">
        <f t="shared" si="172"/>
        <v/>
      </c>
      <c r="P640" s="14" t="str">
        <f t="shared" si="173"/>
        <v/>
      </c>
      <c r="Q640" s="14" t="str">
        <f t="shared" si="174"/>
        <v/>
      </c>
      <c r="R640" s="96" t="str">
        <f t="shared" si="164"/>
        <v/>
      </c>
      <c r="S640" s="14" t="str">
        <f t="shared" si="175"/>
        <v/>
      </c>
      <c r="T640" s="14" t="str">
        <f t="shared" si="165"/>
        <v/>
      </c>
      <c r="U640" s="14" t="str">
        <f t="shared" si="176"/>
        <v/>
      </c>
      <c r="V640" s="14" t="str">
        <f t="shared" si="177"/>
        <v/>
      </c>
      <c r="W640" s="14" t="str">
        <f>IFERROR(CONCATENATE("PAGO N° ",B640," DEL CONTRATO CPS ",V640," ENTRE ",TEXT(VLOOKUP(A640,matriz,IF(generador!B640=1,16,IF(generador!B640=2,19,IF(generador!B640=3,22,IF(generador!B640=4,25,IF(generador!B640=5,28,IF(generador!B640=6,31,IF(generador!B640=7,34,IF(generador!B640=8,37,IF(generador!B640=9,40,IF(generador!B640=10,43,IF(generador!B640=11,46,IF(generador!B640=12,49,IF(generador!B640=13,52,IF(generador!B640=14,55,IF(generador!B640=15,58))))))))))))))),FALSE),"dd/mm/yyyy")," Y ",TEXT(VLOOKUP(A640,matriz,IF(generador!B640=1,17,IF(generador!B640=2,20,IF(generador!B640=3,23,IF(generador!B640=4,26,IF(generador!B640=5,29,IF(generador!B640=6,32,IF(generador!B640=7,35,IF(generador!B640=8,38,IF(generador!B640=9,41,IF(generador!B640=10,44,IF(generador!B640=11,47,IF(generador!B640=12,50,IF(generador!B640=13,53,IF(generador!B640=14,56,IF(generador!B640=15,59))))))))))))))),FALSE),"dd/mm/yyyy")),"")</f>
        <v/>
      </c>
    </row>
    <row r="641" spans="1:23" x14ac:dyDescent="0.25">
      <c r="A641" s="12"/>
      <c r="B641" s="5"/>
      <c r="C641" s="5"/>
      <c r="D641" s="14" t="str">
        <f t="shared" si="161"/>
        <v/>
      </c>
      <c r="E641" s="15" t="str">
        <f>IFERROR(IF(A641&lt;&gt;"",VLOOKUP(A641,matriz,IF(generador!B641=1,15,IF(generador!B641=2,18,IF(generador!B641=3,21,IF(generador!B641=4,24,IF(generador!B641=5,27,IF(generador!B641=6,30,IF(generador!B641=7,33,IF(generador!B641=8,36,IF(generador!B641=9,39,IF(generador!B641=10,42,IF(generador!B641=11,45,IF(generador!B641=12,48,IF(generador!B641=13,51,IF(generador!B641=14,54,IF(generador!B641=15,57))))))))))))))),FALSE),""),"")</f>
        <v/>
      </c>
      <c r="F641" s="16" t="str">
        <f t="shared" si="162"/>
        <v/>
      </c>
      <c r="G641" s="20" t="str">
        <f t="shared" si="163"/>
        <v/>
      </c>
      <c r="H641" s="13" t="str">
        <f t="shared" ca="1" si="166"/>
        <v/>
      </c>
      <c r="I641" s="14" t="str">
        <f t="shared" si="167"/>
        <v/>
      </c>
      <c r="J641" s="14" t="str">
        <f>""</f>
        <v/>
      </c>
      <c r="K641" s="14" t="str">
        <f t="shared" si="168"/>
        <v/>
      </c>
      <c r="L641" s="14" t="str">
        <f t="shared" si="169"/>
        <v/>
      </c>
      <c r="M641" s="14" t="str">
        <f t="shared" si="170"/>
        <v/>
      </c>
      <c r="N641" s="14" t="str">
        <f t="shared" si="171"/>
        <v/>
      </c>
      <c r="O641" s="14" t="str">
        <f t="shared" si="172"/>
        <v/>
      </c>
      <c r="P641" s="14" t="str">
        <f t="shared" si="173"/>
        <v/>
      </c>
      <c r="Q641" s="14" t="str">
        <f t="shared" si="174"/>
        <v/>
      </c>
      <c r="R641" s="96" t="str">
        <f t="shared" si="164"/>
        <v/>
      </c>
      <c r="S641" s="14" t="str">
        <f t="shared" si="175"/>
        <v/>
      </c>
      <c r="T641" s="14" t="str">
        <f t="shared" si="165"/>
        <v/>
      </c>
      <c r="U641" s="14" t="str">
        <f t="shared" si="176"/>
        <v/>
      </c>
      <c r="V641" s="14" t="str">
        <f t="shared" si="177"/>
        <v/>
      </c>
      <c r="W641" s="14" t="str">
        <f>IFERROR(CONCATENATE("PAGO N° ",B641," DEL CONTRATO CPS ",V641," ENTRE ",TEXT(VLOOKUP(A641,matriz,IF(generador!B641=1,16,IF(generador!B641=2,19,IF(generador!B641=3,22,IF(generador!B641=4,25,IF(generador!B641=5,28,IF(generador!B641=6,31,IF(generador!B641=7,34,IF(generador!B641=8,37,IF(generador!B641=9,40,IF(generador!B641=10,43,IF(generador!B641=11,46,IF(generador!B641=12,49,IF(generador!B641=13,52,IF(generador!B641=14,55,IF(generador!B641=15,58))))))))))))))),FALSE),"dd/mm/yyyy")," Y ",TEXT(VLOOKUP(A641,matriz,IF(generador!B641=1,17,IF(generador!B641=2,20,IF(generador!B641=3,23,IF(generador!B641=4,26,IF(generador!B641=5,29,IF(generador!B641=6,32,IF(generador!B641=7,35,IF(generador!B641=8,38,IF(generador!B641=9,41,IF(generador!B641=10,44,IF(generador!B641=11,47,IF(generador!B641=12,50,IF(generador!B641=13,53,IF(generador!B641=14,56,IF(generador!B641=15,59))))))))))))))),FALSE),"dd/mm/yyyy")),"")</f>
        <v/>
      </c>
    </row>
    <row r="642" spans="1:23" x14ac:dyDescent="0.25">
      <c r="A642" s="12"/>
      <c r="B642" s="5"/>
      <c r="C642" s="5"/>
      <c r="D642" s="14" t="str">
        <f t="shared" si="161"/>
        <v/>
      </c>
      <c r="E642" s="15" t="str">
        <f>IFERROR(IF(A642&lt;&gt;"",VLOOKUP(A642,matriz,IF(generador!B642=1,15,IF(generador!B642=2,18,IF(generador!B642=3,21,IF(generador!B642=4,24,IF(generador!B642=5,27,IF(generador!B642=6,30,IF(generador!B642=7,33,IF(generador!B642=8,36,IF(generador!B642=9,39,IF(generador!B642=10,42,IF(generador!B642=11,45,IF(generador!B642=12,48,IF(generador!B642=13,51,IF(generador!B642=14,54,IF(generador!B642=15,57))))))))))))))),FALSE),""),"")</f>
        <v/>
      </c>
      <c r="F642" s="16" t="str">
        <f t="shared" si="162"/>
        <v/>
      </c>
      <c r="G642" s="20" t="str">
        <f t="shared" si="163"/>
        <v/>
      </c>
      <c r="H642" s="13" t="str">
        <f t="shared" ca="1" si="166"/>
        <v/>
      </c>
      <c r="I642" s="14" t="str">
        <f t="shared" si="167"/>
        <v/>
      </c>
      <c r="J642" s="14" t="str">
        <f>""</f>
        <v/>
      </c>
      <c r="K642" s="14" t="str">
        <f t="shared" si="168"/>
        <v/>
      </c>
      <c r="L642" s="14" t="str">
        <f t="shared" si="169"/>
        <v/>
      </c>
      <c r="M642" s="14" t="str">
        <f t="shared" si="170"/>
        <v/>
      </c>
      <c r="N642" s="14" t="str">
        <f t="shared" si="171"/>
        <v/>
      </c>
      <c r="O642" s="14" t="str">
        <f t="shared" si="172"/>
        <v/>
      </c>
      <c r="P642" s="14" t="str">
        <f t="shared" si="173"/>
        <v/>
      </c>
      <c r="Q642" s="14" t="str">
        <f t="shared" si="174"/>
        <v/>
      </c>
      <c r="R642" s="96" t="str">
        <f t="shared" si="164"/>
        <v/>
      </c>
      <c r="S642" s="14" t="str">
        <f t="shared" si="175"/>
        <v/>
      </c>
      <c r="T642" s="14" t="str">
        <f t="shared" si="165"/>
        <v/>
      </c>
      <c r="U642" s="14" t="str">
        <f t="shared" si="176"/>
        <v/>
      </c>
      <c r="V642" s="14" t="str">
        <f t="shared" si="177"/>
        <v/>
      </c>
      <c r="W642" s="14" t="str">
        <f>IFERROR(CONCATENATE("PAGO N° ",B642," DEL CONTRATO CPS ",V642," ENTRE ",TEXT(VLOOKUP(A642,matriz,IF(generador!B642=1,16,IF(generador!B642=2,19,IF(generador!B642=3,22,IF(generador!B642=4,25,IF(generador!B642=5,28,IF(generador!B642=6,31,IF(generador!B642=7,34,IF(generador!B642=8,37,IF(generador!B642=9,40,IF(generador!B642=10,43,IF(generador!B642=11,46,IF(generador!B642=12,49,IF(generador!B642=13,52,IF(generador!B642=14,55,IF(generador!B642=15,58))))))))))))))),FALSE),"dd/mm/yyyy")," Y ",TEXT(VLOOKUP(A642,matriz,IF(generador!B642=1,17,IF(generador!B642=2,20,IF(generador!B642=3,23,IF(generador!B642=4,26,IF(generador!B642=5,29,IF(generador!B642=6,32,IF(generador!B642=7,35,IF(generador!B642=8,38,IF(generador!B642=9,41,IF(generador!B642=10,44,IF(generador!B642=11,47,IF(generador!B642=12,50,IF(generador!B642=13,53,IF(generador!B642=14,56,IF(generador!B642=15,59))))))))))))))),FALSE),"dd/mm/yyyy")),"")</f>
        <v/>
      </c>
    </row>
    <row r="643" spans="1:23" x14ac:dyDescent="0.25">
      <c r="A643" s="12"/>
      <c r="B643" s="5"/>
      <c r="C643" s="5"/>
      <c r="D643" s="14" t="str">
        <f t="shared" ref="D643:D706" si="178">IFERROR(IF(C643&lt;&gt;"",CONCATENATE(VLOOKUP(A643,matriz,IF(C643="NO",98,100),FALSE),VLOOKUP(A643,matriz,103,FALSE)),""),"")</f>
        <v/>
      </c>
      <c r="E643" s="15" t="str">
        <f>IFERROR(IF(A643&lt;&gt;"",VLOOKUP(A643,matriz,IF(generador!B643=1,15,IF(generador!B643=2,18,IF(generador!B643=3,21,IF(generador!B643=4,24,IF(generador!B643=5,27,IF(generador!B643=6,30,IF(generador!B643=7,33,IF(generador!B643=8,36,IF(generador!B643=9,39,IF(generador!B643=10,42,IF(generador!B643=11,45,IF(generador!B643=12,48,IF(generador!B643=13,51,IF(generador!B643=14,54,IF(generador!B643=15,57))))))))))))))),FALSE),""),"")</f>
        <v/>
      </c>
      <c r="F643" s="16" t="str">
        <f t="shared" ref="F643:F706" si="179">IFERROR(IF(E643,VLOOKUP(A643,matriz,97,FALSE),""),"")</f>
        <v/>
      </c>
      <c r="G643" s="20" t="str">
        <f t="shared" ref="G643:G706" si="180">IFERROR(IF(E643,VLOOKUP(A643,matriz,IF(C643="NO",99,101),FALSE),""),"")</f>
        <v/>
      </c>
      <c r="H643" s="13" t="str">
        <f t="shared" ca="1" si="166"/>
        <v/>
      </c>
      <c r="I643" s="14" t="str">
        <f t="shared" si="167"/>
        <v/>
      </c>
      <c r="J643" s="14" t="str">
        <f>""</f>
        <v/>
      </c>
      <c r="K643" s="14" t="str">
        <f t="shared" si="168"/>
        <v/>
      </c>
      <c r="L643" s="14" t="str">
        <f t="shared" si="169"/>
        <v/>
      </c>
      <c r="M643" s="14" t="str">
        <f t="shared" si="170"/>
        <v/>
      </c>
      <c r="N643" s="14" t="str">
        <f t="shared" si="171"/>
        <v/>
      </c>
      <c r="O643" s="14" t="str">
        <f t="shared" si="172"/>
        <v/>
      </c>
      <c r="P643" s="14" t="str">
        <f t="shared" si="173"/>
        <v/>
      </c>
      <c r="Q643" s="14" t="str">
        <f t="shared" si="174"/>
        <v/>
      </c>
      <c r="R643" s="96" t="str">
        <f t="shared" ref="R643:R706" si="181">IFERROR(IF(E643,CONCATENATE(TEXT(VLOOKUP(A643,matriz,IF(C643="NO",67,82),FALSE),"YYYY"),VLOOKUP(A643,matriz,IF(C643="NO",66,81),FALSE)),""),"")</f>
        <v/>
      </c>
      <c r="S643" s="14" t="str">
        <f t="shared" si="175"/>
        <v/>
      </c>
      <c r="T643" s="14" t="str">
        <f t="shared" ref="T643:T706" si="182">IFERROR(IF(E643,CONCATENATE(TEXT(VLOOKUP(A643,matriz,IF(C643="NO",64,79),FALSE),"YYYY"),VLOOKUP(A643,matriz,IF(C643="NO",63,78),FALSE)),""),"")</f>
        <v/>
      </c>
      <c r="U643" s="14" t="str">
        <f t="shared" si="176"/>
        <v/>
      </c>
      <c r="V643" s="14" t="str">
        <f t="shared" si="177"/>
        <v/>
      </c>
      <c r="W643" s="14" t="str">
        <f>IFERROR(CONCATENATE("PAGO N° ",B643," DEL CONTRATO CPS ",V643," ENTRE ",TEXT(VLOOKUP(A643,matriz,IF(generador!B643=1,16,IF(generador!B643=2,19,IF(generador!B643=3,22,IF(generador!B643=4,25,IF(generador!B643=5,28,IF(generador!B643=6,31,IF(generador!B643=7,34,IF(generador!B643=8,37,IF(generador!B643=9,40,IF(generador!B643=10,43,IF(generador!B643=11,46,IF(generador!B643=12,49,IF(generador!B643=13,52,IF(generador!B643=14,55,IF(generador!B643=15,58))))))))))))))),FALSE),"dd/mm/yyyy")," Y ",TEXT(VLOOKUP(A643,matriz,IF(generador!B643=1,17,IF(generador!B643=2,20,IF(generador!B643=3,23,IF(generador!B643=4,26,IF(generador!B643=5,29,IF(generador!B643=6,32,IF(generador!B643=7,35,IF(generador!B643=8,38,IF(generador!B643=9,41,IF(generador!B643=10,44,IF(generador!B643=11,47,IF(generador!B643=12,50,IF(generador!B643=13,53,IF(generador!B643=14,56,IF(generador!B643=15,59))))))))))))))),FALSE),"dd/mm/yyyy")),"")</f>
        <v/>
      </c>
    </row>
    <row r="644" spans="1:23" x14ac:dyDescent="0.25">
      <c r="A644" s="12"/>
      <c r="B644" s="5"/>
      <c r="C644" s="5"/>
      <c r="D644" s="14" t="str">
        <f t="shared" si="178"/>
        <v/>
      </c>
      <c r="E644" s="15" t="str">
        <f>IFERROR(IF(A644&lt;&gt;"",VLOOKUP(A644,matriz,IF(generador!B644=1,15,IF(generador!B644=2,18,IF(generador!B644=3,21,IF(generador!B644=4,24,IF(generador!B644=5,27,IF(generador!B644=6,30,IF(generador!B644=7,33,IF(generador!B644=8,36,IF(generador!B644=9,39,IF(generador!B644=10,42,IF(generador!B644=11,45,IF(generador!B644=12,48,IF(generador!B644=13,51,IF(generador!B644=14,54,IF(generador!B644=15,57))))))))))))))),FALSE),""),"")</f>
        <v/>
      </c>
      <c r="F644" s="16" t="str">
        <f t="shared" si="179"/>
        <v/>
      </c>
      <c r="G644" s="20" t="str">
        <f t="shared" si="180"/>
        <v/>
      </c>
      <c r="H644" s="13" t="str">
        <f t="shared" ref="H644:H707" ca="1" si="183">IFERROR(IF(C644&lt;&gt;"",TODAY(),""),"")</f>
        <v/>
      </c>
      <c r="I644" s="14" t="str">
        <f t="shared" ref="I644:I707" si="184">IFERROR(IF(D644&lt;&gt;"",I643+1,""),1)</f>
        <v/>
      </c>
      <c r="J644" s="14" t="str">
        <f>""</f>
        <v/>
      </c>
      <c r="K644" s="14" t="str">
        <f t="shared" ref="K644:K707" si="185">IFERROR(IF(E644,0,""),"")</f>
        <v/>
      </c>
      <c r="L644" s="14" t="str">
        <f t="shared" ref="L644:L707" si="186">IFERROR(IF(E644,0,""),"")</f>
        <v/>
      </c>
      <c r="M644" s="14" t="str">
        <f t="shared" ref="M644:M707" si="187">IFERROR(IF(E644,0,""),"")</f>
        <v/>
      </c>
      <c r="N644" s="14" t="str">
        <f t="shared" ref="N644:N707" si="188">IFERROR(IF(E644,0,""),"")</f>
        <v/>
      </c>
      <c r="O644" s="14" t="str">
        <f t="shared" ref="O644:O707" si="189">IFERROR(IF(E644,"01",""),"")</f>
        <v/>
      </c>
      <c r="P644" s="14" t="str">
        <f t="shared" ref="P644:P707" si="190">IFERROR(IF(K644&lt;&gt;"",P643+1,""),1)</f>
        <v/>
      </c>
      <c r="Q644" s="14" t="str">
        <f t="shared" ref="Q644:Q707" si="191">IFERROR(IF(E644,0,""),"")</f>
        <v/>
      </c>
      <c r="R644" s="96" t="str">
        <f t="shared" si="181"/>
        <v/>
      </c>
      <c r="S644" s="14" t="str">
        <f t="shared" ref="S644:S707" si="192">IFERROR(IF(D644&lt;&gt;"",S643+1,""),1)</f>
        <v/>
      </c>
      <c r="T644" s="14" t="str">
        <f t="shared" si="182"/>
        <v/>
      </c>
      <c r="U644" s="14" t="str">
        <f t="shared" ref="U644:U707" si="193">IFERROR(IF(E644,0,""),"")</f>
        <v/>
      </c>
      <c r="V644" s="14" t="str">
        <f t="shared" ref="V644:V707" si="194">IFERROR(IF(E644,A644,""),"")</f>
        <v/>
      </c>
      <c r="W644" s="14" t="str">
        <f>IFERROR(CONCATENATE("PAGO N° ",B644," DEL CONTRATO CPS ",V644," ENTRE ",TEXT(VLOOKUP(A644,matriz,IF(generador!B644=1,16,IF(generador!B644=2,19,IF(generador!B644=3,22,IF(generador!B644=4,25,IF(generador!B644=5,28,IF(generador!B644=6,31,IF(generador!B644=7,34,IF(generador!B644=8,37,IF(generador!B644=9,40,IF(generador!B644=10,43,IF(generador!B644=11,46,IF(generador!B644=12,49,IF(generador!B644=13,52,IF(generador!B644=14,55,IF(generador!B644=15,58))))))))))))))),FALSE),"dd/mm/yyyy")," Y ",TEXT(VLOOKUP(A644,matriz,IF(generador!B644=1,17,IF(generador!B644=2,20,IF(generador!B644=3,23,IF(generador!B644=4,26,IF(generador!B644=5,29,IF(generador!B644=6,32,IF(generador!B644=7,35,IF(generador!B644=8,38,IF(generador!B644=9,41,IF(generador!B644=10,44,IF(generador!B644=11,47,IF(generador!B644=12,50,IF(generador!B644=13,53,IF(generador!B644=14,56,IF(generador!B644=15,59))))))))))))))),FALSE),"dd/mm/yyyy")),"")</f>
        <v/>
      </c>
    </row>
    <row r="645" spans="1:23" x14ac:dyDescent="0.25">
      <c r="A645" s="12"/>
      <c r="B645" s="5"/>
      <c r="C645" s="5"/>
      <c r="D645" s="14" t="str">
        <f t="shared" si="178"/>
        <v/>
      </c>
      <c r="E645" s="15" t="str">
        <f>IFERROR(IF(A645&lt;&gt;"",VLOOKUP(A645,matriz,IF(generador!B645=1,15,IF(generador!B645=2,18,IF(generador!B645=3,21,IF(generador!B645=4,24,IF(generador!B645=5,27,IF(generador!B645=6,30,IF(generador!B645=7,33,IF(generador!B645=8,36,IF(generador!B645=9,39,IF(generador!B645=10,42,IF(generador!B645=11,45,IF(generador!B645=12,48,IF(generador!B645=13,51,IF(generador!B645=14,54,IF(generador!B645=15,57))))))))))))))),FALSE),""),"")</f>
        <v/>
      </c>
      <c r="F645" s="16" t="str">
        <f t="shared" si="179"/>
        <v/>
      </c>
      <c r="G645" s="20" t="str">
        <f t="shared" si="180"/>
        <v/>
      </c>
      <c r="H645" s="13" t="str">
        <f t="shared" ca="1" si="183"/>
        <v/>
      </c>
      <c r="I645" s="14" t="str">
        <f t="shared" si="184"/>
        <v/>
      </c>
      <c r="J645" s="14" t="str">
        <f>""</f>
        <v/>
      </c>
      <c r="K645" s="14" t="str">
        <f t="shared" si="185"/>
        <v/>
      </c>
      <c r="L645" s="14" t="str">
        <f t="shared" si="186"/>
        <v/>
      </c>
      <c r="M645" s="14" t="str">
        <f t="shared" si="187"/>
        <v/>
      </c>
      <c r="N645" s="14" t="str">
        <f t="shared" si="188"/>
        <v/>
      </c>
      <c r="O645" s="14" t="str">
        <f t="shared" si="189"/>
        <v/>
      </c>
      <c r="P645" s="14" t="str">
        <f t="shared" si="190"/>
        <v/>
      </c>
      <c r="Q645" s="14" t="str">
        <f t="shared" si="191"/>
        <v/>
      </c>
      <c r="R645" s="96" t="str">
        <f t="shared" si="181"/>
        <v/>
      </c>
      <c r="S645" s="14" t="str">
        <f t="shared" si="192"/>
        <v/>
      </c>
      <c r="T645" s="14" t="str">
        <f t="shared" si="182"/>
        <v/>
      </c>
      <c r="U645" s="14" t="str">
        <f t="shared" si="193"/>
        <v/>
      </c>
      <c r="V645" s="14" t="str">
        <f t="shared" si="194"/>
        <v/>
      </c>
      <c r="W645" s="14" t="str">
        <f>IFERROR(CONCATENATE("PAGO N° ",B645," DEL CONTRATO CPS ",V645," ENTRE ",TEXT(VLOOKUP(A645,matriz,IF(generador!B645=1,16,IF(generador!B645=2,19,IF(generador!B645=3,22,IF(generador!B645=4,25,IF(generador!B645=5,28,IF(generador!B645=6,31,IF(generador!B645=7,34,IF(generador!B645=8,37,IF(generador!B645=9,40,IF(generador!B645=10,43,IF(generador!B645=11,46,IF(generador!B645=12,49,IF(generador!B645=13,52,IF(generador!B645=14,55,IF(generador!B645=15,58))))))))))))))),FALSE),"dd/mm/yyyy")," Y ",TEXT(VLOOKUP(A645,matriz,IF(generador!B645=1,17,IF(generador!B645=2,20,IF(generador!B645=3,23,IF(generador!B645=4,26,IF(generador!B645=5,29,IF(generador!B645=6,32,IF(generador!B645=7,35,IF(generador!B645=8,38,IF(generador!B645=9,41,IF(generador!B645=10,44,IF(generador!B645=11,47,IF(generador!B645=12,50,IF(generador!B645=13,53,IF(generador!B645=14,56,IF(generador!B645=15,59))))))))))))))),FALSE),"dd/mm/yyyy")),"")</f>
        <v/>
      </c>
    </row>
    <row r="646" spans="1:23" x14ac:dyDescent="0.25">
      <c r="A646" s="12"/>
      <c r="B646" s="5"/>
      <c r="C646" s="5"/>
      <c r="D646" s="14" t="str">
        <f t="shared" si="178"/>
        <v/>
      </c>
      <c r="E646" s="15" t="str">
        <f>IFERROR(IF(A646&lt;&gt;"",VLOOKUP(A646,matriz,IF(generador!B646=1,15,IF(generador!B646=2,18,IF(generador!B646=3,21,IF(generador!B646=4,24,IF(generador!B646=5,27,IF(generador!B646=6,30,IF(generador!B646=7,33,IF(generador!B646=8,36,IF(generador!B646=9,39,IF(generador!B646=10,42,IF(generador!B646=11,45,IF(generador!B646=12,48,IF(generador!B646=13,51,IF(generador!B646=14,54,IF(generador!B646=15,57))))))))))))))),FALSE),""),"")</f>
        <v/>
      </c>
      <c r="F646" s="16" t="str">
        <f t="shared" si="179"/>
        <v/>
      </c>
      <c r="G646" s="20" t="str">
        <f t="shared" si="180"/>
        <v/>
      </c>
      <c r="H646" s="13" t="str">
        <f t="shared" ca="1" si="183"/>
        <v/>
      </c>
      <c r="I646" s="14" t="str">
        <f t="shared" si="184"/>
        <v/>
      </c>
      <c r="J646" s="14" t="str">
        <f>""</f>
        <v/>
      </c>
      <c r="K646" s="14" t="str">
        <f t="shared" si="185"/>
        <v/>
      </c>
      <c r="L646" s="14" t="str">
        <f t="shared" si="186"/>
        <v/>
      </c>
      <c r="M646" s="14" t="str">
        <f t="shared" si="187"/>
        <v/>
      </c>
      <c r="N646" s="14" t="str">
        <f t="shared" si="188"/>
        <v/>
      </c>
      <c r="O646" s="14" t="str">
        <f t="shared" si="189"/>
        <v/>
      </c>
      <c r="P646" s="14" t="str">
        <f t="shared" si="190"/>
        <v/>
      </c>
      <c r="Q646" s="14" t="str">
        <f t="shared" si="191"/>
        <v/>
      </c>
      <c r="R646" s="96" t="str">
        <f t="shared" si="181"/>
        <v/>
      </c>
      <c r="S646" s="14" t="str">
        <f t="shared" si="192"/>
        <v/>
      </c>
      <c r="T646" s="14" t="str">
        <f t="shared" si="182"/>
        <v/>
      </c>
      <c r="U646" s="14" t="str">
        <f t="shared" si="193"/>
        <v/>
      </c>
      <c r="V646" s="14" t="str">
        <f t="shared" si="194"/>
        <v/>
      </c>
      <c r="W646" s="14" t="str">
        <f>IFERROR(CONCATENATE("PAGO N° ",B646," DEL CONTRATO CPS ",V646," ENTRE ",TEXT(VLOOKUP(A646,matriz,IF(generador!B646=1,16,IF(generador!B646=2,19,IF(generador!B646=3,22,IF(generador!B646=4,25,IF(generador!B646=5,28,IF(generador!B646=6,31,IF(generador!B646=7,34,IF(generador!B646=8,37,IF(generador!B646=9,40,IF(generador!B646=10,43,IF(generador!B646=11,46,IF(generador!B646=12,49,IF(generador!B646=13,52,IF(generador!B646=14,55,IF(generador!B646=15,58))))))))))))))),FALSE),"dd/mm/yyyy")," Y ",TEXT(VLOOKUP(A646,matriz,IF(generador!B646=1,17,IF(generador!B646=2,20,IF(generador!B646=3,23,IF(generador!B646=4,26,IF(generador!B646=5,29,IF(generador!B646=6,32,IF(generador!B646=7,35,IF(generador!B646=8,38,IF(generador!B646=9,41,IF(generador!B646=10,44,IF(generador!B646=11,47,IF(generador!B646=12,50,IF(generador!B646=13,53,IF(generador!B646=14,56,IF(generador!B646=15,59))))))))))))))),FALSE),"dd/mm/yyyy")),"")</f>
        <v/>
      </c>
    </row>
    <row r="647" spans="1:23" x14ac:dyDescent="0.25">
      <c r="A647" s="12"/>
      <c r="B647" s="5"/>
      <c r="C647" s="5"/>
      <c r="D647" s="14" t="str">
        <f t="shared" si="178"/>
        <v/>
      </c>
      <c r="E647" s="15" t="str">
        <f>IFERROR(IF(A647&lt;&gt;"",VLOOKUP(A647,matriz,IF(generador!B647=1,15,IF(generador!B647=2,18,IF(generador!B647=3,21,IF(generador!B647=4,24,IF(generador!B647=5,27,IF(generador!B647=6,30,IF(generador!B647=7,33,IF(generador!B647=8,36,IF(generador!B647=9,39,IF(generador!B647=10,42,IF(generador!B647=11,45,IF(generador!B647=12,48,IF(generador!B647=13,51,IF(generador!B647=14,54,IF(generador!B647=15,57))))))))))))))),FALSE),""),"")</f>
        <v/>
      </c>
      <c r="F647" s="16" t="str">
        <f t="shared" si="179"/>
        <v/>
      </c>
      <c r="G647" s="20" t="str">
        <f t="shared" si="180"/>
        <v/>
      </c>
      <c r="H647" s="13" t="str">
        <f t="shared" ca="1" si="183"/>
        <v/>
      </c>
      <c r="I647" s="14" t="str">
        <f t="shared" si="184"/>
        <v/>
      </c>
      <c r="J647" s="14" t="str">
        <f>""</f>
        <v/>
      </c>
      <c r="K647" s="14" t="str">
        <f t="shared" si="185"/>
        <v/>
      </c>
      <c r="L647" s="14" t="str">
        <f t="shared" si="186"/>
        <v/>
      </c>
      <c r="M647" s="14" t="str">
        <f t="shared" si="187"/>
        <v/>
      </c>
      <c r="N647" s="14" t="str">
        <f t="shared" si="188"/>
        <v/>
      </c>
      <c r="O647" s="14" t="str">
        <f t="shared" si="189"/>
        <v/>
      </c>
      <c r="P647" s="14" t="str">
        <f t="shared" si="190"/>
        <v/>
      </c>
      <c r="Q647" s="14" t="str">
        <f t="shared" si="191"/>
        <v/>
      </c>
      <c r="R647" s="96" t="str">
        <f t="shared" si="181"/>
        <v/>
      </c>
      <c r="S647" s="14" t="str">
        <f t="shared" si="192"/>
        <v/>
      </c>
      <c r="T647" s="14" t="str">
        <f t="shared" si="182"/>
        <v/>
      </c>
      <c r="U647" s="14" t="str">
        <f t="shared" si="193"/>
        <v/>
      </c>
      <c r="V647" s="14" t="str">
        <f t="shared" si="194"/>
        <v/>
      </c>
      <c r="W647" s="14" t="str">
        <f>IFERROR(CONCATENATE("PAGO N° ",B647," DEL CONTRATO CPS ",V647," ENTRE ",TEXT(VLOOKUP(A647,matriz,IF(generador!B647=1,16,IF(generador!B647=2,19,IF(generador!B647=3,22,IF(generador!B647=4,25,IF(generador!B647=5,28,IF(generador!B647=6,31,IF(generador!B647=7,34,IF(generador!B647=8,37,IF(generador!B647=9,40,IF(generador!B647=10,43,IF(generador!B647=11,46,IF(generador!B647=12,49,IF(generador!B647=13,52,IF(generador!B647=14,55,IF(generador!B647=15,58))))))))))))))),FALSE),"dd/mm/yyyy")," Y ",TEXT(VLOOKUP(A647,matriz,IF(generador!B647=1,17,IF(generador!B647=2,20,IF(generador!B647=3,23,IF(generador!B647=4,26,IF(generador!B647=5,29,IF(generador!B647=6,32,IF(generador!B647=7,35,IF(generador!B647=8,38,IF(generador!B647=9,41,IF(generador!B647=10,44,IF(generador!B647=11,47,IF(generador!B647=12,50,IF(generador!B647=13,53,IF(generador!B647=14,56,IF(generador!B647=15,59))))))))))))))),FALSE),"dd/mm/yyyy")),"")</f>
        <v/>
      </c>
    </row>
    <row r="648" spans="1:23" x14ac:dyDescent="0.25">
      <c r="A648" s="12"/>
      <c r="B648" s="5"/>
      <c r="C648" s="5"/>
      <c r="D648" s="14" t="str">
        <f t="shared" si="178"/>
        <v/>
      </c>
      <c r="E648" s="15" t="str">
        <f>IFERROR(IF(A648&lt;&gt;"",VLOOKUP(A648,matriz,IF(generador!B648=1,15,IF(generador!B648=2,18,IF(generador!B648=3,21,IF(generador!B648=4,24,IF(generador!B648=5,27,IF(generador!B648=6,30,IF(generador!B648=7,33,IF(generador!B648=8,36,IF(generador!B648=9,39,IF(generador!B648=10,42,IF(generador!B648=11,45,IF(generador!B648=12,48,IF(generador!B648=13,51,IF(generador!B648=14,54,IF(generador!B648=15,57))))))))))))))),FALSE),""),"")</f>
        <v/>
      </c>
      <c r="F648" s="16" t="str">
        <f t="shared" si="179"/>
        <v/>
      </c>
      <c r="G648" s="20" t="str">
        <f t="shared" si="180"/>
        <v/>
      </c>
      <c r="H648" s="13" t="str">
        <f t="shared" ca="1" si="183"/>
        <v/>
      </c>
      <c r="I648" s="14" t="str">
        <f t="shared" si="184"/>
        <v/>
      </c>
      <c r="J648" s="14" t="str">
        <f>""</f>
        <v/>
      </c>
      <c r="K648" s="14" t="str">
        <f t="shared" si="185"/>
        <v/>
      </c>
      <c r="L648" s="14" t="str">
        <f t="shared" si="186"/>
        <v/>
      </c>
      <c r="M648" s="14" t="str">
        <f t="shared" si="187"/>
        <v/>
      </c>
      <c r="N648" s="14" t="str">
        <f t="shared" si="188"/>
        <v/>
      </c>
      <c r="O648" s="14" t="str">
        <f t="shared" si="189"/>
        <v/>
      </c>
      <c r="P648" s="14" t="str">
        <f t="shared" si="190"/>
        <v/>
      </c>
      <c r="Q648" s="14" t="str">
        <f t="shared" si="191"/>
        <v/>
      </c>
      <c r="R648" s="96" t="str">
        <f t="shared" si="181"/>
        <v/>
      </c>
      <c r="S648" s="14" t="str">
        <f t="shared" si="192"/>
        <v/>
      </c>
      <c r="T648" s="14" t="str">
        <f t="shared" si="182"/>
        <v/>
      </c>
      <c r="U648" s="14" t="str">
        <f t="shared" si="193"/>
        <v/>
      </c>
      <c r="V648" s="14" t="str">
        <f t="shared" si="194"/>
        <v/>
      </c>
      <c r="W648" s="14" t="str">
        <f>IFERROR(CONCATENATE("PAGO N° ",B648," DEL CONTRATO CPS ",V648," ENTRE ",TEXT(VLOOKUP(A648,matriz,IF(generador!B648=1,16,IF(generador!B648=2,19,IF(generador!B648=3,22,IF(generador!B648=4,25,IF(generador!B648=5,28,IF(generador!B648=6,31,IF(generador!B648=7,34,IF(generador!B648=8,37,IF(generador!B648=9,40,IF(generador!B648=10,43,IF(generador!B648=11,46,IF(generador!B648=12,49,IF(generador!B648=13,52,IF(generador!B648=14,55,IF(generador!B648=15,58))))))))))))))),FALSE),"dd/mm/yyyy")," Y ",TEXT(VLOOKUP(A648,matriz,IF(generador!B648=1,17,IF(generador!B648=2,20,IF(generador!B648=3,23,IF(generador!B648=4,26,IF(generador!B648=5,29,IF(generador!B648=6,32,IF(generador!B648=7,35,IF(generador!B648=8,38,IF(generador!B648=9,41,IF(generador!B648=10,44,IF(generador!B648=11,47,IF(generador!B648=12,50,IF(generador!B648=13,53,IF(generador!B648=14,56,IF(generador!B648=15,59))))))))))))))),FALSE),"dd/mm/yyyy")),"")</f>
        <v/>
      </c>
    </row>
    <row r="649" spans="1:23" x14ac:dyDescent="0.25">
      <c r="A649" s="12"/>
      <c r="B649" s="5"/>
      <c r="C649" s="5"/>
      <c r="D649" s="14" t="str">
        <f t="shared" si="178"/>
        <v/>
      </c>
      <c r="E649" s="15" t="str">
        <f>IFERROR(IF(A649&lt;&gt;"",VLOOKUP(A649,matriz,IF(generador!B649=1,15,IF(generador!B649=2,18,IF(generador!B649=3,21,IF(generador!B649=4,24,IF(generador!B649=5,27,IF(generador!B649=6,30,IF(generador!B649=7,33,IF(generador!B649=8,36,IF(generador!B649=9,39,IF(generador!B649=10,42,IF(generador!B649=11,45,IF(generador!B649=12,48,IF(generador!B649=13,51,IF(generador!B649=14,54,IF(generador!B649=15,57))))))))))))))),FALSE),""),"")</f>
        <v/>
      </c>
      <c r="F649" s="16" t="str">
        <f t="shared" si="179"/>
        <v/>
      </c>
      <c r="G649" s="20" t="str">
        <f t="shared" si="180"/>
        <v/>
      </c>
      <c r="H649" s="13" t="str">
        <f t="shared" ca="1" si="183"/>
        <v/>
      </c>
      <c r="I649" s="14" t="str">
        <f t="shared" si="184"/>
        <v/>
      </c>
      <c r="J649" s="14" t="str">
        <f>""</f>
        <v/>
      </c>
      <c r="K649" s="14" t="str">
        <f t="shared" si="185"/>
        <v/>
      </c>
      <c r="L649" s="14" t="str">
        <f t="shared" si="186"/>
        <v/>
      </c>
      <c r="M649" s="14" t="str">
        <f t="shared" si="187"/>
        <v/>
      </c>
      <c r="N649" s="14" t="str">
        <f t="shared" si="188"/>
        <v/>
      </c>
      <c r="O649" s="14" t="str">
        <f t="shared" si="189"/>
        <v/>
      </c>
      <c r="P649" s="14" t="str">
        <f t="shared" si="190"/>
        <v/>
      </c>
      <c r="Q649" s="14" t="str">
        <f t="shared" si="191"/>
        <v/>
      </c>
      <c r="R649" s="96" t="str">
        <f t="shared" si="181"/>
        <v/>
      </c>
      <c r="S649" s="14" t="str">
        <f t="shared" si="192"/>
        <v/>
      </c>
      <c r="T649" s="14" t="str">
        <f t="shared" si="182"/>
        <v/>
      </c>
      <c r="U649" s="14" t="str">
        <f t="shared" si="193"/>
        <v/>
      </c>
      <c r="V649" s="14" t="str">
        <f t="shared" si="194"/>
        <v/>
      </c>
      <c r="W649" s="14" t="str">
        <f>IFERROR(CONCATENATE("PAGO N° ",B649," DEL CONTRATO CPS ",V649," ENTRE ",TEXT(VLOOKUP(A649,matriz,IF(generador!B649=1,16,IF(generador!B649=2,19,IF(generador!B649=3,22,IF(generador!B649=4,25,IF(generador!B649=5,28,IF(generador!B649=6,31,IF(generador!B649=7,34,IF(generador!B649=8,37,IF(generador!B649=9,40,IF(generador!B649=10,43,IF(generador!B649=11,46,IF(generador!B649=12,49,IF(generador!B649=13,52,IF(generador!B649=14,55,IF(generador!B649=15,58))))))))))))))),FALSE),"dd/mm/yyyy")," Y ",TEXT(VLOOKUP(A649,matriz,IF(generador!B649=1,17,IF(generador!B649=2,20,IF(generador!B649=3,23,IF(generador!B649=4,26,IF(generador!B649=5,29,IF(generador!B649=6,32,IF(generador!B649=7,35,IF(generador!B649=8,38,IF(generador!B649=9,41,IF(generador!B649=10,44,IF(generador!B649=11,47,IF(generador!B649=12,50,IF(generador!B649=13,53,IF(generador!B649=14,56,IF(generador!B649=15,59))))))))))))))),FALSE),"dd/mm/yyyy")),"")</f>
        <v/>
      </c>
    </row>
    <row r="650" spans="1:23" x14ac:dyDescent="0.25">
      <c r="A650" s="12"/>
      <c r="B650" s="5"/>
      <c r="C650" s="5"/>
      <c r="D650" s="14" t="str">
        <f t="shared" si="178"/>
        <v/>
      </c>
      <c r="E650" s="15" t="str">
        <f>IFERROR(IF(A650&lt;&gt;"",VLOOKUP(A650,matriz,IF(generador!B650=1,15,IF(generador!B650=2,18,IF(generador!B650=3,21,IF(generador!B650=4,24,IF(generador!B650=5,27,IF(generador!B650=6,30,IF(generador!B650=7,33,IF(generador!B650=8,36,IF(generador!B650=9,39,IF(generador!B650=10,42,IF(generador!B650=11,45,IF(generador!B650=12,48,IF(generador!B650=13,51,IF(generador!B650=14,54,IF(generador!B650=15,57))))))))))))))),FALSE),""),"")</f>
        <v/>
      </c>
      <c r="F650" s="16" t="str">
        <f t="shared" si="179"/>
        <v/>
      </c>
      <c r="G650" s="20" t="str">
        <f t="shared" si="180"/>
        <v/>
      </c>
      <c r="H650" s="13" t="str">
        <f t="shared" ca="1" si="183"/>
        <v/>
      </c>
      <c r="I650" s="14" t="str">
        <f t="shared" si="184"/>
        <v/>
      </c>
      <c r="J650" s="14" t="str">
        <f>""</f>
        <v/>
      </c>
      <c r="K650" s="14" t="str">
        <f t="shared" si="185"/>
        <v/>
      </c>
      <c r="L650" s="14" t="str">
        <f t="shared" si="186"/>
        <v/>
      </c>
      <c r="M650" s="14" t="str">
        <f t="shared" si="187"/>
        <v/>
      </c>
      <c r="N650" s="14" t="str">
        <f t="shared" si="188"/>
        <v/>
      </c>
      <c r="O650" s="14" t="str">
        <f t="shared" si="189"/>
        <v/>
      </c>
      <c r="P650" s="14" t="str">
        <f t="shared" si="190"/>
        <v/>
      </c>
      <c r="Q650" s="14" t="str">
        <f t="shared" si="191"/>
        <v/>
      </c>
      <c r="R650" s="96" t="str">
        <f t="shared" si="181"/>
        <v/>
      </c>
      <c r="S650" s="14" t="str">
        <f t="shared" si="192"/>
        <v/>
      </c>
      <c r="T650" s="14" t="str">
        <f t="shared" si="182"/>
        <v/>
      </c>
      <c r="U650" s="14" t="str">
        <f t="shared" si="193"/>
        <v/>
      </c>
      <c r="V650" s="14" t="str">
        <f t="shared" si="194"/>
        <v/>
      </c>
      <c r="W650" s="14" t="str">
        <f>IFERROR(CONCATENATE("PAGO N° ",B650," DEL CONTRATO CPS ",V650," ENTRE ",TEXT(VLOOKUP(A650,matriz,IF(generador!B650=1,16,IF(generador!B650=2,19,IF(generador!B650=3,22,IF(generador!B650=4,25,IF(generador!B650=5,28,IF(generador!B650=6,31,IF(generador!B650=7,34,IF(generador!B650=8,37,IF(generador!B650=9,40,IF(generador!B650=10,43,IF(generador!B650=11,46,IF(generador!B650=12,49,IF(generador!B650=13,52,IF(generador!B650=14,55,IF(generador!B650=15,58))))))))))))))),FALSE),"dd/mm/yyyy")," Y ",TEXT(VLOOKUP(A650,matriz,IF(generador!B650=1,17,IF(generador!B650=2,20,IF(generador!B650=3,23,IF(generador!B650=4,26,IF(generador!B650=5,29,IF(generador!B650=6,32,IF(generador!B650=7,35,IF(generador!B650=8,38,IF(generador!B650=9,41,IF(generador!B650=10,44,IF(generador!B650=11,47,IF(generador!B650=12,50,IF(generador!B650=13,53,IF(generador!B650=14,56,IF(generador!B650=15,59))))))))))))))),FALSE),"dd/mm/yyyy")),"")</f>
        <v/>
      </c>
    </row>
    <row r="651" spans="1:23" x14ac:dyDescent="0.25">
      <c r="A651" s="12"/>
      <c r="B651" s="5"/>
      <c r="C651" s="5"/>
      <c r="D651" s="14" t="str">
        <f t="shared" si="178"/>
        <v/>
      </c>
      <c r="E651" s="15" t="str">
        <f>IFERROR(IF(A651&lt;&gt;"",VLOOKUP(A651,matriz,IF(generador!B651=1,15,IF(generador!B651=2,18,IF(generador!B651=3,21,IF(generador!B651=4,24,IF(generador!B651=5,27,IF(generador!B651=6,30,IF(generador!B651=7,33,IF(generador!B651=8,36,IF(generador!B651=9,39,IF(generador!B651=10,42,IF(generador!B651=11,45,IF(generador!B651=12,48,IF(generador!B651=13,51,IF(generador!B651=14,54,IF(generador!B651=15,57))))))))))))))),FALSE),""),"")</f>
        <v/>
      </c>
      <c r="F651" s="16" t="str">
        <f t="shared" si="179"/>
        <v/>
      </c>
      <c r="G651" s="20" t="str">
        <f t="shared" si="180"/>
        <v/>
      </c>
      <c r="H651" s="13" t="str">
        <f t="shared" ca="1" si="183"/>
        <v/>
      </c>
      <c r="I651" s="14" t="str">
        <f t="shared" si="184"/>
        <v/>
      </c>
      <c r="J651" s="14" t="str">
        <f>""</f>
        <v/>
      </c>
      <c r="K651" s="14" t="str">
        <f t="shared" si="185"/>
        <v/>
      </c>
      <c r="L651" s="14" t="str">
        <f t="shared" si="186"/>
        <v/>
      </c>
      <c r="M651" s="14" t="str">
        <f t="shared" si="187"/>
        <v/>
      </c>
      <c r="N651" s="14" t="str">
        <f t="shared" si="188"/>
        <v/>
      </c>
      <c r="O651" s="14" t="str">
        <f t="shared" si="189"/>
        <v/>
      </c>
      <c r="P651" s="14" t="str">
        <f t="shared" si="190"/>
        <v/>
      </c>
      <c r="Q651" s="14" t="str">
        <f t="shared" si="191"/>
        <v/>
      </c>
      <c r="R651" s="96" t="str">
        <f t="shared" si="181"/>
        <v/>
      </c>
      <c r="S651" s="14" t="str">
        <f t="shared" si="192"/>
        <v/>
      </c>
      <c r="T651" s="14" t="str">
        <f t="shared" si="182"/>
        <v/>
      </c>
      <c r="U651" s="14" t="str">
        <f t="shared" si="193"/>
        <v/>
      </c>
      <c r="V651" s="14" t="str">
        <f t="shared" si="194"/>
        <v/>
      </c>
      <c r="W651" s="14" t="str">
        <f>IFERROR(CONCATENATE("PAGO N° ",B651," DEL CONTRATO CPS ",V651," ENTRE ",TEXT(VLOOKUP(A651,matriz,IF(generador!B651=1,16,IF(generador!B651=2,19,IF(generador!B651=3,22,IF(generador!B651=4,25,IF(generador!B651=5,28,IF(generador!B651=6,31,IF(generador!B651=7,34,IF(generador!B651=8,37,IF(generador!B651=9,40,IF(generador!B651=10,43,IF(generador!B651=11,46,IF(generador!B651=12,49,IF(generador!B651=13,52,IF(generador!B651=14,55,IF(generador!B651=15,58))))))))))))))),FALSE),"dd/mm/yyyy")," Y ",TEXT(VLOOKUP(A651,matriz,IF(generador!B651=1,17,IF(generador!B651=2,20,IF(generador!B651=3,23,IF(generador!B651=4,26,IF(generador!B651=5,29,IF(generador!B651=6,32,IF(generador!B651=7,35,IF(generador!B651=8,38,IF(generador!B651=9,41,IF(generador!B651=10,44,IF(generador!B651=11,47,IF(generador!B651=12,50,IF(generador!B651=13,53,IF(generador!B651=14,56,IF(generador!B651=15,59))))))))))))))),FALSE),"dd/mm/yyyy")),"")</f>
        <v/>
      </c>
    </row>
    <row r="652" spans="1:23" x14ac:dyDescent="0.25">
      <c r="A652" s="12"/>
      <c r="B652" s="5"/>
      <c r="C652" s="5"/>
      <c r="D652" s="14" t="str">
        <f t="shared" si="178"/>
        <v/>
      </c>
      <c r="E652" s="15" t="str">
        <f>IFERROR(IF(A652&lt;&gt;"",VLOOKUP(A652,matriz,IF(generador!B652=1,15,IF(generador!B652=2,18,IF(generador!B652=3,21,IF(generador!B652=4,24,IF(generador!B652=5,27,IF(generador!B652=6,30,IF(generador!B652=7,33,IF(generador!B652=8,36,IF(generador!B652=9,39,IF(generador!B652=10,42,IF(generador!B652=11,45,IF(generador!B652=12,48,IF(generador!B652=13,51,IF(generador!B652=14,54,IF(generador!B652=15,57))))))))))))))),FALSE),""),"")</f>
        <v/>
      </c>
      <c r="F652" s="16" t="str">
        <f t="shared" si="179"/>
        <v/>
      </c>
      <c r="G652" s="20" t="str">
        <f t="shared" si="180"/>
        <v/>
      </c>
      <c r="H652" s="13" t="str">
        <f t="shared" ca="1" si="183"/>
        <v/>
      </c>
      <c r="I652" s="14" t="str">
        <f t="shared" si="184"/>
        <v/>
      </c>
      <c r="J652" s="14" t="str">
        <f>""</f>
        <v/>
      </c>
      <c r="K652" s="14" t="str">
        <f t="shared" si="185"/>
        <v/>
      </c>
      <c r="L652" s="14" t="str">
        <f t="shared" si="186"/>
        <v/>
      </c>
      <c r="M652" s="14" t="str">
        <f t="shared" si="187"/>
        <v/>
      </c>
      <c r="N652" s="14" t="str">
        <f t="shared" si="188"/>
        <v/>
      </c>
      <c r="O652" s="14" t="str">
        <f t="shared" si="189"/>
        <v/>
      </c>
      <c r="P652" s="14" t="str">
        <f t="shared" si="190"/>
        <v/>
      </c>
      <c r="Q652" s="14" t="str">
        <f t="shared" si="191"/>
        <v/>
      </c>
      <c r="R652" s="96" t="str">
        <f t="shared" si="181"/>
        <v/>
      </c>
      <c r="S652" s="14" t="str">
        <f t="shared" si="192"/>
        <v/>
      </c>
      <c r="T652" s="14" t="str">
        <f t="shared" si="182"/>
        <v/>
      </c>
      <c r="U652" s="14" t="str">
        <f t="shared" si="193"/>
        <v/>
      </c>
      <c r="V652" s="14" t="str">
        <f t="shared" si="194"/>
        <v/>
      </c>
      <c r="W652" s="14" t="str">
        <f>IFERROR(CONCATENATE("PAGO N° ",B652," DEL CONTRATO CPS ",V652," ENTRE ",TEXT(VLOOKUP(A652,matriz,IF(generador!B652=1,16,IF(generador!B652=2,19,IF(generador!B652=3,22,IF(generador!B652=4,25,IF(generador!B652=5,28,IF(generador!B652=6,31,IF(generador!B652=7,34,IF(generador!B652=8,37,IF(generador!B652=9,40,IF(generador!B652=10,43,IF(generador!B652=11,46,IF(generador!B652=12,49,IF(generador!B652=13,52,IF(generador!B652=14,55,IF(generador!B652=15,58))))))))))))))),FALSE),"dd/mm/yyyy")," Y ",TEXT(VLOOKUP(A652,matriz,IF(generador!B652=1,17,IF(generador!B652=2,20,IF(generador!B652=3,23,IF(generador!B652=4,26,IF(generador!B652=5,29,IF(generador!B652=6,32,IF(generador!B652=7,35,IF(generador!B652=8,38,IF(generador!B652=9,41,IF(generador!B652=10,44,IF(generador!B652=11,47,IF(generador!B652=12,50,IF(generador!B652=13,53,IF(generador!B652=14,56,IF(generador!B652=15,59))))))))))))))),FALSE),"dd/mm/yyyy")),"")</f>
        <v/>
      </c>
    </row>
    <row r="653" spans="1:23" x14ac:dyDescent="0.25">
      <c r="A653" s="12"/>
      <c r="B653" s="5"/>
      <c r="C653" s="5"/>
      <c r="D653" s="14" t="str">
        <f t="shared" si="178"/>
        <v/>
      </c>
      <c r="E653" s="15" t="str">
        <f>IFERROR(IF(A653&lt;&gt;"",VLOOKUP(A653,matriz,IF(generador!B653=1,15,IF(generador!B653=2,18,IF(generador!B653=3,21,IF(generador!B653=4,24,IF(generador!B653=5,27,IF(generador!B653=6,30,IF(generador!B653=7,33,IF(generador!B653=8,36,IF(generador!B653=9,39,IF(generador!B653=10,42,IF(generador!B653=11,45,IF(generador!B653=12,48,IF(generador!B653=13,51,IF(generador!B653=14,54,IF(generador!B653=15,57))))))))))))))),FALSE),""),"")</f>
        <v/>
      </c>
      <c r="F653" s="16" t="str">
        <f t="shared" si="179"/>
        <v/>
      </c>
      <c r="G653" s="20" t="str">
        <f t="shared" si="180"/>
        <v/>
      </c>
      <c r="H653" s="13" t="str">
        <f t="shared" ca="1" si="183"/>
        <v/>
      </c>
      <c r="I653" s="14" t="str">
        <f t="shared" si="184"/>
        <v/>
      </c>
      <c r="J653" s="14" t="str">
        <f>""</f>
        <v/>
      </c>
      <c r="K653" s="14" t="str">
        <f t="shared" si="185"/>
        <v/>
      </c>
      <c r="L653" s="14" t="str">
        <f t="shared" si="186"/>
        <v/>
      </c>
      <c r="M653" s="14" t="str">
        <f t="shared" si="187"/>
        <v/>
      </c>
      <c r="N653" s="14" t="str">
        <f t="shared" si="188"/>
        <v/>
      </c>
      <c r="O653" s="14" t="str">
        <f t="shared" si="189"/>
        <v/>
      </c>
      <c r="P653" s="14" t="str">
        <f t="shared" si="190"/>
        <v/>
      </c>
      <c r="Q653" s="14" t="str">
        <f t="shared" si="191"/>
        <v/>
      </c>
      <c r="R653" s="96" t="str">
        <f t="shared" si="181"/>
        <v/>
      </c>
      <c r="S653" s="14" t="str">
        <f t="shared" si="192"/>
        <v/>
      </c>
      <c r="T653" s="14" t="str">
        <f t="shared" si="182"/>
        <v/>
      </c>
      <c r="U653" s="14" t="str">
        <f t="shared" si="193"/>
        <v/>
      </c>
      <c r="V653" s="14" t="str">
        <f t="shared" si="194"/>
        <v/>
      </c>
      <c r="W653" s="14" t="str">
        <f>IFERROR(CONCATENATE("PAGO N° ",B653," DEL CONTRATO CPS ",V653," ENTRE ",TEXT(VLOOKUP(A653,matriz,IF(generador!B653=1,16,IF(generador!B653=2,19,IF(generador!B653=3,22,IF(generador!B653=4,25,IF(generador!B653=5,28,IF(generador!B653=6,31,IF(generador!B653=7,34,IF(generador!B653=8,37,IF(generador!B653=9,40,IF(generador!B653=10,43,IF(generador!B653=11,46,IF(generador!B653=12,49,IF(generador!B653=13,52,IF(generador!B653=14,55,IF(generador!B653=15,58))))))))))))))),FALSE),"dd/mm/yyyy")," Y ",TEXT(VLOOKUP(A653,matriz,IF(generador!B653=1,17,IF(generador!B653=2,20,IF(generador!B653=3,23,IF(generador!B653=4,26,IF(generador!B653=5,29,IF(generador!B653=6,32,IF(generador!B653=7,35,IF(generador!B653=8,38,IF(generador!B653=9,41,IF(generador!B653=10,44,IF(generador!B653=11,47,IF(generador!B653=12,50,IF(generador!B653=13,53,IF(generador!B653=14,56,IF(generador!B653=15,59))))))))))))))),FALSE),"dd/mm/yyyy")),"")</f>
        <v/>
      </c>
    </row>
    <row r="654" spans="1:23" x14ac:dyDescent="0.25">
      <c r="A654" s="12"/>
      <c r="B654" s="5"/>
      <c r="C654" s="5"/>
      <c r="D654" s="14" t="str">
        <f t="shared" si="178"/>
        <v/>
      </c>
      <c r="E654" s="15" t="str">
        <f>IFERROR(IF(A654&lt;&gt;"",VLOOKUP(A654,matriz,IF(generador!B654=1,15,IF(generador!B654=2,18,IF(generador!B654=3,21,IF(generador!B654=4,24,IF(generador!B654=5,27,IF(generador!B654=6,30,IF(generador!B654=7,33,IF(generador!B654=8,36,IF(generador!B654=9,39,IF(generador!B654=10,42,IF(generador!B654=11,45,IF(generador!B654=12,48,IF(generador!B654=13,51,IF(generador!B654=14,54,IF(generador!B654=15,57))))))))))))))),FALSE),""),"")</f>
        <v/>
      </c>
      <c r="F654" s="16" t="str">
        <f t="shared" si="179"/>
        <v/>
      </c>
      <c r="G654" s="20" t="str">
        <f t="shared" si="180"/>
        <v/>
      </c>
      <c r="H654" s="13" t="str">
        <f t="shared" ca="1" si="183"/>
        <v/>
      </c>
      <c r="I654" s="14" t="str">
        <f t="shared" si="184"/>
        <v/>
      </c>
      <c r="J654" s="14" t="str">
        <f>""</f>
        <v/>
      </c>
      <c r="K654" s="14" t="str">
        <f t="shared" si="185"/>
        <v/>
      </c>
      <c r="L654" s="14" t="str">
        <f t="shared" si="186"/>
        <v/>
      </c>
      <c r="M654" s="14" t="str">
        <f t="shared" si="187"/>
        <v/>
      </c>
      <c r="N654" s="14" t="str">
        <f t="shared" si="188"/>
        <v/>
      </c>
      <c r="O654" s="14" t="str">
        <f t="shared" si="189"/>
        <v/>
      </c>
      <c r="P654" s="14" t="str">
        <f t="shared" si="190"/>
        <v/>
      </c>
      <c r="Q654" s="14" t="str">
        <f t="shared" si="191"/>
        <v/>
      </c>
      <c r="R654" s="96" t="str">
        <f t="shared" si="181"/>
        <v/>
      </c>
      <c r="S654" s="14" t="str">
        <f t="shared" si="192"/>
        <v/>
      </c>
      <c r="T654" s="14" t="str">
        <f t="shared" si="182"/>
        <v/>
      </c>
      <c r="U654" s="14" t="str">
        <f t="shared" si="193"/>
        <v/>
      </c>
      <c r="V654" s="14" t="str">
        <f t="shared" si="194"/>
        <v/>
      </c>
      <c r="W654" s="14" t="str">
        <f>IFERROR(CONCATENATE("PAGO N° ",B654," DEL CONTRATO CPS ",V654," ENTRE ",TEXT(VLOOKUP(A654,matriz,IF(generador!B654=1,16,IF(generador!B654=2,19,IF(generador!B654=3,22,IF(generador!B654=4,25,IF(generador!B654=5,28,IF(generador!B654=6,31,IF(generador!B654=7,34,IF(generador!B654=8,37,IF(generador!B654=9,40,IF(generador!B654=10,43,IF(generador!B654=11,46,IF(generador!B654=12,49,IF(generador!B654=13,52,IF(generador!B654=14,55,IF(generador!B654=15,58))))))))))))))),FALSE),"dd/mm/yyyy")," Y ",TEXT(VLOOKUP(A654,matriz,IF(generador!B654=1,17,IF(generador!B654=2,20,IF(generador!B654=3,23,IF(generador!B654=4,26,IF(generador!B654=5,29,IF(generador!B654=6,32,IF(generador!B654=7,35,IF(generador!B654=8,38,IF(generador!B654=9,41,IF(generador!B654=10,44,IF(generador!B654=11,47,IF(generador!B654=12,50,IF(generador!B654=13,53,IF(generador!B654=14,56,IF(generador!B654=15,59))))))))))))))),FALSE),"dd/mm/yyyy")),"")</f>
        <v/>
      </c>
    </row>
    <row r="655" spans="1:23" x14ac:dyDescent="0.25">
      <c r="A655" s="12"/>
      <c r="B655" s="5"/>
      <c r="C655" s="5"/>
      <c r="D655" s="14" t="str">
        <f t="shared" si="178"/>
        <v/>
      </c>
      <c r="E655" s="15" t="str">
        <f>IFERROR(IF(A655&lt;&gt;"",VLOOKUP(A655,matriz,IF(generador!B655=1,15,IF(generador!B655=2,18,IF(generador!B655=3,21,IF(generador!B655=4,24,IF(generador!B655=5,27,IF(generador!B655=6,30,IF(generador!B655=7,33,IF(generador!B655=8,36,IF(generador!B655=9,39,IF(generador!B655=10,42,IF(generador!B655=11,45,IF(generador!B655=12,48,IF(generador!B655=13,51,IF(generador!B655=14,54,IF(generador!B655=15,57))))))))))))))),FALSE),""),"")</f>
        <v/>
      </c>
      <c r="F655" s="16" t="str">
        <f t="shared" si="179"/>
        <v/>
      </c>
      <c r="G655" s="20" t="str">
        <f t="shared" si="180"/>
        <v/>
      </c>
      <c r="H655" s="13" t="str">
        <f t="shared" ca="1" si="183"/>
        <v/>
      </c>
      <c r="I655" s="14" t="str">
        <f t="shared" si="184"/>
        <v/>
      </c>
      <c r="J655" s="14" t="str">
        <f>""</f>
        <v/>
      </c>
      <c r="K655" s="14" t="str">
        <f t="shared" si="185"/>
        <v/>
      </c>
      <c r="L655" s="14" t="str">
        <f t="shared" si="186"/>
        <v/>
      </c>
      <c r="M655" s="14" t="str">
        <f t="shared" si="187"/>
        <v/>
      </c>
      <c r="N655" s="14" t="str">
        <f t="shared" si="188"/>
        <v/>
      </c>
      <c r="O655" s="14" t="str">
        <f t="shared" si="189"/>
        <v/>
      </c>
      <c r="P655" s="14" t="str">
        <f t="shared" si="190"/>
        <v/>
      </c>
      <c r="Q655" s="14" t="str">
        <f t="shared" si="191"/>
        <v/>
      </c>
      <c r="R655" s="96" t="str">
        <f t="shared" si="181"/>
        <v/>
      </c>
      <c r="S655" s="14" t="str">
        <f t="shared" si="192"/>
        <v/>
      </c>
      <c r="T655" s="14" t="str">
        <f t="shared" si="182"/>
        <v/>
      </c>
      <c r="U655" s="14" t="str">
        <f t="shared" si="193"/>
        <v/>
      </c>
      <c r="V655" s="14" t="str">
        <f t="shared" si="194"/>
        <v/>
      </c>
      <c r="W655" s="14" t="str">
        <f>IFERROR(CONCATENATE("PAGO N° ",B655," DEL CONTRATO CPS ",V655," ENTRE ",TEXT(VLOOKUP(A655,matriz,IF(generador!B655=1,16,IF(generador!B655=2,19,IF(generador!B655=3,22,IF(generador!B655=4,25,IF(generador!B655=5,28,IF(generador!B655=6,31,IF(generador!B655=7,34,IF(generador!B655=8,37,IF(generador!B655=9,40,IF(generador!B655=10,43,IF(generador!B655=11,46,IF(generador!B655=12,49,IF(generador!B655=13,52,IF(generador!B655=14,55,IF(generador!B655=15,58))))))))))))))),FALSE),"dd/mm/yyyy")," Y ",TEXT(VLOOKUP(A655,matriz,IF(generador!B655=1,17,IF(generador!B655=2,20,IF(generador!B655=3,23,IF(generador!B655=4,26,IF(generador!B655=5,29,IF(generador!B655=6,32,IF(generador!B655=7,35,IF(generador!B655=8,38,IF(generador!B655=9,41,IF(generador!B655=10,44,IF(generador!B655=11,47,IF(generador!B655=12,50,IF(generador!B655=13,53,IF(generador!B655=14,56,IF(generador!B655=15,59))))))))))))))),FALSE),"dd/mm/yyyy")),"")</f>
        <v/>
      </c>
    </row>
    <row r="656" spans="1:23" x14ac:dyDescent="0.25">
      <c r="A656" s="12"/>
      <c r="B656" s="5"/>
      <c r="C656" s="5"/>
      <c r="D656" s="14" t="str">
        <f t="shared" si="178"/>
        <v/>
      </c>
      <c r="E656" s="15" t="str">
        <f>IFERROR(IF(A656&lt;&gt;"",VLOOKUP(A656,matriz,IF(generador!B656=1,15,IF(generador!B656=2,18,IF(generador!B656=3,21,IF(generador!B656=4,24,IF(generador!B656=5,27,IF(generador!B656=6,30,IF(generador!B656=7,33,IF(generador!B656=8,36,IF(generador!B656=9,39,IF(generador!B656=10,42,IF(generador!B656=11,45,IF(generador!B656=12,48,IF(generador!B656=13,51,IF(generador!B656=14,54,IF(generador!B656=15,57))))))))))))))),FALSE),""),"")</f>
        <v/>
      </c>
      <c r="F656" s="16" t="str">
        <f t="shared" si="179"/>
        <v/>
      </c>
      <c r="G656" s="20" t="str">
        <f t="shared" si="180"/>
        <v/>
      </c>
      <c r="H656" s="13" t="str">
        <f t="shared" ca="1" si="183"/>
        <v/>
      </c>
      <c r="I656" s="14" t="str">
        <f t="shared" si="184"/>
        <v/>
      </c>
      <c r="J656" s="14" t="str">
        <f>""</f>
        <v/>
      </c>
      <c r="K656" s="14" t="str">
        <f t="shared" si="185"/>
        <v/>
      </c>
      <c r="L656" s="14" t="str">
        <f t="shared" si="186"/>
        <v/>
      </c>
      <c r="M656" s="14" t="str">
        <f t="shared" si="187"/>
        <v/>
      </c>
      <c r="N656" s="14" t="str">
        <f t="shared" si="188"/>
        <v/>
      </c>
      <c r="O656" s="14" t="str">
        <f t="shared" si="189"/>
        <v/>
      </c>
      <c r="P656" s="14" t="str">
        <f t="shared" si="190"/>
        <v/>
      </c>
      <c r="Q656" s="14" t="str">
        <f t="shared" si="191"/>
        <v/>
      </c>
      <c r="R656" s="96" t="str">
        <f t="shared" si="181"/>
        <v/>
      </c>
      <c r="S656" s="14" t="str">
        <f t="shared" si="192"/>
        <v/>
      </c>
      <c r="T656" s="14" t="str">
        <f t="shared" si="182"/>
        <v/>
      </c>
      <c r="U656" s="14" t="str">
        <f t="shared" si="193"/>
        <v/>
      </c>
      <c r="V656" s="14" t="str">
        <f t="shared" si="194"/>
        <v/>
      </c>
      <c r="W656" s="14" t="str">
        <f>IFERROR(CONCATENATE("PAGO N° ",B656," DEL CONTRATO CPS ",V656," ENTRE ",TEXT(VLOOKUP(A656,matriz,IF(generador!B656=1,16,IF(generador!B656=2,19,IF(generador!B656=3,22,IF(generador!B656=4,25,IF(generador!B656=5,28,IF(generador!B656=6,31,IF(generador!B656=7,34,IF(generador!B656=8,37,IF(generador!B656=9,40,IF(generador!B656=10,43,IF(generador!B656=11,46,IF(generador!B656=12,49,IF(generador!B656=13,52,IF(generador!B656=14,55,IF(generador!B656=15,58))))))))))))))),FALSE),"dd/mm/yyyy")," Y ",TEXT(VLOOKUP(A656,matriz,IF(generador!B656=1,17,IF(generador!B656=2,20,IF(generador!B656=3,23,IF(generador!B656=4,26,IF(generador!B656=5,29,IF(generador!B656=6,32,IF(generador!B656=7,35,IF(generador!B656=8,38,IF(generador!B656=9,41,IF(generador!B656=10,44,IF(generador!B656=11,47,IF(generador!B656=12,50,IF(generador!B656=13,53,IF(generador!B656=14,56,IF(generador!B656=15,59))))))))))))))),FALSE),"dd/mm/yyyy")),"")</f>
        <v/>
      </c>
    </row>
    <row r="657" spans="1:23" x14ac:dyDescent="0.25">
      <c r="A657" s="12"/>
      <c r="B657" s="5"/>
      <c r="C657" s="5"/>
      <c r="D657" s="14" t="str">
        <f t="shared" si="178"/>
        <v/>
      </c>
      <c r="E657" s="15" t="str">
        <f>IFERROR(IF(A657&lt;&gt;"",VLOOKUP(A657,matriz,IF(generador!B657=1,15,IF(generador!B657=2,18,IF(generador!B657=3,21,IF(generador!B657=4,24,IF(generador!B657=5,27,IF(generador!B657=6,30,IF(generador!B657=7,33,IF(generador!B657=8,36,IF(generador!B657=9,39,IF(generador!B657=10,42,IF(generador!B657=11,45,IF(generador!B657=12,48,IF(generador!B657=13,51,IF(generador!B657=14,54,IF(generador!B657=15,57))))))))))))))),FALSE),""),"")</f>
        <v/>
      </c>
      <c r="F657" s="16" t="str">
        <f t="shared" si="179"/>
        <v/>
      </c>
      <c r="G657" s="20" t="str">
        <f t="shared" si="180"/>
        <v/>
      </c>
      <c r="H657" s="13" t="str">
        <f t="shared" ca="1" si="183"/>
        <v/>
      </c>
      <c r="I657" s="14" t="str">
        <f t="shared" si="184"/>
        <v/>
      </c>
      <c r="J657" s="14" t="str">
        <f>""</f>
        <v/>
      </c>
      <c r="K657" s="14" t="str">
        <f t="shared" si="185"/>
        <v/>
      </c>
      <c r="L657" s="14" t="str">
        <f t="shared" si="186"/>
        <v/>
      </c>
      <c r="M657" s="14" t="str">
        <f t="shared" si="187"/>
        <v/>
      </c>
      <c r="N657" s="14" t="str">
        <f t="shared" si="188"/>
        <v/>
      </c>
      <c r="O657" s="14" t="str">
        <f t="shared" si="189"/>
        <v/>
      </c>
      <c r="P657" s="14" t="str">
        <f t="shared" si="190"/>
        <v/>
      </c>
      <c r="Q657" s="14" t="str">
        <f t="shared" si="191"/>
        <v/>
      </c>
      <c r="R657" s="96" t="str">
        <f t="shared" si="181"/>
        <v/>
      </c>
      <c r="S657" s="14" t="str">
        <f t="shared" si="192"/>
        <v/>
      </c>
      <c r="T657" s="14" t="str">
        <f t="shared" si="182"/>
        <v/>
      </c>
      <c r="U657" s="14" t="str">
        <f t="shared" si="193"/>
        <v/>
      </c>
      <c r="V657" s="14" t="str">
        <f t="shared" si="194"/>
        <v/>
      </c>
      <c r="W657" s="14" t="str">
        <f>IFERROR(CONCATENATE("PAGO N° ",B657," DEL CONTRATO CPS ",V657," ENTRE ",TEXT(VLOOKUP(A657,matriz,IF(generador!B657=1,16,IF(generador!B657=2,19,IF(generador!B657=3,22,IF(generador!B657=4,25,IF(generador!B657=5,28,IF(generador!B657=6,31,IF(generador!B657=7,34,IF(generador!B657=8,37,IF(generador!B657=9,40,IF(generador!B657=10,43,IF(generador!B657=11,46,IF(generador!B657=12,49,IF(generador!B657=13,52,IF(generador!B657=14,55,IF(generador!B657=15,58))))))))))))))),FALSE),"dd/mm/yyyy")," Y ",TEXT(VLOOKUP(A657,matriz,IF(generador!B657=1,17,IF(generador!B657=2,20,IF(generador!B657=3,23,IF(generador!B657=4,26,IF(generador!B657=5,29,IF(generador!B657=6,32,IF(generador!B657=7,35,IF(generador!B657=8,38,IF(generador!B657=9,41,IF(generador!B657=10,44,IF(generador!B657=11,47,IF(generador!B657=12,50,IF(generador!B657=13,53,IF(generador!B657=14,56,IF(generador!B657=15,59))))))))))))))),FALSE),"dd/mm/yyyy")),"")</f>
        <v/>
      </c>
    </row>
    <row r="658" spans="1:23" x14ac:dyDescent="0.25">
      <c r="A658" s="12"/>
      <c r="B658" s="5"/>
      <c r="C658" s="5"/>
      <c r="D658" s="14" t="str">
        <f t="shared" si="178"/>
        <v/>
      </c>
      <c r="E658" s="15" t="str">
        <f>IFERROR(IF(A658&lt;&gt;"",VLOOKUP(A658,matriz,IF(generador!B658=1,15,IF(generador!B658=2,18,IF(generador!B658=3,21,IF(generador!B658=4,24,IF(generador!B658=5,27,IF(generador!B658=6,30,IF(generador!B658=7,33,IF(generador!B658=8,36,IF(generador!B658=9,39,IF(generador!B658=10,42,IF(generador!B658=11,45,IF(generador!B658=12,48,IF(generador!B658=13,51,IF(generador!B658=14,54,IF(generador!B658=15,57))))))))))))))),FALSE),""),"")</f>
        <v/>
      </c>
      <c r="F658" s="16" t="str">
        <f t="shared" si="179"/>
        <v/>
      </c>
      <c r="G658" s="20" t="str">
        <f t="shared" si="180"/>
        <v/>
      </c>
      <c r="H658" s="13" t="str">
        <f t="shared" ca="1" si="183"/>
        <v/>
      </c>
      <c r="I658" s="14" t="str">
        <f t="shared" si="184"/>
        <v/>
      </c>
      <c r="J658" s="14" t="str">
        <f>""</f>
        <v/>
      </c>
      <c r="K658" s="14" t="str">
        <f t="shared" si="185"/>
        <v/>
      </c>
      <c r="L658" s="14" t="str">
        <f t="shared" si="186"/>
        <v/>
      </c>
      <c r="M658" s="14" t="str">
        <f t="shared" si="187"/>
        <v/>
      </c>
      <c r="N658" s="14" t="str">
        <f t="shared" si="188"/>
        <v/>
      </c>
      <c r="O658" s="14" t="str">
        <f t="shared" si="189"/>
        <v/>
      </c>
      <c r="P658" s="14" t="str">
        <f t="shared" si="190"/>
        <v/>
      </c>
      <c r="Q658" s="14" t="str">
        <f t="shared" si="191"/>
        <v/>
      </c>
      <c r="R658" s="96" t="str">
        <f t="shared" si="181"/>
        <v/>
      </c>
      <c r="S658" s="14" t="str">
        <f t="shared" si="192"/>
        <v/>
      </c>
      <c r="T658" s="14" t="str">
        <f t="shared" si="182"/>
        <v/>
      </c>
      <c r="U658" s="14" t="str">
        <f t="shared" si="193"/>
        <v/>
      </c>
      <c r="V658" s="14" t="str">
        <f t="shared" si="194"/>
        <v/>
      </c>
      <c r="W658" s="14" t="str">
        <f>IFERROR(CONCATENATE("PAGO N° ",B658," DEL CONTRATO CPS ",V658," ENTRE ",TEXT(VLOOKUP(A658,matriz,IF(generador!B658=1,16,IF(generador!B658=2,19,IF(generador!B658=3,22,IF(generador!B658=4,25,IF(generador!B658=5,28,IF(generador!B658=6,31,IF(generador!B658=7,34,IF(generador!B658=8,37,IF(generador!B658=9,40,IF(generador!B658=10,43,IF(generador!B658=11,46,IF(generador!B658=12,49,IF(generador!B658=13,52,IF(generador!B658=14,55,IF(generador!B658=15,58))))))))))))))),FALSE),"dd/mm/yyyy")," Y ",TEXT(VLOOKUP(A658,matriz,IF(generador!B658=1,17,IF(generador!B658=2,20,IF(generador!B658=3,23,IF(generador!B658=4,26,IF(generador!B658=5,29,IF(generador!B658=6,32,IF(generador!B658=7,35,IF(generador!B658=8,38,IF(generador!B658=9,41,IF(generador!B658=10,44,IF(generador!B658=11,47,IF(generador!B658=12,50,IF(generador!B658=13,53,IF(generador!B658=14,56,IF(generador!B658=15,59))))))))))))))),FALSE),"dd/mm/yyyy")),"")</f>
        <v/>
      </c>
    </row>
    <row r="659" spans="1:23" x14ac:dyDescent="0.25">
      <c r="A659" s="12"/>
      <c r="B659" s="5"/>
      <c r="C659" s="5"/>
      <c r="D659" s="14" t="str">
        <f t="shared" si="178"/>
        <v/>
      </c>
      <c r="E659" s="15" t="str">
        <f>IFERROR(IF(A659&lt;&gt;"",VLOOKUP(A659,matriz,IF(generador!B659=1,15,IF(generador!B659=2,18,IF(generador!B659=3,21,IF(generador!B659=4,24,IF(generador!B659=5,27,IF(generador!B659=6,30,IF(generador!B659=7,33,IF(generador!B659=8,36,IF(generador!B659=9,39,IF(generador!B659=10,42,IF(generador!B659=11,45,IF(generador!B659=12,48,IF(generador!B659=13,51,IF(generador!B659=14,54,IF(generador!B659=15,57))))))))))))))),FALSE),""),"")</f>
        <v/>
      </c>
      <c r="F659" s="16" t="str">
        <f t="shared" si="179"/>
        <v/>
      </c>
      <c r="G659" s="20" t="str">
        <f t="shared" si="180"/>
        <v/>
      </c>
      <c r="H659" s="13" t="str">
        <f t="shared" ca="1" si="183"/>
        <v/>
      </c>
      <c r="I659" s="14" t="str">
        <f t="shared" si="184"/>
        <v/>
      </c>
      <c r="J659" s="14" t="str">
        <f>""</f>
        <v/>
      </c>
      <c r="K659" s="14" t="str">
        <f t="shared" si="185"/>
        <v/>
      </c>
      <c r="L659" s="14" t="str">
        <f t="shared" si="186"/>
        <v/>
      </c>
      <c r="M659" s="14" t="str">
        <f t="shared" si="187"/>
        <v/>
      </c>
      <c r="N659" s="14" t="str">
        <f t="shared" si="188"/>
        <v/>
      </c>
      <c r="O659" s="14" t="str">
        <f t="shared" si="189"/>
        <v/>
      </c>
      <c r="P659" s="14" t="str">
        <f t="shared" si="190"/>
        <v/>
      </c>
      <c r="Q659" s="14" t="str">
        <f t="shared" si="191"/>
        <v/>
      </c>
      <c r="R659" s="96" t="str">
        <f t="shared" si="181"/>
        <v/>
      </c>
      <c r="S659" s="14" t="str">
        <f t="shared" si="192"/>
        <v/>
      </c>
      <c r="T659" s="14" t="str">
        <f t="shared" si="182"/>
        <v/>
      </c>
      <c r="U659" s="14" t="str">
        <f t="shared" si="193"/>
        <v/>
      </c>
      <c r="V659" s="14" t="str">
        <f t="shared" si="194"/>
        <v/>
      </c>
      <c r="W659" s="14" t="str">
        <f>IFERROR(CONCATENATE("PAGO N° ",B659," DEL CONTRATO CPS ",V659," ENTRE ",TEXT(VLOOKUP(A659,matriz,IF(generador!B659=1,16,IF(generador!B659=2,19,IF(generador!B659=3,22,IF(generador!B659=4,25,IF(generador!B659=5,28,IF(generador!B659=6,31,IF(generador!B659=7,34,IF(generador!B659=8,37,IF(generador!B659=9,40,IF(generador!B659=10,43,IF(generador!B659=11,46,IF(generador!B659=12,49,IF(generador!B659=13,52,IF(generador!B659=14,55,IF(generador!B659=15,58))))))))))))))),FALSE),"dd/mm/yyyy")," Y ",TEXT(VLOOKUP(A659,matriz,IF(generador!B659=1,17,IF(generador!B659=2,20,IF(generador!B659=3,23,IF(generador!B659=4,26,IF(generador!B659=5,29,IF(generador!B659=6,32,IF(generador!B659=7,35,IF(generador!B659=8,38,IF(generador!B659=9,41,IF(generador!B659=10,44,IF(generador!B659=11,47,IF(generador!B659=12,50,IF(generador!B659=13,53,IF(generador!B659=14,56,IF(generador!B659=15,59))))))))))))))),FALSE),"dd/mm/yyyy")),"")</f>
        <v/>
      </c>
    </row>
    <row r="660" spans="1:23" x14ac:dyDescent="0.25">
      <c r="A660" s="12"/>
      <c r="B660" s="5"/>
      <c r="C660" s="5"/>
      <c r="D660" s="14" t="str">
        <f t="shared" si="178"/>
        <v/>
      </c>
      <c r="E660" s="15" t="str">
        <f>IFERROR(IF(A660&lt;&gt;"",VLOOKUP(A660,matriz,IF(generador!B660=1,15,IF(generador!B660=2,18,IF(generador!B660=3,21,IF(generador!B660=4,24,IF(generador!B660=5,27,IF(generador!B660=6,30,IF(generador!B660=7,33,IF(generador!B660=8,36,IF(generador!B660=9,39,IF(generador!B660=10,42,IF(generador!B660=11,45,IF(generador!B660=12,48,IF(generador!B660=13,51,IF(generador!B660=14,54,IF(generador!B660=15,57))))))))))))))),FALSE),""),"")</f>
        <v/>
      </c>
      <c r="F660" s="16" t="str">
        <f t="shared" si="179"/>
        <v/>
      </c>
      <c r="G660" s="20" t="str">
        <f t="shared" si="180"/>
        <v/>
      </c>
      <c r="H660" s="13" t="str">
        <f t="shared" ca="1" si="183"/>
        <v/>
      </c>
      <c r="I660" s="14" t="str">
        <f t="shared" si="184"/>
        <v/>
      </c>
      <c r="J660" s="14" t="str">
        <f>""</f>
        <v/>
      </c>
      <c r="K660" s="14" t="str">
        <f t="shared" si="185"/>
        <v/>
      </c>
      <c r="L660" s="14" t="str">
        <f t="shared" si="186"/>
        <v/>
      </c>
      <c r="M660" s="14" t="str">
        <f t="shared" si="187"/>
        <v/>
      </c>
      <c r="N660" s="14" t="str">
        <f t="shared" si="188"/>
        <v/>
      </c>
      <c r="O660" s="14" t="str">
        <f t="shared" si="189"/>
        <v/>
      </c>
      <c r="P660" s="14" t="str">
        <f t="shared" si="190"/>
        <v/>
      </c>
      <c r="Q660" s="14" t="str">
        <f t="shared" si="191"/>
        <v/>
      </c>
      <c r="R660" s="96" t="str">
        <f t="shared" si="181"/>
        <v/>
      </c>
      <c r="S660" s="14" t="str">
        <f t="shared" si="192"/>
        <v/>
      </c>
      <c r="T660" s="14" t="str">
        <f t="shared" si="182"/>
        <v/>
      </c>
      <c r="U660" s="14" t="str">
        <f t="shared" si="193"/>
        <v/>
      </c>
      <c r="V660" s="14" t="str">
        <f t="shared" si="194"/>
        <v/>
      </c>
      <c r="W660" s="14" t="str">
        <f>IFERROR(CONCATENATE("PAGO N° ",B660," DEL CONTRATO CPS ",V660," ENTRE ",TEXT(VLOOKUP(A660,matriz,IF(generador!B660=1,16,IF(generador!B660=2,19,IF(generador!B660=3,22,IF(generador!B660=4,25,IF(generador!B660=5,28,IF(generador!B660=6,31,IF(generador!B660=7,34,IF(generador!B660=8,37,IF(generador!B660=9,40,IF(generador!B660=10,43,IF(generador!B660=11,46,IF(generador!B660=12,49,IF(generador!B660=13,52,IF(generador!B660=14,55,IF(generador!B660=15,58))))))))))))))),FALSE),"dd/mm/yyyy")," Y ",TEXT(VLOOKUP(A660,matriz,IF(generador!B660=1,17,IF(generador!B660=2,20,IF(generador!B660=3,23,IF(generador!B660=4,26,IF(generador!B660=5,29,IF(generador!B660=6,32,IF(generador!B660=7,35,IF(generador!B660=8,38,IF(generador!B660=9,41,IF(generador!B660=10,44,IF(generador!B660=11,47,IF(generador!B660=12,50,IF(generador!B660=13,53,IF(generador!B660=14,56,IF(generador!B660=15,59))))))))))))))),FALSE),"dd/mm/yyyy")),"")</f>
        <v/>
      </c>
    </row>
    <row r="661" spans="1:23" x14ac:dyDescent="0.25">
      <c r="A661" s="12"/>
      <c r="B661" s="5"/>
      <c r="C661" s="5"/>
      <c r="D661" s="14" t="str">
        <f t="shared" si="178"/>
        <v/>
      </c>
      <c r="E661" s="15" t="str">
        <f>IFERROR(IF(A661&lt;&gt;"",VLOOKUP(A661,matriz,IF(generador!B661=1,15,IF(generador!B661=2,18,IF(generador!B661=3,21,IF(generador!B661=4,24,IF(generador!B661=5,27,IF(generador!B661=6,30,IF(generador!B661=7,33,IF(generador!B661=8,36,IF(generador!B661=9,39,IF(generador!B661=10,42,IF(generador!B661=11,45,IF(generador!B661=12,48,IF(generador!B661=13,51,IF(generador!B661=14,54,IF(generador!B661=15,57))))))))))))))),FALSE),""),"")</f>
        <v/>
      </c>
      <c r="F661" s="16" t="str">
        <f t="shared" si="179"/>
        <v/>
      </c>
      <c r="G661" s="20" t="str">
        <f t="shared" si="180"/>
        <v/>
      </c>
      <c r="H661" s="13" t="str">
        <f t="shared" ca="1" si="183"/>
        <v/>
      </c>
      <c r="I661" s="14" t="str">
        <f t="shared" si="184"/>
        <v/>
      </c>
      <c r="J661" s="14" t="str">
        <f>""</f>
        <v/>
      </c>
      <c r="K661" s="14" t="str">
        <f t="shared" si="185"/>
        <v/>
      </c>
      <c r="L661" s="14" t="str">
        <f t="shared" si="186"/>
        <v/>
      </c>
      <c r="M661" s="14" t="str">
        <f t="shared" si="187"/>
        <v/>
      </c>
      <c r="N661" s="14" t="str">
        <f t="shared" si="188"/>
        <v/>
      </c>
      <c r="O661" s="14" t="str">
        <f t="shared" si="189"/>
        <v/>
      </c>
      <c r="P661" s="14" t="str">
        <f t="shared" si="190"/>
        <v/>
      </c>
      <c r="Q661" s="14" t="str">
        <f t="shared" si="191"/>
        <v/>
      </c>
      <c r="R661" s="96" t="str">
        <f t="shared" si="181"/>
        <v/>
      </c>
      <c r="S661" s="14" t="str">
        <f t="shared" si="192"/>
        <v/>
      </c>
      <c r="T661" s="14" t="str">
        <f t="shared" si="182"/>
        <v/>
      </c>
      <c r="U661" s="14" t="str">
        <f t="shared" si="193"/>
        <v/>
      </c>
      <c r="V661" s="14" t="str">
        <f t="shared" si="194"/>
        <v/>
      </c>
      <c r="W661" s="14" t="str">
        <f>IFERROR(CONCATENATE("PAGO N° ",B661," DEL CONTRATO CPS ",V661," ENTRE ",TEXT(VLOOKUP(A661,matriz,IF(generador!B661=1,16,IF(generador!B661=2,19,IF(generador!B661=3,22,IF(generador!B661=4,25,IF(generador!B661=5,28,IF(generador!B661=6,31,IF(generador!B661=7,34,IF(generador!B661=8,37,IF(generador!B661=9,40,IF(generador!B661=10,43,IF(generador!B661=11,46,IF(generador!B661=12,49,IF(generador!B661=13,52,IF(generador!B661=14,55,IF(generador!B661=15,58))))))))))))))),FALSE),"dd/mm/yyyy")," Y ",TEXT(VLOOKUP(A661,matriz,IF(generador!B661=1,17,IF(generador!B661=2,20,IF(generador!B661=3,23,IF(generador!B661=4,26,IF(generador!B661=5,29,IF(generador!B661=6,32,IF(generador!B661=7,35,IF(generador!B661=8,38,IF(generador!B661=9,41,IF(generador!B661=10,44,IF(generador!B661=11,47,IF(generador!B661=12,50,IF(generador!B661=13,53,IF(generador!B661=14,56,IF(generador!B661=15,59))))))))))))))),FALSE),"dd/mm/yyyy")),"")</f>
        <v/>
      </c>
    </row>
    <row r="662" spans="1:23" x14ac:dyDescent="0.25">
      <c r="A662" s="12"/>
      <c r="B662" s="5"/>
      <c r="C662" s="5"/>
      <c r="D662" s="14" t="str">
        <f t="shared" si="178"/>
        <v/>
      </c>
      <c r="E662" s="15" t="str">
        <f>IFERROR(IF(A662&lt;&gt;"",VLOOKUP(A662,matriz,IF(generador!B662=1,15,IF(generador!B662=2,18,IF(generador!B662=3,21,IF(generador!B662=4,24,IF(generador!B662=5,27,IF(generador!B662=6,30,IF(generador!B662=7,33,IF(generador!B662=8,36,IF(generador!B662=9,39,IF(generador!B662=10,42,IF(generador!B662=11,45,IF(generador!B662=12,48,IF(generador!B662=13,51,IF(generador!B662=14,54,IF(generador!B662=15,57))))))))))))))),FALSE),""),"")</f>
        <v/>
      </c>
      <c r="F662" s="16" t="str">
        <f t="shared" si="179"/>
        <v/>
      </c>
      <c r="G662" s="20" t="str">
        <f t="shared" si="180"/>
        <v/>
      </c>
      <c r="H662" s="13" t="str">
        <f t="shared" ca="1" si="183"/>
        <v/>
      </c>
      <c r="I662" s="14" t="str">
        <f t="shared" si="184"/>
        <v/>
      </c>
      <c r="J662" s="14" t="str">
        <f>""</f>
        <v/>
      </c>
      <c r="K662" s="14" t="str">
        <f t="shared" si="185"/>
        <v/>
      </c>
      <c r="L662" s="14" t="str">
        <f t="shared" si="186"/>
        <v/>
      </c>
      <c r="M662" s="14" t="str">
        <f t="shared" si="187"/>
        <v/>
      </c>
      <c r="N662" s="14" t="str">
        <f t="shared" si="188"/>
        <v/>
      </c>
      <c r="O662" s="14" t="str">
        <f t="shared" si="189"/>
        <v/>
      </c>
      <c r="P662" s="14" t="str">
        <f t="shared" si="190"/>
        <v/>
      </c>
      <c r="Q662" s="14" t="str">
        <f t="shared" si="191"/>
        <v/>
      </c>
      <c r="R662" s="96" t="str">
        <f t="shared" si="181"/>
        <v/>
      </c>
      <c r="S662" s="14" t="str">
        <f t="shared" si="192"/>
        <v/>
      </c>
      <c r="T662" s="14" t="str">
        <f t="shared" si="182"/>
        <v/>
      </c>
      <c r="U662" s="14" t="str">
        <f t="shared" si="193"/>
        <v/>
      </c>
      <c r="V662" s="14" t="str">
        <f t="shared" si="194"/>
        <v/>
      </c>
      <c r="W662" s="14" t="str">
        <f>IFERROR(CONCATENATE("PAGO N° ",B662," DEL CONTRATO CPS ",V662," ENTRE ",TEXT(VLOOKUP(A662,matriz,IF(generador!B662=1,16,IF(generador!B662=2,19,IF(generador!B662=3,22,IF(generador!B662=4,25,IF(generador!B662=5,28,IF(generador!B662=6,31,IF(generador!B662=7,34,IF(generador!B662=8,37,IF(generador!B662=9,40,IF(generador!B662=10,43,IF(generador!B662=11,46,IF(generador!B662=12,49,IF(generador!B662=13,52,IF(generador!B662=14,55,IF(generador!B662=15,58))))))))))))))),FALSE),"dd/mm/yyyy")," Y ",TEXT(VLOOKUP(A662,matriz,IF(generador!B662=1,17,IF(generador!B662=2,20,IF(generador!B662=3,23,IF(generador!B662=4,26,IF(generador!B662=5,29,IF(generador!B662=6,32,IF(generador!B662=7,35,IF(generador!B662=8,38,IF(generador!B662=9,41,IF(generador!B662=10,44,IF(generador!B662=11,47,IF(generador!B662=12,50,IF(generador!B662=13,53,IF(generador!B662=14,56,IF(generador!B662=15,59))))))))))))))),FALSE),"dd/mm/yyyy")),"")</f>
        <v/>
      </c>
    </row>
    <row r="663" spans="1:23" x14ac:dyDescent="0.25">
      <c r="A663" s="12"/>
      <c r="B663" s="5"/>
      <c r="C663" s="5"/>
      <c r="D663" s="14" t="str">
        <f t="shared" si="178"/>
        <v/>
      </c>
      <c r="E663" s="15" t="str">
        <f>IFERROR(IF(A663&lt;&gt;"",VLOOKUP(A663,matriz,IF(generador!B663=1,15,IF(generador!B663=2,18,IF(generador!B663=3,21,IF(generador!B663=4,24,IF(generador!B663=5,27,IF(generador!B663=6,30,IF(generador!B663=7,33,IF(generador!B663=8,36,IF(generador!B663=9,39,IF(generador!B663=10,42,IF(generador!B663=11,45,IF(generador!B663=12,48,IF(generador!B663=13,51,IF(generador!B663=14,54,IF(generador!B663=15,57))))))))))))))),FALSE),""),"")</f>
        <v/>
      </c>
      <c r="F663" s="16" t="str">
        <f t="shared" si="179"/>
        <v/>
      </c>
      <c r="G663" s="20" t="str">
        <f t="shared" si="180"/>
        <v/>
      </c>
      <c r="H663" s="13" t="str">
        <f t="shared" ca="1" si="183"/>
        <v/>
      </c>
      <c r="I663" s="14" t="str">
        <f t="shared" si="184"/>
        <v/>
      </c>
      <c r="J663" s="14" t="str">
        <f>""</f>
        <v/>
      </c>
      <c r="K663" s="14" t="str">
        <f t="shared" si="185"/>
        <v/>
      </c>
      <c r="L663" s="14" t="str">
        <f t="shared" si="186"/>
        <v/>
      </c>
      <c r="M663" s="14" t="str">
        <f t="shared" si="187"/>
        <v/>
      </c>
      <c r="N663" s="14" t="str">
        <f t="shared" si="188"/>
        <v/>
      </c>
      <c r="O663" s="14" t="str">
        <f t="shared" si="189"/>
        <v/>
      </c>
      <c r="P663" s="14" t="str">
        <f t="shared" si="190"/>
        <v/>
      </c>
      <c r="Q663" s="14" t="str">
        <f t="shared" si="191"/>
        <v/>
      </c>
      <c r="R663" s="96" t="str">
        <f t="shared" si="181"/>
        <v/>
      </c>
      <c r="S663" s="14" t="str">
        <f t="shared" si="192"/>
        <v/>
      </c>
      <c r="T663" s="14" t="str">
        <f t="shared" si="182"/>
        <v/>
      </c>
      <c r="U663" s="14" t="str">
        <f t="shared" si="193"/>
        <v/>
      </c>
      <c r="V663" s="14" t="str">
        <f t="shared" si="194"/>
        <v/>
      </c>
      <c r="W663" s="14" t="str">
        <f>IFERROR(CONCATENATE("PAGO N° ",B663," DEL CONTRATO CPS ",V663," ENTRE ",TEXT(VLOOKUP(A663,matriz,IF(generador!B663=1,16,IF(generador!B663=2,19,IF(generador!B663=3,22,IF(generador!B663=4,25,IF(generador!B663=5,28,IF(generador!B663=6,31,IF(generador!B663=7,34,IF(generador!B663=8,37,IF(generador!B663=9,40,IF(generador!B663=10,43,IF(generador!B663=11,46,IF(generador!B663=12,49,IF(generador!B663=13,52,IF(generador!B663=14,55,IF(generador!B663=15,58))))))))))))))),FALSE),"dd/mm/yyyy")," Y ",TEXT(VLOOKUP(A663,matriz,IF(generador!B663=1,17,IF(generador!B663=2,20,IF(generador!B663=3,23,IF(generador!B663=4,26,IF(generador!B663=5,29,IF(generador!B663=6,32,IF(generador!B663=7,35,IF(generador!B663=8,38,IF(generador!B663=9,41,IF(generador!B663=10,44,IF(generador!B663=11,47,IF(generador!B663=12,50,IF(generador!B663=13,53,IF(generador!B663=14,56,IF(generador!B663=15,59))))))))))))))),FALSE),"dd/mm/yyyy")),"")</f>
        <v/>
      </c>
    </row>
    <row r="664" spans="1:23" x14ac:dyDescent="0.25">
      <c r="A664" s="12"/>
      <c r="B664" s="5"/>
      <c r="C664" s="5"/>
      <c r="D664" s="14" t="str">
        <f t="shared" si="178"/>
        <v/>
      </c>
      <c r="E664" s="15" t="str">
        <f>IFERROR(IF(A664&lt;&gt;"",VLOOKUP(A664,matriz,IF(generador!B664=1,15,IF(generador!B664=2,18,IF(generador!B664=3,21,IF(generador!B664=4,24,IF(generador!B664=5,27,IF(generador!B664=6,30,IF(generador!B664=7,33,IF(generador!B664=8,36,IF(generador!B664=9,39,IF(generador!B664=10,42,IF(generador!B664=11,45,IF(generador!B664=12,48,IF(generador!B664=13,51,IF(generador!B664=14,54,IF(generador!B664=15,57))))))))))))))),FALSE),""),"")</f>
        <v/>
      </c>
      <c r="F664" s="16" t="str">
        <f t="shared" si="179"/>
        <v/>
      </c>
      <c r="G664" s="20" t="str">
        <f t="shared" si="180"/>
        <v/>
      </c>
      <c r="H664" s="13" t="str">
        <f t="shared" ca="1" si="183"/>
        <v/>
      </c>
      <c r="I664" s="14" t="str">
        <f t="shared" si="184"/>
        <v/>
      </c>
      <c r="J664" s="14" t="str">
        <f>""</f>
        <v/>
      </c>
      <c r="K664" s="14" t="str">
        <f t="shared" si="185"/>
        <v/>
      </c>
      <c r="L664" s="14" t="str">
        <f t="shared" si="186"/>
        <v/>
      </c>
      <c r="M664" s="14" t="str">
        <f t="shared" si="187"/>
        <v/>
      </c>
      <c r="N664" s="14" t="str">
        <f t="shared" si="188"/>
        <v/>
      </c>
      <c r="O664" s="14" t="str">
        <f t="shared" si="189"/>
        <v/>
      </c>
      <c r="P664" s="14" t="str">
        <f t="shared" si="190"/>
        <v/>
      </c>
      <c r="Q664" s="14" t="str">
        <f t="shared" si="191"/>
        <v/>
      </c>
      <c r="R664" s="96" t="str">
        <f t="shared" si="181"/>
        <v/>
      </c>
      <c r="S664" s="14" t="str">
        <f t="shared" si="192"/>
        <v/>
      </c>
      <c r="T664" s="14" t="str">
        <f t="shared" si="182"/>
        <v/>
      </c>
      <c r="U664" s="14" t="str">
        <f t="shared" si="193"/>
        <v/>
      </c>
      <c r="V664" s="14" t="str">
        <f t="shared" si="194"/>
        <v/>
      </c>
      <c r="W664" s="14" t="str">
        <f>IFERROR(CONCATENATE("PAGO N° ",B664," DEL CONTRATO CPS ",V664," ENTRE ",TEXT(VLOOKUP(A664,matriz,IF(generador!B664=1,16,IF(generador!B664=2,19,IF(generador!B664=3,22,IF(generador!B664=4,25,IF(generador!B664=5,28,IF(generador!B664=6,31,IF(generador!B664=7,34,IF(generador!B664=8,37,IF(generador!B664=9,40,IF(generador!B664=10,43,IF(generador!B664=11,46,IF(generador!B664=12,49,IF(generador!B664=13,52,IF(generador!B664=14,55,IF(generador!B664=15,58))))))))))))))),FALSE),"dd/mm/yyyy")," Y ",TEXT(VLOOKUP(A664,matriz,IF(generador!B664=1,17,IF(generador!B664=2,20,IF(generador!B664=3,23,IF(generador!B664=4,26,IF(generador!B664=5,29,IF(generador!B664=6,32,IF(generador!B664=7,35,IF(generador!B664=8,38,IF(generador!B664=9,41,IF(generador!B664=10,44,IF(generador!B664=11,47,IF(generador!B664=12,50,IF(generador!B664=13,53,IF(generador!B664=14,56,IF(generador!B664=15,59))))))))))))))),FALSE),"dd/mm/yyyy")),"")</f>
        <v/>
      </c>
    </row>
    <row r="665" spans="1:23" x14ac:dyDescent="0.25">
      <c r="A665" s="12"/>
      <c r="B665" s="5"/>
      <c r="C665" s="5"/>
      <c r="D665" s="14" t="str">
        <f t="shared" si="178"/>
        <v/>
      </c>
      <c r="E665" s="15" t="str">
        <f>IFERROR(IF(A665&lt;&gt;"",VLOOKUP(A665,matriz,IF(generador!B665=1,15,IF(generador!B665=2,18,IF(generador!B665=3,21,IF(generador!B665=4,24,IF(generador!B665=5,27,IF(generador!B665=6,30,IF(generador!B665=7,33,IF(generador!B665=8,36,IF(generador!B665=9,39,IF(generador!B665=10,42,IF(generador!B665=11,45,IF(generador!B665=12,48,IF(generador!B665=13,51,IF(generador!B665=14,54,IF(generador!B665=15,57))))))))))))))),FALSE),""),"")</f>
        <v/>
      </c>
      <c r="F665" s="16" t="str">
        <f t="shared" si="179"/>
        <v/>
      </c>
      <c r="G665" s="20" t="str">
        <f t="shared" si="180"/>
        <v/>
      </c>
      <c r="H665" s="13" t="str">
        <f t="shared" ca="1" si="183"/>
        <v/>
      </c>
      <c r="I665" s="14" t="str">
        <f t="shared" si="184"/>
        <v/>
      </c>
      <c r="J665" s="14" t="str">
        <f>""</f>
        <v/>
      </c>
      <c r="K665" s="14" t="str">
        <f t="shared" si="185"/>
        <v/>
      </c>
      <c r="L665" s="14" t="str">
        <f t="shared" si="186"/>
        <v/>
      </c>
      <c r="M665" s="14" t="str">
        <f t="shared" si="187"/>
        <v/>
      </c>
      <c r="N665" s="14" t="str">
        <f t="shared" si="188"/>
        <v/>
      </c>
      <c r="O665" s="14" t="str">
        <f t="shared" si="189"/>
        <v/>
      </c>
      <c r="P665" s="14" t="str">
        <f t="shared" si="190"/>
        <v/>
      </c>
      <c r="Q665" s="14" t="str">
        <f t="shared" si="191"/>
        <v/>
      </c>
      <c r="R665" s="96" t="str">
        <f t="shared" si="181"/>
        <v/>
      </c>
      <c r="S665" s="14" t="str">
        <f t="shared" si="192"/>
        <v/>
      </c>
      <c r="T665" s="14" t="str">
        <f t="shared" si="182"/>
        <v/>
      </c>
      <c r="U665" s="14" t="str">
        <f t="shared" si="193"/>
        <v/>
      </c>
      <c r="V665" s="14" t="str">
        <f t="shared" si="194"/>
        <v/>
      </c>
      <c r="W665" s="14" t="str">
        <f>IFERROR(CONCATENATE("PAGO N° ",B665," DEL CONTRATO CPS ",V665," ENTRE ",TEXT(VLOOKUP(A665,matriz,IF(generador!B665=1,16,IF(generador!B665=2,19,IF(generador!B665=3,22,IF(generador!B665=4,25,IF(generador!B665=5,28,IF(generador!B665=6,31,IF(generador!B665=7,34,IF(generador!B665=8,37,IF(generador!B665=9,40,IF(generador!B665=10,43,IF(generador!B665=11,46,IF(generador!B665=12,49,IF(generador!B665=13,52,IF(generador!B665=14,55,IF(generador!B665=15,58))))))))))))))),FALSE),"dd/mm/yyyy")," Y ",TEXT(VLOOKUP(A665,matriz,IF(generador!B665=1,17,IF(generador!B665=2,20,IF(generador!B665=3,23,IF(generador!B665=4,26,IF(generador!B665=5,29,IF(generador!B665=6,32,IF(generador!B665=7,35,IF(generador!B665=8,38,IF(generador!B665=9,41,IF(generador!B665=10,44,IF(generador!B665=11,47,IF(generador!B665=12,50,IF(generador!B665=13,53,IF(generador!B665=14,56,IF(generador!B665=15,59))))))))))))))),FALSE),"dd/mm/yyyy")),"")</f>
        <v/>
      </c>
    </row>
    <row r="666" spans="1:23" x14ac:dyDescent="0.25">
      <c r="A666" s="12"/>
      <c r="B666" s="5"/>
      <c r="C666" s="5"/>
      <c r="D666" s="14" t="str">
        <f t="shared" si="178"/>
        <v/>
      </c>
      <c r="E666" s="15" t="str">
        <f>IFERROR(IF(A666&lt;&gt;"",VLOOKUP(A666,matriz,IF(generador!B666=1,15,IF(generador!B666=2,18,IF(generador!B666=3,21,IF(generador!B666=4,24,IF(generador!B666=5,27,IF(generador!B666=6,30,IF(generador!B666=7,33,IF(generador!B666=8,36,IF(generador!B666=9,39,IF(generador!B666=10,42,IF(generador!B666=11,45,IF(generador!B666=12,48,IF(generador!B666=13,51,IF(generador!B666=14,54,IF(generador!B666=15,57))))))))))))))),FALSE),""),"")</f>
        <v/>
      </c>
      <c r="F666" s="16" t="str">
        <f t="shared" si="179"/>
        <v/>
      </c>
      <c r="G666" s="20" t="str">
        <f t="shared" si="180"/>
        <v/>
      </c>
      <c r="H666" s="13" t="str">
        <f t="shared" ca="1" si="183"/>
        <v/>
      </c>
      <c r="I666" s="14" t="str">
        <f t="shared" si="184"/>
        <v/>
      </c>
      <c r="J666" s="14" t="str">
        <f>""</f>
        <v/>
      </c>
      <c r="K666" s="14" t="str">
        <f t="shared" si="185"/>
        <v/>
      </c>
      <c r="L666" s="14" t="str">
        <f t="shared" si="186"/>
        <v/>
      </c>
      <c r="M666" s="14" t="str">
        <f t="shared" si="187"/>
        <v/>
      </c>
      <c r="N666" s="14" t="str">
        <f t="shared" si="188"/>
        <v/>
      </c>
      <c r="O666" s="14" t="str">
        <f t="shared" si="189"/>
        <v/>
      </c>
      <c r="P666" s="14" t="str">
        <f t="shared" si="190"/>
        <v/>
      </c>
      <c r="Q666" s="14" t="str">
        <f t="shared" si="191"/>
        <v/>
      </c>
      <c r="R666" s="96" t="str">
        <f t="shared" si="181"/>
        <v/>
      </c>
      <c r="S666" s="14" t="str">
        <f t="shared" si="192"/>
        <v/>
      </c>
      <c r="T666" s="14" t="str">
        <f t="shared" si="182"/>
        <v/>
      </c>
      <c r="U666" s="14" t="str">
        <f t="shared" si="193"/>
        <v/>
      </c>
      <c r="V666" s="14" t="str">
        <f t="shared" si="194"/>
        <v/>
      </c>
      <c r="W666" s="14" t="str">
        <f>IFERROR(CONCATENATE("PAGO N° ",B666," DEL CONTRATO CPS ",V666," ENTRE ",TEXT(VLOOKUP(A666,matriz,IF(generador!B666=1,16,IF(generador!B666=2,19,IF(generador!B666=3,22,IF(generador!B666=4,25,IF(generador!B666=5,28,IF(generador!B666=6,31,IF(generador!B666=7,34,IF(generador!B666=8,37,IF(generador!B666=9,40,IF(generador!B666=10,43,IF(generador!B666=11,46,IF(generador!B666=12,49,IF(generador!B666=13,52,IF(generador!B666=14,55,IF(generador!B666=15,58))))))))))))))),FALSE),"dd/mm/yyyy")," Y ",TEXT(VLOOKUP(A666,matriz,IF(generador!B666=1,17,IF(generador!B666=2,20,IF(generador!B666=3,23,IF(generador!B666=4,26,IF(generador!B666=5,29,IF(generador!B666=6,32,IF(generador!B666=7,35,IF(generador!B666=8,38,IF(generador!B666=9,41,IF(generador!B666=10,44,IF(generador!B666=11,47,IF(generador!B666=12,50,IF(generador!B666=13,53,IF(generador!B666=14,56,IF(generador!B666=15,59))))))))))))))),FALSE),"dd/mm/yyyy")),"")</f>
        <v/>
      </c>
    </row>
    <row r="667" spans="1:23" x14ac:dyDescent="0.25">
      <c r="A667" s="12"/>
      <c r="B667" s="5"/>
      <c r="C667" s="5"/>
      <c r="D667" s="14" t="str">
        <f t="shared" si="178"/>
        <v/>
      </c>
      <c r="E667" s="15" t="str">
        <f>IFERROR(IF(A667&lt;&gt;"",VLOOKUP(A667,matriz,IF(generador!B667=1,15,IF(generador!B667=2,18,IF(generador!B667=3,21,IF(generador!B667=4,24,IF(generador!B667=5,27,IF(generador!B667=6,30,IF(generador!B667=7,33,IF(generador!B667=8,36,IF(generador!B667=9,39,IF(generador!B667=10,42,IF(generador!B667=11,45,IF(generador!B667=12,48,IF(generador!B667=13,51,IF(generador!B667=14,54,IF(generador!B667=15,57))))))))))))))),FALSE),""),"")</f>
        <v/>
      </c>
      <c r="F667" s="16" t="str">
        <f t="shared" si="179"/>
        <v/>
      </c>
      <c r="G667" s="20" t="str">
        <f t="shared" si="180"/>
        <v/>
      </c>
      <c r="H667" s="13" t="str">
        <f t="shared" ca="1" si="183"/>
        <v/>
      </c>
      <c r="I667" s="14" t="str">
        <f t="shared" si="184"/>
        <v/>
      </c>
      <c r="J667" s="14" t="str">
        <f>""</f>
        <v/>
      </c>
      <c r="K667" s="14" t="str">
        <f t="shared" si="185"/>
        <v/>
      </c>
      <c r="L667" s="14" t="str">
        <f t="shared" si="186"/>
        <v/>
      </c>
      <c r="M667" s="14" t="str">
        <f t="shared" si="187"/>
        <v/>
      </c>
      <c r="N667" s="14" t="str">
        <f t="shared" si="188"/>
        <v/>
      </c>
      <c r="O667" s="14" t="str">
        <f t="shared" si="189"/>
        <v/>
      </c>
      <c r="P667" s="14" t="str">
        <f t="shared" si="190"/>
        <v/>
      </c>
      <c r="Q667" s="14" t="str">
        <f t="shared" si="191"/>
        <v/>
      </c>
      <c r="R667" s="96" t="str">
        <f t="shared" si="181"/>
        <v/>
      </c>
      <c r="S667" s="14" t="str">
        <f t="shared" si="192"/>
        <v/>
      </c>
      <c r="T667" s="14" t="str">
        <f t="shared" si="182"/>
        <v/>
      </c>
      <c r="U667" s="14" t="str">
        <f t="shared" si="193"/>
        <v/>
      </c>
      <c r="V667" s="14" t="str">
        <f t="shared" si="194"/>
        <v/>
      </c>
      <c r="W667" s="14" t="str">
        <f>IFERROR(CONCATENATE("PAGO N° ",B667," DEL CONTRATO CPS ",V667," ENTRE ",TEXT(VLOOKUP(A667,matriz,IF(generador!B667=1,16,IF(generador!B667=2,19,IF(generador!B667=3,22,IF(generador!B667=4,25,IF(generador!B667=5,28,IF(generador!B667=6,31,IF(generador!B667=7,34,IF(generador!B667=8,37,IF(generador!B667=9,40,IF(generador!B667=10,43,IF(generador!B667=11,46,IF(generador!B667=12,49,IF(generador!B667=13,52,IF(generador!B667=14,55,IF(generador!B667=15,58))))))))))))))),FALSE),"dd/mm/yyyy")," Y ",TEXT(VLOOKUP(A667,matriz,IF(generador!B667=1,17,IF(generador!B667=2,20,IF(generador!B667=3,23,IF(generador!B667=4,26,IF(generador!B667=5,29,IF(generador!B667=6,32,IF(generador!B667=7,35,IF(generador!B667=8,38,IF(generador!B667=9,41,IF(generador!B667=10,44,IF(generador!B667=11,47,IF(generador!B667=12,50,IF(generador!B667=13,53,IF(generador!B667=14,56,IF(generador!B667=15,59))))))))))))))),FALSE),"dd/mm/yyyy")),"")</f>
        <v/>
      </c>
    </row>
    <row r="668" spans="1:23" x14ac:dyDescent="0.25">
      <c r="A668" s="12"/>
      <c r="B668" s="5"/>
      <c r="C668" s="5"/>
      <c r="D668" s="14" t="str">
        <f t="shared" si="178"/>
        <v/>
      </c>
      <c r="E668" s="15" t="str">
        <f>IFERROR(IF(A668&lt;&gt;"",VLOOKUP(A668,matriz,IF(generador!B668=1,15,IF(generador!B668=2,18,IF(generador!B668=3,21,IF(generador!B668=4,24,IF(generador!B668=5,27,IF(generador!B668=6,30,IF(generador!B668=7,33,IF(generador!B668=8,36,IF(generador!B668=9,39,IF(generador!B668=10,42,IF(generador!B668=11,45,IF(generador!B668=12,48,IF(generador!B668=13,51,IF(generador!B668=14,54,IF(generador!B668=15,57))))))))))))))),FALSE),""),"")</f>
        <v/>
      </c>
      <c r="F668" s="16" t="str">
        <f t="shared" si="179"/>
        <v/>
      </c>
      <c r="G668" s="20" t="str">
        <f t="shared" si="180"/>
        <v/>
      </c>
      <c r="H668" s="13" t="str">
        <f t="shared" ca="1" si="183"/>
        <v/>
      </c>
      <c r="I668" s="14" t="str">
        <f t="shared" si="184"/>
        <v/>
      </c>
      <c r="J668" s="14" t="str">
        <f>""</f>
        <v/>
      </c>
      <c r="K668" s="14" t="str">
        <f t="shared" si="185"/>
        <v/>
      </c>
      <c r="L668" s="14" t="str">
        <f t="shared" si="186"/>
        <v/>
      </c>
      <c r="M668" s="14" t="str">
        <f t="shared" si="187"/>
        <v/>
      </c>
      <c r="N668" s="14" t="str">
        <f t="shared" si="188"/>
        <v/>
      </c>
      <c r="O668" s="14" t="str">
        <f t="shared" si="189"/>
        <v/>
      </c>
      <c r="P668" s="14" t="str">
        <f t="shared" si="190"/>
        <v/>
      </c>
      <c r="Q668" s="14" t="str">
        <f t="shared" si="191"/>
        <v/>
      </c>
      <c r="R668" s="96" t="str">
        <f t="shared" si="181"/>
        <v/>
      </c>
      <c r="S668" s="14" t="str">
        <f t="shared" si="192"/>
        <v/>
      </c>
      <c r="T668" s="14" t="str">
        <f t="shared" si="182"/>
        <v/>
      </c>
      <c r="U668" s="14" t="str">
        <f t="shared" si="193"/>
        <v/>
      </c>
      <c r="V668" s="14" t="str">
        <f t="shared" si="194"/>
        <v/>
      </c>
      <c r="W668" s="14" t="str">
        <f>IFERROR(CONCATENATE("PAGO N° ",B668," DEL CONTRATO CPS ",V668," ENTRE ",TEXT(VLOOKUP(A668,matriz,IF(generador!B668=1,16,IF(generador!B668=2,19,IF(generador!B668=3,22,IF(generador!B668=4,25,IF(generador!B668=5,28,IF(generador!B668=6,31,IF(generador!B668=7,34,IF(generador!B668=8,37,IF(generador!B668=9,40,IF(generador!B668=10,43,IF(generador!B668=11,46,IF(generador!B668=12,49,IF(generador!B668=13,52,IF(generador!B668=14,55,IF(generador!B668=15,58))))))))))))))),FALSE),"dd/mm/yyyy")," Y ",TEXT(VLOOKUP(A668,matriz,IF(generador!B668=1,17,IF(generador!B668=2,20,IF(generador!B668=3,23,IF(generador!B668=4,26,IF(generador!B668=5,29,IF(generador!B668=6,32,IF(generador!B668=7,35,IF(generador!B668=8,38,IF(generador!B668=9,41,IF(generador!B668=10,44,IF(generador!B668=11,47,IF(generador!B668=12,50,IF(generador!B668=13,53,IF(generador!B668=14,56,IF(generador!B668=15,59))))))))))))))),FALSE),"dd/mm/yyyy")),"")</f>
        <v/>
      </c>
    </row>
    <row r="669" spans="1:23" x14ac:dyDescent="0.25">
      <c r="A669" s="12"/>
      <c r="B669" s="5"/>
      <c r="C669" s="5"/>
      <c r="D669" s="14" t="str">
        <f t="shared" si="178"/>
        <v/>
      </c>
      <c r="E669" s="15" t="str">
        <f>IFERROR(IF(A669&lt;&gt;"",VLOOKUP(A669,matriz,IF(generador!B669=1,15,IF(generador!B669=2,18,IF(generador!B669=3,21,IF(generador!B669=4,24,IF(generador!B669=5,27,IF(generador!B669=6,30,IF(generador!B669=7,33,IF(generador!B669=8,36,IF(generador!B669=9,39,IF(generador!B669=10,42,IF(generador!B669=11,45,IF(generador!B669=12,48,IF(generador!B669=13,51,IF(generador!B669=14,54,IF(generador!B669=15,57))))))))))))))),FALSE),""),"")</f>
        <v/>
      </c>
      <c r="F669" s="16" t="str">
        <f t="shared" si="179"/>
        <v/>
      </c>
      <c r="G669" s="20" t="str">
        <f t="shared" si="180"/>
        <v/>
      </c>
      <c r="H669" s="13" t="str">
        <f t="shared" ca="1" si="183"/>
        <v/>
      </c>
      <c r="I669" s="14" t="str">
        <f t="shared" si="184"/>
        <v/>
      </c>
      <c r="J669" s="14" t="str">
        <f>""</f>
        <v/>
      </c>
      <c r="K669" s="14" t="str">
        <f t="shared" si="185"/>
        <v/>
      </c>
      <c r="L669" s="14" t="str">
        <f t="shared" si="186"/>
        <v/>
      </c>
      <c r="M669" s="14" t="str">
        <f t="shared" si="187"/>
        <v/>
      </c>
      <c r="N669" s="14" t="str">
        <f t="shared" si="188"/>
        <v/>
      </c>
      <c r="O669" s="14" t="str">
        <f t="shared" si="189"/>
        <v/>
      </c>
      <c r="P669" s="14" t="str">
        <f t="shared" si="190"/>
        <v/>
      </c>
      <c r="Q669" s="14" t="str">
        <f t="shared" si="191"/>
        <v/>
      </c>
      <c r="R669" s="96" t="str">
        <f t="shared" si="181"/>
        <v/>
      </c>
      <c r="S669" s="14" t="str">
        <f t="shared" si="192"/>
        <v/>
      </c>
      <c r="T669" s="14" t="str">
        <f t="shared" si="182"/>
        <v/>
      </c>
      <c r="U669" s="14" t="str">
        <f t="shared" si="193"/>
        <v/>
      </c>
      <c r="V669" s="14" t="str">
        <f t="shared" si="194"/>
        <v/>
      </c>
      <c r="W669" s="14" t="str">
        <f>IFERROR(CONCATENATE("PAGO N° ",B669," DEL CONTRATO CPS ",V669," ENTRE ",TEXT(VLOOKUP(A669,matriz,IF(generador!B669=1,16,IF(generador!B669=2,19,IF(generador!B669=3,22,IF(generador!B669=4,25,IF(generador!B669=5,28,IF(generador!B669=6,31,IF(generador!B669=7,34,IF(generador!B669=8,37,IF(generador!B669=9,40,IF(generador!B669=10,43,IF(generador!B669=11,46,IF(generador!B669=12,49,IF(generador!B669=13,52,IF(generador!B669=14,55,IF(generador!B669=15,58))))))))))))))),FALSE),"dd/mm/yyyy")," Y ",TEXT(VLOOKUP(A669,matriz,IF(generador!B669=1,17,IF(generador!B669=2,20,IF(generador!B669=3,23,IF(generador!B669=4,26,IF(generador!B669=5,29,IF(generador!B669=6,32,IF(generador!B669=7,35,IF(generador!B669=8,38,IF(generador!B669=9,41,IF(generador!B669=10,44,IF(generador!B669=11,47,IF(generador!B669=12,50,IF(generador!B669=13,53,IF(generador!B669=14,56,IF(generador!B669=15,59))))))))))))))),FALSE),"dd/mm/yyyy")),"")</f>
        <v/>
      </c>
    </row>
    <row r="670" spans="1:23" x14ac:dyDescent="0.25">
      <c r="A670" s="12"/>
      <c r="B670" s="5"/>
      <c r="C670" s="5"/>
      <c r="D670" s="14" t="str">
        <f t="shared" si="178"/>
        <v/>
      </c>
      <c r="E670" s="15" t="str">
        <f>IFERROR(IF(A670&lt;&gt;"",VLOOKUP(A670,matriz,IF(generador!B670=1,15,IF(generador!B670=2,18,IF(generador!B670=3,21,IF(generador!B670=4,24,IF(generador!B670=5,27,IF(generador!B670=6,30,IF(generador!B670=7,33,IF(generador!B670=8,36,IF(generador!B670=9,39,IF(generador!B670=10,42,IF(generador!B670=11,45,IF(generador!B670=12,48,IF(generador!B670=13,51,IF(generador!B670=14,54,IF(generador!B670=15,57))))))))))))))),FALSE),""),"")</f>
        <v/>
      </c>
      <c r="F670" s="16" t="str">
        <f t="shared" si="179"/>
        <v/>
      </c>
      <c r="G670" s="20" t="str">
        <f t="shared" si="180"/>
        <v/>
      </c>
      <c r="H670" s="13" t="str">
        <f t="shared" ca="1" si="183"/>
        <v/>
      </c>
      <c r="I670" s="14" t="str">
        <f t="shared" si="184"/>
        <v/>
      </c>
      <c r="J670" s="14" t="str">
        <f>""</f>
        <v/>
      </c>
      <c r="K670" s="14" t="str">
        <f t="shared" si="185"/>
        <v/>
      </c>
      <c r="L670" s="14" t="str">
        <f t="shared" si="186"/>
        <v/>
      </c>
      <c r="M670" s="14" t="str">
        <f t="shared" si="187"/>
        <v/>
      </c>
      <c r="N670" s="14" t="str">
        <f t="shared" si="188"/>
        <v/>
      </c>
      <c r="O670" s="14" t="str">
        <f t="shared" si="189"/>
        <v/>
      </c>
      <c r="P670" s="14" t="str">
        <f t="shared" si="190"/>
        <v/>
      </c>
      <c r="Q670" s="14" t="str">
        <f t="shared" si="191"/>
        <v/>
      </c>
      <c r="R670" s="96" t="str">
        <f t="shared" si="181"/>
        <v/>
      </c>
      <c r="S670" s="14" t="str">
        <f t="shared" si="192"/>
        <v/>
      </c>
      <c r="T670" s="14" t="str">
        <f t="shared" si="182"/>
        <v/>
      </c>
      <c r="U670" s="14" t="str">
        <f t="shared" si="193"/>
        <v/>
      </c>
      <c r="V670" s="14" t="str">
        <f t="shared" si="194"/>
        <v/>
      </c>
      <c r="W670" s="14" t="str">
        <f>IFERROR(CONCATENATE("PAGO N° ",B670," DEL CONTRATO CPS ",V670," ENTRE ",TEXT(VLOOKUP(A670,matriz,IF(generador!B670=1,16,IF(generador!B670=2,19,IF(generador!B670=3,22,IF(generador!B670=4,25,IF(generador!B670=5,28,IF(generador!B670=6,31,IF(generador!B670=7,34,IF(generador!B670=8,37,IF(generador!B670=9,40,IF(generador!B670=10,43,IF(generador!B670=11,46,IF(generador!B670=12,49,IF(generador!B670=13,52,IF(generador!B670=14,55,IF(generador!B670=15,58))))))))))))))),FALSE),"dd/mm/yyyy")," Y ",TEXT(VLOOKUP(A670,matriz,IF(generador!B670=1,17,IF(generador!B670=2,20,IF(generador!B670=3,23,IF(generador!B670=4,26,IF(generador!B670=5,29,IF(generador!B670=6,32,IF(generador!B670=7,35,IF(generador!B670=8,38,IF(generador!B670=9,41,IF(generador!B670=10,44,IF(generador!B670=11,47,IF(generador!B670=12,50,IF(generador!B670=13,53,IF(generador!B670=14,56,IF(generador!B670=15,59))))))))))))))),FALSE),"dd/mm/yyyy")),"")</f>
        <v/>
      </c>
    </row>
    <row r="671" spans="1:23" x14ac:dyDescent="0.25">
      <c r="A671" s="12"/>
      <c r="B671" s="5"/>
      <c r="C671" s="5"/>
      <c r="D671" s="14" t="str">
        <f t="shared" si="178"/>
        <v/>
      </c>
      <c r="E671" s="15" t="str">
        <f>IFERROR(IF(A671&lt;&gt;"",VLOOKUP(A671,matriz,IF(generador!B671=1,15,IF(generador!B671=2,18,IF(generador!B671=3,21,IF(generador!B671=4,24,IF(generador!B671=5,27,IF(generador!B671=6,30,IF(generador!B671=7,33,IF(generador!B671=8,36,IF(generador!B671=9,39,IF(generador!B671=10,42,IF(generador!B671=11,45,IF(generador!B671=12,48,IF(generador!B671=13,51,IF(generador!B671=14,54,IF(generador!B671=15,57))))))))))))))),FALSE),""),"")</f>
        <v/>
      </c>
      <c r="F671" s="16" t="str">
        <f t="shared" si="179"/>
        <v/>
      </c>
      <c r="G671" s="20" t="str">
        <f t="shared" si="180"/>
        <v/>
      </c>
      <c r="H671" s="13" t="str">
        <f t="shared" ca="1" si="183"/>
        <v/>
      </c>
      <c r="I671" s="14" t="str">
        <f t="shared" si="184"/>
        <v/>
      </c>
      <c r="J671" s="14" t="str">
        <f>""</f>
        <v/>
      </c>
      <c r="K671" s="14" t="str">
        <f t="shared" si="185"/>
        <v/>
      </c>
      <c r="L671" s="14" t="str">
        <f t="shared" si="186"/>
        <v/>
      </c>
      <c r="M671" s="14" t="str">
        <f t="shared" si="187"/>
        <v/>
      </c>
      <c r="N671" s="14" t="str">
        <f t="shared" si="188"/>
        <v/>
      </c>
      <c r="O671" s="14" t="str">
        <f t="shared" si="189"/>
        <v/>
      </c>
      <c r="P671" s="14" t="str">
        <f t="shared" si="190"/>
        <v/>
      </c>
      <c r="Q671" s="14" t="str">
        <f t="shared" si="191"/>
        <v/>
      </c>
      <c r="R671" s="96" t="str">
        <f t="shared" si="181"/>
        <v/>
      </c>
      <c r="S671" s="14" t="str">
        <f t="shared" si="192"/>
        <v/>
      </c>
      <c r="T671" s="14" t="str">
        <f t="shared" si="182"/>
        <v/>
      </c>
      <c r="U671" s="14" t="str">
        <f t="shared" si="193"/>
        <v/>
      </c>
      <c r="V671" s="14" t="str">
        <f t="shared" si="194"/>
        <v/>
      </c>
      <c r="W671" s="14" t="str">
        <f>IFERROR(CONCATENATE("PAGO N° ",B671," DEL CONTRATO CPS ",V671," ENTRE ",TEXT(VLOOKUP(A671,matriz,IF(generador!B671=1,16,IF(generador!B671=2,19,IF(generador!B671=3,22,IF(generador!B671=4,25,IF(generador!B671=5,28,IF(generador!B671=6,31,IF(generador!B671=7,34,IF(generador!B671=8,37,IF(generador!B671=9,40,IF(generador!B671=10,43,IF(generador!B671=11,46,IF(generador!B671=12,49,IF(generador!B671=13,52,IF(generador!B671=14,55,IF(generador!B671=15,58))))))))))))))),FALSE),"dd/mm/yyyy")," Y ",TEXT(VLOOKUP(A671,matriz,IF(generador!B671=1,17,IF(generador!B671=2,20,IF(generador!B671=3,23,IF(generador!B671=4,26,IF(generador!B671=5,29,IF(generador!B671=6,32,IF(generador!B671=7,35,IF(generador!B671=8,38,IF(generador!B671=9,41,IF(generador!B671=10,44,IF(generador!B671=11,47,IF(generador!B671=12,50,IF(generador!B671=13,53,IF(generador!B671=14,56,IF(generador!B671=15,59))))))))))))))),FALSE),"dd/mm/yyyy")),"")</f>
        <v/>
      </c>
    </row>
    <row r="672" spans="1:23" x14ac:dyDescent="0.25">
      <c r="A672" s="12"/>
      <c r="B672" s="5"/>
      <c r="C672" s="5"/>
      <c r="D672" s="14" t="str">
        <f t="shared" si="178"/>
        <v/>
      </c>
      <c r="E672" s="15" t="str">
        <f>IFERROR(IF(A672&lt;&gt;"",VLOOKUP(A672,matriz,IF(generador!B672=1,15,IF(generador!B672=2,18,IF(generador!B672=3,21,IF(generador!B672=4,24,IF(generador!B672=5,27,IF(generador!B672=6,30,IF(generador!B672=7,33,IF(generador!B672=8,36,IF(generador!B672=9,39,IF(generador!B672=10,42,IF(generador!B672=11,45,IF(generador!B672=12,48,IF(generador!B672=13,51,IF(generador!B672=14,54,IF(generador!B672=15,57))))))))))))))),FALSE),""),"")</f>
        <v/>
      </c>
      <c r="F672" s="16" t="str">
        <f t="shared" si="179"/>
        <v/>
      </c>
      <c r="G672" s="20" t="str">
        <f t="shared" si="180"/>
        <v/>
      </c>
      <c r="H672" s="13" t="str">
        <f t="shared" ca="1" si="183"/>
        <v/>
      </c>
      <c r="I672" s="14" t="str">
        <f t="shared" si="184"/>
        <v/>
      </c>
      <c r="J672" s="14" t="str">
        <f>""</f>
        <v/>
      </c>
      <c r="K672" s="14" t="str">
        <f t="shared" si="185"/>
        <v/>
      </c>
      <c r="L672" s="14" t="str">
        <f t="shared" si="186"/>
        <v/>
      </c>
      <c r="M672" s="14" t="str">
        <f t="shared" si="187"/>
        <v/>
      </c>
      <c r="N672" s="14" t="str">
        <f t="shared" si="188"/>
        <v/>
      </c>
      <c r="O672" s="14" t="str">
        <f t="shared" si="189"/>
        <v/>
      </c>
      <c r="P672" s="14" t="str">
        <f t="shared" si="190"/>
        <v/>
      </c>
      <c r="Q672" s="14" t="str">
        <f t="shared" si="191"/>
        <v/>
      </c>
      <c r="R672" s="96" t="str">
        <f t="shared" si="181"/>
        <v/>
      </c>
      <c r="S672" s="14" t="str">
        <f t="shared" si="192"/>
        <v/>
      </c>
      <c r="T672" s="14" t="str">
        <f t="shared" si="182"/>
        <v/>
      </c>
      <c r="U672" s="14" t="str">
        <f t="shared" si="193"/>
        <v/>
      </c>
      <c r="V672" s="14" t="str">
        <f t="shared" si="194"/>
        <v/>
      </c>
      <c r="W672" s="14" t="str">
        <f>IFERROR(CONCATENATE("PAGO N° ",B672," DEL CONTRATO CPS ",V672," ENTRE ",TEXT(VLOOKUP(A672,matriz,IF(generador!B672=1,16,IF(generador!B672=2,19,IF(generador!B672=3,22,IF(generador!B672=4,25,IF(generador!B672=5,28,IF(generador!B672=6,31,IF(generador!B672=7,34,IF(generador!B672=8,37,IF(generador!B672=9,40,IF(generador!B672=10,43,IF(generador!B672=11,46,IF(generador!B672=12,49,IF(generador!B672=13,52,IF(generador!B672=14,55,IF(generador!B672=15,58))))))))))))))),FALSE),"dd/mm/yyyy")," Y ",TEXT(VLOOKUP(A672,matriz,IF(generador!B672=1,17,IF(generador!B672=2,20,IF(generador!B672=3,23,IF(generador!B672=4,26,IF(generador!B672=5,29,IF(generador!B672=6,32,IF(generador!B672=7,35,IF(generador!B672=8,38,IF(generador!B672=9,41,IF(generador!B672=10,44,IF(generador!B672=11,47,IF(generador!B672=12,50,IF(generador!B672=13,53,IF(generador!B672=14,56,IF(generador!B672=15,59))))))))))))))),FALSE),"dd/mm/yyyy")),"")</f>
        <v/>
      </c>
    </row>
    <row r="673" spans="1:23" x14ac:dyDescent="0.25">
      <c r="A673" s="12"/>
      <c r="B673" s="5"/>
      <c r="C673" s="5"/>
      <c r="D673" s="14" t="str">
        <f t="shared" si="178"/>
        <v/>
      </c>
      <c r="E673" s="15" t="str">
        <f>IFERROR(IF(A673&lt;&gt;"",VLOOKUP(A673,matriz,IF(generador!B673=1,15,IF(generador!B673=2,18,IF(generador!B673=3,21,IF(generador!B673=4,24,IF(generador!B673=5,27,IF(generador!B673=6,30,IF(generador!B673=7,33,IF(generador!B673=8,36,IF(generador!B673=9,39,IF(generador!B673=10,42,IF(generador!B673=11,45,IF(generador!B673=12,48,IF(generador!B673=13,51,IF(generador!B673=14,54,IF(generador!B673=15,57))))))))))))))),FALSE),""),"")</f>
        <v/>
      </c>
      <c r="F673" s="16" t="str">
        <f t="shared" si="179"/>
        <v/>
      </c>
      <c r="G673" s="20" t="str">
        <f t="shared" si="180"/>
        <v/>
      </c>
      <c r="H673" s="13" t="str">
        <f t="shared" ca="1" si="183"/>
        <v/>
      </c>
      <c r="I673" s="14" t="str">
        <f t="shared" si="184"/>
        <v/>
      </c>
      <c r="J673" s="14" t="str">
        <f>""</f>
        <v/>
      </c>
      <c r="K673" s="14" t="str">
        <f t="shared" si="185"/>
        <v/>
      </c>
      <c r="L673" s="14" t="str">
        <f t="shared" si="186"/>
        <v/>
      </c>
      <c r="M673" s="14" t="str">
        <f t="shared" si="187"/>
        <v/>
      </c>
      <c r="N673" s="14" t="str">
        <f t="shared" si="188"/>
        <v/>
      </c>
      <c r="O673" s="14" t="str">
        <f t="shared" si="189"/>
        <v/>
      </c>
      <c r="P673" s="14" t="str">
        <f t="shared" si="190"/>
        <v/>
      </c>
      <c r="Q673" s="14" t="str">
        <f t="shared" si="191"/>
        <v/>
      </c>
      <c r="R673" s="96" t="str">
        <f t="shared" si="181"/>
        <v/>
      </c>
      <c r="S673" s="14" t="str">
        <f t="shared" si="192"/>
        <v/>
      </c>
      <c r="T673" s="14" t="str">
        <f t="shared" si="182"/>
        <v/>
      </c>
      <c r="U673" s="14" t="str">
        <f t="shared" si="193"/>
        <v/>
      </c>
      <c r="V673" s="14" t="str">
        <f t="shared" si="194"/>
        <v/>
      </c>
      <c r="W673" s="14" t="str">
        <f>IFERROR(CONCATENATE("PAGO N° ",B673," DEL CONTRATO CPS ",V673," ENTRE ",TEXT(VLOOKUP(A673,matriz,IF(generador!B673=1,16,IF(generador!B673=2,19,IF(generador!B673=3,22,IF(generador!B673=4,25,IF(generador!B673=5,28,IF(generador!B673=6,31,IF(generador!B673=7,34,IF(generador!B673=8,37,IF(generador!B673=9,40,IF(generador!B673=10,43,IF(generador!B673=11,46,IF(generador!B673=12,49,IF(generador!B673=13,52,IF(generador!B673=14,55,IF(generador!B673=15,58))))))))))))))),FALSE),"dd/mm/yyyy")," Y ",TEXT(VLOOKUP(A673,matriz,IF(generador!B673=1,17,IF(generador!B673=2,20,IF(generador!B673=3,23,IF(generador!B673=4,26,IF(generador!B673=5,29,IF(generador!B673=6,32,IF(generador!B673=7,35,IF(generador!B673=8,38,IF(generador!B673=9,41,IF(generador!B673=10,44,IF(generador!B673=11,47,IF(generador!B673=12,50,IF(generador!B673=13,53,IF(generador!B673=14,56,IF(generador!B673=15,59))))))))))))))),FALSE),"dd/mm/yyyy")),"")</f>
        <v/>
      </c>
    </row>
    <row r="674" spans="1:23" x14ac:dyDescent="0.25">
      <c r="A674" s="12"/>
      <c r="B674" s="5"/>
      <c r="C674" s="5"/>
      <c r="D674" s="14" t="str">
        <f t="shared" si="178"/>
        <v/>
      </c>
      <c r="E674" s="15" t="str">
        <f>IFERROR(IF(A674&lt;&gt;"",VLOOKUP(A674,matriz,IF(generador!B674=1,15,IF(generador!B674=2,18,IF(generador!B674=3,21,IF(generador!B674=4,24,IF(generador!B674=5,27,IF(generador!B674=6,30,IF(generador!B674=7,33,IF(generador!B674=8,36,IF(generador!B674=9,39,IF(generador!B674=10,42,IF(generador!B674=11,45,IF(generador!B674=12,48,IF(generador!B674=13,51,IF(generador!B674=14,54,IF(generador!B674=15,57))))))))))))))),FALSE),""),"")</f>
        <v/>
      </c>
      <c r="F674" s="16" t="str">
        <f t="shared" si="179"/>
        <v/>
      </c>
      <c r="G674" s="20" t="str">
        <f t="shared" si="180"/>
        <v/>
      </c>
      <c r="H674" s="13" t="str">
        <f t="shared" ca="1" si="183"/>
        <v/>
      </c>
      <c r="I674" s="14" t="str">
        <f t="shared" si="184"/>
        <v/>
      </c>
      <c r="J674" s="14" t="str">
        <f>""</f>
        <v/>
      </c>
      <c r="K674" s="14" t="str">
        <f t="shared" si="185"/>
        <v/>
      </c>
      <c r="L674" s="14" t="str">
        <f t="shared" si="186"/>
        <v/>
      </c>
      <c r="M674" s="14" t="str">
        <f t="shared" si="187"/>
        <v/>
      </c>
      <c r="N674" s="14" t="str">
        <f t="shared" si="188"/>
        <v/>
      </c>
      <c r="O674" s="14" t="str">
        <f t="shared" si="189"/>
        <v/>
      </c>
      <c r="P674" s="14" t="str">
        <f t="shared" si="190"/>
        <v/>
      </c>
      <c r="Q674" s="14" t="str">
        <f t="shared" si="191"/>
        <v/>
      </c>
      <c r="R674" s="96" t="str">
        <f t="shared" si="181"/>
        <v/>
      </c>
      <c r="S674" s="14" t="str">
        <f t="shared" si="192"/>
        <v/>
      </c>
      <c r="T674" s="14" t="str">
        <f t="shared" si="182"/>
        <v/>
      </c>
      <c r="U674" s="14" t="str">
        <f t="shared" si="193"/>
        <v/>
      </c>
      <c r="V674" s="14" t="str">
        <f t="shared" si="194"/>
        <v/>
      </c>
      <c r="W674" s="14" t="str">
        <f>IFERROR(CONCATENATE("PAGO N° ",B674," DEL CONTRATO CPS ",V674," ENTRE ",TEXT(VLOOKUP(A674,matriz,IF(generador!B674=1,16,IF(generador!B674=2,19,IF(generador!B674=3,22,IF(generador!B674=4,25,IF(generador!B674=5,28,IF(generador!B674=6,31,IF(generador!B674=7,34,IF(generador!B674=8,37,IF(generador!B674=9,40,IF(generador!B674=10,43,IF(generador!B674=11,46,IF(generador!B674=12,49,IF(generador!B674=13,52,IF(generador!B674=14,55,IF(generador!B674=15,58))))))))))))))),FALSE),"dd/mm/yyyy")," Y ",TEXT(VLOOKUP(A674,matriz,IF(generador!B674=1,17,IF(generador!B674=2,20,IF(generador!B674=3,23,IF(generador!B674=4,26,IF(generador!B674=5,29,IF(generador!B674=6,32,IF(generador!B674=7,35,IF(generador!B674=8,38,IF(generador!B674=9,41,IF(generador!B674=10,44,IF(generador!B674=11,47,IF(generador!B674=12,50,IF(generador!B674=13,53,IF(generador!B674=14,56,IF(generador!B674=15,59))))))))))))))),FALSE),"dd/mm/yyyy")),"")</f>
        <v/>
      </c>
    </row>
    <row r="675" spans="1:23" x14ac:dyDescent="0.25">
      <c r="A675" s="12"/>
      <c r="B675" s="5"/>
      <c r="C675" s="5"/>
      <c r="D675" s="14" t="str">
        <f t="shared" si="178"/>
        <v/>
      </c>
      <c r="E675" s="15" t="str">
        <f>IFERROR(IF(A675&lt;&gt;"",VLOOKUP(A675,matriz,IF(generador!B675=1,15,IF(generador!B675=2,18,IF(generador!B675=3,21,IF(generador!B675=4,24,IF(generador!B675=5,27,IF(generador!B675=6,30,IF(generador!B675=7,33,IF(generador!B675=8,36,IF(generador!B675=9,39,IF(generador!B675=10,42,IF(generador!B675=11,45,IF(generador!B675=12,48,IF(generador!B675=13,51,IF(generador!B675=14,54,IF(generador!B675=15,57))))))))))))))),FALSE),""),"")</f>
        <v/>
      </c>
      <c r="F675" s="16" t="str">
        <f t="shared" si="179"/>
        <v/>
      </c>
      <c r="G675" s="20" t="str">
        <f t="shared" si="180"/>
        <v/>
      </c>
      <c r="H675" s="13" t="str">
        <f t="shared" ca="1" si="183"/>
        <v/>
      </c>
      <c r="I675" s="14" t="str">
        <f t="shared" si="184"/>
        <v/>
      </c>
      <c r="J675" s="14" t="str">
        <f>""</f>
        <v/>
      </c>
      <c r="K675" s="14" t="str">
        <f t="shared" si="185"/>
        <v/>
      </c>
      <c r="L675" s="14" t="str">
        <f t="shared" si="186"/>
        <v/>
      </c>
      <c r="M675" s="14" t="str">
        <f t="shared" si="187"/>
        <v/>
      </c>
      <c r="N675" s="14" t="str">
        <f t="shared" si="188"/>
        <v/>
      </c>
      <c r="O675" s="14" t="str">
        <f t="shared" si="189"/>
        <v/>
      </c>
      <c r="P675" s="14" t="str">
        <f t="shared" si="190"/>
        <v/>
      </c>
      <c r="Q675" s="14" t="str">
        <f t="shared" si="191"/>
        <v/>
      </c>
      <c r="R675" s="96" t="str">
        <f t="shared" si="181"/>
        <v/>
      </c>
      <c r="S675" s="14" t="str">
        <f t="shared" si="192"/>
        <v/>
      </c>
      <c r="T675" s="14" t="str">
        <f t="shared" si="182"/>
        <v/>
      </c>
      <c r="U675" s="14" t="str">
        <f t="shared" si="193"/>
        <v/>
      </c>
      <c r="V675" s="14" t="str">
        <f t="shared" si="194"/>
        <v/>
      </c>
      <c r="W675" s="14" t="str">
        <f>IFERROR(CONCATENATE("PAGO N° ",B675," DEL CONTRATO CPS ",V675," ENTRE ",TEXT(VLOOKUP(A675,matriz,IF(generador!B675=1,16,IF(generador!B675=2,19,IF(generador!B675=3,22,IF(generador!B675=4,25,IF(generador!B675=5,28,IF(generador!B675=6,31,IF(generador!B675=7,34,IF(generador!B675=8,37,IF(generador!B675=9,40,IF(generador!B675=10,43,IF(generador!B675=11,46,IF(generador!B675=12,49,IF(generador!B675=13,52,IF(generador!B675=14,55,IF(generador!B675=15,58))))))))))))))),FALSE),"dd/mm/yyyy")," Y ",TEXT(VLOOKUP(A675,matriz,IF(generador!B675=1,17,IF(generador!B675=2,20,IF(generador!B675=3,23,IF(generador!B675=4,26,IF(generador!B675=5,29,IF(generador!B675=6,32,IF(generador!B675=7,35,IF(generador!B675=8,38,IF(generador!B675=9,41,IF(generador!B675=10,44,IF(generador!B675=11,47,IF(generador!B675=12,50,IF(generador!B675=13,53,IF(generador!B675=14,56,IF(generador!B675=15,59))))))))))))))),FALSE),"dd/mm/yyyy")),"")</f>
        <v/>
      </c>
    </row>
    <row r="676" spans="1:23" x14ac:dyDescent="0.25">
      <c r="A676" s="12"/>
      <c r="B676" s="5"/>
      <c r="C676" s="5"/>
      <c r="D676" s="14" t="str">
        <f t="shared" si="178"/>
        <v/>
      </c>
      <c r="E676" s="15" t="str">
        <f>IFERROR(IF(A676&lt;&gt;"",VLOOKUP(A676,matriz,IF(generador!B676=1,15,IF(generador!B676=2,18,IF(generador!B676=3,21,IF(generador!B676=4,24,IF(generador!B676=5,27,IF(generador!B676=6,30,IF(generador!B676=7,33,IF(generador!B676=8,36,IF(generador!B676=9,39,IF(generador!B676=10,42,IF(generador!B676=11,45,IF(generador!B676=12,48,IF(generador!B676=13,51,IF(generador!B676=14,54,IF(generador!B676=15,57))))))))))))))),FALSE),""),"")</f>
        <v/>
      </c>
      <c r="F676" s="16" t="str">
        <f t="shared" si="179"/>
        <v/>
      </c>
      <c r="G676" s="20" t="str">
        <f t="shared" si="180"/>
        <v/>
      </c>
      <c r="H676" s="13" t="str">
        <f t="shared" ca="1" si="183"/>
        <v/>
      </c>
      <c r="I676" s="14" t="str">
        <f t="shared" si="184"/>
        <v/>
      </c>
      <c r="J676" s="14" t="str">
        <f>""</f>
        <v/>
      </c>
      <c r="K676" s="14" t="str">
        <f t="shared" si="185"/>
        <v/>
      </c>
      <c r="L676" s="14" t="str">
        <f t="shared" si="186"/>
        <v/>
      </c>
      <c r="M676" s="14" t="str">
        <f t="shared" si="187"/>
        <v/>
      </c>
      <c r="N676" s="14" t="str">
        <f t="shared" si="188"/>
        <v/>
      </c>
      <c r="O676" s="14" t="str">
        <f t="shared" si="189"/>
        <v/>
      </c>
      <c r="P676" s="14" t="str">
        <f t="shared" si="190"/>
        <v/>
      </c>
      <c r="Q676" s="14" t="str">
        <f t="shared" si="191"/>
        <v/>
      </c>
      <c r="R676" s="96" t="str">
        <f t="shared" si="181"/>
        <v/>
      </c>
      <c r="S676" s="14" t="str">
        <f t="shared" si="192"/>
        <v/>
      </c>
      <c r="T676" s="14" t="str">
        <f t="shared" si="182"/>
        <v/>
      </c>
      <c r="U676" s="14" t="str">
        <f t="shared" si="193"/>
        <v/>
      </c>
      <c r="V676" s="14" t="str">
        <f t="shared" si="194"/>
        <v/>
      </c>
      <c r="W676" s="14" t="str">
        <f>IFERROR(CONCATENATE("PAGO N° ",B676," DEL CONTRATO CPS ",V676," ENTRE ",TEXT(VLOOKUP(A676,matriz,IF(generador!B676=1,16,IF(generador!B676=2,19,IF(generador!B676=3,22,IF(generador!B676=4,25,IF(generador!B676=5,28,IF(generador!B676=6,31,IF(generador!B676=7,34,IF(generador!B676=8,37,IF(generador!B676=9,40,IF(generador!B676=10,43,IF(generador!B676=11,46,IF(generador!B676=12,49,IF(generador!B676=13,52,IF(generador!B676=14,55,IF(generador!B676=15,58))))))))))))))),FALSE),"dd/mm/yyyy")," Y ",TEXT(VLOOKUP(A676,matriz,IF(generador!B676=1,17,IF(generador!B676=2,20,IF(generador!B676=3,23,IF(generador!B676=4,26,IF(generador!B676=5,29,IF(generador!B676=6,32,IF(generador!B676=7,35,IF(generador!B676=8,38,IF(generador!B676=9,41,IF(generador!B676=10,44,IF(generador!B676=11,47,IF(generador!B676=12,50,IF(generador!B676=13,53,IF(generador!B676=14,56,IF(generador!B676=15,59))))))))))))))),FALSE),"dd/mm/yyyy")),"")</f>
        <v/>
      </c>
    </row>
    <row r="677" spans="1:23" x14ac:dyDescent="0.25">
      <c r="A677" s="12"/>
      <c r="B677" s="5"/>
      <c r="C677" s="5"/>
      <c r="D677" s="14" t="str">
        <f t="shared" si="178"/>
        <v/>
      </c>
      <c r="E677" s="15" t="str">
        <f>IFERROR(IF(A677&lt;&gt;"",VLOOKUP(A677,matriz,IF(generador!B677=1,15,IF(generador!B677=2,18,IF(generador!B677=3,21,IF(generador!B677=4,24,IF(generador!B677=5,27,IF(generador!B677=6,30,IF(generador!B677=7,33,IF(generador!B677=8,36,IF(generador!B677=9,39,IF(generador!B677=10,42,IF(generador!B677=11,45,IF(generador!B677=12,48,IF(generador!B677=13,51,IF(generador!B677=14,54,IF(generador!B677=15,57))))))))))))))),FALSE),""),"")</f>
        <v/>
      </c>
      <c r="F677" s="16" t="str">
        <f t="shared" si="179"/>
        <v/>
      </c>
      <c r="G677" s="20" t="str">
        <f t="shared" si="180"/>
        <v/>
      </c>
      <c r="H677" s="13" t="str">
        <f t="shared" ca="1" si="183"/>
        <v/>
      </c>
      <c r="I677" s="14" t="str">
        <f t="shared" si="184"/>
        <v/>
      </c>
      <c r="J677" s="14" t="str">
        <f>""</f>
        <v/>
      </c>
      <c r="K677" s="14" t="str">
        <f t="shared" si="185"/>
        <v/>
      </c>
      <c r="L677" s="14" t="str">
        <f t="shared" si="186"/>
        <v/>
      </c>
      <c r="M677" s="14" t="str">
        <f t="shared" si="187"/>
        <v/>
      </c>
      <c r="N677" s="14" t="str">
        <f t="shared" si="188"/>
        <v/>
      </c>
      <c r="O677" s="14" t="str">
        <f t="shared" si="189"/>
        <v/>
      </c>
      <c r="P677" s="14" t="str">
        <f t="shared" si="190"/>
        <v/>
      </c>
      <c r="Q677" s="14" t="str">
        <f t="shared" si="191"/>
        <v/>
      </c>
      <c r="R677" s="96" t="str">
        <f t="shared" si="181"/>
        <v/>
      </c>
      <c r="S677" s="14" t="str">
        <f t="shared" si="192"/>
        <v/>
      </c>
      <c r="T677" s="14" t="str">
        <f t="shared" si="182"/>
        <v/>
      </c>
      <c r="U677" s="14" t="str">
        <f t="shared" si="193"/>
        <v/>
      </c>
      <c r="V677" s="14" t="str">
        <f t="shared" si="194"/>
        <v/>
      </c>
      <c r="W677" s="14" t="str">
        <f>IFERROR(CONCATENATE("PAGO N° ",B677," DEL CONTRATO CPS ",V677," ENTRE ",TEXT(VLOOKUP(A677,matriz,IF(generador!B677=1,16,IF(generador!B677=2,19,IF(generador!B677=3,22,IF(generador!B677=4,25,IF(generador!B677=5,28,IF(generador!B677=6,31,IF(generador!B677=7,34,IF(generador!B677=8,37,IF(generador!B677=9,40,IF(generador!B677=10,43,IF(generador!B677=11,46,IF(generador!B677=12,49,IF(generador!B677=13,52,IF(generador!B677=14,55,IF(generador!B677=15,58))))))))))))))),FALSE),"dd/mm/yyyy")," Y ",TEXT(VLOOKUP(A677,matriz,IF(generador!B677=1,17,IF(generador!B677=2,20,IF(generador!B677=3,23,IF(generador!B677=4,26,IF(generador!B677=5,29,IF(generador!B677=6,32,IF(generador!B677=7,35,IF(generador!B677=8,38,IF(generador!B677=9,41,IF(generador!B677=10,44,IF(generador!B677=11,47,IF(generador!B677=12,50,IF(generador!B677=13,53,IF(generador!B677=14,56,IF(generador!B677=15,59))))))))))))))),FALSE),"dd/mm/yyyy")),"")</f>
        <v/>
      </c>
    </row>
    <row r="678" spans="1:23" x14ac:dyDescent="0.25">
      <c r="A678" s="12"/>
      <c r="B678" s="5"/>
      <c r="C678" s="5"/>
      <c r="D678" s="14" t="str">
        <f t="shared" si="178"/>
        <v/>
      </c>
      <c r="E678" s="15" t="str">
        <f>IFERROR(IF(A678&lt;&gt;"",VLOOKUP(A678,matriz,IF(generador!B678=1,15,IF(generador!B678=2,18,IF(generador!B678=3,21,IF(generador!B678=4,24,IF(generador!B678=5,27,IF(generador!B678=6,30,IF(generador!B678=7,33,IF(generador!B678=8,36,IF(generador!B678=9,39,IF(generador!B678=10,42,IF(generador!B678=11,45,IF(generador!B678=12,48,IF(generador!B678=13,51,IF(generador!B678=14,54,IF(generador!B678=15,57))))))))))))))),FALSE),""),"")</f>
        <v/>
      </c>
      <c r="F678" s="16" t="str">
        <f t="shared" si="179"/>
        <v/>
      </c>
      <c r="G678" s="20" t="str">
        <f t="shared" si="180"/>
        <v/>
      </c>
      <c r="H678" s="13" t="str">
        <f t="shared" ca="1" si="183"/>
        <v/>
      </c>
      <c r="I678" s="14" t="str">
        <f t="shared" si="184"/>
        <v/>
      </c>
      <c r="J678" s="14" t="str">
        <f>""</f>
        <v/>
      </c>
      <c r="K678" s="14" t="str">
        <f t="shared" si="185"/>
        <v/>
      </c>
      <c r="L678" s="14" t="str">
        <f t="shared" si="186"/>
        <v/>
      </c>
      <c r="M678" s="14" t="str">
        <f t="shared" si="187"/>
        <v/>
      </c>
      <c r="N678" s="14" t="str">
        <f t="shared" si="188"/>
        <v/>
      </c>
      <c r="O678" s="14" t="str">
        <f t="shared" si="189"/>
        <v/>
      </c>
      <c r="P678" s="14" t="str">
        <f t="shared" si="190"/>
        <v/>
      </c>
      <c r="Q678" s="14" t="str">
        <f t="shared" si="191"/>
        <v/>
      </c>
      <c r="R678" s="96" t="str">
        <f t="shared" si="181"/>
        <v/>
      </c>
      <c r="S678" s="14" t="str">
        <f t="shared" si="192"/>
        <v/>
      </c>
      <c r="T678" s="14" t="str">
        <f t="shared" si="182"/>
        <v/>
      </c>
      <c r="U678" s="14" t="str">
        <f t="shared" si="193"/>
        <v/>
      </c>
      <c r="V678" s="14" t="str">
        <f t="shared" si="194"/>
        <v/>
      </c>
      <c r="W678" s="14" t="str">
        <f>IFERROR(CONCATENATE("PAGO N° ",B678," DEL CONTRATO CPS ",V678," ENTRE ",TEXT(VLOOKUP(A678,matriz,IF(generador!B678=1,16,IF(generador!B678=2,19,IF(generador!B678=3,22,IF(generador!B678=4,25,IF(generador!B678=5,28,IF(generador!B678=6,31,IF(generador!B678=7,34,IF(generador!B678=8,37,IF(generador!B678=9,40,IF(generador!B678=10,43,IF(generador!B678=11,46,IF(generador!B678=12,49,IF(generador!B678=13,52,IF(generador!B678=14,55,IF(generador!B678=15,58))))))))))))))),FALSE),"dd/mm/yyyy")," Y ",TEXT(VLOOKUP(A678,matriz,IF(generador!B678=1,17,IF(generador!B678=2,20,IF(generador!B678=3,23,IF(generador!B678=4,26,IF(generador!B678=5,29,IF(generador!B678=6,32,IF(generador!B678=7,35,IF(generador!B678=8,38,IF(generador!B678=9,41,IF(generador!B678=10,44,IF(generador!B678=11,47,IF(generador!B678=12,50,IF(generador!B678=13,53,IF(generador!B678=14,56,IF(generador!B678=15,59))))))))))))))),FALSE),"dd/mm/yyyy")),"")</f>
        <v/>
      </c>
    </row>
    <row r="679" spans="1:23" x14ac:dyDescent="0.25">
      <c r="A679" s="12"/>
      <c r="B679" s="5"/>
      <c r="C679" s="5"/>
      <c r="D679" s="14" t="str">
        <f t="shared" si="178"/>
        <v/>
      </c>
      <c r="E679" s="15" t="str">
        <f>IFERROR(IF(A679&lt;&gt;"",VLOOKUP(A679,matriz,IF(generador!B679=1,15,IF(generador!B679=2,18,IF(generador!B679=3,21,IF(generador!B679=4,24,IF(generador!B679=5,27,IF(generador!B679=6,30,IF(generador!B679=7,33,IF(generador!B679=8,36,IF(generador!B679=9,39,IF(generador!B679=10,42,IF(generador!B679=11,45,IF(generador!B679=12,48,IF(generador!B679=13,51,IF(generador!B679=14,54,IF(generador!B679=15,57))))))))))))))),FALSE),""),"")</f>
        <v/>
      </c>
      <c r="F679" s="16" t="str">
        <f t="shared" si="179"/>
        <v/>
      </c>
      <c r="G679" s="20" t="str">
        <f t="shared" si="180"/>
        <v/>
      </c>
      <c r="H679" s="13" t="str">
        <f t="shared" ca="1" si="183"/>
        <v/>
      </c>
      <c r="I679" s="14" t="str">
        <f t="shared" si="184"/>
        <v/>
      </c>
      <c r="J679" s="14" t="str">
        <f>""</f>
        <v/>
      </c>
      <c r="K679" s="14" t="str">
        <f t="shared" si="185"/>
        <v/>
      </c>
      <c r="L679" s="14" t="str">
        <f t="shared" si="186"/>
        <v/>
      </c>
      <c r="M679" s="14" t="str">
        <f t="shared" si="187"/>
        <v/>
      </c>
      <c r="N679" s="14" t="str">
        <f t="shared" si="188"/>
        <v/>
      </c>
      <c r="O679" s="14" t="str">
        <f t="shared" si="189"/>
        <v/>
      </c>
      <c r="P679" s="14" t="str">
        <f t="shared" si="190"/>
        <v/>
      </c>
      <c r="Q679" s="14" t="str">
        <f t="shared" si="191"/>
        <v/>
      </c>
      <c r="R679" s="96" t="str">
        <f t="shared" si="181"/>
        <v/>
      </c>
      <c r="S679" s="14" t="str">
        <f t="shared" si="192"/>
        <v/>
      </c>
      <c r="T679" s="14" t="str">
        <f t="shared" si="182"/>
        <v/>
      </c>
      <c r="U679" s="14" t="str">
        <f t="shared" si="193"/>
        <v/>
      </c>
      <c r="V679" s="14" t="str">
        <f t="shared" si="194"/>
        <v/>
      </c>
      <c r="W679" s="14" t="str">
        <f>IFERROR(CONCATENATE("PAGO N° ",B679," DEL CONTRATO CPS ",V679," ENTRE ",TEXT(VLOOKUP(A679,matriz,IF(generador!B679=1,16,IF(generador!B679=2,19,IF(generador!B679=3,22,IF(generador!B679=4,25,IF(generador!B679=5,28,IF(generador!B679=6,31,IF(generador!B679=7,34,IF(generador!B679=8,37,IF(generador!B679=9,40,IF(generador!B679=10,43,IF(generador!B679=11,46,IF(generador!B679=12,49,IF(generador!B679=13,52,IF(generador!B679=14,55,IF(generador!B679=15,58))))))))))))))),FALSE),"dd/mm/yyyy")," Y ",TEXT(VLOOKUP(A679,matriz,IF(generador!B679=1,17,IF(generador!B679=2,20,IF(generador!B679=3,23,IF(generador!B679=4,26,IF(generador!B679=5,29,IF(generador!B679=6,32,IF(generador!B679=7,35,IF(generador!B679=8,38,IF(generador!B679=9,41,IF(generador!B679=10,44,IF(generador!B679=11,47,IF(generador!B679=12,50,IF(generador!B679=13,53,IF(generador!B679=14,56,IF(generador!B679=15,59))))))))))))))),FALSE),"dd/mm/yyyy")),"")</f>
        <v/>
      </c>
    </row>
    <row r="680" spans="1:23" x14ac:dyDescent="0.25">
      <c r="A680" s="12"/>
      <c r="B680" s="5"/>
      <c r="C680" s="5"/>
      <c r="D680" s="14" t="str">
        <f t="shared" si="178"/>
        <v/>
      </c>
      <c r="E680" s="15" t="str">
        <f>IFERROR(IF(A680&lt;&gt;"",VLOOKUP(A680,matriz,IF(generador!B680=1,15,IF(generador!B680=2,18,IF(generador!B680=3,21,IF(generador!B680=4,24,IF(generador!B680=5,27,IF(generador!B680=6,30,IF(generador!B680=7,33,IF(generador!B680=8,36,IF(generador!B680=9,39,IF(generador!B680=10,42,IF(generador!B680=11,45,IF(generador!B680=12,48,IF(generador!B680=13,51,IF(generador!B680=14,54,IF(generador!B680=15,57))))))))))))))),FALSE),""),"")</f>
        <v/>
      </c>
      <c r="F680" s="16" t="str">
        <f t="shared" si="179"/>
        <v/>
      </c>
      <c r="G680" s="20" t="str">
        <f t="shared" si="180"/>
        <v/>
      </c>
      <c r="H680" s="13" t="str">
        <f t="shared" ca="1" si="183"/>
        <v/>
      </c>
      <c r="I680" s="14" t="str">
        <f t="shared" si="184"/>
        <v/>
      </c>
      <c r="J680" s="14" t="str">
        <f>""</f>
        <v/>
      </c>
      <c r="K680" s="14" t="str">
        <f t="shared" si="185"/>
        <v/>
      </c>
      <c r="L680" s="14" t="str">
        <f t="shared" si="186"/>
        <v/>
      </c>
      <c r="M680" s="14" t="str">
        <f t="shared" si="187"/>
        <v/>
      </c>
      <c r="N680" s="14" t="str">
        <f t="shared" si="188"/>
        <v/>
      </c>
      <c r="O680" s="14" t="str">
        <f t="shared" si="189"/>
        <v/>
      </c>
      <c r="P680" s="14" t="str">
        <f t="shared" si="190"/>
        <v/>
      </c>
      <c r="Q680" s="14" t="str">
        <f t="shared" si="191"/>
        <v/>
      </c>
      <c r="R680" s="96" t="str">
        <f t="shared" si="181"/>
        <v/>
      </c>
      <c r="S680" s="14" t="str">
        <f t="shared" si="192"/>
        <v/>
      </c>
      <c r="T680" s="14" t="str">
        <f t="shared" si="182"/>
        <v/>
      </c>
      <c r="U680" s="14" t="str">
        <f t="shared" si="193"/>
        <v/>
      </c>
      <c r="V680" s="14" t="str">
        <f t="shared" si="194"/>
        <v/>
      </c>
      <c r="W680" s="14" t="str">
        <f>IFERROR(CONCATENATE("PAGO N° ",B680," DEL CONTRATO CPS ",V680," ENTRE ",TEXT(VLOOKUP(A680,matriz,IF(generador!B680=1,16,IF(generador!B680=2,19,IF(generador!B680=3,22,IF(generador!B680=4,25,IF(generador!B680=5,28,IF(generador!B680=6,31,IF(generador!B680=7,34,IF(generador!B680=8,37,IF(generador!B680=9,40,IF(generador!B680=10,43,IF(generador!B680=11,46,IF(generador!B680=12,49,IF(generador!B680=13,52,IF(generador!B680=14,55,IF(generador!B680=15,58))))))))))))))),FALSE),"dd/mm/yyyy")," Y ",TEXT(VLOOKUP(A680,matriz,IF(generador!B680=1,17,IF(generador!B680=2,20,IF(generador!B680=3,23,IF(generador!B680=4,26,IF(generador!B680=5,29,IF(generador!B680=6,32,IF(generador!B680=7,35,IF(generador!B680=8,38,IF(generador!B680=9,41,IF(generador!B680=10,44,IF(generador!B680=11,47,IF(generador!B680=12,50,IF(generador!B680=13,53,IF(generador!B680=14,56,IF(generador!B680=15,59))))))))))))))),FALSE),"dd/mm/yyyy")),"")</f>
        <v/>
      </c>
    </row>
    <row r="681" spans="1:23" x14ac:dyDescent="0.25">
      <c r="A681" s="12"/>
      <c r="B681" s="5"/>
      <c r="C681" s="5"/>
      <c r="D681" s="14" t="str">
        <f t="shared" si="178"/>
        <v/>
      </c>
      <c r="E681" s="15" t="str">
        <f>IFERROR(IF(A681&lt;&gt;"",VLOOKUP(A681,matriz,IF(generador!B681=1,15,IF(generador!B681=2,18,IF(generador!B681=3,21,IF(generador!B681=4,24,IF(generador!B681=5,27,IF(generador!B681=6,30,IF(generador!B681=7,33,IF(generador!B681=8,36,IF(generador!B681=9,39,IF(generador!B681=10,42,IF(generador!B681=11,45,IF(generador!B681=12,48,IF(generador!B681=13,51,IF(generador!B681=14,54,IF(generador!B681=15,57))))))))))))))),FALSE),""),"")</f>
        <v/>
      </c>
      <c r="F681" s="16" t="str">
        <f t="shared" si="179"/>
        <v/>
      </c>
      <c r="G681" s="20" t="str">
        <f t="shared" si="180"/>
        <v/>
      </c>
      <c r="H681" s="13" t="str">
        <f t="shared" ca="1" si="183"/>
        <v/>
      </c>
      <c r="I681" s="14" t="str">
        <f t="shared" si="184"/>
        <v/>
      </c>
      <c r="J681" s="14" t="str">
        <f>""</f>
        <v/>
      </c>
      <c r="K681" s="14" t="str">
        <f t="shared" si="185"/>
        <v/>
      </c>
      <c r="L681" s="14" t="str">
        <f t="shared" si="186"/>
        <v/>
      </c>
      <c r="M681" s="14" t="str">
        <f t="shared" si="187"/>
        <v/>
      </c>
      <c r="N681" s="14" t="str">
        <f t="shared" si="188"/>
        <v/>
      </c>
      <c r="O681" s="14" t="str">
        <f t="shared" si="189"/>
        <v/>
      </c>
      <c r="P681" s="14" t="str">
        <f t="shared" si="190"/>
        <v/>
      </c>
      <c r="Q681" s="14" t="str">
        <f t="shared" si="191"/>
        <v/>
      </c>
      <c r="R681" s="96" t="str">
        <f t="shared" si="181"/>
        <v/>
      </c>
      <c r="S681" s="14" t="str">
        <f t="shared" si="192"/>
        <v/>
      </c>
      <c r="T681" s="14" t="str">
        <f t="shared" si="182"/>
        <v/>
      </c>
      <c r="U681" s="14" t="str">
        <f t="shared" si="193"/>
        <v/>
      </c>
      <c r="V681" s="14" t="str">
        <f t="shared" si="194"/>
        <v/>
      </c>
      <c r="W681" s="14" t="str">
        <f>IFERROR(CONCATENATE("PAGO N° ",B681," DEL CONTRATO CPS ",V681," ENTRE ",TEXT(VLOOKUP(A681,matriz,IF(generador!B681=1,16,IF(generador!B681=2,19,IF(generador!B681=3,22,IF(generador!B681=4,25,IF(generador!B681=5,28,IF(generador!B681=6,31,IF(generador!B681=7,34,IF(generador!B681=8,37,IF(generador!B681=9,40,IF(generador!B681=10,43,IF(generador!B681=11,46,IF(generador!B681=12,49,IF(generador!B681=13,52,IF(generador!B681=14,55,IF(generador!B681=15,58))))))))))))))),FALSE),"dd/mm/yyyy")," Y ",TEXT(VLOOKUP(A681,matriz,IF(generador!B681=1,17,IF(generador!B681=2,20,IF(generador!B681=3,23,IF(generador!B681=4,26,IF(generador!B681=5,29,IF(generador!B681=6,32,IF(generador!B681=7,35,IF(generador!B681=8,38,IF(generador!B681=9,41,IF(generador!B681=10,44,IF(generador!B681=11,47,IF(generador!B681=12,50,IF(generador!B681=13,53,IF(generador!B681=14,56,IF(generador!B681=15,59))))))))))))))),FALSE),"dd/mm/yyyy")),"")</f>
        <v/>
      </c>
    </row>
    <row r="682" spans="1:23" x14ac:dyDescent="0.25">
      <c r="A682" s="12"/>
      <c r="B682" s="5"/>
      <c r="C682" s="5"/>
      <c r="D682" s="14" t="str">
        <f t="shared" si="178"/>
        <v/>
      </c>
      <c r="E682" s="15" t="str">
        <f>IFERROR(IF(A682&lt;&gt;"",VLOOKUP(A682,matriz,IF(generador!B682=1,15,IF(generador!B682=2,18,IF(generador!B682=3,21,IF(generador!B682=4,24,IF(generador!B682=5,27,IF(generador!B682=6,30,IF(generador!B682=7,33,IF(generador!B682=8,36,IF(generador!B682=9,39,IF(generador!B682=10,42,IF(generador!B682=11,45,IF(generador!B682=12,48,IF(generador!B682=13,51,IF(generador!B682=14,54,IF(generador!B682=15,57))))))))))))))),FALSE),""),"")</f>
        <v/>
      </c>
      <c r="F682" s="16" t="str">
        <f t="shared" si="179"/>
        <v/>
      </c>
      <c r="G682" s="20" t="str">
        <f t="shared" si="180"/>
        <v/>
      </c>
      <c r="H682" s="13" t="str">
        <f t="shared" ca="1" si="183"/>
        <v/>
      </c>
      <c r="I682" s="14" t="str">
        <f t="shared" si="184"/>
        <v/>
      </c>
      <c r="J682" s="14" t="str">
        <f>""</f>
        <v/>
      </c>
      <c r="K682" s="14" t="str">
        <f t="shared" si="185"/>
        <v/>
      </c>
      <c r="L682" s="14" t="str">
        <f t="shared" si="186"/>
        <v/>
      </c>
      <c r="M682" s="14" t="str">
        <f t="shared" si="187"/>
        <v/>
      </c>
      <c r="N682" s="14" t="str">
        <f t="shared" si="188"/>
        <v/>
      </c>
      <c r="O682" s="14" t="str">
        <f t="shared" si="189"/>
        <v/>
      </c>
      <c r="P682" s="14" t="str">
        <f t="shared" si="190"/>
        <v/>
      </c>
      <c r="Q682" s="14" t="str">
        <f t="shared" si="191"/>
        <v/>
      </c>
      <c r="R682" s="96" t="str">
        <f t="shared" si="181"/>
        <v/>
      </c>
      <c r="S682" s="14" t="str">
        <f t="shared" si="192"/>
        <v/>
      </c>
      <c r="T682" s="14" t="str">
        <f t="shared" si="182"/>
        <v/>
      </c>
      <c r="U682" s="14" t="str">
        <f t="shared" si="193"/>
        <v/>
      </c>
      <c r="V682" s="14" t="str">
        <f t="shared" si="194"/>
        <v/>
      </c>
      <c r="W682" s="14" t="str">
        <f>IFERROR(CONCATENATE("PAGO N° ",B682," DEL CONTRATO CPS ",V682," ENTRE ",TEXT(VLOOKUP(A682,matriz,IF(generador!B682=1,16,IF(generador!B682=2,19,IF(generador!B682=3,22,IF(generador!B682=4,25,IF(generador!B682=5,28,IF(generador!B682=6,31,IF(generador!B682=7,34,IF(generador!B682=8,37,IF(generador!B682=9,40,IF(generador!B682=10,43,IF(generador!B682=11,46,IF(generador!B682=12,49,IF(generador!B682=13,52,IF(generador!B682=14,55,IF(generador!B682=15,58))))))))))))))),FALSE),"dd/mm/yyyy")," Y ",TEXT(VLOOKUP(A682,matriz,IF(generador!B682=1,17,IF(generador!B682=2,20,IF(generador!B682=3,23,IF(generador!B682=4,26,IF(generador!B682=5,29,IF(generador!B682=6,32,IF(generador!B682=7,35,IF(generador!B682=8,38,IF(generador!B682=9,41,IF(generador!B682=10,44,IF(generador!B682=11,47,IF(generador!B682=12,50,IF(generador!B682=13,53,IF(generador!B682=14,56,IF(generador!B682=15,59))))))))))))))),FALSE),"dd/mm/yyyy")),"")</f>
        <v/>
      </c>
    </row>
    <row r="683" spans="1:23" x14ac:dyDescent="0.25">
      <c r="A683" s="12"/>
      <c r="B683" s="5"/>
      <c r="C683" s="5"/>
      <c r="D683" s="14" t="str">
        <f t="shared" si="178"/>
        <v/>
      </c>
      <c r="E683" s="15" t="str">
        <f>IFERROR(IF(A683&lt;&gt;"",VLOOKUP(A683,matriz,IF(generador!B683=1,15,IF(generador!B683=2,18,IF(generador!B683=3,21,IF(generador!B683=4,24,IF(generador!B683=5,27,IF(generador!B683=6,30,IF(generador!B683=7,33,IF(generador!B683=8,36,IF(generador!B683=9,39,IF(generador!B683=10,42,IF(generador!B683=11,45,IF(generador!B683=12,48,IF(generador!B683=13,51,IF(generador!B683=14,54,IF(generador!B683=15,57))))))))))))))),FALSE),""),"")</f>
        <v/>
      </c>
      <c r="F683" s="16" t="str">
        <f t="shared" si="179"/>
        <v/>
      </c>
      <c r="G683" s="20" t="str">
        <f t="shared" si="180"/>
        <v/>
      </c>
      <c r="H683" s="13" t="str">
        <f t="shared" ca="1" si="183"/>
        <v/>
      </c>
      <c r="I683" s="14" t="str">
        <f t="shared" si="184"/>
        <v/>
      </c>
      <c r="J683" s="14" t="str">
        <f>""</f>
        <v/>
      </c>
      <c r="K683" s="14" t="str">
        <f t="shared" si="185"/>
        <v/>
      </c>
      <c r="L683" s="14" t="str">
        <f t="shared" si="186"/>
        <v/>
      </c>
      <c r="M683" s="14" t="str">
        <f t="shared" si="187"/>
        <v/>
      </c>
      <c r="N683" s="14" t="str">
        <f t="shared" si="188"/>
        <v/>
      </c>
      <c r="O683" s="14" t="str">
        <f t="shared" si="189"/>
        <v/>
      </c>
      <c r="P683" s="14" t="str">
        <f t="shared" si="190"/>
        <v/>
      </c>
      <c r="Q683" s="14" t="str">
        <f t="shared" si="191"/>
        <v/>
      </c>
      <c r="R683" s="96" t="str">
        <f t="shared" si="181"/>
        <v/>
      </c>
      <c r="S683" s="14" t="str">
        <f t="shared" si="192"/>
        <v/>
      </c>
      <c r="T683" s="14" t="str">
        <f t="shared" si="182"/>
        <v/>
      </c>
      <c r="U683" s="14" t="str">
        <f t="shared" si="193"/>
        <v/>
      </c>
      <c r="V683" s="14" t="str">
        <f t="shared" si="194"/>
        <v/>
      </c>
      <c r="W683" s="14" t="str">
        <f>IFERROR(CONCATENATE("PAGO N° ",B683," DEL CONTRATO CPS ",V683," ENTRE ",TEXT(VLOOKUP(A683,matriz,IF(generador!B683=1,16,IF(generador!B683=2,19,IF(generador!B683=3,22,IF(generador!B683=4,25,IF(generador!B683=5,28,IF(generador!B683=6,31,IF(generador!B683=7,34,IF(generador!B683=8,37,IF(generador!B683=9,40,IF(generador!B683=10,43,IF(generador!B683=11,46,IF(generador!B683=12,49,IF(generador!B683=13,52,IF(generador!B683=14,55,IF(generador!B683=15,58))))))))))))))),FALSE),"dd/mm/yyyy")," Y ",TEXT(VLOOKUP(A683,matriz,IF(generador!B683=1,17,IF(generador!B683=2,20,IF(generador!B683=3,23,IF(generador!B683=4,26,IF(generador!B683=5,29,IF(generador!B683=6,32,IF(generador!B683=7,35,IF(generador!B683=8,38,IF(generador!B683=9,41,IF(generador!B683=10,44,IF(generador!B683=11,47,IF(generador!B683=12,50,IF(generador!B683=13,53,IF(generador!B683=14,56,IF(generador!B683=15,59))))))))))))))),FALSE),"dd/mm/yyyy")),"")</f>
        <v/>
      </c>
    </row>
    <row r="684" spans="1:23" x14ac:dyDescent="0.25">
      <c r="A684" s="12"/>
      <c r="B684" s="5"/>
      <c r="C684" s="5"/>
      <c r="D684" s="14" t="str">
        <f t="shared" si="178"/>
        <v/>
      </c>
      <c r="E684" s="15" t="str">
        <f>IFERROR(IF(A684&lt;&gt;"",VLOOKUP(A684,matriz,IF(generador!B684=1,15,IF(generador!B684=2,18,IF(generador!B684=3,21,IF(generador!B684=4,24,IF(generador!B684=5,27,IF(generador!B684=6,30,IF(generador!B684=7,33,IF(generador!B684=8,36,IF(generador!B684=9,39,IF(generador!B684=10,42,IF(generador!B684=11,45,IF(generador!B684=12,48,IF(generador!B684=13,51,IF(generador!B684=14,54,IF(generador!B684=15,57))))))))))))))),FALSE),""),"")</f>
        <v/>
      </c>
      <c r="F684" s="16" t="str">
        <f t="shared" si="179"/>
        <v/>
      </c>
      <c r="G684" s="20" t="str">
        <f t="shared" si="180"/>
        <v/>
      </c>
      <c r="H684" s="13" t="str">
        <f t="shared" ca="1" si="183"/>
        <v/>
      </c>
      <c r="I684" s="14" t="str">
        <f t="shared" si="184"/>
        <v/>
      </c>
      <c r="J684" s="14" t="str">
        <f>""</f>
        <v/>
      </c>
      <c r="K684" s="14" t="str">
        <f t="shared" si="185"/>
        <v/>
      </c>
      <c r="L684" s="14" t="str">
        <f t="shared" si="186"/>
        <v/>
      </c>
      <c r="M684" s="14" t="str">
        <f t="shared" si="187"/>
        <v/>
      </c>
      <c r="N684" s="14" t="str">
        <f t="shared" si="188"/>
        <v/>
      </c>
      <c r="O684" s="14" t="str">
        <f t="shared" si="189"/>
        <v/>
      </c>
      <c r="P684" s="14" t="str">
        <f t="shared" si="190"/>
        <v/>
      </c>
      <c r="Q684" s="14" t="str">
        <f t="shared" si="191"/>
        <v/>
      </c>
      <c r="R684" s="96" t="str">
        <f t="shared" si="181"/>
        <v/>
      </c>
      <c r="S684" s="14" t="str">
        <f t="shared" si="192"/>
        <v/>
      </c>
      <c r="T684" s="14" t="str">
        <f t="shared" si="182"/>
        <v/>
      </c>
      <c r="U684" s="14" t="str">
        <f t="shared" si="193"/>
        <v/>
      </c>
      <c r="V684" s="14" t="str">
        <f t="shared" si="194"/>
        <v/>
      </c>
      <c r="W684" s="14" t="str">
        <f>IFERROR(CONCATENATE("PAGO N° ",B684," DEL CONTRATO CPS ",V684," ENTRE ",TEXT(VLOOKUP(A684,matriz,IF(generador!B684=1,16,IF(generador!B684=2,19,IF(generador!B684=3,22,IF(generador!B684=4,25,IF(generador!B684=5,28,IF(generador!B684=6,31,IF(generador!B684=7,34,IF(generador!B684=8,37,IF(generador!B684=9,40,IF(generador!B684=10,43,IF(generador!B684=11,46,IF(generador!B684=12,49,IF(generador!B684=13,52,IF(generador!B684=14,55,IF(generador!B684=15,58))))))))))))))),FALSE),"dd/mm/yyyy")," Y ",TEXT(VLOOKUP(A684,matriz,IF(generador!B684=1,17,IF(generador!B684=2,20,IF(generador!B684=3,23,IF(generador!B684=4,26,IF(generador!B684=5,29,IF(generador!B684=6,32,IF(generador!B684=7,35,IF(generador!B684=8,38,IF(generador!B684=9,41,IF(generador!B684=10,44,IF(generador!B684=11,47,IF(generador!B684=12,50,IF(generador!B684=13,53,IF(generador!B684=14,56,IF(generador!B684=15,59))))))))))))))),FALSE),"dd/mm/yyyy")),"")</f>
        <v/>
      </c>
    </row>
    <row r="685" spans="1:23" x14ac:dyDescent="0.25">
      <c r="A685" s="12"/>
      <c r="B685" s="5"/>
      <c r="C685" s="5"/>
      <c r="D685" s="14" t="str">
        <f t="shared" si="178"/>
        <v/>
      </c>
      <c r="E685" s="15" t="str">
        <f>IFERROR(IF(A685&lt;&gt;"",VLOOKUP(A685,matriz,IF(generador!B685=1,15,IF(generador!B685=2,18,IF(generador!B685=3,21,IF(generador!B685=4,24,IF(generador!B685=5,27,IF(generador!B685=6,30,IF(generador!B685=7,33,IF(generador!B685=8,36,IF(generador!B685=9,39,IF(generador!B685=10,42,IF(generador!B685=11,45,IF(generador!B685=12,48,IF(generador!B685=13,51,IF(generador!B685=14,54,IF(generador!B685=15,57))))))))))))))),FALSE),""),"")</f>
        <v/>
      </c>
      <c r="F685" s="16" t="str">
        <f t="shared" si="179"/>
        <v/>
      </c>
      <c r="G685" s="20" t="str">
        <f t="shared" si="180"/>
        <v/>
      </c>
      <c r="H685" s="13" t="str">
        <f t="shared" ca="1" si="183"/>
        <v/>
      </c>
      <c r="I685" s="14" t="str">
        <f t="shared" si="184"/>
        <v/>
      </c>
      <c r="J685" s="14" t="str">
        <f>""</f>
        <v/>
      </c>
      <c r="K685" s="14" t="str">
        <f t="shared" si="185"/>
        <v/>
      </c>
      <c r="L685" s="14" t="str">
        <f t="shared" si="186"/>
        <v/>
      </c>
      <c r="M685" s="14" t="str">
        <f t="shared" si="187"/>
        <v/>
      </c>
      <c r="N685" s="14" t="str">
        <f t="shared" si="188"/>
        <v/>
      </c>
      <c r="O685" s="14" t="str">
        <f t="shared" si="189"/>
        <v/>
      </c>
      <c r="P685" s="14" t="str">
        <f t="shared" si="190"/>
        <v/>
      </c>
      <c r="Q685" s="14" t="str">
        <f t="shared" si="191"/>
        <v/>
      </c>
      <c r="R685" s="96" t="str">
        <f t="shared" si="181"/>
        <v/>
      </c>
      <c r="S685" s="14" t="str">
        <f t="shared" si="192"/>
        <v/>
      </c>
      <c r="T685" s="14" t="str">
        <f t="shared" si="182"/>
        <v/>
      </c>
      <c r="U685" s="14" t="str">
        <f t="shared" si="193"/>
        <v/>
      </c>
      <c r="V685" s="14" t="str">
        <f t="shared" si="194"/>
        <v/>
      </c>
      <c r="W685" s="14" t="str">
        <f>IFERROR(CONCATENATE("PAGO N° ",B685," DEL CONTRATO CPS ",V685," ENTRE ",TEXT(VLOOKUP(A685,matriz,IF(generador!B685=1,16,IF(generador!B685=2,19,IF(generador!B685=3,22,IF(generador!B685=4,25,IF(generador!B685=5,28,IF(generador!B685=6,31,IF(generador!B685=7,34,IF(generador!B685=8,37,IF(generador!B685=9,40,IF(generador!B685=10,43,IF(generador!B685=11,46,IF(generador!B685=12,49,IF(generador!B685=13,52,IF(generador!B685=14,55,IF(generador!B685=15,58))))))))))))))),FALSE),"dd/mm/yyyy")," Y ",TEXT(VLOOKUP(A685,matriz,IF(generador!B685=1,17,IF(generador!B685=2,20,IF(generador!B685=3,23,IF(generador!B685=4,26,IF(generador!B685=5,29,IF(generador!B685=6,32,IF(generador!B685=7,35,IF(generador!B685=8,38,IF(generador!B685=9,41,IF(generador!B685=10,44,IF(generador!B685=11,47,IF(generador!B685=12,50,IF(generador!B685=13,53,IF(generador!B685=14,56,IF(generador!B685=15,59))))))))))))))),FALSE),"dd/mm/yyyy")),"")</f>
        <v/>
      </c>
    </row>
    <row r="686" spans="1:23" x14ac:dyDescent="0.25">
      <c r="A686" s="12"/>
      <c r="B686" s="5"/>
      <c r="C686" s="5"/>
      <c r="D686" s="14" t="str">
        <f t="shared" si="178"/>
        <v/>
      </c>
      <c r="E686" s="15" t="str">
        <f>IFERROR(IF(A686&lt;&gt;"",VLOOKUP(A686,matriz,IF(generador!B686=1,15,IF(generador!B686=2,18,IF(generador!B686=3,21,IF(generador!B686=4,24,IF(generador!B686=5,27,IF(generador!B686=6,30,IF(generador!B686=7,33,IF(generador!B686=8,36,IF(generador!B686=9,39,IF(generador!B686=10,42,IF(generador!B686=11,45,IF(generador!B686=12,48,IF(generador!B686=13,51,IF(generador!B686=14,54,IF(generador!B686=15,57))))))))))))))),FALSE),""),"")</f>
        <v/>
      </c>
      <c r="F686" s="16" t="str">
        <f t="shared" si="179"/>
        <v/>
      </c>
      <c r="G686" s="20" t="str">
        <f t="shared" si="180"/>
        <v/>
      </c>
      <c r="H686" s="13" t="str">
        <f t="shared" ca="1" si="183"/>
        <v/>
      </c>
      <c r="I686" s="14" t="str">
        <f t="shared" si="184"/>
        <v/>
      </c>
      <c r="J686" s="14" t="str">
        <f>""</f>
        <v/>
      </c>
      <c r="K686" s="14" t="str">
        <f t="shared" si="185"/>
        <v/>
      </c>
      <c r="L686" s="14" t="str">
        <f t="shared" si="186"/>
        <v/>
      </c>
      <c r="M686" s="14" t="str">
        <f t="shared" si="187"/>
        <v/>
      </c>
      <c r="N686" s="14" t="str">
        <f t="shared" si="188"/>
        <v/>
      </c>
      <c r="O686" s="14" t="str">
        <f t="shared" si="189"/>
        <v/>
      </c>
      <c r="P686" s="14" t="str">
        <f t="shared" si="190"/>
        <v/>
      </c>
      <c r="Q686" s="14" t="str">
        <f t="shared" si="191"/>
        <v/>
      </c>
      <c r="R686" s="96" t="str">
        <f t="shared" si="181"/>
        <v/>
      </c>
      <c r="S686" s="14" t="str">
        <f t="shared" si="192"/>
        <v/>
      </c>
      <c r="T686" s="14" t="str">
        <f t="shared" si="182"/>
        <v/>
      </c>
      <c r="U686" s="14" t="str">
        <f t="shared" si="193"/>
        <v/>
      </c>
      <c r="V686" s="14" t="str">
        <f t="shared" si="194"/>
        <v/>
      </c>
      <c r="W686" s="14" t="str">
        <f>IFERROR(CONCATENATE("PAGO N° ",B686," DEL CONTRATO CPS ",V686," ENTRE ",TEXT(VLOOKUP(A686,matriz,IF(generador!B686=1,16,IF(generador!B686=2,19,IF(generador!B686=3,22,IF(generador!B686=4,25,IF(generador!B686=5,28,IF(generador!B686=6,31,IF(generador!B686=7,34,IF(generador!B686=8,37,IF(generador!B686=9,40,IF(generador!B686=10,43,IF(generador!B686=11,46,IF(generador!B686=12,49,IF(generador!B686=13,52,IF(generador!B686=14,55,IF(generador!B686=15,58))))))))))))))),FALSE),"dd/mm/yyyy")," Y ",TEXT(VLOOKUP(A686,matriz,IF(generador!B686=1,17,IF(generador!B686=2,20,IF(generador!B686=3,23,IF(generador!B686=4,26,IF(generador!B686=5,29,IF(generador!B686=6,32,IF(generador!B686=7,35,IF(generador!B686=8,38,IF(generador!B686=9,41,IF(generador!B686=10,44,IF(generador!B686=11,47,IF(generador!B686=12,50,IF(generador!B686=13,53,IF(generador!B686=14,56,IF(generador!B686=15,59))))))))))))))),FALSE),"dd/mm/yyyy")),"")</f>
        <v/>
      </c>
    </row>
    <row r="687" spans="1:23" x14ac:dyDescent="0.25">
      <c r="A687" s="12"/>
      <c r="B687" s="5"/>
      <c r="C687" s="5"/>
      <c r="D687" s="14" t="str">
        <f t="shared" si="178"/>
        <v/>
      </c>
      <c r="E687" s="15" t="str">
        <f>IFERROR(IF(A687&lt;&gt;"",VLOOKUP(A687,matriz,IF(generador!B687=1,15,IF(generador!B687=2,18,IF(generador!B687=3,21,IF(generador!B687=4,24,IF(generador!B687=5,27,IF(generador!B687=6,30,IF(generador!B687=7,33,IF(generador!B687=8,36,IF(generador!B687=9,39,IF(generador!B687=10,42,IF(generador!B687=11,45,IF(generador!B687=12,48,IF(generador!B687=13,51,IF(generador!B687=14,54,IF(generador!B687=15,57))))))))))))))),FALSE),""),"")</f>
        <v/>
      </c>
      <c r="F687" s="16" t="str">
        <f t="shared" si="179"/>
        <v/>
      </c>
      <c r="G687" s="20" t="str">
        <f t="shared" si="180"/>
        <v/>
      </c>
      <c r="H687" s="13" t="str">
        <f t="shared" ca="1" si="183"/>
        <v/>
      </c>
      <c r="I687" s="14" t="str">
        <f t="shared" si="184"/>
        <v/>
      </c>
      <c r="J687" s="14" t="str">
        <f>""</f>
        <v/>
      </c>
      <c r="K687" s="14" t="str">
        <f t="shared" si="185"/>
        <v/>
      </c>
      <c r="L687" s="14" t="str">
        <f t="shared" si="186"/>
        <v/>
      </c>
      <c r="M687" s="14" t="str">
        <f t="shared" si="187"/>
        <v/>
      </c>
      <c r="N687" s="14" t="str">
        <f t="shared" si="188"/>
        <v/>
      </c>
      <c r="O687" s="14" t="str">
        <f t="shared" si="189"/>
        <v/>
      </c>
      <c r="P687" s="14" t="str">
        <f t="shared" si="190"/>
        <v/>
      </c>
      <c r="Q687" s="14" t="str">
        <f t="shared" si="191"/>
        <v/>
      </c>
      <c r="R687" s="96" t="str">
        <f t="shared" si="181"/>
        <v/>
      </c>
      <c r="S687" s="14" t="str">
        <f t="shared" si="192"/>
        <v/>
      </c>
      <c r="T687" s="14" t="str">
        <f t="shared" si="182"/>
        <v/>
      </c>
      <c r="U687" s="14" t="str">
        <f t="shared" si="193"/>
        <v/>
      </c>
      <c r="V687" s="14" t="str">
        <f t="shared" si="194"/>
        <v/>
      </c>
      <c r="W687" s="14" t="str">
        <f>IFERROR(CONCATENATE("PAGO N° ",B687," DEL CONTRATO CPS ",V687," ENTRE ",TEXT(VLOOKUP(A687,matriz,IF(generador!B687=1,16,IF(generador!B687=2,19,IF(generador!B687=3,22,IF(generador!B687=4,25,IF(generador!B687=5,28,IF(generador!B687=6,31,IF(generador!B687=7,34,IF(generador!B687=8,37,IF(generador!B687=9,40,IF(generador!B687=10,43,IF(generador!B687=11,46,IF(generador!B687=12,49,IF(generador!B687=13,52,IF(generador!B687=14,55,IF(generador!B687=15,58))))))))))))))),FALSE),"dd/mm/yyyy")," Y ",TEXT(VLOOKUP(A687,matriz,IF(generador!B687=1,17,IF(generador!B687=2,20,IF(generador!B687=3,23,IF(generador!B687=4,26,IF(generador!B687=5,29,IF(generador!B687=6,32,IF(generador!B687=7,35,IF(generador!B687=8,38,IF(generador!B687=9,41,IF(generador!B687=10,44,IF(generador!B687=11,47,IF(generador!B687=12,50,IF(generador!B687=13,53,IF(generador!B687=14,56,IF(generador!B687=15,59))))))))))))))),FALSE),"dd/mm/yyyy")),"")</f>
        <v/>
      </c>
    </row>
    <row r="688" spans="1:23" x14ac:dyDescent="0.25">
      <c r="A688" s="12"/>
      <c r="B688" s="5"/>
      <c r="C688" s="5"/>
      <c r="D688" s="14" t="str">
        <f t="shared" si="178"/>
        <v/>
      </c>
      <c r="E688" s="15" t="str">
        <f>IFERROR(IF(A688&lt;&gt;"",VLOOKUP(A688,matriz,IF(generador!B688=1,15,IF(generador!B688=2,18,IF(generador!B688=3,21,IF(generador!B688=4,24,IF(generador!B688=5,27,IF(generador!B688=6,30,IF(generador!B688=7,33,IF(generador!B688=8,36,IF(generador!B688=9,39,IF(generador!B688=10,42,IF(generador!B688=11,45,IF(generador!B688=12,48,IF(generador!B688=13,51,IF(generador!B688=14,54,IF(generador!B688=15,57))))))))))))))),FALSE),""),"")</f>
        <v/>
      </c>
      <c r="F688" s="16" t="str">
        <f t="shared" si="179"/>
        <v/>
      </c>
      <c r="G688" s="20" t="str">
        <f t="shared" si="180"/>
        <v/>
      </c>
      <c r="H688" s="13" t="str">
        <f t="shared" ca="1" si="183"/>
        <v/>
      </c>
      <c r="I688" s="14" t="str">
        <f t="shared" si="184"/>
        <v/>
      </c>
      <c r="J688" s="14" t="str">
        <f>""</f>
        <v/>
      </c>
      <c r="K688" s="14" t="str">
        <f t="shared" si="185"/>
        <v/>
      </c>
      <c r="L688" s="14" t="str">
        <f t="shared" si="186"/>
        <v/>
      </c>
      <c r="M688" s="14" t="str">
        <f t="shared" si="187"/>
        <v/>
      </c>
      <c r="N688" s="14" t="str">
        <f t="shared" si="188"/>
        <v/>
      </c>
      <c r="O688" s="14" t="str">
        <f t="shared" si="189"/>
        <v/>
      </c>
      <c r="P688" s="14" t="str">
        <f t="shared" si="190"/>
        <v/>
      </c>
      <c r="Q688" s="14" t="str">
        <f t="shared" si="191"/>
        <v/>
      </c>
      <c r="R688" s="96" t="str">
        <f t="shared" si="181"/>
        <v/>
      </c>
      <c r="S688" s="14" t="str">
        <f t="shared" si="192"/>
        <v/>
      </c>
      <c r="T688" s="14" t="str">
        <f t="shared" si="182"/>
        <v/>
      </c>
      <c r="U688" s="14" t="str">
        <f t="shared" si="193"/>
        <v/>
      </c>
      <c r="V688" s="14" t="str">
        <f t="shared" si="194"/>
        <v/>
      </c>
      <c r="W688" s="14" t="str">
        <f>IFERROR(CONCATENATE("PAGO N° ",B688," DEL CONTRATO CPS ",V688," ENTRE ",TEXT(VLOOKUP(A688,matriz,IF(generador!B688=1,16,IF(generador!B688=2,19,IF(generador!B688=3,22,IF(generador!B688=4,25,IF(generador!B688=5,28,IF(generador!B688=6,31,IF(generador!B688=7,34,IF(generador!B688=8,37,IF(generador!B688=9,40,IF(generador!B688=10,43,IF(generador!B688=11,46,IF(generador!B688=12,49,IF(generador!B688=13,52,IF(generador!B688=14,55,IF(generador!B688=15,58))))))))))))))),FALSE),"dd/mm/yyyy")," Y ",TEXT(VLOOKUP(A688,matriz,IF(generador!B688=1,17,IF(generador!B688=2,20,IF(generador!B688=3,23,IF(generador!B688=4,26,IF(generador!B688=5,29,IF(generador!B688=6,32,IF(generador!B688=7,35,IF(generador!B688=8,38,IF(generador!B688=9,41,IF(generador!B688=10,44,IF(generador!B688=11,47,IF(generador!B688=12,50,IF(generador!B688=13,53,IF(generador!B688=14,56,IF(generador!B688=15,59))))))))))))))),FALSE),"dd/mm/yyyy")),"")</f>
        <v/>
      </c>
    </row>
    <row r="689" spans="1:23" x14ac:dyDescent="0.25">
      <c r="A689" s="12"/>
      <c r="B689" s="5"/>
      <c r="C689" s="5"/>
      <c r="D689" s="14" t="str">
        <f t="shared" si="178"/>
        <v/>
      </c>
      <c r="E689" s="15" t="str">
        <f>IFERROR(IF(A689&lt;&gt;"",VLOOKUP(A689,matriz,IF(generador!B689=1,15,IF(generador!B689=2,18,IF(generador!B689=3,21,IF(generador!B689=4,24,IF(generador!B689=5,27,IF(generador!B689=6,30,IF(generador!B689=7,33,IF(generador!B689=8,36,IF(generador!B689=9,39,IF(generador!B689=10,42,IF(generador!B689=11,45,IF(generador!B689=12,48,IF(generador!B689=13,51,IF(generador!B689=14,54,IF(generador!B689=15,57))))))))))))))),FALSE),""),"")</f>
        <v/>
      </c>
      <c r="F689" s="16" t="str">
        <f t="shared" si="179"/>
        <v/>
      </c>
      <c r="G689" s="20" t="str">
        <f t="shared" si="180"/>
        <v/>
      </c>
      <c r="H689" s="13" t="str">
        <f t="shared" ca="1" si="183"/>
        <v/>
      </c>
      <c r="I689" s="14" t="str">
        <f t="shared" si="184"/>
        <v/>
      </c>
      <c r="J689" s="14" t="str">
        <f>""</f>
        <v/>
      </c>
      <c r="K689" s="14" t="str">
        <f t="shared" si="185"/>
        <v/>
      </c>
      <c r="L689" s="14" t="str">
        <f t="shared" si="186"/>
        <v/>
      </c>
      <c r="M689" s="14" t="str">
        <f t="shared" si="187"/>
        <v/>
      </c>
      <c r="N689" s="14" t="str">
        <f t="shared" si="188"/>
        <v/>
      </c>
      <c r="O689" s="14" t="str">
        <f t="shared" si="189"/>
        <v/>
      </c>
      <c r="P689" s="14" t="str">
        <f t="shared" si="190"/>
        <v/>
      </c>
      <c r="Q689" s="14" t="str">
        <f t="shared" si="191"/>
        <v/>
      </c>
      <c r="R689" s="96" t="str">
        <f t="shared" si="181"/>
        <v/>
      </c>
      <c r="S689" s="14" t="str">
        <f t="shared" si="192"/>
        <v/>
      </c>
      <c r="T689" s="14" t="str">
        <f t="shared" si="182"/>
        <v/>
      </c>
      <c r="U689" s="14" t="str">
        <f t="shared" si="193"/>
        <v/>
      </c>
      <c r="V689" s="14" t="str">
        <f t="shared" si="194"/>
        <v/>
      </c>
      <c r="W689" s="14" t="str">
        <f>IFERROR(CONCATENATE("PAGO N° ",B689," DEL CONTRATO CPS ",V689," ENTRE ",TEXT(VLOOKUP(A689,matriz,IF(generador!B689=1,16,IF(generador!B689=2,19,IF(generador!B689=3,22,IF(generador!B689=4,25,IF(generador!B689=5,28,IF(generador!B689=6,31,IF(generador!B689=7,34,IF(generador!B689=8,37,IF(generador!B689=9,40,IF(generador!B689=10,43,IF(generador!B689=11,46,IF(generador!B689=12,49,IF(generador!B689=13,52,IF(generador!B689=14,55,IF(generador!B689=15,58))))))))))))))),FALSE),"dd/mm/yyyy")," Y ",TEXT(VLOOKUP(A689,matriz,IF(generador!B689=1,17,IF(generador!B689=2,20,IF(generador!B689=3,23,IF(generador!B689=4,26,IF(generador!B689=5,29,IF(generador!B689=6,32,IF(generador!B689=7,35,IF(generador!B689=8,38,IF(generador!B689=9,41,IF(generador!B689=10,44,IF(generador!B689=11,47,IF(generador!B689=12,50,IF(generador!B689=13,53,IF(generador!B689=14,56,IF(generador!B689=15,59))))))))))))))),FALSE),"dd/mm/yyyy")),"")</f>
        <v/>
      </c>
    </row>
    <row r="690" spans="1:23" x14ac:dyDescent="0.25">
      <c r="A690" s="12"/>
      <c r="B690" s="5"/>
      <c r="C690" s="5"/>
      <c r="D690" s="14" t="str">
        <f t="shared" si="178"/>
        <v/>
      </c>
      <c r="E690" s="15" t="str">
        <f>IFERROR(IF(A690&lt;&gt;"",VLOOKUP(A690,matriz,IF(generador!B690=1,15,IF(generador!B690=2,18,IF(generador!B690=3,21,IF(generador!B690=4,24,IF(generador!B690=5,27,IF(generador!B690=6,30,IF(generador!B690=7,33,IF(generador!B690=8,36,IF(generador!B690=9,39,IF(generador!B690=10,42,IF(generador!B690=11,45,IF(generador!B690=12,48,IF(generador!B690=13,51,IF(generador!B690=14,54,IF(generador!B690=15,57))))))))))))))),FALSE),""),"")</f>
        <v/>
      </c>
      <c r="F690" s="16" t="str">
        <f t="shared" si="179"/>
        <v/>
      </c>
      <c r="G690" s="20" t="str">
        <f t="shared" si="180"/>
        <v/>
      </c>
      <c r="H690" s="13" t="str">
        <f t="shared" ca="1" si="183"/>
        <v/>
      </c>
      <c r="I690" s="14" t="str">
        <f t="shared" si="184"/>
        <v/>
      </c>
      <c r="J690" s="14" t="str">
        <f>""</f>
        <v/>
      </c>
      <c r="K690" s="14" t="str">
        <f t="shared" si="185"/>
        <v/>
      </c>
      <c r="L690" s="14" t="str">
        <f t="shared" si="186"/>
        <v/>
      </c>
      <c r="M690" s="14" t="str">
        <f t="shared" si="187"/>
        <v/>
      </c>
      <c r="N690" s="14" t="str">
        <f t="shared" si="188"/>
        <v/>
      </c>
      <c r="O690" s="14" t="str">
        <f t="shared" si="189"/>
        <v/>
      </c>
      <c r="P690" s="14" t="str">
        <f t="shared" si="190"/>
        <v/>
      </c>
      <c r="Q690" s="14" t="str">
        <f t="shared" si="191"/>
        <v/>
      </c>
      <c r="R690" s="96" t="str">
        <f t="shared" si="181"/>
        <v/>
      </c>
      <c r="S690" s="14" t="str">
        <f t="shared" si="192"/>
        <v/>
      </c>
      <c r="T690" s="14" t="str">
        <f t="shared" si="182"/>
        <v/>
      </c>
      <c r="U690" s="14" t="str">
        <f t="shared" si="193"/>
        <v/>
      </c>
      <c r="V690" s="14" t="str">
        <f t="shared" si="194"/>
        <v/>
      </c>
      <c r="W690" s="14" t="str">
        <f>IFERROR(CONCATENATE("PAGO N° ",B690," DEL CONTRATO CPS ",V690," ENTRE ",TEXT(VLOOKUP(A690,matriz,IF(generador!B690=1,16,IF(generador!B690=2,19,IF(generador!B690=3,22,IF(generador!B690=4,25,IF(generador!B690=5,28,IF(generador!B690=6,31,IF(generador!B690=7,34,IF(generador!B690=8,37,IF(generador!B690=9,40,IF(generador!B690=10,43,IF(generador!B690=11,46,IF(generador!B690=12,49,IF(generador!B690=13,52,IF(generador!B690=14,55,IF(generador!B690=15,58))))))))))))))),FALSE),"dd/mm/yyyy")," Y ",TEXT(VLOOKUP(A690,matriz,IF(generador!B690=1,17,IF(generador!B690=2,20,IF(generador!B690=3,23,IF(generador!B690=4,26,IF(generador!B690=5,29,IF(generador!B690=6,32,IF(generador!B690=7,35,IF(generador!B690=8,38,IF(generador!B690=9,41,IF(generador!B690=10,44,IF(generador!B690=11,47,IF(generador!B690=12,50,IF(generador!B690=13,53,IF(generador!B690=14,56,IF(generador!B690=15,59))))))))))))))),FALSE),"dd/mm/yyyy")),"")</f>
        <v/>
      </c>
    </row>
    <row r="691" spans="1:23" x14ac:dyDescent="0.25">
      <c r="A691" s="12"/>
      <c r="B691" s="5"/>
      <c r="C691" s="5"/>
      <c r="D691" s="14" t="str">
        <f t="shared" si="178"/>
        <v/>
      </c>
      <c r="E691" s="15" t="str">
        <f>IFERROR(IF(A691&lt;&gt;"",VLOOKUP(A691,matriz,IF(generador!B691=1,15,IF(generador!B691=2,18,IF(generador!B691=3,21,IF(generador!B691=4,24,IF(generador!B691=5,27,IF(generador!B691=6,30,IF(generador!B691=7,33,IF(generador!B691=8,36,IF(generador!B691=9,39,IF(generador!B691=10,42,IF(generador!B691=11,45,IF(generador!B691=12,48,IF(generador!B691=13,51,IF(generador!B691=14,54,IF(generador!B691=15,57))))))))))))))),FALSE),""),"")</f>
        <v/>
      </c>
      <c r="F691" s="16" t="str">
        <f t="shared" si="179"/>
        <v/>
      </c>
      <c r="G691" s="20" t="str">
        <f t="shared" si="180"/>
        <v/>
      </c>
      <c r="H691" s="13" t="str">
        <f t="shared" ca="1" si="183"/>
        <v/>
      </c>
      <c r="I691" s="14" t="str">
        <f t="shared" si="184"/>
        <v/>
      </c>
      <c r="J691" s="14" t="str">
        <f>""</f>
        <v/>
      </c>
      <c r="K691" s="14" t="str">
        <f t="shared" si="185"/>
        <v/>
      </c>
      <c r="L691" s="14" t="str">
        <f t="shared" si="186"/>
        <v/>
      </c>
      <c r="M691" s="14" t="str">
        <f t="shared" si="187"/>
        <v/>
      </c>
      <c r="N691" s="14" t="str">
        <f t="shared" si="188"/>
        <v/>
      </c>
      <c r="O691" s="14" t="str">
        <f t="shared" si="189"/>
        <v/>
      </c>
      <c r="P691" s="14" t="str">
        <f t="shared" si="190"/>
        <v/>
      </c>
      <c r="Q691" s="14" t="str">
        <f t="shared" si="191"/>
        <v/>
      </c>
      <c r="R691" s="96" t="str">
        <f t="shared" si="181"/>
        <v/>
      </c>
      <c r="S691" s="14" t="str">
        <f t="shared" si="192"/>
        <v/>
      </c>
      <c r="T691" s="14" t="str">
        <f t="shared" si="182"/>
        <v/>
      </c>
      <c r="U691" s="14" t="str">
        <f t="shared" si="193"/>
        <v/>
      </c>
      <c r="V691" s="14" t="str">
        <f t="shared" si="194"/>
        <v/>
      </c>
      <c r="W691" s="14" t="str">
        <f>IFERROR(CONCATENATE("PAGO N° ",B691," DEL CONTRATO CPS ",V691," ENTRE ",TEXT(VLOOKUP(A691,matriz,IF(generador!B691=1,16,IF(generador!B691=2,19,IF(generador!B691=3,22,IF(generador!B691=4,25,IF(generador!B691=5,28,IF(generador!B691=6,31,IF(generador!B691=7,34,IF(generador!B691=8,37,IF(generador!B691=9,40,IF(generador!B691=10,43,IF(generador!B691=11,46,IF(generador!B691=12,49,IF(generador!B691=13,52,IF(generador!B691=14,55,IF(generador!B691=15,58))))))))))))))),FALSE),"dd/mm/yyyy")," Y ",TEXT(VLOOKUP(A691,matriz,IF(generador!B691=1,17,IF(generador!B691=2,20,IF(generador!B691=3,23,IF(generador!B691=4,26,IF(generador!B691=5,29,IF(generador!B691=6,32,IF(generador!B691=7,35,IF(generador!B691=8,38,IF(generador!B691=9,41,IF(generador!B691=10,44,IF(generador!B691=11,47,IF(generador!B691=12,50,IF(generador!B691=13,53,IF(generador!B691=14,56,IF(generador!B691=15,59))))))))))))))),FALSE),"dd/mm/yyyy")),"")</f>
        <v/>
      </c>
    </row>
    <row r="692" spans="1:23" x14ac:dyDescent="0.25">
      <c r="A692" s="12"/>
      <c r="B692" s="5"/>
      <c r="C692" s="5"/>
      <c r="D692" s="14" t="str">
        <f t="shared" si="178"/>
        <v/>
      </c>
      <c r="E692" s="15" t="str">
        <f>IFERROR(IF(A692&lt;&gt;"",VLOOKUP(A692,matriz,IF(generador!B692=1,15,IF(generador!B692=2,18,IF(generador!B692=3,21,IF(generador!B692=4,24,IF(generador!B692=5,27,IF(generador!B692=6,30,IF(generador!B692=7,33,IF(generador!B692=8,36,IF(generador!B692=9,39,IF(generador!B692=10,42,IF(generador!B692=11,45,IF(generador!B692=12,48,IF(generador!B692=13,51,IF(generador!B692=14,54,IF(generador!B692=15,57))))))))))))))),FALSE),""),"")</f>
        <v/>
      </c>
      <c r="F692" s="16" t="str">
        <f t="shared" si="179"/>
        <v/>
      </c>
      <c r="G692" s="20" t="str">
        <f t="shared" si="180"/>
        <v/>
      </c>
      <c r="H692" s="13" t="str">
        <f t="shared" ca="1" si="183"/>
        <v/>
      </c>
      <c r="I692" s="14" t="str">
        <f t="shared" si="184"/>
        <v/>
      </c>
      <c r="J692" s="14" t="str">
        <f>""</f>
        <v/>
      </c>
      <c r="K692" s="14" t="str">
        <f t="shared" si="185"/>
        <v/>
      </c>
      <c r="L692" s="14" t="str">
        <f t="shared" si="186"/>
        <v/>
      </c>
      <c r="M692" s="14" t="str">
        <f t="shared" si="187"/>
        <v/>
      </c>
      <c r="N692" s="14" t="str">
        <f t="shared" si="188"/>
        <v/>
      </c>
      <c r="O692" s="14" t="str">
        <f t="shared" si="189"/>
        <v/>
      </c>
      <c r="P692" s="14" t="str">
        <f t="shared" si="190"/>
        <v/>
      </c>
      <c r="Q692" s="14" t="str">
        <f t="shared" si="191"/>
        <v/>
      </c>
      <c r="R692" s="96" t="str">
        <f t="shared" si="181"/>
        <v/>
      </c>
      <c r="S692" s="14" t="str">
        <f t="shared" si="192"/>
        <v/>
      </c>
      <c r="T692" s="14" t="str">
        <f t="shared" si="182"/>
        <v/>
      </c>
      <c r="U692" s="14" t="str">
        <f t="shared" si="193"/>
        <v/>
      </c>
      <c r="V692" s="14" t="str">
        <f t="shared" si="194"/>
        <v/>
      </c>
      <c r="W692" s="14" t="str">
        <f>IFERROR(CONCATENATE("PAGO N° ",B692," DEL CONTRATO CPS ",V692," ENTRE ",TEXT(VLOOKUP(A692,matriz,IF(generador!B692=1,16,IF(generador!B692=2,19,IF(generador!B692=3,22,IF(generador!B692=4,25,IF(generador!B692=5,28,IF(generador!B692=6,31,IF(generador!B692=7,34,IF(generador!B692=8,37,IF(generador!B692=9,40,IF(generador!B692=10,43,IF(generador!B692=11,46,IF(generador!B692=12,49,IF(generador!B692=13,52,IF(generador!B692=14,55,IF(generador!B692=15,58))))))))))))))),FALSE),"dd/mm/yyyy")," Y ",TEXT(VLOOKUP(A692,matriz,IF(generador!B692=1,17,IF(generador!B692=2,20,IF(generador!B692=3,23,IF(generador!B692=4,26,IF(generador!B692=5,29,IF(generador!B692=6,32,IF(generador!B692=7,35,IF(generador!B692=8,38,IF(generador!B692=9,41,IF(generador!B692=10,44,IF(generador!B692=11,47,IF(generador!B692=12,50,IF(generador!B692=13,53,IF(generador!B692=14,56,IF(generador!B692=15,59))))))))))))))),FALSE),"dd/mm/yyyy")),"")</f>
        <v/>
      </c>
    </row>
    <row r="693" spans="1:23" x14ac:dyDescent="0.25">
      <c r="A693" s="12"/>
      <c r="B693" s="5"/>
      <c r="C693" s="5"/>
      <c r="D693" s="14" t="str">
        <f t="shared" si="178"/>
        <v/>
      </c>
      <c r="E693" s="15" t="str">
        <f>IFERROR(IF(A693&lt;&gt;"",VLOOKUP(A693,matriz,IF(generador!B693=1,15,IF(generador!B693=2,18,IF(generador!B693=3,21,IF(generador!B693=4,24,IF(generador!B693=5,27,IF(generador!B693=6,30,IF(generador!B693=7,33,IF(generador!B693=8,36,IF(generador!B693=9,39,IF(generador!B693=10,42,IF(generador!B693=11,45,IF(generador!B693=12,48,IF(generador!B693=13,51,IF(generador!B693=14,54,IF(generador!B693=15,57))))))))))))))),FALSE),""),"")</f>
        <v/>
      </c>
      <c r="F693" s="16" t="str">
        <f t="shared" si="179"/>
        <v/>
      </c>
      <c r="G693" s="20" t="str">
        <f t="shared" si="180"/>
        <v/>
      </c>
      <c r="H693" s="13" t="str">
        <f t="shared" ca="1" si="183"/>
        <v/>
      </c>
      <c r="I693" s="14" t="str">
        <f t="shared" si="184"/>
        <v/>
      </c>
      <c r="J693" s="14" t="str">
        <f>""</f>
        <v/>
      </c>
      <c r="K693" s="14" t="str">
        <f t="shared" si="185"/>
        <v/>
      </c>
      <c r="L693" s="14" t="str">
        <f t="shared" si="186"/>
        <v/>
      </c>
      <c r="M693" s="14" t="str">
        <f t="shared" si="187"/>
        <v/>
      </c>
      <c r="N693" s="14" t="str">
        <f t="shared" si="188"/>
        <v/>
      </c>
      <c r="O693" s="14" t="str">
        <f t="shared" si="189"/>
        <v/>
      </c>
      <c r="P693" s="14" t="str">
        <f t="shared" si="190"/>
        <v/>
      </c>
      <c r="Q693" s="14" t="str">
        <f t="shared" si="191"/>
        <v/>
      </c>
      <c r="R693" s="96" t="str">
        <f t="shared" si="181"/>
        <v/>
      </c>
      <c r="S693" s="14" t="str">
        <f t="shared" si="192"/>
        <v/>
      </c>
      <c r="T693" s="14" t="str">
        <f t="shared" si="182"/>
        <v/>
      </c>
      <c r="U693" s="14" t="str">
        <f t="shared" si="193"/>
        <v/>
      </c>
      <c r="V693" s="14" t="str">
        <f t="shared" si="194"/>
        <v/>
      </c>
      <c r="W693" s="14" t="str">
        <f>IFERROR(CONCATENATE("PAGO N° ",B693," DEL CONTRATO CPS ",V693," ENTRE ",TEXT(VLOOKUP(A693,matriz,IF(generador!B693=1,16,IF(generador!B693=2,19,IF(generador!B693=3,22,IF(generador!B693=4,25,IF(generador!B693=5,28,IF(generador!B693=6,31,IF(generador!B693=7,34,IF(generador!B693=8,37,IF(generador!B693=9,40,IF(generador!B693=10,43,IF(generador!B693=11,46,IF(generador!B693=12,49,IF(generador!B693=13,52,IF(generador!B693=14,55,IF(generador!B693=15,58))))))))))))))),FALSE),"dd/mm/yyyy")," Y ",TEXT(VLOOKUP(A693,matriz,IF(generador!B693=1,17,IF(generador!B693=2,20,IF(generador!B693=3,23,IF(generador!B693=4,26,IF(generador!B693=5,29,IF(generador!B693=6,32,IF(generador!B693=7,35,IF(generador!B693=8,38,IF(generador!B693=9,41,IF(generador!B693=10,44,IF(generador!B693=11,47,IF(generador!B693=12,50,IF(generador!B693=13,53,IF(generador!B693=14,56,IF(generador!B693=15,59))))))))))))))),FALSE),"dd/mm/yyyy")),"")</f>
        <v/>
      </c>
    </row>
    <row r="694" spans="1:23" x14ac:dyDescent="0.25">
      <c r="A694" s="12"/>
      <c r="B694" s="5"/>
      <c r="C694" s="5"/>
      <c r="D694" s="14" t="str">
        <f t="shared" si="178"/>
        <v/>
      </c>
      <c r="E694" s="15" t="str">
        <f>IFERROR(IF(A694&lt;&gt;"",VLOOKUP(A694,matriz,IF(generador!B694=1,15,IF(generador!B694=2,18,IF(generador!B694=3,21,IF(generador!B694=4,24,IF(generador!B694=5,27,IF(generador!B694=6,30,IF(generador!B694=7,33,IF(generador!B694=8,36,IF(generador!B694=9,39,IF(generador!B694=10,42,IF(generador!B694=11,45,IF(generador!B694=12,48,IF(generador!B694=13,51,IF(generador!B694=14,54,IF(generador!B694=15,57))))))))))))))),FALSE),""),"")</f>
        <v/>
      </c>
      <c r="F694" s="16" t="str">
        <f t="shared" si="179"/>
        <v/>
      </c>
      <c r="G694" s="20" t="str">
        <f t="shared" si="180"/>
        <v/>
      </c>
      <c r="H694" s="13" t="str">
        <f t="shared" ca="1" si="183"/>
        <v/>
      </c>
      <c r="I694" s="14" t="str">
        <f t="shared" si="184"/>
        <v/>
      </c>
      <c r="J694" s="14" t="str">
        <f>""</f>
        <v/>
      </c>
      <c r="K694" s="14" t="str">
        <f t="shared" si="185"/>
        <v/>
      </c>
      <c r="L694" s="14" t="str">
        <f t="shared" si="186"/>
        <v/>
      </c>
      <c r="M694" s="14" t="str">
        <f t="shared" si="187"/>
        <v/>
      </c>
      <c r="N694" s="14" t="str">
        <f t="shared" si="188"/>
        <v/>
      </c>
      <c r="O694" s="14" t="str">
        <f t="shared" si="189"/>
        <v/>
      </c>
      <c r="P694" s="14" t="str">
        <f t="shared" si="190"/>
        <v/>
      </c>
      <c r="Q694" s="14" t="str">
        <f t="shared" si="191"/>
        <v/>
      </c>
      <c r="R694" s="96" t="str">
        <f t="shared" si="181"/>
        <v/>
      </c>
      <c r="S694" s="14" t="str">
        <f t="shared" si="192"/>
        <v/>
      </c>
      <c r="T694" s="14" t="str">
        <f t="shared" si="182"/>
        <v/>
      </c>
      <c r="U694" s="14" t="str">
        <f t="shared" si="193"/>
        <v/>
      </c>
      <c r="V694" s="14" t="str">
        <f t="shared" si="194"/>
        <v/>
      </c>
      <c r="W694" s="14" t="str">
        <f>IFERROR(CONCATENATE("PAGO N° ",B694," DEL CONTRATO CPS ",V694," ENTRE ",TEXT(VLOOKUP(A694,matriz,IF(generador!B694=1,16,IF(generador!B694=2,19,IF(generador!B694=3,22,IF(generador!B694=4,25,IF(generador!B694=5,28,IF(generador!B694=6,31,IF(generador!B694=7,34,IF(generador!B694=8,37,IF(generador!B694=9,40,IF(generador!B694=10,43,IF(generador!B694=11,46,IF(generador!B694=12,49,IF(generador!B694=13,52,IF(generador!B694=14,55,IF(generador!B694=15,58))))))))))))))),FALSE),"dd/mm/yyyy")," Y ",TEXT(VLOOKUP(A694,matriz,IF(generador!B694=1,17,IF(generador!B694=2,20,IF(generador!B694=3,23,IF(generador!B694=4,26,IF(generador!B694=5,29,IF(generador!B694=6,32,IF(generador!B694=7,35,IF(generador!B694=8,38,IF(generador!B694=9,41,IF(generador!B694=10,44,IF(generador!B694=11,47,IF(generador!B694=12,50,IF(generador!B694=13,53,IF(generador!B694=14,56,IF(generador!B694=15,59))))))))))))))),FALSE),"dd/mm/yyyy")),"")</f>
        <v/>
      </c>
    </row>
    <row r="695" spans="1:23" x14ac:dyDescent="0.25">
      <c r="A695" s="12"/>
      <c r="B695" s="5"/>
      <c r="C695" s="5"/>
      <c r="D695" s="14" t="str">
        <f t="shared" si="178"/>
        <v/>
      </c>
      <c r="E695" s="15" t="str">
        <f>IFERROR(IF(A695&lt;&gt;"",VLOOKUP(A695,matriz,IF(generador!B695=1,15,IF(generador!B695=2,18,IF(generador!B695=3,21,IF(generador!B695=4,24,IF(generador!B695=5,27,IF(generador!B695=6,30,IF(generador!B695=7,33,IF(generador!B695=8,36,IF(generador!B695=9,39,IF(generador!B695=10,42,IF(generador!B695=11,45,IF(generador!B695=12,48,IF(generador!B695=13,51,IF(generador!B695=14,54,IF(generador!B695=15,57))))))))))))))),FALSE),""),"")</f>
        <v/>
      </c>
      <c r="F695" s="16" t="str">
        <f t="shared" si="179"/>
        <v/>
      </c>
      <c r="G695" s="20" t="str">
        <f t="shared" si="180"/>
        <v/>
      </c>
      <c r="H695" s="13" t="str">
        <f t="shared" ca="1" si="183"/>
        <v/>
      </c>
      <c r="I695" s="14" t="str">
        <f t="shared" si="184"/>
        <v/>
      </c>
      <c r="J695" s="14" t="str">
        <f>""</f>
        <v/>
      </c>
      <c r="K695" s="14" t="str">
        <f t="shared" si="185"/>
        <v/>
      </c>
      <c r="L695" s="14" t="str">
        <f t="shared" si="186"/>
        <v/>
      </c>
      <c r="M695" s="14" t="str">
        <f t="shared" si="187"/>
        <v/>
      </c>
      <c r="N695" s="14" t="str">
        <f t="shared" si="188"/>
        <v/>
      </c>
      <c r="O695" s="14" t="str">
        <f t="shared" si="189"/>
        <v/>
      </c>
      <c r="P695" s="14" t="str">
        <f t="shared" si="190"/>
        <v/>
      </c>
      <c r="Q695" s="14" t="str">
        <f t="shared" si="191"/>
        <v/>
      </c>
      <c r="R695" s="96" t="str">
        <f t="shared" si="181"/>
        <v/>
      </c>
      <c r="S695" s="14" t="str">
        <f t="shared" si="192"/>
        <v/>
      </c>
      <c r="T695" s="14" t="str">
        <f t="shared" si="182"/>
        <v/>
      </c>
      <c r="U695" s="14" t="str">
        <f t="shared" si="193"/>
        <v/>
      </c>
      <c r="V695" s="14" t="str">
        <f t="shared" si="194"/>
        <v/>
      </c>
      <c r="W695" s="14" t="str">
        <f>IFERROR(CONCATENATE("PAGO N° ",B695," DEL CONTRATO CPS ",V695," ENTRE ",TEXT(VLOOKUP(A695,matriz,IF(generador!B695=1,16,IF(generador!B695=2,19,IF(generador!B695=3,22,IF(generador!B695=4,25,IF(generador!B695=5,28,IF(generador!B695=6,31,IF(generador!B695=7,34,IF(generador!B695=8,37,IF(generador!B695=9,40,IF(generador!B695=10,43,IF(generador!B695=11,46,IF(generador!B695=12,49,IF(generador!B695=13,52,IF(generador!B695=14,55,IF(generador!B695=15,58))))))))))))))),FALSE),"dd/mm/yyyy")," Y ",TEXT(VLOOKUP(A695,matriz,IF(generador!B695=1,17,IF(generador!B695=2,20,IF(generador!B695=3,23,IF(generador!B695=4,26,IF(generador!B695=5,29,IF(generador!B695=6,32,IF(generador!B695=7,35,IF(generador!B695=8,38,IF(generador!B695=9,41,IF(generador!B695=10,44,IF(generador!B695=11,47,IF(generador!B695=12,50,IF(generador!B695=13,53,IF(generador!B695=14,56,IF(generador!B695=15,59))))))))))))))),FALSE),"dd/mm/yyyy")),"")</f>
        <v/>
      </c>
    </row>
    <row r="696" spans="1:23" x14ac:dyDescent="0.25">
      <c r="A696" s="12"/>
      <c r="B696" s="5"/>
      <c r="C696" s="5"/>
      <c r="D696" s="14" t="str">
        <f t="shared" si="178"/>
        <v/>
      </c>
      <c r="E696" s="15" t="str">
        <f>IFERROR(IF(A696&lt;&gt;"",VLOOKUP(A696,matriz,IF(generador!B696=1,15,IF(generador!B696=2,18,IF(generador!B696=3,21,IF(generador!B696=4,24,IF(generador!B696=5,27,IF(generador!B696=6,30,IF(generador!B696=7,33,IF(generador!B696=8,36,IF(generador!B696=9,39,IF(generador!B696=10,42,IF(generador!B696=11,45,IF(generador!B696=12,48,IF(generador!B696=13,51,IF(generador!B696=14,54,IF(generador!B696=15,57))))))))))))))),FALSE),""),"")</f>
        <v/>
      </c>
      <c r="F696" s="16" t="str">
        <f t="shared" si="179"/>
        <v/>
      </c>
      <c r="G696" s="20" t="str">
        <f t="shared" si="180"/>
        <v/>
      </c>
      <c r="H696" s="13" t="str">
        <f t="shared" ca="1" si="183"/>
        <v/>
      </c>
      <c r="I696" s="14" t="str">
        <f t="shared" si="184"/>
        <v/>
      </c>
      <c r="J696" s="14" t="str">
        <f>""</f>
        <v/>
      </c>
      <c r="K696" s="14" t="str">
        <f t="shared" si="185"/>
        <v/>
      </c>
      <c r="L696" s="14" t="str">
        <f t="shared" si="186"/>
        <v/>
      </c>
      <c r="M696" s="14" t="str">
        <f t="shared" si="187"/>
        <v/>
      </c>
      <c r="N696" s="14" t="str">
        <f t="shared" si="188"/>
        <v/>
      </c>
      <c r="O696" s="14" t="str">
        <f t="shared" si="189"/>
        <v/>
      </c>
      <c r="P696" s="14" t="str">
        <f t="shared" si="190"/>
        <v/>
      </c>
      <c r="Q696" s="14" t="str">
        <f t="shared" si="191"/>
        <v/>
      </c>
      <c r="R696" s="96" t="str">
        <f t="shared" si="181"/>
        <v/>
      </c>
      <c r="S696" s="14" t="str">
        <f t="shared" si="192"/>
        <v/>
      </c>
      <c r="T696" s="14" t="str">
        <f t="shared" si="182"/>
        <v/>
      </c>
      <c r="U696" s="14" t="str">
        <f t="shared" si="193"/>
        <v/>
      </c>
      <c r="V696" s="14" t="str">
        <f t="shared" si="194"/>
        <v/>
      </c>
      <c r="W696" s="14" t="str">
        <f>IFERROR(CONCATENATE("PAGO N° ",B696," DEL CONTRATO CPS ",V696," ENTRE ",TEXT(VLOOKUP(A696,matriz,IF(generador!B696=1,16,IF(generador!B696=2,19,IF(generador!B696=3,22,IF(generador!B696=4,25,IF(generador!B696=5,28,IF(generador!B696=6,31,IF(generador!B696=7,34,IF(generador!B696=8,37,IF(generador!B696=9,40,IF(generador!B696=10,43,IF(generador!B696=11,46,IF(generador!B696=12,49,IF(generador!B696=13,52,IF(generador!B696=14,55,IF(generador!B696=15,58))))))))))))))),FALSE),"dd/mm/yyyy")," Y ",TEXT(VLOOKUP(A696,matriz,IF(generador!B696=1,17,IF(generador!B696=2,20,IF(generador!B696=3,23,IF(generador!B696=4,26,IF(generador!B696=5,29,IF(generador!B696=6,32,IF(generador!B696=7,35,IF(generador!B696=8,38,IF(generador!B696=9,41,IF(generador!B696=10,44,IF(generador!B696=11,47,IF(generador!B696=12,50,IF(generador!B696=13,53,IF(generador!B696=14,56,IF(generador!B696=15,59))))))))))))))),FALSE),"dd/mm/yyyy")),"")</f>
        <v/>
      </c>
    </row>
    <row r="697" spans="1:23" x14ac:dyDescent="0.25">
      <c r="A697" s="12"/>
      <c r="B697" s="5"/>
      <c r="C697" s="5"/>
      <c r="D697" s="14" t="str">
        <f t="shared" si="178"/>
        <v/>
      </c>
      <c r="E697" s="15" t="str">
        <f>IFERROR(IF(A697&lt;&gt;"",VLOOKUP(A697,matriz,IF(generador!B697=1,15,IF(generador!B697=2,18,IF(generador!B697=3,21,IF(generador!B697=4,24,IF(generador!B697=5,27,IF(generador!B697=6,30,IF(generador!B697=7,33,IF(generador!B697=8,36,IF(generador!B697=9,39,IF(generador!B697=10,42,IF(generador!B697=11,45,IF(generador!B697=12,48,IF(generador!B697=13,51,IF(generador!B697=14,54,IF(generador!B697=15,57))))))))))))))),FALSE),""),"")</f>
        <v/>
      </c>
      <c r="F697" s="16" t="str">
        <f t="shared" si="179"/>
        <v/>
      </c>
      <c r="G697" s="20" t="str">
        <f t="shared" si="180"/>
        <v/>
      </c>
      <c r="H697" s="13" t="str">
        <f t="shared" ca="1" si="183"/>
        <v/>
      </c>
      <c r="I697" s="14" t="str">
        <f t="shared" si="184"/>
        <v/>
      </c>
      <c r="J697" s="14" t="str">
        <f>""</f>
        <v/>
      </c>
      <c r="K697" s="14" t="str">
        <f t="shared" si="185"/>
        <v/>
      </c>
      <c r="L697" s="14" t="str">
        <f t="shared" si="186"/>
        <v/>
      </c>
      <c r="M697" s="14" t="str">
        <f t="shared" si="187"/>
        <v/>
      </c>
      <c r="N697" s="14" t="str">
        <f t="shared" si="188"/>
        <v/>
      </c>
      <c r="O697" s="14" t="str">
        <f t="shared" si="189"/>
        <v/>
      </c>
      <c r="P697" s="14" t="str">
        <f t="shared" si="190"/>
        <v/>
      </c>
      <c r="Q697" s="14" t="str">
        <f t="shared" si="191"/>
        <v/>
      </c>
      <c r="R697" s="96" t="str">
        <f t="shared" si="181"/>
        <v/>
      </c>
      <c r="S697" s="14" t="str">
        <f t="shared" si="192"/>
        <v/>
      </c>
      <c r="T697" s="14" t="str">
        <f t="shared" si="182"/>
        <v/>
      </c>
      <c r="U697" s="14" t="str">
        <f t="shared" si="193"/>
        <v/>
      </c>
      <c r="V697" s="14" t="str">
        <f t="shared" si="194"/>
        <v/>
      </c>
      <c r="W697" s="14" t="str">
        <f>IFERROR(CONCATENATE("PAGO N° ",B697," DEL CONTRATO CPS ",V697," ENTRE ",TEXT(VLOOKUP(A697,matriz,IF(generador!B697=1,16,IF(generador!B697=2,19,IF(generador!B697=3,22,IF(generador!B697=4,25,IF(generador!B697=5,28,IF(generador!B697=6,31,IF(generador!B697=7,34,IF(generador!B697=8,37,IF(generador!B697=9,40,IF(generador!B697=10,43,IF(generador!B697=11,46,IF(generador!B697=12,49,IF(generador!B697=13,52,IF(generador!B697=14,55,IF(generador!B697=15,58))))))))))))))),FALSE),"dd/mm/yyyy")," Y ",TEXT(VLOOKUP(A697,matriz,IF(generador!B697=1,17,IF(generador!B697=2,20,IF(generador!B697=3,23,IF(generador!B697=4,26,IF(generador!B697=5,29,IF(generador!B697=6,32,IF(generador!B697=7,35,IF(generador!B697=8,38,IF(generador!B697=9,41,IF(generador!B697=10,44,IF(generador!B697=11,47,IF(generador!B697=12,50,IF(generador!B697=13,53,IF(generador!B697=14,56,IF(generador!B697=15,59))))))))))))))),FALSE),"dd/mm/yyyy")),"")</f>
        <v/>
      </c>
    </row>
    <row r="698" spans="1:23" x14ac:dyDescent="0.25">
      <c r="A698" s="12"/>
      <c r="B698" s="5"/>
      <c r="C698" s="5"/>
      <c r="D698" s="14" t="str">
        <f t="shared" si="178"/>
        <v/>
      </c>
      <c r="E698" s="15" t="str">
        <f>IFERROR(IF(A698&lt;&gt;"",VLOOKUP(A698,matriz,IF(generador!B698=1,15,IF(generador!B698=2,18,IF(generador!B698=3,21,IF(generador!B698=4,24,IF(generador!B698=5,27,IF(generador!B698=6,30,IF(generador!B698=7,33,IF(generador!B698=8,36,IF(generador!B698=9,39,IF(generador!B698=10,42,IF(generador!B698=11,45,IF(generador!B698=12,48,IF(generador!B698=13,51,IF(generador!B698=14,54,IF(generador!B698=15,57))))))))))))))),FALSE),""),"")</f>
        <v/>
      </c>
      <c r="F698" s="16" t="str">
        <f t="shared" si="179"/>
        <v/>
      </c>
      <c r="G698" s="20" t="str">
        <f t="shared" si="180"/>
        <v/>
      </c>
      <c r="H698" s="13" t="str">
        <f t="shared" ca="1" si="183"/>
        <v/>
      </c>
      <c r="I698" s="14" t="str">
        <f t="shared" si="184"/>
        <v/>
      </c>
      <c r="J698" s="14" t="str">
        <f>""</f>
        <v/>
      </c>
      <c r="K698" s="14" t="str">
        <f t="shared" si="185"/>
        <v/>
      </c>
      <c r="L698" s="14" t="str">
        <f t="shared" si="186"/>
        <v/>
      </c>
      <c r="M698" s="14" t="str">
        <f t="shared" si="187"/>
        <v/>
      </c>
      <c r="N698" s="14" t="str">
        <f t="shared" si="188"/>
        <v/>
      </c>
      <c r="O698" s="14" t="str">
        <f t="shared" si="189"/>
        <v/>
      </c>
      <c r="P698" s="14" t="str">
        <f t="shared" si="190"/>
        <v/>
      </c>
      <c r="Q698" s="14" t="str">
        <f t="shared" si="191"/>
        <v/>
      </c>
      <c r="R698" s="96" t="str">
        <f t="shared" si="181"/>
        <v/>
      </c>
      <c r="S698" s="14" t="str">
        <f t="shared" si="192"/>
        <v/>
      </c>
      <c r="T698" s="14" t="str">
        <f t="shared" si="182"/>
        <v/>
      </c>
      <c r="U698" s="14" t="str">
        <f t="shared" si="193"/>
        <v/>
      </c>
      <c r="V698" s="14" t="str">
        <f t="shared" si="194"/>
        <v/>
      </c>
      <c r="W698" s="14" t="str">
        <f>IFERROR(CONCATENATE("PAGO N° ",B698," DEL CONTRATO CPS ",V698," ENTRE ",TEXT(VLOOKUP(A698,matriz,IF(generador!B698=1,16,IF(generador!B698=2,19,IF(generador!B698=3,22,IF(generador!B698=4,25,IF(generador!B698=5,28,IF(generador!B698=6,31,IF(generador!B698=7,34,IF(generador!B698=8,37,IF(generador!B698=9,40,IF(generador!B698=10,43,IF(generador!B698=11,46,IF(generador!B698=12,49,IF(generador!B698=13,52,IF(generador!B698=14,55,IF(generador!B698=15,58))))))))))))))),FALSE),"dd/mm/yyyy")," Y ",TEXT(VLOOKUP(A698,matriz,IF(generador!B698=1,17,IF(generador!B698=2,20,IF(generador!B698=3,23,IF(generador!B698=4,26,IF(generador!B698=5,29,IF(generador!B698=6,32,IF(generador!B698=7,35,IF(generador!B698=8,38,IF(generador!B698=9,41,IF(generador!B698=10,44,IF(generador!B698=11,47,IF(generador!B698=12,50,IF(generador!B698=13,53,IF(generador!B698=14,56,IF(generador!B698=15,59))))))))))))))),FALSE),"dd/mm/yyyy")),"")</f>
        <v/>
      </c>
    </row>
    <row r="699" spans="1:23" x14ac:dyDescent="0.25">
      <c r="A699" s="12"/>
      <c r="B699" s="5"/>
      <c r="C699" s="5"/>
      <c r="D699" s="14" t="str">
        <f t="shared" si="178"/>
        <v/>
      </c>
      <c r="E699" s="15" t="str">
        <f>IFERROR(IF(A699&lt;&gt;"",VLOOKUP(A699,matriz,IF(generador!B699=1,15,IF(generador!B699=2,18,IF(generador!B699=3,21,IF(generador!B699=4,24,IF(generador!B699=5,27,IF(generador!B699=6,30,IF(generador!B699=7,33,IF(generador!B699=8,36,IF(generador!B699=9,39,IF(generador!B699=10,42,IF(generador!B699=11,45,IF(generador!B699=12,48,IF(generador!B699=13,51,IF(generador!B699=14,54,IF(generador!B699=15,57))))))))))))))),FALSE),""),"")</f>
        <v/>
      </c>
      <c r="F699" s="16" t="str">
        <f t="shared" si="179"/>
        <v/>
      </c>
      <c r="G699" s="20" t="str">
        <f t="shared" si="180"/>
        <v/>
      </c>
      <c r="H699" s="13" t="str">
        <f t="shared" ca="1" si="183"/>
        <v/>
      </c>
      <c r="I699" s="14" t="str">
        <f t="shared" si="184"/>
        <v/>
      </c>
      <c r="J699" s="14" t="str">
        <f>""</f>
        <v/>
      </c>
      <c r="K699" s="14" t="str">
        <f t="shared" si="185"/>
        <v/>
      </c>
      <c r="L699" s="14" t="str">
        <f t="shared" si="186"/>
        <v/>
      </c>
      <c r="M699" s="14" t="str">
        <f t="shared" si="187"/>
        <v/>
      </c>
      <c r="N699" s="14" t="str">
        <f t="shared" si="188"/>
        <v/>
      </c>
      <c r="O699" s="14" t="str">
        <f t="shared" si="189"/>
        <v/>
      </c>
      <c r="P699" s="14" t="str">
        <f t="shared" si="190"/>
        <v/>
      </c>
      <c r="Q699" s="14" t="str">
        <f t="shared" si="191"/>
        <v/>
      </c>
      <c r="R699" s="96" t="str">
        <f t="shared" si="181"/>
        <v/>
      </c>
      <c r="S699" s="14" t="str">
        <f t="shared" si="192"/>
        <v/>
      </c>
      <c r="T699" s="14" t="str">
        <f t="shared" si="182"/>
        <v/>
      </c>
      <c r="U699" s="14" t="str">
        <f t="shared" si="193"/>
        <v/>
      </c>
      <c r="V699" s="14" t="str">
        <f t="shared" si="194"/>
        <v/>
      </c>
      <c r="W699" s="14" t="str">
        <f>IFERROR(CONCATENATE("PAGO N° ",B699," DEL CONTRATO CPS ",V699," ENTRE ",TEXT(VLOOKUP(A699,matriz,IF(generador!B699=1,16,IF(generador!B699=2,19,IF(generador!B699=3,22,IF(generador!B699=4,25,IF(generador!B699=5,28,IF(generador!B699=6,31,IF(generador!B699=7,34,IF(generador!B699=8,37,IF(generador!B699=9,40,IF(generador!B699=10,43,IF(generador!B699=11,46,IF(generador!B699=12,49,IF(generador!B699=13,52,IF(generador!B699=14,55,IF(generador!B699=15,58))))))))))))))),FALSE),"dd/mm/yyyy")," Y ",TEXT(VLOOKUP(A699,matriz,IF(generador!B699=1,17,IF(generador!B699=2,20,IF(generador!B699=3,23,IF(generador!B699=4,26,IF(generador!B699=5,29,IF(generador!B699=6,32,IF(generador!B699=7,35,IF(generador!B699=8,38,IF(generador!B699=9,41,IF(generador!B699=10,44,IF(generador!B699=11,47,IF(generador!B699=12,50,IF(generador!B699=13,53,IF(generador!B699=14,56,IF(generador!B699=15,59))))))))))))))),FALSE),"dd/mm/yyyy")),"")</f>
        <v/>
      </c>
    </row>
    <row r="700" spans="1:23" x14ac:dyDescent="0.25">
      <c r="A700" s="12"/>
      <c r="B700" s="5"/>
      <c r="C700" s="5"/>
      <c r="D700" s="14" t="str">
        <f t="shared" si="178"/>
        <v/>
      </c>
      <c r="E700" s="15" t="str">
        <f>IFERROR(IF(A700&lt;&gt;"",VLOOKUP(A700,matriz,IF(generador!B700=1,15,IF(generador!B700=2,18,IF(generador!B700=3,21,IF(generador!B700=4,24,IF(generador!B700=5,27,IF(generador!B700=6,30,IF(generador!B700=7,33,IF(generador!B700=8,36,IF(generador!B700=9,39,IF(generador!B700=10,42,IF(generador!B700=11,45,IF(generador!B700=12,48,IF(generador!B700=13,51,IF(generador!B700=14,54,IF(generador!B700=15,57))))))))))))))),FALSE),""),"")</f>
        <v/>
      </c>
      <c r="F700" s="16" t="str">
        <f t="shared" si="179"/>
        <v/>
      </c>
      <c r="G700" s="20" t="str">
        <f t="shared" si="180"/>
        <v/>
      </c>
      <c r="H700" s="13" t="str">
        <f t="shared" ca="1" si="183"/>
        <v/>
      </c>
      <c r="I700" s="14" t="str">
        <f t="shared" si="184"/>
        <v/>
      </c>
      <c r="J700" s="14" t="str">
        <f>""</f>
        <v/>
      </c>
      <c r="K700" s="14" t="str">
        <f t="shared" si="185"/>
        <v/>
      </c>
      <c r="L700" s="14" t="str">
        <f t="shared" si="186"/>
        <v/>
      </c>
      <c r="M700" s="14" t="str">
        <f t="shared" si="187"/>
        <v/>
      </c>
      <c r="N700" s="14" t="str">
        <f t="shared" si="188"/>
        <v/>
      </c>
      <c r="O700" s="14" t="str">
        <f t="shared" si="189"/>
        <v/>
      </c>
      <c r="P700" s="14" t="str">
        <f t="shared" si="190"/>
        <v/>
      </c>
      <c r="Q700" s="14" t="str">
        <f t="shared" si="191"/>
        <v/>
      </c>
      <c r="R700" s="96" t="str">
        <f t="shared" si="181"/>
        <v/>
      </c>
      <c r="S700" s="14" t="str">
        <f t="shared" si="192"/>
        <v/>
      </c>
      <c r="T700" s="14" t="str">
        <f t="shared" si="182"/>
        <v/>
      </c>
      <c r="U700" s="14" t="str">
        <f t="shared" si="193"/>
        <v/>
      </c>
      <c r="V700" s="14" t="str">
        <f t="shared" si="194"/>
        <v/>
      </c>
      <c r="W700" s="14" t="str">
        <f>IFERROR(CONCATENATE("PAGO N° ",B700," DEL CONTRATO CPS ",V700," ENTRE ",TEXT(VLOOKUP(A700,matriz,IF(generador!B700=1,16,IF(generador!B700=2,19,IF(generador!B700=3,22,IF(generador!B700=4,25,IF(generador!B700=5,28,IF(generador!B700=6,31,IF(generador!B700=7,34,IF(generador!B700=8,37,IF(generador!B700=9,40,IF(generador!B700=10,43,IF(generador!B700=11,46,IF(generador!B700=12,49,IF(generador!B700=13,52,IF(generador!B700=14,55,IF(generador!B700=15,58))))))))))))))),FALSE),"dd/mm/yyyy")," Y ",TEXT(VLOOKUP(A700,matriz,IF(generador!B700=1,17,IF(generador!B700=2,20,IF(generador!B700=3,23,IF(generador!B700=4,26,IF(generador!B700=5,29,IF(generador!B700=6,32,IF(generador!B700=7,35,IF(generador!B700=8,38,IF(generador!B700=9,41,IF(generador!B700=10,44,IF(generador!B700=11,47,IF(generador!B700=12,50,IF(generador!B700=13,53,IF(generador!B700=14,56,IF(generador!B700=15,59))))))))))))))),FALSE),"dd/mm/yyyy")),"")</f>
        <v/>
      </c>
    </row>
    <row r="701" spans="1:23" x14ac:dyDescent="0.25">
      <c r="A701" s="12"/>
      <c r="B701" s="5"/>
      <c r="C701" s="5"/>
      <c r="D701" s="14" t="str">
        <f t="shared" si="178"/>
        <v/>
      </c>
      <c r="E701" s="15" t="str">
        <f>IFERROR(IF(A701&lt;&gt;"",VLOOKUP(A701,matriz,IF(generador!B701=1,15,IF(generador!B701=2,18,IF(generador!B701=3,21,IF(generador!B701=4,24,IF(generador!B701=5,27,IF(generador!B701=6,30,IF(generador!B701=7,33,IF(generador!B701=8,36,IF(generador!B701=9,39,IF(generador!B701=10,42,IF(generador!B701=11,45,IF(generador!B701=12,48,IF(generador!B701=13,51,IF(generador!B701=14,54,IF(generador!B701=15,57))))))))))))))),FALSE),""),"")</f>
        <v/>
      </c>
      <c r="F701" s="16" t="str">
        <f t="shared" si="179"/>
        <v/>
      </c>
      <c r="G701" s="20" t="str">
        <f t="shared" si="180"/>
        <v/>
      </c>
      <c r="H701" s="13" t="str">
        <f t="shared" ca="1" si="183"/>
        <v/>
      </c>
      <c r="I701" s="14" t="str">
        <f t="shared" si="184"/>
        <v/>
      </c>
      <c r="J701" s="14" t="str">
        <f>""</f>
        <v/>
      </c>
      <c r="K701" s="14" t="str">
        <f t="shared" si="185"/>
        <v/>
      </c>
      <c r="L701" s="14" t="str">
        <f t="shared" si="186"/>
        <v/>
      </c>
      <c r="M701" s="14" t="str">
        <f t="shared" si="187"/>
        <v/>
      </c>
      <c r="N701" s="14" t="str">
        <f t="shared" si="188"/>
        <v/>
      </c>
      <c r="O701" s="14" t="str">
        <f t="shared" si="189"/>
        <v/>
      </c>
      <c r="P701" s="14" t="str">
        <f t="shared" si="190"/>
        <v/>
      </c>
      <c r="Q701" s="14" t="str">
        <f t="shared" si="191"/>
        <v/>
      </c>
      <c r="R701" s="96" t="str">
        <f t="shared" si="181"/>
        <v/>
      </c>
      <c r="S701" s="14" t="str">
        <f t="shared" si="192"/>
        <v/>
      </c>
      <c r="T701" s="14" t="str">
        <f t="shared" si="182"/>
        <v/>
      </c>
      <c r="U701" s="14" t="str">
        <f t="shared" si="193"/>
        <v/>
      </c>
      <c r="V701" s="14" t="str">
        <f t="shared" si="194"/>
        <v/>
      </c>
      <c r="W701" s="14" t="str">
        <f>IFERROR(CONCATENATE("PAGO N° ",B701," DEL CONTRATO CPS ",V701," ENTRE ",TEXT(VLOOKUP(A701,matriz,IF(generador!B701=1,16,IF(generador!B701=2,19,IF(generador!B701=3,22,IF(generador!B701=4,25,IF(generador!B701=5,28,IF(generador!B701=6,31,IF(generador!B701=7,34,IF(generador!B701=8,37,IF(generador!B701=9,40,IF(generador!B701=10,43,IF(generador!B701=11,46,IF(generador!B701=12,49,IF(generador!B701=13,52,IF(generador!B701=14,55,IF(generador!B701=15,58))))))))))))))),FALSE),"dd/mm/yyyy")," Y ",TEXT(VLOOKUP(A701,matriz,IF(generador!B701=1,17,IF(generador!B701=2,20,IF(generador!B701=3,23,IF(generador!B701=4,26,IF(generador!B701=5,29,IF(generador!B701=6,32,IF(generador!B701=7,35,IF(generador!B701=8,38,IF(generador!B701=9,41,IF(generador!B701=10,44,IF(generador!B701=11,47,IF(generador!B701=12,50,IF(generador!B701=13,53,IF(generador!B701=14,56,IF(generador!B701=15,59))))))))))))))),FALSE),"dd/mm/yyyy")),"")</f>
        <v/>
      </c>
    </row>
    <row r="702" spans="1:23" x14ac:dyDescent="0.25">
      <c r="A702" s="12"/>
      <c r="B702" s="5"/>
      <c r="C702" s="5"/>
      <c r="D702" s="14" t="str">
        <f t="shared" si="178"/>
        <v/>
      </c>
      <c r="E702" s="15" t="str">
        <f>IFERROR(IF(A702&lt;&gt;"",VLOOKUP(A702,matriz,IF(generador!B702=1,15,IF(generador!B702=2,18,IF(generador!B702=3,21,IF(generador!B702=4,24,IF(generador!B702=5,27,IF(generador!B702=6,30,IF(generador!B702=7,33,IF(generador!B702=8,36,IF(generador!B702=9,39,IF(generador!B702=10,42,IF(generador!B702=11,45,IF(generador!B702=12,48,IF(generador!B702=13,51,IF(generador!B702=14,54,IF(generador!B702=15,57))))))))))))))),FALSE),""),"")</f>
        <v/>
      </c>
      <c r="F702" s="16" t="str">
        <f t="shared" si="179"/>
        <v/>
      </c>
      <c r="G702" s="20" t="str">
        <f t="shared" si="180"/>
        <v/>
      </c>
      <c r="H702" s="13" t="str">
        <f t="shared" ca="1" si="183"/>
        <v/>
      </c>
      <c r="I702" s="14" t="str">
        <f t="shared" si="184"/>
        <v/>
      </c>
      <c r="J702" s="14" t="str">
        <f>""</f>
        <v/>
      </c>
      <c r="K702" s="14" t="str">
        <f t="shared" si="185"/>
        <v/>
      </c>
      <c r="L702" s="14" t="str">
        <f t="shared" si="186"/>
        <v/>
      </c>
      <c r="M702" s="14" t="str">
        <f t="shared" si="187"/>
        <v/>
      </c>
      <c r="N702" s="14" t="str">
        <f t="shared" si="188"/>
        <v/>
      </c>
      <c r="O702" s="14" t="str">
        <f t="shared" si="189"/>
        <v/>
      </c>
      <c r="P702" s="14" t="str">
        <f t="shared" si="190"/>
        <v/>
      </c>
      <c r="Q702" s="14" t="str">
        <f t="shared" si="191"/>
        <v/>
      </c>
      <c r="R702" s="96" t="str">
        <f t="shared" si="181"/>
        <v/>
      </c>
      <c r="S702" s="14" t="str">
        <f t="shared" si="192"/>
        <v/>
      </c>
      <c r="T702" s="14" t="str">
        <f t="shared" si="182"/>
        <v/>
      </c>
      <c r="U702" s="14" t="str">
        <f t="shared" si="193"/>
        <v/>
      </c>
      <c r="V702" s="14" t="str">
        <f t="shared" si="194"/>
        <v/>
      </c>
      <c r="W702" s="14" t="str">
        <f>IFERROR(CONCATENATE("PAGO N° ",B702," DEL CONTRATO CPS ",V702," ENTRE ",TEXT(VLOOKUP(A702,matriz,IF(generador!B702=1,16,IF(generador!B702=2,19,IF(generador!B702=3,22,IF(generador!B702=4,25,IF(generador!B702=5,28,IF(generador!B702=6,31,IF(generador!B702=7,34,IF(generador!B702=8,37,IF(generador!B702=9,40,IF(generador!B702=10,43,IF(generador!B702=11,46,IF(generador!B702=12,49,IF(generador!B702=13,52,IF(generador!B702=14,55,IF(generador!B702=15,58))))))))))))))),FALSE),"dd/mm/yyyy")," Y ",TEXT(VLOOKUP(A702,matriz,IF(generador!B702=1,17,IF(generador!B702=2,20,IF(generador!B702=3,23,IF(generador!B702=4,26,IF(generador!B702=5,29,IF(generador!B702=6,32,IF(generador!B702=7,35,IF(generador!B702=8,38,IF(generador!B702=9,41,IF(generador!B702=10,44,IF(generador!B702=11,47,IF(generador!B702=12,50,IF(generador!B702=13,53,IF(generador!B702=14,56,IF(generador!B702=15,59))))))))))))))),FALSE),"dd/mm/yyyy")),"")</f>
        <v/>
      </c>
    </row>
    <row r="703" spans="1:23" x14ac:dyDescent="0.25">
      <c r="A703" s="12"/>
      <c r="B703" s="5"/>
      <c r="C703" s="5"/>
      <c r="D703" s="14" t="str">
        <f t="shared" si="178"/>
        <v/>
      </c>
      <c r="E703" s="15" t="str">
        <f>IFERROR(IF(A703&lt;&gt;"",VLOOKUP(A703,matriz,IF(generador!B703=1,15,IF(generador!B703=2,18,IF(generador!B703=3,21,IF(generador!B703=4,24,IF(generador!B703=5,27,IF(generador!B703=6,30,IF(generador!B703=7,33,IF(generador!B703=8,36,IF(generador!B703=9,39,IF(generador!B703=10,42,IF(generador!B703=11,45,IF(generador!B703=12,48,IF(generador!B703=13,51,IF(generador!B703=14,54,IF(generador!B703=15,57))))))))))))))),FALSE),""),"")</f>
        <v/>
      </c>
      <c r="F703" s="16" t="str">
        <f t="shared" si="179"/>
        <v/>
      </c>
      <c r="G703" s="20" t="str">
        <f t="shared" si="180"/>
        <v/>
      </c>
      <c r="H703" s="13" t="str">
        <f t="shared" ca="1" si="183"/>
        <v/>
      </c>
      <c r="I703" s="14" t="str">
        <f t="shared" si="184"/>
        <v/>
      </c>
      <c r="J703" s="14" t="str">
        <f>""</f>
        <v/>
      </c>
      <c r="K703" s="14" t="str">
        <f t="shared" si="185"/>
        <v/>
      </c>
      <c r="L703" s="14" t="str">
        <f t="shared" si="186"/>
        <v/>
      </c>
      <c r="M703" s="14" t="str">
        <f t="shared" si="187"/>
        <v/>
      </c>
      <c r="N703" s="14" t="str">
        <f t="shared" si="188"/>
        <v/>
      </c>
      <c r="O703" s="14" t="str">
        <f t="shared" si="189"/>
        <v/>
      </c>
      <c r="P703" s="14" t="str">
        <f t="shared" si="190"/>
        <v/>
      </c>
      <c r="Q703" s="14" t="str">
        <f t="shared" si="191"/>
        <v/>
      </c>
      <c r="R703" s="96" t="str">
        <f t="shared" si="181"/>
        <v/>
      </c>
      <c r="S703" s="14" t="str">
        <f t="shared" si="192"/>
        <v/>
      </c>
      <c r="T703" s="14" t="str">
        <f t="shared" si="182"/>
        <v/>
      </c>
      <c r="U703" s="14" t="str">
        <f t="shared" si="193"/>
        <v/>
      </c>
      <c r="V703" s="14" t="str">
        <f t="shared" si="194"/>
        <v/>
      </c>
      <c r="W703" s="14" t="str">
        <f>IFERROR(CONCATENATE("PAGO N° ",B703," DEL CONTRATO CPS ",V703," ENTRE ",TEXT(VLOOKUP(A703,matriz,IF(generador!B703=1,16,IF(generador!B703=2,19,IF(generador!B703=3,22,IF(generador!B703=4,25,IF(generador!B703=5,28,IF(generador!B703=6,31,IF(generador!B703=7,34,IF(generador!B703=8,37,IF(generador!B703=9,40,IF(generador!B703=10,43,IF(generador!B703=11,46,IF(generador!B703=12,49,IF(generador!B703=13,52,IF(generador!B703=14,55,IF(generador!B703=15,58))))))))))))))),FALSE),"dd/mm/yyyy")," Y ",TEXT(VLOOKUP(A703,matriz,IF(generador!B703=1,17,IF(generador!B703=2,20,IF(generador!B703=3,23,IF(generador!B703=4,26,IF(generador!B703=5,29,IF(generador!B703=6,32,IF(generador!B703=7,35,IF(generador!B703=8,38,IF(generador!B703=9,41,IF(generador!B703=10,44,IF(generador!B703=11,47,IF(generador!B703=12,50,IF(generador!B703=13,53,IF(generador!B703=14,56,IF(generador!B703=15,59))))))))))))))),FALSE),"dd/mm/yyyy")),"")</f>
        <v/>
      </c>
    </row>
    <row r="704" spans="1:23" x14ac:dyDescent="0.25">
      <c r="A704" s="12"/>
      <c r="B704" s="5"/>
      <c r="C704" s="5"/>
      <c r="D704" s="14" t="str">
        <f t="shared" si="178"/>
        <v/>
      </c>
      <c r="E704" s="15" t="str">
        <f>IFERROR(IF(A704&lt;&gt;"",VLOOKUP(A704,matriz,IF(generador!B704=1,15,IF(generador!B704=2,18,IF(generador!B704=3,21,IF(generador!B704=4,24,IF(generador!B704=5,27,IF(generador!B704=6,30,IF(generador!B704=7,33,IF(generador!B704=8,36,IF(generador!B704=9,39,IF(generador!B704=10,42,IF(generador!B704=11,45,IF(generador!B704=12,48,IF(generador!B704=13,51,IF(generador!B704=14,54,IF(generador!B704=15,57))))))))))))))),FALSE),""),"")</f>
        <v/>
      </c>
      <c r="F704" s="16" t="str">
        <f t="shared" si="179"/>
        <v/>
      </c>
      <c r="G704" s="20" t="str">
        <f t="shared" si="180"/>
        <v/>
      </c>
      <c r="H704" s="13" t="str">
        <f t="shared" ca="1" si="183"/>
        <v/>
      </c>
      <c r="I704" s="14" t="str">
        <f t="shared" si="184"/>
        <v/>
      </c>
      <c r="J704" s="14" t="str">
        <f>""</f>
        <v/>
      </c>
      <c r="K704" s="14" t="str">
        <f t="shared" si="185"/>
        <v/>
      </c>
      <c r="L704" s="14" t="str">
        <f t="shared" si="186"/>
        <v/>
      </c>
      <c r="M704" s="14" t="str">
        <f t="shared" si="187"/>
        <v/>
      </c>
      <c r="N704" s="14" t="str">
        <f t="shared" si="188"/>
        <v/>
      </c>
      <c r="O704" s="14" t="str">
        <f t="shared" si="189"/>
        <v/>
      </c>
      <c r="P704" s="14" t="str">
        <f t="shared" si="190"/>
        <v/>
      </c>
      <c r="Q704" s="14" t="str">
        <f t="shared" si="191"/>
        <v/>
      </c>
      <c r="R704" s="96" t="str">
        <f t="shared" si="181"/>
        <v/>
      </c>
      <c r="S704" s="14" t="str">
        <f t="shared" si="192"/>
        <v/>
      </c>
      <c r="T704" s="14" t="str">
        <f t="shared" si="182"/>
        <v/>
      </c>
      <c r="U704" s="14" t="str">
        <f t="shared" si="193"/>
        <v/>
      </c>
      <c r="V704" s="14" t="str">
        <f t="shared" si="194"/>
        <v/>
      </c>
      <c r="W704" s="14" t="str">
        <f>IFERROR(CONCATENATE("PAGO N° ",B704," DEL CONTRATO CPS ",V704," ENTRE ",TEXT(VLOOKUP(A704,matriz,IF(generador!B704=1,16,IF(generador!B704=2,19,IF(generador!B704=3,22,IF(generador!B704=4,25,IF(generador!B704=5,28,IF(generador!B704=6,31,IF(generador!B704=7,34,IF(generador!B704=8,37,IF(generador!B704=9,40,IF(generador!B704=10,43,IF(generador!B704=11,46,IF(generador!B704=12,49,IF(generador!B704=13,52,IF(generador!B704=14,55,IF(generador!B704=15,58))))))))))))))),FALSE),"dd/mm/yyyy")," Y ",TEXT(VLOOKUP(A704,matriz,IF(generador!B704=1,17,IF(generador!B704=2,20,IF(generador!B704=3,23,IF(generador!B704=4,26,IF(generador!B704=5,29,IF(generador!B704=6,32,IF(generador!B704=7,35,IF(generador!B704=8,38,IF(generador!B704=9,41,IF(generador!B704=10,44,IF(generador!B704=11,47,IF(generador!B704=12,50,IF(generador!B704=13,53,IF(generador!B704=14,56,IF(generador!B704=15,59))))))))))))))),FALSE),"dd/mm/yyyy")),"")</f>
        <v/>
      </c>
    </row>
    <row r="705" spans="1:23" x14ac:dyDescent="0.25">
      <c r="A705" s="12"/>
      <c r="B705" s="5"/>
      <c r="C705" s="5"/>
      <c r="D705" s="14" t="str">
        <f t="shared" si="178"/>
        <v/>
      </c>
      <c r="E705" s="15" t="str">
        <f>IFERROR(IF(A705&lt;&gt;"",VLOOKUP(A705,matriz,IF(generador!B705=1,15,IF(generador!B705=2,18,IF(generador!B705=3,21,IF(generador!B705=4,24,IF(generador!B705=5,27,IF(generador!B705=6,30,IF(generador!B705=7,33,IF(generador!B705=8,36,IF(generador!B705=9,39,IF(generador!B705=10,42,IF(generador!B705=11,45,IF(generador!B705=12,48,IF(generador!B705=13,51,IF(generador!B705=14,54,IF(generador!B705=15,57))))))))))))))),FALSE),""),"")</f>
        <v/>
      </c>
      <c r="F705" s="16" t="str">
        <f t="shared" si="179"/>
        <v/>
      </c>
      <c r="G705" s="20" t="str">
        <f t="shared" si="180"/>
        <v/>
      </c>
      <c r="H705" s="13" t="str">
        <f t="shared" ca="1" si="183"/>
        <v/>
      </c>
      <c r="I705" s="14" t="str">
        <f t="shared" si="184"/>
        <v/>
      </c>
      <c r="J705" s="14" t="str">
        <f>""</f>
        <v/>
      </c>
      <c r="K705" s="14" t="str">
        <f t="shared" si="185"/>
        <v/>
      </c>
      <c r="L705" s="14" t="str">
        <f t="shared" si="186"/>
        <v/>
      </c>
      <c r="M705" s="14" t="str">
        <f t="shared" si="187"/>
        <v/>
      </c>
      <c r="N705" s="14" t="str">
        <f t="shared" si="188"/>
        <v/>
      </c>
      <c r="O705" s="14" t="str">
        <f t="shared" si="189"/>
        <v/>
      </c>
      <c r="P705" s="14" t="str">
        <f t="shared" si="190"/>
        <v/>
      </c>
      <c r="Q705" s="14" t="str">
        <f t="shared" si="191"/>
        <v/>
      </c>
      <c r="R705" s="96" t="str">
        <f t="shared" si="181"/>
        <v/>
      </c>
      <c r="S705" s="14" t="str">
        <f t="shared" si="192"/>
        <v/>
      </c>
      <c r="T705" s="14" t="str">
        <f t="shared" si="182"/>
        <v/>
      </c>
      <c r="U705" s="14" t="str">
        <f t="shared" si="193"/>
        <v/>
      </c>
      <c r="V705" s="14" t="str">
        <f t="shared" si="194"/>
        <v/>
      </c>
      <c r="W705" s="14" t="str">
        <f>IFERROR(CONCATENATE("PAGO N° ",B705," DEL CONTRATO CPS ",V705," ENTRE ",TEXT(VLOOKUP(A705,matriz,IF(generador!B705=1,16,IF(generador!B705=2,19,IF(generador!B705=3,22,IF(generador!B705=4,25,IF(generador!B705=5,28,IF(generador!B705=6,31,IF(generador!B705=7,34,IF(generador!B705=8,37,IF(generador!B705=9,40,IF(generador!B705=10,43,IF(generador!B705=11,46,IF(generador!B705=12,49,IF(generador!B705=13,52,IF(generador!B705=14,55,IF(generador!B705=15,58))))))))))))))),FALSE),"dd/mm/yyyy")," Y ",TEXT(VLOOKUP(A705,matriz,IF(generador!B705=1,17,IF(generador!B705=2,20,IF(generador!B705=3,23,IF(generador!B705=4,26,IF(generador!B705=5,29,IF(generador!B705=6,32,IF(generador!B705=7,35,IF(generador!B705=8,38,IF(generador!B705=9,41,IF(generador!B705=10,44,IF(generador!B705=11,47,IF(generador!B705=12,50,IF(generador!B705=13,53,IF(generador!B705=14,56,IF(generador!B705=15,59))))))))))))))),FALSE),"dd/mm/yyyy")),"")</f>
        <v/>
      </c>
    </row>
    <row r="706" spans="1:23" x14ac:dyDescent="0.25">
      <c r="A706" s="12"/>
      <c r="B706" s="5"/>
      <c r="C706" s="5"/>
      <c r="D706" s="14" t="str">
        <f t="shared" si="178"/>
        <v/>
      </c>
      <c r="E706" s="15" t="str">
        <f>IFERROR(IF(A706&lt;&gt;"",VLOOKUP(A706,matriz,IF(generador!B706=1,15,IF(generador!B706=2,18,IF(generador!B706=3,21,IF(generador!B706=4,24,IF(generador!B706=5,27,IF(generador!B706=6,30,IF(generador!B706=7,33,IF(generador!B706=8,36,IF(generador!B706=9,39,IF(generador!B706=10,42,IF(generador!B706=11,45,IF(generador!B706=12,48,IF(generador!B706=13,51,IF(generador!B706=14,54,IF(generador!B706=15,57))))))))))))))),FALSE),""),"")</f>
        <v/>
      </c>
      <c r="F706" s="16" t="str">
        <f t="shared" si="179"/>
        <v/>
      </c>
      <c r="G706" s="20" t="str">
        <f t="shared" si="180"/>
        <v/>
      </c>
      <c r="H706" s="13" t="str">
        <f t="shared" ca="1" si="183"/>
        <v/>
      </c>
      <c r="I706" s="14" t="str">
        <f t="shared" si="184"/>
        <v/>
      </c>
      <c r="J706" s="14" t="str">
        <f>""</f>
        <v/>
      </c>
      <c r="K706" s="14" t="str">
        <f t="shared" si="185"/>
        <v/>
      </c>
      <c r="L706" s="14" t="str">
        <f t="shared" si="186"/>
        <v/>
      </c>
      <c r="M706" s="14" t="str">
        <f t="shared" si="187"/>
        <v/>
      </c>
      <c r="N706" s="14" t="str">
        <f t="shared" si="188"/>
        <v/>
      </c>
      <c r="O706" s="14" t="str">
        <f t="shared" si="189"/>
        <v/>
      </c>
      <c r="P706" s="14" t="str">
        <f t="shared" si="190"/>
        <v/>
      </c>
      <c r="Q706" s="14" t="str">
        <f t="shared" si="191"/>
        <v/>
      </c>
      <c r="R706" s="96" t="str">
        <f t="shared" si="181"/>
        <v/>
      </c>
      <c r="S706" s="14" t="str">
        <f t="shared" si="192"/>
        <v/>
      </c>
      <c r="T706" s="14" t="str">
        <f t="shared" si="182"/>
        <v/>
      </c>
      <c r="U706" s="14" t="str">
        <f t="shared" si="193"/>
        <v/>
      </c>
      <c r="V706" s="14" t="str">
        <f t="shared" si="194"/>
        <v/>
      </c>
      <c r="W706" s="14" t="str">
        <f>IFERROR(CONCATENATE("PAGO N° ",B706," DEL CONTRATO CPS ",V706," ENTRE ",TEXT(VLOOKUP(A706,matriz,IF(generador!B706=1,16,IF(generador!B706=2,19,IF(generador!B706=3,22,IF(generador!B706=4,25,IF(generador!B706=5,28,IF(generador!B706=6,31,IF(generador!B706=7,34,IF(generador!B706=8,37,IF(generador!B706=9,40,IF(generador!B706=10,43,IF(generador!B706=11,46,IF(generador!B706=12,49,IF(generador!B706=13,52,IF(generador!B706=14,55,IF(generador!B706=15,58))))))))))))))),FALSE),"dd/mm/yyyy")," Y ",TEXT(VLOOKUP(A706,matriz,IF(generador!B706=1,17,IF(generador!B706=2,20,IF(generador!B706=3,23,IF(generador!B706=4,26,IF(generador!B706=5,29,IF(generador!B706=6,32,IF(generador!B706=7,35,IF(generador!B706=8,38,IF(generador!B706=9,41,IF(generador!B706=10,44,IF(generador!B706=11,47,IF(generador!B706=12,50,IF(generador!B706=13,53,IF(generador!B706=14,56,IF(generador!B706=15,59))))))))))))))),FALSE),"dd/mm/yyyy")),"")</f>
        <v/>
      </c>
    </row>
    <row r="707" spans="1:23" x14ac:dyDescent="0.25">
      <c r="A707" s="12"/>
      <c r="B707" s="5"/>
      <c r="C707" s="5"/>
      <c r="D707" s="14" t="str">
        <f t="shared" ref="D707:D770" si="195">IFERROR(IF(C707&lt;&gt;"",CONCATENATE(VLOOKUP(A707,matriz,IF(C707="NO",98,100),FALSE),VLOOKUP(A707,matriz,103,FALSE)),""),"")</f>
        <v/>
      </c>
      <c r="E707" s="15" t="str">
        <f>IFERROR(IF(A707&lt;&gt;"",VLOOKUP(A707,matriz,IF(generador!B707=1,15,IF(generador!B707=2,18,IF(generador!B707=3,21,IF(generador!B707=4,24,IF(generador!B707=5,27,IF(generador!B707=6,30,IF(generador!B707=7,33,IF(generador!B707=8,36,IF(generador!B707=9,39,IF(generador!B707=10,42,IF(generador!B707=11,45,IF(generador!B707=12,48,IF(generador!B707=13,51,IF(generador!B707=14,54,IF(generador!B707=15,57))))))))))))))),FALSE),""),"")</f>
        <v/>
      </c>
      <c r="F707" s="16" t="str">
        <f t="shared" ref="F707:F770" si="196">IFERROR(IF(E707,VLOOKUP(A707,matriz,97,FALSE),""),"")</f>
        <v/>
      </c>
      <c r="G707" s="20" t="str">
        <f t="shared" ref="G707:G770" si="197">IFERROR(IF(E707,VLOOKUP(A707,matriz,IF(C707="NO",99,101),FALSE),""),"")</f>
        <v/>
      </c>
      <c r="H707" s="13" t="str">
        <f t="shared" ca="1" si="183"/>
        <v/>
      </c>
      <c r="I707" s="14" t="str">
        <f t="shared" si="184"/>
        <v/>
      </c>
      <c r="J707" s="14" t="str">
        <f>""</f>
        <v/>
      </c>
      <c r="K707" s="14" t="str">
        <f t="shared" si="185"/>
        <v/>
      </c>
      <c r="L707" s="14" t="str">
        <f t="shared" si="186"/>
        <v/>
      </c>
      <c r="M707" s="14" t="str">
        <f t="shared" si="187"/>
        <v/>
      </c>
      <c r="N707" s="14" t="str">
        <f t="shared" si="188"/>
        <v/>
      </c>
      <c r="O707" s="14" t="str">
        <f t="shared" si="189"/>
        <v/>
      </c>
      <c r="P707" s="14" t="str">
        <f t="shared" si="190"/>
        <v/>
      </c>
      <c r="Q707" s="14" t="str">
        <f t="shared" si="191"/>
        <v/>
      </c>
      <c r="R707" s="96" t="str">
        <f t="shared" ref="R707:R770" si="198">IFERROR(IF(E707,CONCATENATE(TEXT(VLOOKUP(A707,matriz,IF(C707="NO",67,82),FALSE),"YYYY"),VLOOKUP(A707,matriz,IF(C707="NO",66,81),FALSE)),""),"")</f>
        <v/>
      </c>
      <c r="S707" s="14" t="str">
        <f t="shared" si="192"/>
        <v/>
      </c>
      <c r="T707" s="14" t="str">
        <f t="shared" ref="T707:T770" si="199">IFERROR(IF(E707,CONCATENATE(TEXT(VLOOKUP(A707,matriz,IF(C707="NO",64,79),FALSE),"YYYY"),VLOOKUP(A707,matriz,IF(C707="NO",63,78),FALSE)),""),"")</f>
        <v/>
      </c>
      <c r="U707" s="14" t="str">
        <f t="shared" si="193"/>
        <v/>
      </c>
      <c r="V707" s="14" t="str">
        <f t="shared" si="194"/>
        <v/>
      </c>
      <c r="W707" s="14" t="str">
        <f>IFERROR(CONCATENATE("PAGO N° ",B707," DEL CONTRATO CPS ",V707," ENTRE ",TEXT(VLOOKUP(A707,matriz,IF(generador!B707=1,16,IF(generador!B707=2,19,IF(generador!B707=3,22,IF(generador!B707=4,25,IF(generador!B707=5,28,IF(generador!B707=6,31,IF(generador!B707=7,34,IF(generador!B707=8,37,IF(generador!B707=9,40,IF(generador!B707=10,43,IF(generador!B707=11,46,IF(generador!B707=12,49,IF(generador!B707=13,52,IF(generador!B707=14,55,IF(generador!B707=15,58))))))))))))))),FALSE),"dd/mm/yyyy")," Y ",TEXT(VLOOKUP(A707,matriz,IF(generador!B707=1,17,IF(generador!B707=2,20,IF(generador!B707=3,23,IF(generador!B707=4,26,IF(generador!B707=5,29,IF(generador!B707=6,32,IF(generador!B707=7,35,IF(generador!B707=8,38,IF(generador!B707=9,41,IF(generador!B707=10,44,IF(generador!B707=11,47,IF(generador!B707=12,50,IF(generador!B707=13,53,IF(generador!B707=14,56,IF(generador!B707=15,59))))))))))))))),FALSE),"dd/mm/yyyy")),"")</f>
        <v/>
      </c>
    </row>
    <row r="708" spans="1:23" x14ac:dyDescent="0.25">
      <c r="A708" s="12"/>
      <c r="B708" s="5"/>
      <c r="C708" s="5"/>
      <c r="D708" s="14" t="str">
        <f t="shared" si="195"/>
        <v/>
      </c>
      <c r="E708" s="15" t="str">
        <f>IFERROR(IF(A708&lt;&gt;"",VLOOKUP(A708,matriz,IF(generador!B708=1,15,IF(generador!B708=2,18,IF(generador!B708=3,21,IF(generador!B708=4,24,IF(generador!B708=5,27,IF(generador!B708=6,30,IF(generador!B708=7,33,IF(generador!B708=8,36,IF(generador!B708=9,39,IF(generador!B708=10,42,IF(generador!B708=11,45,IF(generador!B708=12,48,IF(generador!B708=13,51,IF(generador!B708=14,54,IF(generador!B708=15,57))))))))))))))),FALSE),""),"")</f>
        <v/>
      </c>
      <c r="F708" s="16" t="str">
        <f t="shared" si="196"/>
        <v/>
      </c>
      <c r="G708" s="20" t="str">
        <f t="shared" si="197"/>
        <v/>
      </c>
      <c r="H708" s="13" t="str">
        <f t="shared" ref="H708:H771" ca="1" si="200">IFERROR(IF(C708&lt;&gt;"",TODAY(),""),"")</f>
        <v/>
      </c>
      <c r="I708" s="14" t="str">
        <f t="shared" ref="I708:I771" si="201">IFERROR(IF(D708&lt;&gt;"",I707+1,""),1)</f>
        <v/>
      </c>
      <c r="J708" s="14" t="str">
        <f>""</f>
        <v/>
      </c>
      <c r="K708" s="14" t="str">
        <f t="shared" ref="K708:K771" si="202">IFERROR(IF(E708,0,""),"")</f>
        <v/>
      </c>
      <c r="L708" s="14" t="str">
        <f t="shared" ref="L708:L771" si="203">IFERROR(IF(E708,0,""),"")</f>
        <v/>
      </c>
      <c r="M708" s="14" t="str">
        <f t="shared" ref="M708:M771" si="204">IFERROR(IF(E708,0,""),"")</f>
        <v/>
      </c>
      <c r="N708" s="14" t="str">
        <f t="shared" ref="N708:N771" si="205">IFERROR(IF(E708,0,""),"")</f>
        <v/>
      </c>
      <c r="O708" s="14" t="str">
        <f t="shared" ref="O708:O771" si="206">IFERROR(IF(E708,"01",""),"")</f>
        <v/>
      </c>
      <c r="P708" s="14" t="str">
        <f t="shared" ref="P708:P771" si="207">IFERROR(IF(K708&lt;&gt;"",P707+1,""),1)</f>
        <v/>
      </c>
      <c r="Q708" s="14" t="str">
        <f t="shared" ref="Q708:Q771" si="208">IFERROR(IF(E708,0,""),"")</f>
        <v/>
      </c>
      <c r="R708" s="96" t="str">
        <f t="shared" si="198"/>
        <v/>
      </c>
      <c r="S708" s="14" t="str">
        <f t="shared" ref="S708:S771" si="209">IFERROR(IF(D708&lt;&gt;"",S707+1,""),1)</f>
        <v/>
      </c>
      <c r="T708" s="14" t="str">
        <f t="shared" si="199"/>
        <v/>
      </c>
      <c r="U708" s="14" t="str">
        <f t="shared" ref="U708:U771" si="210">IFERROR(IF(E708,0,""),"")</f>
        <v/>
      </c>
      <c r="V708" s="14" t="str">
        <f t="shared" ref="V708:V771" si="211">IFERROR(IF(E708,A708,""),"")</f>
        <v/>
      </c>
      <c r="W708" s="14" t="str">
        <f>IFERROR(CONCATENATE("PAGO N° ",B708," DEL CONTRATO CPS ",V708," ENTRE ",TEXT(VLOOKUP(A708,matriz,IF(generador!B708=1,16,IF(generador!B708=2,19,IF(generador!B708=3,22,IF(generador!B708=4,25,IF(generador!B708=5,28,IF(generador!B708=6,31,IF(generador!B708=7,34,IF(generador!B708=8,37,IF(generador!B708=9,40,IF(generador!B708=10,43,IF(generador!B708=11,46,IF(generador!B708=12,49,IF(generador!B708=13,52,IF(generador!B708=14,55,IF(generador!B708=15,58))))))))))))))),FALSE),"dd/mm/yyyy")," Y ",TEXT(VLOOKUP(A708,matriz,IF(generador!B708=1,17,IF(generador!B708=2,20,IF(generador!B708=3,23,IF(generador!B708=4,26,IF(generador!B708=5,29,IF(generador!B708=6,32,IF(generador!B708=7,35,IF(generador!B708=8,38,IF(generador!B708=9,41,IF(generador!B708=10,44,IF(generador!B708=11,47,IF(generador!B708=12,50,IF(generador!B708=13,53,IF(generador!B708=14,56,IF(generador!B708=15,59))))))))))))))),FALSE),"dd/mm/yyyy")),"")</f>
        <v/>
      </c>
    </row>
    <row r="709" spans="1:23" x14ac:dyDescent="0.25">
      <c r="A709" s="12"/>
      <c r="B709" s="5"/>
      <c r="C709" s="5"/>
      <c r="D709" s="14" t="str">
        <f t="shared" si="195"/>
        <v/>
      </c>
      <c r="E709" s="15" t="str">
        <f>IFERROR(IF(A709&lt;&gt;"",VLOOKUP(A709,matriz,IF(generador!B709=1,15,IF(generador!B709=2,18,IF(generador!B709=3,21,IF(generador!B709=4,24,IF(generador!B709=5,27,IF(generador!B709=6,30,IF(generador!B709=7,33,IF(generador!B709=8,36,IF(generador!B709=9,39,IF(generador!B709=10,42,IF(generador!B709=11,45,IF(generador!B709=12,48,IF(generador!B709=13,51,IF(generador!B709=14,54,IF(generador!B709=15,57))))))))))))))),FALSE),""),"")</f>
        <v/>
      </c>
      <c r="F709" s="16" t="str">
        <f t="shared" si="196"/>
        <v/>
      </c>
      <c r="G709" s="20" t="str">
        <f t="shared" si="197"/>
        <v/>
      </c>
      <c r="H709" s="13" t="str">
        <f t="shared" ca="1" si="200"/>
        <v/>
      </c>
      <c r="I709" s="14" t="str">
        <f t="shared" si="201"/>
        <v/>
      </c>
      <c r="J709" s="14" t="str">
        <f>""</f>
        <v/>
      </c>
      <c r="K709" s="14" t="str">
        <f t="shared" si="202"/>
        <v/>
      </c>
      <c r="L709" s="14" t="str">
        <f t="shared" si="203"/>
        <v/>
      </c>
      <c r="M709" s="14" t="str">
        <f t="shared" si="204"/>
        <v/>
      </c>
      <c r="N709" s="14" t="str">
        <f t="shared" si="205"/>
        <v/>
      </c>
      <c r="O709" s="14" t="str">
        <f t="shared" si="206"/>
        <v/>
      </c>
      <c r="P709" s="14" t="str">
        <f t="shared" si="207"/>
        <v/>
      </c>
      <c r="Q709" s="14" t="str">
        <f t="shared" si="208"/>
        <v/>
      </c>
      <c r="R709" s="96" t="str">
        <f t="shared" si="198"/>
        <v/>
      </c>
      <c r="S709" s="14" t="str">
        <f t="shared" si="209"/>
        <v/>
      </c>
      <c r="T709" s="14" t="str">
        <f t="shared" si="199"/>
        <v/>
      </c>
      <c r="U709" s="14" t="str">
        <f t="shared" si="210"/>
        <v/>
      </c>
      <c r="V709" s="14" t="str">
        <f t="shared" si="211"/>
        <v/>
      </c>
      <c r="W709" s="14" t="str">
        <f>IFERROR(CONCATENATE("PAGO N° ",B709," DEL CONTRATO CPS ",V709," ENTRE ",TEXT(VLOOKUP(A709,matriz,IF(generador!B709=1,16,IF(generador!B709=2,19,IF(generador!B709=3,22,IF(generador!B709=4,25,IF(generador!B709=5,28,IF(generador!B709=6,31,IF(generador!B709=7,34,IF(generador!B709=8,37,IF(generador!B709=9,40,IF(generador!B709=10,43,IF(generador!B709=11,46,IF(generador!B709=12,49,IF(generador!B709=13,52,IF(generador!B709=14,55,IF(generador!B709=15,58))))))))))))))),FALSE),"dd/mm/yyyy")," Y ",TEXT(VLOOKUP(A709,matriz,IF(generador!B709=1,17,IF(generador!B709=2,20,IF(generador!B709=3,23,IF(generador!B709=4,26,IF(generador!B709=5,29,IF(generador!B709=6,32,IF(generador!B709=7,35,IF(generador!B709=8,38,IF(generador!B709=9,41,IF(generador!B709=10,44,IF(generador!B709=11,47,IF(generador!B709=12,50,IF(generador!B709=13,53,IF(generador!B709=14,56,IF(generador!B709=15,59))))))))))))))),FALSE),"dd/mm/yyyy")),"")</f>
        <v/>
      </c>
    </row>
    <row r="710" spans="1:23" x14ac:dyDescent="0.25">
      <c r="A710" s="12"/>
      <c r="B710" s="5"/>
      <c r="C710" s="5"/>
      <c r="D710" s="14" t="str">
        <f t="shared" si="195"/>
        <v/>
      </c>
      <c r="E710" s="15" t="str">
        <f>IFERROR(IF(A710&lt;&gt;"",VLOOKUP(A710,matriz,IF(generador!B710=1,15,IF(generador!B710=2,18,IF(generador!B710=3,21,IF(generador!B710=4,24,IF(generador!B710=5,27,IF(generador!B710=6,30,IF(generador!B710=7,33,IF(generador!B710=8,36,IF(generador!B710=9,39,IF(generador!B710=10,42,IF(generador!B710=11,45,IF(generador!B710=12,48,IF(generador!B710=13,51,IF(generador!B710=14,54,IF(generador!B710=15,57))))))))))))))),FALSE),""),"")</f>
        <v/>
      </c>
      <c r="F710" s="16" t="str">
        <f t="shared" si="196"/>
        <v/>
      </c>
      <c r="G710" s="20" t="str">
        <f t="shared" si="197"/>
        <v/>
      </c>
      <c r="H710" s="13" t="str">
        <f t="shared" ca="1" si="200"/>
        <v/>
      </c>
      <c r="I710" s="14" t="str">
        <f t="shared" si="201"/>
        <v/>
      </c>
      <c r="J710" s="14" t="str">
        <f>""</f>
        <v/>
      </c>
      <c r="K710" s="14" t="str">
        <f t="shared" si="202"/>
        <v/>
      </c>
      <c r="L710" s="14" t="str">
        <f t="shared" si="203"/>
        <v/>
      </c>
      <c r="M710" s="14" t="str">
        <f t="shared" si="204"/>
        <v/>
      </c>
      <c r="N710" s="14" t="str">
        <f t="shared" si="205"/>
        <v/>
      </c>
      <c r="O710" s="14" t="str">
        <f t="shared" si="206"/>
        <v/>
      </c>
      <c r="P710" s="14" t="str">
        <f t="shared" si="207"/>
        <v/>
      </c>
      <c r="Q710" s="14" t="str">
        <f t="shared" si="208"/>
        <v/>
      </c>
      <c r="R710" s="96" t="str">
        <f t="shared" si="198"/>
        <v/>
      </c>
      <c r="S710" s="14" t="str">
        <f t="shared" si="209"/>
        <v/>
      </c>
      <c r="T710" s="14" t="str">
        <f t="shared" si="199"/>
        <v/>
      </c>
      <c r="U710" s="14" t="str">
        <f t="shared" si="210"/>
        <v/>
      </c>
      <c r="V710" s="14" t="str">
        <f t="shared" si="211"/>
        <v/>
      </c>
      <c r="W710" s="14" t="str">
        <f>IFERROR(CONCATENATE("PAGO N° ",B710," DEL CONTRATO CPS ",V710," ENTRE ",TEXT(VLOOKUP(A710,matriz,IF(generador!B710=1,16,IF(generador!B710=2,19,IF(generador!B710=3,22,IF(generador!B710=4,25,IF(generador!B710=5,28,IF(generador!B710=6,31,IF(generador!B710=7,34,IF(generador!B710=8,37,IF(generador!B710=9,40,IF(generador!B710=10,43,IF(generador!B710=11,46,IF(generador!B710=12,49,IF(generador!B710=13,52,IF(generador!B710=14,55,IF(generador!B710=15,58))))))))))))))),FALSE),"dd/mm/yyyy")," Y ",TEXT(VLOOKUP(A710,matriz,IF(generador!B710=1,17,IF(generador!B710=2,20,IF(generador!B710=3,23,IF(generador!B710=4,26,IF(generador!B710=5,29,IF(generador!B710=6,32,IF(generador!B710=7,35,IF(generador!B710=8,38,IF(generador!B710=9,41,IF(generador!B710=10,44,IF(generador!B710=11,47,IF(generador!B710=12,50,IF(generador!B710=13,53,IF(generador!B710=14,56,IF(generador!B710=15,59))))))))))))))),FALSE),"dd/mm/yyyy")),"")</f>
        <v/>
      </c>
    </row>
    <row r="711" spans="1:23" x14ac:dyDescent="0.25">
      <c r="A711" s="12"/>
      <c r="B711" s="5"/>
      <c r="C711" s="5"/>
      <c r="D711" s="14" t="str">
        <f t="shared" si="195"/>
        <v/>
      </c>
      <c r="E711" s="15" t="str">
        <f>IFERROR(IF(A711&lt;&gt;"",VLOOKUP(A711,matriz,IF(generador!B711=1,15,IF(generador!B711=2,18,IF(generador!B711=3,21,IF(generador!B711=4,24,IF(generador!B711=5,27,IF(generador!B711=6,30,IF(generador!B711=7,33,IF(generador!B711=8,36,IF(generador!B711=9,39,IF(generador!B711=10,42,IF(generador!B711=11,45,IF(generador!B711=12,48,IF(generador!B711=13,51,IF(generador!B711=14,54,IF(generador!B711=15,57))))))))))))))),FALSE),""),"")</f>
        <v/>
      </c>
      <c r="F711" s="16" t="str">
        <f t="shared" si="196"/>
        <v/>
      </c>
      <c r="G711" s="20" t="str">
        <f t="shared" si="197"/>
        <v/>
      </c>
      <c r="H711" s="13" t="str">
        <f t="shared" ca="1" si="200"/>
        <v/>
      </c>
      <c r="I711" s="14" t="str">
        <f t="shared" si="201"/>
        <v/>
      </c>
      <c r="J711" s="14" t="str">
        <f>""</f>
        <v/>
      </c>
      <c r="K711" s="14" t="str">
        <f t="shared" si="202"/>
        <v/>
      </c>
      <c r="L711" s="14" t="str">
        <f t="shared" si="203"/>
        <v/>
      </c>
      <c r="M711" s="14" t="str">
        <f t="shared" si="204"/>
        <v/>
      </c>
      <c r="N711" s="14" t="str">
        <f t="shared" si="205"/>
        <v/>
      </c>
      <c r="O711" s="14" t="str">
        <f t="shared" si="206"/>
        <v/>
      </c>
      <c r="P711" s="14" t="str">
        <f t="shared" si="207"/>
        <v/>
      </c>
      <c r="Q711" s="14" t="str">
        <f t="shared" si="208"/>
        <v/>
      </c>
      <c r="R711" s="96" t="str">
        <f t="shared" si="198"/>
        <v/>
      </c>
      <c r="S711" s="14" t="str">
        <f t="shared" si="209"/>
        <v/>
      </c>
      <c r="T711" s="14" t="str">
        <f t="shared" si="199"/>
        <v/>
      </c>
      <c r="U711" s="14" t="str">
        <f t="shared" si="210"/>
        <v/>
      </c>
      <c r="V711" s="14" t="str">
        <f t="shared" si="211"/>
        <v/>
      </c>
      <c r="W711" s="14" t="str">
        <f>IFERROR(CONCATENATE("PAGO N° ",B711," DEL CONTRATO CPS ",V711," ENTRE ",TEXT(VLOOKUP(A711,matriz,IF(generador!B711=1,16,IF(generador!B711=2,19,IF(generador!B711=3,22,IF(generador!B711=4,25,IF(generador!B711=5,28,IF(generador!B711=6,31,IF(generador!B711=7,34,IF(generador!B711=8,37,IF(generador!B711=9,40,IF(generador!B711=10,43,IF(generador!B711=11,46,IF(generador!B711=12,49,IF(generador!B711=13,52,IF(generador!B711=14,55,IF(generador!B711=15,58))))))))))))))),FALSE),"dd/mm/yyyy")," Y ",TEXT(VLOOKUP(A711,matriz,IF(generador!B711=1,17,IF(generador!B711=2,20,IF(generador!B711=3,23,IF(generador!B711=4,26,IF(generador!B711=5,29,IF(generador!B711=6,32,IF(generador!B711=7,35,IF(generador!B711=8,38,IF(generador!B711=9,41,IF(generador!B711=10,44,IF(generador!B711=11,47,IF(generador!B711=12,50,IF(generador!B711=13,53,IF(generador!B711=14,56,IF(generador!B711=15,59))))))))))))))),FALSE),"dd/mm/yyyy")),"")</f>
        <v/>
      </c>
    </row>
    <row r="712" spans="1:23" x14ac:dyDescent="0.25">
      <c r="A712" s="12"/>
      <c r="B712" s="5"/>
      <c r="C712" s="5"/>
      <c r="D712" s="14" t="str">
        <f t="shared" si="195"/>
        <v/>
      </c>
      <c r="E712" s="15" t="str">
        <f>IFERROR(IF(A712&lt;&gt;"",VLOOKUP(A712,matriz,IF(generador!B712=1,15,IF(generador!B712=2,18,IF(generador!B712=3,21,IF(generador!B712=4,24,IF(generador!B712=5,27,IF(generador!B712=6,30,IF(generador!B712=7,33,IF(generador!B712=8,36,IF(generador!B712=9,39,IF(generador!B712=10,42,IF(generador!B712=11,45,IF(generador!B712=12,48,IF(generador!B712=13,51,IF(generador!B712=14,54,IF(generador!B712=15,57))))))))))))))),FALSE),""),"")</f>
        <v/>
      </c>
      <c r="F712" s="16" t="str">
        <f t="shared" si="196"/>
        <v/>
      </c>
      <c r="G712" s="20" t="str">
        <f t="shared" si="197"/>
        <v/>
      </c>
      <c r="H712" s="13" t="str">
        <f t="shared" ca="1" si="200"/>
        <v/>
      </c>
      <c r="I712" s="14" t="str">
        <f t="shared" si="201"/>
        <v/>
      </c>
      <c r="J712" s="14" t="str">
        <f>""</f>
        <v/>
      </c>
      <c r="K712" s="14" t="str">
        <f t="shared" si="202"/>
        <v/>
      </c>
      <c r="L712" s="14" t="str">
        <f t="shared" si="203"/>
        <v/>
      </c>
      <c r="M712" s="14" t="str">
        <f t="shared" si="204"/>
        <v/>
      </c>
      <c r="N712" s="14" t="str">
        <f t="shared" si="205"/>
        <v/>
      </c>
      <c r="O712" s="14" t="str">
        <f t="shared" si="206"/>
        <v/>
      </c>
      <c r="P712" s="14" t="str">
        <f t="shared" si="207"/>
        <v/>
      </c>
      <c r="Q712" s="14" t="str">
        <f t="shared" si="208"/>
        <v/>
      </c>
      <c r="R712" s="96" t="str">
        <f t="shared" si="198"/>
        <v/>
      </c>
      <c r="S712" s="14" t="str">
        <f t="shared" si="209"/>
        <v/>
      </c>
      <c r="T712" s="14" t="str">
        <f t="shared" si="199"/>
        <v/>
      </c>
      <c r="U712" s="14" t="str">
        <f t="shared" si="210"/>
        <v/>
      </c>
      <c r="V712" s="14" t="str">
        <f t="shared" si="211"/>
        <v/>
      </c>
      <c r="W712" s="14" t="str">
        <f>IFERROR(CONCATENATE("PAGO N° ",B712," DEL CONTRATO CPS ",V712," ENTRE ",TEXT(VLOOKUP(A712,matriz,IF(generador!B712=1,16,IF(generador!B712=2,19,IF(generador!B712=3,22,IF(generador!B712=4,25,IF(generador!B712=5,28,IF(generador!B712=6,31,IF(generador!B712=7,34,IF(generador!B712=8,37,IF(generador!B712=9,40,IF(generador!B712=10,43,IF(generador!B712=11,46,IF(generador!B712=12,49,IF(generador!B712=13,52,IF(generador!B712=14,55,IF(generador!B712=15,58))))))))))))))),FALSE),"dd/mm/yyyy")," Y ",TEXT(VLOOKUP(A712,matriz,IF(generador!B712=1,17,IF(generador!B712=2,20,IF(generador!B712=3,23,IF(generador!B712=4,26,IF(generador!B712=5,29,IF(generador!B712=6,32,IF(generador!B712=7,35,IF(generador!B712=8,38,IF(generador!B712=9,41,IF(generador!B712=10,44,IF(generador!B712=11,47,IF(generador!B712=12,50,IF(generador!B712=13,53,IF(generador!B712=14,56,IF(generador!B712=15,59))))))))))))))),FALSE),"dd/mm/yyyy")),"")</f>
        <v/>
      </c>
    </row>
    <row r="713" spans="1:23" x14ac:dyDescent="0.25">
      <c r="A713" s="12"/>
      <c r="B713" s="5"/>
      <c r="C713" s="5"/>
      <c r="D713" s="14" t="str">
        <f t="shared" si="195"/>
        <v/>
      </c>
      <c r="E713" s="15" t="str">
        <f>IFERROR(IF(A713&lt;&gt;"",VLOOKUP(A713,matriz,IF(generador!B713=1,15,IF(generador!B713=2,18,IF(generador!B713=3,21,IF(generador!B713=4,24,IF(generador!B713=5,27,IF(generador!B713=6,30,IF(generador!B713=7,33,IF(generador!B713=8,36,IF(generador!B713=9,39,IF(generador!B713=10,42,IF(generador!B713=11,45,IF(generador!B713=12,48,IF(generador!B713=13,51,IF(generador!B713=14,54,IF(generador!B713=15,57))))))))))))))),FALSE),""),"")</f>
        <v/>
      </c>
      <c r="F713" s="16" t="str">
        <f t="shared" si="196"/>
        <v/>
      </c>
      <c r="G713" s="20" t="str">
        <f t="shared" si="197"/>
        <v/>
      </c>
      <c r="H713" s="13" t="str">
        <f t="shared" ca="1" si="200"/>
        <v/>
      </c>
      <c r="I713" s="14" t="str">
        <f t="shared" si="201"/>
        <v/>
      </c>
      <c r="J713" s="14" t="str">
        <f>""</f>
        <v/>
      </c>
      <c r="K713" s="14" t="str">
        <f t="shared" si="202"/>
        <v/>
      </c>
      <c r="L713" s="14" t="str">
        <f t="shared" si="203"/>
        <v/>
      </c>
      <c r="M713" s="14" t="str">
        <f t="shared" si="204"/>
        <v/>
      </c>
      <c r="N713" s="14" t="str">
        <f t="shared" si="205"/>
        <v/>
      </c>
      <c r="O713" s="14" t="str">
        <f t="shared" si="206"/>
        <v/>
      </c>
      <c r="P713" s="14" t="str">
        <f t="shared" si="207"/>
        <v/>
      </c>
      <c r="Q713" s="14" t="str">
        <f t="shared" si="208"/>
        <v/>
      </c>
      <c r="R713" s="96" t="str">
        <f t="shared" si="198"/>
        <v/>
      </c>
      <c r="S713" s="14" t="str">
        <f t="shared" si="209"/>
        <v/>
      </c>
      <c r="T713" s="14" t="str">
        <f t="shared" si="199"/>
        <v/>
      </c>
      <c r="U713" s="14" t="str">
        <f t="shared" si="210"/>
        <v/>
      </c>
      <c r="V713" s="14" t="str">
        <f t="shared" si="211"/>
        <v/>
      </c>
      <c r="W713" s="14" t="str">
        <f>IFERROR(CONCATENATE("PAGO N° ",B713," DEL CONTRATO CPS ",V713," ENTRE ",TEXT(VLOOKUP(A713,matriz,IF(generador!B713=1,16,IF(generador!B713=2,19,IF(generador!B713=3,22,IF(generador!B713=4,25,IF(generador!B713=5,28,IF(generador!B713=6,31,IF(generador!B713=7,34,IF(generador!B713=8,37,IF(generador!B713=9,40,IF(generador!B713=10,43,IF(generador!B713=11,46,IF(generador!B713=12,49,IF(generador!B713=13,52,IF(generador!B713=14,55,IF(generador!B713=15,58))))))))))))))),FALSE),"dd/mm/yyyy")," Y ",TEXT(VLOOKUP(A713,matriz,IF(generador!B713=1,17,IF(generador!B713=2,20,IF(generador!B713=3,23,IF(generador!B713=4,26,IF(generador!B713=5,29,IF(generador!B713=6,32,IF(generador!B713=7,35,IF(generador!B713=8,38,IF(generador!B713=9,41,IF(generador!B713=10,44,IF(generador!B713=11,47,IF(generador!B713=12,50,IF(generador!B713=13,53,IF(generador!B713=14,56,IF(generador!B713=15,59))))))))))))))),FALSE),"dd/mm/yyyy")),"")</f>
        <v/>
      </c>
    </row>
    <row r="714" spans="1:23" x14ac:dyDescent="0.25">
      <c r="A714" s="12"/>
      <c r="B714" s="5"/>
      <c r="C714" s="5"/>
      <c r="D714" s="14" t="str">
        <f t="shared" si="195"/>
        <v/>
      </c>
      <c r="E714" s="15" t="str">
        <f>IFERROR(IF(A714&lt;&gt;"",VLOOKUP(A714,matriz,IF(generador!B714=1,15,IF(generador!B714=2,18,IF(generador!B714=3,21,IF(generador!B714=4,24,IF(generador!B714=5,27,IF(generador!B714=6,30,IF(generador!B714=7,33,IF(generador!B714=8,36,IF(generador!B714=9,39,IF(generador!B714=10,42,IF(generador!B714=11,45,IF(generador!B714=12,48,IF(generador!B714=13,51,IF(generador!B714=14,54,IF(generador!B714=15,57))))))))))))))),FALSE),""),"")</f>
        <v/>
      </c>
      <c r="F714" s="16" t="str">
        <f t="shared" si="196"/>
        <v/>
      </c>
      <c r="G714" s="20" t="str">
        <f t="shared" si="197"/>
        <v/>
      </c>
      <c r="H714" s="13" t="str">
        <f t="shared" ca="1" si="200"/>
        <v/>
      </c>
      <c r="I714" s="14" t="str">
        <f t="shared" si="201"/>
        <v/>
      </c>
      <c r="J714" s="14" t="str">
        <f>""</f>
        <v/>
      </c>
      <c r="K714" s="14" t="str">
        <f t="shared" si="202"/>
        <v/>
      </c>
      <c r="L714" s="14" t="str">
        <f t="shared" si="203"/>
        <v/>
      </c>
      <c r="M714" s="14" t="str">
        <f t="shared" si="204"/>
        <v/>
      </c>
      <c r="N714" s="14" t="str">
        <f t="shared" si="205"/>
        <v/>
      </c>
      <c r="O714" s="14" t="str">
        <f t="shared" si="206"/>
        <v/>
      </c>
      <c r="P714" s="14" t="str">
        <f t="shared" si="207"/>
        <v/>
      </c>
      <c r="Q714" s="14" t="str">
        <f t="shared" si="208"/>
        <v/>
      </c>
      <c r="R714" s="96" t="str">
        <f t="shared" si="198"/>
        <v/>
      </c>
      <c r="S714" s="14" t="str">
        <f t="shared" si="209"/>
        <v/>
      </c>
      <c r="T714" s="14" t="str">
        <f t="shared" si="199"/>
        <v/>
      </c>
      <c r="U714" s="14" t="str">
        <f t="shared" si="210"/>
        <v/>
      </c>
      <c r="V714" s="14" t="str">
        <f t="shared" si="211"/>
        <v/>
      </c>
      <c r="W714" s="14" t="str">
        <f>IFERROR(CONCATENATE("PAGO N° ",B714," DEL CONTRATO CPS ",V714," ENTRE ",TEXT(VLOOKUP(A714,matriz,IF(generador!B714=1,16,IF(generador!B714=2,19,IF(generador!B714=3,22,IF(generador!B714=4,25,IF(generador!B714=5,28,IF(generador!B714=6,31,IF(generador!B714=7,34,IF(generador!B714=8,37,IF(generador!B714=9,40,IF(generador!B714=10,43,IF(generador!B714=11,46,IF(generador!B714=12,49,IF(generador!B714=13,52,IF(generador!B714=14,55,IF(generador!B714=15,58))))))))))))))),FALSE),"dd/mm/yyyy")," Y ",TEXT(VLOOKUP(A714,matriz,IF(generador!B714=1,17,IF(generador!B714=2,20,IF(generador!B714=3,23,IF(generador!B714=4,26,IF(generador!B714=5,29,IF(generador!B714=6,32,IF(generador!B714=7,35,IF(generador!B714=8,38,IF(generador!B714=9,41,IF(generador!B714=10,44,IF(generador!B714=11,47,IF(generador!B714=12,50,IF(generador!B714=13,53,IF(generador!B714=14,56,IF(generador!B714=15,59))))))))))))))),FALSE),"dd/mm/yyyy")),"")</f>
        <v/>
      </c>
    </row>
    <row r="715" spans="1:23" x14ac:dyDescent="0.25">
      <c r="A715" s="12"/>
      <c r="B715" s="5"/>
      <c r="C715" s="5"/>
      <c r="D715" s="14" t="str">
        <f t="shared" si="195"/>
        <v/>
      </c>
      <c r="E715" s="15" t="str">
        <f>IFERROR(IF(A715&lt;&gt;"",VLOOKUP(A715,matriz,IF(generador!B715=1,15,IF(generador!B715=2,18,IF(generador!B715=3,21,IF(generador!B715=4,24,IF(generador!B715=5,27,IF(generador!B715=6,30,IF(generador!B715=7,33,IF(generador!B715=8,36,IF(generador!B715=9,39,IF(generador!B715=10,42,IF(generador!B715=11,45,IF(generador!B715=12,48,IF(generador!B715=13,51,IF(generador!B715=14,54,IF(generador!B715=15,57))))))))))))))),FALSE),""),"")</f>
        <v/>
      </c>
      <c r="F715" s="16" t="str">
        <f t="shared" si="196"/>
        <v/>
      </c>
      <c r="G715" s="20" t="str">
        <f t="shared" si="197"/>
        <v/>
      </c>
      <c r="H715" s="13" t="str">
        <f t="shared" ca="1" si="200"/>
        <v/>
      </c>
      <c r="I715" s="14" t="str">
        <f t="shared" si="201"/>
        <v/>
      </c>
      <c r="J715" s="14" t="str">
        <f>""</f>
        <v/>
      </c>
      <c r="K715" s="14" t="str">
        <f t="shared" si="202"/>
        <v/>
      </c>
      <c r="L715" s="14" t="str">
        <f t="shared" si="203"/>
        <v/>
      </c>
      <c r="M715" s="14" t="str">
        <f t="shared" si="204"/>
        <v/>
      </c>
      <c r="N715" s="14" t="str">
        <f t="shared" si="205"/>
        <v/>
      </c>
      <c r="O715" s="14" t="str">
        <f t="shared" si="206"/>
        <v/>
      </c>
      <c r="P715" s="14" t="str">
        <f t="shared" si="207"/>
        <v/>
      </c>
      <c r="Q715" s="14" t="str">
        <f t="shared" si="208"/>
        <v/>
      </c>
      <c r="R715" s="96" t="str">
        <f t="shared" si="198"/>
        <v/>
      </c>
      <c r="S715" s="14" t="str">
        <f t="shared" si="209"/>
        <v/>
      </c>
      <c r="T715" s="14" t="str">
        <f t="shared" si="199"/>
        <v/>
      </c>
      <c r="U715" s="14" t="str">
        <f t="shared" si="210"/>
        <v/>
      </c>
      <c r="V715" s="14" t="str">
        <f t="shared" si="211"/>
        <v/>
      </c>
      <c r="W715" s="14" t="str">
        <f>IFERROR(CONCATENATE("PAGO N° ",B715," DEL CONTRATO CPS ",V715," ENTRE ",TEXT(VLOOKUP(A715,matriz,IF(generador!B715=1,16,IF(generador!B715=2,19,IF(generador!B715=3,22,IF(generador!B715=4,25,IF(generador!B715=5,28,IF(generador!B715=6,31,IF(generador!B715=7,34,IF(generador!B715=8,37,IF(generador!B715=9,40,IF(generador!B715=10,43,IF(generador!B715=11,46,IF(generador!B715=12,49,IF(generador!B715=13,52,IF(generador!B715=14,55,IF(generador!B715=15,58))))))))))))))),FALSE),"dd/mm/yyyy")," Y ",TEXT(VLOOKUP(A715,matriz,IF(generador!B715=1,17,IF(generador!B715=2,20,IF(generador!B715=3,23,IF(generador!B715=4,26,IF(generador!B715=5,29,IF(generador!B715=6,32,IF(generador!B715=7,35,IF(generador!B715=8,38,IF(generador!B715=9,41,IF(generador!B715=10,44,IF(generador!B715=11,47,IF(generador!B715=12,50,IF(generador!B715=13,53,IF(generador!B715=14,56,IF(generador!B715=15,59))))))))))))))),FALSE),"dd/mm/yyyy")),"")</f>
        <v/>
      </c>
    </row>
    <row r="716" spans="1:23" x14ac:dyDescent="0.25">
      <c r="A716" s="12"/>
      <c r="B716" s="5"/>
      <c r="C716" s="5"/>
      <c r="D716" s="14" t="str">
        <f t="shared" si="195"/>
        <v/>
      </c>
      <c r="E716" s="15" t="str">
        <f>IFERROR(IF(A716&lt;&gt;"",VLOOKUP(A716,matriz,IF(generador!B716=1,15,IF(generador!B716=2,18,IF(generador!B716=3,21,IF(generador!B716=4,24,IF(generador!B716=5,27,IF(generador!B716=6,30,IF(generador!B716=7,33,IF(generador!B716=8,36,IF(generador!B716=9,39,IF(generador!B716=10,42,IF(generador!B716=11,45,IF(generador!B716=12,48,IF(generador!B716=13,51,IF(generador!B716=14,54,IF(generador!B716=15,57))))))))))))))),FALSE),""),"")</f>
        <v/>
      </c>
      <c r="F716" s="16" t="str">
        <f t="shared" si="196"/>
        <v/>
      </c>
      <c r="G716" s="20" t="str">
        <f t="shared" si="197"/>
        <v/>
      </c>
      <c r="H716" s="13" t="str">
        <f t="shared" ca="1" si="200"/>
        <v/>
      </c>
      <c r="I716" s="14" t="str">
        <f t="shared" si="201"/>
        <v/>
      </c>
      <c r="J716" s="14" t="str">
        <f>""</f>
        <v/>
      </c>
      <c r="K716" s="14" t="str">
        <f t="shared" si="202"/>
        <v/>
      </c>
      <c r="L716" s="14" t="str">
        <f t="shared" si="203"/>
        <v/>
      </c>
      <c r="M716" s="14" t="str">
        <f t="shared" si="204"/>
        <v/>
      </c>
      <c r="N716" s="14" t="str">
        <f t="shared" si="205"/>
        <v/>
      </c>
      <c r="O716" s="14" t="str">
        <f t="shared" si="206"/>
        <v/>
      </c>
      <c r="P716" s="14" t="str">
        <f t="shared" si="207"/>
        <v/>
      </c>
      <c r="Q716" s="14" t="str">
        <f t="shared" si="208"/>
        <v/>
      </c>
      <c r="R716" s="96" t="str">
        <f t="shared" si="198"/>
        <v/>
      </c>
      <c r="S716" s="14" t="str">
        <f t="shared" si="209"/>
        <v/>
      </c>
      <c r="T716" s="14" t="str">
        <f t="shared" si="199"/>
        <v/>
      </c>
      <c r="U716" s="14" t="str">
        <f t="shared" si="210"/>
        <v/>
      </c>
      <c r="V716" s="14" t="str">
        <f t="shared" si="211"/>
        <v/>
      </c>
      <c r="W716" s="14" t="str">
        <f>IFERROR(CONCATENATE("PAGO N° ",B716," DEL CONTRATO CPS ",V716," ENTRE ",TEXT(VLOOKUP(A716,matriz,IF(generador!B716=1,16,IF(generador!B716=2,19,IF(generador!B716=3,22,IF(generador!B716=4,25,IF(generador!B716=5,28,IF(generador!B716=6,31,IF(generador!B716=7,34,IF(generador!B716=8,37,IF(generador!B716=9,40,IF(generador!B716=10,43,IF(generador!B716=11,46,IF(generador!B716=12,49,IF(generador!B716=13,52,IF(generador!B716=14,55,IF(generador!B716=15,58))))))))))))))),FALSE),"dd/mm/yyyy")," Y ",TEXT(VLOOKUP(A716,matriz,IF(generador!B716=1,17,IF(generador!B716=2,20,IF(generador!B716=3,23,IF(generador!B716=4,26,IF(generador!B716=5,29,IF(generador!B716=6,32,IF(generador!B716=7,35,IF(generador!B716=8,38,IF(generador!B716=9,41,IF(generador!B716=10,44,IF(generador!B716=11,47,IF(generador!B716=12,50,IF(generador!B716=13,53,IF(generador!B716=14,56,IF(generador!B716=15,59))))))))))))))),FALSE),"dd/mm/yyyy")),"")</f>
        <v/>
      </c>
    </row>
    <row r="717" spans="1:23" x14ac:dyDescent="0.25">
      <c r="A717" s="12"/>
      <c r="B717" s="5"/>
      <c r="C717" s="5"/>
      <c r="D717" s="14" t="str">
        <f t="shared" si="195"/>
        <v/>
      </c>
      <c r="E717" s="15" t="str">
        <f>IFERROR(IF(A717&lt;&gt;"",VLOOKUP(A717,matriz,IF(generador!B717=1,15,IF(generador!B717=2,18,IF(generador!B717=3,21,IF(generador!B717=4,24,IF(generador!B717=5,27,IF(generador!B717=6,30,IF(generador!B717=7,33,IF(generador!B717=8,36,IF(generador!B717=9,39,IF(generador!B717=10,42,IF(generador!B717=11,45,IF(generador!B717=12,48,IF(generador!B717=13,51,IF(generador!B717=14,54,IF(generador!B717=15,57))))))))))))))),FALSE),""),"")</f>
        <v/>
      </c>
      <c r="F717" s="16" t="str">
        <f t="shared" si="196"/>
        <v/>
      </c>
      <c r="G717" s="20" t="str">
        <f t="shared" si="197"/>
        <v/>
      </c>
      <c r="H717" s="13" t="str">
        <f t="shared" ca="1" si="200"/>
        <v/>
      </c>
      <c r="I717" s="14" t="str">
        <f t="shared" si="201"/>
        <v/>
      </c>
      <c r="J717" s="14" t="str">
        <f>""</f>
        <v/>
      </c>
      <c r="K717" s="14" t="str">
        <f t="shared" si="202"/>
        <v/>
      </c>
      <c r="L717" s="14" t="str">
        <f t="shared" si="203"/>
        <v/>
      </c>
      <c r="M717" s="14" t="str">
        <f t="shared" si="204"/>
        <v/>
      </c>
      <c r="N717" s="14" t="str">
        <f t="shared" si="205"/>
        <v/>
      </c>
      <c r="O717" s="14" t="str">
        <f t="shared" si="206"/>
        <v/>
      </c>
      <c r="P717" s="14" t="str">
        <f t="shared" si="207"/>
        <v/>
      </c>
      <c r="Q717" s="14" t="str">
        <f t="shared" si="208"/>
        <v/>
      </c>
      <c r="R717" s="96" t="str">
        <f t="shared" si="198"/>
        <v/>
      </c>
      <c r="S717" s="14" t="str">
        <f t="shared" si="209"/>
        <v/>
      </c>
      <c r="T717" s="14" t="str">
        <f t="shared" si="199"/>
        <v/>
      </c>
      <c r="U717" s="14" t="str">
        <f t="shared" si="210"/>
        <v/>
      </c>
      <c r="V717" s="14" t="str">
        <f t="shared" si="211"/>
        <v/>
      </c>
      <c r="W717" s="14" t="str">
        <f>IFERROR(CONCATENATE("PAGO N° ",B717," DEL CONTRATO CPS ",V717," ENTRE ",TEXT(VLOOKUP(A717,matriz,IF(generador!B717=1,16,IF(generador!B717=2,19,IF(generador!B717=3,22,IF(generador!B717=4,25,IF(generador!B717=5,28,IF(generador!B717=6,31,IF(generador!B717=7,34,IF(generador!B717=8,37,IF(generador!B717=9,40,IF(generador!B717=10,43,IF(generador!B717=11,46,IF(generador!B717=12,49,IF(generador!B717=13,52,IF(generador!B717=14,55,IF(generador!B717=15,58))))))))))))))),FALSE),"dd/mm/yyyy")," Y ",TEXT(VLOOKUP(A717,matriz,IF(generador!B717=1,17,IF(generador!B717=2,20,IF(generador!B717=3,23,IF(generador!B717=4,26,IF(generador!B717=5,29,IF(generador!B717=6,32,IF(generador!B717=7,35,IF(generador!B717=8,38,IF(generador!B717=9,41,IF(generador!B717=10,44,IF(generador!B717=11,47,IF(generador!B717=12,50,IF(generador!B717=13,53,IF(generador!B717=14,56,IF(generador!B717=15,59))))))))))))))),FALSE),"dd/mm/yyyy")),"")</f>
        <v/>
      </c>
    </row>
    <row r="718" spans="1:23" x14ac:dyDescent="0.25">
      <c r="A718" s="12"/>
      <c r="B718" s="5"/>
      <c r="C718" s="5"/>
      <c r="D718" s="14" t="str">
        <f t="shared" si="195"/>
        <v/>
      </c>
      <c r="E718" s="15" t="str">
        <f>IFERROR(IF(A718&lt;&gt;"",VLOOKUP(A718,matriz,IF(generador!B718=1,15,IF(generador!B718=2,18,IF(generador!B718=3,21,IF(generador!B718=4,24,IF(generador!B718=5,27,IF(generador!B718=6,30,IF(generador!B718=7,33,IF(generador!B718=8,36,IF(generador!B718=9,39,IF(generador!B718=10,42,IF(generador!B718=11,45,IF(generador!B718=12,48,IF(generador!B718=13,51,IF(generador!B718=14,54,IF(generador!B718=15,57))))))))))))))),FALSE),""),"")</f>
        <v/>
      </c>
      <c r="F718" s="16" t="str">
        <f t="shared" si="196"/>
        <v/>
      </c>
      <c r="G718" s="20" t="str">
        <f t="shared" si="197"/>
        <v/>
      </c>
      <c r="H718" s="13" t="str">
        <f t="shared" ca="1" si="200"/>
        <v/>
      </c>
      <c r="I718" s="14" t="str">
        <f t="shared" si="201"/>
        <v/>
      </c>
      <c r="J718" s="14" t="str">
        <f>""</f>
        <v/>
      </c>
      <c r="K718" s="14" t="str">
        <f t="shared" si="202"/>
        <v/>
      </c>
      <c r="L718" s="14" t="str">
        <f t="shared" si="203"/>
        <v/>
      </c>
      <c r="M718" s="14" t="str">
        <f t="shared" si="204"/>
        <v/>
      </c>
      <c r="N718" s="14" t="str">
        <f t="shared" si="205"/>
        <v/>
      </c>
      <c r="O718" s="14" t="str">
        <f t="shared" si="206"/>
        <v/>
      </c>
      <c r="P718" s="14" t="str">
        <f t="shared" si="207"/>
        <v/>
      </c>
      <c r="Q718" s="14" t="str">
        <f t="shared" si="208"/>
        <v/>
      </c>
      <c r="R718" s="96" t="str">
        <f t="shared" si="198"/>
        <v/>
      </c>
      <c r="S718" s="14" t="str">
        <f t="shared" si="209"/>
        <v/>
      </c>
      <c r="T718" s="14" t="str">
        <f t="shared" si="199"/>
        <v/>
      </c>
      <c r="U718" s="14" t="str">
        <f t="shared" si="210"/>
        <v/>
      </c>
      <c r="V718" s="14" t="str">
        <f t="shared" si="211"/>
        <v/>
      </c>
      <c r="W718" s="14" t="str">
        <f>IFERROR(CONCATENATE("PAGO N° ",B718," DEL CONTRATO CPS ",V718," ENTRE ",TEXT(VLOOKUP(A718,matriz,IF(generador!B718=1,16,IF(generador!B718=2,19,IF(generador!B718=3,22,IF(generador!B718=4,25,IF(generador!B718=5,28,IF(generador!B718=6,31,IF(generador!B718=7,34,IF(generador!B718=8,37,IF(generador!B718=9,40,IF(generador!B718=10,43,IF(generador!B718=11,46,IF(generador!B718=12,49,IF(generador!B718=13,52,IF(generador!B718=14,55,IF(generador!B718=15,58))))))))))))))),FALSE),"dd/mm/yyyy")," Y ",TEXT(VLOOKUP(A718,matriz,IF(generador!B718=1,17,IF(generador!B718=2,20,IF(generador!B718=3,23,IF(generador!B718=4,26,IF(generador!B718=5,29,IF(generador!B718=6,32,IF(generador!B718=7,35,IF(generador!B718=8,38,IF(generador!B718=9,41,IF(generador!B718=10,44,IF(generador!B718=11,47,IF(generador!B718=12,50,IF(generador!B718=13,53,IF(generador!B718=14,56,IF(generador!B718=15,59))))))))))))))),FALSE),"dd/mm/yyyy")),"")</f>
        <v/>
      </c>
    </row>
    <row r="719" spans="1:23" x14ac:dyDescent="0.25">
      <c r="A719" s="12"/>
      <c r="B719" s="5"/>
      <c r="C719" s="5"/>
      <c r="D719" s="14" t="str">
        <f t="shared" si="195"/>
        <v/>
      </c>
      <c r="E719" s="15" t="str">
        <f>IFERROR(IF(A719&lt;&gt;"",VLOOKUP(A719,matriz,IF(generador!B719=1,15,IF(generador!B719=2,18,IF(generador!B719=3,21,IF(generador!B719=4,24,IF(generador!B719=5,27,IF(generador!B719=6,30,IF(generador!B719=7,33,IF(generador!B719=8,36,IF(generador!B719=9,39,IF(generador!B719=10,42,IF(generador!B719=11,45,IF(generador!B719=12,48,IF(generador!B719=13,51,IF(generador!B719=14,54,IF(generador!B719=15,57))))))))))))))),FALSE),""),"")</f>
        <v/>
      </c>
      <c r="F719" s="16" t="str">
        <f t="shared" si="196"/>
        <v/>
      </c>
      <c r="G719" s="20" t="str">
        <f t="shared" si="197"/>
        <v/>
      </c>
      <c r="H719" s="13" t="str">
        <f t="shared" ca="1" si="200"/>
        <v/>
      </c>
      <c r="I719" s="14" t="str">
        <f t="shared" si="201"/>
        <v/>
      </c>
      <c r="J719" s="14" t="str">
        <f>""</f>
        <v/>
      </c>
      <c r="K719" s="14" t="str">
        <f t="shared" si="202"/>
        <v/>
      </c>
      <c r="L719" s="14" t="str">
        <f t="shared" si="203"/>
        <v/>
      </c>
      <c r="M719" s="14" t="str">
        <f t="shared" si="204"/>
        <v/>
      </c>
      <c r="N719" s="14" t="str">
        <f t="shared" si="205"/>
        <v/>
      </c>
      <c r="O719" s="14" t="str">
        <f t="shared" si="206"/>
        <v/>
      </c>
      <c r="P719" s="14" t="str">
        <f t="shared" si="207"/>
        <v/>
      </c>
      <c r="Q719" s="14" t="str">
        <f t="shared" si="208"/>
        <v/>
      </c>
      <c r="R719" s="96" t="str">
        <f t="shared" si="198"/>
        <v/>
      </c>
      <c r="S719" s="14" t="str">
        <f t="shared" si="209"/>
        <v/>
      </c>
      <c r="T719" s="14" t="str">
        <f t="shared" si="199"/>
        <v/>
      </c>
      <c r="U719" s="14" t="str">
        <f t="shared" si="210"/>
        <v/>
      </c>
      <c r="V719" s="14" t="str">
        <f t="shared" si="211"/>
        <v/>
      </c>
      <c r="W719" s="14" t="str">
        <f>IFERROR(CONCATENATE("PAGO N° ",B719," DEL CONTRATO CPS ",V719," ENTRE ",TEXT(VLOOKUP(A719,matriz,IF(generador!B719=1,16,IF(generador!B719=2,19,IF(generador!B719=3,22,IF(generador!B719=4,25,IF(generador!B719=5,28,IF(generador!B719=6,31,IF(generador!B719=7,34,IF(generador!B719=8,37,IF(generador!B719=9,40,IF(generador!B719=10,43,IF(generador!B719=11,46,IF(generador!B719=12,49,IF(generador!B719=13,52,IF(generador!B719=14,55,IF(generador!B719=15,58))))))))))))))),FALSE),"dd/mm/yyyy")," Y ",TEXT(VLOOKUP(A719,matriz,IF(generador!B719=1,17,IF(generador!B719=2,20,IF(generador!B719=3,23,IF(generador!B719=4,26,IF(generador!B719=5,29,IF(generador!B719=6,32,IF(generador!B719=7,35,IF(generador!B719=8,38,IF(generador!B719=9,41,IF(generador!B719=10,44,IF(generador!B719=11,47,IF(generador!B719=12,50,IF(generador!B719=13,53,IF(generador!B719=14,56,IF(generador!B719=15,59))))))))))))))),FALSE),"dd/mm/yyyy")),"")</f>
        <v/>
      </c>
    </row>
    <row r="720" spans="1:23" x14ac:dyDescent="0.25">
      <c r="A720" s="12"/>
      <c r="B720" s="5"/>
      <c r="C720" s="5"/>
      <c r="D720" s="14" t="str">
        <f t="shared" si="195"/>
        <v/>
      </c>
      <c r="E720" s="15" t="str">
        <f>IFERROR(IF(A720&lt;&gt;"",VLOOKUP(A720,matriz,IF(generador!B720=1,15,IF(generador!B720=2,18,IF(generador!B720=3,21,IF(generador!B720=4,24,IF(generador!B720=5,27,IF(generador!B720=6,30,IF(generador!B720=7,33,IF(generador!B720=8,36,IF(generador!B720=9,39,IF(generador!B720=10,42,IF(generador!B720=11,45,IF(generador!B720=12,48,IF(generador!B720=13,51,IF(generador!B720=14,54,IF(generador!B720=15,57))))))))))))))),FALSE),""),"")</f>
        <v/>
      </c>
      <c r="F720" s="16" t="str">
        <f t="shared" si="196"/>
        <v/>
      </c>
      <c r="G720" s="20" t="str">
        <f t="shared" si="197"/>
        <v/>
      </c>
      <c r="H720" s="13" t="str">
        <f t="shared" ca="1" si="200"/>
        <v/>
      </c>
      <c r="I720" s="14" t="str">
        <f t="shared" si="201"/>
        <v/>
      </c>
      <c r="J720" s="14" t="str">
        <f>""</f>
        <v/>
      </c>
      <c r="K720" s="14" t="str">
        <f t="shared" si="202"/>
        <v/>
      </c>
      <c r="L720" s="14" t="str">
        <f t="shared" si="203"/>
        <v/>
      </c>
      <c r="M720" s="14" t="str">
        <f t="shared" si="204"/>
        <v/>
      </c>
      <c r="N720" s="14" t="str">
        <f t="shared" si="205"/>
        <v/>
      </c>
      <c r="O720" s="14" t="str">
        <f t="shared" si="206"/>
        <v/>
      </c>
      <c r="P720" s="14" t="str">
        <f t="shared" si="207"/>
        <v/>
      </c>
      <c r="Q720" s="14" t="str">
        <f t="shared" si="208"/>
        <v/>
      </c>
      <c r="R720" s="96" t="str">
        <f t="shared" si="198"/>
        <v/>
      </c>
      <c r="S720" s="14" t="str">
        <f t="shared" si="209"/>
        <v/>
      </c>
      <c r="T720" s="14" t="str">
        <f t="shared" si="199"/>
        <v/>
      </c>
      <c r="U720" s="14" t="str">
        <f t="shared" si="210"/>
        <v/>
      </c>
      <c r="V720" s="14" t="str">
        <f t="shared" si="211"/>
        <v/>
      </c>
      <c r="W720" s="14" t="str">
        <f>IFERROR(CONCATENATE("PAGO N° ",B720," DEL CONTRATO CPS ",V720," ENTRE ",TEXT(VLOOKUP(A720,matriz,IF(generador!B720=1,16,IF(generador!B720=2,19,IF(generador!B720=3,22,IF(generador!B720=4,25,IF(generador!B720=5,28,IF(generador!B720=6,31,IF(generador!B720=7,34,IF(generador!B720=8,37,IF(generador!B720=9,40,IF(generador!B720=10,43,IF(generador!B720=11,46,IF(generador!B720=12,49,IF(generador!B720=13,52,IF(generador!B720=14,55,IF(generador!B720=15,58))))))))))))))),FALSE),"dd/mm/yyyy")," Y ",TEXT(VLOOKUP(A720,matriz,IF(generador!B720=1,17,IF(generador!B720=2,20,IF(generador!B720=3,23,IF(generador!B720=4,26,IF(generador!B720=5,29,IF(generador!B720=6,32,IF(generador!B720=7,35,IF(generador!B720=8,38,IF(generador!B720=9,41,IF(generador!B720=10,44,IF(generador!B720=11,47,IF(generador!B720=12,50,IF(generador!B720=13,53,IF(generador!B720=14,56,IF(generador!B720=15,59))))))))))))))),FALSE),"dd/mm/yyyy")),"")</f>
        <v/>
      </c>
    </row>
    <row r="721" spans="1:23" x14ac:dyDescent="0.25">
      <c r="A721" s="12"/>
      <c r="B721" s="5"/>
      <c r="C721" s="5"/>
      <c r="D721" s="14" t="str">
        <f t="shared" si="195"/>
        <v/>
      </c>
      <c r="E721" s="15" t="str">
        <f>IFERROR(IF(A721&lt;&gt;"",VLOOKUP(A721,matriz,IF(generador!B721=1,15,IF(generador!B721=2,18,IF(generador!B721=3,21,IF(generador!B721=4,24,IF(generador!B721=5,27,IF(generador!B721=6,30,IF(generador!B721=7,33,IF(generador!B721=8,36,IF(generador!B721=9,39,IF(generador!B721=10,42,IF(generador!B721=11,45,IF(generador!B721=12,48,IF(generador!B721=13,51,IF(generador!B721=14,54,IF(generador!B721=15,57))))))))))))))),FALSE),""),"")</f>
        <v/>
      </c>
      <c r="F721" s="16" t="str">
        <f t="shared" si="196"/>
        <v/>
      </c>
      <c r="G721" s="20" t="str">
        <f t="shared" si="197"/>
        <v/>
      </c>
      <c r="H721" s="13" t="str">
        <f t="shared" ca="1" si="200"/>
        <v/>
      </c>
      <c r="I721" s="14" t="str">
        <f t="shared" si="201"/>
        <v/>
      </c>
      <c r="J721" s="14" t="str">
        <f>""</f>
        <v/>
      </c>
      <c r="K721" s="14" t="str">
        <f t="shared" si="202"/>
        <v/>
      </c>
      <c r="L721" s="14" t="str">
        <f t="shared" si="203"/>
        <v/>
      </c>
      <c r="M721" s="14" t="str">
        <f t="shared" si="204"/>
        <v/>
      </c>
      <c r="N721" s="14" t="str">
        <f t="shared" si="205"/>
        <v/>
      </c>
      <c r="O721" s="14" t="str">
        <f t="shared" si="206"/>
        <v/>
      </c>
      <c r="P721" s="14" t="str">
        <f t="shared" si="207"/>
        <v/>
      </c>
      <c r="Q721" s="14" t="str">
        <f t="shared" si="208"/>
        <v/>
      </c>
      <c r="R721" s="96" t="str">
        <f t="shared" si="198"/>
        <v/>
      </c>
      <c r="S721" s="14" t="str">
        <f t="shared" si="209"/>
        <v/>
      </c>
      <c r="T721" s="14" t="str">
        <f t="shared" si="199"/>
        <v/>
      </c>
      <c r="U721" s="14" t="str">
        <f t="shared" si="210"/>
        <v/>
      </c>
      <c r="V721" s="14" t="str">
        <f t="shared" si="211"/>
        <v/>
      </c>
      <c r="W721" s="14" t="str">
        <f>IFERROR(CONCATENATE("PAGO N° ",B721," DEL CONTRATO CPS ",V721," ENTRE ",TEXT(VLOOKUP(A721,matriz,IF(generador!B721=1,16,IF(generador!B721=2,19,IF(generador!B721=3,22,IF(generador!B721=4,25,IF(generador!B721=5,28,IF(generador!B721=6,31,IF(generador!B721=7,34,IF(generador!B721=8,37,IF(generador!B721=9,40,IF(generador!B721=10,43,IF(generador!B721=11,46,IF(generador!B721=12,49,IF(generador!B721=13,52,IF(generador!B721=14,55,IF(generador!B721=15,58))))))))))))))),FALSE),"dd/mm/yyyy")," Y ",TEXT(VLOOKUP(A721,matriz,IF(generador!B721=1,17,IF(generador!B721=2,20,IF(generador!B721=3,23,IF(generador!B721=4,26,IF(generador!B721=5,29,IF(generador!B721=6,32,IF(generador!B721=7,35,IF(generador!B721=8,38,IF(generador!B721=9,41,IF(generador!B721=10,44,IF(generador!B721=11,47,IF(generador!B721=12,50,IF(generador!B721=13,53,IF(generador!B721=14,56,IF(generador!B721=15,59))))))))))))))),FALSE),"dd/mm/yyyy")),"")</f>
        <v/>
      </c>
    </row>
    <row r="722" spans="1:23" x14ac:dyDescent="0.25">
      <c r="A722" s="12"/>
      <c r="B722" s="5"/>
      <c r="C722" s="5"/>
      <c r="D722" s="14" t="str">
        <f t="shared" si="195"/>
        <v/>
      </c>
      <c r="E722" s="15" t="str">
        <f>IFERROR(IF(A722&lt;&gt;"",VLOOKUP(A722,matriz,IF(generador!B722=1,15,IF(generador!B722=2,18,IF(generador!B722=3,21,IF(generador!B722=4,24,IF(generador!B722=5,27,IF(generador!B722=6,30,IF(generador!B722=7,33,IF(generador!B722=8,36,IF(generador!B722=9,39,IF(generador!B722=10,42,IF(generador!B722=11,45,IF(generador!B722=12,48,IF(generador!B722=13,51,IF(generador!B722=14,54,IF(generador!B722=15,57))))))))))))))),FALSE),""),"")</f>
        <v/>
      </c>
      <c r="F722" s="16" t="str">
        <f t="shared" si="196"/>
        <v/>
      </c>
      <c r="G722" s="20" t="str">
        <f t="shared" si="197"/>
        <v/>
      </c>
      <c r="H722" s="13" t="str">
        <f t="shared" ca="1" si="200"/>
        <v/>
      </c>
      <c r="I722" s="14" t="str">
        <f t="shared" si="201"/>
        <v/>
      </c>
      <c r="J722" s="14" t="str">
        <f>""</f>
        <v/>
      </c>
      <c r="K722" s="14" t="str">
        <f t="shared" si="202"/>
        <v/>
      </c>
      <c r="L722" s="14" t="str">
        <f t="shared" si="203"/>
        <v/>
      </c>
      <c r="M722" s="14" t="str">
        <f t="shared" si="204"/>
        <v/>
      </c>
      <c r="N722" s="14" t="str">
        <f t="shared" si="205"/>
        <v/>
      </c>
      <c r="O722" s="14" t="str">
        <f t="shared" si="206"/>
        <v/>
      </c>
      <c r="P722" s="14" t="str">
        <f t="shared" si="207"/>
        <v/>
      </c>
      <c r="Q722" s="14" t="str">
        <f t="shared" si="208"/>
        <v/>
      </c>
      <c r="R722" s="96" t="str">
        <f t="shared" si="198"/>
        <v/>
      </c>
      <c r="S722" s="14" t="str">
        <f t="shared" si="209"/>
        <v/>
      </c>
      <c r="T722" s="14" t="str">
        <f t="shared" si="199"/>
        <v/>
      </c>
      <c r="U722" s="14" t="str">
        <f t="shared" si="210"/>
        <v/>
      </c>
      <c r="V722" s="14" t="str">
        <f t="shared" si="211"/>
        <v/>
      </c>
      <c r="W722" s="14" t="str">
        <f>IFERROR(CONCATENATE("PAGO N° ",B722," DEL CONTRATO CPS ",V722," ENTRE ",TEXT(VLOOKUP(A722,matriz,IF(generador!B722=1,16,IF(generador!B722=2,19,IF(generador!B722=3,22,IF(generador!B722=4,25,IF(generador!B722=5,28,IF(generador!B722=6,31,IF(generador!B722=7,34,IF(generador!B722=8,37,IF(generador!B722=9,40,IF(generador!B722=10,43,IF(generador!B722=11,46,IF(generador!B722=12,49,IF(generador!B722=13,52,IF(generador!B722=14,55,IF(generador!B722=15,58))))))))))))))),FALSE),"dd/mm/yyyy")," Y ",TEXT(VLOOKUP(A722,matriz,IF(generador!B722=1,17,IF(generador!B722=2,20,IF(generador!B722=3,23,IF(generador!B722=4,26,IF(generador!B722=5,29,IF(generador!B722=6,32,IF(generador!B722=7,35,IF(generador!B722=8,38,IF(generador!B722=9,41,IF(generador!B722=10,44,IF(generador!B722=11,47,IF(generador!B722=12,50,IF(generador!B722=13,53,IF(generador!B722=14,56,IF(generador!B722=15,59))))))))))))))),FALSE),"dd/mm/yyyy")),"")</f>
        <v/>
      </c>
    </row>
    <row r="723" spans="1:23" x14ac:dyDescent="0.25">
      <c r="A723" s="12"/>
      <c r="B723" s="5"/>
      <c r="C723" s="5"/>
      <c r="D723" s="14" t="str">
        <f t="shared" si="195"/>
        <v/>
      </c>
      <c r="E723" s="15" t="str">
        <f>IFERROR(IF(A723&lt;&gt;"",VLOOKUP(A723,matriz,IF(generador!B723=1,15,IF(generador!B723=2,18,IF(generador!B723=3,21,IF(generador!B723=4,24,IF(generador!B723=5,27,IF(generador!B723=6,30,IF(generador!B723=7,33,IF(generador!B723=8,36,IF(generador!B723=9,39,IF(generador!B723=10,42,IF(generador!B723=11,45,IF(generador!B723=12,48,IF(generador!B723=13,51,IF(generador!B723=14,54,IF(generador!B723=15,57))))))))))))))),FALSE),""),"")</f>
        <v/>
      </c>
      <c r="F723" s="16" t="str">
        <f t="shared" si="196"/>
        <v/>
      </c>
      <c r="G723" s="20" t="str">
        <f t="shared" si="197"/>
        <v/>
      </c>
      <c r="H723" s="13" t="str">
        <f t="shared" ca="1" si="200"/>
        <v/>
      </c>
      <c r="I723" s="14" t="str">
        <f t="shared" si="201"/>
        <v/>
      </c>
      <c r="J723" s="14" t="str">
        <f>""</f>
        <v/>
      </c>
      <c r="K723" s="14" t="str">
        <f t="shared" si="202"/>
        <v/>
      </c>
      <c r="L723" s="14" t="str">
        <f t="shared" si="203"/>
        <v/>
      </c>
      <c r="M723" s="14" t="str">
        <f t="shared" si="204"/>
        <v/>
      </c>
      <c r="N723" s="14" t="str">
        <f t="shared" si="205"/>
        <v/>
      </c>
      <c r="O723" s="14" t="str">
        <f t="shared" si="206"/>
        <v/>
      </c>
      <c r="P723" s="14" t="str">
        <f t="shared" si="207"/>
        <v/>
      </c>
      <c r="Q723" s="14" t="str">
        <f t="shared" si="208"/>
        <v/>
      </c>
      <c r="R723" s="96" t="str">
        <f t="shared" si="198"/>
        <v/>
      </c>
      <c r="S723" s="14" t="str">
        <f t="shared" si="209"/>
        <v/>
      </c>
      <c r="T723" s="14" t="str">
        <f t="shared" si="199"/>
        <v/>
      </c>
      <c r="U723" s="14" t="str">
        <f t="shared" si="210"/>
        <v/>
      </c>
      <c r="V723" s="14" t="str">
        <f t="shared" si="211"/>
        <v/>
      </c>
      <c r="W723" s="14" t="str">
        <f>IFERROR(CONCATENATE("PAGO N° ",B723," DEL CONTRATO CPS ",V723," ENTRE ",TEXT(VLOOKUP(A723,matriz,IF(generador!B723=1,16,IF(generador!B723=2,19,IF(generador!B723=3,22,IF(generador!B723=4,25,IF(generador!B723=5,28,IF(generador!B723=6,31,IF(generador!B723=7,34,IF(generador!B723=8,37,IF(generador!B723=9,40,IF(generador!B723=10,43,IF(generador!B723=11,46,IF(generador!B723=12,49,IF(generador!B723=13,52,IF(generador!B723=14,55,IF(generador!B723=15,58))))))))))))))),FALSE),"dd/mm/yyyy")," Y ",TEXT(VLOOKUP(A723,matriz,IF(generador!B723=1,17,IF(generador!B723=2,20,IF(generador!B723=3,23,IF(generador!B723=4,26,IF(generador!B723=5,29,IF(generador!B723=6,32,IF(generador!B723=7,35,IF(generador!B723=8,38,IF(generador!B723=9,41,IF(generador!B723=10,44,IF(generador!B723=11,47,IF(generador!B723=12,50,IF(generador!B723=13,53,IF(generador!B723=14,56,IF(generador!B723=15,59))))))))))))))),FALSE),"dd/mm/yyyy")),"")</f>
        <v/>
      </c>
    </row>
    <row r="724" spans="1:23" x14ac:dyDescent="0.25">
      <c r="A724" s="12"/>
      <c r="B724" s="5"/>
      <c r="C724" s="5"/>
      <c r="D724" s="14" t="str">
        <f t="shared" si="195"/>
        <v/>
      </c>
      <c r="E724" s="15" t="str">
        <f>IFERROR(IF(A724&lt;&gt;"",VLOOKUP(A724,matriz,IF(generador!B724=1,15,IF(generador!B724=2,18,IF(generador!B724=3,21,IF(generador!B724=4,24,IF(generador!B724=5,27,IF(generador!B724=6,30,IF(generador!B724=7,33,IF(generador!B724=8,36,IF(generador!B724=9,39,IF(generador!B724=10,42,IF(generador!B724=11,45,IF(generador!B724=12,48,IF(generador!B724=13,51,IF(generador!B724=14,54,IF(generador!B724=15,57))))))))))))))),FALSE),""),"")</f>
        <v/>
      </c>
      <c r="F724" s="16" t="str">
        <f t="shared" si="196"/>
        <v/>
      </c>
      <c r="G724" s="20" t="str">
        <f t="shared" si="197"/>
        <v/>
      </c>
      <c r="H724" s="13" t="str">
        <f t="shared" ca="1" si="200"/>
        <v/>
      </c>
      <c r="I724" s="14" t="str">
        <f t="shared" si="201"/>
        <v/>
      </c>
      <c r="J724" s="14" t="str">
        <f>""</f>
        <v/>
      </c>
      <c r="K724" s="14" t="str">
        <f t="shared" si="202"/>
        <v/>
      </c>
      <c r="L724" s="14" t="str">
        <f t="shared" si="203"/>
        <v/>
      </c>
      <c r="M724" s="14" t="str">
        <f t="shared" si="204"/>
        <v/>
      </c>
      <c r="N724" s="14" t="str">
        <f t="shared" si="205"/>
        <v/>
      </c>
      <c r="O724" s="14" t="str">
        <f t="shared" si="206"/>
        <v/>
      </c>
      <c r="P724" s="14" t="str">
        <f t="shared" si="207"/>
        <v/>
      </c>
      <c r="Q724" s="14" t="str">
        <f t="shared" si="208"/>
        <v/>
      </c>
      <c r="R724" s="96" t="str">
        <f t="shared" si="198"/>
        <v/>
      </c>
      <c r="S724" s="14" t="str">
        <f t="shared" si="209"/>
        <v/>
      </c>
      <c r="T724" s="14" t="str">
        <f t="shared" si="199"/>
        <v/>
      </c>
      <c r="U724" s="14" t="str">
        <f t="shared" si="210"/>
        <v/>
      </c>
      <c r="V724" s="14" t="str">
        <f t="shared" si="211"/>
        <v/>
      </c>
      <c r="W724" s="14" t="str">
        <f>IFERROR(CONCATENATE("PAGO N° ",B724," DEL CONTRATO CPS ",V724," ENTRE ",TEXT(VLOOKUP(A724,matriz,IF(generador!B724=1,16,IF(generador!B724=2,19,IF(generador!B724=3,22,IF(generador!B724=4,25,IF(generador!B724=5,28,IF(generador!B724=6,31,IF(generador!B724=7,34,IF(generador!B724=8,37,IF(generador!B724=9,40,IF(generador!B724=10,43,IF(generador!B724=11,46,IF(generador!B724=12,49,IF(generador!B724=13,52,IF(generador!B724=14,55,IF(generador!B724=15,58))))))))))))))),FALSE),"dd/mm/yyyy")," Y ",TEXT(VLOOKUP(A724,matriz,IF(generador!B724=1,17,IF(generador!B724=2,20,IF(generador!B724=3,23,IF(generador!B724=4,26,IF(generador!B724=5,29,IF(generador!B724=6,32,IF(generador!B724=7,35,IF(generador!B724=8,38,IF(generador!B724=9,41,IF(generador!B724=10,44,IF(generador!B724=11,47,IF(generador!B724=12,50,IF(generador!B724=13,53,IF(generador!B724=14,56,IF(generador!B724=15,59))))))))))))))),FALSE),"dd/mm/yyyy")),"")</f>
        <v/>
      </c>
    </row>
    <row r="725" spans="1:23" x14ac:dyDescent="0.25">
      <c r="A725" s="12"/>
      <c r="B725" s="5"/>
      <c r="C725" s="5"/>
      <c r="D725" s="14" t="str">
        <f t="shared" si="195"/>
        <v/>
      </c>
      <c r="E725" s="15" t="str">
        <f>IFERROR(IF(A725&lt;&gt;"",VLOOKUP(A725,matriz,IF(generador!B725=1,15,IF(generador!B725=2,18,IF(generador!B725=3,21,IF(generador!B725=4,24,IF(generador!B725=5,27,IF(generador!B725=6,30,IF(generador!B725=7,33,IF(generador!B725=8,36,IF(generador!B725=9,39,IF(generador!B725=10,42,IF(generador!B725=11,45,IF(generador!B725=12,48,IF(generador!B725=13,51,IF(generador!B725=14,54,IF(generador!B725=15,57))))))))))))))),FALSE),""),"")</f>
        <v/>
      </c>
      <c r="F725" s="16" t="str">
        <f t="shared" si="196"/>
        <v/>
      </c>
      <c r="G725" s="20" t="str">
        <f t="shared" si="197"/>
        <v/>
      </c>
      <c r="H725" s="13" t="str">
        <f t="shared" ca="1" si="200"/>
        <v/>
      </c>
      <c r="I725" s="14" t="str">
        <f t="shared" si="201"/>
        <v/>
      </c>
      <c r="J725" s="14" t="str">
        <f>""</f>
        <v/>
      </c>
      <c r="K725" s="14" t="str">
        <f t="shared" si="202"/>
        <v/>
      </c>
      <c r="L725" s="14" t="str">
        <f t="shared" si="203"/>
        <v/>
      </c>
      <c r="M725" s="14" t="str">
        <f t="shared" si="204"/>
        <v/>
      </c>
      <c r="N725" s="14" t="str">
        <f t="shared" si="205"/>
        <v/>
      </c>
      <c r="O725" s="14" t="str">
        <f t="shared" si="206"/>
        <v/>
      </c>
      <c r="P725" s="14" t="str">
        <f t="shared" si="207"/>
        <v/>
      </c>
      <c r="Q725" s="14" t="str">
        <f t="shared" si="208"/>
        <v/>
      </c>
      <c r="R725" s="96" t="str">
        <f t="shared" si="198"/>
        <v/>
      </c>
      <c r="S725" s="14" t="str">
        <f t="shared" si="209"/>
        <v/>
      </c>
      <c r="T725" s="14" t="str">
        <f t="shared" si="199"/>
        <v/>
      </c>
      <c r="U725" s="14" t="str">
        <f t="shared" si="210"/>
        <v/>
      </c>
      <c r="V725" s="14" t="str">
        <f t="shared" si="211"/>
        <v/>
      </c>
      <c r="W725" s="14" t="str">
        <f>IFERROR(CONCATENATE("PAGO N° ",B725," DEL CONTRATO CPS ",V725," ENTRE ",TEXT(VLOOKUP(A725,matriz,IF(generador!B725=1,16,IF(generador!B725=2,19,IF(generador!B725=3,22,IF(generador!B725=4,25,IF(generador!B725=5,28,IF(generador!B725=6,31,IF(generador!B725=7,34,IF(generador!B725=8,37,IF(generador!B725=9,40,IF(generador!B725=10,43,IF(generador!B725=11,46,IF(generador!B725=12,49,IF(generador!B725=13,52,IF(generador!B725=14,55,IF(generador!B725=15,58))))))))))))))),FALSE),"dd/mm/yyyy")," Y ",TEXT(VLOOKUP(A725,matriz,IF(generador!B725=1,17,IF(generador!B725=2,20,IF(generador!B725=3,23,IF(generador!B725=4,26,IF(generador!B725=5,29,IF(generador!B725=6,32,IF(generador!B725=7,35,IF(generador!B725=8,38,IF(generador!B725=9,41,IF(generador!B725=10,44,IF(generador!B725=11,47,IF(generador!B725=12,50,IF(generador!B725=13,53,IF(generador!B725=14,56,IF(generador!B725=15,59))))))))))))))),FALSE),"dd/mm/yyyy")),"")</f>
        <v/>
      </c>
    </row>
    <row r="726" spans="1:23" x14ac:dyDescent="0.25">
      <c r="A726" s="12"/>
      <c r="B726" s="5"/>
      <c r="C726" s="5"/>
      <c r="D726" s="14" t="str">
        <f t="shared" si="195"/>
        <v/>
      </c>
      <c r="E726" s="15" t="str">
        <f>IFERROR(IF(A726&lt;&gt;"",VLOOKUP(A726,matriz,IF(generador!B726=1,15,IF(generador!B726=2,18,IF(generador!B726=3,21,IF(generador!B726=4,24,IF(generador!B726=5,27,IF(generador!B726=6,30,IF(generador!B726=7,33,IF(generador!B726=8,36,IF(generador!B726=9,39,IF(generador!B726=10,42,IF(generador!B726=11,45,IF(generador!B726=12,48,IF(generador!B726=13,51,IF(generador!B726=14,54,IF(generador!B726=15,57))))))))))))))),FALSE),""),"")</f>
        <v/>
      </c>
      <c r="F726" s="16" t="str">
        <f t="shared" si="196"/>
        <v/>
      </c>
      <c r="G726" s="20" t="str">
        <f t="shared" si="197"/>
        <v/>
      </c>
      <c r="H726" s="13" t="str">
        <f t="shared" ca="1" si="200"/>
        <v/>
      </c>
      <c r="I726" s="14" t="str">
        <f t="shared" si="201"/>
        <v/>
      </c>
      <c r="J726" s="14" t="str">
        <f>""</f>
        <v/>
      </c>
      <c r="K726" s="14" t="str">
        <f t="shared" si="202"/>
        <v/>
      </c>
      <c r="L726" s="14" t="str">
        <f t="shared" si="203"/>
        <v/>
      </c>
      <c r="M726" s="14" t="str">
        <f t="shared" si="204"/>
        <v/>
      </c>
      <c r="N726" s="14" t="str">
        <f t="shared" si="205"/>
        <v/>
      </c>
      <c r="O726" s="14" t="str">
        <f t="shared" si="206"/>
        <v/>
      </c>
      <c r="P726" s="14" t="str">
        <f t="shared" si="207"/>
        <v/>
      </c>
      <c r="Q726" s="14" t="str">
        <f t="shared" si="208"/>
        <v/>
      </c>
      <c r="R726" s="96" t="str">
        <f t="shared" si="198"/>
        <v/>
      </c>
      <c r="S726" s="14" t="str">
        <f t="shared" si="209"/>
        <v/>
      </c>
      <c r="T726" s="14" t="str">
        <f t="shared" si="199"/>
        <v/>
      </c>
      <c r="U726" s="14" t="str">
        <f t="shared" si="210"/>
        <v/>
      </c>
      <c r="V726" s="14" t="str">
        <f t="shared" si="211"/>
        <v/>
      </c>
      <c r="W726" s="14" t="str">
        <f>IFERROR(CONCATENATE("PAGO N° ",B726," DEL CONTRATO CPS ",V726," ENTRE ",TEXT(VLOOKUP(A726,matriz,IF(generador!B726=1,16,IF(generador!B726=2,19,IF(generador!B726=3,22,IF(generador!B726=4,25,IF(generador!B726=5,28,IF(generador!B726=6,31,IF(generador!B726=7,34,IF(generador!B726=8,37,IF(generador!B726=9,40,IF(generador!B726=10,43,IF(generador!B726=11,46,IF(generador!B726=12,49,IF(generador!B726=13,52,IF(generador!B726=14,55,IF(generador!B726=15,58))))))))))))))),FALSE),"dd/mm/yyyy")," Y ",TEXT(VLOOKUP(A726,matriz,IF(generador!B726=1,17,IF(generador!B726=2,20,IF(generador!B726=3,23,IF(generador!B726=4,26,IF(generador!B726=5,29,IF(generador!B726=6,32,IF(generador!B726=7,35,IF(generador!B726=8,38,IF(generador!B726=9,41,IF(generador!B726=10,44,IF(generador!B726=11,47,IF(generador!B726=12,50,IF(generador!B726=13,53,IF(generador!B726=14,56,IF(generador!B726=15,59))))))))))))))),FALSE),"dd/mm/yyyy")),"")</f>
        <v/>
      </c>
    </row>
    <row r="727" spans="1:23" x14ac:dyDescent="0.25">
      <c r="A727" s="12"/>
      <c r="B727" s="5"/>
      <c r="C727" s="5"/>
      <c r="D727" s="14" t="str">
        <f t="shared" si="195"/>
        <v/>
      </c>
      <c r="E727" s="15" t="str">
        <f>IFERROR(IF(A727&lt;&gt;"",VLOOKUP(A727,matriz,IF(generador!B727=1,15,IF(generador!B727=2,18,IF(generador!B727=3,21,IF(generador!B727=4,24,IF(generador!B727=5,27,IF(generador!B727=6,30,IF(generador!B727=7,33,IF(generador!B727=8,36,IF(generador!B727=9,39,IF(generador!B727=10,42,IF(generador!B727=11,45,IF(generador!B727=12,48,IF(generador!B727=13,51,IF(generador!B727=14,54,IF(generador!B727=15,57))))))))))))))),FALSE),""),"")</f>
        <v/>
      </c>
      <c r="F727" s="16" t="str">
        <f t="shared" si="196"/>
        <v/>
      </c>
      <c r="G727" s="20" t="str">
        <f t="shared" si="197"/>
        <v/>
      </c>
      <c r="H727" s="13" t="str">
        <f t="shared" ca="1" si="200"/>
        <v/>
      </c>
      <c r="I727" s="14" t="str">
        <f t="shared" si="201"/>
        <v/>
      </c>
      <c r="J727" s="14" t="str">
        <f>""</f>
        <v/>
      </c>
      <c r="K727" s="14" t="str">
        <f t="shared" si="202"/>
        <v/>
      </c>
      <c r="L727" s="14" t="str">
        <f t="shared" si="203"/>
        <v/>
      </c>
      <c r="M727" s="14" t="str">
        <f t="shared" si="204"/>
        <v/>
      </c>
      <c r="N727" s="14" t="str">
        <f t="shared" si="205"/>
        <v/>
      </c>
      <c r="O727" s="14" t="str">
        <f t="shared" si="206"/>
        <v/>
      </c>
      <c r="P727" s="14" t="str">
        <f t="shared" si="207"/>
        <v/>
      </c>
      <c r="Q727" s="14" t="str">
        <f t="shared" si="208"/>
        <v/>
      </c>
      <c r="R727" s="96" t="str">
        <f t="shared" si="198"/>
        <v/>
      </c>
      <c r="S727" s="14" t="str">
        <f t="shared" si="209"/>
        <v/>
      </c>
      <c r="T727" s="14" t="str">
        <f t="shared" si="199"/>
        <v/>
      </c>
      <c r="U727" s="14" t="str">
        <f t="shared" si="210"/>
        <v/>
      </c>
      <c r="V727" s="14" t="str">
        <f t="shared" si="211"/>
        <v/>
      </c>
      <c r="W727" s="14" t="str">
        <f>IFERROR(CONCATENATE("PAGO N° ",B727," DEL CONTRATO CPS ",V727," ENTRE ",TEXT(VLOOKUP(A727,matriz,IF(generador!B727=1,16,IF(generador!B727=2,19,IF(generador!B727=3,22,IF(generador!B727=4,25,IF(generador!B727=5,28,IF(generador!B727=6,31,IF(generador!B727=7,34,IF(generador!B727=8,37,IF(generador!B727=9,40,IF(generador!B727=10,43,IF(generador!B727=11,46,IF(generador!B727=12,49,IF(generador!B727=13,52,IF(generador!B727=14,55,IF(generador!B727=15,58))))))))))))))),FALSE),"dd/mm/yyyy")," Y ",TEXT(VLOOKUP(A727,matriz,IF(generador!B727=1,17,IF(generador!B727=2,20,IF(generador!B727=3,23,IF(generador!B727=4,26,IF(generador!B727=5,29,IF(generador!B727=6,32,IF(generador!B727=7,35,IF(generador!B727=8,38,IF(generador!B727=9,41,IF(generador!B727=10,44,IF(generador!B727=11,47,IF(generador!B727=12,50,IF(generador!B727=13,53,IF(generador!B727=14,56,IF(generador!B727=15,59))))))))))))))),FALSE),"dd/mm/yyyy")),"")</f>
        <v/>
      </c>
    </row>
    <row r="728" spans="1:23" x14ac:dyDescent="0.25">
      <c r="A728" s="12"/>
      <c r="B728" s="5"/>
      <c r="C728" s="5"/>
      <c r="D728" s="14" t="str">
        <f t="shared" si="195"/>
        <v/>
      </c>
      <c r="E728" s="15" t="str">
        <f>IFERROR(IF(A728&lt;&gt;"",VLOOKUP(A728,matriz,IF(generador!B728=1,15,IF(generador!B728=2,18,IF(generador!B728=3,21,IF(generador!B728=4,24,IF(generador!B728=5,27,IF(generador!B728=6,30,IF(generador!B728=7,33,IF(generador!B728=8,36,IF(generador!B728=9,39,IF(generador!B728=10,42,IF(generador!B728=11,45,IF(generador!B728=12,48,IF(generador!B728=13,51,IF(generador!B728=14,54,IF(generador!B728=15,57))))))))))))))),FALSE),""),"")</f>
        <v/>
      </c>
      <c r="F728" s="16" t="str">
        <f t="shared" si="196"/>
        <v/>
      </c>
      <c r="G728" s="20" t="str">
        <f t="shared" si="197"/>
        <v/>
      </c>
      <c r="H728" s="13" t="str">
        <f t="shared" ca="1" si="200"/>
        <v/>
      </c>
      <c r="I728" s="14" t="str">
        <f t="shared" si="201"/>
        <v/>
      </c>
      <c r="J728" s="14" t="str">
        <f>""</f>
        <v/>
      </c>
      <c r="K728" s="14" t="str">
        <f t="shared" si="202"/>
        <v/>
      </c>
      <c r="L728" s="14" t="str">
        <f t="shared" si="203"/>
        <v/>
      </c>
      <c r="M728" s="14" t="str">
        <f t="shared" si="204"/>
        <v/>
      </c>
      <c r="N728" s="14" t="str">
        <f t="shared" si="205"/>
        <v/>
      </c>
      <c r="O728" s="14" t="str">
        <f t="shared" si="206"/>
        <v/>
      </c>
      <c r="P728" s="14" t="str">
        <f t="shared" si="207"/>
        <v/>
      </c>
      <c r="Q728" s="14" t="str">
        <f t="shared" si="208"/>
        <v/>
      </c>
      <c r="R728" s="96" t="str">
        <f t="shared" si="198"/>
        <v/>
      </c>
      <c r="S728" s="14" t="str">
        <f t="shared" si="209"/>
        <v/>
      </c>
      <c r="T728" s="14" t="str">
        <f t="shared" si="199"/>
        <v/>
      </c>
      <c r="U728" s="14" t="str">
        <f t="shared" si="210"/>
        <v/>
      </c>
      <c r="V728" s="14" t="str">
        <f t="shared" si="211"/>
        <v/>
      </c>
      <c r="W728" s="14" t="str">
        <f>IFERROR(CONCATENATE("PAGO N° ",B728," DEL CONTRATO CPS ",V728," ENTRE ",TEXT(VLOOKUP(A728,matriz,IF(generador!B728=1,16,IF(generador!B728=2,19,IF(generador!B728=3,22,IF(generador!B728=4,25,IF(generador!B728=5,28,IF(generador!B728=6,31,IF(generador!B728=7,34,IF(generador!B728=8,37,IF(generador!B728=9,40,IF(generador!B728=10,43,IF(generador!B728=11,46,IF(generador!B728=12,49,IF(generador!B728=13,52,IF(generador!B728=14,55,IF(generador!B728=15,58))))))))))))))),FALSE),"dd/mm/yyyy")," Y ",TEXT(VLOOKUP(A728,matriz,IF(generador!B728=1,17,IF(generador!B728=2,20,IF(generador!B728=3,23,IF(generador!B728=4,26,IF(generador!B728=5,29,IF(generador!B728=6,32,IF(generador!B728=7,35,IF(generador!B728=8,38,IF(generador!B728=9,41,IF(generador!B728=10,44,IF(generador!B728=11,47,IF(generador!B728=12,50,IF(generador!B728=13,53,IF(generador!B728=14,56,IF(generador!B728=15,59))))))))))))))),FALSE),"dd/mm/yyyy")),"")</f>
        <v/>
      </c>
    </row>
    <row r="729" spans="1:23" x14ac:dyDescent="0.25">
      <c r="A729" s="12"/>
      <c r="B729" s="5"/>
      <c r="C729" s="5"/>
      <c r="D729" s="14" t="str">
        <f t="shared" si="195"/>
        <v/>
      </c>
      <c r="E729" s="15" t="str">
        <f>IFERROR(IF(A729&lt;&gt;"",VLOOKUP(A729,matriz,IF(generador!B729=1,15,IF(generador!B729=2,18,IF(generador!B729=3,21,IF(generador!B729=4,24,IF(generador!B729=5,27,IF(generador!B729=6,30,IF(generador!B729=7,33,IF(generador!B729=8,36,IF(generador!B729=9,39,IF(generador!B729=10,42,IF(generador!B729=11,45,IF(generador!B729=12,48,IF(generador!B729=13,51,IF(generador!B729=14,54,IF(generador!B729=15,57))))))))))))))),FALSE),""),"")</f>
        <v/>
      </c>
      <c r="F729" s="16" t="str">
        <f t="shared" si="196"/>
        <v/>
      </c>
      <c r="G729" s="20" t="str">
        <f t="shared" si="197"/>
        <v/>
      </c>
      <c r="H729" s="13" t="str">
        <f t="shared" ca="1" si="200"/>
        <v/>
      </c>
      <c r="I729" s="14" t="str">
        <f t="shared" si="201"/>
        <v/>
      </c>
      <c r="J729" s="14" t="str">
        <f>""</f>
        <v/>
      </c>
      <c r="K729" s="14" t="str">
        <f t="shared" si="202"/>
        <v/>
      </c>
      <c r="L729" s="14" t="str">
        <f t="shared" si="203"/>
        <v/>
      </c>
      <c r="M729" s="14" t="str">
        <f t="shared" si="204"/>
        <v/>
      </c>
      <c r="N729" s="14" t="str">
        <f t="shared" si="205"/>
        <v/>
      </c>
      <c r="O729" s="14" t="str">
        <f t="shared" si="206"/>
        <v/>
      </c>
      <c r="P729" s="14" t="str">
        <f t="shared" si="207"/>
        <v/>
      </c>
      <c r="Q729" s="14" t="str">
        <f t="shared" si="208"/>
        <v/>
      </c>
      <c r="R729" s="96" t="str">
        <f t="shared" si="198"/>
        <v/>
      </c>
      <c r="S729" s="14" t="str">
        <f t="shared" si="209"/>
        <v/>
      </c>
      <c r="T729" s="14" t="str">
        <f t="shared" si="199"/>
        <v/>
      </c>
      <c r="U729" s="14" t="str">
        <f t="shared" si="210"/>
        <v/>
      </c>
      <c r="V729" s="14" t="str">
        <f t="shared" si="211"/>
        <v/>
      </c>
      <c r="W729" s="14" t="str">
        <f>IFERROR(CONCATENATE("PAGO N° ",B729," DEL CONTRATO CPS ",V729," ENTRE ",TEXT(VLOOKUP(A729,matriz,IF(generador!B729=1,16,IF(generador!B729=2,19,IF(generador!B729=3,22,IF(generador!B729=4,25,IF(generador!B729=5,28,IF(generador!B729=6,31,IF(generador!B729=7,34,IF(generador!B729=8,37,IF(generador!B729=9,40,IF(generador!B729=10,43,IF(generador!B729=11,46,IF(generador!B729=12,49,IF(generador!B729=13,52,IF(generador!B729=14,55,IF(generador!B729=15,58))))))))))))))),FALSE),"dd/mm/yyyy")," Y ",TEXT(VLOOKUP(A729,matriz,IF(generador!B729=1,17,IF(generador!B729=2,20,IF(generador!B729=3,23,IF(generador!B729=4,26,IF(generador!B729=5,29,IF(generador!B729=6,32,IF(generador!B729=7,35,IF(generador!B729=8,38,IF(generador!B729=9,41,IF(generador!B729=10,44,IF(generador!B729=11,47,IF(generador!B729=12,50,IF(generador!B729=13,53,IF(generador!B729=14,56,IF(generador!B729=15,59))))))))))))))),FALSE),"dd/mm/yyyy")),"")</f>
        <v/>
      </c>
    </row>
    <row r="730" spans="1:23" x14ac:dyDescent="0.25">
      <c r="A730" s="12"/>
      <c r="B730" s="5"/>
      <c r="C730" s="5"/>
      <c r="D730" s="14" t="str">
        <f t="shared" si="195"/>
        <v/>
      </c>
      <c r="E730" s="15" t="str">
        <f>IFERROR(IF(A730&lt;&gt;"",VLOOKUP(A730,matriz,IF(generador!B730=1,15,IF(generador!B730=2,18,IF(generador!B730=3,21,IF(generador!B730=4,24,IF(generador!B730=5,27,IF(generador!B730=6,30,IF(generador!B730=7,33,IF(generador!B730=8,36,IF(generador!B730=9,39,IF(generador!B730=10,42,IF(generador!B730=11,45,IF(generador!B730=12,48,IF(generador!B730=13,51,IF(generador!B730=14,54,IF(generador!B730=15,57))))))))))))))),FALSE),""),"")</f>
        <v/>
      </c>
      <c r="F730" s="16" t="str">
        <f t="shared" si="196"/>
        <v/>
      </c>
      <c r="G730" s="20" t="str">
        <f t="shared" si="197"/>
        <v/>
      </c>
      <c r="H730" s="13" t="str">
        <f t="shared" ca="1" si="200"/>
        <v/>
      </c>
      <c r="I730" s="14" t="str">
        <f t="shared" si="201"/>
        <v/>
      </c>
      <c r="J730" s="14" t="str">
        <f>""</f>
        <v/>
      </c>
      <c r="K730" s="14" t="str">
        <f t="shared" si="202"/>
        <v/>
      </c>
      <c r="L730" s="14" t="str">
        <f t="shared" si="203"/>
        <v/>
      </c>
      <c r="M730" s="14" t="str">
        <f t="shared" si="204"/>
        <v/>
      </c>
      <c r="N730" s="14" t="str">
        <f t="shared" si="205"/>
        <v/>
      </c>
      <c r="O730" s="14" t="str">
        <f t="shared" si="206"/>
        <v/>
      </c>
      <c r="P730" s="14" t="str">
        <f t="shared" si="207"/>
        <v/>
      </c>
      <c r="Q730" s="14" t="str">
        <f t="shared" si="208"/>
        <v/>
      </c>
      <c r="R730" s="96" t="str">
        <f t="shared" si="198"/>
        <v/>
      </c>
      <c r="S730" s="14" t="str">
        <f t="shared" si="209"/>
        <v/>
      </c>
      <c r="T730" s="14" t="str">
        <f t="shared" si="199"/>
        <v/>
      </c>
      <c r="U730" s="14" t="str">
        <f t="shared" si="210"/>
        <v/>
      </c>
      <c r="V730" s="14" t="str">
        <f t="shared" si="211"/>
        <v/>
      </c>
      <c r="W730" s="14" t="str">
        <f>IFERROR(CONCATENATE("PAGO N° ",B730," DEL CONTRATO CPS ",V730," ENTRE ",TEXT(VLOOKUP(A730,matriz,IF(generador!B730=1,16,IF(generador!B730=2,19,IF(generador!B730=3,22,IF(generador!B730=4,25,IF(generador!B730=5,28,IF(generador!B730=6,31,IF(generador!B730=7,34,IF(generador!B730=8,37,IF(generador!B730=9,40,IF(generador!B730=10,43,IF(generador!B730=11,46,IF(generador!B730=12,49,IF(generador!B730=13,52,IF(generador!B730=14,55,IF(generador!B730=15,58))))))))))))))),FALSE),"dd/mm/yyyy")," Y ",TEXT(VLOOKUP(A730,matriz,IF(generador!B730=1,17,IF(generador!B730=2,20,IF(generador!B730=3,23,IF(generador!B730=4,26,IF(generador!B730=5,29,IF(generador!B730=6,32,IF(generador!B730=7,35,IF(generador!B730=8,38,IF(generador!B730=9,41,IF(generador!B730=10,44,IF(generador!B730=11,47,IF(generador!B730=12,50,IF(generador!B730=13,53,IF(generador!B730=14,56,IF(generador!B730=15,59))))))))))))))),FALSE),"dd/mm/yyyy")),"")</f>
        <v/>
      </c>
    </row>
    <row r="731" spans="1:23" x14ac:dyDescent="0.25">
      <c r="A731" s="12"/>
      <c r="B731" s="5"/>
      <c r="C731" s="5"/>
      <c r="D731" s="14" t="str">
        <f t="shared" si="195"/>
        <v/>
      </c>
      <c r="E731" s="15" t="str">
        <f>IFERROR(IF(A731&lt;&gt;"",VLOOKUP(A731,matriz,IF(generador!B731=1,15,IF(generador!B731=2,18,IF(generador!B731=3,21,IF(generador!B731=4,24,IF(generador!B731=5,27,IF(generador!B731=6,30,IF(generador!B731=7,33,IF(generador!B731=8,36,IF(generador!B731=9,39,IF(generador!B731=10,42,IF(generador!B731=11,45,IF(generador!B731=12,48,IF(generador!B731=13,51,IF(generador!B731=14,54,IF(generador!B731=15,57))))))))))))))),FALSE),""),"")</f>
        <v/>
      </c>
      <c r="F731" s="16" t="str">
        <f t="shared" si="196"/>
        <v/>
      </c>
      <c r="G731" s="20" t="str">
        <f t="shared" si="197"/>
        <v/>
      </c>
      <c r="H731" s="13" t="str">
        <f t="shared" ca="1" si="200"/>
        <v/>
      </c>
      <c r="I731" s="14" t="str">
        <f t="shared" si="201"/>
        <v/>
      </c>
      <c r="J731" s="14" t="str">
        <f>""</f>
        <v/>
      </c>
      <c r="K731" s="14" t="str">
        <f t="shared" si="202"/>
        <v/>
      </c>
      <c r="L731" s="14" t="str">
        <f t="shared" si="203"/>
        <v/>
      </c>
      <c r="M731" s="14" t="str">
        <f t="shared" si="204"/>
        <v/>
      </c>
      <c r="N731" s="14" t="str">
        <f t="shared" si="205"/>
        <v/>
      </c>
      <c r="O731" s="14" t="str">
        <f t="shared" si="206"/>
        <v/>
      </c>
      <c r="P731" s="14" t="str">
        <f t="shared" si="207"/>
        <v/>
      </c>
      <c r="Q731" s="14" t="str">
        <f t="shared" si="208"/>
        <v/>
      </c>
      <c r="R731" s="96" t="str">
        <f t="shared" si="198"/>
        <v/>
      </c>
      <c r="S731" s="14" t="str">
        <f t="shared" si="209"/>
        <v/>
      </c>
      <c r="T731" s="14" t="str">
        <f t="shared" si="199"/>
        <v/>
      </c>
      <c r="U731" s="14" t="str">
        <f t="shared" si="210"/>
        <v/>
      </c>
      <c r="V731" s="14" t="str">
        <f t="shared" si="211"/>
        <v/>
      </c>
      <c r="W731" s="14" t="str">
        <f>IFERROR(CONCATENATE("PAGO N° ",B731," DEL CONTRATO CPS ",V731," ENTRE ",TEXT(VLOOKUP(A731,matriz,IF(generador!B731=1,16,IF(generador!B731=2,19,IF(generador!B731=3,22,IF(generador!B731=4,25,IF(generador!B731=5,28,IF(generador!B731=6,31,IF(generador!B731=7,34,IF(generador!B731=8,37,IF(generador!B731=9,40,IF(generador!B731=10,43,IF(generador!B731=11,46,IF(generador!B731=12,49,IF(generador!B731=13,52,IF(generador!B731=14,55,IF(generador!B731=15,58))))))))))))))),FALSE),"dd/mm/yyyy")," Y ",TEXT(VLOOKUP(A731,matriz,IF(generador!B731=1,17,IF(generador!B731=2,20,IF(generador!B731=3,23,IF(generador!B731=4,26,IF(generador!B731=5,29,IF(generador!B731=6,32,IF(generador!B731=7,35,IF(generador!B731=8,38,IF(generador!B731=9,41,IF(generador!B731=10,44,IF(generador!B731=11,47,IF(generador!B731=12,50,IF(generador!B731=13,53,IF(generador!B731=14,56,IF(generador!B731=15,59))))))))))))))),FALSE),"dd/mm/yyyy")),"")</f>
        <v/>
      </c>
    </row>
    <row r="732" spans="1:23" x14ac:dyDescent="0.25">
      <c r="A732" s="12"/>
      <c r="B732" s="5"/>
      <c r="C732" s="5"/>
      <c r="D732" s="14" t="str">
        <f t="shared" si="195"/>
        <v/>
      </c>
      <c r="E732" s="15" t="str">
        <f>IFERROR(IF(A732&lt;&gt;"",VLOOKUP(A732,matriz,IF(generador!B732=1,15,IF(generador!B732=2,18,IF(generador!B732=3,21,IF(generador!B732=4,24,IF(generador!B732=5,27,IF(generador!B732=6,30,IF(generador!B732=7,33,IF(generador!B732=8,36,IF(generador!B732=9,39,IF(generador!B732=10,42,IF(generador!B732=11,45,IF(generador!B732=12,48,IF(generador!B732=13,51,IF(generador!B732=14,54,IF(generador!B732=15,57))))))))))))))),FALSE),""),"")</f>
        <v/>
      </c>
      <c r="F732" s="16" t="str">
        <f t="shared" si="196"/>
        <v/>
      </c>
      <c r="G732" s="20" t="str">
        <f t="shared" si="197"/>
        <v/>
      </c>
      <c r="H732" s="13" t="str">
        <f t="shared" ca="1" si="200"/>
        <v/>
      </c>
      <c r="I732" s="14" t="str">
        <f t="shared" si="201"/>
        <v/>
      </c>
      <c r="J732" s="14" t="str">
        <f>""</f>
        <v/>
      </c>
      <c r="K732" s="14" t="str">
        <f t="shared" si="202"/>
        <v/>
      </c>
      <c r="L732" s="14" t="str">
        <f t="shared" si="203"/>
        <v/>
      </c>
      <c r="M732" s="14" t="str">
        <f t="shared" si="204"/>
        <v/>
      </c>
      <c r="N732" s="14" t="str">
        <f t="shared" si="205"/>
        <v/>
      </c>
      <c r="O732" s="14" t="str">
        <f t="shared" si="206"/>
        <v/>
      </c>
      <c r="P732" s="14" t="str">
        <f t="shared" si="207"/>
        <v/>
      </c>
      <c r="Q732" s="14" t="str">
        <f t="shared" si="208"/>
        <v/>
      </c>
      <c r="R732" s="96" t="str">
        <f t="shared" si="198"/>
        <v/>
      </c>
      <c r="S732" s="14" t="str">
        <f t="shared" si="209"/>
        <v/>
      </c>
      <c r="T732" s="14" t="str">
        <f t="shared" si="199"/>
        <v/>
      </c>
      <c r="U732" s="14" t="str">
        <f t="shared" si="210"/>
        <v/>
      </c>
      <c r="V732" s="14" t="str">
        <f t="shared" si="211"/>
        <v/>
      </c>
      <c r="W732" s="14" t="str">
        <f>IFERROR(CONCATENATE("PAGO N° ",B732," DEL CONTRATO CPS ",V732," ENTRE ",TEXT(VLOOKUP(A732,matriz,IF(generador!B732=1,16,IF(generador!B732=2,19,IF(generador!B732=3,22,IF(generador!B732=4,25,IF(generador!B732=5,28,IF(generador!B732=6,31,IF(generador!B732=7,34,IF(generador!B732=8,37,IF(generador!B732=9,40,IF(generador!B732=10,43,IF(generador!B732=11,46,IF(generador!B732=12,49,IF(generador!B732=13,52,IF(generador!B732=14,55,IF(generador!B732=15,58))))))))))))))),FALSE),"dd/mm/yyyy")," Y ",TEXT(VLOOKUP(A732,matriz,IF(generador!B732=1,17,IF(generador!B732=2,20,IF(generador!B732=3,23,IF(generador!B732=4,26,IF(generador!B732=5,29,IF(generador!B732=6,32,IF(generador!B732=7,35,IF(generador!B732=8,38,IF(generador!B732=9,41,IF(generador!B732=10,44,IF(generador!B732=11,47,IF(generador!B732=12,50,IF(generador!B732=13,53,IF(generador!B732=14,56,IF(generador!B732=15,59))))))))))))))),FALSE),"dd/mm/yyyy")),"")</f>
        <v/>
      </c>
    </row>
    <row r="733" spans="1:23" x14ac:dyDescent="0.25">
      <c r="A733" s="12"/>
      <c r="B733" s="5"/>
      <c r="C733" s="5"/>
      <c r="D733" s="14" t="str">
        <f t="shared" si="195"/>
        <v/>
      </c>
      <c r="E733" s="15" t="str">
        <f>IFERROR(IF(A733&lt;&gt;"",VLOOKUP(A733,matriz,IF(generador!B733=1,15,IF(generador!B733=2,18,IF(generador!B733=3,21,IF(generador!B733=4,24,IF(generador!B733=5,27,IF(generador!B733=6,30,IF(generador!B733=7,33,IF(generador!B733=8,36,IF(generador!B733=9,39,IF(generador!B733=10,42,IF(generador!B733=11,45,IF(generador!B733=12,48,IF(generador!B733=13,51,IF(generador!B733=14,54,IF(generador!B733=15,57))))))))))))))),FALSE),""),"")</f>
        <v/>
      </c>
      <c r="F733" s="16" t="str">
        <f t="shared" si="196"/>
        <v/>
      </c>
      <c r="G733" s="20" t="str">
        <f t="shared" si="197"/>
        <v/>
      </c>
      <c r="H733" s="13" t="str">
        <f t="shared" ca="1" si="200"/>
        <v/>
      </c>
      <c r="I733" s="14" t="str">
        <f t="shared" si="201"/>
        <v/>
      </c>
      <c r="J733" s="14" t="str">
        <f>""</f>
        <v/>
      </c>
      <c r="K733" s="14" t="str">
        <f t="shared" si="202"/>
        <v/>
      </c>
      <c r="L733" s="14" t="str">
        <f t="shared" si="203"/>
        <v/>
      </c>
      <c r="M733" s="14" t="str">
        <f t="shared" si="204"/>
        <v/>
      </c>
      <c r="N733" s="14" t="str">
        <f t="shared" si="205"/>
        <v/>
      </c>
      <c r="O733" s="14" t="str">
        <f t="shared" si="206"/>
        <v/>
      </c>
      <c r="P733" s="14" t="str">
        <f t="shared" si="207"/>
        <v/>
      </c>
      <c r="Q733" s="14" t="str">
        <f t="shared" si="208"/>
        <v/>
      </c>
      <c r="R733" s="96" t="str">
        <f t="shared" si="198"/>
        <v/>
      </c>
      <c r="S733" s="14" t="str">
        <f t="shared" si="209"/>
        <v/>
      </c>
      <c r="T733" s="14" t="str">
        <f t="shared" si="199"/>
        <v/>
      </c>
      <c r="U733" s="14" t="str">
        <f t="shared" si="210"/>
        <v/>
      </c>
      <c r="V733" s="14" t="str">
        <f t="shared" si="211"/>
        <v/>
      </c>
      <c r="W733" s="14" t="str">
        <f>IFERROR(CONCATENATE("PAGO N° ",B733," DEL CONTRATO CPS ",V733," ENTRE ",TEXT(VLOOKUP(A733,matriz,IF(generador!B733=1,16,IF(generador!B733=2,19,IF(generador!B733=3,22,IF(generador!B733=4,25,IF(generador!B733=5,28,IF(generador!B733=6,31,IF(generador!B733=7,34,IF(generador!B733=8,37,IF(generador!B733=9,40,IF(generador!B733=10,43,IF(generador!B733=11,46,IF(generador!B733=12,49,IF(generador!B733=13,52,IF(generador!B733=14,55,IF(generador!B733=15,58))))))))))))))),FALSE),"dd/mm/yyyy")," Y ",TEXT(VLOOKUP(A733,matriz,IF(generador!B733=1,17,IF(generador!B733=2,20,IF(generador!B733=3,23,IF(generador!B733=4,26,IF(generador!B733=5,29,IF(generador!B733=6,32,IF(generador!B733=7,35,IF(generador!B733=8,38,IF(generador!B733=9,41,IF(generador!B733=10,44,IF(generador!B733=11,47,IF(generador!B733=12,50,IF(generador!B733=13,53,IF(generador!B733=14,56,IF(generador!B733=15,59))))))))))))))),FALSE),"dd/mm/yyyy")),"")</f>
        <v/>
      </c>
    </row>
    <row r="734" spans="1:23" x14ac:dyDescent="0.25">
      <c r="A734" s="12"/>
      <c r="B734" s="5"/>
      <c r="C734" s="5"/>
      <c r="D734" s="14" t="str">
        <f t="shared" si="195"/>
        <v/>
      </c>
      <c r="E734" s="15" t="str">
        <f>IFERROR(IF(A734&lt;&gt;"",VLOOKUP(A734,matriz,IF(generador!B734=1,15,IF(generador!B734=2,18,IF(generador!B734=3,21,IF(generador!B734=4,24,IF(generador!B734=5,27,IF(generador!B734=6,30,IF(generador!B734=7,33,IF(generador!B734=8,36,IF(generador!B734=9,39,IF(generador!B734=10,42,IF(generador!B734=11,45,IF(generador!B734=12,48,IF(generador!B734=13,51,IF(generador!B734=14,54,IF(generador!B734=15,57))))))))))))))),FALSE),""),"")</f>
        <v/>
      </c>
      <c r="F734" s="16" t="str">
        <f t="shared" si="196"/>
        <v/>
      </c>
      <c r="G734" s="20" t="str">
        <f t="shared" si="197"/>
        <v/>
      </c>
      <c r="H734" s="13" t="str">
        <f t="shared" ca="1" si="200"/>
        <v/>
      </c>
      <c r="I734" s="14" t="str">
        <f t="shared" si="201"/>
        <v/>
      </c>
      <c r="J734" s="14" t="str">
        <f>""</f>
        <v/>
      </c>
      <c r="K734" s="14" t="str">
        <f t="shared" si="202"/>
        <v/>
      </c>
      <c r="L734" s="14" t="str">
        <f t="shared" si="203"/>
        <v/>
      </c>
      <c r="M734" s="14" t="str">
        <f t="shared" si="204"/>
        <v/>
      </c>
      <c r="N734" s="14" t="str">
        <f t="shared" si="205"/>
        <v/>
      </c>
      <c r="O734" s="14" t="str">
        <f t="shared" si="206"/>
        <v/>
      </c>
      <c r="P734" s="14" t="str">
        <f t="shared" si="207"/>
        <v/>
      </c>
      <c r="Q734" s="14" t="str">
        <f t="shared" si="208"/>
        <v/>
      </c>
      <c r="R734" s="96" t="str">
        <f t="shared" si="198"/>
        <v/>
      </c>
      <c r="S734" s="14" t="str">
        <f t="shared" si="209"/>
        <v/>
      </c>
      <c r="T734" s="14" t="str">
        <f t="shared" si="199"/>
        <v/>
      </c>
      <c r="U734" s="14" t="str">
        <f t="shared" si="210"/>
        <v/>
      </c>
      <c r="V734" s="14" t="str">
        <f t="shared" si="211"/>
        <v/>
      </c>
      <c r="W734" s="14" t="str">
        <f>IFERROR(CONCATENATE("PAGO N° ",B734," DEL CONTRATO CPS ",V734," ENTRE ",TEXT(VLOOKUP(A734,matriz,IF(generador!B734=1,16,IF(generador!B734=2,19,IF(generador!B734=3,22,IF(generador!B734=4,25,IF(generador!B734=5,28,IF(generador!B734=6,31,IF(generador!B734=7,34,IF(generador!B734=8,37,IF(generador!B734=9,40,IF(generador!B734=10,43,IF(generador!B734=11,46,IF(generador!B734=12,49,IF(generador!B734=13,52,IF(generador!B734=14,55,IF(generador!B734=15,58))))))))))))))),FALSE),"dd/mm/yyyy")," Y ",TEXT(VLOOKUP(A734,matriz,IF(generador!B734=1,17,IF(generador!B734=2,20,IF(generador!B734=3,23,IF(generador!B734=4,26,IF(generador!B734=5,29,IF(generador!B734=6,32,IF(generador!B734=7,35,IF(generador!B734=8,38,IF(generador!B734=9,41,IF(generador!B734=10,44,IF(generador!B734=11,47,IF(generador!B734=12,50,IF(generador!B734=13,53,IF(generador!B734=14,56,IF(generador!B734=15,59))))))))))))))),FALSE),"dd/mm/yyyy")),"")</f>
        <v/>
      </c>
    </row>
    <row r="735" spans="1:23" x14ac:dyDescent="0.25">
      <c r="A735" s="12"/>
      <c r="B735" s="5"/>
      <c r="C735" s="5"/>
      <c r="D735" s="14" t="str">
        <f t="shared" si="195"/>
        <v/>
      </c>
      <c r="E735" s="15" t="str">
        <f>IFERROR(IF(A735&lt;&gt;"",VLOOKUP(A735,matriz,IF(generador!B735=1,15,IF(generador!B735=2,18,IF(generador!B735=3,21,IF(generador!B735=4,24,IF(generador!B735=5,27,IF(generador!B735=6,30,IF(generador!B735=7,33,IF(generador!B735=8,36,IF(generador!B735=9,39,IF(generador!B735=10,42,IF(generador!B735=11,45,IF(generador!B735=12,48,IF(generador!B735=13,51,IF(generador!B735=14,54,IF(generador!B735=15,57))))))))))))))),FALSE),""),"")</f>
        <v/>
      </c>
      <c r="F735" s="16" t="str">
        <f t="shared" si="196"/>
        <v/>
      </c>
      <c r="G735" s="20" t="str">
        <f t="shared" si="197"/>
        <v/>
      </c>
      <c r="H735" s="13" t="str">
        <f t="shared" ca="1" si="200"/>
        <v/>
      </c>
      <c r="I735" s="14" t="str">
        <f t="shared" si="201"/>
        <v/>
      </c>
      <c r="J735" s="14" t="str">
        <f>""</f>
        <v/>
      </c>
      <c r="K735" s="14" t="str">
        <f t="shared" si="202"/>
        <v/>
      </c>
      <c r="L735" s="14" t="str">
        <f t="shared" si="203"/>
        <v/>
      </c>
      <c r="M735" s="14" t="str">
        <f t="shared" si="204"/>
        <v/>
      </c>
      <c r="N735" s="14" t="str">
        <f t="shared" si="205"/>
        <v/>
      </c>
      <c r="O735" s="14" t="str">
        <f t="shared" si="206"/>
        <v/>
      </c>
      <c r="P735" s="14" t="str">
        <f t="shared" si="207"/>
        <v/>
      </c>
      <c r="Q735" s="14" t="str">
        <f t="shared" si="208"/>
        <v/>
      </c>
      <c r="R735" s="96" t="str">
        <f t="shared" si="198"/>
        <v/>
      </c>
      <c r="S735" s="14" t="str">
        <f t="shared" si="209"/>
        <v/>
      </c>
      <c r="T735" s="14" t="str">
        <f t="shared" si="199"/>
        <v/>
      </c>
      <c r="U735" s="14" t="str">
        <f t="shared" si="210"/>
        <v/>
      </c>
      <c r="V735" s="14" t="str">
        <f t="shared" si="211"/>
        <v/>
      </c>
      <c r="W735" s="14" t="str">
        <f>IFERROR(CONCATENATE("PAGO N° ",B735," DEL CONTRATO CPS ",V735," ENTRE ",TEXT(VLOOKUP(A735,matriz,IF(generador!B735=1,16,IF(generador!B735=2,19,IF(generador!B735=3,22,IF(generador!B735=4,25,IF(generador!B735=5,28,IF(generador!B735=6,31,IF(generador!B735=7,34,IF(generador!B735=8,37,IF(generador!B735=9,40,IF(generador!B735=10,43,IF(generador!B735=11,46,IF(generador!B735=12,49,IF(generador!B735=13,52,IF(generador!B735=14,55,IF(generador!B735=15,58))))))))))))))),FALSE),"dd/mm/yyyy")," Y ",TEXT(VLOOKUP(A735,matriz,IF(generador!B735=1,17,IF(generador!B735=2,20,IF(generador!B735=3,23,IF(generador!B735=4,26,IF(generador!B735=5,29,IF(generador!B735=6,32,IF(generador!B735=7,35,IF(generador!B735=8,38,IF(generador!B735=9,41,IF(generador!B735=10,44,IF(generador!B735=11,47,IF(generador!B735=12,50,IF(generador!B735=13,53,IF(generador!B735=14,56,IF(generador!B735=15,59))))))))))))))),FALSE),"dd/mm/yyyy")),"")</f>
        <v/>
      </c>
    </row>
    <row r="736" spans="1:23" x14ac:dyDescent="0.25">
      <c r="A736" s="12"/>
      <c r="B736" s="5"/>
      <c r="C736" s="5"/>
      <c r="D736" s="14" t="str">
        <f t="shared" si="195"/>
        <v/>
      </c>
      <c r="E736" s="15" t="str">
        <f>IFERROR(IF(A736&lt;&gt;"",VLOOKUP(A736,matriz,IF(generador!B736=1,15,IF(generador!B736=2,18,IF(generador!B736=3,21,IF(generador!B736=4,24,IF(generador!B736=5,27,IF(generador!B736=6,30,IF(generador!B736=7,33,IF(generador!B736=8,36,IF(generador!B736=9,39,IF(generador!B736=10,42,IF(generador!B736=11,45,IF(generador!B736=12,48,IF(generador!B736=13,51,IF(generador!B736=14,54,IF(generador!B736=15,57))))))))))))))),FALSE),""),"")</f>
        <v/>
      </c>
      <c r="F736" s="16" t="str">
        <f t="shared" si="196"/>
        <v/>
      </c>
      <c r="G736" s="20" t="str">
        <f t="shared" si="197"/>
        <v/>
      </c>
      <c r="H736" s="13" t="str">
        <f t="shared" ca="1" si="200"/>
        <v/>
      </c>
      <c r="I736" s="14" t="str">
        <f t="shared" si="201"/>
        <v/>
      </c>
      <c r="J736" s="14" t="str">
        <f>""</f>
        <v/>
      </c>
      <c r="K736" s="14" t="str">
        <f t="shared" si="202"/>
        <v/>
      </c>
      <c r="L736" s="14" t="str">
        <f t="shared" si="203"/>
        <v/>
      </c>
      <c r="M736" s="14" t="str">
        <f t="shared" si="204"/>
        <v/>
      </c>
      <c r="N736" s="14" t="str">
        <f t="shared" si="205"/>
        <v/>
      </c>
      <c r="O736" s="14" t="str">
        <f t="shared" si="206"/>
        <v/>
      </c>
      <c r="P736" s="14" t="str">
        <f t="shared" si="207"/>
        <v/>
      </c>
      <c r="Q736" s="14" t="str">
        <f t="shared" si="208"/>
        <v/>
      </c>
      <c r="R736" s="96" t="str">
        <f t="shared" si="198"/>
        <v/>
      </c>
      <c r="S736" s="14" t="str">
        <f t="shared" si="209"/>
        <v/>
      </c>
      <c r="T736" s="14" t="str">
        <f t="shared" si="199"/>
        <v/>
      </c>
      <c r="U736" s="14" t="str">
        <f t="shared" si="210"/>
        <v/>
      </c>
      <c r="V736" s="14" t="str">
        <f t="shared" si="211"/>
        <v/>
      </c>
      <c r="W736" s="14" t="str">
        <f>IFERROR(CONCATENATE("PAGO N° ",B736," DEL CONTRATO CPS ",V736," ENTRE ",TEXT(VLOOKUP(A736,matriz,IF(generador!B736=1,16,IF(generador!B736=2,19,IF(generador!B736=3,22,IF(generador!B736=4,25,IF(generador!B736=5,28,IF(generador!B736=6,31,IF(generador!B736=7,34,IF(generador!B736=8,37,IF(generador!B736=9,40,IF(generador!B736=10,43,IF(generador!B736=11,46,IF(generador!B736=12,49,IF(generador!B736=13,52,IF(generador!B736=14,55,IF(generador!B736=15,58))))))))))))))),FALSE),"dd/mm/yyyy")," Y ",TEXT(VLOOKUP(A736,matriz,IF(generador!B736=1,17,IF(generador!B736=2,20,IF(generador!B736=3,23,IF(generador!B736=4,26,IF(generador!B736=5,29,IF(generador!B736=6,32,IF(generador!B736=7,35,IF(generador!B736=8,38,IF(generador!B736=9,41,IF(generador!B736=10,44,IF(generador!B736=11,47,IF(generador!B736=12,50,IF(generador!B736=13,53,IF(generador!B736=14,56,IF(generador!B736=15,59))))))))))))))),FALSE),"dd/mm/yyyy")),"")</f>
        <v/>
      </c>
    </row>
    <row r="737" spans="1:23" x14ac:dyDescent="0.25">
      <c r="A737" s="12"/>
      <c r="B737" s="5"/>
      <c r="C737" s="5"/>
      <c r="D737" s="14" t="str">
        <f t="shared" si="195"/>
        <v/>
      </c>
      <c r="E737" s="15" t="str">
        <f>IFERROR(IF(A737&lt;&gt;"",VLOOKUP(A737,matriz,IF(generador!B737=1,15,IF(generador!B737=2,18,IF(generador!B737=3,21,IF(generador!B737=4,24,IF(generador!B737=5,27,IF(generador!B737=6,30,IF(generador!B737=7,33,IF(generador!B737=8,36,IF(generador!B737=9,39,IF(generador!B737=10,42,IF(generador!B737=11,45,IF(generador!B737=12,48,IF(generador!B737=13,51,IF(generador!B737=14,54,IF(generador!B737=15,57))))))))))))))),FALSE),""),"")</f>
        <v/>
      </c>
      <c r="F737" s="16" t="str">
        <f t="shared" si="196"/>
        <v/>
      </c>
      <c r="G737" s="20" t="str">
        <f t="shared" si="197"/>
        <v/>
      </c>
      <c r="H737" s="13" t="str">
        <f t="shared" ca="1" si="200"/>
        <v/>
      </c>
      <c r="I737" s="14" t="str">
        <f t="shared" si="201"/>
        <v/>
      </c>
      <c r="J737" s="14" t="str">
        <f>""</f>
        <v/>
      </c>
      <c r="K737" s="14" t="str">
        <f t="shared" si="202"/>
        <v/>
      </c>
      <c r="L737" s="14" t="str">
        <f t="shared" si="203"/>
        <v/>
      </c>
      <c r="M737" s="14" t="str">
        <f t="shared" si="204"/>
        <v/>
      </c>
      <c r="N737" s="14" t="str">
        <f t="shared" si="205"/>
        <v/>
      </c>
      <c r="O737" s="14" t="str">
        <f t="shared" si="206"/>
        <v/>
      </c>
      <c r="P737" s="14" t="str">
        <f t="shared" si="207"/>
        <v/>
      </c>
      <c r="Q737" s="14" t="str">
        <f t="shared" si="208"/>
        <v/>
      </c>
      <c r="R737" s="96" t="str">
        <f t="shared" si="198"/>
        <v/>
      </c>
      <c r="S737" s="14" t="str">
        <f t="shared" si="209"/>
        <v/>
      </c>
      <c r="T737" s="14" t="str">
        <f t="shared" si="199"/>
        <v/>
      </c>
      <c r="U737" s="14" t="str">
        <f t="shared" si="210"/>
        <v/>
      </c>
      <c r="V737" s="14" t="str">
        <f t="shared" si="211"/>
        <v/>
      </c>
      <c r="W737" s="14" t="str">
        <f>IFERROR(CONCATENATE("PAGO N° ",B737," DEL CONTRATO CPS ",V737," ENTRE ",TEXT(VLOOKUP(A737,matriz,IF(generador!B737=1,16,IF(generador!B737=2,19,IF(generador!B737=3,22,IF(generador!B737=4,25,IF(generador!B737=5,28,IF(generador!B737=6,31,IF(generador!B737=7,34,IF(generador!B737=8,37,IF(generador!B737=9,40,IF(generador!B737=10,43,IF(generador!B737=11,46,IF(generador!B737=12,49,IF(generador!B737=13,52,IF(generador!B737=14,55,IF(generador!B737=15,58))))))))))))))),FALSE),"dd/mm/yyyy")," Y ",TEXT(VLOOKUP(A737,matriz,IF(generador!B737=1,17,IF(generador!B737=2,20,IF(generador!B737=3,23,IF(generador!B737=4,26,IF(generador!B737=5,29,IF(generador!B737=6,32,IF(generador!B737=7,35,IF(generador!B737=8,38,IF(generador!B737=9,41,IF(generador!B737=10,44,IF(generador!B737=11,47,IF(generador!B737=12,50,IF(generador!B737=13,53,IF(generador!B737=14,56,IF(generador!B737=15,59))))))))))))))),FALSE),"dd/mm/yyyy")),"")</f>
        <v/>
      </c>
    </row>
    <row r="738" spans="1:23" x14ac:dyDescent="0.25">
      <c r="A738" s="12"/>
      <c r="B738" s="5"/>
      <c r="C738" s="5"/>
      <c r="D738" s="14" t="str">
        <f t="shared" si="195"/>
        <v/>
      </c>
      <c r="E738" s="15" t="str">
        <f>IFERROR(IF(A738&lt;&gt;"",VLOOKUP(A738,matriz,IF(generador!B738=1,15,IF(generador!B738=2,18,IF(generador!B738=3,21,IF(generador!B738=4,24,IF(generador!B738=5,27,IF(generador!B738=6,30,IF(generador!B738=7,33,IF(generador!B738=8,36,IF(generador!B738=9,39,IF(generador!B738=10,42,IF(generador!B738=11,45,IF(generador!B738=12,48,IF(generador!B738=13,51,IF(generador!B738=14,54,IF(generador!B738=15,57))))))))))))))),FALSE),""),"")</f>
        <v/>
      </c>
      <c r="F738" s="16" t="str">
        <f t="shared" si="196"/>
        <v/>
      </c>
      <c r="G738" s="20" t="str">
        <f t="shared" si="197"/>
        <v/>
      </c>
      <c r="H738" s="13" t="str">
        <f t="shared" ca="1" si="200"/>
        <v/>
      </c>
      <c r="I738" s="14" t="str">
        <f t="shared" si="201"/>
        <v/>
      </c>
      <c r="J738" s="14" t="str">
        <f>""</f>
        <v/>
      </c>
      <c r="K738" s="14" t="str">
        <f t="shared" si="202"/>
        <v/>
      </c>
      <c r="L738" s="14" t="str">
        <f t="shared" si="203"/>
        <v/>
      </c>
      <c r="M738" s="14" t="str">
        <f t="shared" si="204"/>
        <v/>
      </c>
      <c r="N738" s="14" t="str">
        <f t="shared" si="205"/>
        <v/>
      </c>
      <c r="O738" s="14" t="str">
        <f t="shared" si="206"/>
        <v/>
      </c>
      <c r="P738" s="14" t="str">
        <f t="shared" si="207"/>
        <v/>
      </c>
      <c r="Q738" s="14" t="str">
        <f t="shared" si="208"/>
        <v/>
      </c>
      <c r="R738" s="96" t="str">
        <f t="shared" si="198"/>
        <v/>
      </c>
      <c r="S738" s="14" t="str">
        <f t="shared" si="209"/>
        <v/>
      </c>
      <c r="T738" s="14" t="str">
        <f t="shared" si="199"/>
        <v/>
      </c>
      <c r="U738" s="14" t="str">
        <f t="shared" si="210"/>
        <v/>
      </c>
      <c r="V738" s="14" t="str">
        <f t="shared" si="211"/>
        <v/>
      </c>
      <c r="W738" s="14" t="str">
        <f>IFERROR(CONCATENATE("PAGO N° ",B738," DEL CONTRATO CPS ",V738," ENTRE ",TEXT(VLOOKUP(A738,matriz,IF(generador!B738=1,16,IF(generador!B738=2,19,IF(generador!B738=3,22,IF(generador!B738=4,25,IF(generador!B738=5,28,IF(generador!B738=6,31,IF(generador!B738=7,34,IF(generador!B738=8,37,IF(generador!B738=9,40,IF(generador!B738=10,43,IF(generador!B738=11,46,IF(generador!B738=12,49,IF(generador!B738=13,52,IF(generador!B738=14,55,IF(generador!B738=15,58))))))))))))))),FALSE),"dd/mm/yyyy")," Y ",TEXT(VLOOKUP(A738,matriz,IF(generador!B738=1,17,IF(generador!B738=2,20,IF(generador!B738=3,23,IF(generador!B738=4,26,IF(generador!B738=5,29,IF(generador!B738=6,32,IF(generador!B738=7,35,IF(generador!B738=8,38,IF(generador!B738=9,41,IF(generador!B738=10,44,IF(generador!B738=11,47,IF(generador!B738=12,50,IF(generador!B738=13,53,IF(generador!B738=14,56,IF(generador!B738=15,59))))))))))))))),FALSE),"dd/mm/yyyy")),"")</f>
        <v/>
      </c>
    </row>
    <row r="739" spans="1:23" x14ac:dyDescent="0.25">
      <c r="A739" s="12"/>
      <c r="B739" s="5"/>
      <c r="C739" s="5"/>
      <c r="D739" s="14" t="str">
        <f t="shared" si="195"/>
        <v/>
      </c>
      <c r="E739" s="15" t="str">
        <f>IFERROR(IF(A739&lt;&gt;"",VLOOKUP(A739,matriz,IF(generador!B739=1,15,IF(generador!B739=2,18,IF(generador!B739=3,21,IF(generador!B739=4,24,IF(generador!B739=5,27,IF(generador!B739=6,30,IF(generador!B739=7,33,IF(generador!B739=8,36,IF(generador!B739=9,39,IF(generador!B739=10,42,IF(generador!B739=11,45,IF(generador!B739=12,48,IF(generador!B739=13,51,IF(generador!B739=14,54,IF(generador!B739=15,57))))))))))))))),FALSE),""),"")</f>
        <v/>
      </c>
      <c r="F739" s="16" t="str">
        <f t="shared" si="196"/>
        <v/>
      </c>
      <c r="G739" s="20" t="str">
        <f t="shared" si="197"/>
        <v/>
      </c>
      <c r="H739" s="13" t="str">
        <f t="shared" ca="1" si="200"/>
        <v/>
      </c>
      <c r="I739" s="14" t="str">
        <f t="shared" si="201"/>
        <v/>
      </c>
      <c r="J739" s="14" t="str">
        <f>""</f>
        <v/>
      </c>
      <c r="K739" s="14" t="str">
        <f t="shared" si="202"/>
        <v/>
      </c>
      <c r="L739" s="14" t="str">
        <f t="shared" si="203"/>
        <v/>
      </c>
      <c r="M739" s="14" t="str">
        <f t="shared" si="204"/>
        <v/>
      </c>
      <c r="N739" s="14" t="str">
        <f t="shared" si="205"/>
        <v/>
      </c>
      <c r="O739" s="14" t="str">
        <f t="shared" si="206"/>
        <v/>
      </c>
      <c r="P739" s="14" t="str">
        <f t="shared" si="207"/>
        <v/>
      </c>
      <c r="Q739" s="14" t="str">
        <f t="shared" si="208"/>
        <v/>
      </c>
      <c r="R739" s="96" t="str">
        <f t="shared" si="198"/>
        <v/>
      </c>
      <c r="S739" s="14" t="str">
        <f t="shared" si="209"/>
        <v/>
      </c>
      <c r="T739" s="14" t="str">
        <f t="shared" si="199"/>
        <v/>
      </c>
      <c r="U739" s="14" t="str">
        <f t="shared" si="210"/>
        <v/>
      </c>
      <c r="V739" s="14" t="str">
        <f t="shared" si="211"/>
        <v/>
      </c>
      <c r="W739" s="14" t="str">
        <f>IFERROR(CONCATENATE("PAGO N° ",B739," DEL CONTRATO CPS ",V739," ENTRE ",TEXT(VLOOKUP(A739,matriz,IF(generador!B739=1,16,IF(generador!B739=2,19,IF(generador!B739=3,22,IF(generador!B739=4,25,IF(generador!B739=5,28,IF(generador!B739=6,31,IF(generador!B739=7,34,IF(generador!B739=8,37,IF(generador!B739=9,40,IF(generador!B739=10,43,IF(generador!B739=11,46,IF(generador!B739=12,49,IF(generador!B739=13,52,IF(generador!B739=14,55,IF(generador!B739=15,58))))))))))))))),FALSE),"dd/mm/yyyy")," Y ",TEXT(VLOOKUP(A739,matriz,IF(generador!B739=1,17,IF(generador!B739=2,20,IF(generador!B739=3,23,IF(generador!B739=4,26,IF(generador!B739=5,29,IF(generador!B739=6,32,IF(generador!B739=7,35,IF(generador!B739=8,38,IF(generador!B739=9,41,IF(generador!B739=10,44,IF(generador!B739=11,47,IF(generador!B739=12,50,IF(generador!B739=13,53,IF(generador!B739=14,56,IF(generador!B739=15,59))))))))))))))),FALSE),"dd/mm/yyyy")),"")</f>
        <v/>
      </c>
    </row>
    <row r="740" spans="1:23" x14ac:dyDescent="0.25">
      <c r="A740" s="12"/>
      <c r="B740" s="5"/>
      <c r="C740" s="5"/>
      <c r="D740" s="14" t="str">
        <f t="shared" si="195"/>
        <v/>
      </c>
      <c r="E740" s="15" t="str">
        <f>IFERROR(IF(A740&lt;&gt;"",VLOOKUP(A740,matriz,IF(generador!B740=1,15,IF(generador!B740=2,18,IF(generador!B740=3,21,IF(generador!B740=4,24,IF(generador!B740=5,27,IF(generador!B740=6,30,IF(generador!B740=7,33,IF(generador!B740=8,36,IF(generador!B740=9,39,IF(generador!B740=10,42,IF(generador!B740=11,45,IF(generador!B740=12,48,IF(generador!B740=13,51,IF(generador!B740=14,54,IF(generador!B740=15,57))))))))))))))),FALSE),""),"")</f>
        <v/>
      </c>
      <c r="F740" s="16" t="str">
        <f t="shared" si="196"/>
        <v/>
      </c>
      <c r="G740" s="20" t="str">
        <f t="shared" si="197"/>
        <v/>
      </c>
      <c r="H740" s="13" t="str">
        <f t="shared" ca="1" si="200"/>
        <v/>
      </c>
      <c r="I740" s="14" t="str">
        <f t="shared" si="201"/>
        <v/>
      </c>
      <c r="J740" s="14" t="str">
        <f>""</f>
        <v/>
      </c>
      <c r="K740" s="14" t="str">
        <f t="shared" si="202"/>
        <v/>
      </c>
      <c r="L740" s="14" t="str">
        <f t="shared" si="203"/>
        <v/>
      </c>
      <c r="M740" s="14" t="str">
        <f t="shared" si="204"/>
        <v/>
      </c>
      <c r="N740" s="14" t="str">
        <f t="shared" si="205"/>
        <v/>
      </c>
      <c r="O740" s="14" t="str">
        <f t="shared" si="206"/>
        <v/>
      </c>
      <c r="P740" s="14" t="str">
        <f t="shared" si="207"/>
        <v/>
      </c>
      <c r="Q740" s="14" t="str">
        <f t="shared" si="208"/>
        <v/>
      </c>
      <c r="R740" s="96" t="str">
        <f t="shared" si="198"/>
        <v/>
      </c>
      <c r="S740" s="14" t="str">
        <f t="shared" si="209"/>
        <v/>
      </c>
      <c r="T740" s="14" t="str">
        <f t="shared" si="199"/>
        <v/>
      </c>
      <c r="U740" s="14" t="str">
        <f t="shared" si="210"/>
        <v/>
      </c>
      <c r="V740" s="14" t="str">
        <f t="shared" si="211"/>
        <v/>
      </c>
      <c r="W740" s="14" t="str">
        <f>IFERROR(CONCATENATE("PAGO N° ",B740," DEL CONTRATO CPS ",V740," ENTRE ",TEXT(VLOOKUP(A740,matriz,IF(generador!B740=1,16,IF(generador!B740=2,19,IF(generador!B740=3,22,IF(generador!B740=4,25,IF(generador!B740=5,28,IF(generador!B740=6,31,IF(generador!B740=7,34,IF(generador!B740=8,37,IF(generador!B740=9,40,IF(generador!B740=10,43,IF(generador!B740=11,46,IF(generador!B740=12,49,IF(generador!B740=13,52,IF(generador!B740=14,55,IF(generador!B740=15,58))))))))))))))),FALSE),"dd/mm/yyyy")," Y ",TEXT(VLOOKUP(A740,matriz,IF(generador!B740=1,17,IF(generador!B740=2,20,IF(generador!B740=3,23,IF(generador!B740=4,26,IF(generador!B740=5,29,IF(generador!B740=6,32,IF(generador!B740=7,35,IF(generador!B740=8,38,IF(generador!B740=9,41,IF(generador!B740=10,44,IF(generador!B740=11,47,IF(generador!B740=12,50,IF(generador!B740=13,53,IF(generador!B740=14,56,IF(generador!B740=15,59))))))))))))))),FALSE),"dd/mm/yyyy")),"")</f>
        <v/>
      </c>
    </row>
    <row r="741" spans="1:23" x14ac:dyDescent="0.25">
      <c r="A741" s="12"/>
      <c r="B741" s="5"/>
      <c r="C741" s="5"/>
      <c r="D741" s="14" t="str">
        <f t="shared" si="195"/>
        <v/>
      </c>
      <c r="E741" s="15" t="str">
        <f>IFERROR(IF(A741&lt;&gt;"",VLOOKUP(A741,matriz,IF(generador!B741=1,15,IF(generador!B741=2,18,IF(generador!B741=3,21,IF(generador!B741=4,24,IF(generador!B741=5,27,IF(generador!B741=6,30,IF(generador!B741=7,33,IF(generador!B741=8,36,IF(generador!B741=9,39,IF(generador!B741=10,42,IF(generador!B741=11,45,IF(generador!B741=12,48,IF(generador!B741=13,51,IF(generador!B741=14,54,IF(generador!B741=15,57))))))))))))))),FALSE),""),"")</f>
        <v/>
      </c>
      <c r="F741" s="16" t="str">
        <f t="shared" si="196"/>
        <v/>
      </c>
      <c r="G741" s="20" t="str">
        <f t="shared" si="197"/>
        <v/>
      </c>
      <c r="H741" s="13" t="str">
        <f t="shared" ca="1" si="200"/>
        <v/>
      </c>
      <c r="I741" s="14" t="str">
        <f t="shared" si="201"/>
        <v/>
      </c>
      <c r="J741" s="14" t="str">
        <f>""</f>
        <v/>
      </c>
      <c r="K741" s="14" t="str">
        <f t="shared" si="202"/>
        <v/>
      </c>
      <c r="L741" s="14" t="str">
        <f t="shared" si="203"/>
        <v/>
      </c>
      <c r="M741" s="14" t="str">
        <f t="shared" si="204"/>
        <v/>
      </c>
      <c r="N741" s="14" t="str">
        <f t="shared" si="205"/>
        <v/>
      </c>
      <c r="O741" s="14" t="str">
        <f t="shared" si="206"/>
        <v/>
      </c>
      <c r="P741" s="14" t="str">
        <f t="shared" si="207"/>
        <v/>
      </c>
      <c r="Q741" s="14" t="str">
        <f t="shared" si="208"/>
        <v/>
      </c>
      <c r="R741" s="96" t="str">
        <f t="shared" si="198"/>
        <v/>
      </c>
      <c r="S741" s="14" t="str">
        <f t="shared" si="209"/>
        <v/>
      </c>
      <c r="T741" s="14" t="str">
        <f t="shared" si="199"/>
        <v/>
      </c>
      <c r="U741" s="14" t="str">
        <f t="shared" si="210"/>
        <v/>
      </c>
      <c r="V741" s="14" t="str">
        <f t="shared" si="211"/>
        <v/>
      </c>
      <c r="W741" s="14" t="str">
        <f>IFERROR(CONCATENATE("PAGO N° ",B741," DEL CONTRATO CPS ",V741," ENTRE ",TEXT(VLOOKUP(A741,matriz,IF(generador!B741=1,16,IF(generador!B741=2,19,IF(generador!B741=3,22,IF(generador!B741=4,25,IF(generador!B741=5,28,IF(generador!B741=6,31,IF(generador!B741=7,34,IF(generador!B741=8,37,IF(generador!B741=9,40,IF(generador!B741=10,43,IF(generador!B741=11,46,IF(generador!B741=12,49,IF(generador!B741=13,52,IF(generador!B741=14,55,IF(generador!B741=15,58))))))))))))))),FALSE),"dd/mm/yyyy")," Y ",TEXT(VLOOKUP(A741,matriz,IF(generador!B741=1,17,IF(generador!B741=2,20,IF(generador!B741=3,23,IF(generador!B741=4,26,IF(generador!B741=5,29,IF(generador!B741=6,32,IF(generador!B741=7,35,IF(generador!B741=8,38,IF(generador!B741=9,41,IF(generador!B741=10,44,IF(generador!B741=11,47,IF(generador!B741=12,50,IF(generador!B741=13,53,IF(generador!B741=14,56,IF(generador!B741=15,59))))))))))))))),FALSE),"dd/mm/yyyy")),"")</f>
        <v/>
      </c>
    </row>
    <row r="742" spans="1:23" x14ac:dyDescent="0.25">
      <c r="A742" s="12"/>
      <c r="B742" s="5"/>
      <c r="C742" s="5"/>
      <c r="D742" s="14" t="str">
        <f t="shared" si="195"/>
        <v/>
      </c>
      <c r="E742" s="15" t="str">
        <f>IFERROR(IF(A742&lt;&gt;"",VLOOKUP(A742,matriz,IF(generador!B742=1,15,IF(generador!B742=2,18,IF(generador!B742=3,21,IF(generador!B742=4,24,IF(generador!B742=5,27,IF(generador!B742=6,30,IF(generador!B742=7,33,IF(generador!B742=8,36,IF(generador!B742=9,39,IF(generador!B742=10,42,IF(generador!B742=11,45,IF(generador!B742=12,48,IF(generador!B742=13,51,IF(generador!B742=14,54,IF(generador!B742=15,57))))))))))))))),FALSE),""),"")</f>
        <v/>
      </c>
      <c r="F742" s="16" t="str">
        <f t="shared" si="196"/>
        <v/>
      </c>
      <c r="G742" s="20" t="str">
        <f t="shared" si="197"/>
        <v/>
      </c>
      <c r="H742" s="13" t="str">
        <f t="shared" ca="1" si="200"/>
        <v/>
      </c>
      <c r="I742" s="14" t="str">
        <f t="shared" si="201"/>
        <v/>
      </c>
      <c r="J742" s="14" t="str">
        <f>""</f>
        <v/>
      </c>
      <c r="K742" s="14" t="str">
        <f t="shared" si="202"/>
        <v/>
      </c>
      <c r="L742" s="14" t="str">
        <f t="shared" si="203"/>
        <v/>
      </c>
      <c r="M742" s="14" t="str">
        <f t="shared" si="204"/>
        <v/>
      </c>
      <c r="N742" s="14" t="str">
        <f t="shared" si="205"/>
        <v/>
      </c>
      <c r="O742" s="14" t="str">
        <f t="shared" si="206"/>
        <v/>
      </c>
      <c r="P742" s="14" t="str">
        <f t="shared" si="207"/>
        <v/>
      </c>
      <c r="Q742" s="14" t="str">
        <f t="shared" si="208"/>
        <v/>
      </c>
      <c r="R742" s="96" t="str">
        <f t="shared" si="198"/>
        <v/>
      </c>
      <c r="S742" s="14" t="str">
        <f t="shared" si="209"/>
        <v/>
      </c>
      <c r="T742" s="14" t="str">
        <f t="shared" si="199"/>
        <v/>
      </c>
      <c r="U742" s="14" t="str">
        <f t="shared" si="210"/>
        <v/>
      </c>
      <c r="V742" s="14" t="str">
        <f t="shared" si="211"/>
        <v/>
      </c>
      <c r="W742" s="14" t="str">
        <f>IFERROR(CONCATENATE("PAGO N° ",B742," DEL CONTRATO CPS ",V742," ENTRE ",TEXT(VLOOKUP(A742,matriz,IF(generador!B742=1,16,IF(generador!B742=2,19,IF(generador!B742=3,22,IF(generador!B742=4,25,IF(generador!B742=5,28,IF(generador!B742=6,31,IF(generador!B742=7,34,IF(generador!B742=8,37,IF(generador!B742=9,40,IF(generador!B742=10,43,IF(generador!B742=11,46,IF(generador!B742=12,49,IF(generador!B742=13,52,IF(generador!B742=14,55,IF(generador!B742=15,58))))))))))))))),FALSE),"dd/mm/yyyy")," Y ",TEXT(VLOOKUP(A742,matriz,IF(generador!B742=1,17,IF(generador!B742=2,20,IF(generador!B742=3,23,IF(generador!B742=4,26,IF(generador!B742=5,29,IF(generador!B742=6,32,IF(generador!B742=7,35,IF(generador!B742=8,38,IF(generador!B742=9,41,IF(generador!B742=10,44,IF(generador!B742=11,47,IF(generador!B742=12,50,IF(generador!B742=13,53,IF(generador!B742=14,56,IF(generador!B742=15,59))))))))))))))),FALSE),"dd/mm/yyyy")),"")</f>
        <v/>
      </c>
    </row>
    <row r="743" spans="1:23" x14ac:dyDescent="0.25">
      <c r="A743" s="12"/>
      <c r="B743" s="5"/>
      <c r="C743" s="5"/>
      <c r="D743" s="14" t="str">
        <f t="shared" si="195"/>
        <v/>
      </c>
      <c r="E743" s="15" t="str">
        <f>IFERROR(IF(A743&lt;&gt;"",VLOOKUP(A743,matriz,IF(generador!B743=1,15,IF(generador!B743=2,18,IF(generador!B743=3,21,IF(generador!B743=4,24,IF(generador!B743=5,27,IF(generador!B743=6,30,IF(generador!B743=7,33,IF(generador!B743=8,36,IF(generador!B743=9,39,IF(generador!B743=10,42,IF(generador!B743=11,45,IF(generador!B743=12,48,IF(generador!B743=13,51,IF(generador!B743=14,54,IF(generador!B743=15,57))))))))))))))),FALSE),""),"")</f>
        <v/>
      </c>
      <c r="F743" s="16" t="str">
        <f t="shared" si="196"/>
        <v/>
      </c>
      <c r="G743" s="20" t="str">
        <f t="shared" si="197"/>
        <v/>
      </c>
      <c r="H743" s="13" t="str">
        <f t="shared" ca="1" si="200"/>
        <v/>
      </c>
      <c r="I743" s="14" t="str">
        <f t="shared" si="201"/>
        <v/>
      </c>
      <c r="J743" s="14" t="str">
        <f>""</f>
        <v/>
      </c>
      <c r="K743" s="14" t="str">
        <f t="shared" si="202"/>
        <v/>
      </c>
      <c r="L743" s="14" t="str">
        <f t="shared" si="203"/>
        <v/>
      </c>
      <c r="M743" s="14" t="str">
        <f t="shared" si="204"/>
        <v/>
      </c>
      <c r="N743" s="14" t="str">
        <f t="shared" si="205"/>
        <v/>
      </c>
      <c r="O743" s="14" t="str">
        <f t="shared" si="206"/>
        <v/>
      </c>
      <c r="P743" s="14" t="str">
        <f t="shared" si="207"/>
        <v/>
      </c>
      <c r="Q743" s="14" t="str">
        <f t="shared" si="208"/>
        <v/>
      </c>
      <c r="R743" s="96" t="str">
        <f t="shared" si="198"/>
        <v/>
      </c>
      <c r="S743" s="14" t="str">
        <f t="shared" si="209"/>
        <v/>
      </c>
      <c r="T743" s="14" t="str">
        <f t="shared" si="199"/>
        <v/>
      </c>
      <c r="U743" s="14" t="str">
        <f t="shared" si="210"/>
        <v/>
      </c>
      <c r="V743" s="14" t="str">
        <f t="shared" si="211"/>
        <v/>
      </c>
      <c r="W743" s="14" t="str">
        <f>IFERROR(CONCATENATE("PAGO N° ",B743," DEL CONTRATO CPS ",V743," ENTRE ",TEXT(VLOOKUP(A743,matriz,IF(generador!B743=1,16,IF(generador!B743=2,19,IF(generador!B743=3,22,IF(generador!B743=4,25,IF(generador!B743=5,28,IF(generador!B743=6,31,IF(generador!B743=7,34,IF(generador!B743=8,37,IF(generador!B743=9,40,IF(generador!B743=10,43,IF(generador!B743=11,46,IF(generador!B743=12,49,IF(generador!B743=13,52,IF(generador!B743=14,55,IF(generador!B743=15,58))))))))))))))),FALSE),"dd/mm/yyyy")," Y ",TEXT(VLOOKUP(A743,matriz,IF(generador!B743=1,17,IF(generador!B743=2,20,IF(generador!B743=3,23,IF(generador!B743=4,26,IF(generador!B743=5,29,IF(generador!B743=6,32,IF(generador!B743=7,35,IF(generador!B743=8,38,IF(generador!B743=9,41,IF(generador!B743=10,44,IF(generador!B743=11,47,IF(generador!B743=12,50,IF(generador!B743=13,53,IF(generador!B743=14,56,IF(generador!B743=15,59))))))))))))))),FALSE),"dd/mm/yyyy")),"")</f>
        <v/>
      </c>
    </row>
    <row r="744" spans="1:23" x14ac:dyDescent="0.25">
      <c r="A744" s="12"/>
      <c r="B744" s="5"/>
      <c r="C744" s="5"/>
      <c r="D744" s="14" t="str">
        <f t="shared" si="195"/>
        <v/>
      </c>
      <c r="E744" s="15" t="str">
        <f>IFERROR(IF(A744&lt;&gt;"",VLOOKUP(A744,matriz,IF(generador!B744=1,15,IF(generador!B744=2,18,IF(generador!B744=3,21,IF(generador!B744=4,24,IF(generador!B744=5,27,IF(generador!B744=6,30,IF(generador!B744=7,33,IF(generador!B744=8,36,IF(generador!B744=9,39,IF(generador!B744=10,42,IF(generador!B744=11,45,IF(generador!B744=12,48,IF(generador!B744=13,51,IF(generador!B744=14,54,IF(generador!B744=15,57))))))))))))))),FALSE),""),"")</f>
        <v/>
      </c>
      <c r="F744" s="16" t="str">
        <f t="shared" si="196"/>
        <v/>
      </c>
      <c r="G744" s="20" t="str">
        <f t="shared" si="197"/>
        <v/>
      </c>
      <c r="H744" s="13" t="str">
        <f t="shared" ca="1" si="200"/>
        <v/>
      </c>
      <c r="I744" s="14" t="str">
        <f t="shared" si="201"/>
        <v/>
      </c>
      <c r="J744" s="14" t="str">
        <f>""</f>
        <v/>
      </c>
      <c r="K744" s="14" t="str">
        <f t="shared" si="202"/>
        <v/>
      </c>
      <c r="L744" s="14" t="str">
        <f t="shared" si="203"/>
        <v/>
      </c>
      <c r="M744" s="14" t="str">
        <f t="shared" si="204"/>
        <v/>
      </c>
      <c r="N744" s="14" t="str">
        <f t="shared" si="205"/>
        <v/>
      </c>
      <c r="O744" s="14" t="str">
        <f t="shared" si="206"/>
        <v/>
      </c>
      <c r="P744" s="14" t="str">
        <f t="shared" si="207"/>
        <v/>
      </c>
      <c r="Q744" s="14" t="str">
        <f t="shared" si="208"/>
        <v/>
      </c>
      <c r="R744" s="96" t="str">
        <f t="shared" si="198"/>
        <v/>
      </c>
      <c r="S744" s="14" t="str">
        <f t="shared" si="209"/>
        <v/>
      </c>
      <c r="T744" s="14" t="str">
        <f t="shared" si="199"/>
        <v/>
      </c>
      <c r="U744" s="14" t="str">
        <f t="shared" si="210"/>
        <v/>
      </c>
      <c r="V744" s="14" t="str">
        <f t="shared" si="211"/>
        <v/>
      </c>
      <c r="W744" s="14" t="str">
        <f>IFERROR(CONCATENATE("PAGO N° ",B744," DEL CONTRATO CPS ",V744," ENTRE ",TEXT(VLOOKUP(A744,matriz,IF(generador!B744=1,16,IF(generador!B744=2,19,IF(generador!B744=3,22,IF(generador!B744=4,25,IF(generador!B744=5,28,IF(generador!B744=6,31,IF(generador!B744=7,34,IF(generador!B744=8,37,IF(generador!B744=9,40,IF(generador!B744=10,43,IF(generador!B744=11,46,IF(generador!B744=12,49,IF(generador!B744=13,52,IF(generador!B744=14,55,IF(generador!B744=15,58))))))))))))))),FALSE),"dd/mm/yyyy")," Y ",TEXT(VLOOKUP(A744,matriz,IF(generador!B744=1,17,IF(generador!B744=2,20,IF(generador!B744=3,23,IF(generador!B744=4,26,IF(generador!B744=5,29,IF(generador!B744=6,32,IF(generador!B744=7,35,IF(generador!B744=8,38,IF(generador!B744=9,41,IF(generador!B744=10,44,IF(generador!B744=11,47,IF(generador!B744=12,50,IF(generador!B744=13,53,IF(generador!B744=14,56,IF(generador!B744=15,59))))))))))))))),FALSE),"dd/mm/yyyy")),"")</f>
        <v/>
      </c>
    </row>
    <row r="745" spans="1:23" x14ac:dyDescent="0.25">
      <c r="A745" s="12"/>
      <c r="B745" s="5"/>
      <c r="C745" s="5"/>
      <c r="D745" s="14" t="str">
        <f t="shared" si="195"/>
        <v/>
      </c>
      <c r="E745" s="15" t="str">
        <f>IFERROR(IF(A745&lt;&gt;"",VLOOKUP(A745,matriz,IF(generador!B745=1,15,IF(generador!B745=2,18,IF(generador!B745=3,21,IF(generador!B745=4,24,IF(generador!B745=5,27,IF(generador!B745=6,30,IF(generador!B745=7,33,IF(generador!B745=8,36,IF(generador!B745=9,39,IF(generador!B745=10,42,IF(generador!B745=11,45,IF(generador!B745=12,48,IF(generador!B745=13,51,IF(generador!B745=14,54,IF(generador!B745=15,57))))))))))))))),FALSE),""),"")</f>
        <v/>
      </c>
      <c r="F745" s="16" t="str">
        <f t="shared" si="196"/>
        <v/>
      </c>
      <c r="G745" s="20" t="str">
        <f t="shared" si="197"/>
        <v/>
      </c>
      <c r="H745" s="13" t="str">
        <f t="shared" ca="1" si="200"/>
        <v/>
      </c>
      <c r="I745" s="14" t="str">
        <f t="shared" si="201"/>
        <v/>
      </c>
      <c r="J745" s="14" t="str">
        <f>""</f>
        <v/>
      </c>
      <c r="K745" s="14" t="str">
        <f t="shared" si="202"/>
        <v/>
      </c>
      <c r="L745" s="14" t="str">
        <f t="shared" si="203"/>
        <v/>
      </c>
      <c r="M745" s="14" t="str">
        <f t="shared" si="204"/>
        <v/>
      </c>
      <c r="N745" s="14" t="str">
        <f t="shared" si="205"/>
        <v/>
      </c>
      <c r="O745" s="14" t="str">
        <f t="shared" si="206"/>
        <v/>
      </c>
      <c r="P745" s="14" t="str">
        <f t="shared" si="207"/>
        <v/>
      </c>
      <c r="Q745" s="14" t="str">
        <f t="shared" si="208"/>
        <v/>
      </c>
      <c r="R745" s="96" t="str">
        <f t="shared" si="198"/>
        <v/>
      </c>
      <c r="S745" s="14" t="str">
        <f t="shared" si="209"/>
        <v/>
      </c>
      <c r="T745" s="14" t="str">
        <f t="shared" si="199"/>
        <v/>
      </c>
      <c r="U745" s="14" t="str">
        <f t="shared" si="210"/>
        <v/>
      </c>
      <c r="V745" s="14" t="str">
        <f t="shared" si="211"/>
        <v/>
      </c>
      <c r="W745" s="14" t="str">
        <f>IFERROR(CONCATENATE("PAGO N° ",B745," DEL CONTRATO CPS ",V745," ENTRE ",TEXT(VLOOKUP(A745,matriz,IF(generador!B745=1,16,IF(generador!B745=2,19,IF(generador!B745=3,22,IF(generador!B745=4,25,IF(generador!B745=5,28,IF(generador!B745=6,31,IF(generador!B745=7,34,IF(generador!B745=8,37,IF(generador!B745=9,40,IF(generador!B745=10,43,IF(generador!B745=11,46,IF(generador!B745=12,49,IF(generador!B745=13,52,IF(generador!B745=14,55,IF(generador!B745=15,58))))))))))))))),FALSE),"dd/mm/yyyy")," Y ",TEXT(VLOOKUP(A745,matriz,IF(generador!B745=1,17,IF(generador!B745=2,20,IF(generador!B745=3,23,IF(generador!B745=4,26,IF(generador!B745=5,29,IF(generador!B745=6,32,IF(generador!B745=7,35,IF(generador!B745=8,38,IF(generador!B745=9,41,IF(generador!B745=10,44,IF(generador!B745=11,47,IF(generador!B745=12,50,IF(generador!B745=13,53,IF(generador!B745=14,56,IF(generador!B745=15,59))))))))))))))),FALSE),"dd/mm/yyyy")),"")</f>
        <v/>
      </c>
    </row>
    <row r="746" spans="1:23" x14ac:dyDescent="0.25">
      <c r="A746" s="12"/>
      <c r="B746" s="5"/>
      <c r="C746" s="5"/>
      <c r="D746" s="14" t="str">
        <f t="shared" si="195"/>
        <v/>
      </c>
      <c r="E746" s="15" t="str">
        <f>IFERROR(IF(A746&lt;&gt;"",VLOOKUP(A746,matriz,IF(generador!B746=1,15,IF(generador!B746=2,18,IF(generador!B746=3,21,IF(generador!B746=4,24,IF(generador!B746=5,27,IF(generador!B746=6,30,IF(generador!B746=7,33,IF(generador!B746=8,36,IF(generador!B746=9,39,IF(generador!B746=10,42,IF(generador!B746=11,45,IF(generador!B746=12,48,IF(generador!B746=13,51,IF(generador!B746=14,54,IF(generador!B746=15,57))))))))))))))),FALSE),""),"")</f>
        <v/>
      </c>
      <c r="F746" s="16" t="str">
        <f t="shared" si="196"/>
        <v/>
      </c>
      <c r="G746" s="20" t="str">
        <f t="shared" si="197"/>
        <v/>
      </c>
      <c r="H746" s="13" t="str">
        <f t="shared" ca="1" si="200"/>
        <v/>
      </c>
      <c r="I746" s="14" t="str">
        <f t="shared" si="201"/>
        <v/>
      </c>
      <c r="J746" s="14" t="str">
        <f>""</f>
        <v/>
      </c>
      <c r="K746" s="14" t="str">
        <f t="shared" si="202"/>
        <v/>
      </c>
      <c r="L746" s="14" t="str">
        <f t="shared" si="203"/>
        <v/>
      </c>
      <c r="M746" s="14" t="str">
        <f t="shared" si="204"/>
        <v/>
      </c>
      <c r="N746" s="14" t="str">
        <f t="shared" si="205"/>
        <v/>
      </c>
      <c r="O746" s="14" t="str">
        <f t="shared" si="206"/>
        <v/>
      </c>
      <c r="P746" s="14" t="str">
        <f t="shared" si="207"/>
        <v/>
      </c>
      <c r="Q746" s="14" t="str">
        <f t="shared" si="208"/>
        <v/>
      </c>
      <c r="R746" s="96" t="str">
        <f t="shared" si="198"/>
        <v/>
      </c>
      <c r="S746" s="14" t="str">
        <f t="shared" si="209"/>
        <v/>
      </c>
      <c r="T746" s="14" t="str">
        <f t="shared" si="199"/>
        <v/>
      </c>
      <c r="U746" s="14" t="str">
        <f t="shared" si="210"/>
        <v/>
      </c>
      <c r="V746" s="14" t="str">
        <f t="shared" si="211"/>
        <v/>
      </c>
      <c r="W746" s="14" t="str">
        <f>IFERROR(CONCATENATE("PAGO N° ",B746," DEL CONTRATO CPS ",V746," ENTRE ",TEXT(VLOOKUP(A746,matriz,IF(generador!B746=1,16,IF(generador!B746=2,19,IF(generador!B746=3,22,IF(generador!B746=4,25,IF(generador!B746=5,28,IF(generador!B746=6,31,IF(generador!B746=7,34,IF(generador!B746=8,37,IF(generador!B746=9,40,IF(generador!B746=10,43,IF(generador!B746=11,46,IF(generador!B746=12,49,IF(generador!B746=13,52,IF(generador!B746=14,55,IF(generador!B746=15,58))))))))))))))),FALSE),"dd/mm/yyyy")," Y ",TEXT(VLOOKUP(A746,matriz,IF(generador!B746=1,17,IF(generador!B746=2,20,IF(generador!B746=3,23,IF(generador!B746=4,26,IF(generador!B746=5,29,IF(generador!B746=6,32,IF(generador!B746=7,35,IF(generador!B746=8,38,IF(generador!B746=9,41,IF(generador!B746=10,44,IF(generador!B746=11,47,IF(generador!B746=12,50,IF(generador!B746=13,53,IF(generador!B746=14,56,IF(generador!B746=15,59))))))))))))))),FALSE),"dd/mm/yyyy")),"")</f>
        <v/>
      </c>
    </row>
    <row r="747" spans="1:23" x14ac:dyDescent="0.25">
      <c r="A747" s="12"/>
      <c r="B747" s="5"/>
      <c r="C747" s="5"/>
      <c r="D747" s="14" t="str">
        <f t="shared" si="195"/>
        <v/>
      </c>
      <c r="E747" s="15" t="str">
        <f>IFERROR(IF(A747&lt;&gt;"",VLOOKUP(A747,matriz,IF(generador!B747=1,15,IF(generador!B747=2,18,IF(generador!B747=3,21,IF(generador!B747=4,24,IF(generador!B747=5,27,IF(generador!B747=6,30,IF(generador!B747=7,33,IF(generador!B747=8,36,IF(generador!B747=9,39,IF(generador!B747=10,42,IF(generador!B747=11,45,IF(generador!B747=12,48,IF(generador!B747=13,51,IF(generador!B747=14,54,IF(generador!B747=15,57))))))))))))))),FALSE),""),"")</f>
        <v/>
      </c>
      <c r="F747" s="16" t="str">
        <f t="shared" si="196"/>
        <v/>
      </c>
      <c r="G747" s="20" t="str">
        <f t="shared" si="197"/>
        <v/>
      </c>
      <c r="H747" s="13" t="str">
        <f t="shared" ca="1" si="200"/>
        <v/>
      </c>
      <c r="I747" s="14" t="str">
        <f t="shared" si="201"/>
        <v/>
      </c>
      <c r="J747" s="14" t="str">
        <f>""</f>
        <v/>
      </c>
      <c r="K747" s="14" t="str">
        <f t="shared" si="202"/>
        <v/>
      </c>
      <c r="L747" s="14" t="str">
        <f t="shared" si="203"/>
        <v/>
      </c>
      <c r="M747" s="14" t="str">
        <f t="shared" si="204"/>
        <v/>
      </c>
      <c r="N747" s="14" t="str">
        <f t="shared" si="205"/>
        <v/>
      </c>
      <c r="O747" s="14" t="str">
        <f t="shared" si="206"/>
        <v/>
      </c>
      <c r="P747" s="14" t="str">
        <f t="shared" si="207"/>
        <v/>
      </c>
      <c r="Q747" s="14" t="str">
        <f t="shared" si="208"/>
        <v/>
      </c>
      <c r="R747" s="96" t="str">
        <f t="shared" si="198"/>
        <v/>
      </c>
      <c r="S747" s="14" t="str">
        <f t="shared" si="209"/>
        <v/>
      </c>
      <c r="T747" s="14" t="str">
        <f t="shared" si="199"/>
        <v/>
      </c>
      <c r="U747" s="14" t="str">
        <f t="shared" si="210"/>
        <v/>
      </c>
      <c r="V747" s="14" t="str">
        <f t="shared" si="211"/>
        <v/>
      </c>
      <c r="W747" s="14" t="str">
        <f>IFERROR(CONCATENATE("PAGO N° ",B747," DEL CONTRATO CPS ",V747," ENTRE ",TEXT(VLOOKUP(A747,matriz,IF(generador!B747=1,16,IF(generador!B747=2,19,IF(generador!B747=3,22,IF(generador!B747=4,25,IF(generador!B747=5,28,IF(generador!B747=6,31,IF(generador!B747=7,34,IF(generador!B747=8,37,IF(generador!B747=9,40,IF(generador!B747=10,43,IF(generador!B747=11,46,IF(generador!B747=12,49,IF(generador!B747=13,52,IF(generador!B747=14,55,IF(generador!B747=15,58))))))))))))))),FALSE),"dd/mm/yyyy")," Y ",TEXT(VLOOKUP(A747,matriz,IF(generador!B747=1,17,IF(generador!B747=2,20,IF(generador!B747=3,23,IF(generador!B747=4,26,IF(generador!B747=5,29,IF(generador!B747=6,32,IF(generador!B747=7,35,IF(generador!B747=8,38,IF(generador!B747=9,41,IF(generador!B747=10,44,IF(generador!B747=11,47,IF(generador!B747=12,50,IF(generador!B747=13,53,IF(generador!B747=14,56,IF(generador!B747=15,59))))))))))))))),FALSE),"dd/mm/yyyy")),"")</f>
        <v/>
      </c>
    </row>
    <row r="748" spans="1:23" x14ac:dyDescent="0.25">
      <c r="A748" s="12"/>
      <c r="B748" s="5"/>
      <c r="C748" s="5"/>
      <c r="D748" s="14" t="str">
        <f t="shared" si="195"/>
        <v/>
      </c>
      <c r="E748" s="15" t="str">
        <f>IFERROR(IF(A748&lt;&gt;"",VLOOKUP(A748,matriz,IF(generador!B748=1,15,IF(generador!B748=2,18,IF(generador!B748=3,21,IF(generador!B748=4,24,IF(generador!B748=5,27,IF(generador!B748=6,30,IF(generador!B748=7,33,IF(generador!B748=8,36,IF(generador!B748=9,39,IF(generador!B748=10,42,IF(generador!B748=11,45,IF(generador!B748=12,48,IF(generador!B748=13,51,IF(generador!B748=14,54,IF(generador!B748=15,57))))))))))))))),FALSE),""),"")</f>
        <v/>
      </c>
      <c r="F748" s="16" t="str">
        <f t="shared" si="196"/>
        <v/>
      </c>
      <c r="G748" s="20" t="str">
        <f t="shared" si="197"/>
        <v/>
      </c>
      <c r="H748" s="13" t="str">
        <f t="shared" ca="1" si="200"/>
        <v/>
      </c>
      <c r="I748" s="14" t="str">
        <f t="shared" si="201"/>
        <v/>
      </c>
      <c r="J748" s="14" t="str">
        <f>""</f>
        <v/>
      </c>
      <c r="K748" s="14" t="str">
        <f t="shared" si="202"/>
        <v/>
      </c>
      <c r="L748" s="14" t="str">
        <f t="shared" si="203"/>
        <v/>
      </c>
      <c r="M748" s="14" t="str">
        <f t="shared" si="204"/>
        <v/>
      </c>
      <c r="N748" s="14" t="str">
        <f t="shared" si="205"/>
        <v/>
      </c>
      <c r="O748" s="14" t="str">
        <f t="shared" si="206"/>
        <v/>
      </c>
      <c r="P748" s="14" t="str">
        <f t="shared" si="207"/>
        <v/>
      </c>
      <c r="Q748" s="14" t="str">
        <f t="shared" si="208"/>
        <v/>
      </c>
      <c r="R748" s="96" t="str">
        <f t="shared" si="198"/>
        <v/>
      </c>
      <c r="S748" s="14" t="str">
        <f t="shared" si="209"/>
        <v/>
      </c>
      <c r="T748" s="14" t="str">
        <f t="shared" si="199"/>
        <v/>
      </c>
      <c r="U748" s="14" t="str">
        <f t="shared" si="210"/>
        <v/>
      </c>
      <c r="V748" s="14" t="str">
        <f t="shared" si="211"/>
        <v/>
      </c>
      <c r="W748" s="14" t="str">
        <f>IFERROR(CONCATENATE("PAGO N° ",B748," DEL CONTRATO CPS ",V748," ENTRE ",TEXT(VLOOKUP(A748,matriz,IF(generador!B748=1,16,IF(generador!B748=2,19,IF(generador!B748=3,22,IF(generador!B748=4,25,IF(generador!B748=5,28,IF(generador!B748=6,31,IF(generador!B748=7,34,IF(generador!B748=8,37,IF(generador!B748=9,40,IF(generador!B748=10,43,IF(generador!B748=11,46,IF(generador!B748=12,49,IF(generador!B748=13,52,IF(generador!B748=14,55,IF(generador!B748=15,58))))))))))))))),FALSE),"dd/mm/yyyy")," Y ",TEXT(VLOOKUP(A748,matriz,IF(generador!B748=1,17,IF(generador!B748=2,20,IF(generador!B748=3,23,IF(generador!B748=4,26,IF(generador!B748=5,29,IF(generador!B748=6,32,IF(generador!B748=7,35,IF(generador!B748=8,38,IF(generador!B748=9,41,IF(generador!B748=10,44,IF(generador!B748=11,47,IF(generador!B748=12,50,IF(generador!B748=13,53,IF(generador!B748=14,56,IF(generador!B748=15,59))))))))))))))),FALSE),"dd/mm/yyyy")),"")</f>
        <v/>
      </c>
    </row>
    <row r="749" spans="1:23" x14ac:dyDescent="0.25">
      <c r="A749" s="12"/>
      <c r="B749" s="5"/>
      <c r="C749" s="5"/>
      <c r="D749" s="14" t="str">
        <f t="shared" si="195"/>
        <v/>
      </c>
      <c r="E749" s="15" t="str">
        <f>IFERROR(IF(A749&lt;&gt;"",VLOOKUP(A749,matriz,IF(generador!B749=1,15,IF(generador!B749=2,18,IF(generador!B749=3,21,IF(generador!B749=4,24,IF(generador!B749=5,27,IF(generador!B749=6,30,IF(generador!B749=7,33,IF(generador!B749=8,36,IF(generador!B749=9,39,IF(generador!B749=10,42,IF(generador!B749=11,45,IF(generador!B749=12,48,IF(generador!B749=13,51,IF(generador!B749=14,54,IF(generador!B749=15,57))))))))))))))),FALSE),""),"")</f>
        <v/>
      </c>
      <c r="F749" s="16" t="str">
        <f t="shared" si="196"/>
        <v/>
      </c>
      <c r="G749" s="20" t="str">
        <f t="shared" si="197"/>
        <v/>
      </c>
      <c r="H749" s="13" t="str">
        <f t="shared" ca="1" si="200"/>
        <v/>
      </c>
      <c r="I749" s="14" t="str">
        <f t="shared" si="201"/>
        <v/>
      </c>
      <c r="J749" s="14" t="str">
        <f>""</f>
        <v/>
      </c>
      <c r="K749" s="14" t="str">
        <f t="shared" si="202"/>
        <v/>
      </c>
      <c r="L749" s="14" t="str">
        <f t="shared" si="203"/>
        <v/>
      </c>
      <c r="M749" s="14" t="str">
        <f t="shared" si="204"/>
        <v/>
      </c>
      <c r="N749" s="14" t="str">
        <f t="shared" si="205"/>
        <v/>
      </c>
      <c r="O749" s="14" t="str">
        <f t="shared" si="206"/>
        <v/>
      </c>
      <c r="P749" s="14" t="str">
        <f t="shared" si="207"/>
        <v/>
      </c>
      <c r="Q749" s="14" t="str">
        <f t="shared" si="208"/>
        <v/>
      </c>
      <c r="R749" s="96" t="str">
        <f t="shared" si="198"/>
        <v/>
      </c>
      <c r="S749" s="14" t="str">
        <f t="shared" si="209"/>
        <v/>
      </c>
      <c r="T749" s="14" t="str">
        <f t="shared" si="199"/>
        <v/>
      </c>
      <c r="U749" s="14" t="str">
        <f t="shared" si="210"/>
        <v/>
      </c>
      <c r="V749" s="14" t="str">
        <f t="shared" si="211"/>
        <v/>
      </c>
      <c r="W749" s="14" t="str">
        <f>IFERROR(CONCATENATE("PAGO N° ",B749," DEL CONTRATO CPS ",V749," ENTRE ",TEXT(VLOOKUP(A749,matriz,IF(generador!B749=1,16,IF(generador!B749=2,19,IF(generador!B749=3,22,IF(generador!B749=4,25,IF(generador!B749=5,28,IF(generador!B749=6,31,IF(generador!B749=7,34,IF(generador!B749=8,37,IF(generador!B749=9,40,IF(generador!B749=10,43,IF(generador!B749=11,46,IF(generador!B749=12,49,IF(generador!B749=13,52,IF(generador!B749=14,55,IF(generador!B749=15,58))))))))))))))),FALSE),"dd/mm/yyyy")," Y ",TEXT(VLOOKUP(A749,matriz,IF(generador!B749=1,17,IF(generador!B749=2,20,IF(generador!B749=3,23,IF(generador!B749=4,26,IF(generador!B749=5,29,IF(generador!B749=6,32,IF(generador!B749=7,35,IF(generador!B749=8,38,IF(generador!B749=9,41,IF(generador!B749=10,44,IF(generador!B749=11,47,IF(generador!B749=12,50,IF(generador!B749=13,53,IF(generador!B749=14,56,IF(generador!B749=15,59))))))))))))))),FALSE),"dd/mm/yyyy")),"")</f>
        <v/>
      </c>
    </row>
    <row r="750" spans="1:23" x14ac:dyDescent="0.25">
      <c r="A750" s="12"/>
      <c r="B750" s="5"/>
      <c r="C750" s="5"/>
      <c r="D750" s="14" t="str">
        <f t="shared" si="195"/>
        <v/>
      </c>
      <c r="E750" s="15" t="str">
        <f>IFERROR(IF(A750&lt;&gt;"",VLOOKUP(A750,matriz,IF(generador!B750=1,15,IF(generador!B750=2,18,IF(generador!B750=3,21,IF(generador!B750=4,24,IF(generador!B750=5,27,IF(generador!B750=6,30,IF(generador!B750=7,33,IF(generador!B750=8,36,IF(generador!B750=9,39,IF(generador!B750=10,42,IF(generador!B750=11,45,IF(generador!B750=12,48,IF(generador!B750=13,51,IF(generador!B750=14,54,IF(generador!B750=15,57))))))))))))))),FALSE),""),"")</f>
        <v/>
      </c>
      <c r="F750" s="16" t="str">
        <f t="shared" si="196"/>
        <v/>
      </c>
      <c r="G750" s="20" t="str">
        <f t="shared" si="197"/>
        <v/>
      </c>
      <c r="H750" s="13" t="str">
        <f t="shared" ca="1" si="200"/>
        <v/>
      </c>
      <c r="I750" s="14" t="str">
        <f t="shared" si="201"/>
        <v/>
      </c>
      <c r="J750" s="14" t="str">
        <f>""</f>
        <v/>
      </c>
      <c r="K750" s="14" t="str">
        <f t="shared" si="202"/>
        <v/>
      </c>
      <c r="L750" s="14" t="str">
        <f t="shared" si="203"/>
        <v/>
      </c>
      <c r="M750" s="14" t="str">
        <f t="shared" si="204"/>
        <v/>
      </c>
      <c r="N750" s="14" t="str">
        <f t="shared" si="205"/>
        <v/>
      </c>
      <c r="O750" s="14" t="str">
        <f t="shared" si="206"/>
        <v/>
      </c>
      <c r="P750" s="14" t="str">
        <f t="shared" si="207"/>
        <v/>
      </c>
      <c r="Q750" s="14" t="str">
        <f t="shared" si="208"/>
        <v/>
      </c>
      <c r="R750" s="96" t="str">
        <f t="shared" si="198"/>
        <v/>
      </c>
      <c r="S750" s="14" t="str">
        <f t="shared" si="209"/>
        <v/>
      </c>
      <c r="T750" s="14" t="str">
        <f t="shared" si="199"/>
        <v/>
      </c>
      <c r="U750" s="14" t="str">
        <f t="shared" si="210"/>
        <v/>
      </c>
      <c r="V750" s="14" t="str">
        <f t="shared" si="211"/>
        <v/>
      </c>
      <c r="W750" s="14" t="str">
        <f>IFERROR(CONCATENATE("PAGO N° ",B750," DEL CONTRATO CPS ",V750," ENTRE ",TEXT(VLOOKUP(A750,matriz,IF(generador!B750=1,16,IF(generador!B750=2,19,IF(generador!B750=3,22,IF(generador!B750=4,25,IF(generador!B750=5,28,IF(generador!B750=6,31,IF(generador!B750=7,34,IF(generador!B750=8,37,IF(generador!B750=9,40,IF(generador!B750=10,43,IF(generador!B750=11,46,IF(generador!B750=12,49,IF(generador!B750=13,52,IF(generador!B750=14,55,IF(generador!B750=15,58))))))))))))))),FALSE),"dd/mm/yyyy")," Y ",TEXT(VLOOKUP(A750,matriz,IF(generador!B750=1,17,IF(generador!B750=2,20,IF(generador!B750=3,23,IF(generador!B750=4,26,IF(generador!B750=5,29,IF(generador!B750=6,32,IF(generador!B750=7,35,IF(generador!B750=8,38,IF(generador!B750=9,41,IF(generador!B750=10,44,IF(generador!B750=11,47,IF(generador!B750=12,50,IF(generador!B750=13,53,IF(generador!B750=14,56,IF(generador!B750=15,59))))))))))))))),FALSE),"dd/mm/yyyy")),"")</f>
        <v/>
      </c>
    </row>
    <row r="751" spans="1:23" x14ac:dyDescent="0.25">
      <c r="A751" s="12"/>
      <c r="B751" s="5"/>
      <c r="C751" s="5"/>
      <c r="D751" s="14" t="str">
        <f t="shared" si="195"/>
        <v/>
      </c>
      <c r="E751" s="15" t="str">
        <f>IFERROR(IF(A751&lt;&gt;"",VLOOKUP(A751,matriz,IF(generador!B751=1,15,IF(generador!B751=2,18,IF(generador!B751=3,21,IF(generador!B751=4,24,IF(generador!B751=5,27,IF(generador!B751=6,30,IF(generador!B751=7,33,IF(generador!B751=8,36,IF(generador!B751=9,39,IF(generador!B751=10,42,IF(generador!B751=11,45,IF(generador!B751=12,48,IF(generador!B751=13,51,IF(generador!B751=14,54,IF(generador!B751=15,57))))))))))))))),FALSE),""),"")</f>
        <v/>
      </c>
      <c r="F751" s="16" t="str">
        <f t="shared" si="196"/>
        <v/>
      </c>
      <c r="G751" s="20" t="str">
        <f t="shared" si="197"/>
        <v/>
      </c>
      <c r="H751" s="13" t="str">
        <f t="shared" ca="1" si="200"/>
        <v/>
      </c>
      <c r="I751" s="14" t="str">
        <f t="shared" si="201"/>
        <v/>
      </c>
      <c r="J751" s="14" t="str">
        <f>""</f>
        <v/>
      </c>
      <c r="K751" s="14" t="str">
        <f t="shared" si="202"/>
        <v/>
      </c>
      <c r="L751" s="14" t="str">
        <f t="shared" si="203"/>
        <v/>
      </c>
      <c r="M751" s="14" t="str">
        <f t="shared" si="204"/>
        <v/>
      </c>
      <c r="N751" s="14" t="str">
        <f t="shared" si="205"/>
        <v/>
      </c>
      <c r="O751" s="14" t="str">
        <f t="shared" si="206"/>
        <v/>
      </c>
      <c r="P751" s="14" t="str">
        <f t="shared" si="207"/>
        <v/>
      </c>
      <c r="Q751" s="14" t="str">
        <f t="shared" si="208"/>
        <v/>
      </c>
      <c r="R751" s="96" t="str">
        <f t="shared" si="198"/>
        <v/>
      </c>
      <c r="S751" s="14" t="str">
        <f t="shared" si="209"/>
        <v/>
      </c>
      <c r="T751" s="14" t="str">
        <f t="shared" si="199"/>
        <v/>
      </c>
      <c r="U751" s="14" t="str">
        <f t="shared" si="210"/>
        <v/>
      </c>
      <c r="V751" s="14" t="str">
        <f t="shared" si="211"/>
        <v/>
      </c>
      <c r="W751" s="14" t="str">
        <f>IFERROR(CONCATENATE("PAGO N° ",B751," DEL CONTRATO CPS ",V751," ENTRE ",TEXT(VLOOKUP(A751,matriz,IF(generador!B751=1,16,IF(generador!B751=2,19,IF(generador!B751=3,22,IF(generador!B751=4,25,IF(generador!B751=5,28,IF(generador!B751=6,31,IF(generador!B751=7,34,IF(generador!B751=8,37,IF(generador!B751=9,40,IF(generador!B751=10,43,IF(generador!B751=11,46,IF(generador!B751=12,49,IF(generador!B751=13,52,IF(generador!B751=14,55,IF(generador!B751=15,58))))))))))))))),FALSE),"dd/mm/yyyy")," Y ",TEXT(VLOOKUP(A751,matriz,IF(generador!B751=1,17,IF(generador!B751=2,20,IF(generador!B751=3,23,IF(generador!B751=4,26,IF(generador!B751=5,29,IF(generador!B751=6,32,IF(generador!B751=7,35,IF(generador!B751=8,38,IF(generador!B751=9,41,IF(generador!B751=10,44,IF(generador!B751=11,47,IF(generador!B751=12,50,IF(generador!B751=13,53,IF(generador!B751=14,56,IF(generador!B751=15,59))))))))))))))),FALSE),"dd/mm/yyyy")),"")</f>
        <v/>
      </c>
    </row>
    <row r="752" spans="1:23" x14ac:dyDescent="0.25">
      <c r="A752" s="12"/>
      <c r="B752" s="5"/>
      <c r="C752" s="5"/>
      <c r="D752" s="14" t="str">
        <f t="shared" si="195"/>
        <v/>
      </c>
      <c r="E752" s="15" t="str">
        <f>IFERROR(IF(A752&lt;&gt;"",VLOOKUP(A752,matriz,IF(generador!B752=1,15,IF(generador!B752=2,18,IF(generador!B752=3,21,IF(generador!B752=4,24,IF(generador!B752=5,27,IF(generador!B752=6,30,IF(generador!B752=7,33,IF(generador!B752=8,36,IF(generador!B752=9,39,IF(generador!B752=10,42,IF(generador!B752=11,45,IF(generador!B752=12,48,IF(generador!B752=13,51,IF(generador!B752=14,54,IF(generador!B752=15,57))))))))))))))),FALSE),""),"")</f>
        <v/>
      </c>
      <c r="F752" s="16" t="str">
        <f t="shared" si="196"/>
        <v/>
      </c>
      <c r="G752" s="20" t="str">
        <f t="shared" si="197"/>
        <v/>
      </c>
      <c r="H752" s="13" t="str">
        <f t="shared" ca="1" si="200"/>
        <v/>
      </c>
      <c r="I752" s="14" t="str">
        <f t="shared" si="201"/>
        <v/>
      </c>
      <c r="J752" s="14" t="str">
        <f>""</f>
        <v/>
      </c>
      <c r="K752" s="14" t="str">
        <f t="shared" si="202"/>
        <v/>
      </c>
      <c r="L752" s="14" t="str">
        <f t="shared" si="203"/>
        <v/>
      </c>
      <c r="M752" s="14" t="str">
        <f t="shared" si="204"/>
        <v/>
      </c>
      <c r="N752" s="14" t="str">
        <f t="shared" si="205"/>
        <v/>
      </c>
      <c r="O752" s="14" t="str">
        <f t="shared" si="206"/>
        <v/>
      </c>
      <c r="P752" s="14" t="str">
        <f t="shared" si="207"/>
        <v/>
      </c>
      <c r="Q752" s="14" t="str">
        <f t="shared" si="208"/>
        <v/>
      </c>
      <c r="R752" s="96" t="str">
        <f t="shared" si="198"/>
        <v/>
      </c>
      <c r="S752" s="14" t="str">
        <f t="shared" si="209"/>
        <v/>
      </c>
      <c r="T752" s="14" t="str">
        <f t="shared" si="199"/>
        <v/>
      </c>
      <c r="U752" s="14" t="str">
        <f t="shared" si="210"/>
        <v/>
      </c>
      <c r="V752" s="14" t="str">
        <f t="shared" si="211"/>
        <v/>
      </c>
      <c r="W752" s="14" t="str">
        <f>IFERROR(CONCATENATE("PAGO N° ",B752," DEL CONTRATO CPS ",V752," ENTRE ",TEXT(VLOOKUP(A752,matriz,IF(generador!B752=1,16,IF(generador!B752=2,19,IF(generador!B752=3,22,IF(generador!B752=4,25,IF(generador!B752=5,28,IF(generador!B752=6,31,IF(generador!B752=7,34,IF(generador!B752=8,37,IF(generador!B752=9,40,IF(generador!B752=10,43,IF(generador!B752=11,46,IF(generador!B752=12,49,IF(generador!B752=13,52,IF(generador!B752=14,55,IF(generador!B752=15,58))))))))))))))),FALSE),"dd/mm/yyyy")," Y ",TEXT(VLOOKUP(A752,matriz,IF(generador!B752=1,17,IF(generador!B752=2,20,IF(generador!B752=3,23,IF(generador!B752=4,26,IF(generador!B752=5,29,IF(generador!B752=6,32,IF(generador!B752=7,35,IF(generador!B752=8,38,IF(generador!B752=9,41,IF(generador!B752=10,44,IF(generador!B752=11,47,IF(generador!B752=12,50,IF(generador!B752=13,53,IF(generador!B752=14,56,IF(generador!B752=15,59))))))))))))))),FALSE),"dd/mm/yyyy")),"")</f>
        <v/>
      </c>
    </row>
    <row r="753" spans="1:23" x14ac:dyDescent="0.25">
      <c r="A753" s="12"/>
      <c r="B753" s="5"/>
      <c r="C753" s="5"/>
      <c r="D753" s="14" t="str">
        <f t="shared" si="195"/>
        <v/>
      </c>
      <c r="E753" s="15" t="str">
        <f>IFERROR(IF(A753&lt;&gt;"",VLOOKUP(A753,matriz,IF(generador!B753=1,15,IF(generador!B753=2,18,IF(generador!B753=3,21,IF(generador!B753=4,24,IF(generador!B753=5,27,IF(generador!B753=6,30,IF(generador!B753=7,33,IF(generador!B753=8,36,IF(generador!B753=9,39,IF(generador!B753=10,42,IF(generador!B753=11,45,IF(generador!B753=12,48,IF(generador!B753=13,51,IF(generador!B753=14,54,IF(generador!B753=15,57))))))))))))))),FALSE),""),"")</f>
        <v/>
      </c>
      <c r="F753" s="16" t="str">
        <f t="shared" si="196"/>
        <v/>
      </c>
      <c r="G753" s="20" t="str">
        <f t="shared" si="197"/>
        <v/>
      </c>
      <c r="H753" s="13" t="str">
        <f t="shared" ca="1" si="200"/>
        <v/>
      </c>
      <c r="I753" s="14" t="str">
        <f t="shared" si="201"/>
        <v/>
      </c>
      <c r="J753" s="14" t="str">
        <f>""</f>
        <v/>
      </c>
      <c r="K753" s="14" t="str">
        <f t="shared" si="202"/>
        <v/>
      </c>
      <c r="L753" s="14" t="str">
        <f t="shared" si="203"/>
        <v/>
      </c>
      <c r="M753" s="14" t="str">
        <f t="shared" si="204"/>
        <v/>
      </c>
      <c r="N753" s="14" t="str">
        <f t="shared" si="205"/>
        <v/>
      </c>
      <c r="O753" s="14" t="str">
        <f t="shared" si="206"/>
        <v/>
      </c>
      <c r="P753" s="14" t="str">
        <f t="shared" si="207"/>
        <v/>
      </c>
      <c r="Q753" s="14" t="str">
        <f t="shared" si="208"/>
        <v/>
      </c>
      <c r="R753" s="96" t="str">
        <f t="shared" si="198"/>
        <v/>
      </c>
      <c r="S753" s="14" t="str">
        <f t="shared" si="209"/>
        <v/>
      </c>
      <c r="T753" s="14" t="str">
        <f t="shared" si="199"/>
        <v/>
      </c>
      <c r="U753" s="14" t="str">
        <f t="shared" si="210"/>
        <v/>
      </c>
      <c r="V753" s="14" t="str">
        <f t="shared" si="211"/>
        <v/>
      </c>
      <c r="W753" s="14" t="str">
        <f>IFERROR(CONCATENATE("PAGO N° ",B753," DEL CONTRATO CPS ",V753," ENTRE ",TEXT(VLOOKUP(A753,matriz,IF(generador!B753=1,16,IF(generador!B753=2,19,IF(generador!B753=3,22,IF(generador!B753=4,25,IF(generador!B753=5,28,IF(generador!B753=6,31,IF(generador!B753=7,34,IF(generador!B753=8,37,IF(generador!B753=9,40,IF(generador!B753=10,43,IF(generador!B753=11,46,IF(generador!B753=12,49,IF(generador!B753=13,52,IF(generador!B753=14,55,IF(generador!B753=15,58))))))))))))))),FALSE),"dd/mm/yyyy")," Y ",TEXT(VLOOKUP(A753,matriz,IF(generador!B753=1,17,IF(generador!B753=2,20,IF(generador!B753=3,23,IF(generador!B753=4,26,IF(generador!B753=5,29,IF(generador!B753=6,32,IF(generador!B753=7,35,IF(generador!B753=8,38,IF(generador!B753=9,41,IF(generador!B753=10,44,IF(generador!B753=11,47,IF(generador!B753=12,50,IF(generador!B753=13,53,IF(generador!B753=14,56,IF(generador!B753=15,59))))))))))))))),FALSE),"dd/mm/yyyy")),"")</f>
        <v/>
      </c>
    </row>
    <row r="754" spans="1:23" x14ac:dyDescent="0.25">
      <c r="A754" s="12"/>
      <c r="B754" s="5"/>
      <c r="C754" s="5"/>
      <c r="D754" s="14" t="str">
        <f t="shared" si="195"/>
        <v/>
      </c>
      <c r="E754" s="15" t="str">
        <f>IFERROR(IF(A754&lt;&gt;"",VLOOKUP(A754,matriz,IF(generador!B754=1,15,IF(generador!B754=2,18,IF(generador!B754=3,21,IF(generador!B754=4,24,IF(generador!B754=5,27,IF(generador!B754=6,30,IF(generador!B754=7,33,IF(generador!B754=8,36,IF(generador!B754=9,39,IF(generador!B754=10,42,IF(generador!B754=11,45,IF(generador!B754=12,48,IF(generador!B754=13,51,IF(generador!B754=14,54,IF(generador!B754=15,57))))))))))))))),FALSE),""),"")</f>
        <v/>
      </c>
      <c r="F754" s="16" t="str">
        <f t="shared" si="196"/>
        <v/>
      </c>
      <c r="G754" s="20" t="str">
        <f t="shared" si="197"/>
        <v/>
      </c>
      <c r="H754" s="13" t="str">
        <f t="shared" ca="1" si="200"/>
        <v/>
      </c>
      <c r="I754" s="14" t="str">
        <f t="shared" si="201"/>
        <v/>
      </c>
      <c r="J754" s="14" t="str">
        <f>""</f>
        <v/>
      </c>
      <c r="K754" s="14" t="str">
        <f t="shared" si="202"/>
        <v/>
      </c>
      <c r="L754" s="14" t="str">
        <f t="shared" si="203"/>
        <v/>
      </c>
      <c r="M754" s="14" t="str">
        <f t="shared" si="204"/>
        <v/>
      </c>
      <c r="N754" s="14" t="str">
        <f t="shared" si="205"/>
        <v/>
      </c>
      <c r="O754" s="14" t="str">
        <f t="shared" si="206"/>
        <v/>
      </c>
      <c r="P754" s="14" t="str">
        <f t="shared" si="207"/>
        <v/>
      </c>
      <c r="Q754" s="14" t="str">
        <f t="shared" si="208"/>
        <v/>
      </c>
      <c r="R754" s="96" t="str">
        <f t="shared" si="198"/>
        <v/>
      </c>
      <c r="S754" s="14" t="str">
        <f t="shared" si="209"/>
        <v/>
      </c>
      <c r="T754" s="14" t="str">
        <f t="shared" si="199"/>
        <v/>
      </c>
      <c r="U754" s="14" t="str">
        <f t="shared" si="210"/>
        <v/>
      </c>
      <c r="V754" s="14" t="str">
        <f t="shared" si="211"/>
        <v/>
      </c>
      <c r="W754" s="14" t="str">
        <f>IFERROR(CONCATENATE("PAGO N° ",B754," DEL CONTRATO CPS ",V754," ENTRE ",TEXT(VLOOKUP(A754,matriz,IF(generador!B754=1,16,IF(generador!B754=2,19,IF(generador!B754=3,22,IF(generador!B754=4,25,IF(generador!B754=5,28,IF(generador!B754=6,31,IF(generador!B754=7,34,IF(generador!B754=8,37,IF(generador!B754=9,40,IF(generador!B754=10,43,IF(generador!B754=11,46,IF(generador!B754=12,49,IF(generador!B754=13,52,IF(generador!B754=14,55,IF(generador!B754=15,58))))))))))))))),FALSE),"dd/mm/yyyy")," Y ",TEXT(VLOOKUP(A754,matriz,IF(generador!B754=1,17,IF(generador!B754=2,20,IF(generador!B754=3,23,IF(generador!B754=4,26,IF(generador!B754=5,29,IF(generador!B754=6,32,IF(generador!B754=7,35,IF(generador!B754=8,38,IF(generador!B754=9,41,IF(generador!B754=10,44,IF(generador!B754=11,47,IF(generador!B754=12,50,IF(generador!B754=13,53,IF(generador!B754=14,56,IF(generador!B754=15,59))))))))))))))),FALSE),"dd/mm/yyyy")),"")</f>
        <v/>
      </c>
    </row>
    <row r="755" spans="1:23" x14ac:dyDescent="0.25">
      <c r="A755" s="12"/>
      <c r="B755" s="5"/>
      <c r="C755" s="5"/>
      <c r="D755" s="14" t="str">
        <f t="shared" si="195"/>
        <v/>
      </c>
      <c r="E755" s="15" t="str">
        <f>IFERROR(IF(A755&lt;&gt;"",VLOOKUP(A755,matriz,IF(generador!B755=1,15,IF(generador!B755=2,18,IF(generador!B755=3,21,IF(generador!B755=4,24,IF(generador!B755=5,27,IF(generador!B755=6,30,IF(generador!B755=7,33,IF(generador!B755=8,36,IF(generador!B755=9,39,IF(generador!B755=10,42,IF(generador!B755=11,45,IF(generador!B755=12,48,IF(generador!B755=13,51,IF(generador!B755=14,54,IF(generador!B755=15,57))))))))))))))),FALSE),""),"")</f>
        <v/>
      </c>
      <c r="F755" s="16" t="str">
        <f t="shared" si="196"/>
        <v/>
      </c>
      <c r="G755" s="20" t="str">
        <f t="shared" si="197"/>
        <v/>
      </c>
      <c r="H755" s="13" t="str">
        <f t="shared" ca="1" si="200"/>
        <v/>
      </c>
      <c r="I755" s="14" t="str">
        <f t="shared" si="201"/>
        <v/>
      </c>
      <c r="J755" s="14" t="str">
        <f>""</f>
        <v/>
      </c>
      <c r="K755" s="14" t="str">
        <f t="shared" si="202"/>
        <v/>
      </c>
      <c r="L755" s="14" t="str">
        <f t="shared" si="203"/>
        <v/>
      </c>
      <c r="M755" s="14" t="str">
        <f t="shared" si="204"/>
        <v/>
      </c>
      <c r="N755" s="14" t="str">
        <f t="shared" si="205"/>
        <v/>
      </c>
      <c r="O755" s="14" t="str">
        <f t="shared" si="206"/>
        <v/>
      </c>
      <c r="P755" s="14" t="str">
        <f t="shared" si="207"/>
        <v/>
      </c>
      <c r="Q755" s="14" t="str">
        <f t="shared" si="208"/>
        <v/>
      </c>
      <c r="R755" s="96" t="str">
        <f t="shared" si="198"/>
        <v/>
      </c>
      <c r="S755" s="14" t="str">
        <f t="shared" si="209"/>
        <v/>
      </c>
      <c r="T755" s="14" t="str">
        <f t="shared" si="199"/>
        <v/>
      </c>
      <c r="U755" s="14" t="str">
        <f t="shared" si="210"/>
        <v/>
      </c>
      <c r="V755" s="14" t="str">
        <f t="shared" si="211"/>
        <v/>
      </c>
      <c r="W755" s="14" t="str">
        <f>IFERROR(CONCATENATE("PAGO N° ",B755," DEL CONTRATO CPS ",V755," ENTRE ",TEXT(VLOOKUP(A755,matriz,IF(generador!B755=1,16,IF(generador!B755=2,19,IF(generador!B755=3,22,IF(generador!B755=4,25,IF(generador!B755=5,28,IF(generador!B755=6,31,IF(generador!B755=7,34,IF(generador!B755=8,37,IF(generador!B755=9,40,IF(generador!B755=10,43,IF(generador!B755=11,46,IF(generador!B755=12,49,IF(generador!B755=13,52,IF(generador!B755=14,55,IF(generador!B755=15,58))))))))))))))),FALSE),"dd/mm/yyyy")," Y ",TEXT(VLOOKUP(A755,matriz,IF(generador!B755=1,17,IF(generador!B755=2,20,IF(generador!B755=3,23,IF(generador!B755=4,26,IF(generador!B755=5,29,IF(generador!B755=6,32,IF(generador!B755=7,35,IF(generador!B755=8,38,IF(generador!B755=9,41,IF(generador!B755=10,44,IF(generador!B755=11,47,IF(generador!B755=12,50,IF(generador!B755=13,53,IF(generador!B755=14,56,IF(generador!B755=15,59))))))))))))))),FALSE),"dd/mm/yyyy")),"")</f>
        <v/>
      </c>
    </row>
    <row r="756" spans="1:23" x14ac:dyDescent="0.25">
      <c r="A756" s="12"/>
      <c r="B756" s="5"/>
      <c r="C756" s="5"/>
      <c r="D756" s="14" t="str">
        <f t="shared" si="195"/>
        <v/>
      </c>
      <c r="E756" s="15" t="str">
        <f>IFERROR(IF(A756&lt;&gt;"",VLOOKUP(A756,matriz,IF(generador!B756=1,15,IF(generador!B756=2,18,IF(generador!B756=3,21,IF(generador!B756=4,24,IF(generador!B756=5,27,IF(generador!B756=6,30,IF(generador!B756=7,33,IF(generador!B756=8,36,IF(generador!B756=9,39,IF(generador!B756=10,42,IF(generador!B756=11,45,IF(generador!B756=12,48,IF(generador!B756=13,51,IF(generador!B756=14,54,IF(generador!B756=15,57))))))))))))))),FALSE),""),"")</f>
        <v/>
      </c>
      <c r="F756" s="16" t="str">
        <f t="shared" si="196"/>
        <v/>
      </c>
      <c r="G756" s="20" t="str">
        <f t="shared" si="197"/>
        <v/>
      </c>
      <c r="H756" s="13" t="str">
        <f t="shared" ca="1" si="200"/>
        <v/>
      </c>
      <c r="I756" s="14" t="str">
        <f t="shared" si="201"/>
        <v/>
      </c>
      <c r="J756" s="14" t="str">
        <f>""</f>
        <v/>
      </c>
      <c r="K756" s="14" t="str">
        <f t="shared" si="202"/>
        <v/>
      </c>
      <c r="L756" s="14" t="str">
        <f t="shared" si="203"/>
        <v/>
      </c>
      <c r="M756" s="14" t="str">
        <f t="shared" si="204"/>
        <v/>
      </c>
      <c r="N756" s="14" t="str">
        <f t="shared" si="205"/>
        <v/>
      </c>
      <c r="O756" s="14" t="str">
        <f t="shared" si="206"/>
        <v/>
      </c>
      <c r="P756" s="14" t="str">
        <f t="shared" si="207"/>
        <v/>
      </c>
      <c r="Q756" s="14" t="str">
        <f t="shared" si="208"/>
        <v/>
      </c>
      <c r="R756" s="96" t="str">
        <f t="shared" si="198"/>
        <v/>
      </c>
      <c r="S756" s="14" t="str">
        <f t="shared" si="209"/>
        <v/>
      </c>
      <c r="T756" s="14" t="str">
        <f t="shared" si="199"/>
        <v/>
      </c>
      <c r="U756" s="14" t="str">
        <f t="shared" si="210"/>
        <v/>
      </c>
      <c r="V756" s="14" t="str">
        <f t="shared" si="211"/>
        <v/>
      </c>
      <c r="W756" s="14" t="str">
        <f>IFERROR(CONCATENATE("PAGO N° ",B756," DEL CONTRATO CPS ",V756," ENTRE ",TEXT(VLOOKUP(A756,matriz,IF(generador!B756=1,16,IF(generador!B756=2,19,IF(generador!B756=3,22,IF(generador!B756=4,25,IF(generador!B756=5,28,IF(generador!B756=6,31,IF(generador!B756=7,34,IF(generador!B756=8,37,IF(generador!B756=9,40,IF(generador!B756=10,43,IF(generador!B756=11,46,IF(generador!B756=12,49,IF(generador!B756=13,52,IF(generador!B756=14,55,IF(generador!B756=15,58))))))))))))))),FALSE),"dd/mm/yyyy")," Y ",TEXT(VLOOKUP(A756,matriz,IF(generador!B756=1,17,IF(generador!B756=2,20,IF(generador!B756=3,23,IF(generador!B756=4,26,IF(generador!B756=5,29,IF(generador!B756=6,32,IF(generador!B756=7,35,IF(generador!B756=8,38,IF(generador!B756=9,41,IF(generador!B756=10,44,IF(generador!B756=11,47,IF(generador!B756=12,50,IF(generador!B756=13,53,IF(generador!B756=14,56,IF(generador!B756=15,59))))))))))))))),FALSE),"dd/mm/yyyy")),"")</f>
        <v/>
      </c>
    </row>
    <row r="757" spans="1:23" x14ac:dyDescent="0.25">
      <c r="A757" s="12"/>
      <c r="B757" s="5"/>
      <c r="C757" s="5"/>
      <c r="D757" s="14" t="str">
        <f t="shared" si="195"/>
        <v/>
      </c>
      <c r="E757" s="15" t="str">
        <f>IFERROR(IF(A757&lt;&gt;"",VLOOKUP(A757,matriz,IF(generador!B757=1,15,IF(generador!B757=2,18,IF(generador!B757=3,21,IF(generador!B757=4,24,IF(generador!B757=5,27,IF(generador!B757=6,30,IF(generador!B757=7,33,IF(generador!B757=8,36,IF(generador!B757=9,39,IF(generador!B757=10,42,IF(generador!B757=11,45,IF(generador!B757=12,48,IF(generador!B757=13,51,IF(generador!B757=14,54,IF(generador!B757=15,57))))))))))))))),FALSE),""),"")</f>
        <v/>
      </c>
      <c r="F757" s="16" t="str">
        <f t="shared" si="196"/>
        <v/>
      </c>
      <c r="G757" s="20" t="str">
        <f t="shared" si="197"/>
        <v/>
      </c>
      <c r="H757" s="13" t="str">
        <f t="shared" ca="1" si="200"/>
        <v/>
      </c>
      <c r="I757" s="14" t="str">
        <f t="shared" si="201"/>
        <v/>
      </c>
      <c r="J757" s="14" t="str">
        <f>""</f>
        <v/>
      </c>
      <c r="K757" s="14" t="str">
        <f t="shared" si="202"/>
        <v/>
      </c>
      <c r="L757" s="14" t="str">
        <f t="shared" si="203"/>
        <v/>
      </c>
      <c r="M757" s="14" t="str">
        <f t="shared" si="204"/>
        <v/>
      </c>
      <c r="N757" s="14" t="str">
        <f t="shared" si="205"/>
        <v/>
      </c>
      <c r="O757" s="14" t="str">
        <f t="shared" si="206"/>
        <v/>
      </c>
      <c r="P757" s="14" t="str">
        <f t="shared" si="207"/>
        <v/>
      </c>
      <c r="Q757" s="14" t="str">
        <f t="shared" si="208"/>
        <v/>
      </c>
      <c r="R757" s="96" t="str">
        <f t="shared" si="198"/>
        <v/>
      </c>
      <c r="S757" s="14" t="str">
        <f t="shared" si="209"/>
        <v/>
      </c>
      <c r="T757" s="14" t="str">
        <f t="shared" si="199"/>
        <v/>
      </c>
      <c r="U757" s="14" t="str">
        <f t="shared" si="210"/>
        <v/>
      </c>
      <c r="V757" s="14" t="str">
        <f t="shared" si="211"/>
        <v/>
      </c>
      <c r="W757" s="14" t="str">
        <f>IFERROR(CONCATENATE("PAGO N° ",B757," DEL CONTRATO CPS ",V757," ENTRE ",TEXT(VLOOKUP(A757,matriz,IF(generador!B757=1,16,IF(generador!B757=2,19,IF(generador!B757=3,22,IF(generador!B757=4,25,IF(generador!B757=5,28,IF(generador!B757=6,31,IF(generador!B757=7,34,IF(generador!B757=8,37,IF(generador!B757=9,40,IF(generador!B757=10,43,IF(generador!B757=11,46,IF(generador!B757=12,49,IF(generador!B757=13,52,IF(generador!B757=14,55,IF(generador!B757=15,58))))))))))))))),FALSE),"dd/mm/yyyy")," Y ",TEXT(VLOOKUP(A757,matriz,IF(generador!B757=1,17,IF(generador!B757=2,20,IF(generador!B757=3,23,IF(generador!B757=4,26,IF(generador!B757=5,29,IF(generador!B757=6,32,IF(generador!B757=7,35,IF(generador!B757=8,38,IF(generador!B757=9,41,IF(generador!B757=10,44,IF(generador!B757=11,47,IF(generador!B757=12,50,IF(generador!B757=13,53,IF(generador!B757=14,56,IF(generador!B757=15,59))))))))))))))),FALSE),"dd/mm/yyyy")),"")</f>
        <v/>
      </c>
    </row>
    <row r="758" spans="1:23" x14ac:dyDescent="0.25">
      <c r="A758" s="12"/>
      <c r="B758" s="5"/>
      <c r="C758" s="5"/>
      <c r="D758" s="14" t="str">
        <f t="shared" si="195"/>
        <v/>
      </c>
      <c r="E758" s="15" t="str">
        <f>IFERROR(IF(A758&lt;&gt;"",VLOOKUP(A758,matriz,IF(generador!B758=1,15,IF(generador!B758=2,18,IF(generador!B758=3,21,IF(generador!B758=4,24,IF(generador!B758=5,27,IF(generador!B758=6,30,IF(generador!B758=7,33,IF(generador!B758=8,36,IF(generador!B758=9,39,IF(generador!B758=10,42,IF(generador!B758=11,45,IF(generador!B758=12,48,IF(generador!B758=13,51,IF(generador!B758=14,54,IF(generador!B758=15,57))))))))))))))),FALSE),""),"")</f>
        <v/>
      </c>
      <c r="F758" s="16" t="str">
        <f t="shared" si="196"/>
        <v/>
      </c>
      <c r="G758" s="20" t="str">
        <f t="shared" si="197"/>
        <v/>
      </c>
      <c r="H758" s="13" t="str">
        <f t="shared" ca="1" si="200"/>
        <v/>
      </c>
      <c r="I758" s="14" t="str">
        <f t="shared" si="201"/>
        <v/>
      </c>
      <c r="J758" s="14" t="str">
        <f>""</f>
        <v/>
      </c>
      <c r="K758" s="14" t="str">
        <f t="shared" si="202"/>
        <v/>
      </c>
      <c r="L758" s="14" t="str">
        <f t="shared" si="203"/>
        <v/>
      </c>
      <c r="M758" s="14" t="str">
        <f t="shared" si="204"/>
        <v/>
      </c>
      <c r="N758" s="14" t="str">
        <f t="shared" si="205"/>
        <v/>
      </c>
      <c r="O758" s="14" t="str">
        <f t="shared" si="206"/>
        <v/>
      </c>
      <c r="P758" s="14" t="str">
        <f t="shared" si="207"/>
        <v/>
      </c>
      <c r="Q758" s="14" t="str">
        <f t="shared" si="208"/>
        <v/>
      </c>
      <c r="R758" s="96" t="str">
        <f t="shared" si="198"/>
        <v/>
      </c>
      <c r="S758" s="14" t="str">
        <f t="shared" si="209"/>
        <v/>
      </c>
      <c r="T758" s="14" t="str">
        <f t="shared" si="199"/>
        <v/>
      </c>
      <c r="U758" s="14" t="str">
        <f t="shared" si="210"/>
        <v/>
      </c>
      <c r="V758" s="14" t="str">
        <f t="shared" si="211"/>
        <v/>
      </c>
      <c r="W758" s="14" t="str">
        <f>IFERROR(CONCATENATE("PAGO N° ",B758," DEL CONTRATO CPS ",V758," ENTRE ",TEXT(VLOOKUP(A758,matriz,IF(generador!B758=1,16,IF(generador!B758=2,19,IF(generador!B758=3,22,IF(generador!B758=4,25,IF(generador!B758=5,28,IF(generador!B758=6,31,IF(generador!B758=7,34,IF(generador!B758=8,37,IF(generador!B758=9,40,IF(generador!B758=10,43,IF(generador!B758=11,46,IF(generador!B758=12,49,IF(generador!B758=13,52,IF(generador!B758=14,55,IF(generador!B758=15,58))))))))))))))),FALSE),"dd/mm/yyyy")," Y ",TEXT(VLOOKUP(A758,matriz,IF(generador!B758=1,17,IF(generador!B758=2,20,IF(generador!B758=3,23,IF(generador!B758=4,26,IF(generador!B758=5,29,IF(generador!B758=6,32,IF(generador!B758=7,35,IF(generador!B758=8,38,IF(generador!B758=9,41,IF(generador!B758=10,44,IF(generador!B758=11,47,IF(generador!B758=12,50,IF(generador!B758=13,53,IF(generador!B758=14,56,IF(generador!B758=15,59))))))))))))))),FALSE),"dd/mm/yyyy")),"")</f>
        <v/>
      </c>
    </row>
    <row r="759" spans="1:23" x14ac:dyDescent="0.25">
      <c r="A759" s="12"/>
      <c r="B759" s="5"/>
      <c r="C759" s="5"/>
      <c r="D759" s="14" t="str">
        <f t="shared" si="195"/>
        <v/>
      </c>
      <c r="E759" s="15" t="str">
        <f>IFERROR(IF(A759&lt;&gt;"",VLOOKUP(A759,matriz,IF(generador!B759=1,15,IF(generador!B759=2,18,IF(generador!B759=3,21,IF(generador!B759=4,24,IF(generador!B759=5,27,IF(generador!B759=6,30,IF(generador!B759=7,33,IF(generador!B759=8,36,IF(generador!B759=9,39,IF(generador!B759=10,42,IF(generador!B759=11,45,IF(generador!B759=12,48,IF(generador!B759=13,51,IF(generador!B759=14,54,IF(generador!B759=15,57))))))))))))))),FALSE),""),"")</f>
        <v/>
      </c>
      <c r="F759" s="16" t="str">
        <f t="shared" si="196"/>
        <v/>
      </c>
      <c r="G759" s="20" t="str">
        <f t="shared" si="197"/>
        <v/>
      </c>
      <c r="H759" s="13" t="str">
        <f t="shared" ca="1" si="200"/>
        <v/>
      </c>
      <c r="I759" s="14" t="str">
        <f t="shared" si="201"/>
        <v/>
      </c>
      <c r="J759" s="14" t="str">
        <f>""</f>
        <v/>
      </c>
      <c r="K759" s="14" t="str">
        <f t="shared" si="202"/>
        <v/>
      </c>
      <c r="L759" s="14" t="str">
        <f t="shared" si="203"/>
        <v/>
      </c>
      <c r="M759" s="14" t="str">
        <f t="shared" si="204"/>
        <v/>
      </c>
      <c r="N759" s="14" t="str">
        <f t="shared" si="205"/>
        <v/>
      </c>
      <c r="O759" s="14" t="str">
        <f t="shared" si="206"/>
        <v/>
      </c>
      <c r="P759" s="14" t="str">
        <f t="shared" si="207"/>
        <v/>
      </c>
      <c r="Q759" s="14" t="str">
        <f t="shared" si="208"/>
        <v/>
      </c>
      <c r="R759" s="96" t="str">
        <f t="shared" si="198"/>
        <v/>
      </c>
      <c r="S759" s="14" t="str">
        <f t="shared" si="209"/>
        <v/>
      </c>
      <c r="T759" s="14" t="str">
        <f t="shared" si="199"/>
        <v/>
      </c>
      <c r="U759" s="14" t="str">
        <f t="shared" si="210"/>
        <v/>
      </c>
      <c r="V759" s="14" t="str">
        <f t="shared" si="211"/>
        <v/>
      </c>
      <c r="W759" s="14" t="str">
        <f>IFERROR(CONCATENATE("PAGO N° ",B759," DEL CONTRATO CPS ",V759," ENTRE ",TEXT(VLOOKUP(A759,matriz,IF(generador!B759=1,16,IF(generador!B759=2,19,IF(generador!B759=3,22,IF(generador!B759=4,25,IF(generador!B759=5,28,IF(generador!B759=6,31,IF(generador!B759=7,34,IF(generador!B759=8,37,IF(generador!B759=9,40,IF(generador!B759=10,43,IF(generador!B759=11,46,IF(generador!B759=12,49,IF(generador!B759=13,52,IF(generador!B759=14,55,IF(generador!B759=15,58))))))))))))))),FALSE),"dd/mm/yyyy")," Y ",TEXT(VLOOKUP(A759,matriz,IF(generador!B759=1,17,IF(generador!B759=2,20,IF(generador!B759=3,23,IF(generador!B759=4,26,IF(generador!B759=5,29,IF(generador!B759=6,32,IF(generador!B759=7,35,IF(generador!B759=8,38,IF(generador!B759=9,41,IF(generador!B759=10,44,IF(generador!B759=11,47,IF(generador!B759=12,50,IF(generador!B759=13,53,IF(generador!B759=14,56,IF(generador!B759=15,59))))))))))))))),FALSE),"dd/mm/yyyy")),"")</f>
        <v/>
      </c>
    </row>
    <row r="760" spans="1:23" x14ac:dyDescent="0.25">
      <c r="A760" s="12"/>
      <c r="B760" s="5"/>
      <c r="C760" s="5"/>
      <c r="D760" s="14" t="str">
        <f t="shared" si="195"/>
        <v/>
      </c>
      <c r="E760" s="15" t="str">
        <f>IFERROR(IF(A760&lt;&gt;"",VLOOKUP(A760,matriz,IF(generador!B760=1,15,IF(generador!B760=2,18,IF(generador!B760=3,21,IF(generador!B760=4,24,IF(generador!B760=5,27,IF(generador!B760=6,30,IF(generador!B760=7,33,IF(generador!B760=8,36,IF(generador!B760=9,39,IF(generador!B760=10,42,IF(generador!B760=11,45,IF(generador!B760=12,48,IF(generador!B760=13,51,IF(generador!B760=14,54,IF(generador!B760=15,57))))))))))))))),FALSE),""),"")</f>
        <v/>
      </c>
      <c r="F760" s="16" t="str">
        <f t="shared" si="196"/>
        <v/>
      </c>
      <c r="G760" s="20" t="str">
        <f t="shared" si="197"/>
        <v/>
      </c>
      <c r="H760" s="13" t="str">
        <f t="shared" ca="1" si="200"/>
        <v/>
      </c>
      <c r="I760" s="14" t="str">
        <f t="shared" si="201"/>
        <v/>
      </c>
      <c r="J760" s="14" t="str">
        <f>""</f>
        <v/>
      </c>
      <c r="K760" s="14" t="str">
        <f t="shared" si="202"/>
        <v/>
      </c>
      <c r="L760" s="14" t="str">
        <f t="shared" si="203"/>
        <v/>
      </c>
      <c r="M760" s="14" t="str">
        <f t="shared" si="204"/>
        <v/>
      </c>
      <c r="N760" s="14" t="str">
        <f t="shared" si="205"/>
        <v/>
      </c>
      <c r="O760" s="14" t="str">
        <f t="shared" si="206"/>
        <v/>
      </c>
      <c r="P760" s="14" t="str">
        <f t="shared" si="207"/>
        <v/>
      </c>
      <c r="Q760" s="14" t="str">
        <f t="shared" si="208"/>
        <v/>
      </c>
      <c r="R760" s="96" t="str">
        <f t="shared" si="198"/>
        <v/>
      </c>
      <c r="S760" s="14" t="str">
        <f t="shared" si="209"/>
        <v/>
      </c>
      <c r="T760" s="14" t="str">
        <f t="shared" si="199"/>
        <v/>
      </c>
      <c r="U760" s="14" t="str">
        <f t="shared" si="210"/>
        <v/>
      </c>
      <c r="V760" s="14" t="str">
        <f t="shared" si="211"/>
        <v/>
      </c>
      <c r="W760" s="14" t="str">
        <f>IFERROR(CONCATENATE("PAGO N° ",B760," DEL CONTRATO CPS ",V760," ENTRE ",TEXT(VLOOKUP(A760,matriz,IF(generador!B760=1,16,IF(generador!B760=2,19,IF(generador!B760=3,22,IF(generador!B760=4,25,IF(generador!B760=5,28,IF(generador!B760=6,31,IF(generador!B760=7,34,IF(generador!B760=8,37,IF(generador!B760=9,40,IF(generador!B760=10,43,IF(generador!B760=11,46,IF(generador!B760=12,49,IF(generador!B760=13,52,IF(generador!B760=14,55,IF(generador!B760=15,58))))))))))))))),FALSE),"dd/mm/yyyy")," Y ",TEXT(VLOOKUP(A760,matriz,IF(generador!B760=1,17,IF(generador!B760=2,20,IF(generador!B760=3,23,IF(generador!B760=4,26,IF(generador!B760=5,29,IF(generador!B760=6,32,IF(generador!B760=7,35,IF(generador!B760=8,38,IF(generador!B760=9,41,IF(generador!B760=10,44,IF(generador!B760=11,47,IF(generador!B760=12,50,IF(generador!B760=13,53,IF(generador!B760=14,56,IF(generador!B760=15,59))))))))))))))),FALSE),"dd/mm/yyyy")),"")</f>
        <v/>
      </c>
    </row>
    <row r="761" spans="1:23" x14ac:dyDescent="0.25">
      <c r="A761" s="12"/>
      <c r="B761" s="5"/>
      <c r="C761" s="5"/>
      <c r="D761" s="14" t="str">
        <f t="shared" si="195"/>
        <v/>
      </c>
      <c r="E761" s="15" t="str">
        <f>IFERROR(IF(A761&lt;&gt;"",VLOOKUP(A761,matriz,IF(generador!B761=1,15,IF(generador!B761=2,18,IF(generador!B761=3,21,IF(generador!B761=4,24,IF(generador!B761=5,27,IF(generador!B761=6,30,IF(generador!B761=7,33,IF(generador!B761=8,36,IF(generador!B761=9,39,IF(generador!B761=10,42,IF(generador!B761=11,45,IF(generador!B761=12,48,IF(generador!B761=13,51,IF(generador!B761=14,54,IF(generador!B761=15,57))))))))))))))),FALSE),""),"")</f>
        <v/>
      </c>
      <c r="F761" s="16" t="str">
        <f t="shared" si="196"/>
        <v/>
      </c>
      <c r="G761" s="20" t="str">
        <f t="shared" si="197"/>
        <v/>
      </c>
      <c r="H761" s="13" t="str">
        <f t="shared" ca="1" si="200"/>
        <v/>
      </c>
      <c r="I761" s="14" t="str">
        <f t="shared" si="201"/>
        <v/>
      </c>
      <c r="J761" s="14" t="str">
        <f>""</f>
        <v/>
      </c>
      <c r="K761" s="14" t="str">
        <f t="shared" si="202"/>
        <v/>
      </c>
      <c r="L761" s="14" t="str">
        <f t="shared" si="203"/>
        <v/>
      </c>
      <c r="M761" s="14" t="str">
        <f t="shared" si="204"/>
        <v/>
      </c>
      <c r="N761" s="14" t="str">
        <f t="shared" si="205"/>
        <v/>
      </c>
      <c r="O761" s="14" t="str">
        <f t="shared" si="206"/>
        <v/>
      </c>
      <c r="P761" s="14" t="str">
        <f t="shared" si="207"/>
        <v/>
      </c>
      <c r="Q761" s="14" t="str">
        <f t="shared" si="208"/>
        <v/>
      </c>
      <c r="R761" s="96" t="str">
        <f t="shared" si="198"/>
        <v/>
      </c>
      <c r="S761" s="14" t="str">
        <f t="shared" si="209"/>
        <v/>
      </c>
      <c r="T761" s="14" t="str">
        <f t="shared" si="199"/>
        <v/>
      </c>
      <c r="U761" s="14" t="str">
        <f t="shared" si="210"/>
        <v/>
      </c>
      <c r="V761" s="14" t="str">
        <f t="shared" si="211"/>
        <v/>
      </c>
      <c r="W761" s="14" t="str">
        <f>IFERROR(CONCATENATE("PAGO N° ",B761," DEL CONTRATO CPS ",V761," ENTRE ",TEXT(VLOOKUP(A761,matriz,IF(generador!B761=1,16,IF(generador!B761=2,19,IF(generador!B761=3,22,IF(generador!B761=4,25,IF(generador!B761=5,28,IF(generador!B761=6,31,IF(generador!B761=7,34,IF(generador!B761=8,37,IF(generador!B761=9,40,IF(generador!B761=10,43,IF(generador!B761=11,46,IF(generador!B761=12,49,IF(generador!B761=13,52,IF(generador!B761=14,55,IF(generador!B761=15,58))))))))))))))),FALSE),"dd/mm/yyyy")," Y ",TEXT(VLOOKUP(A761,matriz,IF(generador!B761=1,17,IF(generador!B761=2,20,IF(generador!B761=3,23,IF(generador!B761=4,26,IF(generador!B761=5,29,IF(generador!B761=6,32,IF(generador!B761=7,35,IF(generador!B761=8,38,IF(generador!B761=9,41,IF(generador!B761=10,44,IF(generador!B761=11,47,IF(generador!B761=12,50,IF(generador!B761=13,53,IF(generador!B761=14,56,IF(generador!B761=15,59))))))))))))))),FALSE),"dd/mm/yyyy")),"")</f>
        <v/>
      </c>
    </row>
    <row r="762" spans="1:23" x14ac:dyDescent="0.25">
      <c r="A762" s="12"/>
      <c r="B762" s="5"/>
      <c r="C762" s="5"/>
      <c r="D762" s="14" t="str">
        <f t="shared" si="195"/>
        <v/>
      </c>
      <c r="E762" s="15" t="str">
        <f>IFERROR(IF(A762&lt;&gt;"",VLOOKUP(A762,matriz,IF(generador!B762=1,15,IF(generador!B762=2,18,IF(generador!B762=3,21,IF(generador!B762=4,24,IF(generador!B762=5,27,IF(generador!B762=6,30,IF(generador!B762=7,33,IF(generador!B762=8,36,IF(generador!B762=9,39,IF(generador!B762=10,42,IF(generador!B762=11,45,IF(generador!B762=12,48,IF(generador!B762=13,51,IF(generador!B762=14,54,IF(generador!B762=15,57))))))))))))))),FALSE),""),"")</f>
        <v/>
      </c>
      <c r="F762" s="16" t="str">
        <f t="shared" si="196"/>
        <v/>
      </c>
      <c r="G762" s="20" t="str">
        <f t="shared" si="197"/>
        <v/>
      </c>
      <c r="H762" s="13" t="str">
        <f t="shared" ca="1" si="200"/>
        <v/>
      </c>
      <c r="I762" s="14" t="str">
        <f t="shared" si="201"/>
        <v/>
      </c>
      <c r="J762" s="14" t="str">
        <f>""</f>
        <v/>
      </c>
      <c r="K762" s="14" t="str">
        <f t="shared" si="202"/>
        <v/>
      </c>
      <c r="L762" s="14" t="str">
        <f t="shared" si="203"/>
        <v/>
      </c>
      <c r="M762" s="14" t="str">
        <f t="shared" si="204"/>
        <v/>
      </c>
      <c r="N762" s="14" t="str">
        <f t="shared" si="205"/>
        <v/>
      </c>
      <c r="O762" s="14" t="str">
        <f t="shared" si="206"/>
        <v/>
      </c>
      <c r="P762" s="14" t="str">
        <f t="shared" si="207"/>
        <v/>
      </c>
      <c r="Q762" s="14" t="str">
        <f t="shared" si="208"/>
        <v/>
      </c>
      <c r="R762" s="96" t="str">
        <f t="shared" si="198"/>
        <v/>
      </c>
      <c r="S762" s="14" t="str">
        <f t="shared" si="209"/>
        <v/>
      </c>
      <c r="T762" s="14" t="str">
        <f t="shared" si="199"/>
        <v/>
      </c>
      <c r="U762" s="14" t="str">
        <f t="shared" si="210"/>
        <v/>
      </c>
      <c r="V762" s="14" t="str">
        <f t="shared" si="211"/>
        <v/>
      </c>
      <c r="W762" s="14" t="str">
        <f>IFERROR(CONCATENATE("PAGO N° ",B762," DEL CONTRATO CPS ",V762," ENTRE ",TEXT(VLOOKUP(A762,matriz,IF(generador!B762=1,16,IF(generador!B762=2,19,IF(generador!B762=3,22,IF(generador!B762=4,25,IF(generador!B762=5,28,IF(generador!B762=6,31,IF(generador!B762=7,34,IF(generador!B762=8,37,IF(generador!B762=9,40,IF(generador!B762=10,43,IF(generador!B762=11,46,IF(generador!B762=12,49,IF(generador!B762=13,52,IF(generador!B762=14,55,IF(generador!B762=15,58))))))))))))))),FALSE),"dd/mm/yyyy")," Y ",TEXT(VLOOKUP(A762,matriz,IF(generador!B762=1,17,IF(generador!B762=2,20,IF(generador!B762=3,23,IF(generador!B762=4,26,IF(generador!B762=5,29,IF(generador!B762=6,32,IF(generador!B762=7,35,IF(generador!B762=8,38,IF(generador!B762=9,41,IF(generador!B762=10,44,IF(generador!B762=11,47,IF(generador!B762=12,50,IF(generador!B762=13,53,IF(generador!B762=14,56,IF(generador!B762=15,59))))))))))))))),FALSE),"dd/mm/yyyy")),"")</f>
        <v/>
      </c>
    </row>
    <row r="763" spans="1:23" x14ac:dyDescent="0.25">
      <c r="A763" s="12"/>
      <c r="B763" s="5"/>
      <c r="C763" s="5"/>
      <c r="D763" s="14" t="str">
        <f t="shared" si="195"/>
        <v/>
      </c>
      <c r="E763" s="15" t="str">
        <f>IFERROR(IF(A763&lt;&gt;"",VLOOKUP(A763,matriz,IF(generador!B763=1,15,IF(generador!B763=2,18,IF(generador!B763=3,21,IF(generador!B763=4,24,IF(generador!B763=5,27,IF(generador!B763=6,30,IF(generador!B763=7,33,IF(generador!B763=8,36,IF(generador!B763=9,39,IF(generador!B763=10,42,IF(generador!B763=11,45,IF(generador!B763=12,48,IF(generador!B763=13,51,IF(generador!B763=14,54,IF(generador!B763=15,57))))))))))))))),FALSE),""),"")</f>
        <v/>
      </c>
      <c r="F763" s="16" t="str">
        <f t="shared" si="196"/>
        <v/>
      </c>
      <c r="G763" s="20" t="str">
        <f t="shared" si="197"/>
        <v/>
      </c>
      <c r="H763" s="13" t="str">
        <f t="shared" ca="1" si="200"/>
        <v/>
      </c>
      <c r="I763" s="14" t="str">
        <f t="shared" si="201"/>
        <v/>
      </c>
      <c r="J763" s="14" t="str">
        <f>""</f>
        <v/>
      </c>
      <c r="K763" s="14" t="str">
        <f t="shared" si="202"/>
        <v/>
      </c>
      <c r="L763" s="14" t="str">
        <f t="shared" si="203"/>
        <v/>
      </c>
      <c r="M763" s="14" t="str">
        <f t="shared" si="204"/>
        <v/>
      </c>
      <c r="N763" s="14" t="str">
        <f t="shared" si="205"/>
        <v/>
      </c>
      <c r="O763" s="14" t="str">
        <f t="shared" si="206"/>
        <v/>
      </c>
      <c r="P763" s="14" t="str">
        <f t="shared" si="207"/>
        <v/>
      </c>
      <c r="Q763" s="14" t="str">
        <f t="shared" si="208"/>
        <v/>
      </c>
      <c r="R763" s="96" t="str">
        <f t="shared" si="198"/>
        <v/>
      </c>
      <c r="S763" s="14" t="str">
        <f t="shared" si="209"/>
        <v/>
      </c>
      <c r="T763" s="14" t="str">
        <f t="shared" si="199"/>
        <v/>
      </c>
      <c r="U763" s="14" t="str">
        <f t="shared" si="210"/>
        <v/>
      </c>
      <c r="V763" s="14" t="str">
        <f t="shared" si="211"/>
        <v/>
      </c>
      <c r="W763" s="14" t="str">
        <f>IFERROR(CONCATENATE("PAGO N° ",B763," DEL CONTRATO CPS ",V763," ENTRE ",TEXT(VLOOKUP(A763,matriz,IF(generador!B763=1,16,IF(generador!B763=2,19,IF(generador!B763=3,22,IF(generador!B763=4,25,IF(generador!B763=5,28,IF(generador!B763=6,31,IF(generador!B763=7,34,IF(generador!B763=8,37,IF(generador!B763=9,40,IF(generador!B763=10,43,IF(generador!B763=11,46,IF(generador!B763=12,49,IF(generador!B763=13,52,IF(generador!B763=14,55,IF(generador!B763=15,58))))))))))))))),FALSE),"dd/mm/yyyy")," Y ",TEXT(VLOOKUP(A763,matriz,IF(generador!B763=1,17,IF(generador!B763=2,20,IF(generador!B763=3,23,IF(generador!B763=4,26,IF(generador!B763=5,29,IF(generador!B763=6,32,IF(generador!B763=7,35,IF(generador!B763=8,38,IF(generador!B763=9,41,IF(generador!B763=10,44,IF(generador!B763=11,47,IF(generador!B763=12,50,IF(generador!B763=13,53,IF(generador!B763=14,56,IF(generador!B763=15,59))))))))))))))),FALSE),"dd/mm/yyyy")),"")</f>
        <v/>
      </c>
    </row>
    <row r="764" spans="1:23" x14ac:dyDescent="0.25">
      <c r="A764" s="12"/>
      <c r="B764" s="5"/>
      <c r="C764" s="5"/>
      <c r="D764" s="14" t="str">
        <f t="shared" si="195"/>
        <v/>
      </c>
      <c r="E764" s="15" t="str">
        <f>IFERROR(IF(A764&lt;&gt;"",VLOOKUP(A764,matriz,IF(generador!B764=1,15,IF(generador!B764=2,18,IF(generador!B764=3,21,IF(generador!B764=4,24,IF(generador!B764=5,27,IF(generador!B764=6,30,IF(generador!B764=7,33,IF(generador!B764=8,36,IF(generador!B764=9,39,IF(generador!B764=10,42,IF(generador!B764=11,45,IF(generador!B764=12,48,IF(generador!B764=13,51,IF(generador!B764=14,54,IF(generador!B764=15,57))))))))))))))),FALSE),""),"")</f>
        <v/>
      </c>
      <c r="F764" s="16" t="str">
        <f t="shared" si="196"/>
        <v/>
      </c>
      <c r="G764" s="20" t="str">
        <f t="shared" si="197"/>
        <v/>
      </c>
      <c r="H764" s="13" t="str">
        <f t="shared" ca="1" si="200"/>
        <v/>
      </c>
      <c r="I764" s="14" t="str">
        <f t="shared" si="201"/>
        <v/>
      </c>
      <c r="J764" s="14" t="str">
        <f>""</f>
        <v/>
      </c>
      <c r="K764" s="14" t="str">
        <f t="shared" si="202"/>
        <v/>
      </c>
      <c r="L764" s="14" t="str">
        <f t="shared" si="203"/>
        <v/>
      </c>
      <c r="M764" s="14" t="str">
        <f t="shared" si="204"/>
        <v/>
      </c>
      <c r="N764" s="14" t="str">
        <f t="shared" si="205"/>
        <v/>
      </c>
      <c r="O764" s="14" t="str">
        <f t="shared" si="206"/>
        <v/>
      </c>
      <c r="P764" s="14" t="str">
        <f t="shared" si="207"/>
        <v/>
      </c>
      <c r="Q764" s="14" t="str">
        <f t="shared" si="208"/>
        <v/>
      </c>
      <c r="R764" s="96" t="str">
        <f t="shared" si="198"/>
        <v/>
      </c>
      <c r="S764" s="14" t="str">
        <f t="shared" si="209"/>
        <v/>
      </c>
      <c r="T764" s="14" t="str">
        <f t="shared" si="199"/>
        <v/>
      </c>
      <c r="U764" s="14" t="str">
        <f t="shared" si="210"/>
        <v/>
      </c>
      <c r="V764" s="14" t="str">
        <f t="shared" si="211"/>
        <v/>
      </c>
      <c r="W764" s="14" t="str">
        <f>IFERROR(CONCATENATE("PAGO N° ",B764," DEL CONTRATO CPS ",V764," ENTRE ",TEXT(VLOOKUP(A764,matriz,IF(generador!B764=1,16,IF(generador!B764=2,19,IF(generador!B764=3,22,IF(generador!B764=4,25,IF(generador!B764=5,28,IF(generador!B764=6,31,IF(generador!B764=7,34,IF(generador!B764=8,37,IF(generador!B764=9,40,IF(generador!B764=10,43,IF(generador!B764=11,46,IF(generador!B764=12,49,IF(generador!B764=13,52,IF(generador!B764=14,55,IF(generador!B764=15,58))))))))))))))),FALSE),"dd/mm/yyyy")," Y ",TEXT(VLOOKUP(A764,matriz,IF(generador!B764=1,17,IF(generador!B764=2,20,IF(generador!B764=3,23,IF(generador!B764=4,26,IF(generador!B764=5,29,IF(generador!B764=6,32,IF(generador!B764=7,35,IF(generador!B764=8,38,IF(generador!B764=9,41,IF(generador!B764=10,44,IF(generador!B764=11,47,IF(generador!B764=12,50,IF(generador!B764=13,53,IF(generador!B764=14,56,IF(generador!B764=15,59))))))))))))))),FALSE),"dd/mm/yyyy")),"")</f>
        <v/>
      </c>
    </row>
    <row r="765" spans="1:23" x14ac:dyDescent="0.25">
      <c r="A765" s="12"/>
      <c r="B765" s="5"/>
      <c r="C765" s="5"/>
      <c r="D765" s="14" t="str">
        <f t="shared" si="195"/>
        <v/>
      </c>
      <c r="E765" s="15" t="str">
        <f>IFERROR(IF(A765&lt;&gt;"",VLOOKUP(A765,matriz,IF(generador!B765=1,15,IF(generador!B765=2,18,IF(generador!B765=3,21,IF(generador!B765=4,24,IF(generador!B765=5,27,IF(generador!B765=6,30,IF(generador!B765=7,33,IF(generador!B765=8,36,IF(generador!B765=9,39,IF(generador!B765=10,42,IF(generador!B765=11,45,IF(generador!B765=12,48,IF(generador!B765=13,51,IF(generador!B765=14,54,IF(generador!B765=15,57))))))))))))))),FALSE),""),"")</f>
        <v/>
      </c>
      <c r="F765" s="16" t="str">
        <f t="shared" si="196"/>
        <v/>
      </c>
      <c r="G765" s="20" t="str">
        <f t="shared" si="197"/>
        <v/>
      </c>
      <c r="H765" s="13" t="str">
        <f t="shared" ca="1" si="200"/>
        <v/>
      </c>
      <c r="I765" s="14" t="str">
        <f t="shared" si="201"/>
        <v/>
      </c>
      <c r="J765" s="14" t="str">
        <f>""</f>
        <v/>
      </c>
      <c r="K765" s="14" t="str">
        <f t="shared" si="202"/>
        <v/>
      </c>
      <c r="L765" s="14" t="str">
        <f t="shared" si="203"/>
        <v/>
      </c>
      <c r="M765" s="14" t="str">
        <f t="shared" si="204"/>
        <v/>
      </c>
      <c r="N765" s="14" t="str">
        <f t="shared" si="205"/>
        <v/>
      </c>
      <c r="O765" s="14" t="str">
        <f t="shared" si="206"/>
        <v/>
      </c>
      <c r="P765" s="14" t="str">
        <f t="shared" si="207"/>
        <v/>
      </c>
      <c r="Q765" s="14" t="str">
        <f t="shared" si="208"/>
        <v/>
      </c>
      <c r="R765" s="96" t="str">
        <f t="shared" si="198"/>
        <v/>
      </c>
      <c r="S765" s="14" t="str">
        <f t="shared" si="209"/>
        <v/>
      </c>
      <c r="T765" s="14" t="str">
        <f t="shared" si="199"/>
        <v/>
      </c>
      <c r="U765" s="14" t="str">
        <f t="shared" si="210"/>
        <v/>
      </c>
      <c r="V765" s="14" t="str">
        <f t="shared" si="211"/>
        <v/>
      </c>
      <c r="W765" s="14" t="str">
        <f>IFERROR(CONCATENATE("PAGO N° ",B765," DEL CONTRATO CPS ",V765," ENTRE ",TEXT(VLOOKUP(A765,matriz,IF(generador!B765=1,16,IF(generador!B765=2,19,IF(generador!B765=3,22,IF(generador!B765=4,25,IF(generador!B765=5,28,IF(generador!B765=6,31,IF(generador!B765=7,34,IF(generador!B765=8,37,IF(generador!B765=9,40,IF(generador!B765=10,43,IF(generador!B765=11,46,IF(generador!B765=12,49,IF(generador!B765=13,52,IF(generador!B765=14,55,IF(generador!B765=15,58))))))))))))))),FALSE),"dd/mm/yyyy")," Y ",TEXT(VLOOKUP(A765,matriz,IF(generador!B765=1,17,IF(generador!B765=2,20,IF(generador!B765=3,23,IF(generador!B765=4,26,IF(generador!B765=5,29,IF(generador!B765=6,32,IF(generador!B765=7,35,IF(generador!B765=8,38,IF(generador!B765=9,41,IF(generador!B765=10,44,IF(generador!B765=11,47,IF(generador!B765=12,50,IF(generador!B765=13,53,IF(generador!B765=14,56,IF(generador!B765=15,59))))))))))))))),FALSE),"dd/mm/yyyy")),"")</f>
        <v/>
      </c>
    </row>
    <row r="766" spans="1:23" x14ac:dyDescent="0.25">
      <c r="A766" s="12"/>
      <c r="B766" s="5"/>
      <c r="C766" s="5"/>
      <c r="D766" s="14" t="str">
        <f t="shared" si="195"/>
        <v/>
      </c>
      <c r="E766" s="15" t="str">
        <f>IFERROR(IF(A766&lt;&gt;"",VLOOKUP(A766,matriz,IF(generador!B766=1,15,IF(generador!B766=2,18,IF(generador!B766=3,21,IF(generador!B766=4,24,IF(generador!B766=5,27,IF(generador!B766=6,30,IF(generador!B766=7,33,IF(generador!B766=8,36,IF(generador!B766=9,39,IF(generador!B766=10,42,IF(generador!B766=11,45,IF(generador!B766=12,48,IF(generador!B766=13,51,IF(generador!B766=14,54,IF(generador!B766=15,57))))))))))))))),FALSE),""),"")</f>
        <v/>
      </c>
      <c r="F766" s="16" t="str">
        <f t="shared" si="196"/>
        <v/>
      </c>
      <c r="G766" s="20" t="str">
        <f t="shared" si="197"/>
        <v/>
      </c>
      <c r="H766" s="13" t="str">
        <f t="shared" ca="1" si="200"/>
        <v/>
      </c>
      <c r="I766" s="14" t="str">
        <f t="shared" si="201"/>
        <v/>
      </c>
      <c r="J766" s="14" t="str">
        <f>""</f>
        <v/>
      </c>
      <c r="K766" s="14" t="str">
        <f t="shared" si="202"/>
        <v/>
      </c>
      <c r="L766" s="14" t="str">
        <f t="shared" si="203"/>
        <v/>
      </c>
      <c r="M766" s="14" t="str">
        <f t="shared" si="204"/>
        <v/>
      </c>
      <c r="N766" s="14" t="str">
        <f t="shared" si="205"/>
        <v/>
      </c>
      <c r="O766" s="14" t="str">
        <f t="shared" si="206"/>
        <v/>
      </c>
      <c r="P766" s="14" t="str">
        <f t="shared" si="207"/>
        <v/>
      </c>
      <c r="Q766" s="14" t="str">
        <f t="shared" si="208"/>
        <v/>
      </c>
      <c r="R766" s="96" t="str">
        <f t="shared" si="198"/>
        <v/>
      </c>
      <c r="S766" s="14" t="str">
        <f t="shared" si="209"/>
        <v/>
      </c>
      <c r="T766" s="14" t="str">
        <f t="shared" si="199"/>
        <v/>
      </c>
      <c r="U766" s="14" t="str">
        <f t="shared" si="210"/>
        <v/>
      </c>
      <c r="V766" s="14" t="str">
        <f t="shared" si="211"/>
        <v/>
      </c>
      <c r="W766" s="14" t="str">
        <f>IFERROR(CONCATENATE("PAGO N° ",B766," DEL CONTRATO CPS ",V766," ENTRE ",TEXT(VLOOKUP(A766,matriz,IF(generador!B766=1,16,IF(generador!B766=2,19,IF(generador!B766=3,22,IF(generador!B766=4,25,IF(generador!B766=5,28,IF(generador!B766=6,31,IF(generador!B766=7,34,IF(generador!B766=8,37,IF(generador!B766=9,40,IF(generador!B766=10,43,IF(generador!B766=11,46,IF(generador!B766=12,49,IF(generador!B766=13,52,IF(generador!B766=14,55,IF(generador!B766=15,58))))))))))))))),FALSE),"dd/mm/yyyy")," Y ",TEXT(VLOOKUP(A766,matriz,IF(generador!B766=1,17,IF(generador!B766=2,20,IF(generador!B766=3,23,IF(generador!B766=4,26,IF(generador!B766=5,29,IF(generador!B766=6,32,IF(generador!B766=7,35,IF(generador!B766=8,38,IF(generador!B766=9,41,IF(generador!B766=10,44,IF(generador!B766=11,47,IF(generador!B766=12,50,IF(generador!B766=13,53,IF(generador!B766=14,56,IF(generador!B766=15,59))))))))))))))),FALSE),"dd/mm/yyyy")),"")</f>
        <v/>
      </c>
    </row>
    <row r="767" spans="1:23" x14ac:dyDescent="0.25">
      <c r="A767" s="12"/>
      <c r="B767" s="5"/>
      <c r="C767" s="5"/>
      <c r="D767" s="14" t="str">
        <f t="shared" si="195"/>
        <v/>
      </c>
      <c r="E767" s="15" t="str">
        <f>IFERROR(IF(A767&lt;&gt;"",VLOOKUP(A767,matriz,IF(generador!B767=1,15,IF(generador!B767=2,18,IF(generador!B767=3,21,IF(generador!B767=4,24,IF(generador!B767=5,27,IF(generador!B767=6,30,IF(generador!B767=7,33,IF(generador!B767=8,36,IF(generador!B767=9,39,IF(generador!B767=10,42,IF(generador!B767=11,45,IF(generador!B767=12,48,IF(generador!B767=13,51,IF(generador!B767=14,54,IF(generador!B767=15,57))))))))))))))),FALSE),""),"")</f>
        <v/>
      </c>
      <c r="F767" s="16" t="str">
        <f t="shared" si="196"/>
        <v/>
      </c>
      <c r="G767" s="20" t="str">
        <f t="shared" si="197"/>
        <v/>
      </c>
      <c r="H767" s="13" t="str">
        <f t="shared" ca="1" si="200"/>
        <v/>
      </c>
      <c r="I767" s="14" t="str">
        <f t="shared" si="201"/>
        <v/>
      </c>
      <c r="J767" s="14" t="str">
        <f>""</f>
        <v/>
      </c>
      <c r="K767" s="14" t="str">
        <f t="shared" si="202"/>
        <v/>
      </c>
      <c r="L767" s="14" t="str">
        <f t="shared" si="203"/>
        <v/>
      </c>
      <c r="M767" s="14" t="str">
        <f t="shared" si="204"/>
        <v/>
      </c>
      <c r="N767" s="14" t="str">
        <f t="shared" si="205"/>
        <v/>
      </c>
      <c r="O767" s="14" t="str">
        <f t="shared" si="206"/>
        <v/>
      </c>
      <c r="P767" s="14" t="str">
        <f t="shared" si="207"/>
        <v/>
      </c>
      <c r="Q767" s="14" t="str">
        <f t="shared" si="208"/>
        <v/>
      </c>
      <c r="R767" s="96" t="str">
        <f t="shared" si="198"/>
        <v/>
      </c>
      <c r="S767" s="14" t="str">
        <f t="shared" si="209"/>
        <v/>
      </c>
      <c r="T767" s="14" t="str">
        <f t="shared" si="199"/>
        <v/>
      </c>
      <c r="U767" s="14" t="str">
        <f t="shared" si="210"/>
        <v/>
      </c>
      <c r="V767" s="14" t="str">
        <f t="shared" si="211"/>
        <v/>
      </c>
      <c r="W767" s="14" t="str">
        <f>IFERROR(CONCATENATE("PAGO N° ",B767," DEL CONTRATO CPS ",V767," ENTRE ",TEXT(VLOOKUP(A767,matriz,IF(generador!B767=1,16,IF(generador!B767=2,19,IF(generador!B767=3,22,IF(generador!B767=4,25,IF(generador!B767=5,28,IF(generador!B767=6,31,IF(generador!B767=7,34,IF(generador!B767=8,37,IF(generador!B767=9,40,IF(generador!B767=10,43,IF(generador!B767=11,46,IF(generador!B767=12,49,IF(generador!B767=13,52,IF(generador!B767=14,55,IF(generador!B767=15,58))))))))))))))),FALSE),"dd/mm/yyyy")," Y ",TEXT(VLOOKUP(A767,matriz,IF(generador!B767=1,17,IF(generador!B767=2,20,IF(generador!B767=3,23,IF(generador!B767=4,26,IF(generador!B767=5,29,IF(generador!B767=6,32,IF(generador!B767=7,35,IF(generador!B767=8,38,IF(generador!B767=9,41,IF(generador!B767=10,44,IF(generador!B767=11,47,IF(generador!B767=12,50,IF(generador!B767=13,53,IF(generador!B767=14,56,IF(generador!B767=15,59))))))))))))))),FALSE),"dd/mm/yyyy")),"")</f>
        <v/>
      </c>
    </row>
    <row r="768" spans="1:23" x14ac:dyDescent="0.25">
      <c r="A768" s="12"/>
      <c r="B768" s="5"/>
      <c r="C768" s="5"/>
      <c r="D768" s="14" t="str">
        <f t="shared" si="195"/>
        <v/>
      </c>
      <c r="E768" s="15" t="str">
        <f>IFERROR(IF(A768&lt;&gt;"",VLOOKUP(A768,matriz,IF(generador!B768=1,15,IF(generador!B768=2,18,IF(generador!B768=3,21,IF(generador!B768=4,24,IF(generador!B768=5,27,IF(generador!B768=6,30,IF(generador!B768=7,33,IF(generador!B768=8,36,IF(generador!B768=9,39,IF(generador!B768=10,42,IF(generador!B768=11,45,IF(generador!B768=12,48,IF(generador!B768=13,51,IF(generador!B768=14,54,IF(generador!B768=15,57))))))))))))))),FALSE),""),"")</f>
        <v/>
      </c>
      <c r="F768" s="16" t="str">
        <f t="shared" si="196"/>
        <v/>
      </c>
      <c r="G768" s="20" t="str">
        <f t="shared" si="197"/>
        <v/>
      </c>
      <c r="H768" s="13" t="str">
        <f t="shared" ca="1" si="200"/>
        <v/>
      </c>
      <c r="I768" s="14" t="str">
        <f t="shared" si="201"/>
        <v/>
      </c>
      <c r="J768" s="14" t="str">
        <f>""</f>
        <v/>
      </c>
      <c r="K768" s="14" t="str">
        <f t="shared" si="202"/>
        <v/>
      </c>
      <c r="L768" s="14" t="str">
        <f t="shared" si="203"/>
        <v/>
      </c>
      <c r="M768" s="14" t="str">
        <f t="shared" si="204"/>
        <v/>
      </c>
      <c r="N768" s="14" t="str">
        <f t="shared" si="205"/>
        <v/>
      </c>
      <c r="O768" s="14" t="str">
        <f t="shared" si="206"/>
        <v/>
      </c>
      <c r="P768" s="14" t="str">
        <f t="shared" si="207"/>
        <v/>
      </c>
      <c r="Q768" s="14" t="str">
        <f t="shared" si="208"/>
        <v/>
      </c>
      <c r="R768" s="96" t="str">
        <f t="shared" si="198"/>
        <v/>
      </c>
      <c r="S768" s="14" t="str">
        <f t="shared" si="209"/>
        <v/>
      </c>
      <c r="T768" s="14" t="str">
        <f t="shared" si="199"/>
        <v/>
      </c>
      <c r="U768" s="14" t="str">
        <f t="shared" si="210"/>
        <v/>
      </c>
      <c r="V768" s="14" t="str">
        <f t="shared" si="211"/>
        <v/>
      </c>
      <c r="W768" s="14" t="str">
        <f>IFERROR(CONCATENATE("PAGO N° ",B768," DEL CONTRATO CPS ",V768," ENTRE ",TEXT(VLOOKUP(A768,matriz,IF(generador!B768=1,16,IF(generador!B768=2,19,IF(generador!B768=3,22,IF(generador!B768=4,25,IF(generador!B768=5,28,IF(generador!B768=6,31,IF(generador!B768=7,34,IF(generador!B768=8,37,IF(generador!B768=9,40,IF(generador!B768=10,43,IF(generador!B768=11,46,IF(generador!B768=12,49,IF(generador!B768=13,52,IF(generador!B768=14,55,IF(generador!B768=15,58))))))))))))))),FALSE),"dd/mm/yyyy")," Y ",TEXT(VLOOKUP(A768,matriz,IF(generador!B768=1,17,IF(generador!B768=2,20,IF(generador!B768=3,23,IF(generador!B768=4,26,IF(generador!B768=5,29,IF(generador!B768=6,32,IF(generador!B768=7,35,IF(generador!B768=8,38,IF(generador!B768=9,41,IF(generador!B768=10,44,IF(generador!B768=11,47,IF(generador!B768=12,50,IF(generador!B768=13,53,IF(generador!B768=14,56,IF(generador!B768=15,59))))))))))))))),FALSE),"dd/mm/yyyy")),"")</f>
        <v/>
      </c>
    </row>
    <row r="769" spans="1:23" x14ac:dyDescent="0.25">
      <c r="A769" s="12"/>
      <c r="B769" s="5"/>
      <c r="C769" s="5"/>
      <c r="D769" s="14" t="str">
        <f t="shared" si="195"/>
        <v/>
      </c>
      <c r="E769" s="15" t="str">
        <f>IFERROR(IF(A769&lt;&gt;"",VLOOKUP(A769,matriz,IF(generador!B769=1,15,IF(generador!B769=2,18,IF(generador!B769=3,21,IF(generador!B769=4,24,IF(generador!B769=5,27,IF(generador!B769=6,30,IF(generador!B769=7,33,IF(generador!B769=8,36,IF(generador!B769=9,39,IF(generador!B769=10,42,IF(generador!B769=11,45,IF(generador!B769=12,48,IF(generador!B769=13,51,IF(generador!B769=14,54,IF(generador!B769=15,57))))))))))))))),FALSE),""),"")</f>
        <v/>
      </c>
      <c r="F769" s="16" t="str">
        <f t="shared" si="196"/>
        <v/>
      </c>
      <c r="G769" s="20" t="str">
        <f t="shared" si="197"/>
        <v/>
      </c>
      <c r="H769" s="13" t="str">
        <f t="shared" ca="1" si="200"/>
        <v/>
      </c>
      <c r="I769" s="14" t="str">
        <f t="shared" si="201"/>
        <v/>
      </c>
      <c r="J769" s="14" t="str">
        <f>""</f>
        <v/>
      </c>
      <c r="K769" s="14" t="str">
        <f t="shared" si="202"/>
        <v/>
      </c>
      <c r="L769" s="14" t="str">
        <f t="shared" si="203"/>
        <v/>
      </c>
      <c r="M769" s="14" t="str">
        <f t="shared" si="204"/>
        <v/>
      </c>
      <c r="N769" s="14" t="str">
        <f t="shared" si="205"/>
        <v/>
      </c>
      <c r="O769" s="14" t="str">
        <f t="shared" si="206"/>
        <v/>
      </c>
      <c r="P769" s="14" t="str">
        <f t="shared" si="207"/>
        <v/>
      </c>
      <c r="Q769" s="14" t="str">
        <f t="shared" si="208"/>
        <v/>
      </c>
      <c r="R769" s="96" t="str">
        <f t="shared" si="198"/>
        <v/>
      </c>
      <c r="S769" s="14" t="str">
        <f t="shared" si="209"/>
        <v/>
      </c>
      <c r="T769" s="14" t="str">
        <f t="shared" si="199"/>
        <v/>
      </c>
      <c r="U769" s="14" t="str">
        <f t="shared" si="210"/>
        <v/>
      </c>
      <c r="V769" s="14" t="str">
        <f t="shared" si="211"/>
        <v/>
      </c>
      <c r="W769" s="14" t="str">
        <f>IFERROR(CONCATENATE("PAGO N° ",B769," DEL CONTRATO CPS ",V769," ENTRE ",TEXT(VLOOKUP(A769,matriz,IF(generador!B769=1,16,IF(generador!B769=2,19,IF(generador!B769=3,22,IF(generador!B769=4,25,IF(generador!B769=5,28,IF(generador!B769=6,31,IF(generador!B769=7,34,IF(generador!B769=8,37,IF(generador!B769=9,40,IF(generador!B769=10,43,IF(generador!B769=11,46,IF(generador!B769=12,49,IF(generador!B769=13,52,IF(generador!B769=14,55,IF(generador!B769=15,58))))))))))))))),FALSE),"dd/mm/yyyy")," Y ",TEXT(VLOOKUP(A769,matriz,IF(generador!B769=1,17,IF(generador!B769=2,20,IF(generador!B769=3,23,IF(generador!B769=4,26,IF(generador!B769=5,29,IF(generador!B769=6,32,IF(generador!B769=7,35,IF(generador!B769=8,38,IF(generador!B769=9,41,IF(generador!B769=10,44,IF(generador!B769=11,47,IF(generador!B769=12,50,IF(generador!B769=13,53,IF(generador!B769=14,56,IF(generador!B769=15,59))))))))))))))),FALSE),"dd/mm/yyyy")),"")</f>
        <v/>
      </c>
    </row>
    <row r="770" spans="1:23" x14ac:dyDescent="0.25">
      <c r="A770" s="12"/>
      <c r="B770" s="5"/>
      <c r="C770" s="5"/>
      <c r="D770" s="14" t="str">
        <f t="shared" si="195"/>
        <v/>
      </c>
      <c r="E770" s="15" t="str">
        <f>IFERROR(IF(A770&lt;&gt;"",VLOOKUP(A770,matriz,IF(generador!B770=1,15,IF(generador!B770=2,18,IF(generador!B770=3,21,IF(generador!B770=4,24,IF(generador!B770=5,27,IF(generador!B770=6,30,IF(generador!B770=7,33,IF(generador!B770=8,36,IF(generador!B770=9,39,IF(generador!B770=10,42,IF(generador!B770=11,45,IF(generador!B770=12,48,IF(generador!B770=13,51,IF(generador!B770=14,54,IF(generador!B770=15,57))))))))))))))),FALSE),""),"")</f>
        <v/>
      </c>
      <c r="F770" s="16" t="str">
        <f t="shared" si="196"/>
        <v/>
      </c>
      <c r="G770" s="20" t="str">
        <f t="shared" si="197"/>
        <v/>
      </c>
      <c r="H770" s="13" t="str">
        <f t="shared" ca="1" si="200"/>
        <v/>
      </c>
      <c r="I770" s="14" t="str">
        <f t="shared" si="201"/>
        <v/>
      </c>
      <c r="J770" s="14" t="str">
        <f>""</f>
        <v/>
      </c>
      <c r="K770" s="14" t="str">
        <f t="shared" si="202"/>
        <v/>
      </c>
      <c r="L770" s="14" t="str">
        <f t="shared" si="203"/>
        <v/>
      </c>
      <c r="M770" s="14" t="str">
        <f t="shared" si="204"/>
        <v/>
      </c>
      <c r="N770" s="14" t="str">
        <f t="shared" si="205"/>
        <v/>
      </c>
      <c r="O770" s="14" t="str">
        <f t="shared" si="206"/>
        <v/>
      </c>
      <c r="P770" s="14" t="str">
        <f t="shared" si="207"/>
        <v/>
      </c>
      <c r="Q770" s="14" t="str">
        <f t="shared" si="208"/>
        <v/>
      </c>
      <c r="R770" s="96" t="str">
        <f t="shared" si="198"/>
        <v/>
      </c>
      <c r="S770" s="14" t="str">
        <f t="shared" si="209"/>
        <v/>
      </c>
      <c r="T770" s="14" t="str">
        <f t="shared" si="199"/>
        <v/>
      </c>
      <c r="U770" s="14" t="str">
        <f t="shared" si="210"/>
        <v/>
      </c>
      <c r="V770" s="14" t="str">
        <f t="shared" si="211"/>
        <v/>
      </c>
      <c r="W770" s="14" t="str">
        <f>IFERROR(CONCATENATE("PAGO N° ",B770," DEL CONTRATO CPS ",V770," ENTRE ",TEXT(VLOOKUP(A770,matriz,IF(generador!B770=1,16,IF(generador!B770=2,19,IF(generador!B770=3,22,IF(generador!B770=4,25,IF(generador!B770=5,28,IF(generador!B770=6,31,IF(generador!B770=7,34,IF(generador!B770=8,37,IF(generador!B770=9,40,IF(generador!B770=10,43,IF(generador!B770=11,46,IF(generador!B770=12,49,IF(generador!B770=13,52,IF(generador!B770=14,55,IF(generador!B770=15,58))))))))))))))),FALSE),"dd/mm/yyyy")," Y ",TEXT(VLOOKUP(A770,matriz,IF(generador!B770=1,17,IF(generador!B770=2,20,IF(generador!B770=3,23,IF(generador!B770=4,26,IF(generador!B770=5,29,IF(generador!B770=6,32,IF(generador!B770=7,35,IF(generador!B770=8,38,IF(generador!B770=9,41,IF(generador!B770=10,44,IF(generador!B770=11,47,IF(generador!B770=12,50,IF(generador!B770=13,53,IF(generador!B770=14,56,IF(generador!B770=15,59))))))))))))))),FALSE),"dd/mm/yyyy")),"")</f>
        <v/>
      </c>
    </row>
    <row r="771" spans="1:23" x14ac:dyDescent="0.25">
      <c r="A771" s="12"/>
      <c r="B771" s="5"/>
      <c r="C771" s="5"/>
      <c r="D771" s="14" t="str">
        <f t="shared" ref="D771:D834" si="212">IFERROR(IF(C771&lt;&gt;"",CONCATENATE(VLOOKUP(A771,matriz,IF(C771="NO",98,100),FALSE),VLOOKUP(A771,matriz,103,FALSE)),""),"")</f>
        <v/>
      </c>
      <c r="E771" s="15" t="str">
        <f>IFERROR(IF(A771&lt;&gt;"",VLOOKUP(A771,matriz,IF(generador!B771=1,15,IF(generador!B771=2,18,IF(generador!B771=3,21,IF(generador!B771=4,24,IF(generador!B771=5,27,IF(generador!B771=6,30,IF(generador!B771=7,33,IF(generador!B771=8,36,IF(generador!B771=9,39,IF(generador!B771=10,42,IF(generador!B771=11,45,IF(generador!B771=12,48,IF(generador!B771=13,51,IF(generador!B771=14,54,IF(generador!B771=15,57))))))))))))))),FALSE),""),"")</f>
        <v/>
      </c>
      <c r="F771" s="16" t="str">
        <f t="shared" ref="F771:F834" si="213">IFERROR(IF(E771,VLOOKUP(A771,matriz,97,FALSE),""),"")</f>
        <v/>
      </c>
      <c r="G771" s="20" t="str">
        <f t="shared" ref="G771:G834" si="214">IFERROR(IF(E771,VLOOKUP(A771,matriz,IF(C771="NO",99,101),FALSE),""),"")</f>
        <v/>
      </c>
      <c r="H771" s="13" t="str">
        <f t="shared" ca="1" si="200"/>
        <v/>
      </c>
      <c r="I771" s="14" t="str">
        <f t="shared" si="201"/>
        <v/>
      </c>
      <c r="J771" s="14" t="str">
        <f>""</f>
        <v/>
      </c>
      <c r="K771" s="14" t="str">
        <f t="shared" si="202"/>
        <v/>
      </c>
      <c r="L771" s="14" t="str">
        <f t="shared" si="203"/>
        <v/>
      </c>
      <c r="M771" s="14" t="str">
        <f t="shared" si="204"/>
        <v/>
      </c>
      <c r="N771" s="14" t="str">
        <f t="shared" si="205"/>
        <v/>
      </c>
      <c r="O771" s="14" t="str">
        <f t="shared" si="206"/>
        <v/>
      </c>
      <c r="P771" s="14" t="str">
        <f t="shared" si="207"/>
        <v/>
      </c>
      <c r="Q771" s="14" t="str">
        <f t="shared" si="208"/>
        <v/>
      </c>
      <c r="R771" s="96" t="str">
        <f t="shared" ref="R771:R834" si="215">IFERROR(IF(E771,CONCATENATE(TEXT(VLOOKUP(A771,matriz,IF(C771="NO",67,82),FALSE),"YYYY"),VLOOKUP(A771,matriz,IF(C771="NO",66,81),FALSE)),""),"")</f>
        <v/>
      </c>
      <c r="S771" s="14" t="str">
        <f t="shared" si="209"/>
        <v/>
      </c>
      <c r="T771" s="14" t="str">
        <f t="shared" ref="T771:T834" si="216">IFERROR(IF(E771,CONCATENATE(TEXT(VLOOKUP(A771,matriz,IF(C771="NO",64,79),FALSE),"YYYY"),VLOOKUP(A771,matriz,IF(C771="NO",63,78),FALSE)),""),"")</f>
        <v/>
      </c>
      <c r="U771" s="14" t="str">
        <f t="shared" si="210"/>
        <v/>
      </c>
      <c r="V771" s="14" t="str">
        <f t="shared" si="211"/>
        <v/>
      </c>
      <c r="W771" s="14" t="str">
        <f>IFERROR(CONCATENATE("PAGO N° ",B771," DEL CONTRATO CPS ",V771," ENTRE ",TEXT(VLOOKUP(A771,matriz,IF(generador!B771=1,16,IF(generador!B771=2,19,IF(generador!B771=3,22,IF(generador!B771=4,25,IF(generador!B771=5,28,IF(generador!B771=6,31,IF(generador!B771=7,34,IF(generador!B771=8,37,IF(generador!B771=9,40,IF(generador!B771=10,43,IF(generador!B771=11,46,IF(generador!B771=12,49,IF(generador!B771=13,52,IF(generador!B771=14,55,IF(generador!B771=15,58))))))))))))))),FALSE),"dd/mm/yyyy")," Y ",TEXT(VLOOKUP(A771,matriz,IF(generador!B771=1,17,IF(generador!B771=2,20,IF(generador!B771=3,23,IF(generador!B771=4,26,IF(generador!B771=5,29,IF(generador!B771=6,32,IF(generador!B771=7,35,IF(generador!B771=8,38,IF(generador!B771=9,41,IF(generador!B771=10,44,IF(generador!B771=11,47,IF(generador!B771=12,50,IF(generador!B771=13,53,IF(generador!B771=14,56,IF(generador!B771=15,59))))))))))))))),FALSE),"dd/mm/yyyy")),"")</f>
        <v/>
      </c>
    </row>
    <row r="772" spans="1:23" x14ac:dyDescent="0.25">
      <c r="A772" s="12"/>
      <c r="B772" s="5"/>
      <c r="C772" s="5"/>
      <c r="D772" s="14" t="str">
        <f t="shared" si="212"/>
        <v/>
      </c>
      <c r="E772" s="15" t="str">
        <f>IFERROR(IF(A772&lt;&gt;"",VLOOKUP(A772,matriz,IF(generador!B772=1,15,IF(generador!B772=2,18,IF(generador!B772=3,21,IF(generador!B772=4,24,IF(generador!B772=5,27,IF(generador!B772=6,30,IF(generador!B772=7,33,IF(generador!B772=8,36,IF(generador!B772=9,39,IF(generador!B772=10,42,IF(generador!B772=11,45,IF(generador!B772=12,48,IF(generador!B772=13,51,IF(generador!B772=14,54,IF(generador!B772=15,57))))))))))))))),FALSE),""),"")</f>
        <v/>
      </c>
      <c r="F772" s="16" t="str">
        <f t="shared" si="213"/>
        <v/>
      </c>
      <c r="G772" s="20" t="str">
        <f t="shared" si="214"/>
        <v/>
      </c>
      <c r="H772" s="13" t="str">
        <f t="shared" ref="H772:H835" ca="1" si="217">IFERROR(IF(C772&lt;&gt;"",TODAY(),""),"")</f>
        <v/>
      </c>
      <c r="I772" s="14" t="str">
        <f t="shared" ref="I772:I835" si="218">IFERROR(IF(D772&lt;&gt;"",I771+1,""),1)</f>
        <v/>
      </c>
      <c r="J772" s="14" t="str">
        <f>""</f>
        <v/>
      </c>
      <c r="K772" s="14" t="str">
        <f t="shared" ref="K772:K835" si="219">IFERROR(IF(E772,0,""),"")</f>
        <v/>
      </c>
      <c r="L772" s="14" t="str">
        <f t="shared" ref="L772:L835" si="220">IFERROR(IF(E772,0,""),"")</f>
        <v/>
      </c>
      <c r="M772" s="14" t="str">
        <f t="shared" ref="M772:M835" si="221">IFERROR(IF(E772,0,""),"")</f>
        <v/>
      </c>
      <c r="N772" s="14" t="str">
        <f t="shared" ref="N772:N835" si="222">IFERROR(IF(E772,0,""),"")</f>
        <v/>
      </c>
      <c r="O772" s="14" t="str">
        <f t="shared" ref="O772:O835" si="223">IFERROR(IF(E772,"01",""),"")</f>
        <v/>
      </c>
      <c r="P772" s="14" t="str">
        <f t="shared" ref="P772:P835" si="224">IFERROR(IF(K772&lt;&gt;"",P771+1,""),1)</f>
        <v/>
      </c>
      <c r="Q772" s="14" t="str">
        <f t="shared" ref="Q772:Q835" si="225">IFERROR(IF(E772,0,""),"")</f>
        <v/>
      </c>
      <c r="R772" s="96" t="str">
        <f t="shared" si="215"/>
        <v/>
      </c>
      <c r="S772" s="14" t="str">
        <f t="shared" ref="S772:S835" si="226">IFERROR(IF(D772&lt;&gt;"",S771+1,""),1)</f>
        <v/>
      </c>
      <c r="T772" s="14" t="str">
        <f t="shared" si="216"/>
        <v/>
      </c>
      <c r="U772" s="14" t="str">
        <f t="shared" ref="U772:U835" si="227">IFERROR(IF(E772,0,""),"")</f>
        <v/>
      </c>
      <c r="V772" s="14" t="str">
        <f t="shared" ref="V772:V835" si="228">IFERROR(IF(E772,A772,""),"")</f>
        <v/>
      </c>
      <c r="W772" s="14" t="str">
        <f>IFERROR(CONCATENATE("PAGO N° ",B772," DEL CONTRATO CPS ",V772," ENTRE ",TEXT(VLOOKUP(A772,matriz,IF(generador!B772=1,16,IF(generador!B772=2,19,IF(generador!B772=3,22,IF(generador!B772=4,25,IF(generador!B772=5,28,IF(generador!B772=6,31,IF(generador!B772=7,34,IF(generador!B772=8,37,IF(generador!B772=9,40,IF(generador!B772=10,43,IF(generador!B772=11,46,IF(generador!B772=12,49,IF(generador!B772=13,52,IF(generador!B772=14,55,IF(generador!B772=15,58))))))))))))))),FALSE),"dd/mm/yyyy")," Y ",TEXT(VLOOKUP(A772,matriz,IF(generador!B772=1,17,IF(generador!B772=2,20,IF(generador!B772=3,23,IF(generador!B772=4,26,IF(generador!B772=5,29,IF(generador!B772=6,32,IF(generador!B772=7,35,IF(generador!B772=8,38,IF(generador!B772=9,41,IF(generador!B772=10,44,IF(generador!B772=11,47,IF(generador!B772=12,50,IF(generador!B772=13,53,IF(generador!B772=14,56,IF(generador!B772=15,59))))))))))))))),FALSE),"dd/mm/yyyy")),"")</f>
        <v/>
      </c>
    </row>
    <row r="773" spans="1:23" x14ac:dyDescent="0.25">
      <c r="A773" s="12"/>
      <c r="B773" s="5"/>
      <c r="C773" s="5"/>
      <c r="D773" s="14" t="str">
        <f t="shared" si="212"/>
        <v/>
      </c>
      <c r="E773" s="15" t="str">
        <f>IFERROR(IF(A773&lt;&gt;"",VLOOKUP(A773,matriz,IF(generador!B773=1,15,IF(generador!B773=2,18,IF(generador!B773=3,21,IF(generador!B773=4,24,IF(generador!B773=5,27,IF(generador!B773=6,30,IF(generador!B773=7,33,IF(generador!B773=8,36,IF(generador!B773=9,39,IF(generador!B773=10,42,IF(generador!B773=11,45,IF(generador!B773=12,48,IF(generador!B773=13,51,IF(generador!B773=14,54,IF(generador!B773=15,57))))))))))))))),FALSE),""),"")</f>
        <v/>
      </c>
      <c r="F773" s="16" t="str">
        <f t="shared" si="213"/>
        <v/>
      </c>
      <c r="G773" s="20" t="str">
        <f t="shared" si="214"/>
        <v/>
      </c>
      <c r="H773" s="13" t="str">
        <f t="shared" ca="1" si="217"/>
        <v/>
      </c>
      <c r="I773" s="14" t="str">
        <f t="shared" si="218"/>
        <v/>
      </c>
      <c r="J773" s="14" t="str">
        <f>""</f>
        <v/>
      </c>
      <c r="K773" s="14" t="str">
        <f t="shared" si="219"/>
        <v/>
      </c>
      <c r="L773" s="14" t="str">
        <f t="shared" si="220"/>
        <v/>
      </c>
      <c r="M773" s="14" t="str">
        <f t="shared" si="221"/>
        <v/>
      </c>
      <c r="N773" s="14" t="str">
        <f t="shared" si="222"/>
        <v/>
      </c>
      <c r="O773" s="14" t="str">
        <f t="shared" si="223"/>
        <v/>
      </c>
      <c r="P773" s="14" t="str">
        <f t="shared" si="224"/>
        <v/>
      </c>
      <c r="Q773" s="14" t="str">
        <f t="shared" si="225"/>
        <v/>
      </c>
      <c r="R773" s="96" t="str">
        <f t="shared" si="215"/>
        <v/>
      </c>
      <c r="S773" s="14" t="str">
        <f t="shared" si="226"/>
        <v/>
      </c>
      <c r="T773" s="14" t="str">
        <f t="shared" si="216"/>
        <v/>
      </c>
      <c r="U773" s="14" t="str">
        <f t="shared" si="227"/>
        <v/>
      </c>
      <c r="V773" s="14" t="str">
        <f t="shared" si="228"/>
        <v/>
      </c>
      <c r="W773" s="14" t="str">
        <f>IFERROR(CONCATENATE("PAGO N° ",B773," DEL CONTRATO CPS ",V773," ENTRE ",TEXT(VLOOKUP(A773,matriz,IF(generador!B773=1,16,IF(generador!B773=2,19,IF(generador!B773=3,22,IF(generador!B773=4,25,IF(generador!B773=5,28,IF(generador!B773=6,31,IF(generador!B773=7,34,IF(generador!B773=8,37,IF(generador!B773=9,40,IF(generador!B773=10,43,IF(generador!B773=11,46,IF(generador!B773=12,49,IF(generador!B773=13,52,IF(generador!B773=14,55,IF(generador!B773=15,58))))))))))))))),FALSE),"dd/mm/yyyy")," Y ",TEXT(VLOOKUP(A773,matriz,IF(generador!B773=1,17,IF(generador!B773=2,20,IF(generador!B773=3,23,IF(generador!B773=4,26,IF(generador!B773=5,29,IF(generador!B773=6,32,IF(generador!B773=7,35,IF(generador!B773=8,38,IF(generador!B773=9,41,IF(generador!B773=10,44,IF(generador!B773=11,47,IF(generador!B773=12,50,IF(generador!B773=13,53,IF(generador!B773=14,56,IF(generador!B773=15,59))))))))))))))),FALSE),"dd/mm/yyyy")),"")</f>
        <v/>
      </c>
    </row>
    <row r="774" spans="1:23" x14ac:dyDescent="0.25">
      <c r="A774" s="12"/>
      <c r="B774" s="5"/>
      <c r="C774" s="5"/>
      <c r="D774" s="14" t="str">
        <f t="shared" si="212"/>
        <v/>
      </c>
      <c r="E774" s="15" t="str">
        <f>IFERROR(IF(A774&lt;&gt;"",VLOOKUP(A774,matriz,IF(generador!B774=1,15,IF(generador!B774=2,18,IF(generador!B774=3,21,IF(generador!B774=4,24,IF(generador!B774=5,27,IF(generador!B774=6,30,IF(generador!B774=7,33,IF(generador!B774=8,36,IF(generador!B774=9,39,IF(generador!B774=10,42,IF(generador!B774=11,45,IF(generador!B774=12,48,IF(generador!B774=13,51,IF(generador!B774=14,54,IF(generador!B774=15,57))))))))))))))),FALSE),""),"")</f>
        <v/>
      </c>
      <c r="F774" s="16" t="str">
        <f t="shared" si="213"/>
        <v/>
      </c>
      <c r="G774" s="20" t="str">
        <f t="shared" si="214"/>
        <v/>
      </c>
      <c r="H774" s="13" t="str">
        <f t="shared" ca="1" si="217"/>
        <v/>
      </c>
      <c r="I774" s="14" t="str">
        <f t="shared" si="218"/>
        <v/>
      </c>
      <c r="J774" s="14" t="str">
        <f>""</f>
        <v/>
      </c>
      <c r="K774" s="14" t="str">
        <f t="shared" si="219"/>
        <v/>
      </c>
      <c r="L774" s="14" t="str">
        <f t="shared" si="220"/>
        <v/>
      </c>
      <c r="M774" s="14" t="str">
        <f t="shared" si="221"/>
        <v/>
      </c>
      <c r="N774" s="14" t="str">
        <f t="shared" si="222"/>
        <v/>
      </c>
      <c r="O774" s="14" t="str">
        <f t="shared" si="223"/>
        <v/>
      </c>
      <c r="P774" s="14" t="str">
        <f t="shared" si="224"/>
        <v/>
      </c>
      <c r="Q774" s="14" t="str">
        <f t="shared" si="225"/>
        <v/>
      </c>
      <c r="R774" s="96" t="str">
        <f t="shared" si="215"/>
        <v/>
      </c>
      <c r="S774" s="14" t="str">
        <f t="shared" si="226"/>
        <v/>
      </c>
      <c r="T774" s="14" t="str">
        <f t="shared" si="216"/>
        <v/>
      </c>
      <c r="U774" s="14" t="str">
        <f t="shared" si="227"/>
        <v/>
      </c>
      <c r="V774" s="14" t="str">
        <f t="shared" si="228"/>
        <v/>
      </c>
      <c r="W774" s="14" t="str">
        <f>IFERROR(CONCATENATE("PAGO N° ",B774," DEL CONTRATO CPS ",V774," ENTRE ",TEXT(VLOOKUP(A774,matriz,IF(generador!B774=1,16,IF(generador!B774=2,19,IF(generador!B774=3,22,IF(generador!B774=4,25,IF(generador!B774=5,28,IF(generador!B774=6,31,IF(generador!B774=7,34,IF(generador!B774=8,37,IF(generador!B774=9,40,IF(generador!B774=10,43,IF(generador!B774=11,46,IF(generador!B774=12,49,IF(generador!B774=13,52,IF(generador!B774=14,55,IF(generador!B774=15,58))))))))))))))),FALSE),"dd/mm/yyyy")," Y ",TEXT(VLOOKUP(A774,matriz,IF(generador!B774=1,17,IF(generador!B774=2,20,IF(generador!B774=3,23,IF(generador!B774=4,26,IF(generador!B774=5,29,IF(generador!B774=6,32,IF(generador!B774=7,35,IF(generador!B774=8,38,IF(generador!B774=9,41,IF(generador!B774=10,44,IF(generador!B774=11,47,IF(generador!B774=12,50,IF(generador!B774=13,53,IF(generador!B774=14,56,IF(generador!B774=15,59))))))))))))))),FALSE),"dd/mm/yyyy")),"")</f>
        <v/>
      </c>
    </row>
    <row r="775" spans="1:23" x14ac:dyDescent="0.25">
      <c r="A775" s="12"/>
      <c r="B775" s="5"/>
      <c r="C775" s="5"/>
      <c r="D775" s="14" t="str">
        <f t="shared" si="212"/>
        <v/>
      </c>
      <c r="E775" s="15" t="str">
        <f>IFERROR(IF(A775&lt;&gt;"",VLOOKUP(A775,matriz,IF(generador!B775=1,15,IF(generador!B775=2,18,IF(generador!B775=3,21,IF(generador!B775=4,24,IF(generador!B775=5,27,IF(generador!B775=6,30,IF(generador!B775=7,33,IF(generador!B775=8,36,IF(generador!B775=9,39,IF(generador!B775=10,42,IF(generador!B775=11,45,IF(generador!B775=12,48,IF(generador!B775=13,51,IF(generador!B775=14,54,IF(generador!B775=15,57))))))))))))))),FALSE),""),"")</f>
        <v/>
      </c>
      <c r="F775" s="16" t="str">
        <f t="shared" si="213"/>
        <v/>
      </c>
      <c r="G775" s="20" t="str">
        <f t="shared" si="214"/>
        <v/>
      </c>
      <c r="H775" s="13" t="str">
        <f t="shared" ca="1" si="217"/>
        <v/>
      </c>
      <c r="I775" s="14" t="str">
        <f t="shared" si="218"/>
        <v/>
      </c>
      <c r="J775" s="14" t="str">
        <f>""</f>
        <v/>
      </c>
      <c r="K775" s="14" t="str">
        <f t="shared" si="219"/>
        <v/>
      </c>
      <c r="L775" s="14" t="str">
        <f t="shared" si="220"/>
        <v/>
      </c>
      <c r="M775" s="14" t="str">
        <f t="shared" si="221"/>
        <v/>
      </c>
      <c r="N775" s="14" t="str">
        <f t="shared" si="222"/>
        <v/>
      </c>
      <c r="O775" s="14" t="str">
        <f t="shared" si="223"/>
        <v/>
      </c>
      <c r="P775" s="14" t="str">
        <f t="shared" si="224"/>
        <v/>
      </c>
      <c r="Q775" s="14" t="str">
        <f t="shared" si="225"/>
        <v/>
      </c>
      <c r="R775" s="96" t="str">
        <f t="shared" si="215"/>
        <v/>
      </c>
      <c r="S775" s="14" t="str">
        <f t="shared" si="226"/>
        <v/>
      </c>
      <c r="T775" s="14" t="str">
        <f t="shared" si="216"/>
        <v/>
      </c>
      <c r="U775" s="14" t="str">
        <f t="shared" si="227"/>
        <v/>
      </c>
      <c r="V775" s="14" t="str">
        <f t="shared" si="228"/>
        <v/>
      </c>
      <c r="W775" s="14" t="str">
        <f>IFERROR(CONCATENATE("PAGO N° ",B775," DEL CONTRATO CPS ",V775," ENTRE ",TEXT(VLOOKUP(A775,matriz,IF(generador!B775=1,16,IF(generador!B775=2,19,IF(generador!B775=3,22,IF(generador!B775=4,25,IF(generador!B775=5,28,IF(generador!B775=6,31,IF(generador!B775=7,34,IF(generador!B775=8,37,IF(generador!B775=9,40,IF(generador!B775=10,43,IF(generador!B775=11,46,IF(generador!B775=12,49,IF(generador!B775=13,52,IF(generador!B775=14,55,IF(generador!B775=15,58))))))))))))))),FALSE),"dd/mm/yyyy")," Y ",TEXT(VLOOKUP(A775,matriz,IF(generador!B775=1,17,IF(generador!B775=2,20,IF(generador!B775=3,23,IF(generador!B775=4,26,IF(generador!B775=5,29,IF(generador!B775=6,32,IF(generador!B775=7,35,IF(generador!B775=8,38,IF(generador!B775=9,41,IF(generador!B775=10,44,IF(generador!B775=11,47,IF(generador!B775=12,50,IF(generador!B775=13,53,IF(generador!B775=14,56,IF(generador!B775=15,59))))))))))))))),FALSE),"dd/mm/yyyy")),"")</f>
        <v/>
      </c>
    </row>
    <row r="776" spans="1:23" x14ac:dyDescent="0.25">
      <c r="A776" s="12"/>
      <c r="B776" s="5"/>
      <c r="C776" s="5"/>
      <c r="D776" s="14" t="str">
        <f t="shared" si="212"/>
        <v/>
      </c>
      <c r="E776" s="15" t="str">
        <f>IFERROR(IF(A776&lt;&gt;"",VLOOKUP(A776,matriz,IF(generador!B776=1,15,IF(generador!B776=2,18,IF(generador!B776=3,21,IF(generador!B776=4,24,IF(generador!B776=5,27,IF(generador!B776=6,30,IF(generador!B776=7,33,IF(generador!B776=8,36,IF(generador!B776=9,39,IF(generador!B776=10,42,IF(generador!B776=11,45,IF(generador!B776=12,48,IF(generador!B776=13,51,IF(generador!B776=14,54,IF(generador!B776=15,57))))))))))))))),FALSE),""),"")</f>
        <v/>
      </c>
      <c r="F776" s="16" t="str">
        <f t="shared" si="213"/>
        <v/>
      </c>
      <c r="G776" s="20" t="str">
        <f t="shared" si="214"/>
        <v/>
      </c>
      <c r="H776" s="13" t="str">
        <f t="shared" ca="1" si="217"/>
        <v/>
      </c>
      <c r="I776" s="14" t="str">
        <f t="shared" si="218"/>
        <v/>
      </c>
      <c r="J776" s="14" t="str">
        <f>""</f>
        <v/>
      </c>
      <c r="K776" s="14" t="str">
        <f t="shared" si="219"/>
        <v/>
      </c>
      <c r="L776" s="14" t="str">
        <f t="shared" si="220"/>
        <v/>
      </c>
      <c r="M776" s="14" t="str">
        <f t="shared" si="221"/>
        <v/>
      </c>
      <c r="N776" s="14" t="str">
        <f t="shared" si="222"/>
        <v/>
      </c>
      <c r="O776" s="14" t="str">
        <f t="shared" si="223"/>
        <v/>
      </c>
      <c r="P776" s="14" t="str">
        <f t="shared" si="224"/>
        <v/>
      </c>
      <c r="Q776" s="14" t="str">
        <f t="shared" si="225"/>
        <v/>
      </c>
      <c r="R776" s="96" t="str">
        <f t="shared" si="215"/>
        <v/>
      </c>
      <c r="S776" s="14" t="str">
        <f t="shared" si="226"/>
        <v/>
      </c>
      <c r="T776" s="14" t="str">
        <f t="shared" si="216"/>
        <v/>
      </c>
      <c r="U776" s="14" t="str">
        <f t="shared" si="227"/>
        <v/>
      </c>
      <c r="V776" s="14" t="str">
        <f t="shared" si="228"/>
        <v/>
      </c>
      <c r="W776" s="14" t="str">
        <f>IFERROR(CONCATENATE("PAGO N° ",B776," DEL CONTRATO CPS ",V776," ENTRE ",TEXT(VLOOKUP(A776,matriz,IF(generador!B776=1,16,IF(generador!B776=2,19,IF(generador!B776=3,22,IF(generador!B776=4,25,IF(generador!B776=5,28,IF(generador!B776=6,31,IF(generador!B776=7,34,IF(generador!B776=8,37,IF(generador!B776=9,40,IF(generador!B776=10,43,IF(generador!B776=11,46,IF(generador!B776=12,49,IF(generador!B776=13,52,IF(generador!B776=14,55,IF(generador!B776=15,58))))))))))))))),FALSE),"dd/mm/yyyy")," Y ",TEXT(VLOOKUP(A776,matriz,IF(generador!B776=1,17,IF(generador!B776=2,20,IF(generador!B776=3,23,IF(generador!B776=4,26,IF(generador!B776=5,29,IF(generador!B776=6,32,IF(generador!B776=7,35,IF(generador!B776=8,38,IF(generador!B776=9,41,IF(generador!B776=10,44,IF(generador!B776=11,47,IF(generador!B776=12,50,IF(generador!B776=13,53,IF(generador!B776=14,56,IF(generador!B776=15,59))))))))))))))),FALSE),"dd/mm/yyyy")),"")</f>
        <v/>
      </c>
    </row>
    <row r="777" spans="1:23" x14ac:dyDescent="0.25">
      <c r="A777" s="12"/>
      <c r="B777" s="5"/>
      <c r="C777" s="5"/>
      <c r="D777" s="14" t="str">
        <f t="shared" si="212"/>
        <v/>
      </c>
      <c r="E777" s="15" t="str">
        <f>IFERROR(IF(A777&lt;&gt;"",VLOOKUP(A777,matriz,IF(generador!B777=1,15,IF(generador!B777=2,18,IF(generador!B777=3,21,IF(generador!B777=4,24,IF(generador!B777=5,27,IF(generador!B777=6,30,IF(generador!B777=7,33,IF(generador!B777=8,36,IF(generador!B777=9,39,IF(generador!B777=10,42,IF(generador!B777=11,45,IF(generador!B777=12,48,IF(generador!B777=13,51,IF(generador!B777=14,54,IF(generador!B777=15,57))))))))))))))),FALSE),""),"")</f>
        <v/>
      </c>
      <c r="F777" s="16" t="str">
        <f t="shared" si="213"/>
        <v/>
      </c>
      <c r="G777" s="20" t="str">
        <f t="shared" si="214"/>
        <v/>
      </c>
      <c r="H777" s="13" t="str">
        <f t="shared" ca="1" si="217"/>
        <v/>
      </c>
      <c r="I777" s="14" t="str">
        <f t="shared" si="218"/>
        <v/>
      </c>
      <c r="J777" s="14" t="str">
        <f>""</f>
        <v/>
      </c>
      <c r="K777" s="14" t="str">
        <f t="shared" si="219"/>
        <v/>
      </c>
      <c r="L777" s="14" t="str">
        <f t="shared" si="220"/>
        <v/>
      </c>
      <c r="M777" s="14" t="str">
        <f t="shared" si="221"/>
        <v/>
      </c>
      <c r="N777" s="14" t="str">
        <f t="shared" si="222"/>
        <v/>
      </c>
      <c r="O777" s="14" t="str">
        <f t="shared" si="223"/>
        <v/>
      </c>
      <c r="P777" s="14" t="str">
        <f t="shared" si="224"/>
        <v/>
      </c>
      <c r="Q777" s="14" t="str">
        <f t="shared" si="225"/>
        <v/>
      </c>
      <c r="R777" s="96" t="str">
        <f t="shared" si="215"/>
        <v/>
      </c>
      <c r="S777" s="14" t="str">
        <f t="shared" si="226"/>
        <v/>
      </c>
      <c r="T777" s="14" t="str">
        <f t="shared" si="216"/>
        <v/>
      </c>
      <c r="U777" s="14" t="str">
        <f t="shared" si="227"/>
        <v/>
      </c>
      <c r="V777" s="14" t="str">
        <f t="shared" si="228"/>
        <v/>
      </c>
      <c r="W777" s="14" t="str">
        <f>IFERROR(CONCATENATE("PAGO N° ",B777," DEL CONTRATO CPS ",V777," ENTRE ",TEXT(VLOOKUP(A777,matriz,IF(generador!B777=1,16,IF(generador!B777=2,19,IF(generador!B777=3,22,IF(generador!B777=4,25,IF(generador!B777=5,28,IF(generador!B777=6,31,IF(generador!B777=7,34,IF(generador!B777=8,37,IF(generador!B777=9,40,IF(generador!B777=10,43,IF(generador!B777=11,46,IF(generador!B777=12,49,IF(generador!B777=13,52,IF(generador!B777=14,55,IF(generador!B777=15,58))))))))))))))),FALSE),"dd/mm/yyyy")," Y ",TEXT(VLOOKUP(A777,matriz,IF(generador!B777=1,17,IF(generador!B777=2,20,IF(generador!B777=3,23,IF(generador!B777=4,26,IF(generador!B777=5,29,IF(generador!B777=6,32,IF(generador!B777=7,35,IF(generador!B777=8,38,IF(generador!B777=9,41,IF(generador!B777=10,44,IF(generador!B777=11,47,IF(generador!B777=12,50,IF(generador!B777=13,53,IF(generador!B777=14,56,IF(generador!B777=15,59))))))))))))))),FALSE),"dd/mm/yyyy")),"")</f>
        <v/>
      </c>
    </row>
    <row r="778" spans="1:23" x14ac:dyDescent="0.25">
      <c r="A778" s="12"/>
      <c r="B778" s="5"/>
      <c r="C778" s="5"/>
      <c r="D778" s="14" t="str">
        <f t="shared" si="212"/>
        <v/>
      </c>
      <c r="E778" s="15" t="str">
        <f>IFERROR(IF(A778&lt;&gt;"",VLOOKUP(A778,matriz,IF(generador!B778=1,15,IF(generador!B778=2,18,IF(generador!B778=3,21,IF(generador!B778=4,24,IF(generador!B778=5,27,IF(generador!B778=6,30,IF(generador!B778=7,33,IF(generador!B778=8,36,IF(generador!B778=9,39,IF(generador!B778=10,42,IF(generador!B778=11,45,IF(generador!B778=12,48,IF(generador!B778=13,51,IF(generador!B778=14,54,IF(generador!B778=15,57))))))))))))))),FALSE),""),"")</f>
        <v/>
      </c>
      <c r="F778" s="16" t="str">
        <f t="shared" si="213"/>
        <v/>
      </c>
      <c r="G778" s="20" t="str">
        <f t="shared" si="214"/>
        <v/>
      </c>
      <c r="H778" s="13" t="str">
        <f t="shared" ca="1" si="217"/>
        <v/>
      </c>
      <c r="I778" s="14" t="str">
        <f t="shared" si="218"/>
        <v/>
      </c>
      <c r="J778" s="14" t="str">
        <f>""</f>
        <v/>
      </c>
      <c r="K778" s="14" t="str">
        <f t="shared" si="219"/>
        <v/>
      </c>
      <c r="L778" s="14" t="str">
        <f t="shared" si="220"/>
        <v/>
      </c>
      <c r="M778" s="14" t="str">
        <f t="shared" si="221"/>
        <v/>
      </c>
      <c r="N778" s="14" t="str">
        <f t="shared" si="222"/>
        <v/>
      </c>
      <c r="O778" s="14" t="str">
        <f t="shared" si="223"/>
        <v/>
      </c>
      <c r="P778" s="14" t="str">
        <f t="shared" si="224"/>
        <v/>
      </c>
      <c r="Q778" s="14" t="str">
        <f t="shared" si="225"/>
        <v/>
      </c>
      <c r="R778" s="96" t="str">
        <f t="shared" si="215"/>
        <v/>
      </c>
      <c r="S778" s="14" t="str">
        <f t="shared" si="226"/>
        <v/>
      </c>
      <c r="T778" s="14" t="str">
        <f t="shared" si="216"/>
        <v/>
      </c>
      <c r="U778" s="14" t="str">
        <f t="shared" si="227"/>
        <v/>
      </c>
      <c r="V778" s="14" t="str">
        <f t="shared" si="228"/>
        <v/>
      </c>
      <c r="W778" s="14" t="str">
        <f>IFERROR(CONCATENATE("PAGO N° ",B778," DEL CONTRATO CPS ",V778," ENTRE ",TEXT(VLOOKUP(A778,matriz,IF(generador!B778=1,16,IF(generador!B778=2,19,IF(generador!B778=3,22,IF(generador!B778=4,25,IF(generador!B778=5,28,IF(generador!B778=6,31,IF(generador!B778=7,34,IF(generador!B778=8,37,IF(generador!B778=9,40,IF(generador!B778=10,43,IF(generador!B778=11,46,IF(generador!B778=12,49,IF(generador!B778=13,52,IF(generador!B778=14,55,IF(generador!B778=15,58))))))))))))))),FALSE),"dd/mm/yyyy")," Y ",TEXT(VLOOKUP(A778,matriz,IF(generador!B778=1,17,IF(generador!B778=2,20,IF(generador!B778=3,23,IF(generador!B778=4,26,IF(generador!B778=5,29,IF(generador!B778=6,32,IF(generador!B778=7,35,IF(generador!B778=8,38,IF(generador!B778=9,41,IF(generador!B778=10,44,IF(generador!B778=11,47,IF(generador!B778=12,50,IF(generador!B778=13,53,IF(generador!B778=14,56,IF(generador!B778=15,59))))))))))))))),FALSE),"dd/mm/yyyy")),"")</f>
        <v/>
      </c>
    </row>
    <row r="779" spans="1:23" x14ac:dyDescent="0.25">
      <c r="A779" s="12"/>
      <c r="B779" s="5"/>
      <c r="C779" s="5"/>
      <c r="D779" s="14" t="str">
        <f t="shared" si="212"/>
        <v/>
      </c>
      <c r="E779" s="15" t="str">
        <f>IFERROR(IF(A779&lt;&gt;"",VLOOKUP(A779,matriz,IF(generador!B779=1,15,IF(generador!B779=2,18,IF(generador!B779=3,21,IF(generador!B779=4,24,IF(generador!B779=5,27,IF(generador!B779=6,30,IF(generador!B779=7,33,IF(generador!B779=8,36,IF(generador!B779=9,39,IF(generador!B779=10,42,IF(generador!B779=11,45,IF(generador!B779=12,48,IF(generador!B779=13,51,IF(generador!B779=14,54,IF(generador!B779=15,57))))))))))))))),FALSE),""),"")</f>
        <v/>
      </c>
      <c r="F779" s="16" t="str">
        <f t="shared" si="213"/>
        <v/>
      </c>
      <c r="G779" s="20" t="str">
        <f t="shared" si="214"/>
        <v/>
      </c>
      <c r="H779" s="13" t="str">
        <f t="shared" ca="1" si="217"/>
        <v/>
      </c>
      <c r="I779" s="14" t="str">
        <f t="shared" si="218"/>
        <v/>
      </c>
      <c r="J779" s="14" t="str">
        <f>""</f>
        <v/>
      </c>
      <c r="K779" s="14" t="str">
        <f t="shared" si="219"/>
        <v/>
      </c>
      <c r="L779" s="14" t="str">
        <f t="shared" si="220"/>
        <v/>
      </c>
      <c r="M779" s="14" t="str">
        <f t="shared" si="221"/>
        <v/>
      </c>
      <c r="N779" s="14" t="str">
        <f t="shared" si="222"/>
        <v/>
      </c>
      <c r="O779" s="14" t="str">
        <f t="shared" si="223"/>
        <v/>
      </c>
      <c r="P779" s="14" t="str">
        <f t="shared" si="224"/>
        <v/>
      </c>
      <c r="Q779" s="14" t="str">
        <f t="shared" si="225"/>
        <v/>
      </c>
      <c r="R779" s="96" t="str">
        <f t="shared" si="215"/>
        <v/>
      </c>
      <c r="S779" s="14" t="str">
        <f t="shared" si="226"/>
        <v/>
      </c>
      <c r="T779" s="14" t="str">
        <f t="shared" si="216"/>
        <v/>
      </c>
      <c r="U779" s="14" t="str">
        <f t="shared" si="227"/>
        <v/>
      </c>
      <c r="V779" s="14" t="str">
        <f t="shared" si="228"/>
        <v/>
      </c>
      <c r="W779" s="14" t="str">
        <f>IFERROR(CONCATENATE("PAGO N° ",B779," DEL CONTRATO CPS ",V779," ENTRE ",TEXT(VLOOKUP(A779,matriz,IF(generador!B779=1,16,IF(generador!B779=2,19,IF(generador!B779=3,22,IF(generador!B779=4,25,IF(generador!B779=5,28,IF(generador!B779=6,31,IF(generador!B779=7,34,IF(generador!B779=8,37,IF(generador!B779=9,40,IF(generador!B779=10,43,IF(generador!B779=11,46,IF(generador!B779=12,49,IF(generador!B779=13,52,IF(generador!B779=14,55,IF(generador!B779=15,58))))))))))))))),FALSE),"dd/mm/yyyy")," Y ",TEXT(VLOOKUP(A779,matriz,IF(generador!B779=1,17,IF(generador!B779=2,20,IF(generador!B779=3,23,IF(generador!B779=4,26,IF(generador!B779=5,29,IF(generador!B779=6,32,IF(generador!B779=7,35,IF(generador!B779=8,38,IF(generador!B779=9,41,IF(generador!B779=10,44,IF(generador!B779=11,47,IF(generador!B779=12,50,IF(generador!B779=13,53,IF(generador!B779=14,56,IF(generador!B779=15,59))))))))))))))),FALSE),"dd/mm/yyyy")),"")</f>
        <v/>
      </c>
    </row>
    <row r="780" spans="1:23" x14ac:dyDescent="0.25">
      <c r="A780" s="12"/>
      <c r="B780" s="5"/>
      <c r="C780" s="5"/>
      <c r="D780" s="14" t="str">
        <f t="shared" si="212"/>
        <v/>
      </c>
      <c r="E780" s="15" t="str">
        <f>IFERROR(IF(A780&lt;&gt;"",VLOOKUP(A780,matriz,IF(generador!B780=1,15,IF(generador!B780=2,18,IF(generador!B780=3,21,IF(generador!B780=4,24,IF(generador!B780=5,27,IF(generador!B780=6,30,IF(generador!B780=7,33,IF(generador!B780=8,36,IF(generador!B780=9,39,IF(generador!B780=10,42,IF(generador!B780=11,45,IF(generador!B780=12,48,IF(generador!B780=13,51,IF(generador!B780=14,54,IF(generador!B780=15,57))))))))))))))),FALSE),""),"")</f>
        <v/>
      </c>
      <c r="F780" s="16" t="str">
        <f t="shared" si="213"/>
        <v/>
      </c>
      <c r="G780" s="20" t="str">
        <f t="shared" si="214"/>
        <v/>
      </c>
      <c r="H780" s="13" t="str">
        <f t="shared" ca="1" si="217"/>
        <v/>
      </c>
      <c r="I780" s="14" t="str">
        <f t="shared" si="218"/>
        <v/>
      </c>
      <c r="J780" s="14" t="str">
        <f>""</f>
        <v/>
      </c>
      <c r="K780" s="14" t="str">
        <f t="shared" si="219"/>
        <v/>
      </c>
      <c r="L780" s="14" t="str">
        <f t="shared" si="220"/>
        <v/>
      </c>
      <c r="M780" s="14" t="str">
        <f t="shared" si="221"/>
        <v/>
      </c>
      <c r="N780" s="14" t="str">
        <f t="shared" si="222"/>
        <v/>
      </c>
      <c r="O780" s="14" t="str">
        <f t="shared" si="223"/>
        <v/>
      </c>
      <c r="P780" s="14" t="str">
        <f t="shared" si="224"/>
        <v/>
      </c>
      <c r="Q780" s="14" t="str">
        <f t="shared" si="225"/>
        <v/>
      </c>
      <c r="R780" s="96" t="str">
        <f t="shared" si="215"/>
        <v/>
      </c>
      <c r="S780" s="14" t="str">
        <f t="shared" si="226"/>
        <v/>
      </c>
      <c r="T780" s="14" t="str">
        <f t="shared" si="216"/>
        <v/>
      </c>
      <c r="U780" s="14" t="str">
        <f t="shared" si="227"/>
        <v/>
      </c>
      <c r="V780" s="14" t="str">
        <f t="shared" si="228"/>
        <v/>
      </c>
      <c r="W780" s="14" t="str">
        <f>IFERROR(CONCATENATE("PAGO N° ",B780," DEL CONTRATO CPS ",V780," ENTRE ",TEXT(VLOOKUP(A780,matriz,IF(generador!B780=1,16,IF(generador!B780=2,19,IF(generador!B780=3,22,IF(generador!B780=4,25,IF(generador!B780=5,28,IF(generador!B780=6,31,IF(generador!B780=7,34,IF(generador!B780=8,37,IF(generador!B780=9,40,IF(generador!B780=10,43,IF(generador!B780=11,46,IF(generador!B780=12,49,IF(generador!B780=13,52,IF(generador!B780=14,55,IF(generador!B780=15,58))))))))))))))),FALSE),"dd/mm/yyyy")," Y ",TEXT(VLOOKUP(A780,matriz,IF(generador!B780=1,17,IF(generador!B780=2,20,IF(generador!B780=3,23,IF(generador!B780=4,26,IF(generador!B780=5,29,IF(generador!B780=6,32,IF(generador!B780=7,35,IF(generador!B780=8,38,IF(generador!B780=9,41,IF(generador!B780=10,44,IF(generador!B780=11,47,IF(generador!B780=12,50,IF(generador!B780=13,53,IF(generador!B780=14,56,IF(generador!B780=15,59))))))))))))))),FALSE),"dd/mm/yyyy")),"")</f>
        <v/>
      </c>
    </row>
    <row r="781" spans="1:23" x14ac:dyDescent="0.25">
      <c r="A781" s="12"/>
      <c r="B781" s="5"/>
      <c r="C781" s="5"/>
      <c r="D781" s="14" t="str">
        <f t="shared" si="212"/>
        <v/>
      </c>
      <c r="E781" s="15" t="str">
        <f>IFERROR(IF(A781&lt;&gt;"",VLOOKUP(A781,matriz,IF(generador!B781=1,15,IF(generador!B781=2,18,IF(generador!B781=3,21,IF(generador!B781=4,24,IF(generador!B781=5,27,IF(generador!B781=6,30,IF(generador!B781=7,33,IF(generador!B781=8,36,IF(generador!B781=9,39,IF(generador!B781=10,42,IF(generador!B781=11,45,IF(generador!B781=12,48,IF(generador!B781=13,51,IF(generador!B781=14,54,IF(generador!B781=15,57))))))))))))))),FALSE),""),"")</f>
        <v/>
      </c>
      <c r="F781" s="16" t="str">
        <f t="shared" si="213"/>
        <v/>
      </c>
      <c r="G781" s="20" t="str">
        <f t="shared" si="214"/>
        <v/>
      </c>
      <c r="H781" s="13" t="str">
        <f t="shared" ca="1" si="217"/>
        <v/>
      </c>
      <c r="I781" s="14" t="str">
        <f t="shared" si="218"/>
        <v/>
      </c>
      <c r="J781" s="14" t="str">
        <f>""</f>
        <v/>
      </c>
      <c r="K781" s="14" t="str">
        <f t="shared" si="219"/>
        <v/>
      </c>
      <c r="L781" s="14" t="str">
        <f t="shared" si="220"/>
        <v/>
      </c>
      <c r="M781" s="14" t="str">
        <f t="shared" si="221"/>
        <v/>
      </c>
      <c r="N781" s="14" t="str">
        <f t="shared" si="222"/>
        <v/>
      </c>
      <c r="O781" s="14" t="str">
        <f t="shared" si="223"/>
        <v/>
      </c>
      <c r="P781" s="14" t="str">
        <f t="shared" si="224"/>
        <v/>
      </c>
      <c r="Q781" s="14" t="str">
        <f t="shared" si="225"/>
        <v/>
      </c>
      <c r="R781" s="96" t="str">
        <f t="shared" si="215"/>
        <v/>
      </c>
      <c r="S781" s="14" t="str">
        <f t="shared" si="226"/>
        <v/>
      </c>
      <c r="T781" s="14" t="str">
        <f t="shared" si="216"/>
        <v/>
      </c>
      <c r="U781" s="14" t="str">
        <f t="shared" si="227"/>
        <v/>
      </c>
      <c r="V781" s="14" t="str">
        <f t="shared" si="228"/>
        <v/>
      </c>
      <c r="W781" s="14" t="str">
        <f>IFERROR(CONCATENATE("PAGO N° ",B781," DEL CONTRATO CPS ",V781," ENTRE ",TEXT(VLOOKUP(A781,matriz,IF(generador!B781=1,16,IF(generador!B781=2,19,IF(generador!B781=3,22,IF(generador!B781=4,25,IF(generador!B781=5,28,IF(generador!B781=6,31,IF(generador!B781=7,34,IF(generador!B781=8,37,IF(generador!B781=9,40,IF(generador!B781=10,43,IF(generador!B781=11,46,IF(generador!B781=12,49,IF(generador!B781=13,52,IF(generador!B781=14,55,IF(generador!B781=15,58))))))))))))))),FALSE),"dd/mm/yyyy")," Y ",TEXT(VLOOKUP(A781,matriz,IF(generador!B781=1,17,IF(generador!B781=2,20,IF(generador!B781=3,23,IF(generador!B781=4,26,IF(generador!B781=5,29,IF(generador!B781=6,32,IF(generador!B781=7,35,IF(generador!B781=8,38,IF(generador!B781=9,41,IF(generador!B781=10,44,IF(generador!B781=11,47,IF(generador!B781=12,50,IF(generador!B781=13,53,IF(generador!B781=14,56,IF(generador!B781=15,59))))))))))))))),FALSE),"dd/mm/yyyy")),"")</f>
        <v/>
      </c>
    </row>
    <row r="782" spans="1:23" x14ac:dyDescent="0.25">
      <c r="A782" s="12"/>
      <c r="B782" s="5"/>
      <c r="C782" s="5"/>
      <c r="D782" s="14" t="str">
        <f t="shared" si="212"/>
        <v/>
      </c>
      <c r="E782" s="15" t="str">
        <f>IFERROR(IF(A782&lt;&gt;"",VLOOKUP(A782,matriz,IF(generador!B782=1,15,IF(generador!B782=2,18,IF(generador!B782=3,21,IF(generador!B782=4,24,IF(generador!B782=5,27,IF(generador!B782=6,30,IF(generador!B782=7,33,IF(generador!B782=8,36,IF(generador!B782=9,39,IF(generador!B782=10,42,IF(generador!B782=11,45,IF(generador!B782=12,48,IF(generador!B782=13,51,IF(generador!B782=14,54,IF(generador!B782=15,57))))))))))))))),FALSE),""),"")</f>
        <v/>
      </c>
      <c r="F782" s="16" t="str">
        <f t="shared" si="213"/>
        <v/>
      </c>
      <c r="G782" s="20" t="str">
        <f t="shared" si="214"/>
        <v/>
      </c>
      <c r="H782" s="13" t="str">
        <f t="shared" ca="1" si="217"/>
        <v/>
      </c>
      <c r="I782" s="14" t="str">
        <f t="shared" si="218"/>
        <v/>
      </c>
      <c r="J782" s="14" t="str">
        <f>""</f>
        <v/>
      </c>
      <c r="K782" s="14" t="str">
        <f t="shared" si="219"/>
        <v/>
      </c>
      <c r="L782" s="14" t="str">
        <f t="shared" si="220"/>
        <v/>
      </c>
      <c r="M782" s="14" t="str">
        <f t="shared" si="221"/>
        <v/>
      </c>
      <c r="N782" s="14" t="str">
        <f t="shared" si="222"/>
        <v/>
      </c>
      <c r="O782" s="14" t="str">
        <f t="shared" si="223"/>
        <v/>
      </c>
      <c r="P782" s="14" t="str">
        <f t="shared" si="224"/>
        <v/>
      </c>
      <c r="Q782" s="14" t="str">
        <f t="shared" si="225"/>
        <v/>
      </c>
      <c r="R782" s="96" t="str">
        <f t="shared" si="215"/>
        <v/>
      </c>
      <c r="S782" s="14" t="str">
        <f t="shared" si="226"/>
        <v/>
      </c>
      <c r="T782" s="14" t="str">
        <f t="shared" si="216"/>
        <v/>
      </c>
      <c r="U782" s="14" t="str">
        <f t="shared" si="227"/>
        <v/>
      </c>
      <c r="V782" s="14" t="str">
        <f t="shared" si="228"/>
        <v/>
      </c>
      <c r="W782" s="14" t="str">
        <f>IFERROR(CONCATENATE("PAGO N° ",B782," DEL CONTRATO CPS ",V782," ENTRE ",TEXT(VLOOKUP(A782,matriz,IF(generador!B782=1,16,IF(generador!B782=2,19,IF(generador!B782=3,22,IF(generador!B782=4,25,IF(generador!B782=5,28,IF(generador!B782=6,31,IF(generador!B782=7,34,IF(generador!B782=8,37,IF(generador!B782=9,40,IF(generador!B782=10,43,IF(generador!B782=11,46,IF(generador!B782=12,49,IF(generador!B782=13,52,IF(generador!B782=14,55,IF(generador!B782=15,58))))))))))))))),FALSE),"dd/mm/yyyy")," Y ",TEXT(VLOOKUP(A782,matriz,IF(generador!B782=1,17,IF(generador!B782=2,20,IF(generador!B782=3,23,IF(generador!B782=4,26,IF(generador!B782=5,29,IF(generador!B782=6,32,IF(generador!B782=7,35,IF(generador!B782=8,38,IF(generador!B782=9,41,IF(generador!B782=10,44,IF(generador!B782=11,47,IF(generador!B782=12,50,IF(generador!B782=13,53,IF(generador!B782=14,56,IF(generador!B782=15,59))))))))))))))),FALSE),"dd/mm/yyyy")),"")</f>
        <v/>
      </c>
    </row>
    <row r="783" spans="1:23" x14ac:dyDescent="0.25">
      <c r="A783" s="12"/>
      <c r="B783" s="5"/>
      <c r="C783" s="5"/>
      <c r="D783" s="14" t="str">
        <f t="shared" si="212"/>
        <v/>
      </c>
      <c r="E783" s="15" t="str">
        <f>IFERROR(IF(A783&lt;&gt;"",VLOOKUP(A783,matriz,IF(generador!B783=1,15,IF(generador!B783=2,18,IF(generador!B783=3,21,IF(generador!B783=4,24,IF(generador!B783=5,27,IF(generador!B783=6,30,IF(generador!B783=7,33,IF(generador!B783=8,36,IF(generador!B783=9,39,IF(generador!B783=10,42,IF(generador!B783=11,45,IF(generador!B783=12,48,IF(generador!B783=13,51,IF(generador!B783=14,54,IF(generador!B783=15,57))))))))))))))),FALSE),""),"")</f>
        <v/>
      </c>
      <c r="F783" s="16" t="str">
        <f t="shared" si="213"/>
        <v/>
      </c>
      <c r="G783" s="20" t="str">
        <f t="shared" si="214"/>
        <v/>
      </c>
      <c r="H783" s="13" t="str">
        <f t="shared" ca="1" si="217"/>
        <v/>
      </c>
      <c r="I783" s="14" t="str">
        <f t="shared" si="218"/>
        <v/>
      </c>
      <c r="J783" s="14" t="str">
        <f>""</f>
        <v/>
      </c>
      <c r="K783" s="14" t="str">
        <f t="shared" si="219"/>
        <v/>
      </c>
      <c r="L783" s="14" t="str">
        <f t="shared" si="220"/>
        <v/>
      </c>
      <c r="M783" s="14" t="str">
        <f t="shared" si="221"/>
        <v/>
      </c>
      <c r="N783" s="14" t="str">
        <f t="shared" si="222"/>
        <v/>
      </c>
      <c r="O783" s="14" t="str">
        <f t="shared" si="223"/>
        <v/>
      </c>
      <c r="P783" s="14" t="str">
        <f t="shared" si="224"/>
        <v/>
      </c>
      <c r="Q783" s="14" t="str">
        <f t="shared" si="225"/>
        <v/>
      </c>
      <c r="R783" s="96" t="str">
        <f t="shared" si="215"/>
        <v/>
      </c>
      <c r="S783" s="14" t="str">
        <f t="shared" si="226"/>
        <v/>
      </c>
      <c r="T783" s="14" t="str">
        <f t="shared" si="216"/>
        <v/>
      </c>
      <c r="U783" s="14" t="str">
        <f t="shared" si="227"/>
        <v/>
      </c>
      <c r="V783" s="14" t="str">
        <f t="shared" si="228"/>
        <v/>
      </c>
      <c r="W783" s="14" t="str">
        <f>IFERROR(CONCATENATE("PAGO N° ",B783," DEL CONTRATO CPS ",V783," ENTRE ",TEXT(VLOOKUP(A783,matriz,IF(generador!B783=1,16,IF(generador!B783=2,19,IF(generador!B783=3,22,IF(generador!B783=4,25,IF(generador!B783=5,28,IF(generador!B783=6,31,IF(generador!B783=7,34,IF(generador!B783=8,37,IF(generador!B783=9,40,IF(generador!B783=10,43,IF(generador!B783=11,46,IF(generador!B783=12,49,IF(generador!B783=13,52,IF(generador!B783=14,55,IF(generador!B783=15,58))))))))))))))),FALSE),"dd/mm/yyyy")," Y ",TEXT(VLOOKUP(A783,matriz,IF(generador!B783=1,17,IF(generador!B783=2,20,IF(generador!B783=3,23,IF(generador!B783=4,26,IF(generador!B783=5,29,IF(generador!B783=6,32,IF(generador!B783=7,35,IF(generador!B783=8,38,IF(generador!B783=9,41,IF(generador!B783=10,44,IF(generador!B783=11,47,IF(generador!B783=12,50,IF(generador!B783=13,53,IF(generador!B783=14,56,IF(generador!B783=15,59))))))))))))))),FALSE),"dd/mm/yyyy")),"")</f>
        <v/>
      </c>
    </row>
    <row r="784" spans="1:23" x14ac:dyDescent="0.25">
      <c r="A784" s="12"/>
      <c r="B784" s="5"/>
      <c r="C784" s="5"/>
      <c r="D784" s="14" t="str">
        <f t="shared" si="212"/>
        <v/>
      </c>
      <c r="E784" s="15" t="str">
        <f>IFERROR(IF(A784&lt;&gt;"",VLOOKUP(A784,matriz,IF(generador!B784=1,15,IF(generador!B784=2,18,IF(generador!B784=3,21,IF(generador!B784=4,24,IF(generador!B784=5,27,IF(generador!B784=6,30,IF(generador!B784=7,33,IF(generador!B784=8,36,IF(generador!B784=9,39,IF(generador!B784=10,42,IF(generador!B784=11,45,IF(generador!B784=12,48,IF(generador!B784=13,51,IF(generador!B784=14,54,IF(generador!B784=15,57))))))))))))))),FALSE),""),"")</f>
        <v/>
      </c>
      <c r="F784" s="16" t="str">
        <f t="shared" si="213"/>
        <v/>
      </c>
      <c r="G784" s="20" t="str">
        <f t="shared" si="214"/>
        <v/>
      </c>
      <c r="H784" s="13" t="str">
        <f t="shared" ca="1" si="217"/>
        <v/>
      </c>
      <c r="I784" s="14" t="str">
        <f t="shared" si="218"/>
        <v/>
      </c>
      <c r="J784" s="14" t="str">
        <f>""</f>
        <v/>
      </c>
      <c r="K784" s="14" t="str">
        <f t="shared" si="219"/>
        <v/>
      </c>
      <c r="L784" s="14" t="str">
        <f t="shared" si="220"/>
        <v/>
      </c>
      <c r="M784" s="14" t="str">
        <f t="shared" si="221"/>
        <v/>
      </c>
      <c r="N784" s="14" t="str">
        <f t="shared" si="222"/>
        <v/>
      </c>
      <c r="O784" s="14" t="str">
        <f t="shared" si="223"/>
        <v/>
      </c>
      <c r="P784" s="14" t="str">
        <f t="shared" si="224"/>
        <v/>
      </c>
      <c r="Q784" s="14" t="str">
        <f t="shared" si="225"/>
        <v/>
      </c>
      <c r="R784" s="96" t="str">
        <f t="shared" si="215"/>
        <v/>
      </c>
      <c r="S784" s="14" t="str">
        <f t="shared" si="226"/>
        <v/>
      </c>
      <c r="T784" s="14" t="str">
        <f t="shared" si="216"/>
        <v/>
      </c>
      <c r="U784" s="14" t="str">
        <f t="shared" si="227"/>
        <v/>
      </c>
      <c r="V784" s="14" t="str">
        <f t="shared" si="228"/>
        <v/>
      </c>
      <c r="W784" s="14" t="str">
        <f>IFERROR(CONCATENATE("PAGO N° ",B784," DEL CONTRATO CPS ",V784," ENTRE ",TEXT(VLOOKUP(A784,matriz,IF(generador!B784=1,16,IF(generador!B784=2,19,IF(generador!B784=3,22,IF(generador!B784=4,25,IF(generador!B784=5,28,IF(generador!B784=6,31,IF(generador!B784=7,34,IF(generador!B784=8,37,IF(generador!B784=9,40,IF(generador!B784=10,43,IF(generador!B784=11,46,IF(generador!B784=12,49,IF(generador!B784=13,52,IF(generador!B784=14,55,IF(generador!B784=15,58))))))))))))))),FALSE),"dd/mm/yyyy")," Y ",TEXT(VLOOKUP(A784,matriz,IF(generador!B784=1,17,IF(generador!B784=2,20,IF(generador!B784=3,23,IF(generador!B784=4,26,IF(generador!B784=5,29,IF(generador!B784=6,32,IF(generador!B784=7,35,IF(generador!B784=8,38,IF(generador!B784=9,41,IF(generador!B784=10,44,IF(generador!B784=11,47,IF(generador!B784=12,50,IF(generador!B784=13,53,IF(generador!B784=14,56,IF(generador!B784=15,59))))))))))))))),FALSE),"dd/mm/yyyy")),"")</f>
        <v/>
      </c>
    </row>
    <row r="785" spans="1:23" x14ac:dyDescent="0.25">
      <c r="A785" s="12"/>
      <c r="B785" s="5"/>
      <c r="C785" s="5"/>
      <c r="D785" s="14" t="str">
        <f t="shared" si="212"/>
        <v/>
      </c>
      <c r="E785" s="15" t="str">
        <f>IFERROR(IF(A785&lt;&gt;"",VLOOKUP(A785,matriz,IF(generador!B785=1,15,IF(generador!B785=2,18,IF(generador!B785=3,21,IF(generador!B785=4,24,IF(generador!B785=5,27,IF(generador!B785=6,30,IF(generador!B785=7,33,IF(generador!B785=8,36,IF(generador!B785=9,39,IF(generador!B785=10,42,IF(generador!B785=11,45,IF(generador!B785=12,48,IF(generador!B785=13,51,IF(generador!B785=14,54,IF(generador!B785=15,57))))))))))))))),FALSE),""),"")</f>
        <v/>
      </c>
      <c r="F785" s="16" t="str">
        <f t="shared" si="213"/>
        <v/>
      </c>
      <c r="G785" s="20" t="str">
        <f t="shared" si="214"/>
        <v/>
      </c>
      <c r="H785" s="13" t="str">
        <f t="shared" ca="1" si="217"/>
        <v/>
      </c>
      <c r="I785" s="14" t="str">
        <f t="shared" si="218"/>
        <v/>
      </c>
      <c r="J785" s="14" t="str">
        <f>""</f>
        <v/>
      </c>
      <c r="K785" s="14" t="str">
        <f t="shared" si="219"/>
        <v/>
      </c>
      <c r="L785" s="14" t="str">
        <f t="shared" si="220"/>
        <v/>
      </c>
      <c r="M785" s="14" t="str">
        <f t="shared" si="221"/>
        <v/>
      </c>
      <c r="N785" s="14" t="str">
        <f t="shared" si="222"/>
        <v/>
      </c>
      <c r="O785" s="14" t="str">
        <f t="shared" si="223"/>
        <v/>
      </c>
      <c r="P785" s="14" t="str">
        <f t="shared" si="224"/>
        <v/>
      </c>
      <c r="Q785" s="14" t="str">
        <f t="shared" si="225"/>
        <v/>
      </c>
      <c r="R785" s="96" t="str">
        <f t="shared" si="215"/>
        <v/>
      </c>
      <c r="S785" s="14" t="str">
        <f t="shared" si="226"/>
        <v/>
      </c>
      <c r="T785" s="14" t="str">
        <f t="shared" si="216"/>
        <v/>
      </c>
      <c r="U785" s="14" t="str">
        <f t="shared" si="227"/>
        <v/>
      </c>
      <c r="V785" s="14" t="str">
        <f t="shared" si="228"/>
        <v/>
      </c>
      <c r="W785" s="14" t="str">
        <f>IFERROR(CONCATENATE("PAGO N° ",B785," DEL CONTRATO CPS ",V785," ENTRE ",TEXT(VLOOKUP(A785,matriz,IF(generador!B785=1,16,IF(generador!B785=2,19,IF(generador!B785=3,22,IF(generador!B785=4,25,IF(generador!B785=5,28,IF(generador!B785=6,31,IF(generador!B785=7,34,IF(generador!B785=8,37,IF(generador!B785=9,40,IF(generador!B785=10,43,IF(generador!B785=11,46,IF(generador!B785=12,49,IF(generador!B785=13,52,IF(generador!B785=14,55,IF(generador!B785=15,58))))))))))))))),FALSE),"dd/mm/yyyy")," Y ",TEXT(VLOOKUP(A785,matriz,IF(generador!B785=1,17,IF(generador!B785=2,20,IF(generador!B785=3,23,IF(generador!B785=4,26,IF(generador!B785=5,29,IF(generador!B785=6,32,IF(generador!B785=7,35,IF(generador!B785=8,38,IF(generador!B785=9,41,IF(generador!B785=10,44,IF(generador!B785=11,47,IF(generador!B785=12,50,IF(generador!B785=13,53,IF(generador!B785=14,56,IF(generador!B785=15,59))))))))))))))),FALSE),"dd/mm/yyyy")),"")</f>
        <v/>
      </c>
    </row>
    <row r="786" spans="1:23" x14ac:dyDescent="0.25">
      <c r="A786" s="12"/>
      <c r="B786" s="5"/>
      <c r="C786" s="5"/>
      <c r="D786" s="14" t="str">
        <f t="shared" si="212"/>
        <v/>
      </c>
      <c r="E786" s="15" t="str">
        <f>IFERROR(IF(A786&lt;&gt;"",VLOOKUP(A786,matriz,IF(generador!B786=1,15,IF(generador!B786=2,18,IF(generador!B786=3,21,IF(generador!B786=4,24,IF(generador!B786=5,27,IF(generador!B786=6,30,IF(generador!B786=7,33,IF(generador!B786=8,36,IF(generador!B786=9,39,IF(generador!B786=10,42,IF(generador!B786=11,45,IF(generador!B786=12,48,IF(generador!B786=13,51,IF(generador!B786=14,54,IF(generador!B786=15,57))))))))))))))),FALSE),""),"")</f>
        <v/>
      </c>
      <c r="F786" s="16" t="str">
        <f t="shared" si="213"/>
        <v/>
      </c>
      <c r="G786" s="20" t="str">
        <f t="shared" si="214"/>
        <v/>
      </c>
      <c r="H786" s="13" t="str">
        <f t="shared" ca="1" si="217"/>
        <v/>
      </c>
      <c r="I786" s="14" t="str">
        <f t="shared" si="218"/>
        <v/>
      </c>
      <c r="J786" s="14" t="str">
        <f>""</f>
        <v/>
      </c>
      <c r="K786" s="14" t="str">
        <f t="shared" si="219"/>
        <v/>
      </c>
      <c r="L786" s="14" t="str">
        <f t="shared" si="220"/>
        <v/>
      </c>
      <c r="M786" s="14" t="str">
        <f t="shared" si="221"/>
        <v/>
      </c>
      <c r="N786" s="14" t="str">
        <f t="shared" si="222"/>
        <v/>
      </c>
      <c r="O786" s="14" t="str">
        <f t="shared" si="223"/>
        <v/>
      </c>
      <c r="P786" s="14" t="str">
        <f t="shared" si="224"/>
        <v/>
      </c>
      <c r="Q786" s="14" t="str">
        <f t="shared" si="225"/>
        <v/>
      </c>
      <c r="R786" s="96" t="str">
        <f t="shared" si="215"/>
        <v/>
      </c>
      <c r="S786" s="14" t="str">
        <f t="shared" si="226"/>
        <v/>
      </c>
      <c r="T786" s="14" t="str">
        <f t="shared" si="216"/>
        <v/>
      </c>
      <c r="U786" s="14" t="str">
        <f t="shared" si="227"/>
        <v/>
      </c>
      <c r="V786" s="14" t="str">
        <f t="shared" si="228"/>
        <v/>
      </c>
      <c r="W786" s="14" t="str">
        <f>IFERROR(CONCATENATE("PAGO N° ",B786," DEL CONTRATO CPS ",V786," ENTRE ",TEXT(VLOOKUP(A786,matriz,IF(generador!B786=1,16,IF(generador!B786=2,19,IF(generador!B786=3,22,IF(generador!B786=4,25,IF(generador!B786=5,28,IF(generador!B786=6,31,IF(generador!B786=7,34,IF(generador!B786=8,37,IF(generador!B786=9,40,IF(generador!B786=10,43,IF(generador!B786=11,46,IF(generador!B786=12,49,IF(generador!B786=13,52,IF(generador!B786=14,55,IF(generador!B786=15,58))))))))))))))),FALSE),"dd/mm/yyyy")," Y ",TEXT(VLOOKUP(A786,matriz,IF(generador!B786=1,17,IF(generador!B786=2,20,IF(generador!B786=3,23,IF(generador!B786=4,26,IF(generador!B786=5,29,IF(generador!B786=6,32,IF(generador!B786=7,35,IF(generador!B786=8,38,IF(generador!B786=9,41,IF(generador!B786=10,44,IF(generador!B786=11,47,IF(generador!B786=12,50,IF(generador!B786=13,53,IF(generador!B786=14,56,IF(generador!B786=15,59))))))))))))))),FALSE),"dd/mm/yyyy")),"")</f>
        <v/>
      </c>
    </row>
    <row r="787" spans="1:23" x14ac:dyDescent="0.25">
      <c r="A787" s="12"/>
      <c r="B787" s="5"/>
      <c r="C787" s="5"/>
      <c r="D787" s="14" t="str">
        <f t="shared" si="212"/>
        <v/>
      </c>
      <c r="E787" s="15" t="str">
        <f>IFERROR(IF(A787&lt;&gt;"",VLOOKUP(A787,matriz,IF(generador!B787=1,15,IF(generador!B787=2,18,IF(generador!B787=3,21,IF(generador!B787=4,24,IF(generador!B787=5,27,IF(generador!B787=6,30,IF(generador!B787=7,33,IF(generador!B787=8,36,IF(generador!B787=9,39,IF(generador!B787=10,42,IF(generador!B787=11,45,IF(generador!B787=12,48,IF(generador!B787=13,51,IF(generador!B787=14,54,IF(generador!B787=15,57))))))))))))))),FALSE),""),"")</f>
        <v/>
      </c>
      <c r="F787" s="16" t="str">
        <f t="shared" si="213"/>
        <v/>
      </c>
      <c r="G787" s="20" t="str">
        <f t="shared" si="214"/>
        <v/>
      </c>
      <c r="H787" s="13" t="str">
        <f t="shared" ca="1" si="217"/>
        <v/>
      </c>
      <c r="I787" s="14" t="str">
        <f t="shared" si="218"/>
        <v/>
      </c>
      <c r="J787" s="14" t="str">
        <f>""</f>
        <v/>
      </c>
      <c r="K787" s="14" t="str">
        <f t="shared" si="219"/>
        <v/>
      </c>
      <c r="L787" s="14" t="str">
        <f t="shared" si="220"/>
        <v/>
      </c>
      <c r="M787" s="14" t="str">
        <f t="shared" si="221"/>
        <v/>
      </c>
      <c r="N787" s="14" t="str">
        <f t="shared" si="222"/>
        <v/>
      </c>
      <c r="O787" s="14" t="str">
        <f t="shared" si="223"/>
        <v/>
      </c>
      <c r="P787" s="14" t="str">
        <f t="shared" si="224"/>
        <v/>
      </c>
      <c r="Q787" s="14" t="str">
        <f t="shared" si="225"/>
        <v/>
      </c>
      <c r="R787" s="96" t="str">
        <f t="shared" si="215"/>
        <v/>
      </c>
      <c r="S787" s="14" t="str">
        <f t="shared" si="226"/>
        <v/>
      </c>
      <c r="T787" s="14" t="str">
        <f t="shared" si="216"/>
        <v/>
      </c>
      <c r="U787" s="14" t="str">
        <f t="shared" si="227"/>
        <v/>
      </c>
      <c r="V787" s="14" t="str">
        <f t="shared" si="228"/>
        <v/>
      </c>
      <c r="W787" s="14" t="str">
        <f>IFERROR(CONCATENATE("PAGO N° ",B787," DEL CONTRATO CPS ",V787," ENTRE ",TEXT(VLOOKUP(A787,matriz,IF(generador!B787=1,16,IF(generador!B787=2,19,IF(generador!B787=3,22,IF(generador!B787=4,25,IF(generador!B787=5,28,IF(generador!B787=6,31,IF(generador!B787=7,34,IF(generador!B787=8,37,IF(generador!B787=9,40,IF(generador!B787=10,43,IF(generador!B787=11,46,IF(generador!B787=12,49,IF(generador!B787=13,52,IF(generador!B787=14,55,IF(generador!B787=15,58))))))))))))))),FALSE),"dd/mm/yyyy")," Y ",TEXT(VLOOKUP(A787,matriz,IF(generador!B787=1,17,IF(generador!B787=2,20,IF(generador!B787=3,23,IF(generador!B787=4,26,IF(generador!B787=5,29,IF(generador!B787=6,32,IF(generador!B787=7,35,IF(generador!B787=8,38,IF(generador!B787=9,41,IF(generador!B787=10,44,IF(generador!B787=11,47,IF(generador!B787=12,50,IF(generador!B787=13,53,IF(generador!B787=14,56,IF(generador!B787=15,59))))))))))))))),FALSE),"dd/mm/yyyy")),"")</f>
        <v/>
      </c>
    </row>
    <row r="788" spans="1:23" x14ac:dyDescent="0.25">
      <c r="A788" s="12"/>
      <c r="B788" s="5"/>
      <c r="C788" s="5"/>
      <c r="D788" s="14" t="str">
        <f t="shared" si="212"/>
        <v/>
      </c>
      <c r="E788" s="15" t="str">
        <f>IFERROR(IF(A788&lt;&gt;"",VLOOKUP(A788,matriz,IF(generador!B788=1,15,IF(generador!B788=2,18,IF(generador!B788=3,21,IF(generador!B788=4,24,IF(generador!B788=5,27,IF(generador!B788=6,30,IF(generador!B788=7,33,IF(generador!B788=8,36,IF(generador!B788=9,39,IF(generador!B788=10,42,IF(generador!B788=11,45,IF(generador!B788=12,48,IF(generador!B788=13,51,IF(generador!B788=14,54,IF(generador!B788=15,57))))))))))))))),FALSE),""),"")</f>
        <v/>
      </c>
      <c r="F788" s="16" t="str">
        <f t="shared" si="213"/>
        <v/>
      </c>
      <c r="G788" s="20" t="str">
        <f t="shared" si="214"/>
        <v/>
      </c>
      <c r="H788" s="13" t="str">
        <f t="shared" ca="1" si="217"/>
        <v/>
      </c>
      <c r="I788" s="14" t="str">
        <f t="shared" si="218"/>
        <v/>
      </c>
      <c r="J788" s="14" t="str">
        <f>""</f>
        <v/>
      </c>
      <c r="K788" s="14" t="str">
        <f t="shared" si="219"/>
        <v/>
      </c>
      <c r="L788" s="14" t="str">
        <f t="shared" si="220"/>
        <v/>
      </c>
      <c r="M788" s="14" t="str">
        <f t="shared" si="221"/>
        <v/>
      </c>
      <c r="N788" s="14" t="str">
        <f t="shared" si="222"/>
        <v/>
      </c>
      <c r="O788" s="14" t="str">
        <f t="shared" si="223"/>
        <v/>
      </c>
      <c r="P788" s="14" t="str">
        <f t="shared" si="224"/>
        <v/>
      </c>
      <c r="Q788" s="14" t="str">
        <f t="shared" si="225"/>
        <v/>
      </c>
      <c r="R788" s="96" t="str">
        <f t="shared" si="215"/>
        <v/>
      </c>
      <c r="S788" s="14" t="str">
        <f t="shared" si="226"/>
        <v/>
      </c>
      <c r="T788" s="14" t="str">
        <f t="shared" si="216"/>
        <v/>
      </c>
      <c r="U788" s="14" t="str">
        <f t="shared" si="227"/>
        <v/>
      </c>
      <c r="V788" s="14" t="str">
        <f t="shared" si="228"/>
        <v/>
      </c>
      <c r="W788" s="14" t="str">
        <f>IFERROR(CONCATENATE("PAGO N° ",B788," DEL CONTRATO CPS ",V788," ENTRE ",TEXT(VLOOKUP(A788,matriz,IF(generador!B788=1,16,IF(generador!B788=2,19,IF(generador!B788=3,22,IF(generador!B788=4,25,IF(generador!B788=5,28,IF(generador!B788=6,31,IF(generador!B788=7,34,IF(generador!B788=8,37,IF(generador!B788=9,40,IF(generador!B788=10,43,IF(generador!B788=11,46,IF(generador!B788=12,49,IF(generador!B788=13,52,IF(generador!B788=14,55,IF(generador!B788=15,58))))))))))))))),FALSE),"dd/mm/yyyy")," Y ",TEXT(VLOOKUP(A788,matriz,IF(generador!B788=1,17,IF(generador!B788=2,20,IF(generador!B788=3,23,IF(generador!B788=4,26,IF(generador!B788=5,29,IF(generador!B788=6,32,IF(generador!B788=7,35,IF(generador!B788=8,38,IF(generador!B788=9,41,IF(generador!B788=10,44,IF(generador!B788=11,47,IF(generador!B788=12,50,IF(generador!B788=13,53,IF(generador!B788=14,56,IF(generador!B788=15,59))))))))))))))),FALSE),"dd/mm/yyyy")),"")</f>
        <v/>
      </c>
    </row>
    <row r="789" spans="1:23" x14ac:dyDescent="0.25">
      <c r="A789" s="12"/>
      <c r="B789" s="5"/>
      <c r="C789" s="5"/>
      <c r="D789" s="14" t="str">
        <f t="shared" si="212"/>
        <v/>
      </c>
      <c r="E789" s="15" t="str">
        <f>IFERROR(IF(A789&lt;&gt;"",VLOOKUP(A789,matriz,IF(generador!B789=1,15,IF(generador!B789=2,18,IF(generador!B789=3,21,IF(generador!B789=4,24,IF(generador!B789=5,27,IF(generador!B789=6,30,IF(generador!B789=7,33,IF(generador!B789=8,36,IF(generador!B789=9,39,IF(generador!B789=10,42,IF(generador!B789=11,45,IF(generador!B789=12,48,IF(generador!B789=13,51,IF(generador!B789=14,54,IF(generador!B789=15,57))))))))))))))),FALSE),""),"")</f>
        <v/>
      </c>
      <c r="F789" s="16" t="str">
        <f t="shared" si="213"/>
        <v/>
      </c>
      <c r="G789" s="20" t="str">
        <f t="shared" si="214"/>
        <v/>
      </c>
      <c r="H789" s="13" t="str">
        <f t="shared" ca="1" si="217"/>
        <v/>
      </c>
      <c r="I789" s="14" t="str">
        <f t="shared" si="218"/>
        <v/>
      </c>
      <c r="J789" s="14" t="str">
        <f>""</f>
        <v/>
      </c>
      <c r="K789" s="14" t="str">
        <f t="shared" si="219"/>
        <v/>
      </c>
      <c r="L789" s="14" t="str">
        <f t="shared" si="220"/>
        <v/>
      </c>
      <c r="M789" s="14" t="str">
        <f t="shared" si="221"/>
        <v/>
      </c>
      <c r="N789" s="14" t="str">
        <f t="shared" si="222"/>
        <v/>
      </c>
      <c r="O789" s="14" t="str">
        <f t="shared" si="223"/>
        <v/>
      </c>
      <c r="P789" s="14" t="str">
        <f t="shared" si="224"/>
        <v/>
      </c>
      <c r="Q789" s="14" t="str">
        <f t="shared" si="225"/>
        <v/>
      </c>
      <c r="R789" s="96" t="str">
        <f t="shared" si="215"/>
        <v/>
      </c>
      <c r="S789" s="14" t="str">
        <f t="shared" si="226"/>
        <v/>
      </c>
      <c r="T789" s="14" t="str">
        <f t="shared" si="216"/>
        <v/>
      </c>
      <c r="U789" s="14" t="str">
        <f t="shared" si="227"/>
        <v/>
      </c>
      <c r="V789" s="14" t="str">
        <f t="shared" si="228"/>
        <v/>
      </c>
      <c r="W789" s="14" t="str">
        <f>IFERROR(CONCATENATE("PAGO N° ",B789," DEL CONTRATO CPS ",V789," ENTRE ",TEXT(VLOOKUP(A789,matriz,IF(generador!B789=1,16,IF(generador!B789=2,19,IF(generador!B789=3,22,IF(generador!B789=4,25,IF(generador!B789=5,28,IF(generador!B789=6,31,IF(generador!B789=7,34,IF(generador!B789=8,37,IF(generador!B789=9,40,IF(generador!B789=10,43,IF(generador!B789=11,46,IF(generador!B789=12,49,IF(generador!B789=13,52,IF(generador!B789=14,55,IF(generador!B789=15,58))))))))))))))),FALSE),"dd/mm/yyyy")," Y ",TEXT(VLOOKUP(A789,matriz,IF(generador!B789=1,17,IF(generador!B789=2,20,IF(generador!B789=3,23,IF(generador!B789=4,26,IF(generador!B789=5,29,IF(generador!B789=6,32,IF(generador!B789=7,35,IF(generador!B789=8,38,IF(generador!B789=9,41,IF(generador!B789=10,44,IF(generador!B789=11,47,IF(generador!B789=12,50,IF(generador!B789=13,53,IF(generador!B789=14,56,IF(generador!B789=15,59))))))))))))))),FALSE),"dd/mm/yyyy")),"")</f>
        <v/>
      </c>
    </row>
    <row r="790" spans="1:23" x14ac:dyDescent="0.25">
      <c r="A790" s="12"/>
      <c r="B790" s="5"/>
      <c r="C790" s="5"/>
      <c r="D790" s="14" t="str">
        <f t="shared" si="212"/>
        <v/>
      </c>
      <c r="E790" s="15" t="str">
        <f>IFERROR(IF(A790&lt;&gt;"",VLOOKUP(A790,matriz,IF(generador!B790=1,15,IF(generador!B790=2,18,IF(generador!B790=3,21,IF(generador!B790=4,24,IF(generador!B790=5,27,IF(generador!B790=6,30,IF(generador!B790=7,33,IF(generador!B790=8,36,IF(generador!B790=9,39,IF(generador!B790=10,42,IF(generador!B790=11,45,IF(generador!B790=12,48,IF(generador!B790=13,51,IF(generador!B790=14,54,IF(generador!B790=15,57))))))))))))))),FALSE),""),"")</f>
        <v/>
      </c>
      <c r="F790" s="16" t="str">
        <f t="shared" si="213"/>
        <v/>
      </c>
      <c r="G790" s="20" t="str">
        <f t="shared" si="214"/>
        <v/>
      </c>
      <c r="H790" s="13" t="str">
        <f t="shared" ca="1" si="217"/>
        <v/>
      </c>
      <c r="I790" s="14" t="str">
        <f t="shared" si="218"/>
        <v/>
      </c>
      <c r="J790" s="14" t="str">
        <f>""</f>
        <v/>
      </c>
      <c r="K790" s="14" t="str">
        <f t="shared" si="219"/>
        <v/>
      </c>
      <c r="L790" s="14" t="str">
        <f t="shared" si="220"/>
        <v/>
      </c>
      <c r="M790" s="14" t="str">
        <f t="shared" si="221"/>
        <v/>
      </c>
      <c r="N790" s="14" t="str">
        <f t="shared" si="222"/>
        <v/>
      </c>
      <c r="O790" s="14" t="str">
        <f t="shared" si="223"/>
        <v/>
      </c>
      <c r="P790" s="14" t="str">
        <f t="shared" si="224"/>
        <v/>
      </c>
      <c r="Q790" s="14" t="str">
        <f t="shared" si="225"/>
        <v/>
      </c>
      <c r="R790" s="96" t="str">
        <f t="shared" si="215"/>
        <v/>
      </c>
      <c r="S790" s="14" t="str">
        <f t="shared" si="226"/>
        <v/>
      </c>
      <c r="T790" s="14" t="str">
        <f t="shared" si="216"/>
        <v/>
      </c>
      <c r="U790" s="14" t="str">
        <f t="shared" si="227"/>
        <v/>
      </c>
      <c r="V790" s="14" t="str">
        <f t="shared" si="228"/>
        <v/>
      </c>
      <c r="W790" s="14" t="str">
        <f>IFERROR(CONCATENATE("PAGO N° ",B790," DEL CONTRATO CPS ",V790," ENTRE ",TEXT(VLOOKUP(A790,matriz,IF(generador!B790=1,16,IF(generador!B790=2,19,IF(generador!B790=3,22,IF(generador!B790=4,25,IF(generador!B790=5,28,IF(generador!B790=6,31,IF(generador!B790=7,34,IF(generador!B790=8,37,IF(generador!B790=9,40,IF(generador!B790=10,43,IF(generador!B790=11,46,IF(generador!B790=12,49,IF(generador!B790=13,52,IF(generador!B790=14,55,IF(generador!B790=15,58))))))))))))))),FALSE),"dd/mm/yyyy")," Y ",TEXT(VLOOKUP(A790,matriz,IF(generador!B790=1,17,IF(generador!B790=2,20,IF(generador!B790=3,23,IF(generador!B790=4,26,IF(generador!B790=5,29,IF(generador!B790=6,32,IF(generador!B790=7,35,IF(generador!B790=8,38,IF(generador!B790=9,41,IF(generador!B790=10,44,IF(generador!B790=11,47,IF(generador!B790=12,50,IF(generador!B790=13,53,IF(generador!B790=14,56,IF(generador!B790=15,59))))))))))))))),FALSE),"dd/mm/yyyy")),"")</f>
        <v/>
      </c>
    </row>
    <row r="791" spans="1:23" x14ac:dyDescent="0.25">
      <c r="A791" s="12"/>
      <c r="B791" s="5"/>
      <c r="C791" s="5"/>
      <c r="D791" s="14" t="str">
        <f t="shared" si="212"/>
        <v/>
      </c>
      <c r="E791" s="15" t="str">
        <f>IFERROR(IF(A791&lt;&gt;"",VLOOKUP(A791,matriz,IF(generador!B791=1,15,IF(generador!B791=2,18,IF(generador!B791=3,21,IF(generador!B791=4,24,IF(generador!B791=5,27,IF(generador!B791=6,30,IF(generador!B791=7,33,IF(generador!B791=8,36,IF(generador!B791=9,39,IF(generador!B791=10,42,IF(generador!B791=11,45,IF(generador!B791=12,48,IF(generador!B791=13,51,IF(generador!B791=14,54,IF(generador!B791=15,57))))))))))))))),FALSE),""),"")</f>
        <v/>
      </c>
      <c r="F791" s="16" t="str">
        <f t="shared" si="213"/>
        <v/>
      </c>
      <c r="G791" s="20" t="str">
        <f t="shared" si="214"/>
        <v/>
      </c>
      <c r="H791" s="13" t="str">
        <f t="shared" ca="1" si="217"/>
        <v/>
      </c>
      <c r="I791" s="14" t="str">
        <f t="shared" si="218"/>
        <v/>
      </c>
      <c r="J791" s="14" t="str">
        <f>""</f>
        <v/>
      </c>
      <c r="K791" s="14" t="str">
        <f t="shared" si="219"/>
        <v/>
      </c>
      <c r="L791" s="14" t="str">
        <f t="shared" si="220"/>
        <v/>
      </c>
      <c r="M791" s="14" t="str">
        <f t="shared" si="221"/>
        <v/>
      </c>
      <c r="N791" s="14" t="str">
        <f t="shared" si="222"/>
        <v/>
      </c>
      <c r="O791" s="14" t="str">
        <f t="shared" si="223"/>
        <v/>
      </c>
      <c r="P791" s="14" t="str">
        <f t="shared" si="224"/>
        <v/>
      </c>
      <c r="Q791" s="14" t="str">
        <f t="shared" si="225"/>
        <v/>
      </c>
      <c r="R791" s="96" t="str">
        <f t="shared" si="215"/>
        <v/>
      </c>
      <c r="S791" s="14" t="str">
        <f t="shared" si="226"/>
        <v/>
      </c>
      <c r="T791" s="14" t="str">
        <f t="shared" si="216"/>
        <v/>
      </c>
      <c r="U791" s="14" t="str">
        <f t="shared" si="227"/>
        <v/>
      </c>
      <c r="V791" s="14" t="str">
        <f t="shared" si="228"/>
        <v/>
      </c>
      <c r="W791" s="14" t="str">
        <f>IFERROR(CONCATENATE("PAGO N° ",B791," DEL CONTRATO CPS ",V791," ENTRE ",TEXT(VLOOKUP(A791,matriz,IF(generador!B791=1,16,IF(generador!B791=2,19,IF(generador!B791=3,22,IF(generador!B791=4,25,IF(generador!B791=5,28,IF(generador!B791=6,31,IF(generador!B791=7,34,IF(generador!B791=8,37,IF(generador!B791=9,40,IF(generador!B791=10,43,IF(generador!B791=11,46,IF(generador!B791=12,49,IF(generador!B791=13,52,IF(generador!B791=14,55,IF(generador!B791=15,58))))))))))))))),FALSE),"dd/mm/yyyy")," Y ",TEXT(VLOOKUP(A791,matriz,IF(generador!B791=1,17,IF(generador!B791=2,20,IF(generador!B791=3,23,IF(generador!B791=4,26,IF(generador!B791=5,29,IF(generador!B791=6,32,IF(generador!B791=7,35,IF(generador!B791=8,38,IF(generador!B791=9,41,IF(generador!B791=10,44,IF(generador!B791=11,47,IF(generador!B791=12,50,IF(generador!B791=13,53,IF(generador!B791=14,56,IF(generador!B791=15,59))))))))))))))),FALSE),"dd/mm/yyyy")),"")</f>
        <v/>
      </c>
    </row>
    <row r="792" spans="1:23" x14ac:dyDescent="0.25">
      <c r="A792" s="12"/>
      <c r="B792" s="5"/>
      <c r="C792" s="5"/>
      <c r="D792" s="14" t="str">
        <f t="shared" si="212"/>
        <v/>
      </c>
      <c r="E792" s="15" t="str">
        <f>IFERROR(IF(A792&lt;&gt;"",VLOOKUP(A792,matriz,IF(generador!B792=1,15,IF(generador!B792=2,18,IF(generador!B792=3,21,IF(generador!B792=4,24,IF(generador!B792=5,27,IF(generador!B792=6,30,IF(generador!B792=7,33,IF(generador!B792=8,36,IF(generador!B792=9,39,IF(generador!B792=10,42,IF(generador!B792=11,45,IF(generador!B792=12,48,IF(generador!B792=13,51,IF(generador!B792=14,54,IF(generador!B792=15,57))))))))))))))),FALSE),""),"")</f>
        <v/>
      </c>
      <c r="F792" s="16" t="str">
        <f t="shared" si="213"/>
        <v/>
      </c>
      <c r="G792" s="20" t="str">
        <f t="shared" si="214"/>
        <v/>
      </c>
      <c r="H792" s="13" t="str">
        <f t="shared" ca="1" si="217"/>
        <v/>
      </c>
      <c r="I792" s="14" t="str">
        <f t="shared" si="218"/>
        <v/>
      </c>
      <c r="J792" s="14" t="str">
        <f>""</f>
        <v/>
      </c>
      <c r="K792" s="14" t="str">
        <f t="shared" si="219"/>
        <v/>
      </c>
      <c r="L792" s="14" t="str">
        <f t="shared" si="220"/>
        <v/>
      </c>
      <c r="M792" s="14" t="str">
        <f t="shared" si="221"/>
        <v/>
      </c>
      <c r="N792" s="14" t="str">
        <f t="shared" si="222"/>
        <v/>
      </c>
      <c r="O792" s="14" t="str">
        <f t="shared" si="223"/>
        <v/>
      </c>
      <c r="P792" s="14" t="str">
        <f t="shared" si="224"/>
        <v/>
      </c>
      <c r="Q792" s="14" t="str">
        <f t="shared" si="225"/>
        <v/>
      </c>
      <c r="R792" s="96" t="str">
        <f t="shared" si="215"/>
        <v/>
      </c>
      <c r="S792" s="14" t="str">
        <f t="shared" si="226"/>
        <v/>
      </c>
      <c r="T792" s="14" t="str">
        <f t="shared" si="216"/>
        <v/>
      </c>
      <c r="U792" s="14" t="str">
        <f t="shared" si="227"/>
        <v/>
      </c>
      <c r="V792" s="14" t="str">
        <f t="shared" si="228"/>
        <v/>
      </c>
      <c r="W792" s="14" t="str">
        <f>IFERROR(CONCATENATE("PAGO N° ",B792," DEL CONTRATO CPS ",V792," ENTRE ",TEXT(VLOOKUP(A792,matriz,IF(generador!B792=1,16,IF(generador!B792=2,19,IF(generador!B792=3,22,IF(generador!B792=4,25,IF(generador!B792=5,28,IF(generador!B792=6,31,IF(generador!B792=7,34,IF(generador!B792=8,37,IF(generador!B792=9,40,IF(generador!B792=10,43,IF(generador!B792=11,46,IF(generador!B792=12,49,IF(generador!B792=13,52,IF(generador!B792=14,55,IF(generador!B792=15,58))))))))))))))),FALSE),"dd/mm/yyyy")," Y ",TEXT(VLOOKUP(A792,matriz,IF(generador!B792=1,17,IF(generador!B792=2,20,IF(generador!B792=3,23,IF(generador!B792=4,26,IF(generador!B792=5,29,IF(generador!B792=6,32,IF(generador!B792=7,35,IF(generador!B792=8,38,IF(generador!B792=9,41,IF(generador!B792=10,44,IF(generador!B792=11,47,IF(generador!B792=12,50,IF(generador!B792=13,53,IF(generador!B792=14,56,IF(generador!B792=15,59))))))))))))))),FALSE),"dd/mm/yyyy")),"")</f>
        <v/>
      </c>
    </row>
    <row r="793" spans="1:23" x14ac:dyDescent="0.25">
      <c r="A793" s="12"/>
      <c r="B793" s="5"/>
      <c r="C793" s="5"/>
      <c r="D793" s="14" t="str">
        <f t="shared" si="212"/>
        <v/>
      </c>
      <c r="E793" s="15" t="str">
        <f>IFERROR(IF(A793&lt;&gt;"",VLOOKUP(A793,matriz,IF(generador!B793=1,15,IF(generador!B793=2,18,IF(generador!B793=3,21,IF(generador!B793=4,24,IF(generador!B793=5,27,IF(generador!B793=6,30,IF(generador!B793=7,33,IF(generador!B793=8,36,IF(generador!B793=9,39,IF(generador!B793=10,42,IF(generador!B793=11,45,IF(generador!B793=12,48,IF(generador!B793=13,51,IF(generador!B793=14,54,IF(generador!B793=15,57))))))))))))))),FALSE),""),"")</f>
        <v/>
      </c>
      <c r="F793" s="16" t="str">
        <f t="shared" si="213"/>
        <v/>
      </c>
      <c r="G793" s="20" t="str">
        <f t="shared" si="214"/>
        <v/>
      </c>
      <c r="H793" s="13" t="str">
        <f t="shared" ca="1" si="217"/>
        <v/>
      </c>
      <c r="I793" s="14" t="str">
        <f t="shared" si="218"/>
        <v/>
      </c>
      <c r="J793" s="14" t="str">
        <f>""</f>
        <v/>
      </c>
      <c r="K793" s="14" t="str">
        <f t="shared" si="219"/>
        <v/>
      </c>
      <c r="L793" s="14" t="str">
        <f t="shared" si="220"/>
        <v/>
      </c>
      <c r="M793" s="14" t="str">
        <f t="shared" si="221"/>
        <v/>
      </c>
      <c r="N793" s="14" t="str">
        <f t="shared" si="222"/>
        <v/>
      </c>
      <c r="O793" s="14" t="str">
        <f t="shared" si="223"/>
        <v/>
      </c>
      <c r="P793" s="14" t="str">
        <f t="shared" si="224"/>
        <v/>
      </c>
      <c r="Q793" s="14" t="str">
        <f t="shared" si="225"/>
        <v/>
      </c>
      <c r="R793" s="96" t="str">
        <f t="shared" si="215"/>
        <v/>
      </c>
      <c r="S793" s="14" t="str">
        <f t="shared" si="226"/>
        <v/>
      </c>
      <c r="T793" s="14" t="str">
        <f t="shared" si="216"/>
        <v/>
      </c>
      <c r="U793" s="14" t="str">
        <f t="shared" si="227"/>
        <v/>
      </c>
      <c r="V793" s="14" t="str">
        <f t="shared" si="228"/>
        <v/>
      </c>
      <c r="W793" s="14" t="str">
        <f>IFERROR(CONCATENATE("PAGO N° ",B793," DEL CONTRATO CPS ",V793," ENTRE ",TEXT(VLOOKUP(A793,matriz,IF(generador!B793=1,16,IF(generador!B793=2,19,IF(generador!B793=3,22,IF(generador!B793=4,25,IF(generador!B793=5,28,IF(generador!B793=6,31,IF(generador!B793=7,34,IF(generador!B793=8,37,IF(generador!B793=9,40,IF(generador!B793=10,43,IF(generador!B793=11,46,IF(generador!B793=12,49,IF(generador!B793=13,52,IF(generador!B793=14,55,IF(generador!B793=15,58))))))))))))))),FALSE),"dd/mm/yyyy")," Y ",TEXT(VLOOKUP(A793,matriz,IF(generador!B793=1,17,IF(generador!B793=2,20,IF(generador!B793=3,23,IF(generador!B793=4,26,IF(generador!B793=5,29,IF(generador!B793=6,32,IF(generador!B793=7,35,IF(generador!B793=8,38,IF(generador!B793=9,41,IF(generador!B793=10,44,IF(generador!B793=11,47,IF(generador!B793=12,50,IF(generador!B793=13,53,IF(generador!B793=14,56,IF(generador!B793=15,59))))))))))))))),FALSE),"dd/mm/yyyy")),"")</f>
        <v/>
      </c>
    </row>
    <row r="794" spans="1:23" x14ac:dyDescent="0.25">
      <c r="A794" s="12"/>
      <c r="B794" s="5"/>
      <c r="C794" s="5"/>
      <c r="D794" s="14" t="str">
        <f t="shared" si="212"/>
        <v/>
      </c>
      <c r="E794" s="15" t="str">
        <f>IFERROR(IF(A794&lt;&gt;"",VLOOKUP(A794,matriz,IF(generador!B794=1,15,IF(generador!B794=2,18,IF(generador!B794=3,21,IF(generador!B794=4,24,IF(generador!B794=5,27,IF(generador!B794=6,30,IF(generador!B794=7,33,IF(generador!B794=8,36,IF(generador!B794=9,39,IF(generador!B794=10,42,IF(generador!B794=11,45,IF(generador!B794=12,48,IF(generador!B794=13,51,IF(generador!B794=14,54,IF(generador!B794=15,57))))))))))))))),FALSE),""),"")</f>
        <v/>
      </c>
      <c r="F794" s="16" t="str">
        <f t="shared" si="213"/>
        <v/>
      </c>
      <c r="G794" s="20" t="str">
        <f t="shared" si="214"/>
        <v/>
      </c>
      <c r="H794" s="13" t="str">
        <f t="shared" ca="1" si="217"/>
        <v/>
      </c>
      <c r="I794" s="14" t="str">
        <f t="shared" si="218"/>
        <v/>
      </c>
      <c r="J794" s="14" t="str">
        <f>""</f>
        <v/>
      </c>
      <c r="K794" s="14" t="str">
        <f t="shared" si="219"/>
        <v/>
      </c>
      <c r="L794" s="14" t="str">
        <f t="shared" si="220"/>
        <v/>
      </c>
      <c r="M794" s="14" t="str">
        <f t="shared" si="221"/>
        <v/>
      </c>
      <c r="N794" s="14" t="str">
        <f t="shared" si="222"/>
        <v/>
      </c>
      <c r="O794" s="14" t="str">
        <f t="shared" si="223"/>
        <v/>
      </c>
      <c r="P794" s="14" t="str">
        <f t="shared" si="224"/>
        <v/>
      </c>
      <c r="Q794" s="14" t="str">
        <f t="shared" si="225"/>
        <v/>
      </c>
      <c r="R794" s="96" t="str">
        <f t="shared" si="215"/>
        <v/>
      </c>
      <c r="S794" s="14" t="str">
        <f t="shared" si="226"/>
        <v/>
      </c>
      <c r="T794" s="14" t="str">
        <f t="shared" si="216"/>
        <v/>
      </c>
      <c r="U794" s="14" t="str">
        <f t="shared" si="227"/>
        <v/>
      </c>
      <c r="V794" s="14" t="str">
        <f t="shared" si="228"/>
        <v/>
      </c>
      <c r="W794" s="14" t="str">
        <f>IFERROR(CONCATENATE("PAGO N° ",B794," DEL CONTRATO CPS ",V794," ENTRE ",TEXT(VLOOKUP(A794,matriz,IF(generador!B794=1,16,IF(generador!B794=2,19,IF(generador!B794=3,22,IF(generador!B794=4,25,IF(generador!B794=5,28,IF(generador!B794=6,31,IF(generador!B794=7,34,IF(generador!B794=8,37,IF(generador!B794=9,40,IF(generador!B794=10,43,IF(generador!B794=11,46,IF(generador!B794=12,49,IF(generador!B794=13,52,IF(generador!B794=14,55,IF(generador!B794=15,58))))))))))))))),FALSE),"dd/mm/yyyy")," Y ",TEXT(VLOOKUP(A794,matriz,IF(generador!B794=1,17,IF(generador!B794=2,20,IF(generador!B794=3,23,IF(generador!B794=4,26,IF(generador!B794=5,29,IF(generador!B794=6,32,IF(generador!B794=7,35,IF(generador!B794=8,38,IF(generador!B794=9,41,IF(generador!B794=10,44,IF(generador!B794=11,47,IF(generador!B794=12,50,IF(generador!B794=13,53,IF(generador!B794=14,56,IF(generador!B794=15,59))))))))))))))),FALSE),"dd/mm/yyyy")),"")</f>
        <v/>
      </c>
    </row>
    <row r="795" spans="1:23" x14ac:dyDescent="0.25">
      <c r="A795" s="12"/>
      <c r="B795" s="5"/>
      <c r="C795" s="5"/>
      <c r="D795" s="14" t="str">
        <f t="shared" si="212"/>
        <v/>
      </c>
      <c r="E795" s="15" t="str">
        <f>IFERROR(IF(A795&lt;&gt;"",VLOOKUP(A795,matriz,IF(generador!B795=1,15,IF(generador!B795=2,18,IF(generador!B795=3,21,IF(generador!B795=4,24,IF(generador!B795=5,27,IF(generador!B795=6,30,IF(generador!B795=7,33,IF(generador!B795=8,36,IF(generador!B795=9,39,IF(generador!B795=10,42,IF(generador!B795=11,45,IF(generador!B795=12,48,IF(generador!B795=13,51,IF(generador!B795=14,54,IF(generador!B795=15,57))))))))))))))),FALSE),""),"")</f>
        <v/>
      </c>
      <c r="F795" s="16" t="str">
        <f t="shared" si="213"/>
        <v/>
      </c>
      <c r="G795" s="20" t="str">
        <f t="shared" si="214"/>
        <v/>
      </c>
      <c r="H795" s="13" t="str">
        <f t="shared" ca="1" si="217"/>
        <v/>
      </c>
      <c r="I795" s="14" t="str">
        <f t="shared" si="218"/>
        <v/>
      </c>
      <c r="J795" s="14" t="str">
        <f>""</f>
        <v/>
      </c>
      <c r="K795" s="14" t="str">
        <f t="shared" si="219"/>
        <v/>
      </c>
      <c r="L795" s="14" t="str">
        <f t="shared" si="220"/>
        <v/>
      </c>
      <c r="M795" s="14" t="str">
        <f t="shared" si="221"/>
        <v/>
      </c>
      <c r="N795" s="14" t="str">
        <f t="shared" si="222"/>
        <v/>
      </c>
      <c r="O795" s="14" t="str">
        <f t="shared" si="223"/>
        <v/>
      </c>
      <c r="P795" s="14" t="str">
        <f t="shared" si="224"/>
        <v/>
      </c>
      <c r="Q795" s="14" t="str">
        <f t="shared" si="225"/>
        <v/>
      </c>
      <c r="R795" s="96" t="str">
        <f t="shared" si="215"/>
        <v/>
      </c>
      <c r="S795" s="14" t="str">
        <f t="shared" si="226"/>
        <v/>
      </c>
      <c r="T795" s="14" t="str">
        <f t="shared" si="216"/>
        <v/>
      </c>
      <c r="U795" s="14" t="str">
        <f t="shared" si="227"/>
        <v/>
      </c>
      <c r="V795" s="14" t="str">
        <f t="shared" si="228"/>
        <v/>
      </c>
      <c r="W795" s="14" t="str">
        <f>IFERROR(CONCATENATE("PAGO N° ",B795," DEL CONTRATO CPS ",V795," ENTRE ",TEXT(VLOOKUP(A795,matriz,IF(generador!B795=1,16,IF(generador!B795=2,19,IF(generador!B795=3,22,IF(generador!B795=4,25,IF(generador!B795=5,28,IF(generador!B795=6,31,IF(generador!B795=7,34,IF(generador!B795=8,37,IF(generador!B795=9,40,IF(generador!B795=10,43,IF(generador!B795=11,46,IF(generador!B795=12,49,IF(generador!B795=13,52,IF(generador!B795=14,55,IF(generador!B795=15,58))))))))))))))),FALSE),"dd/mm/yyyy")," Y ",TEXT(VLOOKUP(A795,matriz,IF(generador!B795=1,17,IF(generador!B795=2,20,IF(generador!B795=3,23,IF(generador!B795=4,26,IF(generador!B795=5,29,IF(generador!B795=6,32,IF(generador!B795=7,35,IF(generador!B795=8,38,IF(generador!B795=9,41,IF(generador!B795=10,44,IF(generador!B795=11,47,IF(generador!B795=12,50,IF(generador!B795=13,53,IF(generador!B795=14,56,IF(generador!B795=15,59))))))))))))))),FALSE),"dd/mm/yyyy")),"")</f>
        <v/>
      </c>
    </row>
    <row r="796" spans="1:23" x14ac:dyDescent="0.25">
      <c r="A796" s="12"/>
      <c r="B796" s="5"/>
      <c r="C796" s="5"/>
      <c r="D796" s="14" t="str">
        <f t="shared" si="212"/>
        <v/>
      </c>
      <c r="E796" s="15" t="str">
        <f>IFERROR(IF(A796&lt;&gt;"",VLOOKUP(A796,matriz,IF(generador!B796=1,15,IF(generador!B796=2,18,IF(generador!B796=3,21,IF(generador!B796=4,24,IF(generador!B796=5,27,IF(generador!B796=6,30,IF(generador!B796=7,33,IF(generador!B796=8,36,IF(generador!B796=9,39,IF(generador!B796=10,42,IF(generador!B796=11,45,IF(generador!B796=12,48,IF(generador!B796=13,51,IF(generador!B796=14,54,IF(generador!B796=15,57))))))))))))))),FALSE),""),"")</f>
        <v/>
      </c>
      <c r="F796" s="16" t="str">
        <f t="shared" si="213"/>
        <v/>
      </c>
      <c r="G796" s="20" t="str">
        <f t="shared" si="214"/>
        <v/>
      </c>
      <c r="H796" s="13" t="str">
        <f t="shared" ca="1" si="217"/>
        <v/>
      </c>
      <c r="I796" s="14" t="str">
        <f t="shared" si="218"/>
        <v/>
      </c>
      <c r="J796" s="14" t="str">
        <f>""</f>
        <v/>
      </c>
      <c r="K796" s="14" t="str">
        <f t="shared" si="219"/>
        <v/>
      </c>
      <c r="L796" s="14" t="str">
        <f t="shared" si="220"/>
        <v/>
      </c>
      <c r="M796" s="14" t="str">
        <f t="shared" si="221"/>
        <v/>
      </c>
      <c r="N796" s="14" t="str">
        <f t="shared" si="222"/>
        <v/>
      </c>
      <c r="O796" s="14" t="str">
        <f t="shared" si="223"/>
        <v/>
      </c>
      <c r="P796" s="14" t="str">
        <f t="shared" si="224"/>
        <v/>
      </c>
      <c r="Q796" s="14" t="str">
        <f t="shared" si="225"/>
        <v/>
      </c>
      <c r="R796" s="96" t="str">
        <f t="shared" si="215"/>
        <v/>
      </c>
      <c r="S796" s="14" t="str">
        <f t="shared" si="226"/>
        <v/>
      </c>
      <c r="T796" s="14" t="str">
        <f t="shared" si="216"/>
        <v/>
      </c>
      <c r="U796" s="14" t="str">
        <f t="shared" si="227"/>
        <v/>
      </c>
      <c r="V796" s="14" t="str">
        <f t="shared" si="228"/>
        <v/>
      </c>
      <c r="W796" s="14" t="str">
        <f>IFERROR(CONCATENATE("PAGO N° ",B796," DEL CONTRATO CPS ",V796," ENTRE ",TEXT(VLOOKUP(A796,matriz,IF(generador!B796=1,16,IF(generador!B796=2,19,IF(generador!B796=3,22,IF(generador!B796=4,25,IF(generador!B796=5,28,IF(generador!B796=6,31,IF(generador!B796=7,34,IF(generador!B796=8,37,IF(generador!B796=9,40,IF(generador!B796=10,43,IF(generador!B796=11,46,IF(generador!B796=12,49,IF(generador!B796=13,52,IF(generador!B796=14,55,IF(generador!B796=15,58))))))))))))))),FALSE),"dd/mm/yyyy")," Y ",TEXT(VLOOKUP(A796,matriz,IF(generador!B796=1,17,IF(generador!B796=2,20,IF(generador!B796=3,23,IF(generador!B796=4,26,IF(generador!B796=5,29,IF(generador!B796=6,32,IF(generador!B796=7,35,IF(generador!B796=8,38,IF(generador!B796=9,41,IF(generador!B796=10,44,IF(generador!B796=11,47,IF(generador!B796=12,50,IF(generador!B796=13,53,IF(generador!B796=14,56,IF(generador!B796=15,59))))))))))))))),FALSE),"dd/mm/yyyy")),"")</f>
        <v/>
      </c>
    </row>
    <row r="797" spans="1:23" x14ac:dyDescent="0.25">
      <c r="A797" s="12"/>
      <c r="B797" s="5"/>
      <c r="C797" s="5"/>
      <c r="D797" s="14" t="str">
        <f t="shared" si="212"/>
        <v/>
      </c>
      <c r="E797" s="15" t="str">
        <f>IFERROR(IF(A797&lt;&gt;"",VLOOKUP(A797,matriz,IF(generador!B797=1,15,IF(generador!B797=2,18,IF(generador!B797=3,21,IF(generador!B797=4,24,IF(generador!B797=5,27,IF(generador!B797=6,30,IF(generador!B797=7,33,IF(generador!B797=8,36,IF(generador!B797=9,39,IF(generador!B797=10,42,IF(generador!B797=11,45,IF(generador!B797=12,48,IF(generador!B797=13,51,IF(generador!B797=14,54,IF(generador!B797=15,57))))))))))))))),FALSE),""),"")</f>
        <v/>
      </c>
      <c r="F797" s="16" t="str">
        <f t="shared" si="213"/>
        <v/>
      </c>
      <c r="G797" s="20" t="str">
        <f t="shared" si="214"/>
        <v/>
      </c>
      <c r="H797" s="13" t="str">
        <f t="shared" ca="1" si="217"/>
        <v/>
      </c>
      <c r="I797" s="14" t="str">
        <f t="shared" si="218"/>
        <v/>
      </c>
      <c r="J797" s="14" t="str">
        <f>""</f>
        <v/>
      </c>
      <c r="K797" s="14" t="str">
        <f t="shared" si="219"/>
        <v/>
      </c>
      <c r="L797" s="14" t="str">
        <f t="shared" si="220"/>
        <v/>
      </c>
      <c r="M797" s="14" t="str">
        <f t="shared" si="221"/>
        <v/>
      </c>
      <c r="N797" s="14" t="str">
        <f t="shared" si="222"/>
        <v/>
      </c>
      <c r="O797" s="14" t="str">
        <f t="shared" si="223"/>
        <v/>
      </c>
      <c r="P797" s="14" t="str">
        <f t="shared" si="224"/>
        <v/>
      </c>
      <c r="Q797" s="14" t="str">
        <f t="shared" si="225"/>
        <v/>
      </c>
      <c r="R797" s="96" t="str">
        <f t="shared" si="215"/>
        <v/>
      </c>
      <c r="S797" s="14" t="str">
        <f t="shared" si="226"/>
        <v/>
      </c>
      <c r="T797" s="14" t="str">
        <f t="shared" si="216"/>
        <v/>
      </c>
      <c r="U797" s="14" t="str">
        <f t="shared" si="227"/>
        <v/>
      </c>
      <c r="V797" s="14" t="str">
        <f t="shared" si="228"/>
        <v/>
      </c>
      <c r="W797" s="14" t="str">
        <f>IFERROR(CONCATENATE("PAGO N° ",B797," DEL CONTRATO CPS ",V797," ENTRE ",TEXT(VLOOKUP(A797,matriz,IF(generador!B797=1,16,IF(generador!B797=2,19,IF(generador!B797=3,22,IF(generador!B797=4,25,IF(generador!B797=5,28,IF(generador!B797=6,31,IF(generador!B797=7,34,IF(generador!B797=8,37,IF(generador!B797=9,40,IF(generador!B797=10,43,IF(generador!B797=11,46,IF(generador!B797=12,49,IF(generador!B797=13,52,IF(generador!B797=14,55,IF(generador!B797=15,58))))))))))))))),FALSE),"dd/mm/yyyy")," Y ",TEXT(VLOOKUP(A797,matriz,IF(generador!B797=1,17,IF(generador!B797=2,20,IF(generador!B797=3,23,IF(generador!B797=4,26,IF(generador!B797=5,29,IF(generador!B797=6,32,IF(generador!B797=7,35,IF(generador!B797=8,38,IF(generador!B797=9,41,IF(generador!B797=10,44,IF(generador!B797=11,47,IF(generador!B797=12,50,IF(generador!B797=13,53,IF(generador!B797=14,56,IF(generador!B797=15,59))))))))))))))),FALSE),"dd/mm/yyyy")),"")</f>
        <v/>
      </c>
    </row>
    <row r="798" spans="1:23" x14ac:dyDescent="0.25">
      <c r="A798" s="12"/>
      <c r="B798" s="5"/>
      <c r="C798" s="5"/>
      <c r="D798" s="14" t="str">
        <f t="shared" si="212"/>
        <v/>
      </c>
      <c r="E798" s="15" t="str">
        <f>IFERROR(IF(A798&lt;&gt;"",VLOOKUP(A798,matriz,IF(generador!B798=1,15,IF(generador!B798=2,18,IF(generador!B798=3,21,IF(generador!B798=4,24,IF(generador!B798=5,27,IF(generador!B798=6,30,IF(generador!B798=7,33,IF(generador!B798=8,36,IF(generador!B798=9,39,IF(generador!B798=10,42,IF(generador!B798=11,45,IF(generador!B798=12,48,IF(generador!B798=13,51,IF(generador!B798=14,54,IF(generador!B798=15,57))))))))))))))),FALSE),""),"")</f>
        <v/>
      </c>
      <c r="F798" s="16" t="str">
        <f t="shared" si="213"/>
        <v/>
      </c>
      <c r="G798" s="20" t="str">
        <f t="shared" si="214"/>
        <v/>
      </c>
      <c r="H798" s="13" t="str">
        <f t="shared" ca="1" si="217"/>
        <v/>
      </c>
      <c r="I798" s="14" t="str">
        <f t="shared" si="218"/>
        <v/>
      </c>
      <c r="J798" s="14" t="str">
        <f>""</f>
        <v/>
      </c>
      <c r="K798" s="14" t="str">
        <f t="shared" si="219"/>
        <v/>
      </c>
      <c r="L798" s="14" t="str">
        <f t="shared" si="220"/>
        <v/>
      </c>
      <c r="M798" s="14" t="str">
        <f t="shared" si="221"/>
        <v/>
      </c>
      <c r="N798" s="14" t="str">
        <f t="shared" si="222"/>
        <v/>
      </c>
      <c r="O798" s="14" t="str">
        <f t="shared" si="223"/>
        <v/>
      </c>
      <c r="P798" s="14" t="str">
        <f t="shared" si="224"/>
        <v/>
      </c>
      <c r="Q798" s="14" t="str">
        <f t="shared" si="225"/>
        <v/>
      </c>
      <c r="R798" s="96" t="str">
        <f t="shared" si="215"/>
        <v/>
      </c>
      <c r="S798" s="14" t="str">
        <f t="shared" si="226"/>
        <v/>
      </c>
      <c r="T798" s="14" t="str">
        <f t="shared" si="216"/>
        <v/>
      </c>
      <c r="U798" s="14" t="str">
        <f t="shared" si="227"/>
        <v/>
      </c>
      <c r="V798" s="14" t="str">
        <f t="shared" si="228"/>
        <v/>
      </c>
      <c r="W798" s="14" t="str">
        <f>IFERROR(CONCATENATE("PAGO N° ",B798," DEL CONTRATO CPS ",V798," ENTRE ",TEXT(VLOOKUP(A798,matriz,IF(generador!B798=1,16,IF(generador!B798=2,19,IF(generador!B798=3,22,IF(generador!B798=4,25,IF(generador!B798=5,28,IF(generador!B798=6,31,IF(generador!B798=7,34,IF(generador!B798=8,37,IF(generador!B798=9,40,IF(generador!B798=10,43,IF(generador!B798=11,46,IF(generador!B798=12,49,IF(generador!B798=13,52,IF(generador!B798=14,55,IF(generador!B798=15,58))))))))))))))),FALSE),"dd/mm/yyyy")," Y ",TEXT(VLOOKUP(A798,matriz,IF(generador!B798=1,17,IF(generador!B798=2,20,IF(generador!B798=3,23,IF(generador!B798=4,26,IF(generador!B798=5,29,IF(generador!B798=6,32,IF(generador!B798=7,35,IF(generador!B798=8,38,IF(generador!B798=9,41,IF(generador!B798=10,44,IF(generador!B798=11,47,IF(generador!B798=12,50,IF(generador!B798=13,53,IF(generador!B798=14,56,IF(generador!B798=15,59))))))))))))))),FALSE),"dd/mm/yyyy")),"")</f>
        <v/>
      </c>
    </row>
    <row r="799" spans="1:23" x14ac:dyDescent="0.25">
      <c r="A799" s="12"/>
      <c r="B799" s="5"/>
      <c r="C799" s="5"/>
      <c r="D799" s="14" t="str">
        <f t="shared" si="212"/>
        <v/>
      </c>
      <c r="E799" s="15" t="str">
        <f>IFERROR(IF(A799&lt;&gt;"",VLOOKUP(A799,matriz,IF(generador!B799=1,15,IF(generador!B799=2,18,IF(generador!B799=3,21,IF(generador!B799=4,24,IF(generador!B799=5,27,IF(generador!B799=6,30,IF(generador!B799=7,33,IF(generador!B799=8,36,IF(generador!B799=9,39,IF(generador!B799=10,42,IF(generador!B799=11,45,IF(generador!B799=12,48,IF(generador!B799=13,51,IF(generador!B799=14,54,IF(generador!B799=15,57))))))))))))))),FALSE),""),"")</f>
        <v/>
      </c>
      <c r="F799" s="16" t="str">
        <f t="shared" si="213"/>
        <v/>
      </c>
      <c r="G799" s="20" t="str">
        <f t="shared" si="214"/>
        <v/>
      </c>
      <c r="H799" s="13" t="str">
        <f t="shared" ca="1" si="217"/>
        <v/>
      </c>
      <c r="I799" s="14" t="str">
        <f t="shared" si="218"/>
        <v/>
      </c>
      <c r="J799" s="14" t="str">
        <f>""</f>
        <v/>
      </c>
      <c r="K799" s="14" t="str">
        <f t="shared" si="219"/>
        <v/>
      </c>
      <c r="L799" s="14" t="str">
        <f t="shared" si="220"/>
        <v/>
      </c>
      <c r="M799" s="14" t="str">
        <f t="shared" si="221"/>
        <v/>
      </c>
      <c r="N799" s="14" t="str">
        <f t="shared" si="222"/>
        <v/>
      </c>
      <c r="O799" s="14" t="str">
        <f t="shared" si="223"/>
        <v/>
      </c>
      <c r="P799" s="14" t="str">
        <f t="shared" si="224"/>
        <v/>
      </c>
      <c r="Q799" s="14" t="str">
        <f t="shared" si="225"/>
        <v/>
      </c>
      <c r="R799" s="96" t="str">
        <f t="shared" si="215"/>
        <v/>
      </c>
      <c r="S799" s="14" t="str">
        <f t="shared" si="226"/>
        <v/>
      </c>
      <c r="T799" s="14" t="str">
        <f t="shared" si="216"/>
        <v/>
      </c>
      <c r="U799" s="14" t="str">
        <f t="shared" si="227"/>
        <v/>
      </c>
      <c r="V799" s="14" t="str">
        <f t="shared" si="228"/>
        <v/>
      </c>
      <c r="W799" s="14" t="str">
        <f>IFERROR(CONCATENATE("PAGO N° ",B799," DEL CONTRATO CPS ",V799," ENTRE ",TEXT(VLOOKUP(A799,matriz,IF(generador!B799=1,16,IF(generador!B799=2,19,IF(generador!B799=3,22,IF(generador!B799=4,25,IF(generador!B799=5,28,IF(generador!B799=6,31,IF(generador!B799=7,34,IF(generador!B799=8,37,IF(generador!B799=9,40,IF(generador!B799=10,43,IF(generador!B799=11,46,IF(generador!B799=12,49,IF(generador!B799=13,52,IF(generador!B799=14,55,IF(generador!B799=15,58))))))))))))))),FALSE),"dd/mm/yyyy")," Y ",TEXT(VLOOKUP(A799,matriz,IF(generador!B799=1,17,IF(generador!B799=2,20,IF(generador!B799=3,23,IF(generador!B799=4,26,IF(generador!B799=5,29,IF(generador!B799=6,32,IF(generador!B799=7,35,IF(generador!B799=8,38,IF(generador!B799=9,41,IF(generador!B799=10,44,IF(generador!B799=11,47,IF(generador!B799=12,50,IF(generador!B799=13,53,IF(generador!B799=14,56,IF(generador!B799=15,59))))))))))))))),FALSE),"dd/mm/yyyy")),"")</f>
        <v/>
      </c>
    </row>
    <row r="800" spans="1:23" x14ac:dyDescent="0.25">
      <c r="A800" s="12"/>
      <c r="B800" s="5"/>
      <c r="C800" s="5"/>
      <c r="D800" s="14" t="str">
        <f t="shared" si="212"/>
        <v/>
      </c>
      <c r="E800" s="15" t="str">
        <f>IFERROR(IF(A800&lt;&gt;"",VLOOKUP(A800,matriz,IF(generador!B800=1,15,IF(generador!B800=2,18,IF(generador!B800=3,21,IF(generador!B800=4,24,IF(generador!B800=5,27,IF(generador!B800=6,30,IF(generador!B800=7,33,IF(generador!B800=8,36,IF(generador!B800=9,39,IF(generador!B800=10,42,IF(generador!B800=11,45,IF(generador!B800=12,48,IF(generador!B800=13,51,IF(generador!B800=14,54,IF(generador!B800=15,57))))))))))))))),FALSE),""),"")</f>
        <v/>
      </c>
      <c r="F800" s="16" t="str">
        <f t="shared" si="213"/>
        <v/>
      </c>
      <c r="G800" s="20" t="str">
        <f t="shared" si="214"/>
        <v/>
      </c>
      <c r="H800" s="13" t="str">
        <f t="shared" ca="1" si="217"/>
        <v/>
      </c>
      <c r="I800" s="14" t="str">
        <f t="shared" si="218"/>
        <v/>
      </c>
      <c r="J800" s="14" t="str">
        <f>""</f>
        <v/>
      </c>
      <c r="K800" s="14" t="str">
        <f t="shared" si="219"/>
        <v/>
      </c>
      <c r="L800" s="14" t="str">
        <f t="shared" si="220"/>
        <v/>
      </c>
      <c r="M800" s="14" t="str">
        <f t="shared" si="221"/>
        <v/>
      </c>
      <c r="N800" s="14" t="str">
        <f t="shared" si="222"/>
        <v/>
      </c>
      <c r="O800" s="14" t="str">
        <f t="shared" si="223"/>
        <v/>
      </c>
      <c r="P800" s="14" t="str">
        <f t="shared" si="224"/>
        <v/>
      </c>
      <c r="Q800" s="14" t="str">
        <f t="shared" si="225"/>
        <v/>
      </c>
      <c r="R800" s="96" t="str">
        <f t="shared" si="215"/>
        <v/>
      </c>
      <c r="S800" s="14" t="str">
        <f t="shared" si="226"/>
        <v/>
      </c>
      <c r="T800" s="14" t="str">
        <f t="shared" si="216"/>
        <v/>
      </c>
      <c r="U800" s="14" t="str">
        <f t="shared" si="227"/>
        <v/>
      </c>
      <c r="V800" s="14" t="str">
        <f t="shared" si="228"/>
        <v/>
      </c>
      <c r="W800" s="14" t="str">
        <f>IFERROR(CONCATENATE("PAGO N° ",B800," DEL CONTRATO CPS ",V800," ENTRE ",TEXT(VLOOKUP(A800,matriz,IF(generador!B800=1,16,IF(generador!B800=2,19,IF(generador!B800=3,22,IF(generador!B800=4,25,IF(generador!B800=5,28,IF(generador!B800=6,31,IF(generador!B800=7,34,IF(generador!B800=8,37,IF(generador!B800=9,40,IF(generador!B800=10,43,IF(generador!B800=11,46,IF(generador!B800=12,49,IF(generador!B800=13,52,IF(generador!B800=14,55,IF(generador!B800=15,58))))))))))))))),FALSE),"dd/mm/yyyy")," Y ",TEXT(VLOOKUP(A800,matriz,IF(generador!B800=1,17,IF(generador!B800=2,20,IF(generador!B800=3,23,IF(generador!B800=4,26,IF(generador!B800=5,29,IF(generador!B800=6,32,IF(generador!B800=7,35,IF(generador!B800=8,38,IF(generador!B800=9,41,IF(generador!B800=10,44,IF(generador!B800=11,47,IF(generador!B800=12,50,IF(generador!B800=13,53,IF(generador!B800=14,56,IF(generador!B800=15,59))))))))))))))),FALSE),"dd/mm/yyyy")),"")</f>
        <v/>
      </c>
    </row>
    <row r="801" spans="1:23" x14ac:dyDescent="0.25">
      <c r="A801" s="12"/>
      <c r="B801" s="5"/>
      <c r="C801" s="5"/>
      <c r="D801" s="14" t="str">
        <f t="shared" si="212"/>
        <v/>
      </c>
      <c r="E801" s="15" t="str">
        <f>IFERROR(IF(A801&lt;&gt;"",VLOOKUP(A801,matriz,IF(generador!B801=1,15,IF(generador!B801=2,18,IF(generador!B801=3,21,IF(generador!B801=4,24,IF(generador!B801=5,27,IF(generador!B801=6,30,IF(generador!B801=7,33,IF(generador!B801=8,36,IF(generador!B801=9,39,IF(generador!B801=10,42,IF(generador!B801=11,45,IF(generador!B801=12,48,IF(generador!B801=13,51,IF(generador!B801=14,54,IF(generador!B801=15,57))))))))))))))),FALSE),""),"")</f>
        <v/>
      </c>
      <c r="F801" s="16" t="str">
        <f t="shared" si="213"/>
        <v/>
      </c>
      <c r="G801" s="20" t="str">
        <f t="shared" si="214"/>
        <v/>
      </c>
      <c r="H801" s="13" t="str">
        <f t="shared" ca="1" si="217"/>
        <v/>
      </c>
      <c r="I801" s="14" t="str">
        <f t="shared" si="218"/>
        <v/>
      </c>
      <c r="J801" s="14" t="str">
        <f>""</f>
        <v/>
      </c>
      <c r="K801" s="14" t="str">
        <f t="shared" si="219"/>
        <v/>
      </c>
      <c r="L801" s="14" t="str">
        <f t="shared" si="220"/>
        <v/>
      </c>
      <c r="M801" s="14" t="str">
        <f t="shared" si="221"/>
        <v/>
      </c>
      <c r="N801" s="14" t="str">
        <f t="shared" si="222"/>
        <v/>
      </c>
      <c r="O801" s="14" t="str">
        <f t="shared" si="223"/>
        <v/>
      </c>
      <c r="P801" s="14" t="str">
        <f t="shared" si="224"/>
        <v/>
      </c>
      <c r="Q801" s="14" t="str">
        <f t="shared" si="225"/>
        <v/>
      </c>
      <c r="R801" s="96" t="str">
        <f t="shared" si="215"/>
        <v/>
      </c>
      <c r="S801" s="14" t="str">
        <f t="shared" si="226"/>
        <v/>
      </c>
      <c r="T801" s="14" t="str">
        <f t="shared" si="216"/>
        <v/>
      </c>
      <c r="U801" s="14" t="str">
        <f t="shared" si="227"/>
        <v/>
      </c>
      <c r="V801" s="14" t="str">
        <f t="shared" si="228"/>
        <v/>
      </c>
      <c r="W801" s="14" t="str">
        <f>IFERROR(CONCATENATE("PAGO N° ",B801," DEL CONTRATO CPS ",V801," ENTRE ",TEXT(VLOOKUP(A801,matriz,IF(generador!B801=1,16,IF(generador!B801=2,19,IF(generador!B801=3,22,IF(generador!B801=4,25,IF(generador!B801=5,28,IF(generador!B801=6,31,IF(generador!B801=7,34,IF(generador!B801=8,37,IF(generador!B801=9,40,IF(generador!B801=10,43,IF(generador!B801=11,46,IF(generador!B801=12,49,IF(generador!B801=13,52,IF(generador!B801=14,55,IF(generador!B801=15,58))))))))))))))),FALSE),"dd/mm/yyyy")," Y ",TEXT(VLOOKUP(A801,matriz,IF(generador!B801=1,17,IF(generador!B801=2,20,IF(generador!B801=3,23,IF(generador!B801=4,26,IF(generador!B801=5,29,IF(generador!B801=6,32,IF(generador!B801=7,35,IF(generador!B801=8,38,IF(generador!B801=9,41,IF(generador!B801=10,44,IF(generador!B801=11,47,IF(generador!B801=12,50,IF(generador!B801=13,53,IF(generador!B801=14,56,IF(generador!B801=15,59))))))))))))))),FALSE),"dd/mm/yyyy")),"")</f>
        <v/>
      </c>
    </row>
    <row r="802" spans="1:23" x14ac:dyDescent="0.25">
      <c r="A802" s="12"/>
      <c r="B802" s="5"/>
      <c r="C802" s="5"/>
      <c r="D802" s="14" t="str">
        <f t="shared" si="212"/>
        <v/>
      </c>
      <c r="E802" s="15" t="str">
        <f>IFERROR(IF(A802&lt;&gt;"",VLOOKUP(A802,matriz,IF(generador!B802=1,15,IF(generador!B802=2,18,IF(generador!B802=3,21,IF(generador!B802=4,24,IF(generador!B802=5,27,IF(generador!B802=6,30,IF(generador!B802=7,33,IF(generador!B802=8,36,IF(generador!B802=9,39,IF(generador!B802=10,42,IF(generador!B802=11,45,IF(generador!B802=12,48,IF(generador!B802=13,51,IF(generador!B802=14,54,IF(generador!B802=15,57))))))))))))))),FALSE),""),"")</f>
        <v/>
      </c>
      <c r="F802" s="16" t="str">
        <f t="shared" si="213"/>
        <v/>
      </c>
      <c r="G802" s="20" t="str">
        <f t="shared" si="214"/>
        <v/>
      </c>
      <c r="H802" s="13" t="str">
        <f t="shared" ca="1" si="217"/>
        <v/>
      </c>
      <c r="I802" s="14" t="str">
        <f t="shared" si="218"/>
        <v/>
      </c>
      <c r="J802" s="14" t="str">
        <f>""</f>
        <v/>
      </c>
      <c r="K802" s="14" t="str">
        <f t="shared" si="219"/>
        <v/>
      </c>
      <c r="L802" s="14" t="str">
        <f t="shared" si="220"/>
        <v/>
      </c>
      <c r="M802" s="14" t="str">
        <f t="shared" si="221"/>
        <v/>
      </c>
      <c r="N802" s="14" t="str">
        <f t="shared" si="222"/>
        <v/>
      </c>
      <c r="O802" s="14" t="str">
        <f t="shared" si="223"/>
        <v/>
      </c>
      <c r="P802" s="14" t="str">
        <f t="shared" si="224"/>
        <v/>
      </c>
      <c r="Q802" s="14" t="str">
        <f t="shared" si="225"/>
        <v/>
      </c>
      <c r="R802" s="96" t="str">
        <f t="shared" si="215"/>
        <v/>
      </c>
      <c r="S802" s="14" t="str">
        <f t="shared" si="226"/>
        <v/>
      </c>
      <c r="T802" s="14" t="str">
        <f t="shared" si="216"/>
        <v/>
      </c>
      <c r="U802" s="14" t="str">
        <f t="shared" si="227"/>
        <v/>
      </c>
      <c r="V802" s="14" t="str">
        <f t="shared" si="228"/>
        <v/>
      </c>
      <c r="W802" s="14" t="str">
        <f>IFERROR(CONCATENATE("PAGO N° ",B802," DEL CONTRATO CPS ",V802," ENTRE ",TEXT(VLOOKUP(A802,matriz,IF(generador!B802=1,16,IF(generador!B802=2,19,IF(generador!B802=3,22,IF(generador!B802=4,25,IF(generador!B802=5,28,IF(generador!B802=6,31,IF(generador!B802=7,34,IF(generador!B802=8,37,IF(generador!B802=9,40,IF(generador!B802=10,43,IF(generador!B802=11,46,IF(generador!B802=12,49,IF(generador!B802=13,52,IF(generador!B802=14,55,IF(generador!B802=15,58))))))))))))))),FALSE),"dd/mm/yyyy")," Y ",TEXT(VLOOKUP(A802,matriz,IF(generador!B802=1,17,IF(generador!B802=2,20,IF(generador!B802=3,23,IF(generador!B802=4,26,IF(generador!B802=5,29,IF(generador!B802=6,32,IF(generador!B802=7,35,IF(generador!B802=8,38,IF(generador!B802=9,41,IF(generador!B802=10,44,IF(generador!B802=11,47,IF(generador!B802=12,50,IF(generador!B802=13,53,IF(generador!B802=14,56,IF(generador!B802=15,59))))))))))))))),FALSE),"dd/mm/yyyy")),"")</f>
        <v/>
      </c>
    </row>
    <row r="803" spans="1:23" x14ac:dyDescent="0.25">
      <c r="A803" s="12"/>
      <c r="B803" s="5"/>
      <c r="C803" s="5"/>
      <c r="D803" s="14" t="str">
        <f t="shared" si="212"/>
        <v/>
      </c>
      <c r="E803" s="15" t="str">
        <f>IFERROR(IF(A803&lt;&gt;"",VLOOKUP(A803,matriz,IF(generador!B803=1,15,IF(generador!B803=2,18,IF(generador!B803=3,21,IF(generador!B803=4,24,IF(generador!B803=5,27,IF(generador!B803=6,30,IF(generador!B803=7,33,IF(generador!B803=8,36,IF(generador!B803=9,39,IF(generador!B803=10,42,IF(generador!B803=11,45,IF(generador!B803=12,48,IF(generador!B803=13,51,IF(generador!B803=14,54,IF(generador!B803=15,57))))))))))))))),FALSE),""),"")</f>
        <v/>
      </c>
      <c r="F803" s="16" t="str">
        <f t="shared" si="213"/>
        <v/>
      </c>
      <c r="G803" s="20" t="str">
        <f t="shared" si="214"/>
        <v/>
      </c>
      <c r="H803" s="13" t="str">
        <f t="shared" ca="1" si="217"/>
        <v/>
      </c>
      <c r="I803" s="14" t="str">
        <f t="shared" si="218"/>
        <v/>
      </c>
      <c r="J803" s="14" t="str">
        <f>""</f>
        <v/>
      </c>
      <c r="K803" s="14" t="str">
        <f t="shared" si="219"/>
        <v/>
      </c>
      <c r="L803" s="14" t="str">
        <f t="shared" si="220"/>
        <v/>
      </c>
      <c r="M803" s="14" t="str">
        <f t="shared" si="221"/>
        <v/>
      </c>
      <c r="N803" s="14" t="str">
        <f t="shared" si="222"/>
        <v/>
      </c>
      <c r="O803" s="14" t="str">
        <f t="shared" si="223"/>
        <v/>
      </c>
      <c r="P803" s="14" t="str">
        <f t="shared" si="224"/>
        <v/>
      </c>
      <c r="Q803" s="14" t="str">
        <f t="shared" si="225"/>
        <v/>
      </c>
      <c r="R803" s="96" t="str">
        <f t="shared" si="215"/>
        <v/>
      </c>
      <c r="S803" s="14" t="str">
        <f t="shared" si="226"/>
        <v/>
      </c>
      <c r="T803" s="14" t="str">
        <f t="shared" si="216"/>
        <v/>
      </c>
      <c r="U803" s="14" t="str">
        <f t="shared" si="227"/>
        <v/>
      </c>
      <c r="V803" s="14" t="str">
        <f t="shared" si="228"/>
        <v/>
      </c>
      <c r="W803" s="14" t="str">
        <f>IFERROR(CONCATENATE("PAGO N° ",B803," DEL CONTRATO CPS ",V803," ENTRE ",TEXT(VLOOKUP(A803,matriz,IF(generador!B803=1,16,IF(generador!B803=2,19,IF(generador!B803=3,22,IF(generador!B803=4,25,IF(generador!B803=5,28,IF(generador!B803=6,31,IF(generador!B803=7,34,IF(generador!B803=8,37,IF(generador!B803=9,40,IF(generador!B803=10,43,IF(generador!B803=11,46,IF(generador!B803=12,49,IF(generador!B803=13,52,IF(generador!B803=14,55,IF(generador!B803=15,58))))))))))))))),FALSE),"dd/mm/yyyy")," Y ",TEXT(VLOOKUP(A803,matriz,IF(generador!B803=1,17,IF(generador!B803=2,20,IF(generador!B803=3,23,IF(generador!B803=4,26,IF(generador!B803=5,29,IF(generador!B803=6,32,IF(generador!B803=7,35,IF(generador!B803=8,38,IF(generador!B803=9,41,IF(generador!B803=10,44,IF(generador!B803=11,47,IF(generador!B803=12,50,IF(generador!B803=13,53,IF(generador!B803=14,56,IF(generador!B803=15,59))))))))))))))),FALSE),"dd/mm/yyyy")),"")</f>
        <v/>
      </c>
    </row>
    <row r="804" spans="1:23" x14ac:dyDescent="0.25">
      <c r="A804" s="12"/>
      <c r="B804" s="5"/>
      <c r="C804" s="5"/>
      <c r="D804" s="14" t="str">
        <f t="shared" si="212"/>
        <v/>
      </c>
      <c r="E804" s="15" t="str">
        <f>IFERROR(IF(A804&lt;&gt;"",VLOOKUP(A804,matriz,IF(generador!B804=1,15,IF(generador!B804=2,18,IF(generador!B804=3,21,IF(generador!B804=4,24,IF(generador!B804=5,27,IF(generador!B804=6,30,IF(generador!B804=7,33,IF(generador!B804=8,36,IF(generador!B804=9,39,IF(generador!B804=10,42,IF(generador!B804=11,45,IF(generador!B804=12,48,IF(generador!B804=13,51,IF(generador!B804=14,54,IF(generador!B804=15,57))))))))))))))),FALSE),""),"")</f>
        <v/>
      </c>
      <c r="F804" s="16" t="str">
        <f t="shared" si="213"/>
        <v/>
      </c>
      <c r="G804" s="20" t="str">
        <f t="shared" si="214"/>
        <v/>
      </c>
      <c r="H804" s="13" t="str">
        <f t="shared" ca="1" si="217"/>
        <v/>
      </c>
      <c r="I804" s="14" t="str">
        <f t="shared" si="218"/>
        <v/>
      </c>
      <c r="J804" s="14" t="str">
        <f>""</f>
        <v/>
      </c>
      <c r="K804" s="14" t="str">
        <f t="shared" si="219"/>
        <v/>
      </c>
      <c r="L804" s="14" t="str">
        <f t="shared" si="220"/>
        <v/>
      </c>
      <c r="M804" s="14" t="str">
        <f t="shared" si="221"/>
        <v/>
      </c>
      <c r="N804" s="14" t="str">
        <f t="shared" si="222"/>
        <v/>
      </c>
      <c r="O804" s="14" t="str">
        <f t="shared" si="223"/>
        <v/>
      </c>
      <c r="P804" s="14" t="str">
        <f t="shared" si="224"/>
        <v/>
      </c>
      <c r="Q804" s="14" t="str">
        <f t="shared" si="225"/>
        <v/>
      </c>
      <c r="R804" s="96" t="str">
        <f t="shared" si="215"/>
        <v/>
      </c>
      <c r="S804" s="14" t="str">
        <f t="shared" si="226"/>
        <v/>
      </c>
      <c r="T804" s="14" t="str">
        <f t="shared" si="216"/>
        <v/>
      </c>
      <c r="U804" s="14" t="str">
        <f t="shared" si="227"/>
        <v/>
      </c>
      <c r="V804" s="14" t="str">
        <f t="shared" si="228"/>
        <v/>
      </c>
      <c r="W804" s="14" t="str">
        <f>IFERROR(CONCATENATE("PAGO N° ",B804," DEL CONTRATO CPS ",V804," ENTRE ",TEXT(VLOOKUP(A804,matriz,IF(generador!B804=1,16,IF(generador!B804=2,19,IF(generador!B804=3,22,IF(generador!B804=4,25,IF(generador!B804=5,28,IF(generador!B804=6,31,IF(generador!B804=7,34,IF(generador!B804=8,37,IF(generador!B804=9,40,IF(generador!B804=10,43,IF(generador!B804=11,46,IF(generador!B804=12,49,IF(generador!B804=13,52,IF(generador!B804=14,55,IF(generador!B804=15,58))))))))))))))),FALSE),"dd/mm/yyyy")," Y ",TEXT(VLOOKUP(A804,matriz,IF(generador!B804=1,17,IF(generador!B804=2,20,IF(generador!B804=3,23,IF(generador!B804=4,26,IF(generador!B804=5,29,IF(generador!B804=6,32,IF(generador!B804=7,35,IF(generador!B804=8,38,IF(generador!B804=9,41,IF(generador!B804=10,44,IF(generador!B804=11,47,IF(generador!B804=12,50,IF(generador!B804=13,53,IF(generador!B804=14,56,IF(generador!B804=15,59))))))))))))))),FALSE),"dd/mm/yyyy")),"")</f>
        <v/>
      </c>
    </row>
    <row r="805" spans="1:23" x14ac:dyDescent="0.25">
      <c r="A805" s="12"/>
      <c r="B805" s="5"/>
      <c r="C805" s="5"/>
      <c r="D805" s="14" t="str">
        <f t="shared" si="212"/>
        <v/>
      </c>
      <c r="E805" s="15" t="str">
        <f>IFERROR(IF(A805&lt;&gt;"",VLOOKUP(A805,matriz,IF(generador!B805=1,15,IF(generador!B805=2,18,IF(generador!B805=3,21,IF(generador!B805=4,24,IF(generador!B805=5,27,IF(generador!B805=6,30,IF(generador!B805=7,33,IF(generador!B805=8,36,IF(generador!B805=9,39,IF(generador!B805=10,42,IF(generador!B805=11,45,IF(generador!B805=12,48,IF(generador!B805=13,51,IF(generador!B805=14,54,IF(generador!B805=15,57))))))))))))))),FALSE),""),"")</f>
        <v/>
      </c>
      <c r="F805" s="16" t="str">
        <f t="shared" si="213"/>
        <v/>
      </c>
      <c r="G805" s="20" t="str">
        <f t="shared" si="214"/>
        <v/>
      </c>
      <c r="H805" s="13" t="str">
        <f t="shared" ca="1" si="217"/>
        <v/>
      </c>
      <c r="I805" s="14" t="str">
        <f t="shared" si="218"/>
        <v/>
      </c>
      <c r="J805" s="14" t="str">
        <f>""</f>
        <v/>
      </c>
      <c r="K805" s="14" t="str">
        <f t="shared" si="219"/>
        <v/>
      </c>
      <c r="L805" s="14" t="str">
        <f t="shared" si="220"/>
        <v/>
      </c>
      <c r="M805" s="14" t="str">
        <f t="shared" si="221"/>
        <v/>
      </c>
      <c r="N805" s="14" t="str">
        <f t="shared" si="222"/>
        <v/>
      </c>
      <c r="O805" s="14" t="str">
        <f t="shared" si="223"/>
        <v/>
      </c>
      <c r="P805" s="14" t="str">
        <f t="shared" si="224"/>
        <v/>
      </c>
      <c r="Q805" s="14" t="str">
        <f t="shared" si="225"/>
        <v/>
      </c>
      <c r="R805" s="96" t="str">
        <f t="shared" si="215"/>
        <v/>
      </c>
      <c r="S805" s="14" t="str">
        <f t="shared" si="226"/>
        <v/>
      </c>
      <c r="T805" s="14" t="str">
        <f t="shared" si="216"/>
        <v/>
      </c>
      <c r="U805" s="14" t="str">
        <f t="shared" si="227"/>
        <v/>
      </c>
      <c r="V805" s="14" t="str">
        <f t="shared" si="228"/>
        <v/>
      </c>
      <c r="W805" s="14" t="str">
        <f>IFERROR(CONCATENATE("PAGO N° ",B805," DEL CONTRATO CPS ",V805," ENTRE ",TEXT(VLOOKUP(A805,matriz,IF(generador!B805=1,16,IF(generador!B805=2,19,IF(generador!B805=3,22,IF(generador!B805=4,25,IF(generador!B805=5,28,IF(generador!B805=6,31,IF(generador!B805=7,34,IF(generador!B805=8,37,IF(generador!B805=9,40,IF(generador!B805=10,43,IF(generador!B805=11,46,IF(generador!B805=12,49,IF(generador!B805=13,52,IF(generador!B805=14,55,IF(generador!B805=15,58))))))))))))))),FALSE),"dd/mm/yyyy")," Y ",TEXT(VLOOKUP(A805,matriz,IF(generador!B805=1,17,IF(generador!B805=2,20,IF(generador!B805=3,23,IF(generador!B805=4,26,IF(generador!B805=5,29,IF(generador!B805=6,32,IF(generador!B805=7,35,IF(generador!B805=8,38,IF(generador!B805=9,41,IF(generador!B805=10,44,IF(generador!B805=11,47,IF(generador!B805=12,50,IF(generador!B805=13,53,IF(generador!B805=14,56,IF(generador!B805=15,59))))))))))))))),FALSE),"dd/mm/yyyy")),"")</f>
        <v/>
      </c>
    </row>
    <row r="806" spans="1:23" x14ac:dyDescent="0.25">
      <c r="A806" s="12"/>
      <c r="B806" s="5"/>
      <c r="C806" s="5"/>
      <c r="D806" s="14" t="str">
        <f t="shared" si="212"/>
        <v/>
      </c>
      <c r="E806" s="15" t="str">
        <f>IFERROR(IF(A806&lt;&gt;"",VLOOKUP(A806,matriz,IF(generador!B806=1,15,IF(generador!B806=2,18,IF(generador!B806=3,21,IF(generador!B806=4,24,IF(generador!B806=5,27,IF(generador!B806=6,30,IF(generador!B806=7,33,IF(generador!B806=8,36,IF(generador!B806=9,39,IF(generador!B806=10,42,IF(generador!B806=11,45,IF(generador!B806=12,48,IF(generador!B806=13,51,IF(generador!B806=14,54,IF(generador!B806=15,57))))))))))))))),FALSE),""),"")</f>
        <v/>
      </c>
      <c r="F806" s="16" t="str">
        <f t="shared" si="213"/>
        <v/>
      </c>
      <c r="G806" s="20" t="str">
        <f t="shared" si="214"/>
        <v/>
      </c>
      <c r="H806" s="13" t="str">
        <f t="shared" ca="1" si="217"/>
        <v/>
      </c>
      <c r="I806" s="14" t="str">
        <f t="shared" si="218"/>
        <v/>
      </c>
      <c r="J806" s="14" t="str">
        <f>""</f>
        <v/>
      </c>
      <c r="K806" s="14" t="str">
        <f t="shared" si="219"/>
        <v/>
      </c>
      <c r="L806" s="14" t="str">
        <f t="shared" si="220"/>
        <v/>
      </c>
      <c r="M806" s="14" t="str">
        <f t="shared" si="221"/>
        <v/>
      </c>
      <c r="N806" s="14" t="str">
        <f t="shared" si="222"/>
        <v/>
      </c>
      <c r="O806" s="14" t="str">
        <f t="shared" si="223"/>
        <v/>
      </c>
      <c r="P806" s="14" t="str">
        <f t="shared" si="224"/>
        <v/>
      </c>
      <c r="Q806" s="14" t="str">
        <f t="shared" si="225"/>
        <v/>
      </c>
      <c r="R806" s="96" t="str">
        <f t="shared" si="215"/>
        <v/>
      </c>
      <c r="S806" s="14" t="str">
        <f t="shared" si="226"/>
        <v/>
      </c>
      <c r="T806" s="14" t="str">
        <f t="shared" si="216"/>
        <v/>
      </c>
      <c r="U806" s="14" t="str">
        <f t="shared" si="227"/>
        <v/>
      </c>
      <c r="V806" s="14" t="str">
        <f t="shared" si="228"/>
        <v/>
      </c>
      <c r="W806" s="14" t="str">
        <f>IFERROR(CONCATENATE("PAGO N° ",B806," DEL CONTRATO CPS ",V806," ENTRE ",TEXT(VLOOKUP(A806,matriz,IF(generador!B806=1,16,IF(generador!B806=2,19,IF(generador!B806=3,22,IF(generador!B806=4,25,IF(generador!B806=5,28,IF(generador!B806=6,31,IF(generador!B806=7,34,IF(generador!B806=8,37,IF(generador!B806=9,40,IF(generador!B806=10,43,IF(generador!B806=11,46,IF(generador!B806=12,49,IF(generador!B806=13,52,IF(generador!B806=14,55,IF(generador!B806=15,58))))))))))))))),FALSE),"dd/mm/yyyy")," Y ",TEXT(VLOOKUP(A806,matriz,IF(generador!B806=1,17,IF(generador!B806=2,20,IF(generador!B806=3,23,IF(generador!B806=4,26,IF(generador!B806=5,29,IF(generador!B806=6,32,IF(generador!B806=7,35,IF(generador!B806=8,38,IF(generador!B806=9,41,IF(generador!B806=10,44,IF(generador!B806=11,47,IF(generador!B806=12,50,IF(generador!B806=13,53,IF(generador!B806=14,56,IF(generador!B806=15,59))))))))))))))),FALSE),"dd/mm/yyyy")),"")</f>
        <v/>
      </c>
    </row>
    <row r="807" spans="1:23" x14ac:dyDescent="0.25">
      <c r="A807" s="12"/>
      <c r="B807" s="5"/>
      <c r="C807" s="5"/>
      <c r="D807" s="14" t="str">
        <f t="shared" si="212"/>
        <v/>
      </c>
      <c r="E807" s="15" t="str">
        <f>IFERROR(IF(A807&lt;&gt;"",VLOOKUP(A807,matriz,IF(generador!B807=1,15,IF(generador!B807=2,18,IF(generador!B807=3,21,IF(generador!B807=4,24,IF(generador!B807=5,27,IF(generador!B807=6,30,IF(generador!B807=7,33,IF(generador!B807=8,36,IF(generador!B807=9,39,IF(generador!B807=10,42,IF(generador!B807=11,45,IF(generador!B807=12,48,IF(generador!B807=13,51,IF(generador!B807=14,54,IF(generador!B807=15,57))))))))))))))),FALSE),""),"")</f>
        <v/>
      </c>
      <c r="F807" s="16" t="str">
        <f t="shared" si="213"/>
        <v/>
      </c>
      <c r="G807" s="20" t="str">
        <f t="shared" si="214"/>
        <v/>
      </c>
      <c r="H807" s="13" t="str">
        <f t="shared" ca="1" si="217"/>
        <v/>
      </c>
      <c r="I807" s="14" t="str">
        <f t="shared" si="218"/>
        <v/>
      </c>
      <c r="J807" s="14" t="str">
        <f>""</f>
        <v/>
      </c>
      <c r="K807" s="14" t="str">
        <f t="shared" si="219"/>
        <v/>
      </c>
      <c r="L807" s="14" t="str">
        <f t="shared" si="220"/>
        <v/>
      </c>
      <c r="M807" s="14" t="str">
        <f t="shared" si="221"/>
        <v/>
      </c>
      <c r="N807" s="14" t="str">
        <f t="shared" si="222"/>
        <v/>
      </c>
      <c r="O807" s="14" t="str">
        <f t="shared" si="223"/>
        <v/>
      </c>
      <c r="P807" s="14" t="str">
        <f t="shared" si="224"/>
        <v/>
      </c>
      <c r="Q807" s="14" t="str">
        <f t="shared" si="225"/>
        <v/>
      </c>
      <c r="R807" s="96" t="str">
        <f t="shared" si="215"/>
        <v/>
      </c>
      <c r="S807" s="14" t="str">
        <f t="shared" si="226"/>
        <v/>
      </c>
      <c r="T807" s="14" t="str">
        <f t="shared" si="216"/>
        <v/>
      </c>
      <c r="U807" s="14" t="str">
        <f t="shared" si="227"/>
        <v/>
      </c>
      <c r="V807" s="14" t="str">
        <f t="shared" si="228"/>
        <v/>
      </c>
      <c r="W807" s="14" t="str">
        <f>IFERROR(CONCATENATE("PAGO N° ",B807," DEL CONTRATO CPS ",V807," ENTRE ",TEXT(VLOOKUP(A807,matriz,IF(generador!B807=1,16,IF(generador!B807=2,19,IF(generador!B807=3,22,IF(generador!B807=4,25,IF(generador!B807=5,28,IF(generador!B807=6,31,IF(generador!B807=7,34,IF(generador!B807=8,37,IF(generador!B807=9,40,IF(generador!B807=10,43,IF(generador!B807=11,46,IF(generador!B807=12,49,IF(generador!B807=13,52,IF(generador!B807=14,55,IF(generador!B807=15,58))))))))))))))),FALSE),"dd/mm/yyyy")," Y ",TEXT(VLOOKUP(A807,matriz,IF(generador!B807=1,17,IF(generador!B807=2,20,IF(generador!B807=3,23,IF(generador!B807=4,26,IF(generador!B807=5,29,IF(generador!B807=6,32,IF(generador!B807=7,35,IF(generador!B807=8,38,IF(generador!B807=9,41,IF(generador!B807=10,44,IF(generador!B807=11,47,IF(generador!B807=12,50,IF(generador!B807=13,53,IF(generador!B807=14,56,IF(generador!B807=15,59))))))))))))))),FALSE),"dd/mm/yyyy")),"")</f>
        <v/>
      </c>
    </row>
    <row r="808" spans="1:23" x14ac:dyDescent="0.25">
      <c r="A808" s="12"/>
      <c r="B808" s="5"/>
      <c r="C808" s="5"/>
      <c r="D808" s="14" t="str">
        <f t="shared" si="212"/>
        <v/>
      </c>
      <c r="E808" s="15" t="str">
        <f>IFERROR(IF(A808&lt;&gt;"",VLOOKUP(A808,matriz,IF(generador!B808=1,15,IF(generador!B808=2,18,IF(generador!B808=3,21,IF(generador!B808=4,24,IF(generador!B808=5,27,IF(generador!B808=6,30,IF(generador!B808=7,33,IF(generador!B808=8,36,IF(generador!B808=9,39,IF(generador!B808=10,42,IF(generador!B808=11,45,IF(generador!B808=12,48,IF(generador!B808=13,51,IF(generador!B808=14,54,IF(generador!B808=15,57))))))))))))))),FALSE),""),"")</f>
        <v/>
      </c>
      <c r="F808" s="16" t="str">
        <f t="shared" si="213"/>
        <v/>
      </c>
      <c r="G808" s="20" t="str">
        <f t="shared" si="214"/>
        <v/>
      </c>
      <c r="H808" s="13" t="str">
        <f t="shared" ca="1" si="217"/>
        <v/>
      </c>
      <c r="I808" s="14" t="str">
        <f t="shared" si="218"/>
        <v/>
      </c>
      <c r="J808" s="14" t="str">
        <f>""</f>
        <v/>
      </c>
      <c r="K808" s="14" t="str">
        <f t="shared" si="219"/>
        <v/>
      </c>
      <c r="L808" s="14" t="str">
        <f t="shared" si="220"/>
        <v/>
      </c>
      <c r="M808" s="14" t="str">
        <f t="shared" si="221"/>
        <v/>
      </c>
      <c r="N808" s="14" t="str">
        <f t="shared" si="222"/>
        <v/>
      </c>
      <c r="O808" s="14" t="str">
        <f t="shared" si="223"/>
        <v/>
      </c>
      <c r="P808" s="14" t="str">
        <f t="shared" si="224"/>
        <v/>
      </c>
      <c r="Q808" s="14" t="str">
        <f t="shared" si="225"/>
        <v/>
      </c>
      <c r="R808" s="96" t="str">
        <f t="shared" si="215"/>
        <v/>
      </c>
      <c r="S808" s="14" t="str">
        <f t="shared" si="226"/>
        <v/>
      </c>
      <c r="T808" s="14" t="str">
        <f t="shared" si="216"/>
        <v/>
      </c>
      <c r="U808" s="14" t="str">
        <f t="shared" si="227"/>
        <v/>
      </c>
      <c r="V808" s="14" t="str">
        <f t="shared" si="228"/>
        <v/>
      </c>
      <c r="W808" s="14" t="str">
        <f>IFERROR(CONCATENATE("PAGO N° ",B808," DEL CONTRATO CPS ",V808," ENTRE ",TEXT(VLOOKUP(A808,matriz,IF(generador!B808=1,16,IF(generador!B808=2,19,IF(generador!B808=3,22,IF(generador!B808=4,25,IF(generador!B808=5,28,IF(generador!B808=6,31,IF(generador!B808=7,34,IF(generador!B808=8,37,IF(generador!B808=9,40,IF(generador!B808=10,43,IF(generador!B808=11,46,IF(generador!B808=12,49,IF(generador!B808=13,52,IF(generador!B808=14,55,IF(generador!B808=15,58))))))))))))))),FALSE),"dd/mm/yyyy")," Y ",TEXT(VLOOKUP(A808,matriz,IF(generador!B808=1,17,IF(generador!B808=2,20,IF(generador!B808=3,23,IF(generador!B808=4,26,IF(generador!B808=5,29,IF(generador!B808=6,32,IF(generador!B808=7,35,IF(generador!B808=8,38,IF(generador!B808=9,41,IF(generador!B808=10,44,IF(generador!B808=11,47,IF(generador!B808=12,50,IF(generador!B808=13,53,IF(generador!B808=14,56,IF(generador!B808=15,59))))))))))))))),FALSE),"dd/mm/yyyy")),"")</f>
        <v/>
      </c>
    </row>
    <row r="809" spans="1:23" x14ac:dyDescent="0.25">
      <c r="A809" s="12"/>
      <c r="B809" s="5"/>
      <c r="C809" s="5"/>
      <c r="D809" s="14" t="str">
        <f t="shared" si="212"/>
        <v/>
      </c>
      <c r="E809" s="15" t="str">
        <f>IFERROR(IF(A809&lt;&gt;"",VLOOKUP(A809,matriz,IF(generador!B809=1,15,IF(generador!B809=2,18,IF(generador!B809=3,21,IF(generador!B809=4,24,IF(generador!B809=5,27,IF(generador!B809=6,30,IF(generador!B809=7,33,IF(generador!B809=8,36,IF(generador!B809=9,39,IF(generador!B809=10,42,IF(generador!B809=11,45,IF(generador!B809=12,48,IF(generador!B809=13,51,IF(generador!B809=14,54,IF(generador!B809=15,57))))))))))))))),FALSE),""),"")</f>
        <v/>
      </c>
      <c r="F809" s="16" t="str">
        <f t="shared" si="213"/>
        <v/>
      </c>
      <c r="G809" s="20" t="str">
        <f t="shared" si="214"/>
        <v/>
      </c>
      <c r="H809" s="13" t="str">
        <f t="shared" ca="1" si="217"/>
        <v/>
      </c>
      <c r="I809" s="14" t="str">
        <f t="shared" si="218"/>
        <v/>
      </c>
      <c r="J809" s="14" t="str">
        <f>""</f>
        <v/>
      </c>
      <c r="K809" s="14" t="str">
        <f t="shared" si="219"/>
        <v/>
      </c>
      <c r="L809" s="14" t="str">
        <f t="shared" si="220"/>
        <v/>
      </c>
      <c r="M809" s="14" t="str">
        <f t="shared" si="221"/>
        <v/>
      </c>
      <c r="N809" s="14" t="str">
        <f t="shared" si="222"/>
        <v/>
      </c>
      <c r="O809" s="14" t="str">
        <f t="shared" si="223"/>
        <v/>
      </c>
      <c r="P809" s="14" t="str">
        <f t="shared" si="224"/>
        <v/>
      </c>
      <c r="Q809" s="14" t="str">
        <f t="shared" si="225"/>
        <v/>
      </c>
      <c r="R809" s="96" t="str">
        <f t="shared" si="215"/>
        <v/>
      </c>
      <c r="S809" s="14" t="str">
        <f t="shared" si="226"/>
        <v/>
      </c>
      <c r="T809" s="14" t="str">
        <f t="shared" si="216"/>
        <v/>
      </c>
      <c r="U809" s="14" t="str">
        <f t="shared" si="227"/>
        <v/>
      </c>
      <c r="V809" s="14" t="str">
        <f t="shared" si="228"/>
        <v/>
      </c>
      <c r="W809" s="14" t="str">
        <f>IFERROR(CONCATENATE("PAGO N° ",B809," DEL CONTRATO CPS ",V809," ENTRE ",TEXT(VLOOKUP(A809,matriz,IF(generador!B809=1,16,IF(generador!B809=2,19,IF(generador!B809=3,22,IF(generador!B809=4,25,IF(generador!B809=5,28,IF(generador!B809=6,31,IF(generador!B809=7,34,IF(generador!B809=8,37,IF(generador!B809=9,40,IF(generador!B809=10,43,IF(generador!B809=11,46,IF(generador!B809=12,49,IF(generador!B809=13,52,IF(generador!B809=14,55,IF(generador!B809=15,58))))))))))))))),FALSE),"dd/mm/yyyy")," Y ",TEXT(VLOOKUP(A809,matriz,IF(generador!B809=1,17,IF(generador!B809=2,20,IF(generador!B809=3,23,IF(generador!B809=4,26,IF(generador!B809=5,29,IF(generador!B809=6,32,IF(generador!B809=7,35,IF(generador!B809=8,38,IF(generador!B809=9,41,IF(generador!B809=10,44,IF(generador!B809=11,47,IF(generador!B809=12,50,IF(generador!B809=13,53,IF(generador!B809=14,56,IF(generador!B809=15,59))))))))))))))),FALSE),"dd/mm/yyyy")),"")</f>
        <v/>
      </c>
    </row>
    <row r="810" spans="1:23" x14ac:dyDescent="0.25">
      <c r="A810" s="12"/>
      <c r="B810" s="5"/>
      <c r="C810" s="5"/>
      <c r="D810" s="14" t="str">
        <f t="shared" si="212"/>
        <v/>
      </c>
      <c r="E810" s="15" t="str">
        <f>IFERROR(IF(A810&lt;&gt;"",VLOOKUP(A810,matriz,IF(generador!B810=1,15,IF(generador!B810=2,18,IF(generador!B810=3,21,IF(generador!B810=4,24,IF(generador!B810=5,27,IF(generador!B810=6,30,IF(generador!B810=7,33,IF(generador!B810=8,36,IF(generador!B810=9,39,IF(generador!B810=10,42,IF(generador!B810=11,45,IF(generador!B810=12,48,IF(generador!B810=13,51,IF(generador!B810=14,54,IF(generador!B810=15,57))))))))))))))),FALSE),""),"")</f>
        <v/>
      </c>
      <c r="F810" s="16" t="str">
        <f t="shared" si="213"/>
        <v/>
      </c>
      <c r="G810" s="20" t="str">
        <f t="shared" si="214"/>
        <v/>
      </c>
      <c r="H810" s="13" t="str">
        <f t="shared" ca="1" si="217"/>
        <v/>
      </c>
      <c r="I810" s="14" t="str">
        <f t="shared" si="218"/>
        <v/>
      </c>
      <c r="J810" s="14" t="str">
        <f>""</f>
        <v/>
      </c>
      <c r="K810" s="14" t="str">
        <f t="shared" si="219"/>
        <v/>
      </c>
      <c r="L810" s="14" t="str">
        <f t="shared" si="220"/>
        <v/>
      </c>
      <c r="M810" s="14" t="str">
        <f t="shared" si="221"/>
        <v/>
      </c>
      <c r="N810" s="14" t="str">
        <f t="shared" si="222"/>
        <v/>
      </c>
      <c r="O810" s="14" t="str">
        <f t="shared" si="223"/>
        <v/>
      </c>
      <c r="P810" s="14" t="str">
        <f t="shared" si="224"/>
        <v/>
      </c>
      <c r="Q810" s="14" t="str">
        <f t="shared" si="225"/>
        <v/>
      </c>
      <c r="R810" s="96" t="str">
        <f t="shared" si="215"/>
        <v/>
      </c>
      <c r="S810" s="14" t="str">
        <f t="shared" si="226"/>
        <v/>
      </c>
      <c r="T810" s="14" t="str">
        <f t="shared" si="216"/>
        <v/>
      </c>
      <c r="U810" s="14" t="str">
        <f t="shared" si="227"/>
        <v/>
      </c>
      <c r="V810" s="14" t="str">
        <f t="shared" si="228"/>
        <v/>
      </c>
      <c r="W810" s="14" t="str">
        <f>IFERROR(CONCATENATE("PAGO N° ",B810," DEL CONTRATO CPS ",V810," ENTRE ",TEXT(VLOOKUP(A810,matriz,IF(generador!B810=1,16,IF(generador!B810=2,19,IF(generador!B810=3,22,IF(generador!B810=4,25,IF(generador!B810=5,28,IF(generador!B810=6,31,IF(generador!B810=7,34,IF(generador!B810=8,37,IF(generador!B810=9,40,IF(generador!B810=10,43,IF(generador!B810=11,46,IF(generador!B810=12,49,IF(generador!B810=13,52,IF(generador!B810=14,55,IF(generador!B810=15,58))))))))))))))),FALSE),"dd/mm/yyyy")," Y ",TEXT(VLOOKUP(A810,matriz,IF(generador!B810=1,17,IF(generador!B810=2,20,IF(generador!B810=3,23,IF(generador!B810=4,26,IF(generador!B810=5,29,IF(generador!B810=6,32,IF(generador!B810=7,35,IF(generador!B810=8,38,IF(generador!B810=9,41,IF(generador!B810=10,44,IF(generador!B810=11,47,IF(generador!B810=12,50,IF(generador!B810=13,53,IF(generador!B810=14,56,IF(generador!B810=15,59))))))))))))))),FALSE),"dd/mm/yyyy")),"")</f>
        <v/>
      </c>
    </row>
    <row r="811" spans="1:23" x14ac:dyDescent="0.25">
      <c r="A811" s="12"/>
      <c r="B811" s="5"/>
      <c r="C811" s="5"/>
      <c r="D811" s="14" t="str">
        <f t="shared" si="212"/>
        <v/>
      </c>
      <c r="E811" s="15" t="str">
        <f>IFERROR(IF(A811&lt;&gt;"",VLOOKUP(A811,matriz,IF(generador!B811=1,15,IF(generador!B811=2,18,IF(generador!B811=3,21,IF(generador!B811=4,24,IF(generador!B811=5,27,IF(generador!B811=6,30,IF(generador!B811=7,33,IF(generador!B811=8,36,IF(generador!B811=9,39,IF(generador!B811=10,42,IF(generador!B811=11,45,IF(generador!B811=12,48,IF(generador!B811=13,51,IF(generador!B811=14,54,IF(generador!B811=15,57))))))))))))))),FALSE),""),"")</f>
        <v/>
      </c>
      <c r="F811" s="16" t="str">
        <f t="shared" si="213"/>
        <v/>
      </c>
      <c r="G811" s="20" t="str">
        <f t="shared" si="214"/>
        <v/>
      </c>
      <c r="H811" s="13" t="str">
        <f t="shared" ca="1" si="217"/>
        <v/>
      </c>
      <c r="I811" s="14" t="str">
        <f t="shared" si="218"/>
        <v/>
      </c>
      <c r="J811" s="14" t="str">
        <f>""</f>
        <v/>
      </c>
      <c r="K811" s="14" t="str">
        <f t="shared" si="219"/>
        <v/>
      </c>
      <c r="L811" s="14" t="str">
        <f t="shared" si="220"/>
        <v/>
      </c>
      <c r="M811" s="14" t="str">
        <f t="shared" si="221"/>
        <v/>
      </c>
      <c r="N811" s="14" t="str">
        <f t="shared" si="222"/>
        <v/>
      </c>
      <c r="O811" s="14" t="str">
        <f t="shared" si="223"/>
        <v/>
      </c>
      <c r="P811" s="14" t="str">
        <f t="shared" si="224"/>
        <v/>
      </c>
      <c r="Q811" s="14" t="str">
        <f t="shared" si="225"/>
        <v/>
      </c>
      <c r="R811" s="96" t="str">
        <f t="shared" si="215"/>
        <v/>
      </c>
      <c r="S811" s="14" t="str">
        <f t="shared" si="226"/>
        <v/>
      </c>
      <c r="T811" s="14" t="str">
        <f t="shared" si="216"/>
        <v/>
      </c>
      <c r="U811" s="14" t="str">
        <f t="shared" si="227"/>
        <v/>
      </c>
      <c r="V811" s="14" t="str">
        <f t="shared" si="228"/>
        <v/>
      </c>
      <c r="W811" s="14" t="str">
        <f>IFERROR(CONCATENATE("PAGO N° ",B811," DEL CONTRATO CPS ",V811," ENTRE ",TEXT(VLOOKUP(A811,matriz,IF(generador!B811=1,16,IF(generador!B811=2,19,IF(generador!B811=3,22,IF(generador!B811=4,25,IF(generador!B811=5,28,IF(generador!B811=6,31,IF(generador!B811=7,34,IF(generador!B811=8,37,IF(generador!B811=9,40,IF(generador!B811=10,43,IF(generador!B811=11,46,IF(generador!B811=12,49,IF(generador!B811=13,52,IF(generador!B811=14,55,IF(generador!B811=15,58))))))))))))))),FALSE),"dd/mm/yyyy")," Y ",TEXT(VLOOKUP(A811,matriz,IF(generador!B811=1,17,IF(generador!B811=2,20,IF(generador!B811=3,23,IF(generador!B811=4,26,IF(generador!B811=5,29,IF(generador!B811=6,32,IF(generador!B811=7,35,IF(generador!B811=8,38,IF(generador!B811=9,41,IF(generador!B811=10,44,IF(generador!B811=11,47,IF(generador!B811=12,50,IF(generador!B811=13,53,IF(generador!B811=14,56,IF(generador!B811=15,59))))))))))))))),FALSE),"dd/mm/yyyy")),"")</f>
        <v/>
      </c>
    </row>
    <row r="812" spans="1:23" x14ac:dyDescent="0.25">
      <c r="A812" s="12"/>
      <c r="B812" s="5"/>
      <c r="C812" s="5"/>
      <c r="D812" s="14" t="str">
        <f t="shared" si="212"/>
        <v/>
      </c>
      <c r="E812" s="15" t="str">
        <f>IFERROR(IF(A812&lt;&gt;"",VLOOKUP(A812,matriz,IF(generador!B812=1,15,IF(generador!B812=2,18,IF(generador!B812=3,21,IF(generador!B812=4,24,IF(generador!B812=5,27,IF(generador!B812=6,30,IF(generador!B812=7,33,IF(generador!B812=8,36,IF(generador!B812=9,39,IF(generador!B812=10,42,IF(generador!B812=11,45,IF(generador!B812=12,48,IF(generador!B812=13,51,IF(generador!B812=14,54,IF(generador!B812=15,57))))))))))))))),FALSE),""),"")</f>
        <v/>
      </c>
      <c r="F812" s="16" t="str">
        <f t="shared" si="213"/>
        <v/>
      </c>
      <c r="G812" s="20" t="str">
        <f t="shared" si="214"/>
        <v/>
      </c>
      <c r="H812" s="13" t="str">
        <f t="shared" ca="1" si="217"/>
        <v/>
      </c>
      <c r="I812" s="14" t="str">
        <f t="shared" si="218"/>
        <v/>
      </c>
      <c r="J812" s="14" t="str">
        <f>""</f>
        <v/>
      </c>
      <c r="K812" s="14" t="str">
        <f t="shared" si="219"/>
        <v/>
      </c>
      <c r="L812" s="14" t="str">
        <f t="shared" si="220"/>
        <v/>
      </c>
      <c r="M812" s="14" t="str">
        <f t="shared" si="221"/>
        <v/>
      </c>
      <c r="N812" s="14" t="str">
        <f t="shared" si="222"/>
        <v/>
      </c>
      <c r="O812" s="14" t="str">
        <f t="shared" si="223"/>
        <v/>
      </c>
      <c r="P812" s="14" t="str">
        <f t="shared" si="224"/>
        <v/>
      </c>
      <c r="Q812" s="14" t="str">
        <f t="shared" si="225"/>
        <v/>
      </c>
      <c r="R812" s="96" t="str">
        <f t="shared" si="215"/>
        <v/>
      </c>
      <c r="S812" s="14" t="str">
        <f t="shared" si="226"/>
        <v/>
      </c>
      <c r="T812" s="14" t="str">
        <f t="shared" si="216"/>
        <v/>
      </c>
      <c r="U812" s="14" t="str">
        <f t="shared" si="227"/>
        <v/>
      </c>
      <c r="V812" s="14" t="str">
        <f t="shared" si="228"/>
        <v/>
      </c>
      <c r="W812" s="14" t="str">
        <f>IFERROR(CONCATENATE("PAGO N° ",B812," DEL CONTRATO CPS ",V812," ENTRE ",TEXT(VLOOKUP(A812,matriz,IF(generador!B812=1,16,IF(generador!B812=2,19,IF(generador!B812=3,22,IF(generador!B812=4,25,IF(generador!B812=5,28,IF(generador!B812=6,31,IF(generador!B812=7,34,IF(generador!B812=8,37,IF(generador!B812=9,40,IF(generador!B812=10,43,IF(generador!B812=11,46,IF(generador!B812=12,49,IF(generador!B812=13,52,IF(generador!B812=14,55,IF(generador!B812=15,58))))))))))))))),FALSE),"dd/mm/yyyy")," Y ",TEXT(VLOOKUP(A812,matriz,IF(generador!B812=1,17,IF(generador!B812=2,20,IF(generador!B812=3,23,IF(generador!B812=4,26,IF(generador!B812=5,29,IF(generador!B812=6,32,IF(generador!B812=7,35,IF(generador!B812=8,38,IF(generador!B812=9,41,IF(generador!B812=10,44,IF(generador!B812=11,47,IF(generador!B812=12,50,IF(generador!B812=13,53,IF(generador!B812=14,56,IF(generador!B812=15,59))))))))))))))),FALSE),"dd/mm/yyyy")),"")</f>
        <v/>
      </c>
    </row>
    <row r="813" spans="1:23" x14ac:dyDescent="0.25">
      <c r="A813" s="12"/>
      <c r="B813" s="5"/>
      <c r="C813" s="5"/>
      <c r="D813" s="14" t="str">
        <f t="shared" si="212"/>
        <v/>
      </c>
      <c r="E813" s="15" t="str">
        <f>IFERROR(IF(A813&lt;&gt;"",VLOOKUP(A813,matriz,IF(generador!B813=1,15,IF(generador!B813=2,18,IF(generador!B813=3,21,IF(generador!B813=4,24,IF(generador!B813=5,27,IF(generador!B813=6,30,IF(generador!B813=7,33,IF(generador!B813=8,36,IF(generador!B813=9,39,IF(generador!B813=10,42,IF(generador!B813=11,45,IF(generador!B813=12,48,IF(generador!B813=13,51,IF(generador!B813=14,54,IF(generador!B813=15,57))))))))))))))),FALSE),""),"")</f>
        <v/>
      </c>
      <c r="F813" s="16" t="str">
        <f t="shared" si="213"/>
        <v/>
      </c>
      <c r="G813" s="20" t="str">
        <f t="shared" si="214"/>
        <v/>
      </c>
      <c r="H813" s="13" t="str">
        <f t="shared" ca="1" si="217"/>
        <v/>
      </c>
      <c r="I813" s="14" t="str">
        <f t="shared" si="218"/>
        <v/>
      </c>
      <c r="J813" s="14" t="str">
        <f>""</f>
        <v/>
      </c>
      <c r="K813" s="14" t="str">
        <f t="shared" si="219"/>
        <v/>
      </c>
      <c r="L813" s="14" t="str">
        <f t="shared" si="220"/>
        <v/>
      </c>
      <c r="M813" s="14" t="str">
        <f t="shared" si="221"/>
        <v/>
      </c>
      <c r="N813" s="14" t="str">
        <f t="shared" si="222"/>
        <v/>
      </c>
      <c r="O813" s="14" t="str">
        <f t="shared" si="223"/>
        <v/>
      </c>
      <c r="P813" s="14" t="str">
        <f t="shared" si="224"/>
        <v/>
      </c>
      <c r="Q813" s="14" t="str">
        <f t="shared" si="225"/>
        <v/>
      </c>
      <c r="R813" s="96" t="str">
        <f t="shared" si="215"/>
        <v/>
      </c>
      <c r="S813" s="14" t="str">
        <f t="shared" si="226"/>
        <v/>
      </c>
      <c r="T813" s="14" t="str">
        <f t="shared" si="216"/>
        <v/>
      </c>
      <c r="U813" s="14" t="str">
        <f t="shared" si="227"/>
        <v/>
      </c>
      <c r="V813" s="14" t="str">
        <f t="shared" si="228"/>
        <v/>
      </c>
      <c r="W813" s="14" t="str">
        <f>IFERROR(CONCATENATE("PAGO N° ",B813," DEL CONTRATO CPS ",V813," ENTRE ",TEXT(VLOOKUP(A813,matriz,IF(generador!B813=1,16,IF(generador!B813=2,19,IF(generador!B813=3,22,IF(generador!B813=4,25,IF(generador!B813=5,28,IF(generador!B813=6,31,IF(generador!B813=7,34,IF(generador!B813=8,37,IF(generador!B813=9,40,IF(generador!B813=10,43,IF(generador!B813=11,46,IF(generador!B813=12,49,IF(generador!B813=13,52,IF(generador!B813=14,55,IF(generador!B813=15,58))))))))))))))),FALSE),"dd/mm/yyyy")," Y ",TEXT(VLOOKUP(A813,matriz,IF(generador!B813=1,17,IF(generador!B813=2,20,IF(generador!B813=3,23,IF(generador!B813=4,26,IF(generador!B813=5,29,IF(generador!B813=6,32,IF(generador!B813=7,35,IF(generador!B813=8,38,IF(generador!B813=9,41,IF(generador!B813=10,44,IF(generador!B813=11,47,IF(generador!B813=12,50,IF(generador!B813=13,53,IF(generador!B813=14,56,IF(generador!B813=15,59))))))))))))))),FALSE),"dd/mm/yyyy")),"")</f>
        <v/>
      </c>
    </row>
    <row r="814" spans="1:23" x14ac:dyDescent="0.25">
      <c r="A814" s="12"/>
      <c r="B814" s="5"/>
      <c r="C814" s="5"/>
      <c r="D814" s="14" t="str">
        <f t="shared" si="212"/>
        <v/>
      </c>
      <c r="E814" s="15" t="str">
        <f>IFERROR(IF(A814&lt;&gt;"",VLOOKUP(A814,matriz,IF(generador!B814=1,15,IF(generador!B814=2,18,IF(generador!B814=3,21,IF(generador!B814=4,24,IF(generador!B814=5,27,IF(generador!B814=6,30,IF(generador!B814=7,33,IF(generador!B814=8,36,IF(generador!B814=9,39,IF(generador!B814=10,42,IF(generador!B814=11,45,IF(generador!B814=12,48,IF(generador!B814=13,51,IF(generador!B814=14,54,IF(generador!B814=15,57))))))))))))))),FALSE),""),"")</f>
        <v/>
      </c>
      <c r="F814" s="16" t="str">
        <f t="shared" si="213"/>
        <v/>
      </c>
      <c r="G814" s="20" t="str">
        <f t="shared" si="214"/>
        <v/>
      </c>
      <c r="H814" s="13" t="str">
        <f t="shared" ca="1" si="217"/>
        <v/>
      </c>
      <c r="I814" s="14" t="str">
        <f t="shared" si="218"/>
        <v/>
      </c>
      <c r="J814" s="14" t="str">
        <f>""</f>
        <v/>
      </c>
      <c r="K814" s="14" t="str">
        <f t="shared" si="219"/>
        <v/>
      </c>
      <c r="L814" s="14" t="str">
        <f t="shared" si="220"/>
        <v/>
      </c>
      <c r="M814" s="14" t="str">
        <f t="shared" si="221"/>
        <v/>
      </c>
      <c r="N814" s="14" t="str">
        <f t="shared" si="222"/>
        <v/>
      </c>
      <c r="O814" s="14" t="str">
        <f t="shared" si="223"/>
        <v/>
      </c>
      <c r="P814" s="14" t="str">
        <f t="shared" si="224"/>
        <v/>
      </c>
      <c r="Q814" s="14" t="str">
        <f t="shared" si="225"/>
        <v/>
      </c>
      <c r="R814" s="96" t="str">
        <f t="shared" si="215"/>
        <v/>
      </c>
      <c r="S814" s="14" t="str">
        <f t="shared" si="226"/>
        <v/>
      </c>
      <c r="T814" s="14" t="str">
        <f t="shared" si="216"/>
        <v/>
      </c>
      <c r="U814" s="14" t="str">
        <f t="shared" si="227"/>
        <v/>
      </c>
      <c r="V814" s="14" t="str">
        <f t="shared" si="228"/>
        <v/>
      </c>
      <c r="W814" s="14" t="str">
        <f>IFERROR(CONCATENATE("PAGO N° ",B814," DEL CONTRATO CPS ",V814," ENTRE ",TEXT(VLOOKUP(A814,matriz,IF(generador!B814=1,16,IF(generador!B814=2,19,IF(generador!B814=3,22,IF(generador!B814=4,25,IF(generador!B814=5,28,IF(generador!B814=6,31,IF(generador!B814=7,34,IF(generador!B814=8,37,IF(generador!B814=9,40,IF(generador!B814=10,43,IF(generador!B814=11,46,IF(generador!B814=12,49,IF(generador!B814=13,52,IF(generador!B814=14,55,IF(generador!B814=15,58))))))))))))))),FALSE),"dd/mm/yyyy")," Y ",TEXT(VLOOKUP(A814,matriz,IF(generador!B814=1,17,IF(generador!B814=2,20,IF(generador!B814=3,23,IF(generador!B814=4,26,IF(generador!B814=5,29,IF(generador!B814=6,32,IF(generador!B814=7,35,IF(generador!B814=8,38,IF(generador!B814=9,41,IF(generador!B814=10,44,IF(generador!B814=11,47,IF(generador!B814=12,50,IF(generador!B814=13,53,IF(generador!B814=14,56,IF(generador!B814=15,59))))))))))))))),FALSE),"dd/mm/yyyy")),"")</f>
        <v/>
      </c>
    </row>
    <row r="815" spans="1:23" x14ac:dyDescent="0.25">
      <c r="A815" s="12"/>
      <c r="B815" s="5"/>
      <c r="C815" s="5"/>
      <c r="D815" s="14" t="str">
        <f t="shared" si="212"/>
        <v/>
      </c>
      <c r="E815" s="15" t="str">
        <f>IFERROR(IF(A815&lt;&gt;"",VLOOKUP(A815,matriz,IF(generador!B815=1,15,IF(generador!B815=2,18,IF(generador!B815=3,21,IF(generador!B815=4,24,IF(generador!B815=5,27,IF(generador!B815=6,30,IF(generador!B815=7,33,IF(generador!B815=8,36,IF(generador!B815=9,39,IF(generador!B815=10,42,IF(generador!B815=11,45,IF(generador!B815=12,48,IF(generador!B815=13,51,IF(generador!B815=14,54,IF(generador!B815=15,57))))))))))))))),FALSE),""),"")</f>
        <v/>
      </c>
      <c r="F815" s="16" t="str">
        <f t="shared" si="213"/>
        <v/>
      </c>
      <c r="G815" s="20" t="str">
        <f t="shared" si="214"/>
        <v/>
      </c>
      <c r="H815" s="13" t="str">
        <f t="shared" ca="1" si="217"/>
        <v/>
      </c>
      <c r="I815" s="14" t="str">
        <f t="shared" si="218"/>
        <v/>
      </c>
      <c r="J815" s="14" t="str">
        <f>""</f>
        <v/>
      </c>
      <c r="K815" s="14" t="str">
        <f t="shared" si="219"/>
        <v/>
      </c>
      <c r="L815" s="14" t="str">
        <f t="shared" si="220"/>
        <v/>
      </c>
      <c r="M815" s="14" t="str">
        <f t="shared" si="221"/>
        <v/>
      </c>
      <c r="N815" s="14" t="str">
        <f t="shared" si="222"/>
        <v/>
      </c>
      <c r="O815" s="14" t="str">
        <f t="shared" si="223"/>
        <v/>
      </c>
      <c r="P815" s="14" t="str">
        <f t="shared" si="224"/>
        <v/>
      </c>
      <c r="Q815" s="14" t="str">
        <f t="shared" si="225"/>
        <v/>
      </c>
      <c r="R815" s="96" t="str">
        <f t="shared" si="215"/>
        <v/>
      </c>
      <c r="S815" s="14" t="str">
        <f t="shared" si="226"/>
        <v/>
      </c>
      <c r="T815" s="14" t="str">
        <f t="shared" si="216"/>
        <v/>
      </c>
      <c r="U815" s="14" t="str">
        <f t="shared" si="227"/>
        <v/>
      </c>
      <c r="V815" s="14" t="str">
        <f t="shared" si="228"/>
        <v/>
      </c>
      <c r="W815" s="14" t="str">
        <f>IFERROR(CONCATENATE("PAGO N° ",B815," DEL CONTRATO CPS ",V815," ENTRE ",TEXT(VLOOKUP(A815,matriz,IF(generador!B815=1,16,IF(generador!B815=2,19,IF(generador!B815=3,22,IF(generador!B815=4,25,IF(generador!B815=5,28,IF(generador!B815=6,31,IF(generador!B815=7,34,IF(generador!B815=8,37,IF(generador!B815=9,40,IF(generador!B815=10,43,IF(generador!B815=11,46,IF(generador!B815=12,49,IF(generador!B815=13,52,IF(generador!B815=14,55,IF(generador!B815=15,58))))))))))))))),FALSE),"dd/mm/yyyy")," Y ",TEXT(VLOOKUP(A815,matriz,IF(generador!B815=1,17,IF(generador!B815=2,20,IF(generador!B815=3,23,IF(generador!B815=4,26,IF(generador!B815=5,29,IF(generador!B815=6,32,IF(generador!B815=7,35,IF(generador!B815=8,38,IF(generador!B815=9,41,IF(generador!B815=10,44,IF(generador!B815=11,47,IF(generador!B815=12,50,IF(generador!B815=13,53,IF(generador!B815=14,56,IF(generador!B815=15,59))))))))))))))),FALSE),"dd/mm/yyyy")),"")</f>
        <v/>
      </c>
    </row>
    <row r="816" spans="1:23" x14ac:dyDescent="0.25">
      <c r="A816" s="12"/>
      <c r="B816" s="5"/>
      <c r="C816" s="5"/>
      <c r="D816" s="14" t="str">
        <f t="shared" si="212"/>
        <v/>
      </c>
      <c r="E816" s="15" t="str">
        <f>IFERROR(IF(A816&lt;&gt;"",VLOOKUP(A816,matriz,IF(generador!B816=1,15,IF(generador!B816=2,18,IF(generador!B816=3,21,IF(generador!B816=4,24,IF(generador!B816=5,27,IF(generador!B816=6,30,IF(generador!B816=7,33,IF(generador!B816=8,36,IF(generador!B816=9,39,IF(generador!B816=10,42,IF(generador!B816=11,45,IF(generador!B816=12,48,IF(generador!B816=13,51,IF(generador!B816=14,54,IF(generador!B816=15,57))))))))))))))),FALSE),""),"")</f>
        <v/>
      </c>
      <c r="F816" s="16" t="str">
        <f t="shared" si="213"/>
        <v/>
      </c>
      <c r="G816" s="20" t="str">
        <f t="shared" si="214"/>
        <v/>
      </c>
      <c r="H816" s="13" t="str">
        <f t="shared" ca="1" si="217"/>
        <v/>
      </c>
      <c r="I816" s="14" t="str">
        <f t="shared" si="218"/>
        <v/>
      </c>
      <c r="J816" s="14" t="str">
        <f>""</f>
        <v/>
      </c>
      <c r="K816" s="14" t="str">
        <f t="shared" si="219"/>
        <v/>
      </c>
      <c r="L816" s="14" t="str">
        <f t="shared" si="220"/>
        <v/>
      </c>
      <c r="M816" s="14" t="str">
        <f t="shared" si="221"/>
        <v/>
      </c>
      <c r="N816" s="14" t="str">
        <f t="shared" si="222"/>
        <v/>
      </c>
      <c r="O816" s="14" t="str">
        <f t="shared" si="223"/>
        <v/>
      </c>
      <c r="P816" s="14" t="str">
        <f t="shared" si="224"/>
        <v/>
      </c>
      <c r="Q816" s="14" t="str">
        <f t="shared" si="225"/>
        <v/>
      </c>
      <c r="R816" s="96" t="str">
        <f t="shared" si="215"/>
        <v/>
      </c>
      <c r="S816" s="14" t="str">
        <f t="shared" si="226"/>
        <v/>
      </c>
      <c r="T816" s="14" t="str">
        <f t="shared" si="216"/>
        <v/>
      </c>
      <c r="U816" s="14" t="str">
        <f t="shared" si="227"/>
        <v/>
      </c>
      <c r="V816" s="14" t="str">
        <f t="shared" si="228"/>
        <v/>
      </c>
      <c r="W816" s="14" t="str">
        <f>IFERROR(CONCATENATE("PAGO N° ",B816," DEL CONTRATO CPS ",V816," ENTRE ",TEXT(VLOOKUP(A816,matriz,IF(generador!B816=1,16,IF(generador!B816=2,19,IF(generador!B816=3,22,IF(generador!B816=4,25,IF(generador!B816=5,28,IF(generador!B816=6,31,IF(generador!B816=7,34,IF(generador!B816=8,37,IF(generador!B816=9,40,IF(generador!B816=10,43,IF(generador!B816=11,46,IF(generador!B816=12,49,IF(generador!B816=13,52,IF(generador!B816=14,55,IF(generador!B816=15,58))))))))))))))),FALSE),"dd/mm/yyyy")," Y ",TEXT(VLOOKUP(A816,matriz,IF(generador!B816=1,17,IF(generador!B816=2,20,IF(generador!B816=3,23,IF(generador!B816=4,26,IF(generador!B816=5,29,IF(generador!B816=6,32,IF(generador!B816=7,35,IF(generador!B816=8,38,IF(generador!B816=9,41,IF(generador!B816=10,44,IF(generador!B816=11,47,IF(generador!B816=12,50,IF(generador!B816=13,53,IF(generador!B816=14,56,IF(generador!B816=15,59))))))))))))))),FALSE),"dd/mm/yyyy")),"")</f>
        <v/>
      </c>
    </row>
    <row r="817" spans="1:23" x14ac:dyDescent="0.25">
      <c r="A817" s="12"/>
      <c r="B817" s="5"/>
      <c r="C817" s="5"/>
      <c r="D817" s="14" t="str">
        <f t="shared" si="212"/>
        <v/>
      </c>
      <c r="E817" s="15" t="str">
        <f>IFERROR(IF(A817&lt;&gt;"",VLOOKUP(A817,matriz,IF(generador!B817=1,15,IF(generador!B817=2,18,IF(generador!B817=3,21,IF(generador!B817=4,24,IF(generador!B817=5,27,IF(generador!B817=6,30,IF(generador!B817=7,33,IF(generador!B817=8,36,IF(generador!B817=9,39,IF(generador!B817=10,42,IF(generador!B817=11,45,IF(generador!B817=12,48,IF(generador!B817=13,51,IF(generador!B817=14,54,IF(generador!B817=15,57))))))))))))))),FALSE),""),"")</f>
        <v/>
      </c>
      <c r="F817" s="16" t="str">
        <f t="shared" si="213"/>
        <v/>
      </c>
      <c r="G817" s="20" t="str">
        <f t="shared" si="214"/>
        <v/>
      </c>
      <c r="H817" s="13" t="str">
        <f t="shared" ca="1" si="217"/>
        <v/>
      </c>
      <c r="I817" s="14" t="str">
        <f t="shared" si="218"/>
        <v/>
      </c>
      <c r="J817" s="14" t="str">
        <f>""</f>
        <v/>
      </c>
      <c r="K817" s="14" t="str">
        <f t="shared" si="219"/>
        <v/>
      </c>
      <c r="L817" s="14" t="str">
        <f t="shared" si="220"/>
        <v/>
      </c>
      <c r="M817" s="14" t="str">
        <f t="shared" si="221"/>
        <v/>
      </c>
      <c r="N817" s="14" t="str">
        <f t="shared" si="222"/>
        <v/>
      </c>
      <c r="O817" s="14" t="str">
        <f t="shared" si="223"/>
        <v/>
      </c>
      <c r="P817" s="14" t="str">
        <f t="shared" si="224"/>
        <v/>
      </c>
      <c r="Q817" s="14" t="str">
        <f t="shared" si="225"/>
        <v/>
      </c>
      <c r="R817" s="96" t="str">
        <f t="shared" si="215"/>
        <v/>
      </c>
      <c r="S817" s="14" t="str">
        <f t="shared" si="226"/>
        <v/>
      </c>
      <c r="T817" s="14" t="str">
        <f t="shared" si="216"/>
        <v/>
      </c>
      <c r="U817" s="14" t="str">
        <f t="shared" si="227"/>
        <v/>
      </c>
      <c r="V817" s="14" t="str">
        <f t="shared" si="228"/>
        <v/>
      </c>
      <c r="W817" s="14" t="str">
        <f>IFERROR(CONCATENATE("PAGO N° ",B817," DEL CONTRATO CPS ",V817," ENTRE ",TEXT(VLOOKUP(A817,matriz,IF(generador!B817=1,16,IF(generador!B817=2,19,IF(generador!B817=3,22,IF(generador!B817=4,25,IF(generador!B817=5,28,IF(generador!B817=6,31,IF(generador!B817=7,34,IF(generador!B817=8,37,IF(generador!B817=9,40,IF(generador!B817=10,43,IF(generador!B817=11,46,IF(generador!B817=12,49,IF(generador!B817=13,52,IF(generador!B817=14,55,IF(generador!B817=15,58))))))))))))))),FALSE),"dd/mm/yyyy")," Y ",TEXT(VLOOKUP(A817,matriz,IF(generador!B817=1,17,IF(generador!B817=2,20,IF(generador!B817=3,23,IF(generador!B817=4,26,IF(generador!B817=5,29,IF(generador!B817=6,32,IF(generador!B817=7,35,IF(generador!B817=8,38,IF(generador!B817=9,41,IF(generador!B817=10,44,IF(generador!B817=11,47,IF(generador!B817=12,50,IF(generador!B817=13,53,IF(generador!B817=14,56,IF(generador!B817=15,59))))))))))))))),FALSE),"dd/mm/yyyy")),"")</f>
        <v/>
      </c>
    </row>
    <row r="818" spans="1:23" x14ac:dyDescent="0.25">
      <c r="A818" s="12"/>
      <c r="B818" s="5"/>
      <c r="C818" s="5"/>
      <c r="D818" s="14" t="str">
        <f t="shared" si="212"/>
        <v/>
      </c>
      <c r="E818" s="15" t="str">
        <f>IFERROR(IF(A818&lt;&gt;"",VLOOKUP(A818,matriz,IF(generador!B818=1,15,IF(generador!B818=2,18,IF(generador!B818=3,21,IF(generador!B818=4,24,IF(generador!B818=5,27,IF(generador!B818=6,30,IF(generador!B818=7,33,IF(generador!B818=8,36,IF(generador!B818=9,39,IF(generador!B818=10,42,IF(generador!B818=11,45,IF(generador!B818=12,48,IF(generador!B818=13,51,IF(generador!B818=14,54,IF(generador!B818=15,57))))))))))))))),FALSE),""),"")</f>
        <v/>
      </c>
      <c r="F818" s="16" t="str">
        <f t="shared" si="213"/>
        <v/>
      </c>
      <c r="G818" s="20" t="str">
        <f t="shared" si="214"/>
        <v/>
      </c>
      <c r="H818" s="13" t="str">
        <f t="shared" ca="1" si="217"/>
        <v/>
      </c>
      <c r="I818" s="14" t="str">
        <f t="shared" si="218"/>
        <v/>
      </c>
      <c r="J818" s="14" t="str">
        <f>""</f>
        <v/>
      </c>
      <c r="K818" s="14" t="str">
        <f t="shared" si="219"/>
        <v/>
      </c>
      <c r="L818" s="14" t="str">
        <f t="shared" si="220"/>
        <v/>
      </c>
      <c r="M818" s="14" t="str">
        <f t="shared" si="221"/>
        <v/>
      </c>
      <c r="N818" s="14" t="str">
        <f t="shared" si="222"/>
        <v/>
      </c>
      <c r="O818" s="14" t="str">
        <f t="shared" si="223"/>
        <v/>
      </c>
      <c r="P818" s="14" t="str">
        <f t="shared" si="224"/>
        <v/>
      </c>
      <c r="Q818" s="14" t="str">
        <f t="shared" si="225"/>
        <v/>
      </c>
      <c r="R818" s="96" t="str">
        <f t="shared" si="215"/>
        <v/>
      </c>
      <c r="S818" s="14" t="str">
        <f t="shared" si="226"/>
        <v/>
      </c>
      <c r="T818" s="14" t="str">
        <f t="shared" si="216"/>
        <v/>
      </c>
      <c r="U818" s="14" t="str">
        <f t="shared" si="227"/>
        <v/>
      </c>
      <c r="V818" s="14" t="str">
        <f t="shared" si="228"/>
        <v/>
      </c>
      <c r="W818" s="14" t="str">
        <f>IFERROR(CONCATENATE("PAGO N° ",B818," DEL CONTRATO CPS ",V818," ENTRE ",TEXT(VLOOKUP(A818,matriz,IF(generador!B818=1,16,IF(generador!B818=2,19,IF(generador!B818=3,22,IF(generador!B818=4,25,IF(generador!B818=5,28,IF(generador!B818=6,31,IF(generador!B818=7,34,IF(generador!B818=8,37,IF(generador!B818=9,40,IF(generador!B818=10,43,IF(generador!B818=11,46,IF(generador!B818=12,49,IF(generador!B818=13,52,IF(generador!B818=14,55,IF(generador!B818=15,58))))))))))))))),FALSE),"dd/mm/yyyy")," Y ",TEXT(VLOOKUP(A818,matriz,IF(generador!B818=1,17,IF(generador!B818=2,20,IF(generador!B818=3,23,IF(generador!B818=4,26,IF(generador!B818=5,29,IF(generador!B818=6,32,IF(generador!B818=7,35,IF(generador!B818=8,38,IF(generador!B818=9,41,IF(generador!B818=10,44,IF(generador!B818=11,47,IF(generador!B818=12,50,IF(generador!B818=13,53,IF(generador!B818=14,56,IF(generador!B818=15,59))))))))))))))),FALSE),"dd/mm/yyyy")),"")</f>
        <v/>
      </c>
    </row>
    <row r="819" spans="1:23" x14ac:dyDescent="0.25">
      <c r="A819" s="12"/>
      <c r="B819" s="5"/>
      <c r="C819" s="5"/>
      <c r="D819" s="14" t="str">
        <f t="shared" si="212"/>
        <v/>
      </c>
      <c r="E819" s="15" t="str">
        <f>IFERROR(IF(A819&lt;&gt;"",VLOOKUP(A819,matriz,IF(generador!B819=1,15,IF(generador!B819=2,18,IF(generador!B819=3,21,IF(generador!B819=4,24,IF(generador!B819=5,27,IF(generador!B819=6,30,IF(generador!B819=7,33,IF(generador!B819=8,36,IF(generador!B819=9,39,IF(generador!B819=10,42,IF(generador!B819=11,45,IF(generador!B819=12,48,IF(generador!B819=13,51,IF(generador!B819=14,54,IF(generador!B819=15,57))))))))))))))),FALSE),""),"")</f>
        <v/>
      </c>
      <c r="F819" s="16" t="str">
        <f t="shared" si="213"/>
        <v/>
      </c>
      <c r="G819" s="20" t="str">
        <f t="shared" si="214"/>
        <v/>
      </c>
      <c r="H819" s="13" t="str">
        <f t="shared" ca="1" si="217"/>
        <v/>
      </c>
      <c r="I819" s="14" t="str">
        <f t="shared" si="218"/>
        <v/>
      </c>
      <c r="J819" s="14" t="str">
        <f>""</f>
        <v/>
      </c>
      <c r="K819" s="14" t="str">
        <f t="shared" si="219"/>
        <v/>
      </c>
      <c r="L819" s="14" t="str">
        <f t="shared" si="220"/>
        <v/>
      </c>
      <c r="M819" s="14" t="str">
        <f t="shared" si="221"/>
        <v/>
      </c>
      <c r="N819" s="14" t="str">
        <f t="shared" si="222"/>
        <v/>
      </c>
      <c r="O819" s="14" t="str">
        <f t="shared" si="223"/>
        <v/>
      </c>
      <c r="P819" s="14" t="str">
        <f t="shared" si="224"/>
        <v/>
      </c>
      <c r="Q819" s="14" t="str">
        <f t="shared" si="225"/>
        <v/>
      </c>
      <c r="R819" s="96" t="str">
        <f t="shared" si="215"/>
        <v/>
      </c>
      <c r="S819" s="14" t="str">
        <f t="shared" si="226"/>
        <v/>
      </c>
      <c r="T819" s="14" t="str">
        <f t="shared" si="216"/>
        <v/>
      </c>
      <c r="U819" s="14" t="str">
        <f t="shared" si="227"/>
        <v/>
      </c>
      <c r="V819" s="14" t="str">
        <f t="shared" si="228"/>
        <v/>
      </c>
      <c r="W819" s="14" t="str">
        <f>IFERROR(CONCATENATE("PAGO N° ",B819," DEL CONTRATO CPS ",V819," ENTRE ",TEXT(VLOOKUP(A819,matriz,IF(generador!B819=1,16,IF(generador!B819=2,19,IF(generador!B819=3,22,IF(generador!B819=4,25,IF(generador!B819=5,28,IF(generador!B819=6,31,IF(generador!B819=7,34,IF(generador!B819=8,37,IF(generador!B819=9,40,IF(generador!B819=10,43,IF(generador!B819=11,46,IF(generador!B819=12,49,IF(generador!B819=13,52,IF(generador!B819=14,55,IF(generador!B819=15,58))))))))))))))),FALSE),"dd/mm/yyyy")," Y ",TEXT(VLOOKUP(A819,matriz,IF(generador!B819=1,17,IF(generador!B819=2,20,IF(generador!B819=3,23,IF(generador!B819=4,26,IF(generador!B819=5,29,IF(generador!B819=6,32,IF(generador!B819=7,35,IF(generador!B819=8,38,IF(generador!B819=9,41,IF(generador!B819=10,44,IF(generador!B819=11,47,IF(generador!B819=12,50,IF(generador!B819=13,53,IF(generador!B819=14,56,IF(generador!B819=15,59))))))))))))))),FALSE),"dd/mm/yyyy")),"")</f>
        <v/>
      </c>
    </row>
    <row r="820" spans="1:23" x14ac:dyDescent="0.25">
      <c r="A820" s="12"/>
      <c r="B820" s="5"/>
      <c r="C820" s="5"/>
      <c r="D820" s="14" t="str">
        <f t="shared" si="212"/>
        <v/>
      </c>
      <c r="E820" s="15" t="str">
        <f>IFERROR(IF(A820&lt;&gt;"",VLOOKUP(A820,matriz,IF(generador!B820=1,15,IF(generador!B820=2,18,IF(generador!B820=3,21,IF(generador!B820=4,24,IF(generador!B820=5,27,IF(generador!B820=6,30,IF(generador!B820=7,33,IF(generador!B820=8,36,IF(generador!B820=9,39,IF(generador!B820=10,42,IF(generador!B820=11,45,IF(generador!B820=12,48,IF(generador!B820=13,51,IF(generador!B820=14,54,IF(generador!B820=15,57))))))))))))))),FALSE),""),"")</f>
        <v/>
      </c>
      <c r="F820" s="16" t="str">
        <f t="shared" si="213"/>
        <v/>
      </c>
      <c r="G820" s="20" t="str">
        <f t="shared" si="214"/>
        <v/>
      </c>
      <c r="H820" s="13" t="str">
        <f t="shared" ca="1" si="217"/>
        <v/>
      </c>
      <c r="I820" s="14" t="str">
        <f t="shared" si="218"/>
        <v/>
      </c>
      <c r="J820" s="14" t="str">
        <f>""</f>
        <v/>
      </c>
      <c r="K820" s="14" t="str">
        <f t="shared" si="219"/>
        <v/>
      </c>
      <c r="L820" s="14" t="str">
        <f t="shared" si="220"/>
        <v/>
      </c>
      <c r="M820" s="14" t="str">
        <f t="shared" si="221"/>
        <v/>
      </c>
      <c r="N820" s="14" t="str">
        <f t="shared" si="222"/>
        <v/>
      </c>
      <c r="O820" s="14" t="str">
        <f t="shared" si="223"/>
        <v/>
      </c>
      <c r="P820" s="14" t="str">
        <f t="shared" si="224"/>
        <v/>
      </c>
      <c r="Q820" s="14" t="str">
        <f t="shared" si="225"/>
        <v/>
      </c>
      <c r="R820" s="96" t="str">
        <f t="shared" si="215"/>
        <v/>
      </c>
      <c r="S820" s="14" t="str">
        <f t="shared" si="226"/>
        <v/>
      </c>
      <c r="T820" s="14" t="str">
        <f t="shared" si="216"/>
        <v/>
      </c>
      <c r="U820" s="14" t="str">
        <f t="shared" si="227"/>
        <v/>
      </c>
      <c r="V820" s="14" t="str">
        <f t="shared" si="228"/>
        <v/>
      </c>
      <c r="W820" s="14" t="str">
        <f>IFERROR(CONCATENATE("PAGO N° ",B820," DEL CONTRATO CPS ",V820," ENTRE ",TEXT(VLOOKUP(A820,matriz,IF(generador!B820=1,16,IF(generador!B820=2,19,IF(generador!B820=3,22,IF(generador!B820=4,25,IF(generador!B820=5,28,IF(generador!B820=6,31,IF(generador!B820=7,34,IF(generador!B820=8,37,IF(generador!B820=9,40,IF(generador!B820=10,43,IF(generador!B820=11,46,IF(generador!B820=12,49,IF(generador!B820=13,52,IF(generador!B820=14,55,IF(generador!B820=15,58))))))))))))))),FALSE),"dd/mm/yyyy")," Y ",TEXT(VLOOKUP(A820,matriz,IF(generador!B820=1,17,IF(generador!B820=2,20,IF(generador!B820=3,23,IF(generador!B820=4,26,IF(generador!B820=5,29,IF(generador!B820=6,32,IF(generador!B820=7,35,IF(generador!B820=8,38,IF(generador!B820=9,41,IF(generador!B820=10,44,IF(generador!B820=11,47,IF(generador!B820=12,50,IF(generador!B820=13,53,IF(generador!B820=14,56,IF(generador!B820=15,59))))))))))))))),FALSE),"dd/mm/yyyy")),"")</f>
        <v/>
      </c>
    </row>
    <row r="821" spans="1:23" x14ac:dyDescent="0.25">
      <c r="A821" s="12"/>
      <c r="B821" s="5"/>
      <c r="C821" s="5"/>
      <c r="D821" s="14" t="str">
        <f t="shared" si="212"/>
        <v/>
      </c>
      <c r="E821" s="15" t="str">
        <f>IFERROR(IF(A821&lt;&gt;"",VLOOKUP(A821,matriz,IF(generador!B821=1,15,IF(generador!B821=2,18,IF(generador!B821=3,21,IF(generador!B821=4,24,IF(generador!B821=5,27,IF(generador!B821=6,30,IF(generador!B821=7,33,IF(generador!B821=8,36,IF(generador!B821=9,39,IF(generador!B821=10,42,IF(generador!B821=11,45,IF(generador!B821=12,48,IF(generador!B821=13,51,IF(generador!B821=14,54,IF(generador!B821=15,57))))))))))))))),FALSE),""),"")</f>
        <v/>
      </c>
      <c r="F821" s="16" t="str">
        <f t="shared" si="213"/>
        <v/>
      </c>
      <c r="G821" s="20" t="str">
        <f t="shared" si="214"/>
        <v/>
      </c>
      <c r="H821" s="13" t="str">
        <f t="shared" ca="1" si="217"/>
        <v/>
      </c>
      <c r="I821" s="14" t="str">
        <f t="shared" si="218"/>
        <v/>
      </c>
      <c r="J821" s="14" t="str">
        <f>""</f>
        <v/>
      </c>
      <c r="K821" s="14" t="str">
        <f t="shared" si="219"/>
        <v/>
      </c>
      <c r="L821" s="14" t="str">
        <f t="shared" si="220"/>
        <v/>
      </c>
      <c r="M821" s="14" t="str">
        <f t="shared" si="221"/>
        <v/>
      </c>
      <c r="N821" s="14" t="str">
        <f t="shared" si="222"/>
        <v/>
      </c>
      <c r="O821" s="14" t="str">
        <f t="shared" si="223"/>
        <v/>
      </c>
      <c r="P821" s="14" t="str">
        <f t="shared" si="224"/>
        <v/>
      </c>
      <c r="Q821" s="14" t="str">
        <f t="shared" si="225"/>
        <v/>
      </c>
      <c r="R821" s="96" t="str">
        <f t="shared" si="215"/>
        <v/>
      </c>
      <c r="S821" s="14" t="str">
        <f t="shared" si="226"/>
        <v/>
      </c>
      <c r="T821" s="14" t="str">
        <f t="shared" si="216"/>
        <v/>
      </c>
      <c r="U821" s="14" t="str">
        <f t="shared" si="227"/>
        <v/>
      </c>
      <c r="V821" s="14" t="str">
        <f t="shared" si="228"/>
        <v/>
      </c>
      <c r="W821" s="14" t="str">
        <f>IFERROR(CONCATENATE("PAGO N° ",B821," DEL CONTRATO CPS ",V821," ENTRE ",TEXT(VLOOKUP(A821,matriz,IF(generador!B821=1,16,IF(generador!B821=2,19,IF(generador!B821=3,22,IF(generador!B821=4,25,IF(generador!B821=5,28,IF(generador!B821=6,31,IF(generador!B821=7,34,IF(generador!B821=8,37,IF(generador!B821=9,40,IF(generador!B821=10,43,IF(generador!B821=11,46,IF(generador!B821=12,49,IF(generador!B821=13,52,IF(generador!B821=14,55,IF(generador!B821=15,58))))))))))))))),FALSE),"dd/mm/yyyy")," Y ",TEXT(VLOOKUP(A821,matriz,IF(generador!B821=1,17,IF(generador!B821=2,20,IF(generador!B821=3,23,IF(generador!B821=4,26,IF(generador!B821=5,29,IF(generador!B821=6,32,IF(generador!B821=7,35,IF(generador!B821=8,38,IF(generador!B821=9,41,IF(generador!B821=10,44,IF(generador!B821=11,47,IF(generador!B821=12,50,IF(generador!B821=13,53,IF(generador!B821=14,56,IF(generador!B821=15,59))))))))))))))),FALSE),"dd/mm/yyyy")),"")</f>
        <v/>
      </c>
    </row>
    <row r="822" spans="1:23" x14ac:dyDescent="0.25">
      <c r="A822" s="12"/>
      <c r="B822" s="5"/>
      <c r="C822" s="5"/>
      <c r="D822" s="14" t="str">
        <f t="shared" si="212"/>
        <v/>
      </c>
      <c r="E822" s="15" t="str">
        <f>IFERROR(IF(A822&lt;&gt;"",VLOOKUP(A822,matriz,IF(generador!B822=1,15,IF(generador!B822=2,18,IF(generador!B822=3,21,IF(generador!B822=4,24,IF(generador!B822=5,27,IF(generador!B822=6,30,IF(generador!B822=7,33,IF(generador!B822=8,36,IF(generador!B822=9,39,IF(generador!B822=10,42,IF(generador!B822=11,45,IF(generador!B822=12,48,IF(generador!B822=13,51,IF(generador!B822=14,54,IF(generador!B822=15,57))))))))))))))),FALSE),""),"")</f>
        <v/>
      </c>
      <c r="F822" s="16" t="str">
        <f t="shared" si="213"/>
        <v/>
      </c>
      <c r="G822" s="20" t="str">
        <f t="shared" si="214"/>
        <v/>
      </c>
      <c r="H822" s="13" t="str">
        <f t="shared" ca="1" si="217"/>
        <v/>
      </c>
      <c r="I822" s="14" t="str">
        <f t="shared" si="218"/>
        <v/>
      </c>
      <c r="J822" s="14" t="str">
        <f>""</f>
        <v/>
      </c>
      <c r="K822" s="14" t="str">
        <f t="shared" si="219"/>
        <v/>
      </c>
      <c r="L822" s="14" t="str">
        <f t="shared" si="220"/>
        <v/>
      </c>
      <c r="M822" s="14" t="str">
        <f t="shared" si="221"/>
        <v/>
      </c>
      <c r="N822" s="14" t="str">
        <f t="shared" si="222"/>
        <v/>
      </c>
      <c r="O822" s="14" t="str">
        <f t="shared" si="223"/>
        <v/>
      </c>
      <c r="P822" s="14" t="str">
        <f t="shared" si="224"/>
        <v/>
      </c>
      <c r="Q822" s="14" t="str">
        <f t="shared" si="225"/>
        <v/>
      </c>
      <c r="R822" s="96" t="str">
        <f t="shared" si="215"/>
        <v/>
      </c>
      <c r="S822" s="14" t="str">
        <f t="shared" si="226"/>
        <v/>
      </c>
      <c r="T822" s="14" t="str">
        <f t="shared" si="216"/>
        <v/>
      </c>
      <c r="U822" s="14" t="str">
        <f t="shared" si="227"/>
        <v/>
      </c>
      <c r="V822" s="14" t="str">
        <f t="shared" si="228"/>
        <v/>
      </c>
      <c r="W822" s="14" t="str">
        <f>IFERROR(CONCATENATE("PAGO N° ",B822," DEL CONTRATO CPS ",V822," ENTRE ",TEXT(VLOOKUP(A822,matriz,IF(generador!B822=1,16,IF(generador!B822=2,19,IF(generador!B822=3,22,IF(generador!B822=4,25,IF(generador!B822=5,28,IF(generador!B822=6,31,IF(generador!B822=7,34,IF(generador!B822=8,37,IF(generador!B822=9,40,IF(generador!B822=10,43,IF(generador!B822=11,46,IF(generador!B822=12,49,IF(generador!B822=13,52,IF(generador!B822=14,55,IF(generador!B822=15,58))))))))))))))),FALSE),"dd/mm/yyyy")," Y ",TEXT(VLOOKUP(A822,matriz,IF(generador!B822=1,17,IF(generador!B822=2,20,IF(generador!B822=3,23,IF(generador!B822=4,26,IF(generador!B822=5,29,IF(generador!B822=6,32,IF(generador!B822=7,35,IF(generador!B822=8,38,IF(generador!B822=9,41,IF(generador!B822=10,44,IF(generador!B822=11,47,IF(generador!B822=12,50,IF(generador!B822=13,53,IF(generador!B822=14,56,IF(generador!B822=15,59))))))))))))))),FALSE),"dd/mm/yyyy")),"")</f>
        <v/>
      </c>
    </row>
    <row r="823" spans="1:23" x14ac:dyDescent="0.25">
      <c r="A823" s="12"/>
      <c r="B823" s="5"/>
      <c r="C823" s="5"/>
      <c r="D823" s="14" t="str">
        <f t="shared" si="212"/>
        <v/>
      </c>
      <c r="E823" s="15" t="str">
        <f>IFERROR(IF(A823&lt;&gt;"",VLOOKUP(A823,matriz,IF(generador!B823=1,15,IF(generador!B823=2,18,IF(generador!B823=3,21,IF(generador!B823=4,24,IF(generador!B823=5,27,IF(generador!B823=6,30,IF(generador!B823=7,33,IF(generador!B823=8,36,IF(generador!B823=9,39,IF(generador!B823=10,42,IF(generador!B823=11,45,IF(generador!B823=12,48,IF(generador!B823=13,51,IF(generador!B823=14,54,IF(generador!B823=15,57))))))))))))))),FALSE),""),"")</f>
        <v/>
      </c>
      <c r="F823" s="16" t="str">
        <f t="shared" si="213"/>
        <v/>
      </c>
      <c r="G823" s="20" t="str">
        <f t="shared" si="214"/>
        <v/>
      </c>
      <c r="H823" s="13" t="str">
        <f t="shared" ca="1" si="217"/>
        <v/>
      </c>
      <c r="I823" s="14" t="str">
        <f t="shared" si="218"/>
        <v/>
      </c>
      <c r="J823" s="14" t="str">
        <f>""</f>
        <v/>
      </c>
      <c r="K823" s="14" t="str">
        <f t="shared" si="219"/>
        <v/>
      </c>
      <c r="L823" s="14" t="str">
        <f t="shared" si="220"/>
        <v/>
      </c>
      <c r="M823" s="14" t="str">
        <f t="shared" si="221"/>
        <v/>
      </c>
      <c r="N823" s="14" t="str">
        <f t="shared" si="222"/>
        <v/>
      </c>
      <c r="O823" s="14" t="str">
        <f t="shared" si="223"/>
        <v/>
      </c>
      <c r="P823" s="14" t="str">
        <f t="shared" si="224"/>
        <v/>
      </c>
      <c r="Q823" s="14" t="str">
        <f t="shared" si="225"/>
        <v/>
      </c>
      <c r="R823" s="96" t="str">
        <f t="shared" si="215"/>
        <v/>
      </c>
      <c r="S823" s="14" t="str">
        <f t="shared" si="226"/>
        <v/>
      </c>
      <c r="T823" s="14" t="str">
        <f t="shared" si="216"/>
        <v/>
      </c>
      <c r="U823" s="14" t="str">
        <f t="shared" si="227"/>
        <v/>
      </c>
      <c r="V823" s="14" t="str">
        <f t="shared" si="228"/>
        <v/>
      </c>
      <c r="W823" s="14" t="str">
        <f>IFERROR(CONCATENATE("PAGO N° ",B823," DEL CONTRATO CPS ",V823," ENTRE ",TEXT(VLOOKUP(A823,matriz,IF(generador!B823=1,16,IF(generador!B823=2,19,IF(generador!B823=3,22,IF(generador!B823=4,25,IF(generador!B823=5,28,IF(generador!B823=6,31,IF(generador!B823=7,34,IF(generador!B823=8,37,IF(generador!B823=9,40,IF(generador!B823=10,43,IF(generador!B823=11,46,IF(generador!B823=12,49,IF(generador!B823=13,52,IF(generador!B823=14,55,IF(generador!B823=15,58))))))))))))))),FALSE),"dd/mm/yyyy")," Y ",TEXT(VLOOKUP(A823,matriz,IF(generador!B823=1,17,IF(generador!B823=2,20,IF(generador!B823=3,23,IF(generador!B823=4,26,IF(generador!B823=5,29,IF(generador!B823=6,32,IF(generador!B823=7,35,IF(generador!B823=8,38,IF(generador!B823=9,41,IF(generador!B823=10,44,IF(generador!B823=11,47,IF(generador!B823=12,50,IF(generador!B823=13,53,IF(generador!B823=14,56,IF(generador!B823=15,59))))))))))))))),FALSE),"dd/mm/yyyy")),"")</f>
        <v/>
      </c>
    </row>
    <row r="824" spans="1:23" x14ac:dyDescent="0.25">
      <c r="A824" s="12"/>
      <c r="B824" s="5"/>
      <c r="C824" s="5"/>
      <c r="D824" s="14" t="str">
        <f t="shared" si="212"/>
        <v/>
      </c>
      <c r="E824" s="15" t="str">
        <f>IFERROR(IF(A824&lt;&gt;"",VLOOKUP(A824,matriz,IF(generador!B824=1,15,IF(generador!B824=2,18,IF(generador!B824=3,21,IF(generador!B824=4,24,IF(generador!B824=5,27,IF(generador!B824=6,30,IF(generador!B824=7,33,IF(generador!B824=8,36,IF(generador!B824=9,39,IF(generador!B824=10,42,IF(generador!B824=11,45,IF(generador!B824=12,48,IF(generador!B824=13,51,IF(generador!B824=14,54,IF(generador!B824=15,57))))))))))))))),FALSE),""),"")</f>
        <v/>
      </c>
      <c r="F824" s="16" t="str">
        <f t="shared" si="213"/>
        <v/>
      </c>
      <c r="G824" s="20" t="str">
        <f t="shared" si="214"/>
        <v/>
      </c>
      <c r="H824" s="13" t="str">
        <f t="shared" ca="1" si="217"/>
        <v/>
      </c>
      <c r="I824" s="14" t="str">
        <f t="shared" si="218"/>
        <v/>
      </c>
      <c r="J824" s="14" t="str">
        <f>""</f>
        <v/>
      </c>
      <c r="K824" s="14" t="str">
        <f t="shared" si="219"/>
        <v/>
      </c>
      <c r="L824" s="14" t="str">
        <f t="shared" si="220"/>
        <v/>
      </c>
      <c r="M824" s="14" t="str">
        <f t="shared" si="221"/>
        <v/>
      </c>
      <c r="N824" s="14" t="str">
        <f t="shared" si="222"/>
        <v/>
      </c>
      <c r="O824" s="14" t="str">
        <f t="shared" si="223"/>
        <v/>
      </c>
      <c r="P824" s="14" t="str">
        <f t="shared" si="224"/>
        <v/>
      </c>
      <c r="Q824" s="14" t="str">
        <f t="shared" si="225"/>
        <v/>
      </c>
      <c r="R824" s="96" t="str">
        <f t="shared" si="215"/>
        <v/>
      </c>
      <c r="S824" s="14" t="str">
        <f t="shared" si="226"/>
        <v/>
      </c>
      <c r="T824" s="14" t="str">
        <f t="shared" si="216"/>
        <v/>
      </c>
      <c r="U824" s="14" t="str">
        <f t="shared" si="227"/>
        <v/>
      </c>
      <c r="V824" s="14" t="str">
        <f t="shared" si="228"/>
        <v/>
      </c>
      <c r="W824" s="14" t="str">
        <f>IFERROR(CONCATENATE("PAGO N° ",B824," DEL CONTRATO CPS ",V824," ENTRE ",TEXT(VLOOKUP(A824,matriz,IF(generador!B824=1,16,IF(generador!B824=2,19,IF(generador!B824=3,22,IF(generador!B824=4,25,IF(generador!B824=5,28,IF(generador!B824=6,31,IF(generador!B824=7,34,IF(generador!B824=8,37,IF(generador!B824=9,40,IF(generador!B824=10,43,IF(generador!B824=11,46,IF(generador!B824=12,49,IF(generador!B824=13,52,IF(generador!B824=14,55,IF(generador!B824=15,58))))))))))))))),FALSE),"dd/mm/yyyy")," Y ",TEXT(VLOOKUP(A824,matriz,IF(generador!B824=1,17,IF(generador!B824=2,20,IF(generador!B824=3,23,IF(generador!B824=4,26,IF(generador!B824=5,29,IF(generador!B824=6,32,IF(generador!B824=7,35,IF(generador!B824=8,38,IF(generador!B824=9,41,IF(generador!B824=10,44,IF(generador!B824=11,47,IF(generador!B824=12,50,IF(generador!B824=13,53,IF(generador!B824=14,56,IF(generador!B824=15,59))))))))))))))),FALSE),"dd/mm/yyyy")),"")</f>
        <v/>
      </c>
    </row>
    <row r="825" spans="1:23" x14ac:dyDescent="0.25">
      <c r="A825" s="12"/>
      <c r="B825" s="5"/>
      <c r="C825" s="5"/>
      <c r="D825" s="14" t="str">
        <f t="shared" si="212"/>
        <v/>
      </c>
      <c r="E825" s="15" t="str">
        <f>IFERROR(IF(A825&lt;&gt;"",VLOOKUP(A825,matriz,IF(generador!B825=1,15,IF(generador!B825=2,18,IF(generador!B825=3,21,IF(generador!B825=4,24,IF(generador!B825=5,27,IF(generador!B825=6,30,IF(generador!B825=7,33,IF(generador!B825=8,36,IF(generador!B825=9,39,IF(generador!B825=10,42,IF(generador!B825=11,45,IF(generador!B825=12,48,IF(generador!B825=13,51,IF(generador!B825=14,54,IF(generador!B825=15,57))))))))))))))),FALSE),""),"")</f>
        <v/>
      </c>
      <c r="F825" s="16" t="str">
        <f t="shared" si="213"/>
        <v/>
      </c>
      <c r="G825" s="20" t="str">
        <f t="shared" si="214"/>
        <v/>
      </c>
      <c r="H825" s="13" t="str">
        <f t="shared" ca="1" si="217"/>
        <v/>
      </c>
      <c r="I825" s="14" t="str">
        <f t="shared" si="218"/>
        <v/>
      </c>
      <c r="J825" s="14" t="str">
        <f>""</f>
        <v/>
      </c>
      <c r="K825" s="14" t="str">
        <f t="shared" si="219"/>
        <v/>
      </c>
      <c r="L825" s="14" t="str">
        <f t="shared" si="220"/>
        <v/>
      </c>
      <c r="M825" s="14" t="str">
        <f t="shared" si="221"/>
        <v/>
      </c>
      <c r="N825" s="14" t="str">
        <f t="shared" si="222"/>
        <v/>
      </c>
      <c r="O825" s="14" t="str">
        <f t="shared" si="223"/>
        <v/>
      </c>
      <c r="P825" s="14" t="str">
        <f t="shared" si="224"/>
        <v/>
      </c>
      <c r="Q825" s="14" t="str">
        <f t="shared" si="225"/>
        <v/>
      </c>
      <c r="R825" s="96" t="str">
        <f t="shared" si="215"/>
        <v/>
      </c>
      <c r="S825" s="14" t="str">
        <f t="shared" si="226"/>
        <v/>
      </c>
      <c r="T825" s="14" t="str">
        <f t="shared" si="216"/>
        <v/>
      </c>
      <c r="U825" s="14" t="str">
        <f t="shared" si="227"/>
        <v/>
      </c>
      <c r="V825" s="14" t="str">
        <f t="shared" si="228"/>
        <v/>
      </c>
      <c r="W825" s="14" t="str">
        <f>IFERROR(CONCATENATE("PAGO N° ",B825," DEL CONTRATO CPS ",V825," ENTRE ",TEXT(VLOOKUP(A825,matriz,IF(generador!B825=1,16,IF(generador!B825=2,19,IF(generador!B825=3,22,IF(generador!B825=4,25,IF(generador!B825=5,28,IF(generador!B825=6,31,IF(generador!B825=7,34,IF(generador!B825=8,37,IF(generador!B825=9,40,IF(generador!B825=10,43,IF(generador!B825=11,46,IF(generador!B825=12,49,IF(generador!B825=13,52,IF(generador!B825=14,55,IF(generador!B825=15,58))))))))))))))),FALSE),"dd/mm/yyyy")," Y ",TEXT(VLOOKUP(A825,matriz,IF(generador!B825=1,17,IF(generador!B825=2,20,IF(generador!B825=3,23,IF(generador!B825=4,26,IF(generador!B825=5,29,IF(generador!B825=6,32,IF(generador!B825=7,35,IF(generador!B825=8,38,IF(generador!B825=9,41,IF(generador!B825=10,44,IF(generador!B825=11,47,IF(generador!B825=12,50,IF(generador!B825=13,53,IF(generador!B825=14,56,IF(generador!B825=15,59))))))))))))))),FALSE),"dd/mm/yyyy")),"")</f>
        <v/>
      </c>
    </row>
    <row r="826" spans="1:23" x14ac:dyDescent="0.25">
      <c r="A826" s="12"/>
      <c r="B826" s="5"/>
      <c r="C826" s="5"/>
      <c r="D826" s="14" t="str">
        <f t="shared" si="212"/>
        <v/>
      </c>
      <c r="E826" s="15" t="str">
        <f>IFERROR(IF(A826&lt;&gt;"",VLOOKUP(A826,matriz,IF(generador!B826=1,15,IF(generador!B826=2,18,IF(generador!B826=3,21,IF(generador!B826=4,24,IF(generador!B826=5,27,IF(generador!B826=6,30,IF(generador!B826=7,33,IF(generador!B826=8,36,IF(generador!B826=9,39,IF(generador!B826=10,42,IF(generador!B826=11,45,IF(generador!B826=12,48,IF(generador!B826=13,51,IF(generador!B826=14,54,IF(generador!B826=15,57))))))))))))))),FALSE),""),"")</f>
        <v/>
      </c>
      <c r="F826" s="16" t="str">
        <f t="shared" si="213"/>
        <v/>
      </c>
      <c r="G826" s="20" t="str">
        <f t="shared" si="214"/>
        <v/>
      </c>
      <c r="H826" s="13" t="str">
        <f t="shared" ca="1" si="217"/>
        <v/>
      </c>
      <c r="I826" s="14" t="str">
        <f t="shared" si="218"/>
        <v/>
      </c>
      <c r="J826" s="14" t="str">
        <f>""</f>
        <v/>
      </c>
      <c r="K826" s="14" t="str">
        <f t="shared" si="219"/>
        <v/>
      </c>
      <c r="L826" s="14" t="str">
        <f t="shared" si="220"/>
        <v/>
      </c>
      <c r="M826" s="14" t="str">
        <f t="shared" si="221"/>
        <v/>
      </c>
      <c r="N826" s="14" t="str">
        <f t="shared" si="222"/>
        <v/>
      </c>
      <c r="O826" s="14" t="str">
        <f t="shared" si="223"/>
        <v/>
      </c>
      <c r="P826" s="14" t="str">
        <f t="shared" si="224"/>
        <v/>
      </c>
      <c r="Q826" s="14" t="str">
        <f t="shared" si="225"/>
        <v/>
      </c>
      <c r="R826" s="96" t="str">
        <f t="shared" si="215"/>
        <v/>
      </c>
      <c r="S826" s="14" t="str">
        <f t="shared" si="226"/>
        <v/>
      </c>
      <c r="T826" s="14" t="str">
        <f t="shared" si="216"/>
        <v/>
      </c>
      <c r="U826" s="14" t="str">
        <f t="shared" si="227"/>
        <v/>
      </c>
      <c r="V826" s="14" t="str">
        <f t="shared" si="228"/>
        <v/>
      </c>
      <c r="W826" s="14" t="str">
        <f>IFERROR(CONCATENATE("PAGO N° ",B826," DEL CONTRATO CPS ",V826," ENTRE ",TEXT(VLOOKUP(A826,matriz,IF(generador!B826=1,16,IF(generador!B826=2,19,IF(generador!B826=3,22,IF(generador!B826=4,25,IF(generador!B826=5,28,IF(generador!B826=6,31,IF(generador!B826=7,34,IF(generador!B826=8,37,IF(generador!B826=9,40,IF(generador!B826=10,43,IF(generador!B826=11,46,IF(generador!B826=12,49,IF(generador!B826=13,52,IF(generador!B826=14,55,IF(generador!B826=15,58))))))))))))))),FALSE),"dd/mm/yyyy")," Y ",TEXT(VLOOKUP(A826,matriz,IF(generador!B826=1,17,IF(generador!B826=2,20,IF(generador!B826=3,23,IF(generador!B826=4,26,IF(generador!B826=5,29,IF(generador!B826=6,32,IF(generador!B826=7,35,IF(generador!B826=8,38,IF(generador!B826=9,41,IF(generador!B826=10,44,IF(generador!B826=11,47,IF(generador!B826=12,50,IF(generador!B826=13,53,IF(generador!B826=14,56,IF(generador!B826=15,59))))))))))))))),FALSE),"dd/mm/yyyy")),"")</f>
        <v/>
      </c>
    </row>
    <row r="827" spans="1:23" x14ac:dyDescent="0.25">
      <c r="A827" s="12"/>
      <c r="B827" s="5"/>
      <c r="C827" s="5"/>
      <c r="D827" s="14" t="str">
        <f t="shared" si="212"/>
        <v/>
      </c>
      <c r="E827" s="15" t="str">
        <f>IFERROR(IF(A827&lt;&gt;"",VLOOKUP(A827,matriz,IF(generador!B827=1,15,IF(generador!B827=2,18,IF(generador!B827=3,21,IF(generador!B827=4,24,IF(generador!B827=5,27,IF(generador!B827=6,30,IF(generador!B827=7,33,IF(generador!B827=8,36,IF(generador!B827=9,39,IF(generador!B827=10,42,IF(generador!B827=11,45,IF(generador!B827=12,48,IF(generador!B827=13,51,IF(generador!B827=14,54,IF(generador!B827=15,57))))))))))))))),FALSE),""),"")</f>
        <v/>
      </c>
      <c r="F827" s="16" t="str">
        <f t="shared" si="213"/>
        <v/>
      </c>
      <c r="G827" s="20" t="str">
        <f t="shared" si="214"/>
        <v/>
      </c>
      <c r="H827" s="13" t="str">
        <f t="shared" ca="1" si="217"/>
        <v/>
      </c>
      <c r="I827" s="14" t="str">
        <f t="shared" si="218"/>
        <v/>
      </c>
      <c r="J827" s="14" t="str">
        <f>""</f>
        <v/>
      </c>
      <c r="K827" s="14" t="str">
        <f t="shared" si="219"/>
        <v/>
      </c>
      <c r="L827" s="14" t="str">
        <f t="shared" si="220"/>
        <v/>
      </c>
      <c r="M827" s="14" t="str">
        <f t="shared" si="221"/>
        <v/>
      </c>
      <c r="N827" s="14" t="str">
        <f t="shared" si="222"/>
        <v/>
      </c>
      <c r="O827" s="14" t="str">
        <f t="shared" si="223"/>
        <v/>
      </c>
      <c r="P827" s="14" t="str">
        <f t="shared" si="224"/>
        <v/>
      </c>
      <c r="Q827" s="14" t="str">
        <f t="shared" si="225"/>
        <v/>
      </c>
      <c r="R827" s="96" t="str">
        <f t="shared" si="215"/>
        <v/>
      </c>
      <c r="S827" s="14" t="str">
        <f t="shared" si="226"/>
        <v/>
      </c>
      <c r="T827" s="14" t="str">
        <f t="shared" si="216"/>
        <v/>
      </c>
      <c r="U827" s="14" t="str">
        <f t="shared" si="227"/>
        <v/>
      </c>
      <c r="V827" s="14" t="str">
        <f t="shared" si="228"/>
        <v/>
      </c>
      <c r="W827" s="14" t="str">
        <f>IFERROR(CONCATENATE("PAGO N° ",B827," DEL CONTRATO CPS ",V827," ENTRE ",TEXT(VLOOKUP(A827,matriz,IF(generador!B827=1,16,IF(generador!B827=2,19,IF(generador!B827=3,22,IF(generador!B827=4,25,IF(generador!B827=5,28,IF(generador!B827=6,31,IF(generador!B827=7,34,IF(generador!B827=8,37,IF(generador!B827=9,40,IF(generador!B827=10,43,IF(generador!B827=11,46,IF(generador!B827=12,49,IF(generador!B827=13,52,IF(generador!B827=14,55,IF(generador!B827=15,58))))))))))))))),FALSE),"dd/mm/yyyy")," Y ",TEXT(VLOOKUP(A827,matriz,IF(generador!B827=1,17,IF(generador!B827=2,20,IF(generador!B827=3,23,IF(generador!B827=4,26,IF(generador!B827=5,29,IF(generador!B827=6,32,IF(generador!B827=7,35,IF(generador!B827=8,38,IF(generador!B827=9,41,IF(generador!B827=10,44,IF(generador!B827=11,47,IF(generador!B827=12,50,IF(generador!B827=13,53,IF(generador!B827=14,56,IF(generador!B827=15,59))))))))))))))),FALSE),"dd/mm/yyyy")),"")</f>
        <v/>
      </c>
    </row>
    <row r="828" spans="1:23" x14ac:dyDescent="0.25">
      <c r="A828" s="12"/>
      <c r="B828" s="5"/>
      <c r="C828" s="5"/>
      <c r="D828" s="14" t="str">
        <f t="shared" si="212"/>
        <v/>
      </c>
      <c r="E828" s="15" t="str">
        <f>IFERROR(IF(A828&lt;&gt;"",VLOOKUP(A828,matriz,IF(generador!B828=1,15,IF(generador!B828=2,18,IF(generador!B828=3,21,IF(generador!B828=4,24,IF(generador!B828=5,27,IF(generador!B828=6,30,IF(generador!B828=7,33,IF(generador!B828=8,36,IF(generador!B828=9,39,IF(generador!B828=10,42,IF(generador!B828=11,45,IF(generador!B828=12,48,IF(generador!B828=13,51,IF(generador!B828=14,54,IF(generador!B828=15,57))))))))))))))),FALSE),""),"")</f>
        <v/>
      </c>
      <c r="F828" s="16" t="str">
        <f t="shared" si="213"/>
        <v/>
      </c>
      <c r="G828" s="20" t="str">
        <f t="shared" si="214"/>
        <v/>
      </c>
      <c r="H828" s="13" t="str">
        <f t="shared" ca="1" si="217"/>
        <v/>
      </c>
      <c r="I828" s="14" t="str">
        <f t="shared" si="218"/>
        <v/>
      </c>
      <c r="J828" s="14" t="str">
        <f>""</f>
        <v/>
      </c>
      <c r="K828" s="14" t="str">
        <f t="shared" si="219"/>
        <v/>
      </c>
      <c r="L828" s="14" t="str">
        <f t="shared" si="220"/>
        <v/>
      </c>
      <c r="M828" s="14" t="str">
        <f t="shared" si="221"/>
        <v/>
      </c>
      <c r="N828" s="14" t="str">
        <f t="shared" si="222"/>
        <v/>
      </c>
      <c r="O828" s="14" t="str">
        <f t="shared" si="223"/>
        <v/>
      </c>
      <c r="P828" s="14" t="str">
        <f t="shared" si="224"/>
        <v/>
      </c>
      <c r="Q828" s="14" t="str">
        <f t="shared" si="225"/>
        <v/>
      </c>
      <c r="R828" s="96" t="str">
        <f t="shared" si="215"/>
        <v/>
      </c>
      <c r="S828" s="14" t="str">
        <f t="shared" si="226"/>
        <v/>
      </c>
      <c r="T828" s="14" t="str">
        <f t="shared" si="216"/>
        <v/>
      </c>
      <c r="U828" s="14" t="str">
        <f t="shared" si="227"/>
        <v/>
      </c>
      <c r="V828" s="14" t="str">
        <f t="shared" si="228"/>
        <v/>
      </c>
      <c r="W828" s="14" t="str">
        <f>IFERROR(CONCATENATE("PAGO N° ",B828," DEL CONTRATO CPS ",V828," ENTRE ",TEXT(VLOOKUP(A828,matriz,IF(generador!B828=1,16,IF(generador!B828=2,19,IF(generador!B828=3,22,IF(generador!B828=4,25,IF(generador!B828=5,28,IF(generador!B828=6,31,IF(generador!B828=7,34,IF(generador!B828=8,37,IF(generador!B828=9,40,IF(generador!B828=10,43,IF(generador!B828=11,46,IF(generador!B828=12,49,IF(generador!B828=13,52,IF(generador!B828=14,55,IF(generador!B828=15,58))))))))))))))),FALSE),"dd/mm/yyyy")," Y ",TEXT(VLOOKUP(A828,matriz,IF(generador!B828=1,17,IF(generador!B828=2,20,IF(generador!B828=3,23,IF(generador!B828=4,26,IF(generador!B828=5,29,IF(generador!B828=6,32,IF(generador!B828=7,35,IF(generador!B828=8,38,IF(generador!B828=9,41,IF(generador!B828=10,44,IF(generador!B828=11,47,IF(generador!B828=12,50,IF(generador!B828=13,53,IF(generador!B828=14,56,IF(generador!B828=15,59))))))))))))))),FALSE),"dd/mm/yyyy")),"")</f>
        <v/>
      </c>
    </row>
    <row r="829" spans="1:23" x14ac:dyDescent="0.25">
      <c r="A829" s="12"/>
      <c r="B829" s="5"/>
      <c r="C829" s="5"/>
      <c r="D829" s="14" t="str">
        <f t="shared" si="212"/>
        <v/>
      </c>
      <c r="E829" s="15" t="str">
        <f>IFERROR(IF(A829&lt;&gt;"",VLOOKUP(A829,matriz,IF(generador!B829=1,15,IF(generador!B829=2,18,IF(generador!B829=3,21,IF(generador!B829=4,24,IF(generador!B829=5,27,IF(generador!B829=6,30,IF(generador!B829=7,33,IF(generador!B829=8,36,IF(generador!B829=9,39,IF(generador!B829=10,42,IF(generador!B829=11,45,IF(generador!B829=12,48,IF(generador!B829=13,51,IF(generador!B829=14,54,IF(generador!B829=15,57))))))))))))))),FALSE),""),"")</f>
        <v/>
      </c>
      <c r="F829" s="16" t="str">
        <f t="shared" si="213"/>
        <v/>
      </c>
      <c r="G829" s="20" t="str">
        <f t="shared" si="214"/>
        <v/>
      </c>
      <c r="H829" s="13" t="str">
        <f t="shared" ca="1" si="217"/>
        <v/>
      </c>
      <c r="I829" s="14" t="str">
        <f t="shared" si="218"/>
        <v/>
      </c>
      <c r="J829" s="14" t="str">
        <f>""</f>
        <v/>
      </c>
      <c r="K829" s="14" t="str">
        <f t="shared" si="219"/>
        <v/>
      </c>
      <c r="L829" s="14" t="str">
        <f t="shared" si="220"/>
        <v/>
      </c>
      <c r="M829" s="14" t="str">
        <f t="shared" si="221"/>
        <v/>
      </c>
      <c r="N829" s="14" t="str">
        <f t="shared" si="222"/>
        <v/>
      </c>
      <c r="O829" s="14" t="str">
        <f t="shared" si="223"/>
        <v/>
      </c>
      <c r="P829" s="14" t="str">
        <f t="shared" si="224"/>
        <v/>
      </c>
      <c r="Q829" s="14" t="str">
        <f t="shared" si="225"/>
        <v/>
      </c>
      <c r="R829" s="96" t="str">
        <f t="shared" si="215"/>
        <v/>
      </c>
      <c r="S829" s="14" t="str">
        <f t="shared" si="226"/>
        <v/>
      </c>
      <c r="T829" s="14" t="str">
        <f t="shared" si="216"/>
        <v/>
      </c>
      <c r="U829" s="14" t="str">
        <f t="shared" si="227"/>
        <v/>
      </c>
      <c r="V829" s="14" t="str">
        <f t="shared" si="228"/>
        <v/>
      </c>
      <c r="W829" s="14" t="str">
        <f>IFERROR(CONCATENATE("PAGO N° ",B829," DEL CONTRATO CPS ",V829," ENTRE ",TEXT(VLOOKUP(A829,matriz,IF(generador!B829=1,16,IF(generador!B829=2,19,IF(generador!B829=3,22,IF(generador!B829=4,25,IF(generador!B829=5,28,IF(generador!B829=6,31,IF(generador!B829=7,34,IF(generador!B829=8,37,IF(generador!B829=9,40,IF(generador!B829=10,43,IF(generador!B829=11,46,IF(generador!B829=12,49,IF(generador!B829=13,52,IF(generador!B829=14,55,IF(generador!B829=15,58))))))))))))))),FALSE),"dd/mm/yyyy")," Y ",TEXT(VLOOKUP(A829,matriz,IF(generador!B829=1,17,IF(generador!B829=2,20,IF(generador!B829=3,23,IF(generador!B829=4,26,IF(generador!B829=5,29,IF(generador!B829=6,32,IF(generador!B829=7,35,IF(generador!B829=8,38,IF(generador!B829=9,41,IF(generador!B829=10,44,IF(generador!B829=11,47,IF(generador!B829=12,50,IF(generador!B829=13,53,IF(generador!B829=14,56,IF(generador!B829=15,59))))))))))))))),FALSE),"dd/mm/yyyy")),"")</f>
        <v/>
      </c>
    </row>
    <row r="830" spans="1:23" x14ac:dyDescent="0.25">
      <c r="A830" s="12"/>
      <c r="B830" s="5"/>
      <c r="C830" s="5"/>
      <c r="D830" s="14" t="str">
        <f t="shared" si="212"/>
        <v/>
      </c>
      <c r="E830" s="15" t="str">
        <f>IFERROR(IF(A830&lt;&gt;"",VLOOKUP(A830,matriz,IF(generador!B830=1,15,IF(generador!B830=2,18,IF(generador!B830=3,21,IF(generador!B830=4,24,IF(generador!B830=5,27,IF(generador!B830=6,30,IF(generador!B830=7,33,IF(generador!B830=8,36,IF(generador!B830=9,39,IF(generador!B830=10,42,IF(generador!B830=11,45,IF(generador!B830=12,48,IF(generador!B830=13,51,IF(generador!B830=14,54,IF(generador!B830=15,57))))))))))))))),FALSE),""),"")</f>
        <v/>
      </c>
      <c r="F830" s="16" t="str">
        <f t="shared" si="213"/>
        <v/>
      </c>
      <c r="G830" s="20" t="str">
        <f t="shared" si="214"/>
        <v/>
      </c>
      <c r="H830" s="13" t="str">
        <f t="shared" ca="1" si="217"/>
        <v/>
      </c>
      <c r="I830" s="14" t="str">
        <f t="shared" si="218"/>
        <v/>
      </c>
      <c r="J830" s="14" t="str">
        <f>""</f>
        <v/>
      </c>
      <c r="K830" s="14" t="str">
        <f t="shared" si="219"/>
        <v/>
      </c>
      <c r="L830" s="14" t="str">
        <f t="shared" si="220"/>
        <v/>
      </c>
      <c r="M830" s="14" t="str">
        <f t="shared" si="221"/>
        <v/>
      </c>
      <c r="N830" s="14" t="str">
        <f t="shared" si="222"/>
        <v/>
      </c>
      <c r="O830" s="14" t="str">
        <f t="shared" si="223"/>
        <v/>
      </c>
      <c r="P830" s="14" t="str">
        <f t="shared" si="224"/>
        <v/>
      </c>
      <c r="Q830" s="14" t="str">
        <f t="shared" si="225"/>
        <v/>
      </c>
      <c r="R830" s="96" t="str">
        <f t="shared" si="215"/>
        <v/>
      </c>
      <c r="S830" s="14" t="str">
        <f t="shared" si="226"/>
        <v/>
      </c>
      <c r="T830" s="14" t="str">
        <f t="shared" si="216"/>
        <v/>
      </c>
      <c r="U830" s="14" t="str">
        <f t="shared" si="227"/>
        <v/>
      </c>
      <c r="V830" s="14" t="str">
        <f t="shared" si="228"/>
        <v/>
      </c>
      <c r="W830" s="14" t="str">
        <f>IFERROR(CONCATENATE("PAGO N° ",B830," DEL CONTRATO CPS ",V830," ENTRE ",TEXT(VLOOKUP(A830,matriz,IF(generador!B830=1,16,IF(generador!B830=2,19,IF(generador!B830=3,22,IF(generador!B830=4,25,IF(generador!B830=5,28,IF(generador!B830=6,31,IF(generador!B830=7,34,IF(generador!B830=8,37,IF(generador!B830=9,40,IF(generador!B830=10,43,IF(generador!B830=11,46,IF(generador!B830=12,49,IF(generador!B830=13,52,IF(generador!B830=14,55,IF(generador!B830=15,58))))))))))))))),FALSE),"dd/mm/yyyy")," Y ",TEXT(VLOOKUP(A830,matriz,IF(generador!B830=1,17,IF(generador!B830=2,20,IF(generador!B830=3,23,IF(generador!B830=4,26,IF(generador!B830=5,29,IF(generador!B830=6,32,IF(generador!B830=7,35,IF(generador!B830=8,38,IF(generador!B830=9,41,IF(generador!B830=10,44,IF(generador!B830=11,47,IF(generador!B830=12,50,IF(generador!B830=13,53,IF(generador!B830=14,56,IF(generador!B830=15,59))))))))))))))),FALSE),"dd/mm/yyyy")),"")</f>
        <v/>
      </c>
    </row>
    <row r="831" spans="1:23" x14ac:dyDescent="0.25">
      <c r="A831" s="12"/>
      <c r="B831" s="5"/>
      <c r="C831" s="5"/>
      <c r="D831" s="14" t="str">
        <f t="shared" si="212"/>
        <v/>
      </c>
      <c r="E831" s="15" t="str">
        <f>IFERROR(IF(A831&lt;&gt;"",VLOOKUP(A831,matriz,IF(generador!B831=1,15,IF(generador!B831=2,18,IF(generador!B831=3,21,IF(generador!B831=4,24,IF(generador!B831=5,27,IF(generador!B831=6,30,IF(generador!B831=7,33,IF(generador!B831=8,36,IF(generador!B831=9,39,IF(generador!B831=10,42,IF(generador!B831=11,45,IF(generador!B831=12,48,IF(generador!B831=13,51,IF(generador!B831=14,54,IF(generador!B831=15,57))))))))))))))),FALSE),""),"")</f>
        <v/>
      </c>
      <c r="F831" s="16" t="str">
        <f t="shared" si="213"/>
        <v/>
      </c>
      <c r="G831" s="20" t="str">
        <f t="shared" si="214"/>
        <v/>
      </c>
      <c r="H831" s="13" t="str">
        <f t="shared" ca="1" si="217"/>
        <v/>
      </c>
      <c r="I831" s="14" t="str">
        <f t="shared" si="218"/>
        <v/>
      </c>
      <c r="J831" s="14" t="str">
        <f>""</f>
        <v/>
      </c>
      <c r="K831" s="14" t="str">
        <f t="shared" si="219"/>
        <v/>
      </c>
      <c r="L831" s="14" t="str">
        <f t="shared" si="220"/>
        <v/>
      </c>
      <c r="M831" s="14" t="str">
        <f t="shared" si="221"/>
        <v/>
      </c>
      <c r="N831" s="14" t="str">
        <f t="shared" si="222"/>
        <v/>
      </c>
      <c r="O831" s="14" t="str">
        <f t="shared" si="223"/>
        <v/>
      </c>
      <c r="P831" s="14" t="str">
        <f t="shared" si="224"/>
        <v/>
      </c>
      <c r="Q831" s="14" t="str">
        <f t="shared" si="225"/>
        <v/>
      </c>
      <c r="R831" s="96" t="str">
        <f t="shared" si="215"/>
        <v/>
      </c>
      <c r="S831" s="14" t="str">
        <f t="shared" si="226"/>
        <v/>
      </c>
      <c r="T831" s="14" t="str">
        <f t="shared" si="216"/>
        <v/>
      </c>
      <c r="U831" s="14" t="str">
        <f t="shared" si="227"/>
        <v/>
      </c>
      <c r="V831" s="14" t="str">
        <f t="shared" si="228"/>
        <v/>
      </c>
      <c r="W831" s="14" t="str">
        <f>IFERROR(CONCATENATE("PAGO N° ",B831," DEL CONTRATO CPS ",V831," ENTRE ",TEXT(VLOOKUP(A831,matriz,IF(generador!B831=1,16,IF(generador!B831=2,19,IF(generador!B831=3,22,IF(generador!B831=4,25,IF(generador!B831=5,28,IF(generador!B831=6,31,IF(generador!B831=7,34,IF(generador!B831=8,37,IF(generador!B831=9,40,IF(generador!B831=10,43,IF(generador!B831=11,46,IF(generador!B831=12,49,IF(generador!B831=13,52,IF(generador!B831=14,55,IF(generador!B831=15,58))))))))))))))),FALSE),"dd/mm/yyyy")," Y ",TEXT(VLOOKUP(A831,matriz,IF(generador!B831=1,17,IF(generador!B831=2,20,IF(generador!B831=3,23,IF(generador!B831=4,26,IF(generador!B831=5,29,IF(generador!B831=6,32,IF(generador!B831=7,35,IF(generador!B831=8,38,IF(generador!B831=9,41,IF(generador!B831=10,44,IF(generador!B831=11,47,IF(generador!B831=12,50,IF(generador!B831=13,53,IF(generador!B831=14,56,IF(generador!B831=15,59))))))))))))))),FALSE),"dd/mm/yyyy")),"")</f>
        <v/>
      </c>
    </row>
    <row r="832" spans="1:23" x14ac:dyDescent="0.25">
      <c r="A832" s="12"/>
      <c r="B832" s="5"/>
      <c r="C832" s="5"/>
      <c r="D832" s="14" t="str">
        <f t="shared" si="212"/>
        <v/>
      </c>
      <c r="E832" s="15" t="str">
        <f>IFERROR(IF(A832&lt;&gt;"",VLOOKUP(A832,matriz,IF(generador!B832=1,15,IF(generador!B832=2,18,IF(generador!B832=3,21,IF(generador!B832=4,24,IF(generador!B832=5,27,IF(generador!B832=6,30,IF(generador!B832=7,33,IF(generador!B832=8,36,IF(generador!B832=9,39,IF(generador!B832=10,42,IF(generador!B832=11,45,IF(generador!B832=12,48,IF(generador!B832=13,51,IF(generador!B832=14,54,IF(generador!B832=15,57))))))))))))))),FALSE),""),"")</f>
        <v/>
      </c>
      <c r="F832" s="16" t="str">
        <f t="shared" si="213"/>
        <v/>
      </c>
      <c r="G832" s="20" t="str">
        <f t="shared" si="214"/>
        <v/>
      </c>
      <c r="H832" s="13" t="str">
        <f t="shared" ca="1" si="217"/>
        <v/>
      </c>
      <c r="I832" s="14" t="str">
        <f t="shared" si="218"/>
        <v/>
      </c>
      <c r="J832" s="14" t="str">
        <f>""</f>
        <v/>
      </c>
      <c r="K832" s="14" t="str">
        <f t="shared" si="219"/>
        <v/>
      </c>
      <c r="L832" s="14" t="str">
        <f t="shared" si="220"/>
        <v/>
      </c>
      <c r="M832" s="14" t="str">
        <f t="shared" si="221"/>
        <v/>
      </c>
      <c r="N832" s="14" t="str">
        <f t="shared" si="222"/>
        <v/>
      </c>
      <c r="O832" s="14" t="str">
        <f t="shared" si="223"/>
        <v/>
      </c>
      <c r="P832" s="14" t="str">
        <f t="shared" si="224"/>
        <v/>
      </c>
      <c r="Q832" s="14" t="str">
        <f t="shared" si="225"/>
        <v/>
      </c>
      <c r="R832" s="96" t="str">
        <f t="shared" si="215"/>
        <v/>
      </c>
      <c r="S832" s="14" t="str">
        <f t="shared" si="226"/>
        <v/>
      </c>
      <c r="T832" s="14" t="str">
        <f t="shared" si="216"/>
        <v/>
      </c>
      <c r="U832" s="14" t="str">
        <f t="shared" si="227"/>
        <v/>
      </c>
      <c r="V832" s="14" t="str">
        <f t="shared" si="228"/>
        <v/>
      </c>
      <c r="W832" s="14" t="str">
        <f>IFERROR(CONCATENATE("PAGO N° ",B832," DEL CONTRATO CPS ",V832," ENTRE ",TEXT(VLOOKUP(A832,matriz,IF(generador!B832=1,16,IF(generador!B832=2,19,IF(generador!B832=3,22,IF(generador!B832=4,25,IF(generador!B832=5,28,IF(generador!B832=6,31,IF(generador!B832=7,34,IF(generador!B832=8,37,IF(generador!B832=9,40,IF(generador!B832=10,43,IF(generador!B832=11,46,IF(generador!B832=12,49,IF(generador!B832=13,52,IF(generador!B832=14,55,IF(generador!B832=15,58))))))))))))))),FALSE),"dd/mm/yyyy")," Y ",TEXT(VLOOKUP(A832,matriz,IF(generador!B832=1,17,IF(generador!B832=2,20,IF(generador!B832=3,23,IF(generador!B832=4,26,IF(generador!B832=5,29,IF(generador!B832=6,32,IF(generador!B832=7,35,IF(generador!B832=8,38,IF(generador!B832=9,41,IF(generador!B832=10,44,IF(generador!B832=11,47,IF(generador!B832=12,50,IF(generador!B832=13,53,IF(generador!B832=14,56,IF(generador!B832=15,59))))))))))))))),FALSE),"dd/mm/yyyy")),"")</f>
        <v/>
      </c>
    </row>
    <row r="833" spans="1:23" x14ac:dyDescent="0.25">
      <c r="A833" s="12"/>
      <c r="B833" s="5"/>
      <c r="C833" s="5"/>
      <c r="D833" s="14" t="str">
        <f t="shared" si="212"/>
        <v/>
      </c>
      <c r="E833" s="15" t="str">
        <f>IFERROR(IF(A833&lt;&gt;"",VLOOKUP(A833,matriz,IF(generador!B833=1,15,IF(generador!B833=2,18,IF(generador!B833=3,21,IF(generador!B833=4,24,IF(generador!B833=5,27,IF(generador!B833=6,30,IF(generador!B833=7,33,IF(generador!B833=8,36,IF(generador!B833=9,39,IF(generador!B833=10,42,IF(generador!B833=11,45,IF(generador!B833=12,48,IF(generador!B833=13,51,IF(generador!B833=14,54,IF(generador!B833=15,57))))))))))))))),FALSE),""),"")</f>
        <v/>
      </c>
      <c r="F833" s="16" t="str">
        <f t="shared" si="213"/>
        <v/>
      </c>
      <c r="G833" s="20" t="str">
        <f t="shared" si="214"/>
        <v/>
      </c>
      <c r="H833" s="13" t="str">
        <f t="shared" ca="1" si="217"/>
        <v/>
      </c>
      <c r="I833" s="14" t="str">
        <f t="shared" si="218"/>
        <v/>
      </c>
      <c r="J833" s="14" t="str">
        <f>""</f>
        <v/>
      </c>
      <c r="K833" s="14" t="str">
        <f t="shared" si="219"/>
        <v/>
      </c>
      <c r="L833" s="14" t="str">
        <f t="shared" si="220"/>
        <v/>
      </c>
      <c r="M833" s="14" t="str">
        <f t="shared" si="221"/>
        <v/>
      </c>
      <c r="N833" s="14" t="str">
        <f t="shared" si="222"/>
        <v/>
      </c>
      <c r="O833" s="14" t="str">
        <f t="shared" si="223"/>
        <v/>
      </c>
      <c r="P833" s="14" t="str">
        <f t="shared" si="224"/>
        <v/>
      </c>
      <c r="Q833" s="14" t="str">
        <f t="shared" si="225"/>
        <v/>
      </c>
      <c r="R833" s="96" t="str">
        <f t="shared" si="215"/>
        <v/>
      </c>
      <c r="S833" s="14" t="str">
        <f t="shared" si="226"/>
        <v/>
      </c>
      <c r="T833" s="14" t="str">
        <f t="shared" si="216"/>
        <v/>
      </c>
      <c r="U833" s="14" t="str">
        <f t="shared" si="227"/>
        <v/>
      </c>
      <c r="V833" s="14" t="str">
        <f t="shared" si="228"/>
        <v/>
      </c>
      <c r="W833" s="14" t="str">
        <f>IFERROR(CONCATENATE("PAGO N° ",B833," DEL CONTRATO CPS ",V833," ENTRE ",TEXT(VLOOKUP(A833,matriz,IF(generador!B833=1,16,IF(generador!B833=2,19,IF(generador!B833=3,22,IF(generador!B833=4,25,IF(generador!B833=5,28,IF(generador!B833=6,31,IF(generador!B833=7,34,IF(generador!B833=8,37,IF(generador!B833=9,40,IF(generador!B833=10,43,IF(generador!B833=11,46,IF(generador!B833=12,49,IF(generador!B833=13,52,IF(generador!B833=14,55,IF(generador!B833=15,58))))))))))))))),FALSE),"dd/mm/yyyy")," Y ",TEXT(VLOOKUP(A833,matriz,IF(generador!B833=1,17,IF(generador!B833=2,20,IF(generador!B833=3,23,IF(generador!B833=4,26,IF(generador!B833=5,29,IF(generador!B833=6,32,IF(generador!B833=7,35,IF(generador!B833=8,38,IF(generador!B833=9,41,IF(generador!B833=10,44,IF(generador!B833=11,47,IF(generador!B833=12,50,IF(generador!B833=13,53,IF(generador!B833=14,56,IF(generador!B833=15,59))))))))))))))),FALSE),"dd/mm/yyyy")),"")</f>
        <v/>
      </c>
    </row>
    <row r="834" spans="1:23" x14ac:dyDescent="0.25">
      <c r="A834" s="12"/>
      <c r="B834" s="5"/>
      <c r="C834" s="5"/>
      <c r="D834" s="14" t="str">
        <f t="shared" si="212"/>
        <v/>
      </c>
      <c r="E834" s="15" t="str">
        <f>IFERROR(IF(A834&lt;&gt;"",VLOOKUP(A834,matriz,IF(generador!B834=1,15,IF(generador!B834=2,18,IF(generador!B834=3,21,IF(generador!B834=4,24,IF(generador!B834=5,27,IF(generador!B834=6,30,IF(generador!B834=7,33,IF(generador!B834=8,36,IF(generador!B834=9,39,IF(generador!B834=10,42,IF(generador!B834=11,45,IF(generador!B834=12,48,IF(generador!B834=13,51,IF(generador!B834=14,54,IF(generador!B834=15,57))))))))))))))),FALSE),""),"")</f>
        <v/>
      </c>
      <c r="F834" s="16" t="str">
        <f t="shared" si="213"/>
        <v/>
      </c>
      <c r="G834" s="20" t="str">
        <f t="shared" si="214"/>
        <v/>
      </c>
      <c r="H834" s="13" t="str">
        <f t="shared" ca="1" si="217"/>
        <v/>
      </c>
      <c r="I834" s="14" t="str">
        <f t="shared" si="218"/>
        <v/>
      </c>
      <c r="J834" s="14" t="str">
        <f>""</f>
        <v/>
      </c>
      <c r="K834" s="14" t="str">
        <f t="shared" si="219"/>
        <v/>
      </c>
      <c r="L834" s="14" t="str">
        <f t="shared" si="220"/>
        <v/>
      </c>
      <c r="M834" s="14" t="str">
        <f t="shared" si="221"/>
        <v/>
      </c>
      <c r="N834" s="14" t="str">
        <f t="shared" si="222"/>
        <v/>
      </c>
      <c r="O834" s="14" t="str">
        <f t="shared" si="223"/>
        <v/>
      </c>
      <c r="P834" s="14" t="str">
        <f t="shared" si="224"/>
        <v/>
      </c>
      <c r="Q834" s="14" t="str">
        <f t="shared" si="225"/>
        <v/>
      </c>
      <c r="R834" s="96" t="str">
        <f t="shared" si="215"/>
        <v/>
      </c>
      <c r="S834" s="14" t="str">
        <f t="shared" si="226"/>
        <v/>
      </c>
      <c r="T834" s="14" t="str">
        <f t="shared" si="216"/>
        <v/>
      </c>
      <c r="U834" s="14" t="str">
        <f t="shared" si="227"/>
        <v/>
      </c>
      <c r="V834" s="14" t="str">
        <f t="shared" si="228"/>
        <v/>
      </c>
      <c r="W834" s="14" t="str">
        <f>IFERROR(CONCATENATE("PAGO N° ",B834," DEL CONTRATO CPS ",V834," ENTRE ",TEXT(VLOOKUP(A834,matriz,IF(generador!B834=1,16,IF(generador!B834=2,19,IF(generador!B834=3,22,IF(generador!B834=4,25,IF(generador!B834=5,28,IF(generador!B834=6,31,IF(generador!B834=7,34,IF(generador!B834=8,37,IF(generador!B834=9,40,IF(generador!B834=10,43,IF(generador!B834=11,46,IF(generador!B834=12,49,IF(generador!B834=13,52,IF(generador!B834=14,55,IF(generador!B834=15,58))))))))))))))),FALSE),"dd/mm/yyyy")," Y ",TEXT(VLOOKUP(A834,matriz,IF(generador!B834=1,17,IF(generador!B834=2,20,IF(generador!B834=3,23,IF(generador!B834=4,26,IF(generador!B834=5,29,IF(generador!B834=6,32,IF(generador!B834=7,35,IF(generador!B834=8,38,IF(generador!B834=9,41,IF(generador!B834=10,44,IF(generador!B834=11,47,IF(generador!B834=12,50,IF(generador!B834=13,53,IF(generador!B834=14,56,IF(generador!B834=15,59))))))))))))))),FALSE),"dd/mm/yyyy")),"")</f>
        <v/>
      </c>
    </row>
    <row r="835" spans="1:23" x14ac:dyDescent="0.25">
      <c r="A835" s="12"/>
      <c r="B835" s="5"/>
      <c r="C835" s="5"/>
      <c r="D835" s="14" t="str">
        <f t="shared" ref="D835:D898" si="229">IFERROR(IF(C835&lt;&gt;"",CONCATENATE(VLOOKUP(A835,matriz,IF(C835="NO",98,100),FALSE),VLOOKUP(A835,matriz,103,FALSE)),""),"")</f>
        <v/>
      </c>
      <c r="E835" s="15" t="str">
        <f>IFERROR(IF(A835&lt;&gt;"",VLOOKUP(A835,matriz,IF(generador!B835=1,15,IF(generador!B835=2,18,IF(generador!B835=3,21,IF(generador!B835=4,24,IF(generador!B835=5,27,IF(generador!B835=6,30,IF(generador!B835=7,33,IF(generador!B835=8,36,IF(generador!B835=9,39,IF(generador!B835=10,42,IF(generador!B835=11,45,IF(generador!B835=12,48,IF(generador!B835=13,51,IF(generador!B835=14,54,IF(generador!B835=15,57))))))))))))))),FALSE),""),"")</f>
        <v/>
      </c>
      <c r="F835" s="16" t="str">
        <f t="shared" ref="F835:F898" si="230">IFERROR(IF(E835,VLOOKUP(A835,matriz,97,FALSE),""),"")</f>
        <v/>
      </c>
      <c r="G835" s="20" t="str">
        <f t="shared" ref="G835:G898" si="231">IFERROR(IF(E835,VLOOKUP(A835,matriz,IF(C835="NO",99,101),FALSE),""),"")</f>
        <v/>
      </c>
      <c r="H835" s="13" t="str">
        <f t="shared" ca="1" si="217"/>
        <v/>
      </c>
      <c r="I835" s="14" t="str">
        <f t="shared" si="218"/>
        <v/>
      </c>
      <c r="J835" s="14" t="str">
        <f>""</f>
        <v/>
      </c>
      <c r="K835" s="14" t="str">
        <f t="shared" si="219"/>
        <v/>
      </c>
      <c r="L835" s="14" t="str">
        <f t="shared" si="220"/>
        <v/>
      </c>
      <c r="M835" s="14" t="str">
        <f t="shared" si="221"/>
        <v/>
      </c>
      <c r="N835" s="14" t="str">
        <f t="shared" si="222"/>
        <v/>
      </c>
      <c r="O835" s="14" t="str">
        <f t="shared" si="223"/>
        <v/>
      </c>
      <c r="P835" s="14" t="str">
        <f t="shared" si="224"/>
        <v/>
      </c>
      <c r="Q835" s="14" t="str">
        <f t="shared" si="225"/>
        <v/>
      </c>
      <c r="R835" s="96" t="str">
        <f t="shared" ref="R835:R898" si="232">IFERROR(IF(E835,CONCATENATE(TEXT(VLOOKUP(A835,matriz,IF(C835="NO",67,82),FALSE),"YYYY"),VLOOKUP(A835,matriz,IF(C835="NO",66,81),FALSE)),""),"")</f>
        <v/>
      </c>
      <c r="S835" s="14" t="str">
        <f t="shared" si="226"/>
        <v/>
      </c>
      <c r="T835" s="14" t="str">
        <f t="shared" ref="T835:T898" si="233">IFERROR(IF(E835,CONCATENATE(TEXT(VLOOKUP(A835,matriz,IF(C835="NO",64,79),FALSE),"YYYY"),VLOOKUP(A835,matriz,IF(C835="NO",63,78),FALSE)),""),"")</f>
        <v/>
      </c>
      <c r="U835" s="14" t="str">
        <f t="shared" si="227"/>
        <v/>
      </c>
      <c r="V835" s="14" t="str">
        <f t="shared" si="228"/>
        <v/>
      </c>
      <c r="W835" s="14" t="str">
        <f>IFERROR(CONCATENATE("PAGO N° ",B835," DEL CONTRATO CPS ",V835," ENTRE ",TEXT(VLOOKUP(A835,matriz,IF(generador!B835=1,16,IF(generador!B835=2,19,IF(generador!B835=3,22,IF(generador!B835=4,25,IF(generador!B835=5,28,IF(generador!B835=6,31,IF(generador!B835=7,34,IF(generador!B835=8,37,IF(generador!B835=9,40,IF(generador!B835=10,43,IF(generador!B835=11,46,IF(generador!B835=12,49,IF(generador!B835=13,52,IF(generador!B835=14,55,IF(generador!B835=15,58))))))))))))))),FALSE),"dd/mm/yyyy")," Y ",TEXT(VLOOKUP(A835,matriz,IF(generador!B835=1,17,IF(generador!B835=2,20,IF(generador!B835=3,23,IF(generador!B835=4,26,IF(generador!B835=5,29,IF(generador!B835=6,32,IF(generador!B835=7,35,IF(generador!B835=8,38,IF(generador!B835=9,41,IF(generador!B835=10,44,IF(generador!B835=11,47,IF(generador!B835=12,50,IF(generador!B835=13,53,IF(generador!B835=14,56,IF(generador!B835=15,59))))))))))))))),FALSE),"dd/mm/yyyy")),"")</f>
        <v/>
      </c>
    </row>
    <row r="836" spans="1:23" x14ac:dyDescent="0.25">
      <c r="A836" s="12"/>
      <c r="B836" s="5"/>
      <c r="C836" s="5"/>
      <c r="D836" s="14" t="str">
        <f t="shared" si="229"/>
        <v/>
      </c>
      <c r="E836" s="15" t="str">
        <f>IFERROR(IF(A836&lt;&gt;"",VLOOKUP(A836,matriz,IF(generador!B836=1,15,IF(generador!B836=2,18,IF(generador!B836=3,21,IF(generador!B836=4,24,IF(generador!B836=5,27,IF(generador!B836=6,30,IF(generador!B836=7,33,IF(generador!B836=8,36,IF(generador!B836=9,39,IF(generador!B836=10,42,IF(generador!B836=11,45,IF(generador!B836=12,48,IF(generador!B836=13,51,IF(generador!B836=14,54,IF(generador!B836=15,57))))))))))))))),FALSE),""),"")</f>
        <v/>
      </c>
      <c r="F836" s="16" t="str">
        <f t="shared" si="230"/>
        <v/>
      </c>
      <c r="G836" s="20" t="str">
        <f t="shared" si="231"/>
        <v/>
      </c>
      <c r="H836" s="13" t="str">
        <f t="shared" ref="H836:H899" ca="1" si="234">IFERROR(IF(C836&lt;&gt;"",TODAY(),""),"")</f>
        <v/>
      </c>
      <c r="I836" s="14" t="str">
        <f t="shared" ref="I836:I899" si="235">IFERROR(IF(D836&lt;&gt;"",I835+1,""),1)</f>
        <v/>
      </c>
      <c r="J836" s="14" t="str">
        <f>""</f>
        <v/>
      </c>
      <c r="K836" s="14" t="str">
        <f t="shared" ref="K836:K899" si="236">IFERROR(IF(E836,0,""),"")</f>
        <v/>
      </c>
      <c r="L836" s="14" t="str">
        <f t="shared" ref="L836:L899" si="237">IFERROR(IF(E836,0,""),"")</f>
        <v/>
      </c>
      <c r="M836" s="14" t="str">
        <f t="shared" ref="M836:M899" si="238">IFERROR(IF(E836,0,""),"")</f>
        <v/>
      </c>
      <c r="N836" s="14" t="str">
        <f t="shared" ref="N836:N899" si="239">IFERROR(IF(E836,0,""),"")</f>
        <v/>
      </c>
      <c r="O836" s="14" t="str">
        <f t="shared" ref="O836:O899" si="240">IFERROR(IF(E836,"01",""),"")</f>
        <v/>
      </c>
      <c r="P836" s="14" t="str">
        <f t="shared" ref="P836:P899" si="241">IFERROR(IF(K836&lt;&gt;"",P835+1,""),1)</f>
        <v/>
      </c>
      <c r="Q836" s="14" t="str">
        <f t="shared" ref="Q836:Q899" si="242">IFERROR(IF(E836,0,""),"")</f>
        <v/>
      </c>
      <c r="R836" s="96" t="str">
        <f t="shared" si="232"/>
        <v/>
      </c>
      <c r="S836" s="14" t="str">
        <f t="shared" ref="S836:S899" si="243">IFERROR(IF(D836&lt;&gt;"",S835+1,""),1)</f>
        <v/>
      </c>
      <c r="T836" s="14" t="str">
        <f t="shared" si="233"/>
        <v/>
      </c>
      <c r="U836" s="14" t="str">
        <f t="shared" ref="U836:U899" si="244">IFERROR(IF(E836,0,""),"")</f>
        <v/>
      </c>
      <c r="V836" s="14" t="str">
        <f t="shared" ref="V836:V899" si="245">IFERROR(IF(E836,A836,""),"")</f>
        <v/>
      </c>
      <c r="W836" s="14" t="str">
        <f>IFERROR(CONCATENATE("PAGO N° ",B836," DEL CONTRATO CPS ",V836," ENTRE ",TEXT(VLOOKUP(A836,matriz,IF(generador!B836=1,16,IF(generador!B836=2,19,IF(generador!B836=3,22,IF(generador!B836=4,25,IF(generador!B836=5,28,IF(generador!B836=6,31,IF(generador!B836=7,34,IF(generador!B836=8,37,IF(generador!B836=9,40,IF(generador!B836=10,43,IF(generador!B836=11,46,IF(generador!B836=12,49,IF(generador!B836=13,52,IF(generador!B836=14,55,IF(generador!B836=15,58))))))))))))))),FALSE),"dd/mm/yyyy")," Y ",TEXT(VLOOKUP(A836,matriz,IF(generador!B836=1,17,IF(generador!B836=2,20,IF(generador!B836=3,23,IF(generador!B836=4,26,IF(generador!B836=5,29,IF(generador!B836=6,32,IF(generador!B836=7,35,IF(generador!B836=8,38,IF(generador!B836=9,41,IF(generador!B836=10,44,IF(generador!B836=11,47,IF(generador!B836=12,50,IF(generador!B836=13,53,IF(generador!B836=14,56,IF(generador!B836=15,59))))))))))))))),FALSE),"dd/mm/yyyy")),"")</f>
        <v/>
      </c>
    </row>
    <row r="837" spans="1:23" x14ac:dyDescent="0.25">
      <c r="A837" s="12"/>
      <c r="B837" s="5"/>
      <c r="C837" s="5"/>
      <c r="D837" s="14" t="str">
        <f t="shared" si="229"/>
        <v/>
      </c>
      <c r="E837" s="15" t="str">
        <f>IFERROR(IF(A837&lt;&gt;"",VLOOKUP(A837,matriz,IF(generador!B837=1,15,IF(generador!B837=2,18,IF(generador!B837=3,21,IF(generador!B837=4,24,IF(generador!B837=5,27,IF(generador!B837=6,30,IF(generador!B837=7,33,IF(generador!B837=8,36,IF(generador!B837=9,39,IF(generador!B837=10,42,IF(generador!B837=11,45,IF(generador!B837=12,48,IF(generador!B837=13,51,IF(generador!B837=14,54,IF(generador!B837=15,57))))))))))))))),FALSE),""),"")</f>
        <v/>
      </c>
      <c r="F837" s="16" t="str">
        <f t="shared" si="230"/>
        <v/>
      </c>
      <c r="G837" s="20" t="str">
        <f t="shared" si="231"/>
        <v/>
      </c>
      <c r="H837" s="13" t="str">
        <f t="shared" ca="1" si="234"/>
        <v/>
      </c>
      <c r="I837" s="14" t="str">
        <f t="shared" si="235"/>
        <v/>
      </c>
      <c r="J837" s="14" t="str">
        <f>""</f>
        <v/>
      </c>
      <c r="K837" s="14" t="str">
        <f t="shared" si="236"/>
        <v/>
      </c>
      <c r="L837" s="14" t="str">
        <f t="shared" si="237"/>
        <v/>
      </c>
      <c r="M837" s="14" t="str">
        <f t="shared" si="238"/>
        <v/>
      </c>
      <c r="N837" s="14" t="str">
        <f t="shared" si="239"/>
        <v/>
      </c>
      <c r="O837" s="14" t="str">
        <f t="shared" si="240"/>
        <v/>
      </c>
      <c r="P837" s="14" t="str">
        <f t="shared" si="241"/>
        <v/>
      </c>
      <c r="Q837" s="14" t="str">
        <f t="shared" si="242"/>
        <v/>
      </c>
      <c r="R837" s="96" t="str">
        <f t="shared" si="232"/>
        <v/>
      </c>
      <c r="S837" s="14" t="str">
        <f t="shared" si="243"/>
        <v/>
      </c>
      <c r="T837" s="14" t="str">
        <f t="shared" si="233"/>
        <v/>
      </c>
      <c r="U837" s="14" t="str">
        <f t="shared" si="244"/>
        <v/>
      </c>
      <c r="V837" s="14" t="str">
        <f t="shared" si="245"/>
        <v/>
      </c>
      <c r="W837" s="14" t="str">
        <f>IFERROR(CONCATENATE("PAGO N° ",B837," DEL CONTRATO CPS ",V837," ENTRE ",TEXT(VLOOKUP(A837,matriz,IF(generador!B837=1,16,IF(generador!B837=2,19,IF(generador!B837=3,22,IF(generador!B837=4,25,IF(generador!B837=5,28,IF(generador!B837=6,31,IF(generador!B837=7,34,IF(generador!B837=8,37,IF(generador!B837=9,40,IF(generador!B837=10,43,IF(generador!B837=11,46,IF(generador!B837=12,49,IF(generador!B837=13,52,IF(generador!B837=14,55,IF(generador!B837=15,58))))))))))))))),FALSE),"dd/mm/yyyy")," Y ",TEXT(VLOOKUP(A837,matriz,IF(generador!B837=1,17,IF(generador!B837=2,20,IF(generador!B837=3,23,IF(generador!B837=4,26,IF(generador!B837=5,29,IF(generador!B837=6,32,IF(generador!B837=7,35,IF(generador!B837=8,38,IF(generador!B837=9,41,IF(generador!B837=10,44,IF(generador!B837=11,47,IF(generador!B837=12,50,IF(generador!B837=13,53,IF(generador!B837=14,56,IF(generador!B837=15,59))))))))))))))),FALSE),"dd/mm/yyyy")),"")</f>
        <v/>
      </c>
    </row>
    <row r="838" spans="1:23" x14ac:dyDescent="0.25">
      <c r="A838" s="12"/>
      <c r="B838" s="5"/>
      <c r="C838" s="5"/>
      <c r="D838" s="14" t="str">
        <f t="shared" si="229"/>
        <v/>
      </c>
      <c r="E838" s="15" t="str">
        <f>IFERROR(IF(A838&lt;&gt;"",VLOOKUP(A838,matriz,IF(generador!B838=1,15,IF(generador!B838=2,18,IF(generador!B838=3,21,IF(generador!B838=4,24,IF(generador!B838=5,27,IF(generador!B838=6,30,IF(generador!B838=7,33,IF(generador!B838=8,36,IF(generador!B838=9,39,IF(generador!B838=10,42,IF(generador!B838=11,45,IF(generador!B838=12,48,IF(generador!B838=13,51,IF(generador!B838=14,54,IF(generador!B838=15,57))))))))))))))),FALSE),""),"")</f>
        <v/>
      </c>
      <c r="F838" s="16" t="str">
        <f t="shared" si="230"/>
        <v/>
      </c>
      <c r="G838" s="20" t="str">
        <f t="shared" si="231"/>
        <v/>
      </c>
      <c r="H838" s="13" t="str">
        <f t="shared" ca="1" si="234"/>
        <v/>
      </c>
      <c r="I838" s="14" t="str">
        <f t="shared" si="235"/>
        <v/>
      </c>
      <c r="J838" s="14" t="str">
        <f>""</f>
        <v/>
      </c>
      <c r="K838" s="14" t="str">
        <f t="shared" si="236"/>
        <v/>
      </c>
      <c r="L838" s="14" t="str">
        <f t="shared" si="237"/>
        <v/>
      </c>
      <c r="M838" s="14" t="str">
        <f t="shared" si="238"/>
        <v/>
      </c>
      <c r="N838" s="14" t="str">
        <f t="shared" si="239"/>
        <v/>
      </c>
      <c r="O838" s="14" t="str">
        <f t="shared" si="240"/>
        <v/>
      </c>
      <c r="P838" s="14" t="str">
        <f t="shared" si="241"/>
        <v/>
      </c>
      <c r="Q838" s="14" t="str">
        <f t="shared" si="242"/>
        <v/>
      </c>
      <c r="R838" s="96" t="str">
        <f t="shared" si="232"/>
        <v/>
      </c>
      <c r="S838" s="14" t="str">
        <f t="shared" si="243"/>
        <v/>
      </c>
      <c r="T838" s="14" t="str">
        <f t="shared" si="233"/>
        <v/>
      </c>
      <c r="U838" s="14" t="str">
        <f t="shared" si="244"/>
        <v/>
      </c>
      <c r="V838" s="14" t="str">
        <f t="shared" si="245"/>
        <v/>
      </c>
      <c r="W838" s="14" t="str">
        <f>IFERROR(CONCATENATE("PAGO N° ",B838," DEL CONTRATO CPS ",V838," ENTRE ",TEXT(VLOOKUP(A838,matriz,IF(generador!B838=1,16,IF(generador!B838=2,19,IF(generador!B838=3,22,IF(generador!B838=4,25,IF(generador!B838=5,28,IF(generador!B838=6,31,IF(generador!B838=7,34,IF(generador!B838=8,37,IF(generador!B838=9,40,IF(generador!B838=10,43,IF(generador!B838=11,46,IF(generador!B838=12,49,IF(generador!B838=13,52,IF(generador!B838=14,55,IF(generador!B838=15,58))))))))))))))),FALSE),"dd/mm/yyyy")," Y ",TEXT(VLOOKUP(A838,matriz,IF(generador!B838=1,17,IF(generador!B838=2,20,IF(generador!B838=3,23,IF(generador!B838=4,26,IF(generador!B838=5,29,IF(generador!B838=6,32,IF(generador!B838=7,35,IF(generador!B838=8,38,IF(generador!B838=9,41,IF(generador!B838=10,44,IF(generador!B838=11,47,IF(generador!B838=12,50,IF(generador!B838=13,53,IF(generador!B838=14,56,IF(generador!B838=15,59))))))))))))))),FALSE),"dd/mm/yyyy")),"")</f>
        <v/>
      </c>
    </row>
    <row r="839" spans="1:23" x14ac:dyDescent="0.25">
      <c r="A839" s="12"/>
      <c r="B839" s="5"/>
      <c r="C839" s="5"/>
      <c r="D839" s="14" t="str">
        <f t="shared" si="229"/>
        <v/>
      </c>
      <c r="E839" s="15" t="str">
        <f>IFERROR(IF(A839&lt;&gt;"",VLOOKUP(A839,matriz,IF(generador!B839=1,15,IF(generador!B839=2,18,IF(generador!B839=3,21,IF(generador!B839=4,24,IF(generador!B839=5,27,IF(generador!B839=6,30,IF(generador!B839=7,33,IF(generador!B839=8,36,IF(generador!B839=9,39,IF(generador!B839=10,42,IF(generador!B839=11,45,IF(generador!B839=12,48,IF(generador!B839=13,51,IF(generador!B839=14,54,IF(generador!B839=15,57))))))))))))))),FALSE),""),"")</f>
        <v/>
      </c>
      <c r="F839" s="16" t="str">
        <f t="shared" si="230"/>
        <v/>
      </c>
      <c r="G839" s="20" t="str">
        <f t="shared" si="231"/>
        <v/>
      </c>
      <c r="H839" s="13" t="str">
        <f t="shared" ca="1" si="234"/>
        <v/>
      </c>
      <c r="I839" s="14" t="str">
        <f t="shared" si="235"/>
        <v/>
      </c>
      <c r="J839" s="14" t="str">
        <f>""</f>
        <v/>
      </c>
      <c r="K839" s="14" t="str">
        <f t="shared" si="236"/>
        <v/>
      </c>
      <c r="L839" s="14" t="str">
        <f t="shared" si="237"/>
        <v/>
      </c>
      <c r="M839" s="14" t="str">
        <f t="shared" si="238"/>
        <v/>
      </c>
      <c r="N839" s="14" t="str">
        <f t="shared" si="239"/>
        <v/>
      </c>
      <c r="O839" s="14" t="str">
        <f t="shared" si="240"/>
        <v/>
      </c>
      <c r="P839" s="14" t="str">
        <f t="shared" si="241"/>
        <v/>
      </c>
      <c r="Q839" s="14" t="str">
        <f t="shared" si="242"/>
        <v/>
      </c>
      <c r="R839" s="96" t="str">
        <f t="shared" si="232"/>
        <v/>
      </c>
      <c r="S839" s="14" t="str">
        <f t="shared" si="243"/>
        <v/>
      </c>
      <c r="T839" s="14" t="str">
        <f t="shared" si="233"/>
        <v/>
      </c>
      <c r="U839" s="14" t="str">
        <f t="shared" si="244"/>
        <v/>
      </c>
      <c r="V839" s="14" t="str">
        <f t="shared" si="245"/>
        <v/>
      </c>
      <c r="W839" s="14" t="str">
        <f>IFERROR(CONCATENATE("PAGO N° ",B839," DEL CONTRATO CPS ",V839," ENTRE ",TEXT(VLOOKUP(A839,matriz,IF(generador!B839=1,16,IF(generador!B839=2,19,IF(generador!B839=3,22,IF(generador!B839=4,25,IF(generador!B839=5,28,IF(generador!B839=6,31,IF(generador!B839=7,34,IF(generador!B839=8,37,IF(generador!B839=9,40,IF(generador!B839=10,43,IF(generador!B839=11,46,IF(generador!B839=12,49,IF(generador!B839=13,52,IF(generador!B839=14,55,IF(generador!B839=15,58))))))))))))))),FALSE),"dd/mm/yyyy")," Y ",TEXT(VLOOKUP(A839,matriz,IF(generador!B839=1,17,IF(generador!B839=2,20,IF(generador!B839=3,23,IF(generador!B839=4,26,IF(generador!B839=5,29,IF(generador!B839=6,32,IF(generador!B839=7,35,IF(generador!B839=8,38,IF(generador!B839=9,41,IF(generador!B839=10,44,IF(generador!B839=11,47,IF(generador!B839=12,50,IF(generador!B839=13,53,IF(generador!B839=14,56,IF(generador!B839=15,59))))))))))))))),FALSE),"dd/mm/yyyy")),"")</f>
        <v/>
      </c>
    </row>
    <row r="840" spans="1:23" x14ac:dyDescent="0.25">
      <c r="A840" s="12"/>
      <c r="B840" s="5"/>
      <c r="C840" s="5"/>
      <c r="D840" s="14" t="str">
        <f t="shared" si="229"/>
        <v/>
      </c>
      <c r="E840" s="15" t="str">
        <f>IFERROR(IF(A840&lt;&gt;"",VLOOKUP(A840,matriz,IF(generador!B840=1,15,IF(generador!B840=2,18,IF(generador!B840=3,21,IF(generador!B840=4,24,IF(generador!B840=5,27,IF(generador!B840=6,30,IF(generador!B840=7,33,IF(generador!B840=8,36,IF(generador!B840=9,39,IF(generador!B840=10,42,IF(generador!B840=11,45,IF(generador!B840=12,48,IF(generador!B840=13,51,IF(generador!B840=14,54,IF(generador!B840=15,57))))))))))))))),FALSE),""),"")</f>
        <v/>
      </c>
      <c r="F840" s="16" t="str">
        <f t="shared" si="230"/>
        <v/>
      </c>
      <c r="G840" s="20" t="str">
        <f t="shared" si="231"/>
        <v/>
      </c>
      <c r="H840" s="13" t="str">
        <f t="shared" ca="1" si="234"/>
        <v/>
      </c>
      <c r="I840" s="14" t="str">
        <f t="shared" si="235"/>
        <v/>
      </c>
      <c r="J840" s="14" t="str">
        <f>""</f>
        <v/>
      </c>
      <c r="K840" s="14" t="str">
        <f t="shared" si="236"/>
        <v/>
      </c>
      <c r="L840" s="14" t="str">
        <f t="shared" si="237"/>
        <v/>
      </c>
      <c r="M840" s="14" t="str">
        <f t="shared" si="238"/>
        <v/>
      </c>
      <c r="N840" s="14" t="str">
        <f t="shared" si="239"/>
        <v/>
      </c>
      <c r="O840" s="14" t="str">
        <f t="shared" si="240"/>
        <v/>
      </c>
      <c r="P840" s="14" t="str">
        <f t="shared" si="241"/>
        <v/>
      </c>
      <c r="Q840" s="14" t="str">
        <f t="shared" si="242"/>
        <v/>
      </c>
      <c r="R840" s="96" t="str">
        <f t="shared" si="232"/>
        <v/>
      </c>
      <c r="S840" s="14" t="str">
        <f t="shared" si="243"/>
        <v/>
      </c>
      <c r="T840" s="14" t="str">
        <f t="shared" si="233"/>
        <v/>
      </c>
      <c r="U840" s="14" t="str">
        <f t="shared" si="244"/>
        <v/>
      </c>
      <c r="V840" s="14" t="str">
        <f t="shared" si="245"/>
        <v/>
      </c>
      <c r="W840" s="14" t="str">
        <f>IFERROR(CONCATENATE("PAGO N° ",B840," DEL CONTRATO CPS ",V840," ENTRE ",TEXT(VLOOKUP(A840,matriz,IF(generador!B840=1,16,IF(generador!B840=2,19,IF(generador!B840=3,22,IF(generador!B840=4,25,IF(generador!B840=5,28,IF(generador!B840=6,31,IF(generador!B840=7,34,IF(generador!B840=8,37,IF(generador!B840=9,40,IF(generador!B840=10,43,IF(generador!B840=11,46,IF(generador!B840=12,49,IF(generador!B840=13,52,IF(generador!B840=14,55,IF(generador!B840=15,58))))))))))))))),FALSE),"dd/mm/yyyy")," Y ",TEXT(VLOOKUP(A840,matriz,IF(generador!B840=1,17,IF(generador!B840=2,20,IF(generador!B840=3,23,IF(generador!B840=4,26,IF(generador!B840=5,29,IF(generador!B840=6,32,IF(generador!B840=7,35,IF(generador!B840=8,38,IF(generador!B840=9,41,IF(generador!B840=10,44,IF(generador!B840=11,47,IF(generador!B840=12,50,IF(generador!B840=13,53,IF(generador!B840=14,56,IF(generador!B840=15,59))))))))))))))),FALSE),"dd/mm/yyyy")),"")</f>
        <v/>
      </c>
    </row>
    <row r="841" spans="1:23" x14ac:dyDescent="0.25">
      <c r="A841" s="12"/>
      <c r="B841" s="5"/>
      <c r="C841" s="5"/>
      <c r="D841" s="14" t="str">
        <f t="shared" si="229"/>
        <v/>
      </c>
      <c r="E841" s="15" t="str">
        <f>IFERROR(IF(A841&lt;&gt;"",VLOOKUP(A841,matriz,IF(generador!B841=1,15,IF(generador!B841=2,18,IF(generador!B841=3,21,IF(generador!B841=4,24,IF(generador!B841=5,27,IF(generador!B841=6,30,IF(generador!B841=7,33,IF(generador!B841=8,36,IF(generador!B841=9,39,IF(generador!B841=10,42,IF(generador!B841=11,45,IF(generador!B841=12,48,IF(generador!B841=13,51,IF(generador!B841=14,54,IF(generador!B841=15,57))))))))))))))),FALSE),""),"")</f>
        <v/>
      </c>
      <c r="F841" s="16" t="str">
        <f t="shared" si="230"/>
        <v/>
      </c>
      <c r="G841" s="20" t="str">
        <f t="shared" si="231"/>
        <v/>
      </c>
      <c r="H841" s="13" t="str">
        <f t="shared" ca="1" si="234"/>
        <v/>
      </c>
      <c r="I841" s="14" t="str">
        <f t="shared" si="235"/>
        <v/>
      </c>
      <c r="J841" s="14" t="str">
        <f>""</f>
        <v/>
      </c>
      <c r="K841" s="14" t="str">
        <f t="shared" si="236"/>
        <v/>
      </c>
      <c r="L841" s="14" t="str">
        <f t="shared" si="237"/>
        <v/>
      </c>
      <c r="M841" s="14" t="str">
        <f t="shared" si="238"/>
        <v/>
      </c>
      <c r="N841" s="14" t="str">
        <f t="shared" si="239"/>
        <v/>
      </c>
      <c r="O841" s="14" t="str">
        <f t="shared" si="240"/>
        <v/>
      </c>
      <c r="P841" s="14" t="str">
        <f t="shared" si="241"/>
        <v/>
      </c>
      <c r="Q841" s="14" t="str">
        <f t="shared" si="242"/>
        <v/>
      </c>
      <c r="R841" s="96" t="str">
        <f t="shared" si="232"/>
        <v/>
      </c>
      <c r="S841" s="14" t="str">
        <f t="shared" si="243"/>
        <v/>
      </c>
      <c r="T841" s="14" t="str">
        <f t="shared" si="233"/>
        <v/>
      </c>
      <c r="U841" s="14" t="str">
        <f t="shared" si="244"/>
        <v/>
      </c>
      <c r="V841" s="14" t="str">
        <f t="shared" si="245"/>
        <v/>
      </c>
      <c r="W841" s="14" t="str">
        <f>IFERROR(CONCATENATE("PAGO N° ",B841," DEL CONTRATO CPS ",V841," ENTRE ",TEXT(VLOOKUP(A841,matriz,IF(generador!B841=1,16,IF(generador!B841=2,19,IF(generador!B841=3,22,IF(generador!B841=4,25,IF(generador!B841=5,28,IF(generador!B841=6,31,IF(generador!B841=7,34,IF(generador!B841=8,37,IF(generador!B841=9,40,IF(generador!B841=10,43,IF(generador!B841=11,46,IF(generador!B841=12,49,IF(generador!B841=13,52,IF(generador!B841=14,55,IF(generador!B841=15,58))))))))))))))),FALSE),"dd/mm/yyyy")," Y ",TEXT(VLOOKUP(A841,matriz,IF(generador!B841=1,17,IF(generador!B841=2,20,IF(generador!B841=3,23,IF(generador!B841=4,26,IF(generador!B841=5,29,IF(generador!B841=6,32,IF(generador!B841=7,35,IF(generador!B841=8,38,IF(generador!B841=9,41,IF(generador!B841=10,44,IF(generador!B841=11,47,IF(generador!B841=12,50,IF(generador!B841=13,53,IF(generador!B841=14,56,IF(generador!B841=15,59))))))))))))))),FALSE),"dd/mm/yyyy")),"")</f>
        <v/>
      </c>
    </row>
    <row r="842" spans="1:23" x14ac:dyDescent="0.25">
      <c r="A842" s="12"/>
      <c r="B842" s="5"/>
      <c r="C842" s="5"/>
      <c r="D842" s="14" t="str">
        <f t="shared" si="229"/>
        <v/>
      </c>
      <c r="E842" s="15" t="str">
        <f>IFERROR(IF(A842&lt;&gt;"",VLOOKUP(A842,matriz,IF(generador!B842=1,15,IF(generador!B842=2,18,IF(generador!B842=3,21,IF(generador!B842=4,24,IF(generador!B842=5,27,IF(generador!B842=6,30,IF(generador!B842=7,33,IF(generador!B842=8,36,IF(generador!B842=9,39,IF(generador!B842=10,42,IF(generador!B842=11,45,IF(generador!B842=12,48,IF(generador!B842=13,51,IF(generador!B842=14,54,IF(generador!B842=15,57))))))))))))))),FALSE),""),"")</f>
        <v/>
      </c>
      <c r="F842" s="16" t="str">
        <f t="shared" si="230"/>
        <v/>
      </c>
      <c r="G842" s="20" t="str">
        <f t="shared" si="231"/>
        <v/>
      </c>
      <c r="H842" s="13" t="str">
        <f t="shared" ca="1" si="234"/>
        <v/>
      </c>
      <c r="I842" s="14" t="str">
        <f t="shared" si="235"/>
        <v/>
      </c>
      <c r="J842" s="14" t="str">
        <f>""</f>
        <v/>
      </c>
      <c r="K842" s="14" t="str">
        <f t="shared" si="236"/>
        <v/>
      </c>
      <c r="L842" s="14" t="str">
        <f t="shared" si="237"/>
        <v/>
      </c>
      <c r="M842" s="14" t="str">
        <f t="shared" si="238"/>
        <v/>
      </c>
      <c r="N842" s="14" t="str">
        <f t="shared" si="239"/>
        <v/>
      </c>
      <c r="O842" s="14" t="str">
        <f t="shared" si="240"/>
        <v/>
      </c>
      <c r="P842" s="14" t="str">
        <f t="shared" si="241"/>
        <v/>
      </c>
      <c r="Q842" s="14" t="str">
        <f t="shared" si="242"/>
        <v/>
      </c>
      <c r="R842" s="96" t="str">
        <f t="shared" si="232"/>
        <v/>
      </c>
      <c r="S842" s="14" t="str">
        <f t="shared" si="243"/>
        <v/>
      </c>
      <c r="T842" s="14" t="str">
        <f t="shared" si="233"/>
        <v/>
      </c>
      <c r="U842" s="14" t="str">
        <f t="shared" si="244"/>
        <v/>
      </c>
      <c r="V842" s="14" t="str">
        <f t="shared" si="245"/>
        <v/>
      </c>
      <c r="W842" s="14" t="str">
        <f>IFERROR(CONCATENATE("PAGO N° ",B842," DEL CONTRATO CPS ",V842," ENTRE ",TEXT(VLOOKUP(A842,matriz,IF(generador!B842=1,16,IF(generador!B842=2,19,IF(generador!B842=3,22,IF(generador!B842=4,25,IF(generador!B842=5,28,IF(generador!B842=6,31,IF(generador!B842=7,34,IF(generador!B842=8,37,IF(generador!B842=9,40,IF(generador!B842=10,43,IF(generador!B842=11,46,IF(generador!B842=12,49,IF(generador!B842=13,52,IF(generador!B842=14,55,IF(generador!B842=15,58))))))))))))))),FALSE),"dd/mm/yyyy")," Y ",TEXT(VLOOKUP(A842,matriz,IF(generador!B842=1,17,IF(generador!B842=2,20,IF(generador!B842=3,23,IF(generador!B842=4,26,IF(generador!B842=5,29,IF(generador!B842=6,32,IF(generador!B842=7,35,IF(generador!B842=8,38,IF(generador!B842=9,41,IF(generador!B842=10,44,IF(generador!B842=11,47,IF(generador!B842=12,50,IF(generador!B842=13,53,IF(generador!B842=14,56,IF(generador!B842=15,59))))))))))))))),FALSE),"dd/mm/yyyy")),"")</f>
        <v/>
      </c>
    </row>
    <row r="843" spans="1:23" x14ac:dyDescent="0.25">
      <c r="A843" s="12"/>
      <c r="B843" s="5"/>
      <c r="C843" s="5"/>
      <c r="D843" s="14" t="str">
        <f t="shared" si="229"/>
        <v/>
      </c>
      <c r="E843" s="15" t="str">
        <f>IFERROR(IF(A843&lt;&gt;"",VLOOKUP(A843,matriz,IF(generador!B843=1,15,IF(generador!B843=2,18,IF(generador!B843=3,21,IF(generador!B843=4,24,IF(generador!B843=5,27,IF(generador!B843=6,30,IF(generador!B843=7,33,IF(generador!B843=8,36,IF(generador!B843=9,39,IF(generador!B843=10,42,IF(generador!B843=11,45,IF(generador!B843=12,48,IF(generador!B843=13,51,IF(generador!B843=14,54,IF(generador!B843=15,57))))))))))))))),FALSE),""),"")</f>
        <v/>
      </c>
      <c r="F843" s="16" t="str">
        <f t="shared" si="230"/>
        <v/>
      </c>
      <c r="G843" s="20" t="str">
        <f t="shared" si="231"/>
        <v/>
      </c>
      <c r="H843" s="13" t="str">
        <f t="shared" ca="1" si="234"/>
        <v/>
      </c>
      <c r="I843" s="14" t="str">
        <f t="shared" si="235"/>
        <v/>
      </c>
      <c r="J843" s="14" t="str">
        <f>""</f>
        <v/>
      </c>
      <c r="K843" s="14" t="str">
        <f t="shared" si="236"/>
        <v/>
      </c>
      <c r="L843" s="14" t="str">
        <f t="shared" si="237"/>
        <v/>
      </c>
      <c r="M843" s="14" t="str">
        <f t="shared" si="238"/>
        <v/>
      </c>
      <c r="N843" s="14" t="str">
        <f t="shared" si="239"/>
        <v/>
      </c>
      <c r="O843" s="14" t="str">
        <f t="shared" si="240"/>
        <v/>
      </c>
      <c r="P843" s="14" t="str">
        <f t="shared" si="241"/>
        <v/>
      </c>
      <c r="Q843" s="14" t="str">
        <f t="shared" si="242"/>
        <v/>
      </c>
      <c r="R843" s="96" t="str">
        <f t="shared" si="232"/>
        <v/>
      </c>
      <c r="S843" s="14" t="str">
        <f t="shared" si="243"/>
        <v/>
      </c>
      <c r="T843" s="14" t="str">
        <f t="shared" si="233"/>
        <v/>
      </c>
      <c r="U843" s="14" t="str">
        <f t="shared" si="244"/>
        <v/>
      </c>
      <c r="V843" s="14" t="str">
        <f t="shared" si="245"/>
        <v/>
      </c>
      <c r="W843" s="14" t="str">
        <f>IFERROR(CONCATENATE("PAGO N° ",B843," DEL CONTRATO CPS ",V843," ENTRE ",TEXT(VLOOKUP(A843,matriz,IF(generador!B843=1,16,IF(generador!B843=2,19,IF(generador!B843=3,22,IF(generador!B843=4,25,IF(generador!B843=5,28,IF(generador!B843=6,31,IF(generador!B843=7,34,IF(generador!B843=8,37,IF(generador!B843=9,40,IF(generador!B843=10,43,IF(generador!B843=11,46,IF(generador!B843=12,49,IF(generador!B843=13,52,IF(generador!B843=14,55,IF(generador!B843=15,58))))))))))))))),FALSE),"dd/mm/yyyy")," Y ",TEXT(VLOOKUP(A843,matriz,IF(generador!B843=1,17,IF(generador!B843=2,20,IF(generador!B843=3,23,IF(generador!B843=4,26,IF(generador!B843=5,29,IF(generador!B843=6,32,IF(generador!B843=7,35,IF(generador!B843=8,38,IF(generador!B843=9,41,IF(generador!B843=10,44,IF(generador!B843=11,47,IF(generador!B843=12,50,IF(generador!B843=13,53,IF(generador!B843=14,56,IF(generador!B843=15,59))))))))))))))),FALSE),"dd/mm/yyyy")),"")</f>
        <v/>
      </c>
    </row>
    <row r="844" spans="1:23" x14ac:dyDescent="0.25">
      <c r="A844" s="12"/>
      <c r="B844" s="5"/>
      <c r="C844" s="5"/>
      <c r="D844" s="14" t="str">
        <f t="shared" si="229"/>
        <v/>
      </c>
      <c r="E844" s="15" t="str">
        <f>IFERROR(IF(A844&lt;&gt;"",VLOOKUP(A844,matriz,IF(generador!B844=1,15,IF(generador!B844=2,18,IF(generador!B844=3,21,IF(generador!B844=4,24,IF(generador!B844=5,27,IF(generador!B844=6,30,IF(generador!B844=7,33,IF(generador!B844=8,36,IF(generador!B844=9,39,IF(generador!B844=10,42,IF(generador!B844=11,45,IF(generador!B844=12,48,IF(generador!B844=13,51,IF(generador!B844=14,54,IF(generador!B844=15,57))))))))))))))),FALSE),""),"")</f>
        <v/>
      </c>
      <c r="F844" s="16" t="str">
        <f t="shared" si="230"/>
        <v/>
      </c>
      <c r="G844" s="20" t="str">
        <f t="shared" si="231"/>
        <v/>
      </c>
      <c r="H844" s="13" t="str">
        <f t="shared" ca="1" si="234"/>
        <v/>
      </c>
      <c r="I844" s="14" t="str">
        <f t="shared" si="235"/>
        <v/>
      </c>
      <c r="J844" s="14" t="str">
        <f>""</f>
        <v/>
      </c>
      <c r="K844" s="14" t="str">
        <f t="shared" si="236"/>
        <v/>
      </c>
      <c r="L844" s="14" t="str">
        <f t="shared" si="237"/>
        <v/>
      </c>
      <c r="M844" s="14" t="str">
        <f t="shared" si="238"/>
        <v/>
      </c>
      <c r="N844" s="14" t="str">
        <f t="shared" si="239"/>
        <v/>
      </c>
      <c r="O844" s="14" t="str">
        <f t="shared" si="240"/>
        <v/>
      </c>
      <c r="P844" s="14" t="str">
        <f t="shared" si="241"/>
        <v/>
      </c>
      <c r="Q844" s="14" t="str">
        <f t="shared" si="242"/>
        <v/>
      </c>
      <c r="R844" s="96" t="str">
        <f t="shared" si="232"/>
        <v/>
      </c>
      <c r="S844" s="14" t="str">
        <f t="shared" si="243"/>
        <v/>
      </c>
      <c r="T844" s="14" t="str">
        <f t="shared" si="233"/>
        <v/>
      </c>
      <c r="U844" s="14" t="str">
        <f t="shared" si="244"/>
        <v/>
      </c>
      <c r="V844" s="14" t="str">
        <f t="shared" si="245"/>
        <v/>
      </c>
      <c r="W844" s="14" t="str">
        <f>IFERROR(CONCATENATE("PAGO N° ",B844," DEL CONTRATO CPS ",V844," ENTRE ",TEXT(VLOOKUP(A844,matriz,IF(generador!B844=1,16,IF(generador!B844=2,19,IF(generador!B844=3,22,IF(generador!B844=4,25,IF(generador!B844=5,28,IF(generador!B844=6,31,IF(generador!B844=7,34,IF(generador!B844=8,37,IF(generador!B844=9,40,IF(generador!B844=10,43,IF(generador!B844=11,46,IF(generador!B844=12,49,IF(generador!B844=13,52,IF(generador!B844=14,55,IF(generador!B844=15,58))))))))))))))),FALSE),"dd/mm/yyyy")," Y ",TEXT(VLOOKUP(A844,matriz,IF(generador!B844=1,17,IF(generador!B844=2,20,IF(generador!B844=3,23,IF(generador!B844=4,26,IF(generador!B844=5,29,IF(generador!B844=6,32,IF(generador!B844=7,35,IF(generador!B844=8,38,IF(generador!B844=9,41,IF(generador!B844=10,44,IF(generador!B844=11,47,IF(generador!B844=12,50,IF(generador!B844=13,53,IF(generador!B844=14,56,IF(generador!B844=15,59))))))))))))))),FALSE),"dd/mm/yyyy")),"")</f>
        <v/>
      </c>
    </row>
    <row r="845" spans="1:23" x14ac:dyDescent="0.25">
      <c r="A845" s="12"/>
      <c r="B845" s="5"/>
      <c r="C845" s="5"/>
      <c r="D845" s="14" t="str">
        <f t="shared" si="229"/>
        <v/>
      </c>
      <c r="E845" s="15" t="str">
        <f>IFERROR(IF(A845&lt;&gt;"",VLOOKUP(A845,matriz,IF(generador!B845=1,15,IF(generador!B845=2,18,IF(generador!B845=3,21,IF(generador!B845=4,24,IF(generador!B845=5,27,IF(generador!B845=6,30,IF(generador!B845=7,33,IF(generador!B845=8,36,IF(generador!B845=9,39,IF(generador!B845=10,42,IF(generador!B845=11,45,IF(generador!B845=12,48,IF(generador!B845=13,51,IF(generador!B845=14,54,IF(generador!B845=15,57))))))))))))))),FALSE),""),"")</f>
        <v/>
      </c>
      <c r="F845" s="16" t="str">
        <f t="shared" si="230"/>
        <v/>
      </c>
      <c r="G845" s="20" t="str">
        <f t="shared" si="231"/>
        <v/>
      </c>
      <c r="H845" s="13" t="str">
        <f t="shared" ca="1" si="234"/>
        <v/>
      </c>
      <c r="I845" s="14" t="str">
        <f t="shared" si="235"/>
        <v/>
      </c>
      <c r="J845" s="14" t="str">
        <f>""</f>
        <v/>
      </c>
      <c r="K845" s="14" t="str">
        <f t="shared" si="236"/>
        <v/>
      </c>
      <c r="L845" s="14" t="str">
        <f t="shared" si="237"/>
        <v/>
      </c>
      <c r="M845" s="14" t="str">
        <f t="shared" si="238"/>
        <v/>
      </c>
      <c r="N845" s="14" t="str">
        <f t="shared" si="239"/>
        <v/>
      </c>
      <c r="O845" s="14" t="str">
        <f t="shared" si="240"/>
        <v/>
      </c>
      <c r="P845" s="14" t="str">
        <f t="shared" si="241"/>
        <v/>
      </c>
      <c r="Q845" s="14" t="str">
        <f t="shared" si="242"/>
        <v/>
      </c>
      <c r="R845" s="96" t="str">
        <f t="shared" si="232"/>
        <v/>
      </c>
      <c r="S845" s="14" t="str">
        <f t="shared" si="243"/>
        <v/>
      </c>
      <c r="T845" s="14" t="str">
        <f t="shared" si="233"/>
        <v/>
      </c>
      <c r="U845" s="14" t="str">
        <f t="shared" si="244"/>
        <v/>
      </c>
      <c r="V845" s="14" t="str">
        <f t="shared" si="245"/>
        <v/>
      </c>
      <c r="W845" s="14" t="str">
        <f>IFERROR(CONCATENATE("PAGO N° ",B845," DEL CONTRATO CPS ",V845," ENTRE ",TEXT(VLOOKUP(A845,matriz,IF(generador!B845=1,16,IF(generador!B845=2,19,IF(generador!B845=3,22,IF(generador!B845=4,25,IF(generador!B845=5,28,IF(generador!B845=6,31,IF(generador!B845=7,34,IF(generador!B845=8,37,IF(generador!B845=9,40,IF(generador!B845=10,43,IF(generador!B845=11,46,IF(generador!B845=12,49,IF(generador!B845=13,52,IF(generador!B845=14,55,IF(generador!B845=15,58))))))))))))))),FALSE),"dd/mm/yyyy")," Y ",TEXT(VLOOKUP(A845,matriz,IF(generador!B845=1,17,IF(generador!B845=2,20,IF(generador!B845=3,23,IF(generador!B845=4,26,IF(generador!B845=5,29,IF(generador!B845=6,32,IF(generador!B845=7,35,IF(generador!B845=8,38,IF(generador!B845=9,41,IF(generador!B845=10,44,IF(generador!B845=11,47,IF(generador!B845=12,50,IF(generador!B845=13,53,IF(generador!B845=14,56,IF(generador!B845=15,59))))))))))))))),FALSE),"dd/mm/yyyy")),"")</f>
        <v/>
      </c>
    </row>
    <row r="846" spans="1:23" x14ac:dyDescent="0.25">
      <c r="A846" s="12"/>
      <c r="B846" s="5"/>
      <c r="C846" s="5"/>
      <c r="D846" s="14" t="str">
        <f t="shared" si="229"/>
        <v/>
      </c>
      <c r="E846" s="15" t="str">
        <f>IFERROR(IF(A846&lt;&gt;"",VLOOKUP(A846,matriz,IF(generador!B846=1,15,IF(generador!B846=2,18,IF(generador!B846=3,21,IF(generador!B846=4,24,IF(generador!B846=5,27,IF(generador!B846=6,30,IF(generador!B846=7,33,IF(generador!B846=8,36,IF(generador!B846=9,39,IF(generador!B846=10,42,IF(generador!B846=11,45,IF(generador!B846=12,48,IF(generador!B846=13,51,IF(generador!B846=14,54,IF(generador!B846=15,57))))))))))))))),FALSE),""),"")</f>
        <v/>
      </c>
      <c r="F846" s="16" t="str">
        <f t="shared" si="230"/>
        <v/>
      </c>
      <c r="G846" s="20" t="str">
        <f t="shared" si="231"/>
        <v/>
      </c>
      <c r="H846" s="13" t="str">
        <f t="shared" ca="1" si="234"/>
        <v/>
      </c>
      <c r="I846" s="14" t="str">
        <f t="shared" si="235"/>
        <v/>
      </c>
      <c r="J846" s="14" t="str">
        <f>""</f>
        <v/>
      </c>
      <c r="K846" s="14" t="str">
        <f t="shared" si="236"/>
        <v/>
      </c>
      <c r="L846" s="14" t="str">
        <f t="shared" si="237"/>
        <v/>
      </c>
      <c r="M846" s="14" t="str">
        <f t="shared" si="238"/>
        <v/>
      </c>
      <c r="N846" s="14" t="str">
        <f t="shared" si="239"/>
        <v/>
      </c>
      <c r="O846" s="14" t="str">
        <f t="shared" si="240"/>
        <v/>
      </c>
      <c r="P846" s="14" t="str">
        <f t="shared" si="241"/>
        <v/>
      </c>
      <c r="Q846" s="14" t="str">
        <f t="shared" si="242"/>
        <v/>
      </c>
      <c r="R846" s="96" t="str">
        <f t="shared" si="232"/>
        <v/>
      </c>
      <c r="S846" s="14" t="str">
        <f t="shared" si="243"/>
        <v/>
      </c>
      <c r="T846" s="14" t="str">
        <f t="shared" si="233"/>
        <v/>
      </c>
      <c r="U846" s="14" t="str">
        <f t="shared" si="244"/>
        <v/>
      </c>
      <c r="V846" s="14" t="str">
        <f t="shared" si="245"/>
        <v/>
      </c>
      <c r="W846" s="14" t="str">
        <f>IFERROR(CONCATENATE("PAGO N° ",B846," DEL CONTRATO CPS ",V846," ENTRE ",TEXT(VLOOKUP(A846,matriz,IF(generador!B846=1,16,IF(generador!B846=2,19,IF(generador!B846=3,22,IF(generador!B846=4,25,IF(generador!B846=5,28,IF(generador!B846=6,31,IF(generador!B846=7,34,IF(generador!B846=8,37,IF(generador!B846=9,40,IF(generador!B846=10,43,IF(generador!B846=11,46,IF(generador!B846=12,49,IF(generador!B846=13,52,IF(generador!B846=14,55,IF(generador!B846=15,58))))))))))))))),FALSE),"dd/mm/yyyy")," Y ",TEXT(VLOOKUP(A846,matriz,IF(generador!B846=1,17,IF(generador!B846=2,20,IF(generador!B846=3,23,IF(generador!B846=4,26,IF(generador!B846=5,29,IF(generador!B846=6,32,IF(generador!B846=7,35,IF(generador!B846=8,38,IF(generador!B846=9,41,IF(generador!B846=10,44,IF(generador!B846=11,47,IF(generador!B846=12,50,IF(generador!B846=13,53,IF(generador!B846=14,56,IF(generador!B846=15,59))))))))))))))),FALSE),"dd/mm/yyyy")),"")</f>
        <v/>
      </c>
    </row>
    <row r="847" spans="1:23" x14ac:dyDescent="0.25">
      <c r="A847" s="12"/>
      <c r="B847" s="5"/>
      <c r="C847" s="5"/>
      <c r="D847" s="14" t="str">
        <f t="shared" si="229"/>
        <v/>
      </c>
      <c r="E847" s="15" t="str">
        <f>IFERROR(IF(A847&lt;&gt;"",VLOOKUP(A847,matriz,IF(generador!B847=1,15,IF(generador!B847=2,18,IF(generador!B847=3,21,IF(generador!B847=4,24,IF(generador!B847=5,27,IF(generador!B847=6,30,IF(generador!B847=7,33,IF(generador!B847=8,36,IF(generador!B847=9,39,IF(generador!B847=10,42,IF(generador!B847=11,45,IF(generador!B847=12,48,IF(generador!B847=13,51,IF(generador!B847=14,54,IF(generador!B847=15,57))))))))))))))),FALSE),""),"")</f>
        <v/>
      </c>
      <c r="F847" s="16" t="str">
        <f t="shared" si="230"/>
        <v/>
      </c>
      <c r="G847" s="20" t="str">
        <f t="shared" si="231"/>
        <v/>
      </c>
      <c r="H847" s="13" t="str">
        <f t="shared" ca="1" si="234"/>
        <v/>
      </c>
      <c r="I847" s="14" t="str">
        <f t="shared" si="235"/>
        <v/>
      </c>
      <c r="J847" s="14" t="str">
        <f>""</f>
        <v/>
      </c>
      <c r="K847" s="14" t="str">
        <f t="shared" si="236"/>
        <v/>
      </c>
      <c r="L847" s="14" t="str">
        <f t="shared" si="237"/>
        <v/>
      </c>
      <c r="M847" s="14" t="str">
        <f t="shared" si="238"/>
        <v/>
      </c>
      <c r="N847" s="14" t="str">
        <f t="shared" si="239"/>
        <v/>
      </c>
      <c r="O847" s="14" t="str">
        <f t="shared" si="240"/>
        <v/>
      </c>
      <c r="P847" s="14" t="str">
        <f t="shared" si="241"/>
        <v/>
      </c>
      <c r="Q847" s="14" t="str">
        <f t="shared" si="242"/>
        <v/>
      </c>
      <c r="R847" s="96" t="str">
        <f t="shared" si="232"/>
        <v/>
      </c>
      <c r="S847" s="14" t="str">
        <f t="shared" si="243"/>
        <v/>
      </c>
      <c r="T847" s="14" t="str">
        <f t="shared" si="233"/>
        <v/>
      </c>
      <c r="U847" s="14" t="str">
        <f t="shared" si="244"/>
        <v/>
      </c>
      <c r="V847" s="14" t="str">
        <f t="shared" si="245"/>
        <v/>
      </c>
      <c r="W847" s="14" t="str">
        <f>IFERROR(CONCATENATE("PAGO N° ",B847," DEL CONTRATO CPS ",V847," ENTRE ",TEXT(VLOOKUP(A847,matriz,IF(generador!B847=1,16,IF(generador!B847=2,19,IF(generador!B847=3,22,IF(generador!B847=4,25,IF(generador!B847=5,28,IF(generador!B847=6,31,IF(generador!B847=7,34,IF(generador!B847=8,37,IF(generador!B847=9,40,IF(generador!B847=10,43,IF(generador!B847=11,46,IF(generador!B847=12,49,IF(generador!B847=13,52,IF(generador!B847=14,55,IF(generador!B847=15,58))))))))))))))),FALSE),"dd/mm/yyyy")," Y ",TEXT(VLOOKUP(A847,matriz,IF(generador!B847=1,17,IF(generador!B847=2,20,IF(generador!B847=3,23,IF(generador!B847=4,26,IF(generador!B847=5,29,IF(generador!B847=6,32,IF(generador!B847=7,35,IF(generador!B847=8,38,IF(generador!B847=9,41,IF(generador!B847=10,44,IF(generador!B847=11,47,IF(generador!B847=12,50,IF(generador!B847=13,53,IF(generador!B847=14,56,IF(generador!B847=15,59))))))))))))))),FALSE),"dd/mm/yyyy")),"")</f>
        <v/>
      </c>
    </row>
    <row r="848" spans="1:23" x14ac:dyDescent="0.25">
      <c r="A848" s="12"/>
      <c r="B848" s="5"/>
      <c r="C848" s="5"/>
      <c r="D848" s="14" t="str">
        <f t="shared" si="229"/>
        <v/>
      </c>
      <c r="E848" s="15" t="str">
        <f>IFERROR(IF(A848&lt;&gt;"",VLOOKUP(A848,matriz,IF(generador!B848=1,15,IF(generador!B848=2,18,IF(generador!B848=3,21,IF(generador!B848=4,24,IF(generador!B848=5,27,IF(generador!B848=6,30,IF(generador!B848=7,33,IF(generador!B848=8,36,IF(generador!B848=9,39,IF(generador!B848=10,42,IF(generador!B848=11,45,IF(generador!B848=12,48,IF(generador!B848=13,51,IF(generador!B848=14,54,IF(generador!B848=15,57))))))))))))))),FALSE),""),"")</f>
        <v/>
      </c>
      <c r="F848" s="16" t="str">
        <f t="shared" si="230"/>
        <v/>
      </c>
      <c r="G848" s="20" t="str">
        <f t="shared" si="231"/>
        <v/>
      </c>
      <c r="H848" s="13" t="str">
        <f t="shared" ca="1" si="234"/>
        <v/>
      </c>
      <c r="I848" s="14" t="str">
        <f t="shared" si="235"/>
        <v/>
      </c>
      <c r="J848" s="14" t="str">
        <f>""</f>
        <v/>
      </c>
      <c r="K848" s="14" t="str">
        <f t="shared" si="236"/>
        <v/>
      </c>
      <c r="L848" s="14" t="str">
        <f t="shared" si="237"/>
        <v/>
      </c>
      <c r="M848" s="14" t="str">
        <f t="shared" si="238"/>
        <v/>
      </c>
      <c r="N848" s="14" t="str">
        <f t="shared" si="239"/>
        <v/>
      </c>
      <c r="O848" s="14" t="str">
        <f t="shared" si="240"/>
        <v/>
      </c>
      <c r="P848" s="14" t="str">
        <f t="shared" si="241"/>
        <v/>
      </c>
      <c r="Q848" s="14" t="str">
        <f t="shared" si="242"/>
        <v/>
      </c>
      <c r="R848" s="96" t="str">
        <f t="shared" si="232"/>
        <v/>
      </c>
      <c r="S848" s="14" t="str">
        <f t="shared" si="243"/>
        <v/>
      </c>
      <c r="T848" s="14" t="str">
        <f t="shared" si="233"/>
        <v/>
      </c>
      <c r="U848" s="14" t="str">
        <f t="shared" si="244"/>
        <v/>
      </c>
      <c r="V848" s="14" t="str">
        <f t="shared" si="245"/>
        <v/>
      </c>
      <c r="W848" s="14" t="str">
        <f>IFERROR(CONCATENATE("PAGO N° ",B848," DEL CONTRATO CPS ",V848," ENTRE ",TEXT(VLOOKUP(A848,matriz,IF(generador!B848=1,16,IF(generador!B848=2,19,IF(generador!B848=3,22,IF(generador!B848=4,25,IF(generador!B848=5,28,IF(generador!B848=6,31,IF(generador!B848=7,34,IF(generador!B848=8,37,IF(generador!B848=9,40,IF(generador!B848=10,43,IF(generador!B848=11,46,IF(generador!B848=12,49,IF(generador!B848=13,52,IF(generador!B848=14,55,IF(generador!B848=15,58))))))))))))))),FALSE),"dd/mm/yyyy")," Y ",TEXT(VLOOKUP(A848,matriz,IF(generador!B848=1,17,IF(generador!B848=2,20,IF(generador!B848=3,23,IF(generador!B848=4,26,IF(generador!B848=5,29,IF(generador!B848=6,32,IF(generador!B848=7,35,IF(generador!B848=8,38,IF(generador!B848=9,41,IF(generador!B848=10,44,IF(generador!B848=11,47,IF(generador!B848=12,50,IF(generador!B848=13,53,IF(generador!B848=14,56,IF(generador!B848=15,59))))))))))))))),FALSE),"dd/mm/yyyy")),"")</f>
        <v/>
      </c>
    </row>
    <row r="849" spans="1:23" x14ac:dyDescent="0.25">
      <c r="A849" s="12"/>
      <c r="B849" s="5"/>
      <c r="C849" s="5"/>
      <c r="D849" s="14" t="str">
        <f t="shared" si="229"/>
        <v/>
      </c>
      <c r="E849" s="15" t="str">
        <f>IFERROR(IF(A849&lt;&gt;"",VLOOKUP(A849,matriz,IF(generador!B849=1,15,IF(generador!B849=2,18,IF(generador!B849=3,21,IF(generador!B849=4,24,IF(generador!B849=5,27,IF(generador!B849=6,30,IF(generador!B849=7,33,IF(generador!B849=8,36,IF(generador!B849=9,39,IF(generador!B849=10,42,IF(generador!B849=11,45,IF(generador!B849=12,48,IF(generador!B849=13,51,IF(generador!B849=14,54,IF(generador!B849=15,57))))))))))))))),FALSE),""),"")</f>
        <v/>
      </c>
      <c r="F849" s="16" t="str">
        <f t="shared" si="230"/>
        <v/>
      </c>
      <c r="G849" s="20" t="str">
        <f t="shared" si="231"/>
        <v/>
      </c>
      <c r="H849" s="13" t="str">
        <f t="shared" ca="1" si="234"/>
        <v/>
      </c>
      <c r="I849" s="14" t="str">
        <f t="shared" si="235"/>
        <v/>
      </c>
      <c r="J849" s="14" t="str">
        <f>""</f>
        <v/>
      </c>
      <c r="K849" s="14" t="str">
        <f t="shared" si="236"/>
        <v/>
      </c>
      <c r="L849" s="14" t="str">
        <f t="shared" si="237"/>
        <v/>
      </c>
      <c r="M849" s="14" t="str">
        <f t="shared" si="238"/>
        <v/>
      </c>
      <c r="N849" s="14" t="str">
        <f t="shared" si="239"/>
        <v/>
      </c>
      <c r="O849" s="14" t="str">
        <f t="shared" si="240"/>
        <v/>
      </c>
      <c r="P849" s="14" t="str">
        <f t="shared" si="241"/>
        <v/>
      </c>
      <c r="Q849" s="14" t="str">
        <f t="shared" si="242"/>
        <v/>
      </c>
      <c r="R849" s="96" t="str">
        <f t="shared" si="232"/>
        <v/>
      </c>
      <c r="S849" s="14" t="str">
        <f t="shared" si="243"/>
        <v/>
      </c>
      <c r="T849" s="14" t="str">
        <f t="shared" si="233"/>
        <v/>
      </c>
      <c r="U849" s="14" t="str">
        <f t="shared" si="244"/>
        <v/>
      </c>
      <c r="V849" s="14" t="str">
        <f t="shared" si="245"/>
        <v/>
      </c>
      <c r="W849" s="14" t="str">
        <f>IFERROR(CONCATENATE("PAGO N° ",B849," DEL CONTRATO CPS ",V849," ENTRE ",TEXT(VLOOKUP(A849,matriz,IF(generador!B849=1,16,IF(generador!B849=2,19,IF(generador!B849=3,22,IF(generador!B849=4,25,IF(generador!B849=5,28,IF(generador!B849=6,31,IF(generador!B849=7,34,IF(generador!B849=8,37,IF(generador!B849=9,40,IF(generador!B849=10,43,IF(generador!B849=11,46,IF(generador!B849=12,49,IF(generador!B849=13,52,IF(generador!B849=14,55,IF(generador!B849=15,58))))))))))))))),FALSE),"dd/mm/yyyy")," Y ",TEXT(VLOOKUP(A849,matriz,IF(generador!B849=1,17,IF(generador!B849=2,20,IF(generador!B849=3,23,IF(generador!B849=4,26,IF(generador!B849=5,29,IF(generador!B849=6,32,IF(generador!B849=7,35,IF(generador!B849=8,38,IF(generador!B849=9,41,IF(generador!B849=10,44,IF(generador!B849=11,47,IF(generador!B849=12,50,IF(generador!B849=13,53,IF(generador!B849=14,56,IF(generador!B849=15,59))))))))))))))),FALSE),"dd/mm/yyyy")),"")</f>
        <v/>
      </c>
    </row>
    <row r="850" spans="1:23" x14ac:dyDescent="0.25">
      <c r="A850" s="12"/>
      <c r="B850" s="5"/>
      <c r="C850" s="5"/>
      <c r="D850" s="14" t="str">
        <f t="shared" si="229"/>
        <v/>
      </c>
      <c r="E850" s="15" t="str">
        <f>IFERROR(IF(A850&lt;&gt;"",VLOOKUP(A850,matriz,IF(generador!B850=1,15,IF(generador!B850=2,18,IF(generador!B850=3,21,IF(generador!B850=4,24,IF(generador!B850=5,27,IF(generador!B850=6,30,IF(generador!B850=7,33,IF(generador!B850=8,36,IF(generador!B850=9,39,IF(generador!B850=10,42,IF(generador!B850=11,45,IF(generador!B850=12,48,IF(generador!B850=13,51,IF(generador!B850=14,54,IF(generador!B850=15,57))))))))))))))),FALSE),""),"")</f>
        <v/>
      </c>
      <c r="F850" s="16" t="str">
        <f t="shared" si="230"/>
        <v/>
      </c>
      <c r="G850" s="20" t="str">
        <f t="shared" si="231"/>
        <v/>
      </c>
      <c r="H850" s="13" t="str">
        <f t="shared" ca="1" si="234"/>
        <v/>
      </c>
      <c r="I850" s="14" t="str">
        <f t="shared" si="235"/>
        <v/>
      </c>
      <c r="J850" s="14" t="str">
        <f>""</f>
        <v/>
      </c>
      <c r="K850" s="14" t="str">
        <f t="shared" si="236"/>
        <v/>
      </c>
      <c r="L850" s="14" t="str">
        <f t="shared" si="237"/>
        <v/>
      </c>
      <c r="M850" s="14" t="str">
        <f t="shared" si="238"/>
        <v/>
      </c>
      <c r="N850" s="14" t="str">
        <f t="shared" si="239"/>
        <v/>
      </c>
      <c r="O850" s="14" t="str">
        <f t="shared" si="240"/>
        <v/>
      </c>
      <c r="P850" s="14" t="str">
        <f t="shared" si="241"/>
        <v/>
      </c>
      <c r="Q850" s="14" t="str">
        <f t="shared" si="242"/>
        <v/>
      </c>
      <c r="R850" s="96" t="str">
        <f t="shared" si="232"/>
        <v/>
      </c>
      <c r="S850" s="14" t="str">
        <f t="shared" si="243"/>
        <v/>
      </c>
      <c r="T850" s="14" t="str">
        <f t="shared" si="233"/>
        <v/>
      </c>
      <c r="U850" s="14" t="str">
        <f t="shared" si="244"/>
        <v/>
      </c>
      <c r="V850" s="14" t="str">
        <f t="shared" si="245"/>
        <v/>
      </c>
      <c r="W850" s="14" t="str">
        <f>IFERROR(CONCATENATE("PAGO N° ",B850," DEL CONTRATO CPS ",V850," ENTRE ",TEXT(VLOOKUP(A850,matriz,IF(generador!B850=1,16,IF(generador!B850=2,19,IF(generador!B850=3,22,IF(generador!B850=4,25,IF(generador!B850=5,28,IF(generador!B850=6,31,IF(generador!B850=7,34,IF(generador!B850=8,37,IF(generador!B850=9,40,IF(generador!B850=10,43,IF(generador!B850=11,46,IF(generador!B850=12,49,IF(generador!B850=13,52,IF(generador!B850=14,55,IF(generador!B850=15,58))))))))))))))),FALSE),"dd/mm/yyyy")," Y ",TEXT(VLOOKUP(A850,matriz,IF(generador!B850=1,17,IF(generador!B850=2,20,IF(generador!B850=3,23,IF(generador!B850=4,26,IF(generador!B850=5,29,IF(generador!B850=6,32,IF(generador!B850=7,35,IF(generador!B850=8,38,IF(generador!B850=9,41,IF(generador!B850=10,44,IF(generador!B850=11,47,IF(generador!B850=12,50,IF(generador!B850=13,53,IF(generador!B850=14,56,IF(generador!B850=15,59))))))))))))))),FALSE),"dd/mm/yyyy")),"")</f>
        <v/>
      </c>
    </row>
    <row r="851" spans="1:23" x14ac:dyDescent="0.25">
      <c r="A851" s="12"/>
      <c r="B851" s="5"/>
      <c r="C851" s="5"/>
      <c r="D851" s="14" t="str">
        <f t="shared" si="229"/>
        <v/>
      </c>
      <c r="E851" s="15" t="str">
        <f>IFERROR(IF(A851&lt;&gt;"",VLOOKUP(A851,matriz,IF(generador!B851=1,15,IF(generador!B851=2,18,IF(generador!B851=3,21,IF(generador!B851=4,24,IF(generador!B851=5,27,IF(generador!B851=6,30,IF(generador!B851=7,33,IF(generador!B851=8,36,IF(generador!B851=9,39,IF(generador!B851=10,42,IF(generador!B851=11,45,IF(generador!B851=12,48,IF(generador!B851=13,51,IF(generador!B851=14,54,IF(generador!B851=15,57))))))))))))))),FALSE),""),"")</f>
        <v/>
      </c>
      <c r="F851" s="16" t="str">
        <f t="shared" si="230"/>
        <v/>
      </c>
      <c r="G851" s="20" t="str">
        <f t="shared" si="231"/>
        <v/>
      </c>
      <c r="H851" s="13" t="str">
        <f t="shared" ca="1" si="234"/>
        <v/>
      </c>
      <c r="I851" s="14" t="str">
        <f t="shared" si="235"/>
        <v/>
      </c>
      <c r="J851" s="14" t="str">
        <f>""</f>
        <v/>
      </c>
      <c r="K851" s="14" t="str">
        <f t="shared" si="236"/>
        <v/>
      </c>
      <c r="L851" s="14" t="str">
        <f t="shared" si="237"/>
        <v/>
      </c>
      <c r="M851" s="14" t="str">
        <f t="shared" si="238"/>
        <v/>
      </c>
      <c r="N851" s="14" t="str">
        <f t="shared" si="239"/>
        <v/>
      </c>
      <c r="O851" s="14" t="str">
        <f t="shared" si="240"/>
        <v/>
      </c>
      <c r="P851" s="14" t="str">
        <f t="shared" si="241"/>
        <v/>
      </c>
      <c r="Q851" s="14" t="str">
        <f t="shared" si="242"/>
        <v/>
      </c>
      <c r="R851" s="96" t="str">
        <f t="shared" si="232"/>
        <v/>
      </c>
      <c r="S851" s="14" t="str">
        <f t="shared" si="243"/>
        <v/>
      </c>
      <c r="T851" s="14" t="str">
        <f t="shared" si="233"/>
        <v/>
      </c>
      <c r="U851" s="14" t="str">
        <f t="shared" si="244"/>
        <v/>
      </c>
      <c r="V851" s="14" t="str">
        <f t="shared" si="245"/>
        <v/>
      </c>
      <c r="W851" s="14" t="str">
        <f>IFERROR(CONCATENATE("PAGO N° ",B851," DEL CONTRATO CPS ",V851," ENTRE ",TEXT(VLOOKUP(A851,matriz,IF(generador!B851=1,16,IF(generador!B851=2,19,IF(generador!B851=3,22,IF(generador!B851=4,25,IF(generador!B851=5,28,IF(generador!B851=6,31,IF(generador!B851=7,34,IF(generador!B851=8,37,IF(generador!B851=9,40,IF(generador!B851=10,43,IF(generador!B851=11,46,IF(generador!B851=12,49,IF(generador!B851=13,52,IF(generador!B851=14,55,IF(generador!B851=15,58))))))))))))))),FALSE),"dd/mm/yyyy")," Y ",TEXT(VLOOKUP(A851,matriz,IF(generador!B851=1,17,IF(generador!B851=2,20,IF(generador!B851=3,23,IF(generador!B851=4,26,IF(generador!B851=5,29,IF(generador!B851=6,32,IF(generador!B851=7,35,IF(generador!B851=8,38,IF(generador!B851=9,41,IF(generador!B851=10,44,IF(generador!B851=11,47,IF(generador!B851=12,50,IF(generador!B851=13,53,IF(generador!B851=14,56,IF(generador!B851=15,59))))))))))))))),FALSE),"dd/mm/yyyy")),"")</f>
        <v/>
      </c>
    </row>
    <row r="852" spans="1:23" x14ac:dyDescent="0.25">
      <c r="A852" s="12"/>
      <c r="B852" s="5"/>
      <c r="C852" s="5"/>
      <c r="D852" s="14" t="str">
        <f t="shared" si="229"/>
        <v/>
      </c>
      <c r="E852" s="15" t="str">
        <f>IFERROR(IF(A852&lt;&gt;"",VLOOKUP(A852,matriz,IF(generador!B852=1,15,IF(generador!B852=2,18,IF(generador!B852=3,21,IF(generador!B852=4,24,IF(generador!B852=5,27,IF(generador!B852=6,30,IF(generador!B852=7,33,IF(generador!B852=8,36,IF(generador!B852=9,39,IF(generador!B852=10,42,IF(generador!B852=11,45,IF(generador!B852=12,48,IF(generador!B852=13,51,IF(generador!B852=14,54,IF(generador!B852=15,57))))))))))))))),FALSE),""),"")</f>
        <v/>
      </c>
      <c r="F852" s="16" t="str">
        <f t="shared" si="230"/>
        <v/>
      </c>
      <c r="G852" s="20" t="str">
        <f t="shared" si="231"/>
        <v/>
      </c>
      <c r="H852" s="13" t="str">
        <f t="shared" ca="1" si="234"/>
        <v/>
      </c>
      <c r="I852" s="14" t="str">
        <f t="shared" si="235"/>
        <v/>
      </c>
      <c r="J852" s="14" t="str">
        <f>""</f>
        <v/>
      </c>
      <c r="K852" s="14" t="str">
        <f t="shared" si="236"/>
        <v/>
      </c>
      <c r="L852" s="14" t="str">
        <f t="shared" si="237"/>
        <v/>
      </c>
      <c r="M852" s="14" t="str">
        <f t="shared" si="238"/>
        <v/>
      </c>
      <c r="N852" s="14" t="str">
        <f t="shared" si="239"/>
        <v/>
      </c>
      <c r="O852" s="14" t="str">
        <f t="shared" si="240"/>
        <v/>
      </c>
      <c r="P852" s="14" t="str">
        <f t="shared" si="241"/>
        <v/>
      </c>
      <c r="Q852" s="14" t="str">
        <f t="shared" si="242"/>
        <v/>
      </c>
      <c r="R852" s="96" t="str">
        <f t="shared" si="232"/>
        <v/>
      </c>
      <c r="S852" s="14" t="str">
        <f t="shared" si="243"/>
        <v/>
      </c>
      <c r="T852" s="14" t="str">
        <f t="shared" si="233"/>
        <v/>
      </c>
      <c r="U852" s="14" t="str">
        <f t="shared" si="244"/>
        <v/>
      </c>
      <c r="V852" s="14" t="str">
        <f t="shared" si="245"/>
        <v/>
      </c>
      <c r="W852" s="14" t="str">
        <f>IFERROR(CONCATENATE("PAGO N° ",B852," DEL CONTRATO CPS ",V852," ENTRE ",TEXT(VLOOKUP(A852,matriz,IF(generador!B852=1,16,IF(generador!B852=2,19,IF(generador!B852=3,22,IF(generador!B852=4,25,IF(generador!B852=5,28,IF(generador!B852=6,31,IF(generador!B852=7,34,IF(generador!B852=8,37,IF(generador!B852=9,40,IF(generador!B852=10,43,IF(generador!B852=11,46,IF(generador!B852=12,49,IF(generador!B852=13,52,IF(generador!B852=14,55,IF(generador!B852=15,58))))))))))))))),FALSE),"dd/mm/yyyy")," Y ",TEXT(VLOOKUP(A852,matriz,IF(generador!B852=1,17,IF(generador!B852=2,20,IF(generador!B852=3,23,IF(generador!B852=4,26,IF(generador!B852=5,29,IF(generador!B852=6,32,IF(generador!B852=7,35,IF(generador!B852=8,38,IF(generador!B852=9,41,IF(generador!B852=10,44,IF(generador!B852=11,47,IF(generador!B852=12,50,IF(generador!B852=13,53,IF(generador!B852=14,56,IF(generador!B852=15,59))))))))))))))),FALSE),"dd/mm/yyyy")),"")</f>
        <v/>
      </c>
    </row>
    <row r="853" spans="1:23" x14ac:dyDescent="0.25">
      <c r="A853" s="12"/>
      <c r="B853" s="5"/>
      <c r="C853" s="5"/>
      <c r="D853" s="14" t="str">
        <f t="shared" si="229"/>
        <v/>
      </c>
      <c r="E853" s="15" t="str">
        <f>IFERROR(IF(A853&lt;&gt;"",VLOOKUP(A853,matriz,IF(generador!B853=1,15,IF(generador!B853=2,18,IF(generador!B853=3,21,IF(generador!B853=4,24,IF(generador!B853=5,27,IF(generador!B853=6,30,IF(generador!B853=7,33,IF(generador!B853=8,36,IF(generador!B853=9,39,IF(generador!B853=10,42,IF(generador!B853=11,45,IF(generador!B853=12,48,IF(generador!B853=13,51,IF(generador!B853=14,54,IF(generador!B853=15,57))))))))))))))),FALSE),""),"")</f>
        <v/>
      </c>
      <c r="F853" s="16" t="str">
        <f t="shared" si="230"/>
        <v/>
      </c>
      <c r="G853" s="20" t="str">
        <f t="shared" si="231"/>
        <v/>
      </c>
      <c r="H853" s="13" t="str">
        <f t="shared" ca="1" si="234"/>
        <v/>
      </c>
      <c r="I853" s="14" t="str">
        <f t="shared" si="235"/>
        <v/>
      </c>
      <c r="J853" s="14" t="str">
        <f>""</f>
        <v/>
      </c>
      <c r="K853" s="14" t="str">
        <f t="shared" si="236"/>
        <v/>
      </c>
      <c r="L853" s="14" t="str">
        <f t="shared" si="237"/>
        <v/>
      </c>
      <c r="M853" s="14" t="str">
        <f t="shared" si="238"/>
        <v/>
      </c>
      <c r="N853" s="14" t="str">
        <f t="shared" si="239"/>
        <v/>
      </c>
      <c r="O853" s="14" t="str">
        <f t="shared" si="240"/>
        <v/>
      </c>
      <c r="P853" s="14" t="str">
        <f t="shared" si="241"/>
        <v/>
      </c>
      <c r="Q853" s="14" t="str">
        <f t="shared" si="242"/>
        <v/>
      </c>
      <c r="R853" s="96" t="str">
        <f t="shared" si="232"/>
        <v/>
      </c>
      <c r="S853" s="14" t="str">
        <f t="shared" si="243"/>
        <v/>
      </c>
      <c r="T853" s="14" t="str">
        <f t="shared" si="233"/>
        <v/>
      </c>
      <c r="U853" s="14" t="str">
        <f t="shared" si="244"/>
        <v/>
      </c>
      <c r="V853" s="14" t="str">
        <f t="shared" si="245"/>
        <v/>
      </c>
      <c r="W853" s="14" t="str">
        <f>IFERROR(CONCATENATE("PAGO N° ",B853," DEL CONTRATO CPS ",V853," ENTRE ",TEXT(VLOOKUP(A853,matriz,IF(generador!B853=1,16,IF(generador!B853=2,19,IF(generador!B853=3,22,IF(generador!B853=4,25,IF(generador!B853=5,28,IF(generador!B853=6,31,IF(generador!B853=7,34,IF(generador!B853=8,37,IF(generador!B853=9,40,IF(generador!B853=10,43,IF(generador!B853=11,46,IF(generador!B853=12,49,IF(generador!B853=13,52,IF(generador!B853=14,55,IF(generador!B853=15,58))))))))))))))),FALSE),"dd/mm/yyyy")," Y ",TEXT(VLOOKUP(A853,matriz,IF(generador!B853=1,17,IF(generador!B853=2,20,IF(generador!B853=3,23,IF(generador!B853=4,26,IF(generador!B853=5,29,IF(generador!B853=6,32,IF(generador!B853=7,35,IF(generador!B853=8,38,IF(generador!B853=9,41,IF(generador!B853=10,44,IF(generador!B853=11,47,IF(generador!B853=12,50,IF(generador!B853=13,53,IF(generador!B853=14,56,IF(generador!B853=15,59))))))))))))))),FALSE),"dd/mm/yyyy")),"")</f>
        <v/>
      </c>
    </row>
    <row r="854" spans="1:23" x14ac:dyDescent="0.25">
      <c r="A854" s="12"/>
      <c r="B854" s="5"/>
      <c r="C854" s="5"/>
      <c r="D854" s="14" t="str">
        <f t="shared" si="229"/>
        <v/>
      </c>
      <c r="E854" s="15" t="str">
        <f>IFERROR(IF(A854&lt;&gt;"",VLOOKUP(A854,matriz,IF(generador!B854=1,15,IF(generador!B854=2,18,IF(generador!B854=3,21,IF(generador!B854=4,24,IF(generador!B854=5,27,IF(generador!B854=6,30,IF(generador!B854=7,33,IF(generador!B854=8,36,IF(generador!B854=9,39,IF(generador!B854=10,42,IF(generador!B854=11,45,IF(generador!B854=12,48,IF(generador!B854=13,51,IF(generador!B854=14,54,IF(generador!B854=15,57))))))))))))))),FALSE),""),"")</f>
        <v/>
      </c>
      <c r="F854" s="16" t="str">
        <f t="shared" si="230"/>
        <v/>
      </c>
      <c r="G854" s="20" t="str">
        <f t="shared" si="231"/>
        <v/>
      </c>
      <c r="H854" s="13" t="str">
        <f t="shared" ca="1" si="234"/>
        <v/>
      </c>
      <c r="I854" s="14" t="str">
        <f t="shared" si="235"/>
        <v/>
      </c>
      <c r="J854" s="14" t="str">
        <f>""</f>
        <v/>
      </c>
      <c r="K854" s="14" t="str">
        <f t="shared" si="236"/>
        <v/>
      </c>
      <c r="L854" s="14" t="str">
        <f t="shared" si="237"/>
        <v/>
      </c>
      <c r="M854" s="14" t="str">
        <f t="shared" si="238"/>
        <v/>
      </c>
      <c r="N854" s="14" t="str">
        <f t="shared" si="239"/>
        <v/>
      </c>
      <c r="O854" s="14" t="str">
        <f t="shared" si="240"/>
        <v/>
      </c>
      <c r="P854" s="14" t="str">
        <f t="shared" si="241"/>
        <v/>
      </c>
      <c r="Q854" s="14" t="str">
        <f t="shared" si="242"/>
        <v/>
      </c>
      <c r="R854" s="96" t="str">
        <f t="shared" si="232"/>
        <v/>
      </c>
      <c r="S854" s="14" t="str">
        <f t="shared" si="243"/>
        <v/>
      </c>
      <c r="T854" s="14" t="str">
        <f t="shared" si="233"/>
        <v/>
      </c>
      <c r="U854" s="14" t="str">
        <f t="shared" si="244"/>
        <v/>
      </c>
      <c r="V854" s="14" t="str">
        <f t="shared" si="245"/>
        <v/>
      </c>
      <c r="W854" s="14" t="str">
        <f>IFERROR(CONCATENATE("PAGO N° ",B854," DEL CONTRATO CPS ",V854," ENTRE ",TEXT(VLOOKUP(A854,matriz,IF(generador!B854=1,16,IF(generador!B854=2,19,IF(generador!B854=3,22,IF(generador!B854=4,25,IF(generador!B854=5,28,IF(generador!B854=6,31,IF(generador!B854=7,34,IF(generador!B854=8,37,IF(generador!B854=9,40,IF(generador!B854=10,43,IF(generador!B854=11,46,IF(generador!B854=12,49,IF(generador!B854=13,52,IF(generador!B854=14,55,IF(generador!B854=15,58))))))))))))))),FALSE),"dd/mm/yyyy")," Y ",TEXT(VLOOKUP(A854,matriz,IF(generador!B854=1,17,IF(generador!B854=2,20,IF(generador!B854=3,23,IF(generador!B854=4,26,IF(generador!B854=5,29,IF(generador!B854=6,32,IF(generador!B854=7,35,IF(generador!B854=8,38,IF(generador!B854=9,41,IF(generador!B854=10,44,IF(generador!B854=11,47,IF(generador!B854=12,50,IF(generador!B854=13,53,IF(generador!B854=14,56,IF(generador!B854=15,59))))))))))))))),FALSE),"dd/mm/yyyy")),"")</f>
        <v/>
      </c>
    </row>
    <row r="855" spans="1:23" x14ac:dyDescent="0.25">
      <c r="A855" s="12"/>
      <c r="B855" s="5"/>
      <c r="C855" s="5"/>
      <c r="D855" s="14" t="str">
        <f t="shared" si="229"/>
        <v/>
      </c>
      <c r="E855" s="15" t="str">
        <f>IFERROR(IF(A855&lt;&gt;"",VLOOKUP(A855,matriz,IF(generador!B855=1,15,IF(generador!B855=2,18,IF(generador!B855=3,21,IF(generador!B855=4,24,IF(generador!B855=5,27,IF(generador!B855=6,30,IF(generador!B855=7,33,IF(generador!B855=8,36,IF(generador!B855=9,39,IF(generador!B855=10,42,IF(generador!B855=11,45,IF(generador!B855=12,48,IF(generador!B855=13,51,IF(generador!B855=14,54,IF(generador!B855=15,57))))))))))))))),FALSE),""),"")</f>
        <v/>
      </c>
      <c r="F855" s="16" t="str">
        <f t="shared" si="230"/>
        <v/>
      </c>
      <c r="G855" s="20" t="str">
        <f t="shared" si="231"/>
        <v/>
      </c>
      <c r="H855" s="13" t="str">
        <f t="shared" ca="1" si="234"/>
        <v/>
      </c>
      <c r="I855" s="14" t="str">
        <f t="shared" si="235"/>
        <v/>
      </c>
      <c r="J855" s="14" t="str">
        <f>""</f>
        <v/>
      </c>
      <c r="K855" s="14" t="str">
        <f t="shared" si="236"/>
        <v/>
      </c>
      <c r="L855" s="14" t="str">
        <f t="shared" si="237"/>
        <v/>
      </c>
      <c r="M855" s="14" t="str">
        <f t="shared" si="238"/>
        <v/>
      </c>
      <c r="N855" s="14" t="str">
        <f t="shared" si="239"/>
        <v/>
      </c>
      <c r="O855" s="14" t="str">
        <f t="shared" si="240"/>
        <v/>
      </c>
      <c r="P855" s="14" t="str">
        <f t="shared" si="241"/>
        <v/>
      </c>
      <c r="Q855" s="14" t="str">
        <f t="shared" si="242"/>
        <v/>
      </c>
      <c r="R855" s="96" t="str">
        <f t="shared" si="232"/>
        <v/>
      </c>
      <c r="S855" s="14" t="str">
        <f t="shared" si="243"/>
        <v/>
      </c>
      <c r="T855" s="14" t="str">
        <f t="shared" si="233"/>
        <v/>
      </c>
      <c r="U855" s="14" t="str">
        <f t="shared" si="244"/>
        <v/>
      </c>
      <c r="V855" s="14" t="str">
        <f t="shared" si="245"/>
        <v/>
      </c>
      <c r="W855" s="14" t="str">
        <f>IFERROR(CONCATENATE("PAGO N° ",B855," DEL CONTRATO CPS ",V855," ENTRE ",TEXT(VLOOKUP(A855,matriz,IF(generador!B855=1,16,IF(generador!B855=2,19,IF(generador!B855=3,22,IF(generador!B855=4,25,IF(generador!B855=5,28,IF(generador!B855=6,31,IF(generador!B855=7,34,IF(generador!B855=8,37,IF(generador!B855=9,40,IF(generador!B855=10,43,IF(generador!B855=11,46,IF(generador!B855=12,49,IF(generador!B855=13,52,IF(generador!B855=14,55,IF(generador!B855=15,58))))))))))))))),FALSE),"dd/mm/yyyy")," Y ",TEXT(VLOOKUP(A855,matriz,IF(generador!B855=1,17,IF(generador!B855=2,20,IF(generador!B855=3,23,IF(generador!B855=4,26,IF(generador!B855=5,29,IF(generador!B855=6,32,IF(generador!B855=7,35,IF(generador!B855=8,38,IF(generador!B855=9,41,IF(generador!B855=10,44,IF(generador!B855=11,47,IF(generador!B855=12,50,IF(generador!B855=13,53,IF(generador!B855=14,56,IF(generador!B855=15,59))))))))))))))),FALSE),"dd/mm/yyyy")),"")</f>
        <v/>
      </c>
    </row>
    <row r="856" spans="1:23" x14ac:dyDescent="0.25">
      <c r="A856" s="12"/>
      <c r="B856" s="5"/>
      <c r="C856" s="5"/>
      <c r="D856" s="14" t="str">
        <f t="shared" si="229"/>
        <v/>
      </c>
      <c r="E856" s="15" t="str">
        <f>IFERROR(IF(A856&lt;&gt;"",VLOOKUP(A856,matriz,IF(generador!B856=1,15,IF(generador!B856=2,18,IF(generador!B856=3,21,IF(generador!B856=4,24,IF(generador!B856=5,27,IF(generador!B856=6,30,IF(generador!B856=7,33,IF(generador!B856=8,36,IF(generador!B856=9,39,IF(generador!B856=10,42,IF(generador!B856=11,45,IF(generador!B856=12,48,IF(generador!B856=13,51,IF(generador!B856=14,54,IF(generador!B856=15,57))))))))))))))),FALSE),""),"")</f>
        <v/>
      </c>
      <c r="F856" s="16" t="str">
        <f t="shared" si="230"/>
        <v/>
      </c>
      <c r="G856" s="20" t="str">
        <f t="shared" si="231"/>
        <v/>
      </c>
      <c r="H856" s="13" t="str">
        <f t="shared" ca="1" si="234"/>
        <v/>
      </c>
      <c r="I856" s="14" t="str">
        <f t="shared" si="235"/>
        <v/>
      </c>
      <c r="J856" s="14" t="str">
        <f>""</f>
        <v/>
      </c>
      <c r="K856" s="14" t="str">
        <f t="shared" si="236"/>
        <v/>
      </c>
      <c r="L856" s="14" t="str">
        <f t="shared" si="237"/>
        <v/>
      </c>
      <c r="M856" s="14" t="str">
        <f t="shared" si="238"/>
        <v/>
      </c>
      <c r="N856" s="14" t="str">
        <f t="shared" si="239"/>
        <v/>
      </c>
      <c r="O856" s="14" t="str">
        <f t="shared" si="240"/>
        <v/>
      </c>
      <c r="P856" s="14" t="str">
        <f t="shared" si="241"/>
        <v/>
      </c>
      <c r="Q856" s="14" t="str">
        <f t="shared" si="242"/>
        <v/>
      </c>
      <c r="R856" s="96" t="str">
        <f t="shared" si="232"/>
        <v/>
      </c>
      <c r="S856" s="14" t="str">
        <f t="shared" si="243"/>
        <v/>
      </c>
      <c r="T856" s="14" t="str">
        <f t="shared" si="233"/>
        <v/>
      </c>
      <c r="U856" s="14" t="str">
        <f t="shared" si="244"/>
        <v/>
      </c>
      <c r="V856" s="14" t="str">
        <f t="shared" si="245"/>
        <v/>
      </c>
      <c r="W856" s="14" t="str">
        <f>IFERROR(CONCATENATE("PAGO N° ",B856," DEL CONTRATO CPS ",V856," ENTRE ",TEXT(VLOOKUP(A856,matriz,IF(generador!B856=1,16,IF(generador!B856=2,19,IF(generador!B856=3,22,IF(generador!B856=4,25,IF(generador!B856=5,28,IF(generador!B856=6,31,IF(generador!B856=7,34,IF(generador!B856=8,37,IF(generador!B856=9,40,IF(generador!B856=10,43,IF(generador!B856=11,46,IF(generador!B856=12,49,IF(generador!B856=13,52,IF(generador!B856=14,55,IF(generador!B856=15,58))))))))))))))),FALSE),"dd/mm/yyyy")," Y ",TEXT(VLOOKUP(A856,matriz,IF(generador!B856=1,17,IF(generador!B856=2,20,IF(generador!B856=3,23,IF(generador!B856=4,26,IF(generador!B856=5,29,IF(generador!B856=6,32,IF(generador!B856=7,35,IF(generador!B856=8,38,IF(generador!B856=9,41,IF(generador!B856=10,44,IF(generador!B856=11,47,IF(generador!B856=12,50,IF(generador!B856=13,53,IF(generador!B856=14,56,IF(generador!B856=15,59))))))))))))))),FALSE),"dd/mm/yyyy")),"")</f>
        <v/>
      </c>
    </row>
    <row r="857" spans="1:23" x14ac:dyDescent="0.25">
      <c r="A857" s="12"/>
      <c r="B857" s="5"/>
      <c r="C857" s="5"/>
      <c r="D857" s="14" t="str">
        <f t="shared" si="229"/>
        <v/>
      </c>
      <c r="E857" s="15" t="str">
        <f>IFERROR(IF(A857&lt;&gt;"",VLOOKUP(A857,matriz,IF(generador!B857=1,15,IF(generador!B857=2,18,IF(generador!B857=3,21,IF(generador!B857=4,24,IF(generador!B857=5,27,IF(generador!B857=6,30,IF(generador!B857=7,33,IF(generador!B857=8,36,IF(generador!B857=9,39,IF(generador!B857=10,42,IF(generador!B857=11,45,IF(generador!B857=12,48,IF(generador!B857=13,51,IF(generador!B857=14,54,IF(generador!B857=15,57))))))))))))))),FALSE),""),"")</f>
        <v/>
      </c>
      <c r="F857" s="16" t="str">
        <f t="shared" si="230"/>
        <v/>
      </c>
      <c r="G857" s="20" t="str">
        <f t="shared" si="231"/>
        <v/>
      </c>
      <c r="H857" s="13" t="str">
        <f t="shared" ca="1" si="234"/>
        <v/>
      </c>
      <c r="I857" s="14" t="str">
        <f t="shared" si="235"/>
        <v/>
      </c>
      <c r="J857" s="14" t="str">
        <f>""</f>
        <v/>
      </c>
      <c r="K857" s="14" t="str">
        <f t="shared" si="236"/>
        <v/>
      </c>
      <c r="L857" s="14" t="str">
        <f t="shared" si="237"/>
        <v/>
      </c>
      <c r="M857" s="14" t="str">
        <f t="shared" si="238"/>
        <v/>
      </c>
      <c r="N857" s="14" t="str">
        <f t="shared" si="239"/>
        <v/>
      </c>
      <c r="O857" s="14" t="str">
        <f t="shared" si="240"/>
        <v/>
      </c>
      <c r="P857" s="14" t="str">
        <f t="shared" si="241"/>
        <v/>
      </c>
      <c r="Q857" s="14" t="str">
        <f t="shared" si="242"/>
        <v/>
      </c>
      <c r="R857" s="96" t="str">
        <f t="shared" si="232"/>
        <v/>
      </c>
      <c r="S857" s="14" t="str">
        <f t="shared" si="243"/>
        <v/>
      </c>
      <c r="T857" s="14" t="str">
        <f t="shared" si="233"/>
        <v/>
      </c>
      <c r="U857" s="14" t="str">
        <f t="shared" si="244"/>
        <v/>
      </c>
      <c r="V857" s="14" t="str">
        <f t="shared" si="245"/>
        <v/>
      </c>
      <c r="W857" s="14" t="str">
        <f>IFERROR(CONCATENATE("PAGO N° ",B857," DEL CONTRATO CPS ",V857," ENTRE ",TEXT(VLOOKUP(A857,matriz,IF(generador!B857=1,16,IF(generador!B857=2,19,IF(generador!B857=3,22,IF(generador!B857=4,25,IF(generador!B857=5,28,IF(generador!B857=6,31,IF(generador!B857=7,34,IF(generador!B857=8,37,IF(generador!B857=9,40,IF(generador!B857=10,43,IF(generador!B857=11,46,IF(generador!B857=12,49,IF(generador!B857=13,52,IF(generador!B857=14,55,IF(generador!B857=15,58))))))))))))))),FALSE),"dd/mm/yyyy")," Y ",TEXT(VLOOKUP(A857,matriz,IF(generador!B857=1,17,IF(generador!B857=2,20,IF(generador!B857=3,23,IF(generador!B857=4,26,IF(generador!B857=5,29,IF(generador!B857=6,32,IF(generador!B857=7,35,IF(generador!B857=8,38,IF(generador!B857=9,41,IF(generador!B857=10,44,IF(generador!B857=11,47,IF(generador!B857=12,50,IF(generador!B857=13,53,IF(generador!B857=14,56,IF(generador!B857=15,59))))))))))))))),FALSE),"dd/mm/yyyy")),"")</f>
        <v/>
      </c>
    </row>
    <row r="858" spans="1:23" x14ac:dyDescent="0.25">
      <c r="A858" s="12"/>
      <c r="B858" s="5"/>
      <c r="C858" s="5"/>
      <c r="D858" s="14" t="str">
        <f t="shared" si="229"/>
        <v/>
      </c>
      <c r="E858" s="15" t="str">
        <f>IFERROR(IF(A858&lt;&gt;"",VLOOKUP(A858,matriz,IF(generador!B858=1,15,IF(generador!B858=2,18,IF(generador!B858=3,21,IF(generador!B858=4,24,IF(generador!B858=5,27,IF(generador!B858=6,30,IF(generador!B858=7,33,IF(generador!B858=8,36,IF(generador!B858=9,39,IF(generador!B858=10,42,IF(generador!B858=11,45,IF(generador!B858=12,48,IF(generador!B858=13,51,IF(generador!B858=14,54,IF(generador!B858=15,57))))))))))))))),FALSE),""),"")</f>
        <v/>
      </c>
      <c r="F858" s="16" t="str">
        <f t="shared" si="230"/>
        <v/>
      </c>
      <c r="G858" s="20" t="str">
        <f t="shared" si="231"/>
        <v/>
      </c>
      <c r="H858" s="13" t="str">
        <f t="shared" ca="1" si="234"/>
        <v/>
      </c>
      <c r="I858" s="14" t="str">
        <f t="shared" si="235"/>
        <v/>
      </c>
      <c r="J858" s="14" t="str">
        <f>""</f>
        <v/>
      </c>
      <c r="K858" s="14" t="str">
        <f t="shared" si="236"/>
        <v/>
      </c>
      <c r="L858" s="14" t="str">
        <f t="shared" si="237"/>
        <v/>
      </c>
      <c r="M858" s="14" t="str">
        <f t="shared" si="238"/>
        <v/>
      </c>
      <c r="N858" s="14" t="str">
        <f t="shared" si="239"/>
        <v/>
      </c>
      <c r="O858" s="14" t="str">
        <f t="shared" si="240"/>
        <v/>
      </c>
      <c r="P858" s="14" t="str">
        <f t="shared" si="241"/>
        <v/>
      </c>
      <c r="Q858" s="14" t="str">
        <f t="shared" si="242"/>
        <v/>
      </c>
      <c r="R858" s="96" t="str">
        <f t="shared" si="232"/>
        <v/>
      </c>
      <c r="S858" s="14" t="str">
        <f t="shared" si="243"/>
        <v/>
      </c>
      <c r="T858" s="14" t="str">
        <f t="shared" si="233"/>
        <v/>
      </c>
      <c r="U858" s="14" t="str">
        <f t="shared" si="244"/>
        <v/>
      </c>
      <c r="V858" s="14" t="str">
        <f t="shared" si="245"/>
        <v/>
      </c>
      <c r="W858" s="14" t="str">
        <f>IFERROR(CONCATENATE("PAGO N° ",B858," DEL CONTRATO CPS ",V858," ENTRE ",TEXT(VLOOKUP(A858,matriz,IF(generador!B858=1,16,IF(generador!B858=2,19,IF(generador!B858=3,22,IF(generador!B858=4,25,IF(generador!B858=5,28,IF(generador!B858=6,31,IF(generador!B858=7,34,IF(generador!B858=8,37,IF(generador!B858=9,40,IF(generador!B858=10,43,IF(generador!B858=11,46,IF(generador!B858=12,49,IF(generador!B858=13,52,IF(generador!B858=14,55,IF(generador!B858=15,58))))))))))))))),FALSE),"dd/mm/yyyy")," Y ",TEXT(VLOOKUP(A858,matriz,IF(generador!B858=1,17,IF(generador!B858=2,20,IF(generador!B858=3,23,IF(generador!B858=4,26,IF(generador!B858=5,29,IF(generador!B858=6,32,IF(generador!B858=7,35,IF(generador!B858=8,38,IF(generador!B858=9,41,IF(generador!B858=10,44,IF(generador!B858=11,47,IF(generador!B858=12,50,IF(generador!B858=13,53,IF(generador!B858=14,56,IF(generador!B858=15,59))))))))))))))),FALSE),"dd/mm/yyyy")),"")</f>
        <v/>
      </c>
    </row>
    <row r="859" spans="1:23" x14ac:dyDescent="0.25">
      <c r="A859" s="12"/>
      <c r="B859" s="5"/>
      <c r="C859" s="5"/>
      <c r="D859" s="14" t="str">
        <f t="shared" si="229"/>
        <v/>
      </c>
      <c r="E859" s="15" t="str">
        <f>IFERROR(IF(A859&lt;&gt;"",VLOOKUP(A859,matriz,IF(generador!B859=1,15,IF(generador!B859=2,18,IF(generador!B859=3,21,IF(generador!B859=4,24,IF(generador!B859=5,27,IF(generador!B859=6,30,IF(generador!B859=7,33,IF(generador!B859=8,36,IF(generador!B859=9,39,IF(generador!B859=10,42,IF(generador!B859=11,45,IF(generador!B859=12,48,IF(generador!B859=13,51,IF(generador!B859=14,54,IF(generador!B859=15,57))))))))))))))),FALSE),""),"")</f>
        <v/>
      </c>
      <c r="F859" s="16" t="str">
        <f t="shared" si="230"/>
        <v/>
      </c>
      <c r="G859" s="20" t="str">
        <f t="shared" si="231"/>
        <v/>
      </c>
      <c r="H859" s="13" t="str">
        <f t="shared" ca="1" si="234"/>
        <v/>
      </c>
      <c r="I859" s="14" t="str">
        <f t="shared" si="235"/>
        <v/>
      </c>
      <c r="J859" s="14" t="str">
        <f>""</f>
        <v/>
      </c>
      <c r="K859" s="14" t="str">
        <f t="shared" si="236"/>
        <v/>
      </c>
      <c r="L859" s="14" t="str">
        <f t="shared" si="237"/>
        <v/>
      </c>
      <c r="M859" s="14" t="str">
        <f t="shared" si="238"/>
        <v/>
      </c>
      <c r="N859" s="14" t="str">
        <f t="shared" si="239"/>
        <v/>
      </c>
      <c r="O859" s="14" t="str">
        <f t="shared" si="240"/>
        <v/>
      </c>
      <c r="P859" s="14" t="str">
        <f t="shared" si="241"/>
        <v/>
      </c>
      <c r="Q859" s="14" t="str">
        <f t="shared" si="242"/>
        <v/>
      </c>
      <c r="R859" s="96" t="str">
        <f t="shared" si="232"/>
        <v/>
      </c>
      <c r="S859" s="14" t="str">
        <f t="shared" si="243"/>
        <v/>
      </c>
      <c r="T859" s="14" t="str">
        <f t="shared" si="233"/>
        <v/>
      </c>
      <c r="U859" s="14" t="str">
        <f t="shared" si="244"/>
        <v/>
      </c>
      <c r="V859" s="14" t="str">
        <f t="shared" si="245"/>
        <v/>
      </c>
      <c r="W859" s="14" t="str">
        <f>IFERROR(CONCATENATE("PAGO N° ",B859," DEL CONTRATO CPS ",V859," ENTRE ",TEXT(VLOOKUP(A859,matriz,IF(generador!B859=1,16,IF(generador!B859=2,19,IF(generador!B859=3,22,IF(generador!B859=4,25,IF(generador!B859=5,28,IF(generador!B859=6,31,IF(generador!B859=7,34,IF(generador!B859=8,37,IF(generador!B859=9,40,IF(generador!B859=10,43,IF(generador!B859=11,46,IF(generador!B859=12,49,IF(generador!B859=13,52,IF(generador!B859=14,55,IF(generador!B859=15,58))))))))))))))),FALSE),"dd/mm/yyyy")," Y ",TEXT(VLOOKUP(A859,matriz,IF(generador!B859=1,17,IF(generador!B859=2,20,IF(generador!B859=3,23,IF(generador!B859=4,26,IF(generador!B859=5,29,IF(generador!B859=6,32,IF(generador!B859=7,35,IF(generador!B859=8,38,IF(generador!B859=9,41,IF(generador!B859=10,44,IF(generador!B859=11,47,IF(generador!B859=12,50,IF(generador!B859=13,53,IF(generador!B859=14,56,IF(generador!B859=15,59))))))))))))))),FALSE),"dd/mm/yyyy")),"")</f>
        <v/>
      </c>
    </row>
    <row r="860" spans="1:23" x14ac:dyDescent="0.25">
      <c r="A860" s="12"/>
      <c r="B860" s="5"/>
      <c r="C860" s="5"/>
      <c r="D860" s="14" t="str">
        <f t="shared" si="229"/>
        <v/>
      </c>
      <c r="E860" s="15" t="str">
        <f>IFERROR(IF(A860&lt;&gt;"",VLOOKUP(A860,matriz,IF(generador!B860=1,15,IF(generador!B860=2,18,IF(generador!B860=3,21,IF(generador!B860=4,24,IF(generador!B860=5,27,IF(generador!B860=6,30,IF(generador!B860=7,33,IF(generador!B860=8,36,IF(generador!B860=9,39,IF(generador!B860=10,42,IF(generador!B860=11,45,IF(generador!B860=12,48,IF(generador!B860=13,51,IF(generador!B860=14,54,IF(generador!B860=15,57))))))))))))))),FALSE),""),"")</f>
        <v/>
      </c>
      <c r="F860" s="16" t="str">
        <f t="shared" si="230"/>
        <v/>
      </c>
      <c r="G860" s="20" t="str">
        <f t="shared" si="231"/>
        <v/>
      </c>
      <c r="H860" s="13" t="str">
        <f t="shared" ca="1" si="234"/>
        <v/>
      </c>
      <c r="I860" s="14" t="str">
        <f t="shared" si="235"/>
        <v/>
      </c>
      <c r="J860" s="14" t="str">
        <f>""</f>
        <v/>
      </c>
      <c r="K860" s="14" t="str">
        <f t="shared" si="236"/>
        <v/>
      </c>
      <c r="L860" s="14" t="str">
        <f t="shared" si="237"/>
        <v/>
      </c>
      <c r="M860" s="14" t="str">
        <f t="shared" si="238"/>
        <v/>
      </c>
      <c r="N860" s="14" t="str">
        <f t="shared" si="239"/>
        <v/>
      </c>
      <c r="O860" s="14" t="str">
        <f t="shared" si="240"/>
        <v/>
      </c>
      <c r="P860" s="14" t="str">
        <f t="shared" si="241"/>
        <v/>
      </c>
      <c r="Q860" s="14" t="str">
        <f t="shared" si="242"/>
        <v/>
      </c>
      <c r="R860" s="96" t="str">
        <f t="shared" si="232"/>
        <v/>
      </c>
      <c r="S860" s="14" t="str">
        <f t="shared" si="243"/>
        <v/>
      </c>
      <c r="T860" s="14" t="str">
        <f t="shared" si="233"/>
        <v/>
      </c>
      <c r="U860" s="14" t="str">
        <f t="shared" si="244"/>
        <v/>
      </c>
      <c r="V860" s="14" t="str">
        <f t="shared" si="245"/>
        <v/>
      </c>
      <c r="W860" s="14" t="str">
        <f>IFERROR(CONCATENATE("PAGO N° ",B860," DEL CONTRATO CPS ",V860," ENTRE ",TEXT(VLOOKUP(A860,matriz,IF(generador!B860=1,16,IF(generador!B860=2,19,IF(generador!B860=3,22,IF(generador!B860=4,25,IF(generador!B860=5,28,IF(generador!B860=6,31,IF(generador!B860=7,34,IF(generador!B860=8,37,IF(generador!B860=9,40,IF(generador!B860=10,43,IF(generador!B860=11,46,IF(generador!B860=12,49,IF(generador!B860=13,52,IF(generador!B860=14,55,IF(generador!B860=15,58))))))))))))))),FALSE),"dd/mm/yyyy")," Y ",TEXT(VLOOKUP(A860,matriz,IF(generador!B860=1,17,IF(generador!B860=2,20,IF(generador!B860=3,23,IF(generador!B860=4,26,IF(generador!B860=5,29,IF(generador!B860=6,32,IF(generador!B860=7,35,IF(generador!B860=8,38,IF(generador!B860=9,41,IF(generador!B860=10,44,IF(generador!B860=11,47,IF(generador!B860=12,50,IF(generador!B860=13,53,IF(generador!B860=14,56,IF(generador!B860=15,59))))))))))))))),FALSE),"dd/mm/yyyy")),"")</f>
        <v/>
      </c>
    </row>
    <row r="861" spans="1:23" x14ac:dyDescent="0.25">
      <c r="A861" s="12"/>
      <c r="B861" s="5"/>
      <c r="C861" s="5"/>
      <c r="D861" s="14" t="str">
        <f t="shared" si="229"/>
        <v/>
      </c>
      <c r="E861" s="15" t="str">
        <f>IFERROR(IF(A861&lt;&gt;"",VLOOKUP(A861,matriz,IF(generador!B861=1,15,IF(generador!B861=2,18,IF(generador!B861=3,21,IF(generador!B861=4,24,IF(generador!B861=5,27,IF(generador!B861=6,30,IF(generador!B861=7,33,IF(generador!B861=8,36,IF(generador!B861=9,39,IF(generador!B861=10,42,IF(generador!B861=11,45,IF(generador!B861=12,48,IF(generador!B861=13,51,IF(generador!B861=14,54,IF(generador!B861=15,57))))))))))))))),FALSE),""),"")</f>
        <v/>
      </c>
      <c r="F861" s="16" t="str">
        <f t="shared" si="230"/>
        <v/>
      </c>
      <c r="G861" s="20" t="str">
        <f t="shared" si="231"/>
        <v/>
      </c>
      <c r="H861" s="13" t="str">
        <f t="shared" ca="1" si="234"/>
        <v/>
      </c>
      <c r="I861" s="14" t="str">
        <f t="shared" si="235"/>
        <v/>
      </c>
      <c r="J861" s="14" t="str">
        <f>""</f>
        <v/>
      </c>
      <c r="K861" s="14" t="str">
        <f t="shared" si="236"/>
        <v/>
      </c>
      <c r="L861" s="14" t="str">
        <f t="shared" si="237"/>
        <v/>
      </c>
      <c r="M861" s="14" t="str">
        <f t="shared" si="238"/>
        <v/>
      </c>
      <c r="N861" s="14" t="str">
        <f t="shared" si="239"/>
        <v/>
      </c>
      <c r="O861" s="14" t="str">
        <f t="shared" si="240"/>
        <v/>
      </c>
      <c r="P861" s="14" t="str">
        <f t="shared" si="241"/>
        <v/>
      </c>
      <c r="Q861" s="14" t="str">
        <f t="shared" si="242"/>
        <v/>
      </c>
      <c r="R861" s="96" t="str">
        <f t="shared" si="232"/>
        <v/>
      </c>
      <c r="S861" s="14" t="str">
        <f t="shared" si="243"/>
        <v/>
      </c>
      <c r="T861" s="14" t="str">
        <f t="shared" si="233"/>
        <v/>
      </c>
      <c r="U861" s="14" t="str">
        <f t="shared" si="244"/>
        <v/>
      </c>
      <c r="V861" s="14" t="str">
        <f t="shared" si="245"/>
        <v/>
      </c>
      <c r="W861" s="14" t="str">
        <f>IFERROR(CONCATENATE("PAGO N° ",B861," DEL CONTRATO CPS ",V861," ENTRE ",TEXT(VLOOKUP(A861,matriz,IF(generador!B861=1,16,IF(generador!B861=2,19,IF(generador!B861=3,22,IF(generador!B861=4,25,IF(generador!B861=5,28,IF(generador!B861=6,31,IF(generador!B861=7,34,IF(generador!B861=8,37,IF(generador!B861=9,40,IF(generador!B861=10,43,IF(generador!B861=11,46,IF(generador!B861=12,49,IF(generador!B861=13,52,IF(generador!B861=14,55,IF(generador!B861=15,58))))))))))))))),FALSE),"dd/mm/yyyy")," Y ",TEXT(VLOOKUP(A861,matriz,IF(generador!B861=1,17,IF(generador!B861=2,20,IF(generador!B861=3,23,IF(generador!B861=4,26,IF(generador!B861=5,29,IF(generador!B861=6,32,IF(generador!B861=7,35,IF(generador!B861=8,38,IF(generador!B861=9,41,IF(generador!B861=10,44,IF(generador!B861=11,47,IF(generador!B861=12,50,IF(generador!B861=13,53,IF(generador!B861=14,56,IF(generador!B861=15,59))))))))))))))),FALSE),"dd/mm/yyyy")),"")</f>
        <v/>
      </c>
    </row>
    <row r="862" spans="1:23" x14ac:dyDescent="0.25">
      <c r="A862" s="12"/>
      <c r="B862" s="5"/>
      <c r="C862" s="5"/>
      <c r="D862" s="14" t="str">
        <f t="shared" si="229"/>
        <v/>
      </c>
      <c r="E862" s="15" t="str">
        <f>IFERROR(IF(A862&lt;&gt;"",VLOOKUP(A862,matriz,IF(generador!B862=1,15,IF(generador!B862=2,18,IF(generador!B862=3,21,IF(generador!B862=4,24,IF(generador!B862=5,27,IF(generador!B862=6,30,IF(generador!B862=7,33,IF(generador!B862=8,36,IF(generador!B862=9,39,IF(generador!B862=10,42,IF(generador!B862=11,45,IF(generador!B862=12,48,IF(generador!B862=13,51,IF(generador!B862=14,54,IF(generador!B862=15,57))))))))))))))),FALSE),""),"")</f>
        <v/>
      </c>
      <c r="F862" s="16" t="str">
        <f t="shared" si="230"/>
        <v/>
      </c>
      <c r="G862" s="20" t="str">
        <f t="shared" si="231"/>
        <v/>
      </c>
      <c r="H862" s="13" t="str">
        <f t="shared" ca="1" si="234"/>
        <v/>
      </c>
      <c r="I862" s="14" t="str">
        <f t="shared" si="235"/>
        <v/>
      </c>
      <c r="J862" s="14" t="str">
        <f>""</f>
        <v/>
      </c>
      <c r="K862" s="14" t="str">
        <f t="shared" si="236"/>
        <v/>
      </c>
      <c r="L862" s="14" t="str">
        <f t="shared" si="237"/>
        <v/>
      </c>
      <c r="M862" s="14" t="str">
        <f t="shared" si="238"/>
        <v/>
      </c>
      <c r="N862" s="14" t="str">
        <f t="shared" si="239"/>
        <v/>
      </c>
      <c r="O862" s="14" t="str">
        <f t="shared" si="240"/>
        <v/>
      </c>
      <c r="P862" s="14" t="str">
        <f t="shared" si="241"/>
        <v/>
      </c>
      <c r="Q862" s="14" t="str">
        <f t="shared" si="242"/>
        <v/>
      </c>
      <c r="R862" s="96" t="str">
        <f t="shared" si="232"/>
        <v/>
      </c>
      <c r="S862" s="14" t="str">
        <f t="shared" si="243"/>
        <v/>
      </c>
      <c r="T862" s="14" t="str">
        <f t="shared" si="233"/>
        <v/>
      </c>
      <c r="U862" s="14" t="str">
        <f t="shared" si="244"/>
        <v/>
      </c>
      <c r="V862" s="14" t="str">
        <f t="shared" si="245"/>
        <v/>
      </c>
      <c r="W862" s="14" t="str">
        <f>IFERROR(CONCATENATE("PAGO N° ",B862," DEL CONTRATO CPS ",V862," ENTRE ",TEXT(VLOOKUP(A862,matriz,IF(generador!B862=1,16,IF(generador!B862=2,19,IF(generador!B862=3,22,IF(generador!B862=4,25,IF(generador!B862=5,28,IF(generador!B862=6,31,IF(generador!B862=7,34,IF(generador!B862=8,37,IF(generador!B862=9,40,IF(generador!B862=10,43,IF(generador!B862=11,46,IF(generador!B862=12,49,IF(generador!B862=13,52,IF(generador!B862=14,55,IF(generador!B862=15,58))))))))))))))),FALSE),"dd/mm/yyyy")," Y ",TEXT(VLOOKUP(A862,matriz,IF(generador!B862=1,17,IF(generador!B862=2,20,IF(generador!B862=3,23,IF(generador!B862=4,26,IF(generador!B862=5,29,IF(generador!B862=6,32,IF(generador!B862=7,35,IF(generador!B862=8,38,IF(generador!B862=9,41,IF(generador!B862=10,44,IF(generador!B862=11,47,IF(generador!B862=12,50,IF(generador!B862=13,53,IF(generador!B862=14,56,IF(generador!B862=15,59))))))))))))))),FALSE),"dd/mm/yyyy")),"")</f>
        <v/>
      </c>
    </row>
    <row r="863" spans="1:23" x14ac:dyDescent="0.25">
      <c r="A863" s="12"/>
      <c r="B863" s="5"/>
      <c r="C863" s="5"/>
      <c r="D863" s="14" t="str">
        <f t="shared" si="229"/>
        <v/>
      </c>
      <c r="E863" s="15" t="str">
        <f>IFERROR(IF(A863&lt;&gt;"",VLOOKUP(A863,matriz,IF(generador!B863=1,15,IF(generador!B863=2,18,IF(generador!B863=3,21,IF(generador!B863=4,24,IF(generador!B863=5,27,IF(generador!B863=6,30,IF(generador!B863=7,33,IF(generador!B863=8,36,IF(generador!B863=9,39,IF(generador!B863=10,42,IF(generador!B863=11,45,IF(generador!B863=12,48,IF(generador!B863=13,51,IF(generador!B863=14,54,IF(generador!B863=15,57))))))))))))))),FALSE),""),"")</f>
        <v/>
      </c>
      <c r="F863" s="16" t="str">
        <f t="shared" si="230"/>
        <v/>
      </c>
      <c r="G863" s="20" t="str">
        <f t="shared" si="231"/>
        <v/>
      </c>
      <c r="H863" s="13" t="str">
        <f t="shared" ca="1" si="234"/>
        <v/>
      </c>
      <c r="I863" s="14" t="str">
        <f t="shared" si="235"/>
        <v/>
      </c>
      <c r="J863" s="14" t="str">
        <f>""</f>
        <v/>
      </c>
      <c r="K863" s="14" t="str">
        <f t="shared" si="236"/>
        <v/>
      </c>
      <c r="L863" s="14" t="str">
        <f t="shared" si="237"/>
        <v/>
      </c>
      <c r="M863" s="14" t="str">
        <f t="shared" si="238"/>
        <v/>
      </c>
      <c r="N863" s="14" t="str">
        <f t="shared" si="239"/>
        <v/>
      </c>
      <c r="O863" s="14" t="str">
        <f t="shared" si="240"/>
        <v/>
      </c>
      <c r="P863" s="14" t="str">
        <f t="shared" si="241"/>
        <v/>
      </c>
      <c r="Q863" s="14" t="str">
        <f t="shared" si="242"/>
        <v/>
      </c>
      <c r="R863" s="96" t="str">
        <f t="shared" si="232"/>
        <v/>
      </c>
      <c r="S863" s="14" t="str">
        <f t="shared" si="243"/>
        <v/>
      </c>
      <c r="T863" s="14" t="str">
        <f t="shared" si="233"/>
        <v/>
      </c>
      <c r="U863" s="14" t="str">
        <f t="shared" si="244"/>
        <v/>
      </c>
      <c r="V863" s="14" t="str">
        <f t="shared" si="245"/>
        <v/>
      </c>
      <c r="W863" s="14" t="str">
        <f>IFERROR(CONCATENATE("PAGO N° ",B863," DEL CONTRATO CPS ",V863," ENTRE ",TEXT(VLOOKUP(A863,matriz,IF(generador!B863=1,16,IF(generador!B863=2,19,IF(generador!B863=3,22,IF(generador!B863=4,25,IF(generador!B863=5,28,IF(generador!B863=6,31,IF(generador!B863=7,34,IF(generador!B863=8,37,IF(generador!B863=9,40,IF(generador!B863=10,43,IF(generador!B863=11,46,IF(generador!B863=12,49,IF(generador!B863=13,52,IF(generador!B863=14,55,IF(generador!B863=15,58))))))))))))))),FALSE),"dd/mm/yyyy")," Y ",TEXT(VLOOKUP(A863,matriz,IF(generador!B863=1,17,IF(generador!B863=2,20,IF(generador!B863=3,23,IF(generador!B863=4,26,IF(generador!B863=5,29,IF(generador!B863=6,32,IF(generador!B863=7,35,IF(generador!B863=8,38,IF(generador!B863=9,41,IF(generador!B863=10,44,IF(generador!B863=11,47,IF(generador!B863=12,50,IF(generador!B863=13,53,IF(generador!B863=14,56,IF(generador!B863=15,59))))))))))))))),FALSE),"dd/mm/yyyy")),"")</f>
        <v/>
      </c>
    </row>
    <row r="864" spans="1:23" x14ac:dyDescent="0.25">
      <c r="A864" s="12"/>
      <c r="B864" s="5"/>
      <c r="C864" s="5"/>
      <c r="D864" s="14" t="str">
        <f t="shared" si="229"/>
        <v/>
      </c>
      <c r="E864" s="15" t="str">
        <f>IFERROR(IF(A864&lt;&gt;"",VLOOKUP(A864,matriz,IF(generador!B864=1,15,IF(generador!B864=2,18,IF(generador!B864=3,21,IF(generador!B864=4,24,IF(generador!B864=5,27,IF(generador!B864=6,30,IF(generador!B864=7,33,IF(generador!B864=8,36,IF(generador!B864=9,39,IF(generador!B864=10,42,IF(generador!B864=11,45,IF(generador!B864=12,48,IF(generador!B864=13,51,IF(generador!B864=14,54,IF(generador!B864=15,57))))))))))))))),FALSE),""),"")</f>
        <v/>
      </c>
      <c r="F864" s="16" t="str">
        <f t="shared" si="230"/>
        <v/>
      </c>
      <c r="G864" s="20" t="str">
        <f t="shared" si="231"/>
        <v/>
      </c>
      <c r="H864" s="13" t="str">
        <f t="shared" ca="1" si="234"/>
        <v/>
      </c>
      <c r="I864" s="14" t="str">
        <f t="shared" si="235"/>
        <v/>
      </c>
      <c r="J864" s="14" t="str">
        <f>""</f>
        <v/>
      </c>
      <c r="K864" s="14" t="str">
        <f t="shared" si="236"/>
        <v/>
      </c>
      <c r="L864" s="14" t="str">
        <f t="shared" si="237"/>
        <v/>
      </c>
      <c r="M864" s="14" t="str">
        <f t="shared" si="238"/>
        <v/>
      </c>
      <c r="N864" s="14" t="str">
        <f t="shared" si="239"/>
        <v/>
      </c>
      <c r="O864" s="14" t="str">
        <f t="shared" si="240"/>
        <v/>
      </c>
      <c r="P864" s="14" t="str">
        <f t="shared" si="241"/>
        <v/>
      </c>
      <c r="Q864" s="14" t="str">
        <f t="shared" si="242"/>
        <v/>
      </c>
      <c r="R864" s="96" t="str">
        <f t="shared" si="232"/>
        <v/>
      </c>
      <c r="S864" s="14" t="str">
        <f t="shared" si="243"/>
        <v/>
      </c>
      <c r="T864" s="14" t="str">
        <f t="shared" si="233"/>
        <v/>
      </c>
      <c r="U864" s="14" t="str">
        <f t="shared" si="244"/>
        <v/>
      </c>
      <c r="V864" s="14" t="str">
        <f t="shared" si="245"/>
        <v/>
      </c>
      <c r="W864" s="14" t="str">
        <f>IFERROR(CONCATENATE("PAGO N° ",B864," DEL CONTRATO CPS ",V864," ENTRE ",TEXT(VLOOKUP(A864,matriz,IF(generador!B864=1,16,IF(generador!B864=2,19,IF(generador!B864=3,22,IF(generador!B864=4,25,IF(generador!B864=5,28,IF(generador!B864=6,31,IF(generador!B864=7,34,IF(generador!B864=8,37,IF(generador!B864=9,40,IF(generador!B864=10,43,IF(generador!B864=11,46,IF(generador!B864=12,49,IF(generador!B864=13,52,IF(generador!B864=14,55,IF(generador!B864=15,58))))))))))))))),FALSE),"dd/mm/yyyy")," Y ",TEXT(VLOOKUP(A864,matriz,IF(generador!B864=1,17,IF(generador!B864=2,20,IF(generador!B864=3,23,IF(generador!B864=4,26,IF(generador!B864=5,29,IF(generador!B864=6,32,IF(generador!B864=7,35,IF(generador!B864=8,38,IF(generador!B864=9,41,IF(generador!B864=10,44,IF(generador!B864=11,47,IF(generador!B864=12,50,IF(generador!B864=13,53,IF(generador!B864=14,56,IF(generador!B864=15,59))))))))))))))),FALSE),"dd/mm/yyyy")),"")</f>
        <v/>
      </c>
    </row>
    <row r="865" spans="1:23" x14ac:dyDescent="0.25">
      <c r="A865" s="12"/>
      <c r="B865" s="5"/>
      <c r="C865" s="5"/>
      <c r="D865" s="14" t="str">
        <f t="shared" si="229"/>
        <v/>
      </c>
      <c r="E865" s="15" t="str">
        <f>IFERROR(IF(A865&lt;&gt;"",VLOOKUP(A865,matriz,IF(generador!B865=1,15,IF(generador!B865=2,18,IF(generador!B865=3,21,IF(generador!B865=4,24,IF(generador!B865=5,27,IF(generador!B865=6,30,IF(generador!B865=7,33,IF(generador!B865=8,36,IF(generador!B865=9,39,IF(generador!B865=10,42,IF(generador!B865=11,45,IF(generador!B865=12,48,IF(generador!B865=13,51,IF(generador!B865=14,54,IF(generador!B865=15,57))))))))))))))),FALSE),""),"")</f>
        <v/>
      </c>
      <c r="F865" s="16" t="str">
        <f t="shared" si="230"/>
        <v/>
      </c>
      <c r="G865" s="20" t="str">
        <f t="shared" si="231"/>
        <v/>
      </c>
      <c r="H865" s="13" t="str">
        <f t="shared" ca="1" si="234"/>
        <v/>
      </c>
      <c r="I865" s="14" t="str">
        <f t="shared" si="235"/>
        <v/>
      </c>
      <c r="J865" s="14" t="str">
        <f>""</f>
        <v/>
      </c>
      <c r="K865" s="14" t="str">
        <f t="shared" si="236"/>
        <v/>
      </c>
      <c r="L865" s="14" t="str">
        <f t="shared" si="237"/>
        <v/>
      </c>
      <c r="M865" s="14" t="str">
        <f t="shared" si="238"/>
        <v/>
      </c>
      <c r="N865" s="14" t="str">
        <f t="shared" si="239"/>
        <v/>
      </c>
      <c r="O865" s="14" t="str">
        <f t="shared" si="240"/>
        <v/>
      </c>
      <c r="P865" s="14" t="str">
        <f t="shared" si="241"/>
        <v/>
      </c>
      <c r="Q865" s="14" t="str">
        <f t="shared" si="242"/>
        <v/>
      </c>
      <c r="R865" s="96" t="str">
        <f t="shared" si="232"/>
        <v/>
      </c>
      <c r="S865" s="14" t="str">
        <f t="shared" si="243"/>
        <v/>
      </c>
      <c r="T865" s="14" t="str">
        <f t="shared" si="233"/>
        <v/>
      </c>
      <c r="U865" s="14" t="str">
        <f t="shared" si="244"/>
        <v/>
      </c>
      <c r="V865" s="14" t="str">
        <f t="shared" si="245"/>
        <v/>
      </c>
      <c r="W865" s="14" t="str">
        <f>IFERROR(CONCATENATE("PAGO N° ",B865," DEL CONTRATO CPS ",V865," ENTRE ",TEXT(VLOOKUP(A865,matriz,IF(generador!B865=1,16,IF(generador!B865=2,19,IF(generador!B865=3,22,IF(generador!B865=4,25,IF(generador!B865=5,28,IF(generador!B865=6,31,IF(generador!B865=7,34,IF(generador!B865=8,37,IF(generador!B865=9,40,IF(generador!B865=10,43,IF(generador!B865=11,46,IF(generador!B865=12,49,IF(generador!B865=13,52,IF(generador!B865=14,55,IF(generador!B865=15,58))))))))))))))),FALSE),"dd/mm/yyyy")," Y ",TEXT(VLOOKUP(A865,matriz,IF(generador!B865=1,17,IF(generador!B865=2,20,IF(generador!B865=3,23,IF(generador!B865=4,26,IF(generador!B865=5,29,IF(generador!B865=6,32,IF(generador!B865=7,35,IF(generador!B865=8,38,IF(generador!B865=9,41,IF(generador!B865=10,44,IF(generador!B865=11,47,IF(generador!B865=12,50,IF(generador!B865=13,53,IF(generador!B865=14,56,IF(generador!B865=15,59))))))))))))))),FALSE),"dd/mm/yyyy")),"")</f>
        <v/>
      </c>
    </row>
    <row r="866" spans="1:23" x14ac:dyDescent="0.25">
      <c r="A866" s="12"/>
      <c r="B866" s="5"/>
      <c r="C866" s="5"/>
      <c r="D866" s="14" t="str">
        <f t="shared" si="229"/>
        <v/>
      </c>
      <c r="E866" s="15" t="str">
        <f>IFERROR(IF(A866&lt;&gt;"",VLOOKUP(A866,matriz,IF(generador!B866=1,15,IF(generador!B866=2,18,IF(generador!B866=3,21,IF(generador!B866=4,24,IF(generador!B866=5,27,IF(generador!B866=6,30,IF(generador!B866=7,33,IF(generador!B866=8,36,IF(generador!B866=9,39,IF(generador!B866=10,42,IF(generador!B866=11,45,IF(generador!B866=12,48,IF(generador!B866=13,51,IF(generador!B866=14,54,IF(generador!B866=15,57))))))))))))))),FALSE),""),"")</f>
        <v/>
      </c>
      <c r="F866" s="16" t="str">
        <f t="shared" si="230"/>
        <v/>
      </c>
      <c r="G866" s="20" t="str">
        <f t="shared" si="231"/>
        <v/>
      </c>
      <c r="H866" s="13" t="str">
        <f t="shared" ca="1" si="234"/>
        <v/>
      </c>
      <c r="I866" s="14" t="str">
        <f t="shared" si="235"/>
        <v/>
      </c>
      <c r="J866" s="14" t="str">
        <f>""</f>
        <v/>
      </c>
      <c r="K866" s="14" t="str">
        <f t="shared" si="236"/>
        <v/>
      </c>
      <c r="L866" s="14" t="str">
        <f t="shared" si="237"/>
        <v/>
      </c>
      <c r="M866" s="14" t="str">
        <f t="shared" si="238"/>
        <v/>
      </c>
      <c r="N866" s="14" t="str">
        <f t="shared" si="239"/>
        <v/>
      </c>
      <c r="O866" s="14" t="str">
        <f t="shared" si="240"/>
        <v/>
      </c>
      <c r="P866" s="14" t="str">
        <f t="shared" si="241"/>
        <v/>
      </c>
      <c r="Q866" s="14" t="str">
        <f t="shared" si="242"/>
        <v/>
      </c>
      <c r="R866" s="96" t="str">
        <f t="shared" si="232"/>
        <v/>
      </c>
      <c r="S866" s="14" t="str">
        <f t="shared" si="243"/>
        <v/>
      </c>
      <c r="T866" s="14" t="str">
        <f t="shared" si="233"/>
        <v/>
      </c>
      <c r="U866" s="14" t="str">
        <f t="shared" si="244"/>
        <v/>
      </c>
      <c r="V866" s="14" t="str">
        <f t="shared" si="245"/>
        <v/>
      </c>
      <c r="W866" s="14" t="str">
        <f>IFERROR(CONCATENATE("PAGO N° ",B866," DEL CONTRATO CPS ",V866," ENTRE ",TEXT(VLOOKUP(A866,matriz,IF(generador!B866=1,16,IF(generador!B866=2,19,IF(generador!B866=3,22,IF(generador!B866=4,25,IF(generador!B866=5,28,IF(generador!B866=6,31,IF(generador!B866=7,34,IF(generador!B866=8,37,IF(generador!B866=9,40,IF(generador!B866=10,43,IF(generador!B866=11,46,IF(generador!B866=12,49,IF(generador!B866=13,52,IF(generador!B866=14,55,IF(generador!B866=15,58))))))))))))))),FALSE),"dd/mm/yyyy")," Y ",TEXT(VLOOKUP(A866,matriz,IF(generador!B866=1,17,IF(generador!B866=2,20,IF(generador!B866=3,23,IF(generador!B866=4,26,IF(generador!B866=5,29,IF(generador!B866=6,32,IF(generador!B866=7,35,IF(generador!B866=8,38,IF(generador!B866=9,41,IF(generador!B866=10,44,IF(generador!B866=11,47,IF(generador!B866=12,50,IF(generador!B866=13,53,IF(generador!B866=14,56,IF(generador!B866=15,59))))))))))))))),FALSE),"dd/mm/yyyy")),"")</f>
        <v/>
      </c>
    </row>
    <row r="867" spans="1:23" x14ac:dyDescent="0.25">
      <c r="A867" s="12"/>
      <c r="B867" s="5"/>
      <c r="C867" s="5"/>
      <c r="D867" s="14" t="str">
        <f t="shared" si="229"/>
        <v/>
      </c>
      <c r="E867" s="15" t="str">
        <f>IFERROR(IF(A867&lt;&gt;"",VLOOKUP(A867,matriz,IF(generador!B867=1,15,IF(generador!B867=2,18,IF(generador!B867=3,21,IF(generador!B867=4,24,IF(generador!B867=5,27,IF(generador!B867=6,30,IF(generador!B867=7,33,IF(generador!B867=8,36,IF(generador!B867=9,39,IF(generador!B867=10,42,IF(generador!B867=11,45,IF(generador!B867=12,48,IF(generador!B867=13,51,IF(generador!B867=14,54,IF(generador!B867=15,57))))))))))))))),FALSE),""),"")</f>
        <v/>
      </c>
      <c r="F867" s="16" t="str">
        <f t="shared" si="230"/>
        <v/>
      </c>
      <c r="G867" s="20" t="str">
        <f t="shared" si="231"/>
        <v/>
      </c>
      <c r="H867" s="13" t="str">
        <f t="shared" ca="1" si="234"/>
        <v/>
      </c>
      <c r="I867" s="14" t="str">
        <f t="shared" si="235"/>
        <v/>
      </c>
      <c r="J867" s="14" t="str">
        <f>""</f>
        <v/>
      </c>
      <c r="K867" s="14" t="str">
        <f t="shared" si="236"/>
        <v/>
      </c>
      <c r="L867" s="14" t="str">
        <f t="shared" si="237"/>
        <v/>
      </c>
      <c r="M867" s="14" t="str">
        <f t="shared" si="238"/>
        <v/>
      </c>
      <c r="N867" s="14" t="str">
        <f t="shared" si="239"/>
        <v/>
      </c>
      <c r="O867" s="14" t="str">
        <f t="shared" si="240"/>
        <v/>
      </c>
      <c r="P867" s="14" t="str">
        <f t="shared" si="241"/>
        <v/>
      </c>
      <c r="Q867" s="14" t="str">
        <f t="shared" si="242"/>
        <v/>
      </c>
      <c r="R867" s="96" t="str">
        <f t="shared" si="232"/>
        <v/>
      </c>
      <c r="S867" s="14" t="str">
        <f t="shared" si="243"/>
        <v/>
      </c>
      <c r="T867" s="14" t="str">
        <f t="shared" si="233"/>
        <v/>
      </c>
      <c r="U867" s="14" t="str">
        <f t="shared" si="244"/>
        <v/>
      </c>
      <c r="V867" s="14" t="str">
        <f t="shared" si="245"/>
        <v/>
      </c>
      <c r="W867" s="14" t="str">
        <f>IFERROR(CONCATENATE("PAGO N° ",B867," DEL CONTRATO CPS ",V867," ENTRE ",TEXT(VLOOKUP(A867,matriz,IF(generador!B867=1,16,IF(generador!B867=2,19,IF(generador!B867=3,22,IF(generador!B867=4,25,IF(generador!B867=5,28,IF(generador!B867=6,31,IF(generador!B867=7,34,IF(generador!B867=8,37,IF(generador!B867=9,40,IF(generador!B867=10,43,IF(generador!B867=11,46,IF(generador!B867=12,49,IF(generador!B867=13,52,IF(generador!B867=14,55,IF(generador!B867=15,58))))))))))))))),FALSE),"dd/mm/yyyy")," Y ",TEXT(VLOOKUP(A867,matriz,IF(generador!B867=1,17,IF(generador!B867=2,20,IF(generador!B867=3,23,IF(generador!B867=4,26,IF(generador!B867=5,29,IF(generador!B867=6,32,IF(generador!B867=7,35,IF(generador!B867=8,38,IF(generador!B867=9,41,IF(generador!B867=10,44,IF(generador!B867=11,47,IF(generador!B867=12,50,IF(generador!B867=13,53,IF(generador!B867=14,56,IF(generador!B867=15,59))))))))))))))),FALSE),"dd/mm/yyyy")),"")</f>
        <v/>
      </c>
    </row>
    <row r="868" spans="1:23" x14ac:dyDescent="0.25">
      <c r="A868" s="12"/>
      <c r="B868" s="5"/>
      <c r="C868" s="5"/>
      <c r="D868" s="14" t="str">
        <f t="shared" si="229"/>
        <v/>
      </c>
      <c r="E868" s="15" t="str">
        <f>IFERROR(IF(A868&lt;&gt;"",VLOOKUP(A868,matriz,IF(generador!B868=1,15,IF(generador!B868=2,18,IF(generador!B868=3,21,IF(generador!B868=4,24,IF(generador!B868=5,27,IF(generador!B868=6,30,IF(generador!B868=7,33,IF(generador!B868=8,36,IF(generador!B868=9,39,IF(generador!B868=10,42,IF(generador!B868=11,45,IF(generador!B868=12,48,IF(generador!B868=13,51,IF(generador!B868=14,54,IF(generador!B868=15,57))))))))))))))),FALSE),""),"")</f>
        <v/>
      </c>
      <c r="F868" s="16" t="str">
        <f t="shared" si="230"/>
        <v/>
      </c>
      <c r="G868" s="20" t="str">
        <f t="shared" si="231"/>
        <v/>
      </c>
      <c r="H868" s="13" t="str">
        <f t="shared" ca="1" si="234"/>
        <v/>
      </c>
      <c r="I868" s="14" t="str">
        <f t="shared" si="235"/>
        <v/>
      </c>
      <c r="J868" s="14" t="str">
        <f>""</f>
        <v/>
      </c>
      <c r="K868" s="14" t="str">
        <f t="shared" si="236"/>
        <v/>
      </c>
      <c r="L868" s="14" t="str">
        <f t="shared" si="237"/>
        <v/>
      </c>
      <c r="M868" s="14" t="str">
        <f t="shared" si="238"/>
        <v/>
      </c>
      <c r="N868" s="14" t="str">
        <f t="shared" si="239"/>
        <v/>
      </c>
      <c r="O868" s="14" t="str">
        <f t="shared" si="240"/>
        <v/>
      </c>
      <c r="P868" s="14" t="str">
        <f t="shared" si="241"/>
        <v/>
      </c>
      <c r="Q868" s="14" t="str">
        <f t="shared" si="242"/>
        <v/>
      </c>
      <c r="R868" s="96" t="str">
        <f t="shared" si="232"/>
        <v/>
      </c>
      <c r="S868" s="14" t="str">
        <f t="shared" si="243"/>
        <v/>
      </c>
      <c r="T868" s="14" t="str">
        <f t="shared" si="233"/>
        <v/>
      </c>
      <c r="U868" s="14" t="str">
        <f t="shared" si="244"/>
        <v/>
      </c>
      <c r="V868" s="14" t="str">
        <f t="shared" si="245"/>
        <v/>
      </c>
      <c r="W868" s="14" t="str">
        <f>IFERROR(CONCATENATE("PAGO N° ",B868," DEL CONTRATO CPS ",V868," ENTRE ",TEXT(VLOOKUP(A868,matriz,IF(generador!B868=1,16,IF(generador!B868=2,19,IF(generador!B868=3,22,IF(generador!B868=4,25,IF(generador!B868=5,28,IF(generador!B868=6,31,IF(generador!B868=7,34,IF(generador!B868=8,37,IF(generador!B868=9,40,IF(generador!B868=10,43,IF(generador!B868=11,46,IF(generador!B868=12,49,IF(generador!B868=13,52,IF(generador!B868=14,55,IF(generador!B868=15,58))))))))))))))),FALSE),"dd/mm/yyyy")," Y ",TEXT(VLOOKUP(A868,matriz,IF(generador!B868=1,17,IF(generador!B868=2,20,IF(generador!B868=3,23,IF(generador!B868=4,26,IF(generador!B868=5,29,IF(generador!B868=6,32,IF(generador!B868=7,35,IF(generador!B868=8,38,IF(generador!B868=9,41,IF(generador!B868=10,44,IF(generador!B868=11,47,IF(generador!B868=12,50,IF(generador!B868=13,53,IF(generador!B868=14,56,IF(generador!B868=15,59))))))))))))))),FALSE),"dd/mm/yyyy")),"")</f>
        <v/>
      </c>
    </row>
    <row r="869" spans="1:23" x14ac:dyDescent="0.25">
      <c r="A869" s="12"/>
      <c r="B869" s="5"/>
      <c r="C869" s="5"/>
      <c r="D869" s="14" t="str">
        <f t="shared" si="229"/>
        <v/>
      </c>
      <c r="E869" s="15" t="str">
        <f>IFERROR(IF(A869&lt;&gt;"",VLOOKUP(A869,matriz,IF(generador!B869=1,15,IF(generador!B869=2,18,IF(generador!B869=3,21,IF(generador!B869=4,24,IF(generador!B869=5,27,IF(generador!B869=6,30,IF(generador!B869=7,33,IF(generador!B869=8,36,IF(generador!B869=9,39,IF(generador!B869=10,42,IF(generador!B869=11,45,IF(generador!B869=12,48,IF(generador!B869=13,51,IF(generador!B869=14,54,IF(generador!B869=15,57))))))))))))))),FALSE),""),"")</f>
        <v/>
      </c>
      <c r="F869" s="16" t="str">
        <f t="shared" si="230"/>
        <v/>
      </c>
      <c r="G869" s="20" t="str">
        <f t="shared" si="231"/>
        <v/>
      </c>
      <c r="H869" s="13" t="str">
        <f t="shared" ca="1" si="234"/>
        <v/>
      </c>
      <c r="I869" s="14" t="str">
        <f t="shared" si="235"/>
        <v/>
      </c>
      <c r="J869" s="14" t="str">
        <f>""</f>
        <v/>
      </c>
      <c r="K869" s="14" t="str">
        <f t="shared" si="236"/>
        <v/>
      </c>
      <c r="L869" s="14" t="str">
        <f t="shared" si="237"/>
        <v/>
      </c>
      <c r="M869" s="14" t="str">
        <f t="shared" si="238"/>
        <v/>
      </c>
      <c r="N869" s="14" t="str">
        <f t="shared" si="239"/>
        <v/>
      </c>
      <c r="O869" s="14" t="str">
        <f t="shared" si="240"/>
        <v/>
      </c>
      <c r="P869" s="14" t="str">
        <f t="shared" si="241"/>
        <v/>
      </c>
      <c r="Q869" s="14" t="str">
        <f t="shared" si="242"/>
        <v/>
      </c>
      <c r="R869" s="96" t="str">
        <f t="shared" si="232"/>
        <v/>
      </c>
      <c r="S869" s="14" t="str">
        <f t="shared" si="243"/>
        <v/>
      </c>
      <c r="T869" s="14" t="str">
        <f t="shared" si="233"/>
        <v/>
      </c>
      <c r="U869" s="14" t="str">
        <f t="shared" si="244"/>
        <v/>
      </c>
      <c r="V869" s="14" t="str">
        <f t="shared" si="245"/>
        <v/>
      </c>
      <c r="W869" s="14" t="str">
        <f>IFERROR(CONCATENATE("PAGO N° ",B869," DEL CONTRATO CPS ",V869," ENTRE ",TEXT(VLOOKUP(A869,matriz,IF(generador!B869=1,16,IF(generador!B869=2,19,IF(generador!B869=3,22,IF(generador!B869=4,25,IF(generador!B869=5,28,IF(generador!B869=6,31,IF(generador!B869=7,34,IF(generador!B869=8,37,IF(generador!B869=9,40,IF(generador!B869=10,43,IF(generador!B869=11,46,IF(generador!B869=12,49,IF(generador!B869=13,52,IF(generador!B869=14,55,IF(generador!B869=15,58))))))))))))))),FALSE),"dd/mm/yyyy")," Y ",TEXT(VLOOKUP(A869,matriz,IF(generador!B869=1,17,IF(generador!B869=2,20,IF(generador!B869=3,23,IF(generador!B869=4,26,IF(generador!B869=5,29,IF(generador!B869=6,32,IF(generador!B869=7,35,IF(generador!B869=8,38,IF(generador!B869=9,41,IF(generador!B869=10,44,IF(generador!B869=11,47,IF(generador!B869=12,50,IF(generador!B869=13,53,IF(generador!B869=14,56,IF(generador!B869=15,59))))))))))))))),FALSE),"dd/mm/yyyy")),"")</f>
        <v/>
      </c>
    </row>
    <row r="870" spans="1:23" x14ac:dyDescent="0.25">
      <c r="A870" s="12"/>
      <c r="B870" s="5"/>
      <c r="C870" s="5"/>
      <c r="D870" s="14" t="str">
        <f t="shared" si="229"/>
        <v/>
      </c>
      <c r="E870" s="15" t="str">
        <f>IFERROR(IF(A870&lt;&gt;"",VLOOKUP(A870,matriz,IF(generador!B870=1,15,IF(generador!B870=2,18,IF(generador!B870=3,21,IF(generador!B870=4,24,IF(generador!B870=5,27,IF(generador!B870=6,30,IF(generador!B870=7,33,IF(generador!B870=8,36,IF(generador!B870=9,39,IF(generador!B870=10,42,IF(generador!B870=11,45,IF(generador!B870=12,48,IF(generador!B870=13,51,IF(generador!B870=14,54,IF(generador!B870=15,57))))))))))))))),FALSE),""),"")</f>
        <v/>
      </c>
      <c r="F870" s="16" t="str">
        <f t="shared" si="230"/>
        <v/>
      </c>
      <c r="G870" s="20" t="str">
        <f t="shared" si="231"/>
        <v/>
      </c>
      <c r="H870" s="13" t="str">
        <f t="shared" ca="1" si="234"/>
        <v/>
      </c>
      <c r="I870" s="14" t="str">
        <f t="shared" si="235"/>
        <v/>
      </c>
      <c r="J870" s="14" t="str">
        <f>""</f>
        <v/>
      </c>
      <c r="K870" s="14" t="str">
        <f t="shared" si="236"/>
        <v/>
      </c>
      <c r="L870" s="14" t="str">
        <f t="shared" si="237"/>
        <v/>
      </c>
      <c r="M870" s="14" t="str">
        <f t="shared" si="238"/>
        <v/>
      </c>
      <c r="N870" s="14" t="str">
        <f t="shared" si="239"/>
        <v/>
      </c>
      <c r="O870" s="14" t="str">
        <f t="shared" si="240"/>
        <v/>
      </c>
      <c r="P870" s="14" t="str">
        <f t="shared" si="241"/>
        <v/>
      </c>
      <c r="Q870" s="14" t="str">
        <f t="shared" si="242"/>
        <v/>
      </c>
      <c r="R870" s="96" t="str">
        <f t="shared" si="232"/>
        <v/>
      </c>
      <c r="S870" s="14" t="str">
        <f t="shared" si="243"/>
        <v/>
      </c>
      <c r="T870" s="14" t="str">
        <f t="shared" si="233"/>
        <v/>
      </c>
      <c r="U870" s="14" t="str">
        <f t="shared" si="244"/>
        <v/>
      </c>
      <c r="V870" s="14" t="str">
        <f t="shared" si="245"/>
        <v/>
      </c>
      <c r="W870" s="14" t="str">
        <f>IFERROR(CONCATENATE("PAGO N° ",B870," DEL CONTRATO CPS ",V870," ENTRE ",TEXT(VLOOKUP(A870,matriz,IF(generador!B870=1,16,IF(generador!B870=2,19,IF(generador!B870=3,22,IF(generador!B870=4,25,IF(generador!B870=5,28,IF(generador!B870=6,31,IF(generador!B870=7,34,IF(generador!B870=8,37,IF(generador!B870=9,40,IF(generador!B870=10,43,IF(generador!B870=11,46,IF(generador!B870=12,49,IF(generador!B870=13,52,IF(generador!B870=14,55,IF(generador!B870=15,58))))))))))))))),FALSE),"dd/mm/yyyy")," Y ",TEXT(VLOOKUP(A870,matriz,IF(generador!B870=1,17,IF(generador!B870=2,20,IF(generador!B870=3,23,IF(generador!B870=4,26,IF(generador!B870=5,29,IF(generador!B870=6,32,IF(generador!B870=7,35,IF(generador!B870=8,38,IF(generador!B870=9,41,IF(generador!B870=10,44,IF(generador!B870=11,47,IF(generador!B870=12,50,IF(generador!B870=13,53,IF(generador!B870=14,56,IF(generador!B870=15,59))))))))))))))),FALSE),"dd/mm/yyyy")),"")</f>
        <v/>
      </c>
    </row>
    <row r="871" spans="1:23" x14ac:dyDescent="0.25">
      <c r="A871" s="12"/>
      <c r="B871" s="5"/>
      <c r="C871" s="5"/>
      <c r="D871" s="14" t="str">
        <f t="shared" si="229"/>
        <v/>
      </c>
      <c r="E871" s="15" t="str">
        <f>IFERROR(IF(A871&lt;&gt;"",VLOOKUP(A871,matriz,IF(generador!B871=1,15,IF(generador!B871=2,18,IF(generador!B871=3,21,IF(generador!B871=4,24,IF(generador!B871=5,27,IF(generador!B871=6,30,IF(generador!B871=7,33,IF(generador!B871=8,36,IF(generador!B871=9,39,IF(generador!B871=10,42,IF(generador!B871=11,45,IF(generador!B871=12,48,IF(generador!B871=13,51,IF(generador!B871=14,54,IF(generador!B871=15,57))))))))))))))),FALSE),""),"")</f>
        <v/>
      </c>
      <c r="F871" s="16" t="str">
        <f t="shared" si="230"/>
        <v/>
      </c>
      <c r="G871" s="20" t="str">
        <f t="shared" si="231"/>
        <v/>
      </c>
      <c r="H871" s="13" t="str">
        <f t="shared" ca="1" si="234"/>
        <v/>
      </c>
      <c r="I871" s="14" t="str">
        <f t="shared" si="235"/>
        <v/>
      </c>
      <c r="J871" s="14" t="str">
        <f>""</f>
        <v/>
      </c>
      <c r="K871" s="14" t="str">
        <f t="shared" si="236"/>
        <v/>
      </c>
      <c r="L871" s="14" t="str">
        <f t="shared" si="237"/>
        <v/>
      </c>
      <c r="M871" s="14" t="str">
        <f t="shared" si="238"/>
        <v/>
      </c>
      <c r="N871" s="14" t="str">
        <f t="shared" si="239"/>
        <v/>
      </c>
      <c r="O871" s="14" t="str">
        <f t="shared" si="240"/>
        <v/>
      </c>
      <c r="P871" s="14" t="str">
        <f t="shared" si="241"/>
        <v/>
      </c>
      <c r="Q871" s="14" t="str">
        <f t="shared" si="242"/>
        <v/>
      </c>
      <c r="R871" s="96" t="str">
        <f t="shared" si="232"/>
        <v/>
      </c>
      <c r="S871" s="14" t="str">
        <f t="shared" si="243"/>
        <v/>
      </c>
      <c r="T871" s="14" t="str">
        <f t="shared" si="233"/>
        <v/>
      </c>
      <c r="U871" s="14" t="str">
        <f t="shared" si="244"/>
        <v/>
      </c>
      <c r="V871" s="14" t="str">
        <f t="shared" si="245"/>
        <v/>
      </c>
      <c r="W871" s="14" t="str">
        <f>IFERROR(CONCATENATE("PAGO N° ",B871," DEL CONTRATO CPS ",V871," ENTRE ",TEXT(VLOOKUP(A871,matriz,IF(generador!B871=1,16,IF(generador!B871=2,19,IF(generador!B871=3,22,IF(generador!B871=4,25,IF(generador!B871=5,28,IF(generador!B871=6,31,IF(generador!B871=7,34,IF(generador!B871=8,37,IF(generador!B871=9,40,IF(generador!B871=10,43,IF(generador!B871=11,46,IF(generador!B871=12,49,IF(generador!B871=13,52,IF(generador!B871=14,55,IF(generador!B871=15,58))))))))))))))),FALSE),"dd/mm/yyyy")," Y ",TEXT(VLOOKUP(A871,matriz,IF(generador!B871=1,17,IF(generador!B871=2,20,IF(generador!B871=3,23,IF(generador!B871=4,26,IF(generador!B871=5,29,IF(generador!B871=6,32,IF(generador!B871=7,35,IF(generador!B871=8,38,IF(generador!B871=9,41,IF(generador!B871=10,44,IF(generador!B871=11,47,IF(generador!B871=12,50,IF(generador!B871=13,53,IF(generador!B871=14,56,IF(generador!B871=15,59))))))))))))))),FALSE),"dd/mm/yyyy")),"")</f>
        <v/>
      </c>
    </row>
    <row r="872" spans="1:23" x14ac:dyDescent="0.25">
      <c r="A872" s="12"/>
      <c r="B872" s="5"/>
      <c r="C872" s="5"/>
      <c r="D872" s="14" t="str">
        <f t="shared" si="229"/>
        <v/>
      </c>
      <c r="E872" s="15" t="str">
        <f>IFERROR(IF(A872&lt;&gt;"",VLOOKUP(A872,matriz,IF(generador!B872=1,15,IF(generador!B872=2,18,IF(generador!B872=3,21,IF(generador!B872=4,24,IF(generador!B872=5,27,IF(generador!B872=6,30,IF(generador!B872=7,33,IF(generador!B872=8,36,IF(generador!B872=9,39,IF(generador!B872=10,42,IF(generador!B872=11,45,IF(generador!B872=12,48,IF(generador!B872=13,51,IF(generador!B872=14,54,IF(generador!B872=15,57))))))))))))))),FALSE),""),"")</f>
        <v/>
      </c>
      <c r="F872" s="16" t="str">
        <f t="shared" si="230"/>
        <v/>
      </c>
      <c r="G872" s="20" t="str">
        <f t="shared" si="231"/>
        <v/>
      </c>
      <c r="H872" s="13" t="str">
        <f t="shared" ca="1" si="234"/>
        <v/>
      </c>
      <c r="I872" s="14" t="str">
        <f t="shared" si="235"/>
        <v/>
      </c>
      <c r="J872" s="14" t="str">
        <f>""</f>
        <v/>
      </c>
      <c r="K872" s="14" t="str">
        <f t="shared" si="236"/>
        <v/>
      </c>
      <c r="L872" s="14" t="str">
        <f t="shared" si="237"/>
        <v/>
      </c>
      <c r="M872" s="14" t="str">
        <f t="shared" si="238"/>
        <v/>
      </c>
      <c r="N872" s="14" t="str">
        <f t="shared" si="239"/>
        <v/>
      </c>
      <c r="O872" s="14" t="str">
        <f t="shared" si="240"/>
        <v/>
      </c>
      <c r="P872" s="14" t="str">
        <f t="shared" si="241"/>
        <v/>
      </c>
      <c r="Q872" s="14" t="str">
        <f t="shared" si="242"/>
        <v/>
      </c>
      <c r="R872" s="96" t="str">
        <f t="shared" si="232"/>
        <v/>
      </c>
      <c r="S872" s="14" t="str">
        <f t="shared" si="243"/>
        <v/>
      </c>
      <c r="T872" s="14" t="str">
        <f t="shared" si="233"/>
        <v/>
      </c>
      <c r="U872" s="14" t="str">
        <f t="shared" si="244"/>
        <v/>
      </c>
      <c r="V872" s="14" t="str">
        <f t="shared" si="245"/>
        <v/>
      </c>
      <c r="W872" s="14" t="str">
        <f>IFERROR(CONCATENATE("PAGO N° ",B872," DEL CONTRATO CPS ",V872," ENTRE ",TEXT(VLOOKUP(A872,matriz,IF(generador!B872=1,16,IF(generador!B872=2,19,IF(generador!B872=3,22,IF(generador!B872=4,25,IF(generador!B872=5,28,IF(generador!B872=6,31,IF(generador!B872=7,34,IF(generador!B872=8,37,IF(generador!B872=9,40,IF(generador!B872=10,43,IF(generador!B872=11,46,IF(generador!B872=12,49,IF(generador!B872=13,52,IF(generador!B872=14,55,IF(generador!B872=15,58))))))))))))))),FALSE),"dd/mm/yyyy")," Y ",TEXT(VLOOKUP(A872,matriz,IF(generador!B872=1,17,IF(generador!B872=2,20,IF(generador!B872=3,23,IF(generador!B872=4,26,IF(generador!B872=5,29,IF(generador!B872=6,32,IF(generador!B872=7,35,IF(generador!B872=8,38,IF(generador!B872=9,41,IF(generador!B872=10,44,IF(generador!B872=11,47,IF(generador!B872=12,50,IF(generador!B872=13,53,IF(generador!B872=14,56,IF(generador!B872=15,59))))))))))))))),FALSE),"dd/mm/yyyy")),"")</f>
        <v/>
      </c>
    </row>
    <row r="873" spans="1:23" x14ac:dyDescent="0.25">
      <c r="A873" s="12"/>
      <c r="B873" s="5"/>
      <c r="C873" s="5"/>
      <c r="D873" s="14" t="str">
        <f t="shared" si="229"/>
        <v/>
      </c>
      <c r="E873" s="15" t="str">
        <f>IFERROR(IF(A873&lt;&gt;"",VLOOKUP(A873,matriz,IF(generador!B873=1,15,IF(generador!B873=2,18,IF(generador!B873=3,21,IF(generador!B873=4,24,IF(generador!B873=5,27,IF(generador!B873=6,30,IF(generador!B873=7,33,IF(generador!B873=8,36,IF(generador!B873=9,39,IF(generador!B873=10,42,IF(generador!B873=11,45,IF(generador!B873=12,48,IF(generador!B873=13,51,IF(generador!B873=14,54,IF(generador!B873=15,57))))))))))))))),FALSE),""),"")</f>
        <v/>
      </c>
      <c r="F873" s="16" t="str">
        <f t="shared" si="230"/>
        <v/>
      </c>
      <c r="G873" s="20" t="str">
        <f t="shared" si="231"/>
        <v/>
      </c>
      <c r="H873" s="13" t="str">
        <f t="shared" ca="1" si="234"/>
        <v/>
      </c>
      <c r="I873" s="14" t="str">
        <f t="shared" si="235"/>
        <v/>
      </c>
      <c r="J873" s="14" t="str">
        <f>""</f>
        <v/>
      </c>
      <c r="K873" s="14" t="str">
        <f t="shared" si="236"/>
        <v/>
      </c>
      <c r="L873" s="14" t="str">
        <f t="shared" si="237"/>
        <v/>
      </c>
      <c r="M873" s="14" t="str">
        <f t="shared" si="238"/>
        <v/>
      </c>
      <c r="N873" s="14" t="str">
        <f t="shared" si="239"/>
        <v/>
      </c>
      <c r="O873" s="14" t="str">
        <f t="shared" si="240"/>
        <v/>
      </c>
      <c r="P873" s="14" t="str">
        <f t="shared" si="241"/>
        <v/>
      </c>
      <c r="Q873" s="14" t="str">
        <f t="shared" si="242"/>
        <v/>
      </c>
      <c r="R873" s="96" t="str">
        <f t="shared" si="232"/>
        <v/>
      </c>
      <c r="S873" s="14" t="str">
        <f t="shared" si="243"/>
        <v/>
      </c>
      <c r="T873" s="14" t="str">
        <f t="shared" si="233"/>
        <v/>
      </c>
      <c r="U873" s="14" t="str">
        <f t="shared" si="244"/>
        <v/>
      </c>
      <c r="V873" s="14" t="str">
        <f t="shared" si="245"/>
        <v/>
      </c>
      <c r="W873" s="14" t="str">
        <f>IFERROR(CONCATENATE("PAGO N° ",B873," DEL CONTRATO CPS ",V873," ENTRE ",TEXT(VLOOKUP(A873,matriz,IF(generador!B873=1,16,IF(generador!B873=2,19,IF(generador!B873=3,22,IF(generador!B873=4,25,IF(generador!B873=5,28,IF(generador!B873=6,31,IF(generador!B873=7,34,IF(generador!B873=8,37,IF(generador!B873=9,40,IF(generador!B873=10,43,IF(generador!B873=11,46,IF(generador!B873=12,49,IF(generador!B873=13,52,IF(generador!B873=14,55,IF(generador!B873=15,58))))))))))))))),FALSE),"dd/mm/yyyy")," Y ",TEXT(VLOOKUP(A873,matriz,IF(generador!B873=1,17,IF(generador!B873=2,20,IF(generador!B873=3,23,IF(generador!B873=4,26,IF(generador!B873=5,29,IF(generador!B873=6,32,IF(generador!B873=7,35,IF(generador!B873=8,38,IF(generador!B873=9,41,IF(generador!B873=10,44,IF(generador!B873=11,47,IF(generador!B873=12,50,IF(generador!B873=13,53,IF(generador!B873=14,56,IF(generador!B873=15,59))))))))))))))),FALSE),"dd/mm/yyyy")),"")</f>
        <v/>
      </c>
    </row>
    <row r="874" spans="1:23" x14ac:dyDescent="0.25">
      <c r="A874" s="12"/>
      <c r="B874" s="5"/>
      <c r="C874" s="5"/>
      <c r="D874" s="14" t="str">
        <f t="shared" si="229"/>
        <v/>
      </c>
      <c r="E874" s="15" t="str">
        <f>IFERROR(IF(A874&lt;&gt;"",VLOOKUP(A874,matriz,IF(generador!B874=1,15,IF(generador!B874=2,18,IF(generador!B874=3,21,IF(generador!B874=4,24,IF(generador!B874=5,27,IF(generador!B874=6,30,IF(generador!B874=7,33,IF(generador!B874=8,36,IF(generador!B874=9,39,IF(generador!B874=10,42,IF(generador!B874=11,45,IF(generador!B874=12,48,IF(generador!B874=13,51,IF(generador!B874=14,54,IF(generador!B874=15,57))))))))))))))),FALSE),""),"")</f>
        <v/>
      </c>
      <c r="F874" s="16" t="str">
        <f t="shared" si="230"/>
        <v/>
      </c>
      <c r="G874" s="20" t="str">
        <f t="shared" si="231"/>
        <v/>
      </c>
      <c r="H874" s="13" t="str">
        <f t="shared" ca="1" si="234"/>
        <v/>
      </c>
      <c r="I874" s="14" t="str">
        <f t="shared" si="235"/>
        <v/>
      </c>
      <c r="J874" s="14" t="str">
        <f>""</f>
        <v/>
      </c>
      <c r="K874" s="14" t="str">
        <f t="shared" si="236"/>
        <v/>
      </c>
      <c r="L874" s="14" t="str">
        <f t="shared" si="237"/>
        <v/>
      </c>
      <c r="M874" s="14" t="str">
        <f t="shared" si="238"/>
        <v/>
      </c>
      <c r="N874" s="14" t="str">
        <f t="shared" si="239"/>
        <v/>
      </c>
      <c r="O874" s="14" t="str">
        <f t="shared" si="240"/>
        <v/>
      </c>
      <c r="P874" s="14" t="str">
        <f t="shared" si="241"/>
        <v/>
      </c>
      <c r="Q874" s="14" t="str">
        <f t="shared" si="242"/>
        <v/>
      </c>
      <c r="R874" s="96" t="str">
        <f t="shared" si="232"/>
        <v/>
      </c>
      <c r="S874" s="14" t="str">
        <f t="shared" si="243"/>
        <v/>
      </c>
      <c r="T874" s="14" t="str">
        <f t="shared" si="233"/>
        <v/>
      </c>
      <c r="U874" s="14" t="str">
        <f t="shared" si="244"/>
        <v/>
      </c>
      <c r="V874" s="14" t="str">
        <f t="shared" si="245"/>
        <v/>
      </c>
      <c r="W874" s="14" t="str">
        <f>IFERROR(CONCATENATE("PAGO N° ",B874," DEL CONTRATO CPS ",V874," ENTRE ",TEXT(VLOOKUP(A874,matriz,IF(generador!B874=1,16,IF(generador!B874=2,19,IF(generador!B874=3,22,IF(generador!B874=4,25,IF(generador!B874=5,28,IF(generador!B874=6,31,IF(generador!B874=7,34,IF(generador!B874=8,37,IF(generador!B874=9,40,IF(generador!B874=10,43,IF(generador!B874=11,46,IF(generador!B874=12,49,IF(generador!B874=13,52,IF(generador!B874=14,55,IF(generador!B874=15,58))))))))))))))),FALSE),"dd/mm/yyyy")," Y ",TEXT(VLOOKUP(A874,matriz,IF(generador!B874=1,17,IF(generador!B874=2,20,IF(generador!B874=3,23,IF(generador!B874=4,26,IF(generador!B874=5,29,IF(generador!B874=6,32,IF(generador!B874=7,35,IF(generador!B874=8,38,IF(generador!B874=9,41,IF(generador!B874=10,44,IF(generador!B874=11,47,IF(generador!B874=12,50,IF(generador!B874=13,53,IF(generador!B874=14,56,IF(generador!B874=15,59))))))))))))))),FALSE),"dd/mm/yyyy")),"")</f>
        <v/>
      </c>
    </row>
    <row r="875" spans="1:23" x14ac:dyDescent="0.25">
      <c r="A875" s="12"/>
      <c r="B875" s="5"/>
      <c r="C875" s="5"/>
      <c r="D875" s="14" t="str">
        <f t="shared" si="229"/>
        <v/>
      </c>
      <c r="E875" s="15" t="str">
        <f>IFERROR(IF(A875&lt;&gt;"",VLOOKUP(A875,matriz,IF(generador!B875=1,15,IF(generador!B875=2,18,IF(generador!B875=3,21,IF(generador!B875=4,24,IF(generador!B875=5,27,IF(generador!B875=6,30,IF(generador!B875=7,33,IF(generador!B875=8,36,IF(generador!B875=9,39,IF(generador!B875=10,42,IF(generador!B875=11,45,IF(generador!B875=12,48,IF(generador!B875=13,51,IF(generador!B875=14,54,IF(generador!B875=15,57))))))))))))))),FALSE),""),"")</f>
        <v/>
      </c>
      <c r="F875" s="16" t="str">
        <f t="shared" si="230"/>
        <v/>
      </c>
      <c r="G875" s="20" t="str">
        <f t="shared" si="231"/>
        <v/>
      </c>
      <c r="H875" s="13" t="str">
        <f t="shared" ca="1" si="234"/>
        <v/>
      </c>
      <c r="I875" s="14" t="str">
        <f t="shared" si="235"/>
        <v/>
      </c>
      <c r="J875" s="14" t="str">
        <f>""</f>
        <v/>
      </c>
      <c r="K875" s="14" t="str">
        <f t="shared" si="236"/>
        <v/>
      </c>
      <c r="L875" s="14" t="str">
        <f t="shared" si="237"/>
        <v/>
      </c>
      <c r="M875" s="14" t="str">
        <f t="shared" si="238"/>
        <v/>
      </c>
      <c r="N875" s="14" t="str">
        <f t="shared" si="239"/>
        <v/>
      </c>
      <c r="O875" s="14" t="str">
        <f t="shared" si="240"/>
        <v/>
      </c>
      <c r="P875" s="14" t="str">
        <f t="shared" si="241"/>
        <v/>
      </c>
      <c r="Q875" s="14" t="str">
        <f t="shared" si="242"/>
        <v/>
      </c>
      <c r="R875" s="96" t="str">
        <f t="shared" si="232"/>
        <v/>
      </c>
      <c r="S875" s="14" t="str">
        <f t="shared" si="243"/>
        <v/>
      </c>
      <c r="T875" s="14" t="str">
        <f t="shared" si="233"/>
        <v/>
      </c>
      <c r="U875" s="14" t="str">
        <f t="shared" si="244"/>
        <v/>
      </c>
      <c r="V875" s="14" t="str">
        <f t="shared" si="245"/>
        <v/>
      </c>
      <c r="W875" s="14" t="str">
        <f>IFERROR(CONCATENATE("PAGO N° ",B875," DEL CONTRATO CPS ",V875," ENTRE ",TEXT(VLOOKUP(A875,matriz,IF(generador!B875=1,16,IF(generador!B875=2,19,IF(generador!B875=3,22,IF(generador!B875=4,25,IF(generador!B875=5,28,IF(generador!B875=6,31,IF(generador!B875=7,34,IF(generador!B875=8,37,IF(generador!B875=9,40,IF(generador!B875=10,43,IF(generador!B875=11,46,IF(generador!B875=12,49,IF(generador!B875=13,52,IF(generador!B875=14,55,IF(generador!B875=15,58))))))))))))))),FALSE),"dd/mm/yyyy")," Y ",TEXT(VLOOKUP(A875,matriz,IF(generador!B875=1,17,IF(generador!B875=2,20,IF(generador!B875=3,23,IF(generador!B875=4,26,IF(generador!B875=5,29,IF(generador!B875=6,32,IF(generador!B875=7,35,IF(generador!B875=8,38,IF(generador!B875=9,41,IF(generador!B875=10,44,IF(generador!B875=11,47,IF(generador!B875=12,50,IF(generador!B875=13,53,IF(generador!B875=14,56,IF(generador!B875=15,59))))))))))))))),FALSE),"dd/mm/yyyy")),"")</f>
        <v/>
      </c>
    </row>
    <row r="876" spans="1:23" x14ac:dyDescent="0.25">
      <c r="A876" s="12"/>
      <c r="B876" s="5"/>
      <c r="C876" s="5"/>
      <c r="D876" s="14" t="str">
        <f t="shared" si="229"/>
        <v/>
      </c>
      <c r="E876" s="15" t="str">
        <f>IFERROR(IF(A876&lt;&gt;"",VLOOKUP(A876,matriz,IF(generador!B876=1,15,IF(generador!B876=2,18,IF(generador!B876=3,21,IF(generador!B876=4,24,IF(generador!B876=5,27,IF(generador!B876=6,30,IF(generador!B876=7,33,IF(generador!B876=8,36,IF(generador!B876=9,39,IF(generador!B876=10,42,IF(generador!B876=11,45,IF(generador!B876=12,48,IF(generador!B876=13,51,IF(generador!B876=14,54,IF(generador!B876=15,57))))))))))))))),FALSE),""),"")</f>
        <v/>
      </c>
      <c r="F876" s="16" t="str">
        <f t="shared" si="230"/>
        <v/>
      </c>
      <c r="G876" s="20" t="str">
        <f t="shared" si="231"/>
        <v/>
      </c>
      <c r="H876" s="13" t="str">
        <f t="shared" ca="1" si="234"/>
        <v/>
      </c>
      <c r="I876" s="14" t="str">
        <f t="shared" si="235"/>
        <v/>
      </c>
      <c r="J876" s="14" t="str">
        <f>""</f>
        <v/>
      </c>
      <c r="K876" s="14" t="str">
        <f t="shared" si="236"/>
        <v/>
      </c>
      <c r="L876" s="14" t="str">
        <f t="shared" si="237"/>
        <v/>
      </c>
      <c r="M876" s="14" t="str">
        <f t="shared" si="238"/>
        <v/>
      </c>
      <c r="N876" s="14" t="str">
        <f t="shared" si="239"/>
        <v/>
      </c>
      <c r="O876" s="14" t="str">
        <f t="shared" si="240"/>
        <v/>
      </c>
      <c r="P876" s="14" t="str">
        <f t="shared" si="241"/>
        <v/>
      </c>
      <c r="Q876" s="14" t="str">
        <f t="shared" si="242"/>
        <v/>
      </c>
      <c r="R876" s="96" t="str">
        <f t="shared" si="232"/>
        <v/>
      </c>
      <c r="S876" s="14" t="str">
        <f t="shared" si="243"/>
        <v/>
      </c>
      <c r="T876" s="14" t="str">
        <f t="shared" si="233"/>
        <v/>
      </c>
      <c r="U876" s="14" t="str">
        <f t="shared" si="244"/>
        <v/>
      </c>
      <c r="V876" s="14" t="str">
        <f t="shared" si="245"/>
        <v/>
      </c>
      <c r="W876" s="14" t="str">
        <f>IFERROR(CONCATENATE("PAGO N° ",B876," DEL CONTRATO CPS ",V876," ENTRE ",TEXT(VLOOKUP(A876,matriz,IF(generador!B876=1,16,IF(generador!B876=2,19,IF(generador!B876=3,22,IF(generador!B876=4,25,IF(generador!B876=5,28,IF(generador!B876=6,31,IF(generador!B876=7,34,IF(generador!B876=8,37,IF(generador!B876=9,40,IF(generador!B876=10,43,IF(generador!B876=11,46,IF(generador!B876=12,49,IF(generador!B876=13,52,IF(generador!B876=14,55,IF(generador!B876=15,58))))))))))))))),FALSE),"dd/mm/yyyy")," Y ",TEXT(VLOOKUP(A876,matriz,IF(generador!B876=1,17,IF(generador!B876=2,20,IF(generador!B876=3,23,IF(generador!B876=4,26,IF(generador!B876=5,29,IF(generador!B876=6,32,IF(generador!B876=7,35,IF(generador!B876=8,38,IF(generador!B876=9,41,IF(generador!B876=10,44,IF(generador!B876=11,47,IF(generador!B876=12,50,IF(generador!B876=13,53,IF(generador!B876=14,56,IF(generador!B876=15,59))))))))))))))),FALSE),"dd/mm/yyyy")),"")</f>
        <v/>
      </c>
    </row>
    <row r="877" spans="1:23" x14ac:dyDescent="0.25">
      <c r="A877" s="12"/>
      <c r="B877" s="5"/>
      <c r="C877" s="5"/>
      <c r="D877" s="14" t="str">
        <f t="shared" si="229"/>
        <v/>
      </c>
      <c r="E877" s="15" t="str">
        <f>IFERROR(IF(A877&lt;&gt;"",VLOOKUP(A877,matriz,IF(generador!B877=1,15,IF(generador!B877=2,18,IF(generador!B877=3,21,IF(generador!B877=4,24,IF(generador!B877=5,27,IF(generador!B877=6,30,IF(generador!B877=7,33,IF(generador!B877=8,36,IF(generador!B877=9,39,IF(generador!B877=10,42,IF(generador!B877=11,45,IF(generador!B877=12,48,IF(generador!B877=13,51,IF(generador!B877=14,54,IF(generador!B877=15,57))))))))))))))),FALSE),""),"")</f>
        <v/>
      </c>
      <c r="F877" s="16" t="str">
        <f t="shared" si="230"/>
        <v/>
      </c>
      <c r="G877" s="20" t="str">
        <f t="shared" si="231"/>
        <v/>
      </c>
      <c r="H877" s="13" t="str">
        <f t="shared" ca="1" si="234"/>
        <v/>
      </c>
      <c r="I877" s="14" t="str">
        <f t="shared" si="235"/>
        <v/>
      </c>
      <c r="J877" s="14" t="str">
        <f>""</f>
        <v/>
      </c>
      <c r="K877" s="14" t="str">
        <f t="shared" si="236"/>
        <v/>
      </c>
      <c r="L877" s="14" t="str">
        <f t="shared" si="237"/>
        <v/>
      </c>
      <c r="M877" s="14" t="str">
        <f t="shared" si="238"/>
        <v/>
      </c>
      <c r="N877" s="14" t="str">
        <f t="shared" si="239"/>
        <v/>
      </c>
      <c r="O877" s="14" t="str">
        <f t="shared" si="240"/>
        <v/>
      </c>
      <c r="P877" s="14" t="str">
        <f t="shared" si="241"/>
        <v/>
      </c>
      <c r="Q877" s="14" t="str">
        <f t="shared" si="242"/>
        <v/>
      </c>
      <c r="R877" s="96" t="str">
        <f t="shared" si="232"/>
        <v/>
      </c>
      <c r="S877" s="14" t="str">
        <f t="shared" si="243"/>
        <v/>
      </c>
      <c r="T877" s="14" t="str">
        <f t="shared" si="233"/>
        <v/>
      </c>
      <c r="U877" s="14" t="str">
        <f t="shared" si="244"/>
        <v/>
      </c>
      <c r="V877" s="14" t="str">
        <f t="shared" si="245"/>
        <v/>
      </c>
      <c r="W877" s="14" t="str">
        <f>IFERROR(CONCATENATE("PAGO N° ",B877," DEL CONTRATO CPS ",V877," ENTRE ",TEXT(VLOOKUP(A877,matriz,IF(generador!B877=1,16,IF(generador!B877=2,19,IF(generador!B877=3,22,IF(generador!B877=4,25,IF(generador!B877=5,28,IF(generador!B877=6,31,IF(generador!B877=7,34,IF(generador!B877=8,37,IF(generador!B877=9,40,IF(generador!B877=10,43,IF(generador!B877=11,46,IF(generador!B877=12,49,IF(generador!B877=13,52,IF(generador!B877=14,55,IF(generador!B877=15,58))))))))))))))),FALSE),"dd/mm/yyyy")," Y ",TEXT(VLOOKUP(A877,matriz,IF(generador!B877=1,17,IF(generador!B877=2,20,IF(generador!B877=3,23,IF(generador!B877=4,26,IF(generador!B877=5,29,IF(generador!B877=6,32,IF(generador!B877=7,35,IF(generador!B877=8,38,IF(generador!B877=9,41,IF(generador!B877=10,44,IF(generador!B877=11,47,IF(generador!B877=12,50,IF(generador!B877=13,53,IF(generador!B877=14,56,IF(generador!B877=15,59))))))))))))))),FALSE),"dd/mm/yyyy")),"")</f>
        <v/>
      </c>
    </row>
    <row r="878" spans="1:23" x14ac:dyDescent="0.25">
      <c r="A878" s="12"/>
      <c r="B878" s="5"/>
      <c r="C878" s="5"/>
      <c r="D878" s="14" t="str">
        <f t="shared" si="229"/>
        <v/>
      </c>
      <c r="E878" s="15" t="str">
        <f>IFERROR(IF(A878&lt;&gt;"",VLOOKUP(A878,matriz,IF(generador!B878=1,15,IF(generador!B878=2,18,IF(generador!B878=3,21,IF(generador!B878=4,24,IF(generador!B878=5,27,IF(generador!B878=6,30,IF(generador!B878=7,33,IF(generador!B878=8,36,IF(generador!B878=9,39,IF(generador!B878=10,42,IF(generador!B878=11,45,IF(generador!B878=12,48,IF(generador!B878=13,51,IF(generador!B878=14,54,IF(generador!B878=15,57))))))))))))))),FALSE),""),"")</f>
        <v/>
      </c>
      <c r="F878" s="16" t="str">
        <f t="shared" si="230"/>
        <v/>
      </c>
      <c r="G878" s="20" t="str">
        <f t="shared" si="231"/>
        <v/>
      </c>
      <c r="H878" s="13" t="str">
        <f t="shared" ca="1" si="234"/>
        <v/>
      </c>
      <c r="I878" s="14" t="str">
        <f t="shared" si="235"/>
        <v/>
      </c>
      <c r="J878" s="14" t="str">
        <f>""</f>
        <v/>
      </c>
      <c r="K878" s="14" t="str">
        <f t="shared" si="236"/>
        <v/>
      </c>
      <c r="L878" s="14" t="str">
        <f t="shared" si="237"/>
        <v/>
      </c>
      <c r="M878" s="14" t="str">
        <f t="shared" si="238"/>
        <v/>
      </c>
      <c r="N878" s="14" t="str">
        <f t="shared" si="239"/>
        <v/>
      </c>
      <c r="O878" s="14" t="str">
        <f t="shared" si="240"/>
        <v/>
      </c>
      <c r="P878" s="14" t="str">
        <f t="shared" si="241"/>
        <v/>
      </c>
      <c r="Q878" s="14" t="str">
        <f t="shared" si="242"/>
        <v/>
      </c>
      <c r="R878" s="96" t="str">
        <f t="shared" si="232"/>
        <v/>
      </c>
      <c r="S878" s="14" t="str">
        <f t="shared" si="243"/>
        <v/>
      </c>
      <c r="T878" s="14" t="str">
        <f t="shared" si="233"/>
        <v/>
      </c>
      <c r="U878" s="14" t="str">
        <f t="shared" si="244"/>
        <v/>
      </c>
      <c r="V878" s="14" t="str">
        <f t="shared" si="245"/>
        <v/>
      </c>
      <c r="W878" s="14" t="str">
        <f>IFERROR(CONCATENATE("PAGO N° ",B878," DEL CONTRATO CPS ",V878," ENTRE ",TEXT(VLOOKUP(A878,matriz,IF(generador!B878=1,16,IF(generador!B878=2,19,IF(generador!B878=3,22,IF(generador!B878=4,25,IF(generador!B878=5,28,IF(generador!B878=6,31,IF(generador!B878=7,34,IF(generador!B878=8,37,IF(generador!B878=9,40,IF(generador!B878=10,43,IF(generador!B878=11,46,IF(generador!B878=12,49,IF(generador!B878=13,52,IF(generador!B878=14,55,IF(generador!B878=15,58))))))))))))))),FALSE),"dd/mm/yyyy")," Y ",TEXT(VLOOKUP(A878,matriz,IF(generador!B878=1,17,IF(generador!B878=2,20,IF(generador!B878=3,23,IF(generador!B878=4,26,IF(generador!B878=5,29,IF(generador!B878=6,32,IF(generador!B878=7,35,IF(generador!B878=8,38,IF(generador!B878=9,41,IF(generador!B878=10,44,IF(generador!B878=11,47,IF(generador!B878=12,50,IF(generador!B878=13,53,IF(generador!B878=14,56,IF(generador!B878=15,59))))))))))))))),FALSE),"dd/mm/yyyy")),"")</f>
        <v/>
      </c>
    </row>
    <row r="879" spans="1:23" x14ac:dyDescent="0.25">
      <c r="A879" s="12"/>
      <c r="B879" s="5"/>
      <c r="C879" s="5"/>
      <c r="D879" s="14" t="str">
        <f t="shared" si="229"/>
        <v/>
      </c>
      <c r="E879" s="15" t="str">
        <f>IFERROR(IF(A879&lt;&gt;"",VLOOKUP(A879,matriz,IF(generador!B879=1,15,IF(generador!B879=2,18,IF(generador!B879=3,21,IF(generador!B879=4,24,IF(generador!B879=5,27,IF(generador!B879=6,30,IF(generador!B879=7,33,IF(generador!B879=8,36,IF(generador!B879=9,39,IF(generador!B879=10,42,IF(generador!B879=11,45,IF(generador!B879=12,48,IF(generador!B879=13,51,IF(generador!B879=14,54,IF(generador!B879=15,57))))))))))))))),FALSE),""),"")</f>
        <v/>
      </c>
      <c r="F879" s="16" t="str">
        <f t="shared" si="230"/>
        <v/>
      </c>
      <c r="G879" s="20" t="str">
        <f t="shared" si="231"/>
        <v/>
      </c>
      <c r="H879" s="13" t="str">
        <f t="shared" ca="1" si="234"/>
        <v/>
      </c>
      <c r="I879" s="14" t="str">
        <f t="shared" si="235"/>
        <v/>
      </c>
      <c r="J879" s="14" t="str">
        <f>""</f>
        <v/>
      </c>
      <c r="K879" s="14" t="str">
        <f t="shared" si="236"/>
        <v/>
      </c>
      <c r="L879" s="14" t="str">
        <f t="shared" si="237"/>
        <v/>
      </c>
      <c r="M879" s="14" t="str">
        <f t="shared" si="238"/>
        <v/>
      </c>
      <c r="N879" s="14" t="str">
        <f t="shared" si="239"/>
        <v/>
      </c>
      <c r="O879" s="14" t="str">
        <f t="shared" si="240"/>
        <v/>
      </c>
      <c r="P879" s="14" t="str">
        <f t="shared" si="241"/>
        <v/>
      </c>
      <c r="Q879" s="14" t="str">
        <f t="shared" si="242"/>
        <v/>
      </c>
      <c r="R879" s="96" t="str">
        <f t="shared" si="232"/>
        <v/>
      </c>
      <c r="S879" s="14" t="str">
        <f t="shared" si="243"/>
        <v/>
      </c>
      <c r="T879" s="14" t="str">
        <f t="shared" si="233"/>
        <v/>
      </c>
      <c r="U879" s="14" t="str">
        <f t="shared" si="244"/>
        <v/>
      </c>
      <c r="V879" s="14" t="str">
        <f t="shared" si="245"/>
        <v/>
      </c>
      <c r="W879" s="14" t="str">
        <f>IFERROR(CONCATENATE("PAGO N° ",B879," DEL CONTRATO CPS ",V879," ENTRE ",TEXT(VLOOKUP(A879,matriz,IF(generador!B879=1,16,IF(generador!B879=2,19,IF(generador!B879=3,22,IF(generador!B879=4,25,IF(generador!B879=5,28,IF(generador!B879=6,31,IF(generador!B879=7,34,IF(generador!B879=8,37,IF(generador!B879=9,40,IF(generador!B879=10,43,IF(generador!B879=11,46,IF(generador!B879=12,49,IF(generador!B879=13,52,IF(generador!B879=14,55,IF(generador!B879=15,58))))))))))))))),FALSE),"dd/mm/yyyy")," Y ",TEXT(VLOOKUP(A879,matriz,IF(generador!B879=1,17,IF(generador!B879=2,20,IF(generador!B879=3,23,IF(generador!B879=4,26,IF(generador!B879=5,29,IF(generador!B879=6,32,IF(generador!B879=7,35,IF(generador!B879=8,38,IF(generador!B879=9,41,IF(generador!B879=10,44,IF(generador!B879=11,47,IF(generador!B879=12,50,IF(generador!B879=13,53,IF(generador!B879=14,56,IF(generador!B879=15,59))))))))))))))),FALSE),"dd/mm/yyyy")),"")</f>
        <v/>
      </c>
    </row>
    <row r="880" spans="1:23" x14ac:dyDescent="0.25">
      <c r="A880" s="12"/>
      <c r="B880" s="5"/>
      <c r="C880" s="5"/>
      <c r="D880" s="14" t="str">
        <f t="shared" si="229"/>
        <v/>
      </c>
      <c r="E880" s="15" t="str">
        <f>IFERROR(IF(A880&lt;&gt;"",VLOOKUP(A880,matriz,IF(generador!B880=1,15,IF(generador!B880=2,18,IF(generador!B880=3,21,IF(generador!B880=4,24,IF(generador!B880=5,27,IF(generador!B880=6,30,IF(generador!B880=7,33,IF(generador!B880=8,36,IF(generador!B880=9,39,IF(generador!B880=10,42,IF(generador!B880=11,45,IF(generador!B880=12,48,IF(generador!B880=13,51,IF(generador!B880=14,54,IF(generador!B880=15,57))))))))))))))),FALSE),""),"")</f>
        <v/>
      </c>
      <c r="F880" s="16" t="str">
        <f t="shared" si="230"/>
        <v/>
      </c>
      <c r="G880" s="20" t="str">
        <f t="shared" si="231"/>
        <v/>
      </c>
      <c r="H880" s="13" t="str">
        <f t="shared" ca="1" si="234"/>
        <v/>
      </c>
      <c r="I880" s="14" t="str">
        <f t="shared" si="235"/>
        <v/>
      </c>
      <c r="J880" s="14" t="str">
        <f>""</f>
        <v/>
      </c>
      <c r="K880" s="14" t="str">
        <f t="shared" si="236"/>
        <v/>
      </c>
      <c r="L880" s="14" t="str">
        <f t="shared" si="237"/>
        <v/>
      </c>
      <c r="M880" s="14" t="str">
        <f t="shared" si="238"/>
        <v/>
      </c>
      <c r="N880" s="14" t="str">
        <f t="shared" si="239"/>
        <v/>
      </c>
      <c r="O880" s="14" t="str">
        <f t="shared" si="240"/>
        <v/>
      </c>
      <c r="P880" s="14" t="str">
        <f t="shared" si="241"/>
        <v/>
      </c>
      <c r="Q880" s="14" t="str">
        <f t="shared" si="242"/>
        <v/>
      </c>
      <c r="R880" s="96" t="str">
        <f t="shared" si="232"/>
        <v/>
      </c>
      <c r="S880" s="14" t="str">
        <f t="shared" si="243"/>
        <v/>
      </c>
      <c r="T880" s="14" t="str">
        <f t="shared" si="233"/>
        <v/>
      </c>
      <c r="U880" s="14" t="str">
        <f t="shared" si="244"/>
        <v/>
      </c>
      <c r="V880" s="14" t="str">
        <f t="shared" si="245"/>
        <v/>
      </c>
      <c r="W880" s="14" t="str">
        <f>IFERROR(CONCATENATE("PAGO N° ",B880," DEL CONTRATO CPS ",V880," ENTRE ",TEXT(VLOOKUP(A880,matriz,IF(generador!B880=1,16,IF(generador!B880=2,19,IF(generador!B880=3,22,IF(generador!B880=4,25,IF(generador!B880=5,28,IF(generador!B880=6,31,IF(generador!B880=7,34,IF(generador!B880=8,37,IF(generador!B880=9,40,IF(generador!B880=10,43,IF(generador!B880=11,46,IF(generador!B880=12,49,IF(generador!B880=13,52,IF(generador!B880=14,55,IF(generador!B880=15,58))))))))))))))),FALSE),"dd/mm/yyyy")," Y ",TEXT(VLOOKUP(A880,matriz,IF(generador!B880=1,17,IF(generador!B880=2,20,IF(generador!B880=3,23,IF(generador!B880=4,26,IF(generador!B880=5,29,IF(generador!B880=6,32,IF(generador!B880=7,35,IF(generador!B880=8,38,IF(generador!B880=9,41,IF(generador!B880=10,44,IF(generador!B880=11,47,IF(generador!B880=12,50,IF(generador!B880=13,53,IF(generador!B880=14,56,IF(generador!B880=15,59))))))))))))))),FALSE),"dd/mm/yyyy")),"")</f>
        <v/>
      </c>
    </row>
    <row r="881" spans="1:23" x14ac:dyDescent="0.25">
      <c r="A881" s="12"/>
      <c r="B881" s="5"/>
      <c r="C881" s="5"/>
      <c r="D881" s="14" t="str">
        <f t="shared" si="229"/>
        <v/>
      </c>
      <c r="E881" s="15" t="str">
        <f>IFERROR(IF(A881&lt;&gt;"",VLOOKUP(A881,matriz,IF(generador!B881=1,15,IF(generador!B881=2,18,IF(generador!B881=3,21,IF(generador!B881=4,24,IF(generador!B881=5,27,IF(generador!B881=6,30,IF(generador!B881=7,33,IF(generador!B881=8,36,IF(generador!B881=9,39,IF(generador!B881=10,42,IF(generador!B881=11,45,IF(generador!B881=12,48,IF(generador!B881=13,51,IF(generador!B881=14,54,IF(generador!B881=15,57))))))))))))))),FALSE),""),"")</f>
        <v/>
      </c>
      <c r="F881" s="16" t="str">
        <f t="shared" si="230"/>
        <v/>
      </c>
      <c r="G881" s="20" t="str">
        <f t="shared" si="231"/>
        <v/>
      </c>
      <c r="H881" s="13" t="str">
        <f t="shared" ca="1" si="234"/>
        <v/>
      </c>
      <c r="I881" s="14" t="str">
        <f t="shared" si="235"/>
        <v/>
      </c>
      <c r="J881" s="14" t="str">
        <f>""</f>
        <v/>
      </c>
      <c r="K881" s="14" t="str">
        <f t="shared" si="236"/>
        <v/>
      </c>
      <c r="L881" s="14" t="str">
        <f t="shared" si="237"/>
        <v/>
      </c>
      <c r="M881" s="14" t="str">
        <f t="shared" si="238"/>
        <v/>
      </c>
      <c r="N881" s="14" t="str">
        <f t="shared" si="239"/>
        <v/>
      </c>
      <c r="O881" s="14" t="str">
        <f t="shared" si="240"/>
        <v/>
      </c>
      <c r="P881" s="14" t="str">
        <f t="shared" si="241"/>
        <v/>
      </c>
      <c r="Q881" s="14" t="str">
        <f t="shared" si="242"/>
        <v/>
      </c>
      <c r="R881" s="96" t="str">
        <f t="shared" si="232"/>
        <v/>
      </c>
      <c r="S881" s="14" t="str">
        <f t="shared" si="243"/>
        <v/>
      </c>
      <c r="T881" s="14" t="str">
        <f t="shared" si="233"/>
        <v/>
      </c>
      <c r="U881" s="14" t="str">
        <f t="shared" si="244"/>
        <v/>
      </c>
      <c r="V881" s="14" t="str">
        <f t="shared" si="245"/>
        <v/>
      </c>
      <c r="W881" s="14" t="str">
        <f>IFERROR(CONCATENATE("PAGO N° ",B881," DEL CONTRATO CPS ",V881," ENTRE ",TEXT(VLOOKUP(A881,matriz,IF(generador!B881=1,16,IF(generador!B881=2,19,IF(generador!B881=3,22,IF(generador!B881=4,25,IF(generador!B881=5,28,IF(generador!B881=6,31,IF(generador!B881=7,34,IF(generador!B881=8,37,IF(generador!B881=9,40,IF(generador!B881=10,43,IF(generador!B881=11,46,IF(generador!B881=12,49,IF(generador!B881=13,52,IF(generador!B881=14,55,IF(generador!B881=15,58))))))))))))))),FALSE),"dd/mm/yyyy")," Y ",TEXT(VLOOKUP(A881,matriz,IF(generador!B881=1,17,IF(generador!B881=2,20,IF(generador!B881=3,23,IF(generador!B881=4,26,IF(generador!B881=5,29,IF(generador!B881=6,32,IF(generador!B881=7,35,IF(generador!B881=8,38,IF(generador!B881=9,41,IF(generador!B881=10,44,IF(generador!B881=11,47,IF(generador!B881=12,50,IF(generador!B881=13,53,IF(generador!B881=14,56,IF(generador!B881=15,59))))))))))))))),FALSE),"dd/mm/yyyy")),"")</f>
        <v/>
      </c>
    </row>
    <row r="882" spans="1:23" x14ac:dyDescent="0.25">
      <c r="A882" s="12"/>
      <c r="B882" s="5"/>
      <c r="C882" s="5"/>
      <c r="D882" s="14" t="str">
        <f t="shared" si="229"/>
        <v/>
      </c>
      <c r="E882" s="15" t="str">
        <f>IFERROR(IF(A882&lt;&gt;"",VLOOKUP(A882,matriz,IF(generador!B882=1,15,IF(generador!B882=2,18,IF(generador!B882=3,21,IF(generador!B882=4,24,IF(generador!B882=5,27,IF(generador!B882=6,30,IF(generador!B882=7,33,IF(generador!B882=8,36,IF(generador!B882=9,39,IF(generador!B882=10,42,IF(generador!B882=11,45,IF(generador!B882=12,48,IF(generador!B882=13,51,IF(generador!B882=14,54,IF(generador!B882=15,57))))))))))))))),FALSE),""),"")</f>
        <v/>
      </c>
      <c r="F882" s="16" t="str">
        <f t="shared" si="230"/>
        <v/>
      </c>
      <c r="G882" s="20" t="str">
        <f t="shared" si="231"/>
        <v/>
      </c>
      <c r="H882" s="13" t="str">
        <f t="shared" ca="1" si="234"/>
        <v/>
      </c>
      <c r="I882" s="14" t="str">
        <f t="shared" si="235"/>
        <v/>
      </c>
      <c r="J882" s="14" t="str">
        <f>""</f>
        <v/>
      </c>
      <c r="K882" s="14" t="str">
        <f t="shared" si="236"/>
        <v/>
      </c>
      <c r="L882" s="14" t="str">
        <f t="shared" si="237"/>
        <v/>
      </c>
      <c r="M882" s="14" t="str">
        <f t="shared" si="238"/>
        <v/>
      </c>
      <c r="N882" s="14" t="str">
        <f t="shared" si="239"/>
        <v/>
      </c>
      <c r="O882" s="14" t="str">
        <f t="shared" si="240"/>
        <v/>
      </c>
      <c r="P882" s="14" t="str">
        <f t="shared" si="241"/>
        <v/>
      </c>
      <c r="Q882" s="14" t="str">
        <f t="shared" si="242"/>
        <v/>
      </c>
      <c r="R882" s="96" t="str">
        <f t="shared" si="232"/>
        <v/>
      </c>
      <c r="S882" s="14" t="str">
        <f t="shared" si="243"/>
        <v/>
      </c>
      <c r="T882" s="14" t="str">
        <f t="shared" si="233"/>
        <v/>
      </c>
      <c r="U882" s="14" t="str">
        <f t="shared" si="244"/>
        <v/>
      </c>
      <c r="V882" s="14" t="str">
        <f t="shared" si="245"/>
        <v/>
      </c>
      <c r="W882" s="14" t="str">
        <f>IFERROR(CONCATENATE("PAGO N° ",B882," DEL CONTRATO CPS ",V882," ENTRE ",TEXT(VLOOKUP(A882,matriz,IF(generador!B882=1,16,IF(generador!B882=2,19,IF(generador!B882=3,22,IF(generador!B882=4,25,IF(generador!B882=5,28,IF(generador!B882=6,31,IF(generador!B882=7,34,IF(generador!B882=8,37,IF(generador!B882=9,40,IF(generador!B882=10,43,IF(generador!B882=11,46,IF(generador!B882=12,49,IF(generador!B882=13,52,IF(generador!B882=14,55,IF(generador!B882=15,58))))))))))))))),FALSE),"dd/mm/yyyy")," Y ",TEXT(VLOOKUP(A882,matriz,IF(generador!B882=1,17,IF(generador!B882=2,20,IF(generador!B882=3,23,IF(generador!B882=4,26,IF(generador!B882=5,29,IF(generador!B882=6,32,IF(generador!B882=7,35,IF(generador!B882=8,38,IF(generador!B882=9,41,IF(generador!B882=10,44,IF(generador!B882=11,47,IF(generador!B882=12,50,IF(generador!B882=13,53,IF(generador!B882=14,56,IF(generador!B882=15,59))))))))))))))),FALSE),"dd/mm/yyyy")),"")</f>
        <v/>
      </c>
    </row>
    <row r="883" spans="1:23" x14ac:dyDescent="0.25">
      <c r="A883" s="12"/>
      <c r="B883" s="5"/>
      <c r="C883" s="5"/>
      <c r="D883" s="14" t="str">
        <f t="shared" si="229"/>
        <v/>
      </c>
      <c r="E883" s="15" t="str">
        <f>IFERROR(IF(A883&lt;&gt;"",VLOOKUP(A883,matriz,IF(generador!B883=1,15,IF(generador!B883=2,18,IF(generador!B883=3,21,IF(generador!B883=4,24,IF(generador!B883=5,27,IF(generador!B883=6,30,IF(generador!B883=7,33,IF(generador!B883=8,36,IF(generador!B883=9,39,IF(generador!B883=10,42,IF(generador!B883=11,45,IF(generador!B883=12,48,IF(generador!B883=13,51,IF(generador!B883=14,54,IF(generador!B883=15,57))))))))))))))),FALSE),""),"")</f>
        <v/>
      </c>
      <c r="F883" s="16" t="str">
        <f t="shared" si="230"/>
        <v/>
      </c>
      <c r="G883" s="20" t="str">
        <f t="shared" si="231"/>
        <v/>
      </c>
      <c r="H883" s="13" t="str">
        <f t="shared" ca="1" si="234"/>
        <v/>
      </c>
      <c r="I883" s="14" t="str">
        <f t="shared" si="235"/>
        <v/>
      </c>
      <c r="J883" s="14" t="str">
        <f>""</f>
        <v/>
      </c>
      <c r="K883" s="14" t="str">
        <f t="shared" si="236"/>
        <v/>
      </c>
      <c r="L883" s="14" t="str">
        <f t="shared" si="237"/>
        <v/>
      </c>
      <c r="M883" s="14" t="str">
        <f t="shared" si="238"/>
        <v/>
      </c>
      <c r="N883" s="14" t="str">
        <f t="shared" si="239"/>
        <v/>
      </c>
      <c r="O883" s="14" t="str">
        <f t="shared" si="240"/>
        <v/>
      </c>
      <c r="P883" s="14" t="str">
        <f t="shared" si="241"/>
        <v/>
      </c>
      <c r="Q883" s="14" t="str">
        <f t="shared" si="242"/>
        <v/>
      </c>
      <c r="R883" s="96" t="str">
        <f t="shared" si="232"/>
        <v/>
      </c>
      <c r="S883" s="14" t="str">
        <f t="shared" si="243"/>
        <v/>
      </c>
      <c r="T883" s="14" t="str">
        <f t="shared" si="233"/>
        <v/>
      </c>
      <c r="U883" s="14" t="str">
        <f t="shared" si="244"/>
        <v/>
      </c>
      <c r="V883" s="14" t="str">
        <f t="shared" si="245"/>
        <v/>
      </c>
      <c r="W883" s="14" t="str">
        <f>IFERROR(CONCATENATE("PAGO N° ",B883," DEL CONTRATO CPS ",V883," ENTRE ",TEXT(VLOOKUP(A883,matriz,IF(generador!B883=1,16,IF(generador!B883=2,19,IF(generador!B883=3,22,IF(generador!B883=4,25,IF(generador!B883=5,28,IF(generador!B883=6,31,IF(generador!B883=7,34,IF(generador!B883=8,37,IF(generador!B883=9,40,IF(generador!B883=10,43,IF(generador!B883=11,46,IF(generador!B883=12,49,IF(generador!B883=13,52,IF(generador!B883=14,55,IF(generador!B883=15,58))))))))))))))),FALSE),"dd/mm/yyyy")," Y ",TEXT(VLOOKUP(A883,matriz,IF(generador!B883=1,17,IF(generador!B883=2,20,IF(generador!B883=3,23,IF(generador!B883=4,26,IF(generador!B883=5,29,IF(generador!B883=6,32,IF(generador!B883=7,35,IF(generador!B883=8,38,IF(generador!B883=9,41,IF(generador!B883=10,44,IF(generador!B883=11,47,IF(generador!B883=12,50,IF(generador!B883=13,53,IF(generador!B883=14,56,IF(generador!B883=15,59))))))))))))))),FALSE),"dd/mm/yyyy")),"")</f>
        <v/>
      </c>
    </row>
    <row r="884" spans="1:23" x14ac:dyDescent="0.25">
      <c r="A884" s="12"/>
      <c r="B884" s="5"/>
      <c r="C884" s="5"/>
      <c r="D884" s="14" t="str">
        <f t="shared" si="229"/>
        <v/>
      </c>
      <c r="E884" s="15" t="str">
        <f>IFERROR(IF(A884&lt;&gt;"",VLOOKUP(A884,matriz,IF(generador!B884=1,15,IF(generador!B884=2,18,IF(generador!B884=3,21,IF(generador!B884=4,24,IF(generador!B884=5,27,IF(generador!B884=6,30,IF(generador!B884=7,33,IF(generador!B884=8,36,IF(generador!B884=9,39,IF(generador!B884=10,42,IF(generador!B884=11,45,IF(generador!B884=12,48,IF(generador!B884=13,51,IF(generador!B884=14,54,IF(generador!B884=15,57))))))))))))))),FALSE),""),"")</f>
        <v/>
      </c>
      <c r="F884" s="16" t="str">
        <f t="shared" si="230"/>
        <v/>
      </c>
      <c r="G884" s="20" t="str">
        <f t="shared" si="231"/>
        <v/>
      </c>
      <c r="H884" s="13" t="str">
        <f t="shared" ca="1" si="234"/>
        <v/>
      </c>
      <c r="I884" s="14" t="str">
        <f t="shared" si="235"/>
        <v/>
      </c>
      <c r="J884" s="14" t="str">
        <f>""</f>
        <v/>
      </c>
      <c r="K884" s="14" t="str">
        <f t="shared" si="236"/>
        <v/>
      </c>
      <c r="L884" s="14" t="str">
        <f t="shared" si="237"/>
        <v/>
      </c>
      <c r="M884" s="14" t="str">
        <f t="shared" si="238"/>
        <v/>
      </c>
      <c r="N884" s="14" t="str">
        <f t="shared" si="239"/>
        <v/>
      </c>
      <c r="O884" s="14" t="str">
        <f t="shared" si="240"/>
        <v/>
      </c>
      <c r="P884" s="14" t="str">
        <f t="shared" si="241"/>
        <v/>
      </c>
      <c r="Q884" s="14" t="str">
        <f t="shared" si="242"/>
        <v/>
      </c>
      <c r="R884" s="96" t="str">
        <f t="shared" si="232"/>
        <v/>
      </c>
      <c r="S884" s="14" t="str">
        <f t="shared" si="243"/>
        <v/>
      </c>
      <c r="T884" s="14" t="str">
        <f t="shared" si="233"/>
        <v/>
      </c>
      <c r="U884" s="14" t="str">
        <f t="shared" si="244"/>
        <v/>
      </c>
      <c r="V884" s="14" t="str">
        <f t="shared" si="245"/>
        <v/>
      </c>
      <c r="W884" s="14" t="str">
        <f>IFERROR(CONCATENATE("PAGO N° ",B884," DEL CONTRATO CPS ",V884," ENTRE ",TEXT(VLOOKUP(A884,matriz,IF(generador!B884=1,16,IF(generador!B884=2,19,IF(generador!B884=3,22,IF(generador!B884=4,25,IF(generador!B884=5,28,IF(generador!B884=6,31,IF(generador!B884=7,34,IF(generador!B884=8,37,IF(generador!B884=9,40,IF(generador!B884=10,43,IF(generador!B884=11,46,IF(generador!B884=12,49,IF(generador!B884=13,52,IF(generador!B884=14,55,IF(generador!B884=15,58))))))))))))))),FALSE),"dd/mm/yyyy")," Y ",TEXT(VLOOKUP(A884,matriz,IF(generador!B884=1,17,IF(generador!B884=2,20,IF(generador!B884=3,23,IF(generador!B884=4,26,IF(generador!B884=5,29,IF(generador!B884=6,32,IF(generador!B884=7,35,IF(generador!B884=8,38,IF(generador!B884=9,41,IF(generador!B884=10,44,IF(generador!B884=11,47,IF(generador!B884=12,50,IF(generador!B884=13,53,IF(generador!B884=14,56,IF(generador!B884=15,59))))))))))))))),FALSE),"dd/mm/yyyy")),"")</f>
        <v/>
      </c>
    </row>
    <row r="885" spans="1:23" x14ac:dyDescent="0.25">
      <c r="A885" s="12"/>
      <c r="B885" s="5"/>
      <c r="C885" s="5"/>
      <c r="D885" s="14" t="str">
        <f t="shared" si="229"/>
        <v/>
      </c>
      <c r="E885" s="15" t="str">
        <f>IFERROR(IF(A885&lt;&gt;"",VLOOKUP(A885,matriz,IF(generador!B885=1,15,IF(generador!B885=2,18,IF(generador!B885=3,21,IF(generador!B885=4,24,IF(generador!B885=5,27,IF(generador!B885=6,30,IF(generador!B885=7,33,IF(generador!B885=8,36,IF(generador!B885=9,39,IF(generador!B885=10,42,IF(generador!B885=11,45,IF(generador!B885=12,48,IF(generador!B885=13,51,IF(generador!B885=14,54,IF(generador!B885=15,57))))))))))))))),FALSE),""),"")</f>
        <v/>
      </c>
      <c r="F885" s="16" t="str">
        <f t="shared" si="230"/>
        <v/>
      </c>
      <c r="G885" s="20" t="str">
        <f t="shared" si="231"/>
        <v/>
      </c>
      <c r="H885" s="13" t="str">
        <f t="shared" ca="1" si="234"/>
        <v/>
      </c>
      <c r="I885" s="14" t="str">
        <f t="shared" si="235"/>
        <v/>
      </c>
      <c r="J885" s="14" t="str">
        <f>""</f>
        <v/>
      </c>
      <c r="K885" s="14" t="str">
        <f t="shared" si="236"/>
        <v/>
      </c>
      <c r="L885" s="14" t="str">
        <f t="shared" si="237"/>
        <v/>
      </c>
      <c r="M885" s="14" t="str">
        <f t="shared" si="238"/>
        <v/>
      </c>
      <c r="N885" s="14" t="str">
        <f t="shared" si="239"/>
        <v/>
      </c>
      <c r="O885" s="14" t="str">
        <f t="shared" si="240"/>
        <v/>
      </c>
      <c r="P885" s="14" t="str">
        <f t="shared" si="241"/>
        <v/>
      </c>
      <c r="Q885" s="14" t="str">
        <f t="shared" si="242"/>
        <v/>
      </c>
      <c r="R885" s="96" t="str">
        <f t="shared" si="232"/>
        <v/>
      </c>
      <c r="S885" s="14" t="str">
        <f t="shared" si="243"/>
        <v/>
      </c>
      <c r="T885" s="14" t="str">
        <f t="shared" si="233"/>
        <v/>
      </c>
      <c r="U885" s="14" t="str">
        <f t="shared" si="244"/>
        <v/>
      </c>
      <c r="V885" s="14" t="str">
        <f t="shared" si="245"/>
        <v/>
      </c>
      <c r="W885" s="14" t="str">
        <f>IFERROR(CONCATENATE("PAGO N° ",B885," DEL CONTRATO CPS ",V885," ENTRE ",TEXT(VLOOKUP(A885,matriz,IF(generador!B885=1,16,IF(generador!B885=2,19,IF(generador!B885=3,22,IF(generador!B885=4,25,IF(generador!B885=5,28,IF(generador!B885=6,31,IF(generador!B885=7,34,IF(generador!B885=8,37,IF(generador!B885=9,40,IF(generador!B885=10,43,IF(generador!B885=11,46,IF(generador!B885=12,49,IF(generador!B885=13,52,IF(generador!B885=14,55,IF(generador!B885=15,58))))))))))))))),FALSE),"dd/mm/yyyy")," Y ",TEXT(VLOOKUP(A885,matriz,IF(generador!B885=1,17,IF(generador!B885=2,20,IF(generador!B885=3,23,IF(generador!B885=4,26,IF(generador!B885=5,29,IF(generador!B885=6,32,IF(generador!B885=7,35,IF(generador!B885=8,38,IF(generador!B885=9,41,IF(generador!B885=10,44,IF(generador!B885=11,47,IF(generador!B885=12,50,IF(generador!B885=13,53,IF(generador!B885=14,56,IF(generador!B885=15,59))))))))))))))),FALSE),"dd/mm/yyyy")),"")</f>
        <v/>
      </c>
    </row>
    <row r="886" spans="1:23" x14ac:dyDescent="0.25">
      <c r="A886" s="12"/>
      <c r="B886" s="5"/>
      <c r="C886" s="5"/>
      <c r="D886" s="14" t="str">
        <f t="shared" si="229"/>
        <v/>
      </c>
      <c r="E886" s="15" t="str">
        <f>IFERROR(IF(A886&lt;&gt;"",VLOOKUP(A886,matriz,IF(generador!B886=1,15,IF(generador!B886=2,18,IF(generador!B886=3,21,IF(generador!B886=4,24,IF(generador!B886=5,27,IF(generador!B886=6,30,IF(generador!B886=7,33,IF(generador!B886=8,36,IF(generador!B886=9,39,IF(generador!B886=10,42,IF(generador!B886=11,45,IF(generador!B886=12,48,IF(generador!B886=13,51,IF(generador!B886=14,54,IF(generador!B886=15,57))))))))))))))),FALSE),""),"")</f>
        <v/>
      </c>
      <c r="F886" s="16" t="str">
        <f t="shared" si="230"/>
        <v/>
      </c>
      <c r="G886" s="20" t="str">
        <f t="shared" si="231"/>
        <v/>
      </c>
      <c r="H886" s="13" t="str">
        <f t="shared" ca="1" si="234"/>
        <v/>
      </c>
      <c r="I886" s="14" t="str">
        <f t="shared" si="235"/>
        <v/>
      </c>
      <c r="J886" s="14" t="str">
        <f>""</f>
        <v/>
      </c>
      <c r="K886" s="14" t="str">
        <f t="shared" si="236"/>
        <v/>
      </c>
      <c r="L886" s="14" t="str">
        <f t="shared" si="237"/>
        <v/>
      </c>
      <c r="M886" s="14" t="str">
        <f t="shared" si="238"/>
        <v/>
      </c>
      <c r="N886" s="14" t="str">
        <f t="shared" si="239"/>
        <v/>
      </c>
      <c r="O886" s="14" t="str">
        <f t="shared" si="240"/>
        <v/>
      </c>
      <c r="P886" s="14" t="str">
        <f t="shared" si="241"/>
        <v/>
      </c>
      <c r="Q886" s="14" t="str">
        <f t="shared" si="242"/>
        <v/>
      </c>
      <c r="R886" s="96" t="str">
        <f t="shared" si="232"/>
        <v/>
      </c>
      <c r="S886" s="14" t="str">
        <f t="shared" si="243"/>
        <v/>
      </c>
      <c r="T886" s="14" t="str">
        <f t="shared" si="233"/>
        <v/>
      </c>
      <c r="U886" s="14" t="str">
        <f t="shared" si="244"/>
        <v/>
      </c>
      <c r="V886" s="14" t="str">
        <f t="shared" si="245"/>
        <v/>
      </c>
      <c r="W886" s="14" t="str">
        <f>IFERROR(CONCATENATE("PAGO N° ",B886," DEL CONTRATO CPS ",V886," ENTRE ",TEXT(VLOOKUP(A886,matriz,IF(generador!B886=1,16,IF(generador!B886=2,19,IF(generador!B886=3,22,IF(generador!B886=4,25,IF(generador!B886=5,28,IF(generador!B886=6,31,IF(generador!B886=7,34,IF(generador!B886=8,37,IF(generador!B886=9,40,IF(generador!B886=10,43,IF(generador!B886=11,46,IF(generador!B886=12,49,IF(generador!B886=13,52,IF(generador!B886=14,55,IF(generador!B886=15,58))))))))))))))),FALSE),"dd/mm/yyyy")," Y ",TEXT(VLOOKUP(A886,matriz,IF(generador!B886=1,17,IF(generador!B886=2,20,IF(generador!B886=3,23,IF(generador!B886=4,26,IF(generador!B886=5,29,IF(generador!B886=6,32,IF(generador!B886=7,35,IF(generador!B886=8,38,IF(generador!B886=9,41,IF(generador!B886=10,44,IF(generador!B886=11,47,IF(generador!B886=12,50,IF(generador!B886=13,53,IF(generador!B886=14,56,IF(generador!B886=15,59))))))))))))))),FALSE),"dd/mm/yyyy")),"")</f>
        <v/>
      </c>
    </row>
    <row r="887" spans="1:23" x14ac:dyDescent="0.25">
      <c r="A887" s="12"/>
      <c r="B887" s="5"/>
      <c r="C887" s="5"/>
      <c r="D887" s="14" t="str">
        <f t="shared" si="229"/>
        <v/>
      </c>
      <c r="E887" s="15" t="str">
        <f>IFERROR(IF(A887&lt;&gt;"",VLOOKUP(A887,matriz,IF(generador!B887=1,15,IF(generador!B887=2,18,IF(generador!B887=3,21,IF(generador!B887=4,24,IF(generador!B887=5,27,IF(generador!B887=6,30,IF(generador!B887=7,33,IF(generador!B887=8,36,IF(generador!B887=9,39,IF(generador!B887=10,42,IF(generador!B887=11,45,IF(generador!B887=12,48,IF(generador!B887=13,51,IF(generador!B887=14,54,IF(generador!B887=15,57))))))))))))))),FALSE),""),"")</f>
        <v/>
      </c>
      <c r="F887" s="16" t="str">
        <f t="shared" si="230"/>
        <v/>
      </c>
      <c r="G887" s="20" t="str">
        <f t="shared" si="231"/>
        <v/>
      </c>
      <c r="H887" s="13" t="str">
        <f t="shared" ca="1" si="234"/>
        <v/>
      </c>
      <c r="I887" s="14" t="str">
        <f t="shared" si="235"/>
        <v/>
      </c>
      <c r="J887" s="14" t="str">
        <f>""</f>
        <v/>
      </c>
      <c r="K887" s="14" t="str">
        <f t="shared" si="236"/>
        <v/>
      </c>
      <c r="L887" s="14" t="str">
        <f t="shared" si="237"/>
        <v/>
      </c>
      <c r="M887" s="14" t="str">
        <f t="shared" si="238"/>
        <v/>
      </c>
      <c r="N887" s="14" t="str">
        <f t="shared" si="239"/>
        <v/>
      </c>
      <c r="O887" s="14" t="str">
        <f t="shared" si="240"/>
        <v/>
      </c>
      <c r="P887" s="14" t="str">
        <f t="shared" si="241"/>
        <v/>
      </c>
      <c r="Q887" s="14" t="str">
        <f t="shared" si="242"/>
        <v/>
      </c>
      <c r="R887" s="96" t="str">
        <f t="shared" si="232"/>
        <v/>
      </c>
      <c r="S887" s="14" t="str">
        <f t="shared" si="243"/>
        <v/>
      </c>
      <c r="T887" s="14" t="str">
        <f t="shared" si="233"/>
        <v/>
      </c>
      <c r="U887" s="14" t="str">
        <f t="shared" si="244"/>
        <v/>
      </c>
      <c r="V887" s="14" t="str">
        <f t="shared" si="245"/>
        <v/>
      </c>
      <c r="W887" s="14" t="str">
        <f>IFERROR(CONCATENATE("PAGO N° ",B887," DEL CONTRATO CPS ",V887," ENTRE ",TEXT(VLOOKUP(A887,matriz,IF(generador!B887=1,16,IF(generador!B887=2,19,IF(generador!B887=3,22,IF(generador!B887=4,25,IF(generador!B887=5,28,IF(generador!B887=6,31,IF(generador!B887=7,34,IF(generador!B887=8,37,IF(generador!B887=9,40,IF(generador!B887=10,43,IF(generador!B887=11,46,IF(generador!B887=12,49,IF(generador!B887=13,52,IF(generador!B887=14,55,IF(generador!B887=15,58))))))))))))))),FALSE),"dd/mm/yyyy")," Y ",TEXT(VLOOKUP(A887,matriz,IF(generador!B887=1,17,IF(generador!B887=2,20,IF(generador!B887=3,23,IF(generador!B887=4,26,IF(generador!B887=5,29,IF(generador!B887=6,32,IF(generador!B887=7,35,IF(generador!B887=8,38,IF(generador!B887=9,41,IF(generador!B887=10,44,IF(generador!B887=11,47,IF(generador!B887=12,50,IF(generador!B887=13,53,IF(generador!B887=14,56,IF(generador!B887=15,59))))))))))))))),FALSE),"dd/mm/yyyy")),"")</f>
        <v/>
      </c>
    </row>
    <row r="888" spans="1:23" x14ac:dyDescent="0.25">
      <c r="A888" s="12"/>
      <c r="B888" s="5"/>
      <c r="C888" s="5"/>
      <c r="D888" s="14" t="str">
        <f t="shared" si="229"/>
        <v/>
      </c>
      <c r="E888" s="15" t="str">
        <f>IFERROR(IF(A888&lt;&gt;"",VLOOKUP(A888,matriz,IF(generador!B888=1,15,IF(generador!B888=2,18,IF(generador!B888=3,21,IF(generador!B888=4,24,IF(generador!B888=5,27,IF(generador!B888=6,30,IF(generador!B888=7,33,IF(generador!B888=8,36,IF(generador!B888=9,39,IF(generador!B888=10,42,IF(generador!B888=11,45,IF(generador!B888=12,48,IF(generador!B888=13,51,IF(generador!B888=14,54,IF(generador!B888=15,57))))))))))))))),FALSE),""),"")</f>
        <v/>
      </c>
      <c r="F888" s="16" t="str">
        <f t="shared" si="230"/>
        <v/>
      </c>
      <c r="G888" s="20" t="str">
        <f t="shared" si="231"/>
        <v/>
      </c>
      <c r="H888" s="13" t="str">
        <f t="shared" ca="1" si="234"/>
        <v/>
      </c>
      <c r="I888" s="14" t="str">
        <f t="shared" si="235"/>
        <v/>
      </c>
      <c r="J888" s="14" t="str">
        <f>""</f>
        <v/>
      </c>
      <c r="K888" s="14" t="str">
        <f t="shared" si="236"/>
        <v/>
      </c>
      <c r="L888" s="14" t="str">
        <f t="shared" si="237"/>
        <v/>
      </c>
      <c r="M888" s="14" t="str">
        <f t="shared" si="238"/>
        <v/>
      </c>
      <c r="N888" s="14" t="str">
        <f t="shared" si="239"/>
        <v/>
      </c>
      <c r="O888" s="14" t="str">
        <f t="shared" si="240"/>
        <v/>
      </c>
      <c r="P888" s="14" t="str">
        <f t="shared" si="241"/>
        <v/>
      </c>
      <c r="Q888" s="14" t="str">
        <f t="shared" si="242"/>
        <v/>
      </c>
      <c r="R888" s="96" t="str">
        <f t="shared" si="232"/>
        <v/>
      </c>
      <c r="S888" s="14" t="str">
        <f t="shared" si="243"/>
        <v/>
      </c>
      <c r="T888" s="14" t="str">
        <f t="shared" si="233"/>
        <v/>
      </c>
      <c r="U888" s="14" t="str">
        <f t="shared" si="244"/>
        <v/>
      </c>
      <c r="V888" s="14" t="str">
        <f t="shared" si="245"/>
        <v/>
      </c>
      <c r="W888" s="14" t="str">
        <f>IFERROR(CONCATENATE("PAGO N° ",B888," DEL CONTRATO CPS ",V888," ENTRE ",TEXT(VLOOKUP(A888,matriz,IF(generador!B888=1,16,IF(generador!B888=2,19,IF(generador!B888=3,22,IF(generador!B888=4,25,IF(generador!B888=5,28,IF(generador!B888=6,31,IF(generador!B888=7,34,IF(generador!B888=8,37,IF(generador!B888=9,40,IF(generador!B888=10,43,IF(generador!B888=11,46,IF(generador!B888=12,49,IF(generador!B888=13,52,IF(generador!B888=14,55,IF(generador!B888=15,58))))))))))))))),FALSE),"dd/mm/yyyy")," Y ",TEXT(VLOOKUP(A888,matriz,IF(generador!B888=1,17,IF(generador!B888=2,20,IF(generador!B888=3,23,IF(generador!B888=4,26,IF(generador!B888=5,29,IF(generador!B888=6,32,IF(generador!B888=7,35,IF(generador!B888=8,38,IF(generador!B888=9,41,IF(generador!B888=10,44,IF(generador!B888=11,47,IF(generador!B888=12,50,IF(generador!B888=13,53,IF(generador!B888=14,56,IF(generador!B888=15,59))))))))))))))),FALSE),"dd/mm/yyyy")),"")</f>
        <v/>
      </c>
    </row>
    <row r="889" spans="1:23" x14ac:dyDescent="0.25">
      <c r="A889" s="12"/>
      <c r="B889" s="5"/>
      <c r="C889" s="5"/>
      <c r="D889" s="14" t="str">
        <f t="shared" si="229"/>
        <v/>
      </c>
      <c r="E889" s="15" t="str">
        <f>IFERROR(IF(A889&lt;&gt;"",VLOOKUP(A889,matriz,IF(generador!B889=1,15,IF(generador!B889=2,18,IF(generador!B889=3,21,IF(generador!B889=4,24,IF(generador!B889=5,27,IF(generador!B889=6,30,IF(generador!B889=7,33,IF(generador!B889=8,36,IF(generador!B889=9,39,IF(generador!B889=10,42,IF(generador!B889=11,45,IF(generador!B889=12,48,IF(generador!B889=13,51,IF(generador!B889=14,54,IF(generador!B889=15,57))))))))))))))),FALSE),""),"")</f>
        <v/>
      </c>
      <c r="F889" s="16" t="str">
        <f t="shared" si="230"/>
        <v/>
      </c>
      <c r="G889" s="20" t="str">
        <f t="shared" si="231"/>
        <v/>
      </c>
      <c r="H889" s="13" t="str">
        <f t="shared" ca="1" si="234"/>
        <v/>
      </c>
      <c r="I889" s="14" t="str">
        <f t="shared" si="235"/>
        <v/>
      </c>
      <c r="J889" s="14" t="str">
        <f>""</f>
        <v/>
      </c>
      <c r="K889" s="14" t="str">
        <f t="shared" si="236"/>
        <v/>
      </c>
      <c r="L889" s="14" t="str">
        <f t="shared" si="237"/>
        <v/>
      </c>
      <c r="M889" s="14" t="str">
        <f t="shared" si="238"/>
        <v/>
      </c>
      <c r="N889" s="14" t="str">
        <f t="shared" si="239"/>
        <v/>
      </c>
      <c r="O889" s="14" t="str">
        <f t="shared" si="240"/>
        <v/>
      </c>
      <c r="P889" s="14" t="str">
        <f t="shared" si="241"/>
        <v/>
      </c>
      <c r="Q889" s="14" t="str">
        <f t="shared" si="242"/>
        <v/>
      </c>
      <c r="R889" s="96" t="str">
        <f t="shared" si="232"/>
        <v/>
      </c>
      <c r="S889" s="14" t="str">
        <f t="shared" si="243"/>
        <v/>
      </c>
      <c r="T889" s="14" t="str">
        <f t="shared" si="233"/>
        <v/>
      </c>
      <c r="U889" s="14" t="str">
        <f t="shared" si="244"/>
        <v/>
      </c>
      <c r="V889" s="14" t="str">
        <f t="shared" si="245"/>
        <v/>
      </c>
      <c r="W889" s="14" t="str">
        <f>IFERROR(CONCATENATE("PAGO N° ",B889," DEL CONTRATO CPS ",V889," ENTRE ",TEXT(VLOOKUP(A889,matriz,IF(generador!B889=1,16,IF(generador!B889=2,19,IF(generador!B889=3,22,IF(generador!B889=4,25,IF(generador!B889=5,28,IF(generador!B889=6,31,IF(generador!B889=7,34,IF(generador!B889=8,37,IF(generador!B889=9,40,IF(generador!B889=10,43,IF(generador!B889=11,46,IF(generador!B889=12,49,IF(generador!B889=13,52,IF(generador!B889=14,55,IF(generador!B889=15,58))))))))))))))),FALSE),"dd/mm/yyyy")," Y ",TEXT(VLOOKUP(A889,matriz,IF(generador!B889=1,17,IF(generador!B889=2,20,IF(generador!B889=3,23,IF(generador!B889=4,26,IF(generador!B889=5,29,IF(generador!B889=6,32,IF(generador!B889=7,35,IF(generador!B889=8,38,IF(generador!B889=9,41,IF(generador!B889=10,44,IF(generador!B889=11,47,IF(generador!B889=12,50,IF(generador!B889=13,53,IF(generador!B889=14,56,IF(generador!B889=15,59))))))))))))))),FALSE),"dd/mm/yyyy")),"")</f>
        <v/>
      </c>
    </row>
    <row r="890" spans="1:23" x14ac:dyDescent="0.25">
      <c r="A890" s="12"/>
      <c r="B890" s="5"/>
      <c r="C890" s="5"/>
      <c r="D890" s="14" t="str">
        <f t="shared" si="229"/>
        <v/>
      </c>
      <c r="E890" s="15" t="str">
        <f>IFERROR(IF(A890&lt;&gt;"",VLOOKUP(A890,matriz,IF(generador!B890=1,15,IF(generador!B890=2,18,IF(generador!B890=3,21,IF(generador!B890=4,24,IF(generador!B890=5,27,IF(generador!B890=6,30,IF(generador!B890=7,33,IF(generador!B890=8,36,IF(generador!B890=9,39,IF(generador!B890=10,42,IF(generador!B890=11,45,IF(generador!B890=12,48,IF(generador!B890=13,51,IF(generador!B890=14,54,IF(generador!B890=15,57))))))))))))))),FALSE),""),"")</f>
        <v/>
      </c>
      <c r="F890" s="16" t="str">
        <f t="shared" si="230"/>
        <v/>
      </c>
      <c r="G890" s="20" t="str">
        <f t="shared" si="231"/>
        <v/>
      </c>
      <c r="H890" s="13" t="str">
        <f t="shared" ca="1" si="234"/>
        <v/>
      </c>
      <c r="I890" s="14" t="str">
        <f t="shared" si="235"/>
        <v/>
      </c>
      <c r="J890" s="14" t="str">
        <f>""</f>
        <v/>
      </c>
      <c r="K890" s="14" t="str">
        <f t="shared" si="236"/>
        <v/>
      </c>
      <c r="L890" s="14" t="str">
        <f t="shared" si="237"/>
        <v/>
      </c>
      <c r="M890" s="14" t="str">
        <f t="shared" si="238"/>
        <v/>
      </c>
      <c r="N890" s="14" t="str">
        <f t="shared" si="239"/>
        <v/>
      </c>
      <c r="O890" s="14" t="str">
        <f t="shared" si="240"/>
        <v/>
      </c>
      <c r="P890" s="14" t="str">
        <f t="shared" si="241"/>
        <v/>
      </c>
      <c r="Q890" s="14" t="str">
        <f t="shared" si="242"/>
        <v/>
      </c>
      <c r="R890" s="96" t="str">
        <f t="shared" si="232"/>
        <v/>
      </c>
      <c r="S890" s="14" t="str">
        <f t="shared" si="243"/>
        <v/>
      </c>
      <c r="T890" s="14" t="str">
        <f t="shared" si="233"/>
        <v/>
      </c>
      <c r="U890" s="14" t="str">
        <f t="shared" si="244"/>
        <v/>
      </c>
      <c r="V890" s="14" t="str">
        <f t="shared" si="245"/>
        <v/>
      </c>
      <c r="W890" s="14" t="str">
        <f>IFERROR(CONCATENATE("PAGO N° ",B890," DEL CONTRATO CPS ",V890," ENTRE ",TEXT(VLOOKUP(A890,matriz,IF(generador!B890=1,16,IF(generador!B890=2,19,IF(generador!B890=3,22,IF(generador!B890=4,25,IF(generador!B890=5,28,IF(generador!B890=6,31,IF(generador!B890=7,34,IF(generador!B890=8,37,IF(generador!B890=9,40,IF(generador!B890=10,43,IF(generador!B890=11,46,IF(generador!B890=12,49,IF(generador!B890=13,52,IF(generador!B890=14,55,IF(generador!B890=15,58))))))))))))))),FALSE),"dd/mm/yyyy")," Y ",TEXT(VLOOKUP(A890,matriz,IF(generador!B890=1,17,IF(generador!B890=2,20,IF(generador!B890=3,23,IF(generador!B890=4,26,IF(generador!B890=5,29,IF(generador!B890=6,32,IF(generador!B890=7,35,IF(generador!B890=8,38,IF(generador!B890=9,41,IF(generador!B890=10,44,IF(generador!B890=11,47,IF(generador!B890=12,50,IF(generador!B890=13,53,IF(generador!B890=14,56,IF(generador!B890=15,59))))))))))))))),FALSE),"dd/mm/yyyy")),"")</f>
        <v/>
      </c>
    </row>
    <row r="891" spans="1:23" x14ac:dyDescent="0.25">
      <c r="A891" s="12"/>
      <c r="B891" s="5"/>
      <c r="C891" s="5"/>
      <c r="D891" s="14" t="str">
        <f t="shared" si="229"/>
        <v/>
      </c>
      <c r="E891" s="15" t="str">
        <f>IFERROR(IF(A891&lt;&gt;"",VLOOKUP(A891,matriz,IF(generador!B891=1,15,IF(generador!B891=2,18,IF(generador!B891=3,21,IF(generador!B891=4,24,IF(generador!B891=5,27,IF(generador!B891=6,30,IF(generador!B891=7,33,IF(generador!B891=8,36,IF(generador!B891=9,39,IF(generador!B891=10,42,IF(generador!B891=11,45,IF(generador!B891=12,48,IF(generador!B891=13,51,IF(generador!B891=14,54,IF(generador!B891=15,57))))))))))))))),FALSE),""),"")</f>
        <v/>
      </c>
      <c r="F891" s="16" t="str">
        <f t="shared" si="230"/>
        <v/>
      </c>
      <c r="G891" s="20" t="str">
        <f t="shared" si="231"/>
        <v/>
      </c>
      <c r="H891" s="13" t="str">
        <f t="shared" ca="1" si="234"/>
        <v/>
      </c>
      <c r="I891" s="14" t="str">
        <f t="shared" si="235"/>
        <v/>
      </c>
      <c r="J891" s="14" t="str">
        <f>""</f>
        <v/>
      </c>
      <c r="K891" s="14" t="str">
        <f t="shared" si="236"/>
        <v/>
      </c>
      <c r="L891" s="14" t="str">
        <f t="shared" si="237"/>
        <v/>
      </c>
      <c r="M891" s="14" t="str">
        <f t="shared" si="238"/>
        <v/>
      </c>
      <c r="N891" s="14" t="str">
        <f t="shared" si="239"/>
        <v/>
      </c>
      <c r="O891" s="14" t="str">
        <f t="shared" si="240"/>
        <v/>
      </c>
      <c r="P891" s="14" t="str">
        <f t="shared" si="241"/>
        <v/>
      </c>
      <c r="Q891" s="14" t="str">
        <f t="shared" si="242"/>
        <v/>
      </c>
      <c r="R891" s="96" t="str">
        <f t="shared" si="232"/>
        <v/>
      </c>
      <c r="S891" s="14" t="str">
        <f t="shared" si="243"/>
        <v/>
      </c>
      <c r="T891" s="14" t="str">
        <f t="shared" si="233"/>
        <v/>
      </c>
      <c r="U891" s="14" t="str">
        <f t="shared" si="244"/>
        <v/>
      </c>
      <c r="V891" s="14" t="str">
        <f t="shared" si="245"/>
        <v/>
      </c>
      <c r="W891" s="14" t="str">
        <f>IFERROR(CONCATENATE("PAGO N° ",B891," DEL CONTRATO CPS ",V891," ENTRE ",TEXT(VLOOKUP(A891,matriz,IF(generador!B891=1,16,IF(generador!B891=2,19,IF(generador!B891=3,22,IF(generador!B891=4,25,IF(generador!B891=5,28,IF(generador!B891=6,31,IF(generador!B891=7,34,IF(generador!B891=8,37,IF(generador!B891=9,40,IF(generador!B891=10,43,IF(generador!B891=11,46,IF(generador!B891=12,49,IF(generador!B891=13,52,IF(generador!B891=14,55,IF(generador!B891=15,58))))))))))))))),FALSE),"dd/mm/yyyy")," Y ",TEXT(VLOOKUP(A891,matriz,IF(generador!B891=1,17,IF(generador!B891=2,20,IF(generador!B891=3,23,IF(generador!B891=4,26,IF(generador!B891=5,29,IF(generador!B891=6,32,IF(generador!B891=7,35,IF(generador!B891=8,38,IF(generador!B891=9,41,IF(generador!B891=10,44,IF(generador!B891=11,47,IF(generador!B891=12,50,IF(generador!B891=13,53,IF(generador!B891=14,56,IF(generador!B891=15,59))))))))))))))),FALSE),"dd/mm/yyyy")),"")</f>
        <v/>
      </c>
    </row>
    <row r="892" spans="1:23" x14ac:dyDescent="0.25">
      <c r="A892" s="12"/>
      <c r="B892" s="5"/>
      <c r="C892" s="5"/>
      <c r="D892" s="14" t="str">
        <f t="shared" si="229"/>
        <v/>
      </c>
      <c r="E892" s="15" t="str">
        <f>IFERROR(IF(A892&lt;&gt;"",VLOOKUP(A892,matriz,IF(generador!B892=1,15,IF(generador!B892=2,18,IF(generador!B892=3,21,IF(generador!B892=4,24,IF(generador!B892=5,27,IF(generador!B892=6,30,IF(generador!B892=7,33,IF(generador!B892=8,36,IF(generador!B892=9,39,IF(generador!B892=10,42,IF(generador!B892=11,45,IF(generador!B892=12,48,IF(generador!B892=13,51,IF(generador!B892=14,54,IF(generador!B892=15,57))))))))))))))),FALSE),""),"")</f>
        <v/>
      </c>
      <c r="F892" s="16" t="str">
        <f t="shared" si="230"/>
        <v/>
      </c>
      <c r="G892" s="20" t="str">
        <f t="shared" si="231"/>
        <v/>
      </c>
      <c r="H892" s="13" t="str">
        <f t="shared" ca="1" si="234"/>
        <v/>
      </c>
      <c r="I892" s="14" t="str">
        <f t="shared" si="235"/>
        <v/>
      </c>
      <c r="J892" s="14" t="str">
        <f>""</f>
        <v/>
      </c>
      <c r="K892" s="14" t="str">
        <f t="shared" si="236"/>
        <v/>
      </c>
      <c r="L892" s="14" t="str">
        <f t="shared" si="237"/>
        <v/>
      </c>
      <c r="M892" s="14" t="str">
        <f t="shared" si="238"/>
        <v/>
      </c>
      <c r="N892" s="14" t="str">
        <f t="shared" si="239"/>
        <v/>
      </c>
      <c r="O892" s="14" t="str">
        <f t="shared" si="240"/>
        <v/>
      </c>
      <c r="P892" s="14" t="str">
        <f t="shared" si="241"/>
        <v/>
      </c>
      <c r="Q892" s="14" t="str">
        <f t="shared" si="242"/>
        <v/>
      </c>
      <c r="R892" s="96" t="str">
        <f t="shared" si="232"/>
        <v/>
      </c>
      <c r="S892" s="14" t="str">
        <f t="shared" si="243"/>
        <v/>
      </c>
      <c r="T892" s="14" t="str">
        <f t="shared" si="233"/>
        <v/>
      </c>
      <c r="U892" s="14" t="str">
        <f t="shared" si="244"/>
        <v/>
      </c>
      <c r="V892" s="14" t="str">
        <f t="shared" si="245"/>
        <v/>
      </c>
      <c r="W892" s="14" t="str">
        <f>IFERROR(CONCATENATE("PAGO N° ",B892," DEL CONTRATO CPS ",V892," ENTRE ",TEXT(VLOOKUP(A892,matriz,IF(generador!B892=1,16,IF(generador!B892=2,19,IF(generador!B892=3,22,IF(generador!B892=4,25,IF(generador!B892=5,28,IF(generador!B892=6,31,IF(generador!B892=7,34,IF(generador!B892=8,37,IF(generador!B892=9,40,IF(generador!B892=10,43,IF(generador!B892=11,46,IF(generador!B892=12,49,IF(generador!B892=13,52,IF(generador!B892=14,55,IF(generador!B892=15,58))))))))))))))),FALSE),"dd/mm/yyyy")," Y ",TEXT(VLOOKUP(A892,matriz,IF(generador!B892=1,17,IF(generador!B892=2,20,IF(generador!B892=3,23,IF(generador!B892=4,26,IF(generador!B892=5,29,IF(generador!B892=6,32,IF(generador!B892=7,35,IF(generador!B892=8,38,IF(generador!B892=9,41,IF(generador!B892=10,44,IF(generador!B892=11,47,IF(generador!B892=12,50,IF(generador!B892=13,53,IF(generador!B892=14,56,IF(generador!B892=15,59))))))))))))))),FALSE),"dd/mm/yyyy")),"")</f>
        <v/>
      </c>
    </row>
    <row r="893" spans="1:23" x14ac:dyDescent="0.25">
      <c r="A893" s="12"/>
      <c r="B893" s="5"/>
      <c r="C893" s="5"/>
      <c r="D893" s="14" t="str">
        <f t="shared" si="229"/>
        <v/>
      </c>
      <c r="E893" s="15" t="str">
        <f>IFERROR(IF(A893&lt;&gt;"",VLOOKUP(A893,matriz,IF(generador!B893=1,15,IF(generador!B893=2,18,IF(generador!B893=3,21,IF(generador!B893=4,24,IF(generador!B893=5,27,IF(generador!B893=6,30,IF(generador!B893=7,33,IF(generador!B893=8,36,IF(generador!B893=9,39,IF(generador!B893=10,42,IF(generador!B893=11,45,IF(generador!B893=12,48,IF(generador!B893=13,51,IF(generador!B893=14,54,IF(generador!B893=15,57))))))))))))))),FALSE),""),"")</f>
        <v/>
      </c>
      <c r="F893" s="16" t="str">
        <f t="shared" si="230"/>
        <v/>
      </c>
      <c r="G893" s="20" t="str">
        <f t="shared" si="231"/>
        <v/>
      </c>
      <c r="H893" s="13" t="str">
        <f t="shared" ca="1" si="234"/>
        <v/>
      </c>
      <c r="I893" s="14" t="str">
        <f t="shared" si="235"/>
        <v/>
      </c>
      <c r="J893" s="14" t="str">
        <f>""</f>
        <v/>
      </c>
      <c r="K893" s="14" t="str">
        <f t="shared" si="236"/>
        <v/>
      </c>
      <c r="L893" s="14" t="str">
        <f t="shared" si="237"/>
        <v/>
      </c>
      <c r="M893" s="14" t="str">
        <f t="shared" si="238"/>
        <v/>
      </c>
      <c r="N893" s="14" t="str">
        <f t="shared" si="239"/>
        <v/>
      </c>
      <c r="O893" s="14" t="str">
        <f t="shared" si="240"/>
        <v/>
      </c>
      <c r="P893" s="14" t="str">
        <f t="shared" si="241"/>
        <v/>
      </c>
      <c r="Q893" s="14" t="str">
        <f t="shared" si="242"/>
        <v/>
      </c>
      <c r="R893" s="96" t="str">
        <f t="shared" si="232"/>
        <v/>
      </c>
      <c r="S893" s="14" t="str">
        <f t="shared" si="243"/>
        <v/>
      </c>
      <c r="T893" s="14" t="str">
        <f t="shared" si="233"/>
        <v/>
      </c>
      <c r="U893" s="14" t="str">
        <f t="shared" si="244"/>
        <v/>
      </c>
      <c r="V893" s="14" t="str">
        <f t="shared" si="245"/>
        <v/>
      </c>
      <c r="W893" s="14" t="str">
        <f>IFERROR(CONCATENATE("PAGO N° ",B893," DEL CONTRATO CPS ",V893," ENTRE ",TEXT(VLOOKUP(A893,matriz,IF(generador!B893=1,16,IF(generador!B893=2,19,IF(generador!B893=3,22,IF(generador!B893=4,25,IF(generador!B893=5,28,IF(generador!B893=6,31,IF(generador!B893=7,34,IF(generador!B893=8,37,IF(generador!B893=9,40,IF(generador!B893=10,43,IF(generador!B893=11,46,IF(generador!B893=12,49,IF(generador!B893=13,52,IF(generador!B893=14,55,IF(generador!B893=15,58))))))))))))))),FALSE),"dd/mm/yyyy")," Y ",TEXT(VLOOKUP(A893,matriz,IF(generador!B893=1,17,IF(generador!B893=2,20,IF(generador!B893=3,23,IF(generador!B893=4,26,IF(generador!B893=5,29,IF(generador!B893=6,32,IF(generador!B893=7,35,IF(generador!B893=8,38,IF(generador!B893=9,41,IF(generador!B893=10,44,IF(generador!B893=11,47,IF(generador!B893=12,50,IF(generador!B893=13,53,IF(generador!B893=14,56,IF(generador!B893=15,59))))))))))))))),FALSE),"dd/mm/yyyy")),"")</f>
        <v/>
      </c>
    </row>
    <row r="894" spans="1:23" x14ac:dyDescent="0.25">
      <c r="A894" s="12"/>
      <c r="B894" s="5"/>
      <c r="C894" s="5"/>
      <c r="D894" s="14" t="str">
        <f t="shared" si="229"/>
        <v/>
      </c>
      <c r="E894" s="15" t="str">
        <f>IFERROR(IF(A894&lt;&gt;"",VLOOKUP(A894,matriz,IF(generador!B894=1,15,IF(generador!B894=2,18,IF(generador!B894=3,21,IF(generador!B894=4,24,IF(generador!B894=5,27,IF(generador!B894=6,30,IF(generador!B894=7,33,IF(generador!B894=8,36,IF(generador!B894=9,39,IF(generador!B894=10,42,IF(generador!B894=11,45,IF(generador!B894=12,48,IF(generador!B894=13,51,IF(generador!B894=14,54,IF(generador!B894=15,57))))))))))))))),FALSE),""),"")</f>
        <v/>
      </c>
      <c r="F894" s="16" t="str">
        <f t="shared" si="230"/>
        <v/>
      </c>
      <c r="G894" s="20" t="str">
        <f t="shared" si="231"/>
        <v/>
      </c>
      <c r="H894" s="13" t="str">
        <f t="shared" ca="1" si="234"/>
        <v/>
      </c>
      <c r="I894" s="14" t="str">
        <f t="shared" si="235"/>
        <v/>
      </c>
      <c r="J894" s="14" t="str">
        <f>""</f>
        <v/>
      </c>
      <c r="K894" s="14" t="str">
        <f t="shared" si="236"/>
        <v/>
      </c>
      <c r="L894" s="14" t="str">
        <f t="shared" si="237"/>
        <v/>
      </c>
      <c r="M894" s="14" t="str">
        <f t="shared" si="238"/>
        <v/>
      </c>
      <c r="N894" s="14" t="str">
        <f t="shared" si="239"/>
        <v/>
      </c>
      <c r="O894" s="14" t="str">
        <f t="shared" si="240"/>
        <v/>
      </c>
      <c r="P894" s="14" t="str">
        <f t="shared" si="241"/>
        <v/>
      </c>
      <c r="Q894" s="14" t="str">
        <f t="shared" si="242"/>
        <v/>
      </c>
      <c r="R894" s="96" t="str">
        <f t="shared" si="232"/>
        <v/>
      </c>
      <c r="S894" s="14" t="str">
        <f t="shared" si="243"/>
        <v/>
      </c>
      <c r="T894" s="14" t="str">
        <f t="shared" si="233"/>
        <v/>
      </c>
      <c r="U894" s="14" t="str">
        <f t="shared" si="244"/>
        <v/>
      </c>
      <c r="V894" s="14" t="str">
        <f t="shared" si="245"/>
        <v/>
      </c>
      <c r="W894" s="14" t="str">
        <f>IFERROR(CONCATENATE("PAGO N° ",B894," DEL CONTRATO CPS ",V894," ENTRE ",TEXT(VLOOKUP(A894,matriz,IF(generador!B894=1,16,IF(generador!B894=2,19,IF(generador!B894=3,22,IF(generador!B894=4,25,IF(generador!B894=5,28,IF(generador!B894=6,31,IF(generador!B894=7,34,IF(generador!B894=8,37,IF(generador!B894=9,40,IF(generador!B894=10,43,IF(generador!B894=11,46,IF(generador!B894=12,49,IF(generador!B894=13,52,IF(generador!B894=14,55,IF(generador!B894=15,58))))))))))))))),FALSE),"dd/mm/yyyy")," Y ",TEXT(VLOOKUP(A894,matriz,IF(generador!B894=1,17,IF(generador!B894=2,20,IF(generador!B894=3,23,IF(generador!B894=4,26,IF(generador!B894=5,29,IF(generador!B894=6,32,IF(generador!B894=7,35,IF(generador!B894=8,38,IF(generador!B894=9,41,IF(generador!B894=10,44,IF(generador!B894=11,47,IF(generador!B894=12,50,IF(generador!B894=13,53,IF(generador!B894=14,56,IF(generador!B894=15,59))))))))))))))),FALSE),"dd/mm/yyyy")),"")</f>
        <v/>
      </c>
    </row>
    <row r="895" spans="1:23" x14ac:dyDescent="0.25">
      <c r="A895" s="12"/>
      <c r="B895" s="5"/>
      <c r="C895" s="5"/>
      <c r="D895" s="14" t="str">
        <f t="shared" si="229"/>
        <v/>
      </c>
      <c r="E895" s="15" t="str">
        <f>IFERROR(IF(A895&lt;&gt;"",VLOOKUP(A895,matriz,IF(generador!B895=1,15,IF(generador!B895=2,18,IF(generador!B895=3,21,IF(generador!B895=4,24,IF(generador!B895=5,27,IF(generador!B895=6,30,IF(generador!B895=7,33,IF(generador!B895=8,36,IF(generador!B895=9,39,IF(generador!B895=10,42,IF(generador!B895=11,45,IF(generador!B895=12,48,IF(generador!B895=13,51,IF(generador!B895=14,54,IF(generador!B895=15,57))))))))))))))),FALSE),""),"")</f>
        <v/>
      </c>
      <c r="F895" s="16" t="str">
        <f t="shared" si="230"/>
        <v/>
      </c>
      <c r="G895" s="20" t="str">
        <f t="shared" si="231"/>
        <v/>
      </c>
      <c r="H895" s="13" t="str">
        <f t="shared" ca="1" si="234"/>
        <v/>
      </c>
      <c r="I895" s="14" t="str">
        <f t="shared" si="235"/>
        <v/>
      </c>
      <c r="J895" s="14" t="str">
        <f>""</f>
        <v/>
      </c>
      <c r="K895" s="14" t="str">
        <f t="shared" si="236"/>
        <v/>
      </c>
      <c r="L895" s="14" t="str">
        <f t="shared" si="237"/>
        <v/>
      </c>
      <c r="M895" s="14" t="str">
        <f t="shared" si="238"/>
        <v/>
      </c>
      <c r="N895" s="14" t="str">
        <f t="shared" si="239"/>
        <v/>
      </c>
      <c r="O895" s="14" t="str">
        <f t="shared" si="240"/>
        <v/>
      </c>
      <c r="P895" s="14" t="str">
        <f t="shared" si="241"/>
        <v/>
      </c>
      <c r="Q895" s="14" t="str">
        <f t="shared" si="242"/>
        <v/>
      </c>
      <c r="R895" s="96" t="str">
        <f t="shared" si="232"/>
        <v/>
      </c>
      <c r="S895" s="14" t="str">
        <f t="shared" si="243"/>
        <v/>
      </c>
      <c r="T895" s="14" t="str">
        <f t="shared" si="233"/>
        <v/>
      </c>
      <c r="U895" s="14" t="str">
        <f t="shared" si="244"/>
        <v/>
      </c>
      <c r="V895" s="14" t="str">
        <f t="shared" si="245"/>
        <v/>
      </c>
      <c r="W895" s="14" t="str">
        <f>IFERROR(CONCATENATE("PAGO N° ",B895," DEL CONTRATO CPS ",V895," ENTRE ",TEXT(VLOOKUP(A895,matriz,IF(generador!B895=1,16,IF(generador!B895=2,19,IF(generador!B895=3,22,IF(generador!B895=4,25,IF(generador!B895=5,28,IF(generador!B895=6,31,IF(generador!B895=7,34,IF(generador!B895=8,37,IF(generador!B895=9,40,IF(generador!B895=10,43,IF(generador!B895=11,46,IF(generador!B895=12,49,IF(generador!B895=13,52,IF(generador!B895=14,55,IF(generador!B895=15,58))))))))))))))),FALSE),"dd/mm/yyyy")," Y ",TEXT(VLOOKUP(A895,matriz,IF(generador!B895=1,17,IF(generador!B895=2,20,IF(generador!B895=3,23,IF(generador!B895=4,26,IF(generador!B895=5,29,IF(generador!B895=6,32,IF(generador!B895=7,35,IF(generador!B895=8,38,IF(generador!B895=9,41,IF(generador!B895=10,44,IF(generador!B895=11,47,IF(generador!B895=12,50,IF(generador!B895=13,53,IF(generador!B895=14,56,IF(generador!B895=15,59))))))))))))))),FALSE),"dd/mm/yyyy")),"")</f>
        <v/>
      </c>
    </row>
    <row r="896" spans="1:23" x14ac:dyDescent="0.25">
      <c r="A896" s="12"/>
      <c r="B896" s="5"/>
      <c r="C896" s="5"/>
      <c r="D896" s="14" t="str">
        <f t="shared" si="229"/>
        <v/>
      </c>
      <c r="E896" s="15" t="str">
        <f>IFERROR(IF(A896&lt;&gt;"",VLOOKUP(A896,matriz,IF(generador!B896=1,15,IF(generador!B896=2,18,IF(generador!B896=3,21,IF(generador!B896=4,24,IF(generador!B896=5,27,IF(generador!B896=6,30,IF(generador!B896=7,33,IF(generador!B896=8,36,IF(generador!B896=9,39,IF(generador!B896=10,42,IF(generador!B896=11,45,IF(generador!B896=12,48,IF(generador!B896=13,51,IF(generador!B896=14,54,IF(generador!B896=15,57))))))))))))))),FALSE),""),"")</f>
        <v/>
      </c>
      <c r="F896" s="16" t="str">
        <f t="shared" si="230"/>
        <v/>
      </c>
      <c r="G896" s="20" t="str">
        <f t="shared" si="231"/>
        <v/>
      </c>
      <c r="H896" s="13" t="str">
        <f t="shared" ca="1" si="234"/>
        <v/>
      </c>
      <c r="I896" s="14" t="str">
        <f t="shared" si="235"/>
        <v/>
      </c>
      <c r="J896" s="14" t="str">
        <f>""</f>
        <v/>
      </c>
      <c r="K896" s="14" t="str">
        <f t="shared" si="236"/>
        <v/>
      </c>
      <c r="L896" s="14" t="str">
        <f t="shared" si="237"/>
        <v/>
      </c>
      <c r="M896" s="14" t="str">
        <f t="shared" si="238"/>
        <v/>
      </c>
      <c r="N896" s="14" t="str">
        <f t="shared" si="239"/>
        <v/>
      </c>
      <c r="O896" s="14" t="str">
        <f t="shared" si="240"/>
        <v/>
      </c>
      <c r="P896" s="14" t="str">
        <f t="shared" si="241"/>
        <v/>
      </c>
      <c r="Q896" s="14" t="str">
        <f t="shared" si="242"/>
        <v/>
      </c>
      <c r="R896" s="96" t="str">
        <f t="shared" si="232"/>
        <v/>
      </c>
      <c r="S896" s="14" t="str">
        <f t="shared" si="243"/>
        <v/>
      </c>
      <c r="T896" s="14" t="str">
        <f t="shared" si="233"/>
        <v/>
      </c>
      <c r="U896" s="14" t="str">
        <f t="shared" si="244"/>
        <v/>
      </c>
      <c r="V896" s="14" t="str">
        <f t="shared" si="245"/>
        <v/>
      </c>
      <c r="W896" s="14" t="str">
        <f>IFERROR(CONCATENATE("PAGO N° ",B896," DEL CONTRATO CPS ",V896," ENTRE ",TEXT(VLOOKUP(A896,matriz,IF(generador!B896=1,16,IF(generador!B896=2,19,IF(generador!B896=3,22,IF(generador!B896=4,25,IF(generador!B896=5,28,IF(generador!B896=6,31,IF(generador!B896=7,34,IF(generador!B896=8,37,IF(generador!B896=9,40,IF(generador!B896=10,43,IF(generador!B896=11,46,IF(generador!B896=12,49,IF(generador!B896=13,52,IF(generador!B896=14,55,IF(generador!B896=15,58))))))))))))))),FALSE),"dd/mm/yyyy")," Y ",TEXT(VLOOKUP(A896,matriz,IF(generador!B896=1,17,IF(generador!B896=2,20,IF(generador!B896=3,23,IF(generador!B896=4,26,IF(generador!B896=5,29,IF(generador!B896=6,32,IF(generador!B896=7,35,IF(generador!B896=8,38,IF(generador!B896=9,41,IF(generador!B896=10,44,IF(generador!B896=11,47,IF(generador!B896=12,50,IF(generador!B896=13,53,IF(generador!B896=14,56,IF(generador!B896=15,59))))))))))))))),FALSE),"dd/mm/yyyy")),"")</f>
        <v/>
      </c>
    </row>
    <row r="897" spans="1:23" x14ac:dyDescent="0.25">
      <c r="A897" s="12"/>
      <c r="B897" s="5"/>
      <c r="C897" s="5"/>
      <c r="D897" s="14" t="str">
        <f t="shared" si="229"/>
        <v/>
      </c>
      <c r="E897" s="15" t="str">
        <f>IFERROR(IF(A897&lt;&gt;"",VLOOKUP(A897,matriz,IF(generador!B897=1,15,IF(generador!B897=2,18,IF(generador!B897=3,21,IF(generador!B897=4,24,IF(generador!B897=5,27,IF(generador!B897=6,30,IF(generador!B897=7,33,IF(generador!B897=8,36,IF(generador!B897=9,39,IF(generador!B897=10,42,IF(generador!B897=11,45,IF(generador!B897=12,48,IF(generador!B897=13,51,IF(generador!B897=14,54,IF(generador!B897=15,57))))))))))))))),FALSE),""),"")</f>
        <v/>
      </c>
      <c r="F897" s="16" t="str">
        <f t="shared" si="230"/>
        <v/>
      </c>
      <c r="G897" s="20" t="str">
        <f t="shared" si="231"/>
        <v/>
      </c>
      <c r="H897" s="13" t="str">
        <f t="shared" ca="1" si="234"/>
        <v/>
      </c>
      <c r="I897" s="14" t="str">
        <f t="shared" si="235"/>
        <v/>
      </c>
      <c r="J897" s="14" t="str">
        <f>""</f>
        <v/>
      </c>
      <c r="K897" s="14" t="str">
        <f t="shared" si="236"/>
        <v/>
      </c>
      <c r="L897" s="14" t="str">
        <f t="shared" si="237"/>
        <v/>
      </c>
      <c r="M897" s="14" t="str">
        <f t="shared" si="238"/>
        <v/>
      </c>
      <c r="N897" s="14" t="str">
        <f t="shared" si="239"/>
        <v/>
      </c>
      <c r="O897" s="14" t="str">
        <f t="shared" si="240"/>
        <v/>
      </c>
      <c r="P897" s="14" t="str">
        <f t="shared" si="241"/>
        <v/>
      </c>
      <c r="Q897" s="14" t="str">
        <f t="shared" si="242"/>
        <v/>
      </c>
      <c r="R897" s="96" t="str">
        <f t="shared" si="232"/>
        <v/>
      </c>
      <c r="S897" s="14" t="str">
        <f t="shared" si="243"/>
        <v/>
      </c>
      <c r="T897" s="14" t="str">
        <f t="shared" si="233"/>
        <v/>
      </c>
      <c r="U897" s="14" t="str">
        <f t="shared" si="244"/>
        <v/>
      </c>
      <c r="V897" s="14" t="str">
        <f t="shared" si="245"/>
        <v/>
      </c>
      <c r="W897" s="14" t="str">
        <f>IFERROR(CONCATENATE("PAGO N° ",B897," DEL CONTRATO CPS ",V897," ENTRE ",TEXT(VLOOKUP(A897,matriz,IF(generador!B897=1,16,IF(generador!B897=2,19,IF(generador!B897=3,22,IF(generador!B897=4,25,IF(generador!B897=5,28,IF(generador!B897=6,31,IF(generador!B897=7,34,IF(generador!B897=8,37,IF(generador!B897=9,40,IF(generador!B897=10,43,IF(generador!B897=11,46,IF(generador!B897=12,49,IF(generador!B897=13,52,IF(generador!B897=14,55,IF(generador!B897=15,58))))))))))))))),FALSE),"dd/mm/yyyy")," Y ",TEXT(VLOOKUP(A897,matriz,IF(generador!B897=1,17,IF(generador!B897=2,20,IF(generador!B897=3,23,IF(generador!B897=4,26,IF(generador!B897=5,29,IF(generador!B897=6,32,IF(generador!B897=7,35,IF(generador!B897=8,38,IF(generador!B897=9,41,IF(generador!B897=10,44,IF(generador!B897=11,47,IF(generador!B897=12,50,IF(generador!B897=13,53,IF(generador!B897=14,56,IF(generador!B897=15,59))))))))))))))),FALSE),"dd/mm/yyyy")),"")</f>
        <v/>
      </c>
    </row>
    <row r="898" spans="1:23" x14ac:dyDescent="0.25">
      <c r="A898" s="12"/>
      <c r="B898" s="5"/>
      <c r="C898" s="5"/>
      <c r="D898" s="14" t="str">
        <f t="shared" si="229"/>
        <v/>
      </c>
      <c r="E898" s="15" t="str">
        <f>IFERROR(IF(A898&lt;&gt;"",VLOOKUP(A898,matriz,IF(generador!B898=1,15,IF(generador!B898=2,18,IF(generador!B898=3,21,IF(generador!B898=4,24,IF(generador!B898=5,27,IF(generador!B898=6,30,IF(generador!B898=7,33,IF(generador!B898=8,36,IF(generador!B898=9,39,IF(generador!B898=10,42,IF(generador!B898=11,45,IF(generador!B898=12,48,IF(generador!B898=13,51,IF(generador!B898=14,54,IF(generador!B898=15,57))))))))))))))),FALSE),""),"")</f>
        <v/>
      </c>
      <c r="F898" s="16" t="str">
        <f t="shared" si="230"/>
        <v/>
      </c>
      <c r="G898" s="20" t="str">
        <f t="shared" si="231"/>
        <v/>
      </c>
      <c r="H898" s="13" t="str">
        <f t="shared" ca="1" si="234"/>
        <v/>
      </c>
      <c r="I898" s="14" t="str">
        <f t="shared" si="235"/>
        <v/>
      </c>
      <c r="J898" s="14" t="str">
        <f>""</f>
        <v/>
      </c>
      <c r="K898" s="14" t="str">
        <f t="shared" si="236"/>
        <v/>
      </c>
      <c r="L898" s="14" t="str">
        <f t="shared" si="237"/>
        <v/>
      </c>
      <c r="M898" s="14" t="str">
        <f t="shared" si="238"/>
        <v/>
      </c>
      <c r="N898" s="14" t="str">
        <f t="shared" si="239"/>
        <v/>
      </c>
      <c r="O898" s="14" t="str">
        <f t="shared" si="240"/>
        <v/>
      </c>
      <c r="P898" s="14" t="str">
        <f t="shared" si="241"/>
        <v/>
      </c>
      <c r="Q898" s="14" t="str">
        <f t="shared" si="242"/>
        <v/>
      </c>
      <c r="R898" s="96" t="str">
        <f t="shared" si="232"/>
        <v/>
      </c>
      <c r="S898" s="14" t="str">
        <f t="shared" si="243"/>
        <v/>
      </c>
      <c r="T898" s="14" t="str">
        <f t="shared" si="233"/>
        <v/>
      </c>
      <c r="U898" s="14" t="str">
        <f t="shared" si="244"/>
        <v/>
      </c>
      <c r="V898" s="14" t="str">
        <f t="shared" si="245"/>
        <v/>
      </c>
      <c r="W898" s="14" t="str">
        <f>IFERROR(CONCATENATE("PAGO N° ",B898," DEL CONTRATO CPS ",V898," ENTRE ",TEXT(VLOOKUP(A898,matriz,IF(generador!B898=1,16,IF(generador!B898=2,19,IF(generador!B898=3,22,IF(generador!B898=4,25,IF(generador!B898=5,28,IF(generador!B898=6,31,IF(generador!B898=7,34,IF(generador!B898=8,37,IF(generador!B898=9,40,IF(generador!B898=10,43,IF(generador!B898=11,46,IF(generador!B898=12,49,IF(generador!B898=13,52,IF(generador!B898=14,55,IF(generador!B898=15,58))))))))))))))),FALSE),"dd/mm/yyyy")," Y ",TEXT(VLOOKUP(A898,matriz,IF(generador!B898=1,17,IF(generador!B898=2,20,IF(generador!B898=3,23,IF(generador!B898=4,26,IF(generador!B898=5,29,IF(generador!B898=6,32,IF(generador!B898=7,35,IF(generador!B898=8,38,IF(generador!B898=9,41,IF(generador!B898=10,44,IF(generador!B898=11,47,IF(generador!B898=12,50,IF(generador!B898=13,53,IF(generador!B898=14,56,IF(generador!B898=15,59))))))))))))))),FALSE),"dd/mm/yyyy")),"")</f>
        <v/>
      </c>
    </row>
    <row r="899" spans="1:23" x14ac:dyDescent="0.25">
      <c r="A899" s="12"/>
      <c r="B899" s="5"/>
      <c r="C899" s="5"/>
      <c r="D899" s="14" t="str">
        <f t="shared" ref="D899:D962" si="246">IFERROR(IF(C899&lt;&gt;"",CONCATENATE(VLOOKUP(A899,matriz,IF(C899="NO",98,100),FALSE),VLOOKUP(A899,matriz,103,FALSE)),""),"")</f>
        <v/>
      </c>
      <c r="E899" s="15" t="str">
        <f>IFERROR(IF(A899&lt;&gt;"",VLOOKUP(A899,matriz,IF(generador!B899=1,15,IF(generador!B899=2,18,IF(generador!B899=3,21,IF(generador!B899=4,24,IF(generador!B899=5,27,IF(generador!B899=6,30,IF(generador!B899=7,33,IF(generador!B899=8,36,IF(generador!B899=9,39,IF(generador!B899=10,42,IF(generador!B899=11,45,IF(generador!B899=12,48,IF(generador!B899=13,51,IF(generador!B899=14,54,IF(generador!B899=15,57))))))))))))))),FALSE),""),"")</f>
        <v/>
      </c>
      <c r="F899" s="16" t="str">
        <f t="shared" ref="F899:F962" si="247">IFERROR(IF(E899,VLOOKUP(A899,matriz,97,FALSE),""),"")</f>
        <v/>
      </c>
      <c r="G899" s="20" t="str">
        <f t="shared" ref="G899:G962" si="248">IFERROR(IF(E899,VLOOKUP(A899,matriz,IF(C899="NO",99,101),FALSE),""),"")</f>
        <v/>
      </c>
      <c r="H899" s="13" t="str">
        <f t="shared" ca="1" si="234"/>
        <v/>
      </c>
      <c r="I899" s="14" t="str">
        <f t="shared" si="235"/>
        <v/>
      </c>
      <c r="J899" s="14" t="str">
        <f>""</f>
        <v/>
      </c>
      <c r="K899" s="14" t="str">
        <f t="shared" si="236"/>
        <v/>
      </c>
      <c r="L899" s="14" t="str">
        <f t="shared" si="237"/>
        <v/>
      </c>
      <c r="M899" s="14" t="str">
        <f t="shared" si="238"/>
        <v/>
      </c>
      <c r="N899" s="14" t="str">
        <f t="shared" si="239"/>
        <v/>
      </c>
      <c r="O899" s="14" t="str">
        <f t="shared" si="240"/>
        <v/>
      </c>
      <c r="P899" s="14" t="str">
        <f t="shared" si="241"/>
        <v/>
      </c>
      <c r="Q899" s="14" t="str">
        <f t="shared" si="242"/>
        <v/>
      </c>
      <c r="R899" s="96" t="str">
        <f t="shared" ref="R899:R962" si="249">IFERROR(IF(E899,CONCATENATE(TEXT(VLOOKUP(A899,matriz,IF(C899="NO",67,82),FALSE),"YYYY"),VLOOKUP(A899,matriz,IF(C899="NO",66,81),FALSE)),""),"")</f>
        <v/>
      </c>
      <c r="S899" s="14" t="str">
        <f t="shared" si="243"/>
        <v/>
      </c>
      <c r="T899" s="14" t="str">
        <f t="shared" ref="T899:T962" si="250">IFERROR(IF(E899,CONCATENATE(TEXT(VLOOKUP(A899,matriz,IF(C899="NO",64,79),FALSE),"YYYY"),VLOOKUP(A899,matriz,IF(C899="NO",63,78),FALSE)),""),"")</f>
        <v/>
      </c>
      <c r="U899" s="14" t="str">
        <f t="shared" si="244"/>
        <v/>
      </c>
      <c r="V899" s="14" t="str">
        <f t="shared" si="245"/>
        <v/>
      </c>
      <c r="W899" s="14" t="str">
        <f>IFERROR(CONCATENATE("PAGO N° ",B899," DEL CONTRATO CPS ",V899," ENTRE ",TEXT(VLOOKUP(A899,matriz,IF(generador!B899=1,16,IF(generador!B899=2,19,IF(generador!B899=3,22,IF(generador!B899=4,25,IF(generador!B899=5,28,IF(generador!B899=6,31,IF(generador!B899=7,34,IF(generador!B899=8,37,IF(generador!B899=9,40,IF(generador!B899=10,43,IF(generador!B899=11,46,IF(generador!B899=12,49,IF(generador!B899=13,52,IF(generador!B899=14,55,IF(generador!B899=15,58))))))))))))))),FALSE),"dd/mm/yyyy")," Y ",TEXT(VLOOKUP(A899,matriz,IF(generador!B899=1,17,IF(generador!B899=2,20,IF(generador!B899=3,23,IF(generador!B899=4,26,IF(generador!B899=5,29,IF(generador!B899=6,32,IF(generador!B899=7,35,IF(generador!B899=8,38,IF(generador!B899=9,41,IF(generador!B899=10,44,IF(generador!B899=11,47,IF(generador!B899=12,50,IF(generador!B899=13,53,IF(generador!B899=14,56,IF(generador!B899=15,59))))))))))))))),FALSE),"dd/mm/yyyy")),"")</f>
        <v/>
      </c>
    </row>
    <row r="900" spans="1:23" x14ac:dyDescent="0.25">
      <c r="A900" s="12"/>
      <c r="B900" s="5"/>
      <c r="C900" s="5"/>
      <c r="D900" s="14" t="str">
        <f t="shared" si="246"/>
        <v/>
      </c>
      <c r="E900" s="15" t="str">
        <f>IFERROR(IF(A900&lt;&gt;"",VLOOKUP(A900,matriz,IF(generador!B900=1,15,IF(generador!B900=2,18,IF(generador!B900=3,21,IF(generador!B900=4,24,IF(generador!B900=5,27,IF(generador!B900=6,30,IF(generador!B900=7,33,IF(generador!B900=8,36,IF(generador!B900=9,39,IF(generador!B900=10,42,IF(generador!B900=11,45,IF(generador!B900=12,48,IF(generador!B900=13,51,IF(generador!B900=14,54,IF(generador!B900=15,57))))))))))))))),FALSE),""),"")</f>
        <v/>
      </c>
      <c r="F900" s="16" t="str">
        <f t="shared" si="247"/>
        <v/>
      </c>
      <c r="G900" s="20" t="str">
        <f t="shared" si="248"/>
        <v/>
      </c>
      <c r="H900" s="13" t="str">
        <f t="shared" ref="H900:H963" ca="1" si="251">IFERROR(IF(C900&lt;&gt;"",TODAY(),""),"")</f>
        <v/>
      </c>
      <c r="I900" s="14" t="str">
        <f t="shared" ref="I900:I963" si="252">IFERROR(IF(D900&lt;&gt;"",I899+1,""),1)</f>
        <v/>
      </c>
      <c r="J900" s="14" t="str">
        <f>""</f>
        <v/>
      </c>
      <c r="K900" s="14" t="str">
        <f t="shared" ref="K900:K963" si="253">IFERROR(IF(E900,0,""),"")</f>
        <v/>
      </c>
      <c r="L900" s="14" t="str">
        <f t="shared" ref="L900:L963" si="254">IFERROR(IF(E900,0,""),"")</f>
        <v/>
      </c>
      <c r="M900" s="14" t="str">
        <f t="shared" ref="M900:M963" si="255">IFERROR(IF(E900,0,""),"")</f>
        <v/>
      </c>
      <c r="N900" s="14" t="str">
        <f t="shared" ref="N900:N963" si="256">IFERROR(IF(E900,0,""),"")</f>
        <v/>
      </c>
      <c r="O900" s="14" t="str">
        <f t="shared" ref="O900:O963" si="257">IFERROR(IF(E900,"01",""),"")</f>
        <v/>
      </c>
      <c r="P900" s="14" t="str">
        <f t="shared" ref="P900:P963" si="258">IFERROR(IF(K900&lt;&gt;"",P899+1,""),1)</f>
        <v/>
      </c>
      <c r="Q900" s="14" t="str">
        <f t="shared" ref="Q900:Q963" si="259">IFERROR(IF(E900,0,""),"")</f>
        <v/>
      </c>
      <c r="R900" s="96" t="str">
        <f t="shared" si="249"/>
        <v/>
      </c>
      <c r="S900" s="14" t="str">
        <f t="shared" ref="S900:S963" si="260">IFERROR(IF(D900&lt;&gt;"",S899+1,""),1)</f>
        <v/>
      </c>
      <c r="T900" s="14" t="str">
        <f t="shared" si="250"/>
        <v/>
      </c>
      <c r="U900" s="14" t="str">
        <f t="shared" ref="U900:U963" si="261">IFERROR(IF(E900,0,""),"")</f>
        <v/>
      </c>
      <c r="V900" s="14" t="str">
        <f t="shared" ref="V900:V963" si="262">IFERROR(IF(E900,A900,""),"")</f>
        <v/>
      </c>
      <c r="W900" s="14" t="str">
        <f>IFERROR(CONCATENATE("PAGO N° ",B900," DEL CONTRATO CPS ",V900," ENTRE ",TEXT(VLOOKUP(A900,matriz,IF(generador!B900=1,16,IF(generador!B900=2,19,IF(generador!B900=3,22,IF(generador!B900=4,25,IF(generador!B900=5,28,IF(generador!B900=6,31,IF(generador!B900=7,34,IF(generador!B900=8,37,IF(generador!B900=9,40,IF(generador!B900=10,43,IF(generador!B900=11,46,IF(generador!B900=12,49,IF(generador!B900=13,52,IF(generador!B900=14,55,IF(generador!B900=15,58))))))))))))))),FALSE),"dd/mm/yyyy")," Y ",TEXT(VLOOKUP(A900,matriz,IF(generador!B900=1,17,IF(generador!B900=2,20,IF(generador!B900=3,23,IF(generador!B900=4,26,IF(generador!B900=5,29,IF(generador!B900=6,32,IF(generador!B900=7,35,IF(generador!B900=8,38,IF(generador!B900=9,41,IF(generador!B900=10,44,IF(generador!B900=11,47,IF(generador!B900=12,50,IF(generador!B900=13,53,IF(generador!B900=14,56,IF(generador!B900=15,59))))))))))))))),FALSE),"dd/mm/yyyy")),"")</f>
        <v/>
      </c>
    </row>
    <row r="901" spans="1:23" x14ac:dyDescent="0.25">
      <c r="A901" s="12"/>
      <c r="B901" s="5"/>
      <c r="C901" s="5"/>
      <c r="D901" s="14" t="str">
        <f t="shared" si="246"/>
        <v/>
      </c>
      <c r="E901" s="15" t="str">
        <f>IFERROR(IF(A901&lt;&gt;"",VLOOKUP(A901,matriz,IF(generador!B901=1,15,IF(generador!B901=2,18,IF(generador!B901=3,21,IF(generador!B901=4,24,IF(generador!B901=5,27,IF(generador!B901=6,30,IF(generador!B901=7,33,IF(generador!B901=8,36,IF(generador!B901=9,39,IF(generador!B901=10,42,IF(generador!B901=11,45,IF(generador!B901=12,48,IF(generador!B901=13,51,IF(generador!B901=14,54,IF(generador!B901=15,57))))))))))))))),FALSE),""),"")</f>
        <v/>
      </c>
      <c r="F901" s="16" t="str">
        <f t="shared" si="247"/>
        <v/>
      </c>
      <c r="G901" s="20" t="str">
        <f t="shared" si="248"/>
        <v/>
      </c>
      <c r="H901" s="13" t="str">
        <f t="shared" ca="1" si="251"/>
        <v/>
      </c>
      <c r="I901" s="14" t="str">
        <f t="shared" si="252"/>
        <v/>
      </c>
      <c r="J901" s="14" t="str">
        <f>""</f>
        <v/>
      </c>
      <c r="K901" s="14" t="str">
        <f t="shared" si="253"/>
        <v/>
      </c>
      <c r="L901" s="14" t="str">
        <f t="shared" si="254"/>
        <v/>
      </c>
      <c r="M901" s="14" t="str">
        <f t="shared" si="255"/>
        <v/>
      </c>
      <c r="N901" s="14" t="str">
        <f t="shared" si="256"/>
        <v/>
      </c>
      <c r="O901" s="14" t="str">
        <f t="shared" si="257"/>
        <v/>
      </c>
      <c r="P901" s="14" t="str">
        <f t="shared" si="258"/>
        <v/>
      </c>
      <c r="Q901" s="14" t="str">
        <f t="shared" si="259"/>
        <v/>
      </c>
      <c r="R901" s="96" t="str">
        <f t="shared" si="249"/>
        <v/>
      </c>
      <c r="S901" s="14" t="str">
        <f t="shared" si="260"/>
        <v/>
      </c>
      <c r="T901" s="14" t="str">
        <f t="shared" si="250"/>
        <v/>
      </c>
      <c r="U901" s="14" t="str">
        <f t="shared" si="261"/>
        <v/>
      </c>
      <c r="V901" s="14" t="str">
        <f t="shared" si="262"/>
        <v/>
      </c>
      <c r="W901" s="14" t="str">
        <f>IFERROR(CONCATENATE("PAGO N° ",B901," DEL CONTRATO CPS ",V901," ENTRE ",TEXT(VLOOKUP(A901,matriz,IF(generador!B901=1,16,IF(generador!B901=2,19,IF(generador!B901=3,22,IF(generador!B901=4,25,IF(generador!B901=5,28,IF(generador!B901=6,31,IF(generador!B901=7,34,IF(generador!B901=8,37,IF(generador!B901=9,40,IF(generador!B901=10,43,IF(generador!B901=11,46,IF(generador!B901=12,49,IF(generador!B901=13,52,IF(generador!B901=14,55,IF(generador!B901=15,58))))))))))))))),FALSE),"dd/mm/yyyy")," Y ",TEXT(VLOOKUP(A901,matriz,IF(generador!B901=1,17,IF(generador!B901=2,20,IF(generador!B901=3,23,IF(generador!B901=4,26,IF(generador!B901=5,29,IF(generador!B901=6,32,IF(generador!B901=7,35,IF(generador!B901=8,38,IF(generador!B901=9,41,IF(generador!B901=10,44,IF(generador!B901=11,47,IF(generador!B901=12,50,IF(generador!B901=13,53,IF(generador!B901=14,56,IF(generador!B901=15,59))))))))))))))),FALSE),"dd/mm/yyyy")),"")</f>
        <v/>
      </c>
    </row>
    <row r="902" spans="1:23" x14ac:dyDescent="0.25">
      <c r="A902" s="12"/>
      <c r="B902" s="5"/>
      <c r="C902" s="5"/>
      <c r="D902" s="14" t="str">
        <f t="shared" si="246"/>
        <v/>
      </c>
      <c r="E902" s="15" t="str">
        <f>IFERROR(IF(A902&lt;&gt;"",VLOOKUP(A902,matriz,IF(generador!B902=1,15,IF(generador!B902=2,18,IF(generador!B902=3,21,IF(generador!B902=4,24,IF(generador!B902=5,27,IF(generador!B902=6,30,IF(generador!B902=7,33,IF(generador!B902=8,36,IF(generador!B902=9,39,IF(generador!B902=10,42,IF(generador!B902=11,45,IF(generador!B902=12,48,IF(generador!B902=13,51,IF(generador!B902=14,54,IF(generador!B902=15,57))))))))))))))),FALSE),""),"")</f>
        <v/>
      </c>
      <c r="F902" s="16" t="str">
        <f t="shared" si="247"/>
        <v/>
      </c>
      <c r="G902" s="20" t="str">
        <f t="shared" si="248"/>
        <v/>
      </c>
      <c r="H902" s="13" t="str">
        <f t="shared" ca="1" si="251"/>
        <v/>
      </c>
      <c r="I902" s="14" t="str">
        <f t="shared" si="252"/>
        <v/>
      </c>
      <c r="J902" s="14" t="str">
        <f>""</f>
        <v/>
      </c>
      <c r="K902" s="14" t="str">
        <f t="shared" si="253"/>
        <v/>
      </c>
      <c r="L902" s="14" t="str">
        <f t="shared" si="254"/>
        <v/>
      </c>
      <c r="M902" s="14" t="str">
        <f t="shared" si="255"/>
        <v/>
      </c>
      <c r="N902" s="14" t="str">
        <f t="shared" si="256"/>
        <v/>
      </c>
      <c r="O902" s="14" t="str">
        <f t="shared" si="257"/>
        <v/>
      </c>
      <c r="P902" s="14" t="str">
        <f t="shared" si="258"/>
        <v/>
      </c>
      <c r="Q902" s="14" t="str">
        <f t="shared" si="259"/>
        <v/>
      </c>
      <c r="R902" s="96" t="str">
        <f t="shared" si="249"/>
        <v/>
      </c>
      <c r="S902" s="14" t="str">
        <f t="shared" si="260"/>
        <v/>
      </c>
      <c r="T902" s="14" t="str">
        <f t="shared" si="250"/>
        <v/>
      </c>
      <c r="U902" s="14" t="str">
        <f t="shared" si="261"/>
        <v/>
      </c>
      <c r="V902" s="14" t="str">
        <f t="shared" si="262"/>
        <v/>
      </c>
      <c r="W902" s="14" t="str">
        <f>IFERROR(CONCATENATE("PAGO N° ",B902," DEL CONTRATO CPS ",V902," ENTRE ",TEXT(VLOOKUP(A902,matriz,IF(generador!B902=1,16,IF(generador!B902=2,19,IF(generador!B902=3,22,IF(generador!B902=4,25,IF(generador!B902=5,28,IF(generador!B902=6,31,IF(generador!B902=7,34,IF(generador!B902=8,37,IF(generador!B902=9,40,IF(generador!B902=10,43,IF(generador!B902=11,46,IF(generador!B902=12,49,IF(generador!B902=13,52,IF(generador!B902=14,55,IF(generador!B902=15,58))))))))))))))),FALSE),"dd/mm/yyyy")," Y ",TEXT(VLOOKUP(A902,matriz,IF(generador!B902=1,17,IF(generador!B902=2,20,IF(generador!B902=3,23,IF(generador!B902=4,26,IF(generador!B902=5,29,IF(generador!B902=6,32,IF(generador!B902=7,35,IF(generador!B902=8,38,IF(generador!B902=9,41,IF(generador!B902=10,44,IF(generador!B902=11,47,IF(generador!B902=12,50,IF(generador!B902=13,53,IF(generador!B902=14,56,IF(generador!B902=15,59))))))))))))))),FALSE),"dd/mm/yyyy")),"")</f>
        <v/>
      </c>
    </row>
    <row r="903" spans="1:23" x14ac:dyDescent="0.25">
      <c r="A903" s="12"/>
      <c r="B903" s="5"/>
      <c r="C903" s="5"/>
      <c r="D903" s="14" t="str">
        <f t="shared" si="246"/>
        <v/>
      </c>
      <c r="E903" s="15" t="str">
        <f>IFERROR(IF(A903&lt;&gt;"",VLOOKUP(A903,matriz,IF(generador!B903=1,15,IF(generador!B903=2,18,IF(generador!B903=3,21,IF(generador!B903=4,24,IF(generador!B903=5,27,IF(generador!B903=6,30,IF(generador!B903=7,33,IF(generador!B903=8,36,IF(generador!B903=9,39,IF(generador!B903=10,42,IF(generador!B903=11,45,IF(generador!B903=12,48,IF(generador!B903=13,51,IF(generador!B903=14,54,IF(generador!B903=15,57))))))))))))))),FALSE),""),"")</f>
        <v/>
      </c>
      <c r="F903" s="16" t="str">
        <f t="shared" si="247"/>
        <v/>
      </c>
      <c r="G903" s="20" t="str">
        <f t="shared" si="248"/>
        <v/>
      </c>
      <c r="H903" s="13" t="str">
        <f t="shared" ca="1" si="251"/>
        <v/>
      </c>
      <c r="I903" s="14" t="str">
        <f t="shared" si="252"/>
        <v/>
      </c>
      <c r="J903" s="14" t="str">
        <f>""</f>
        <v/>
      </c>
      <c r="K903" s="14" t="str">
        <f t="shared" si="253"/>
        <v/>
      </c>
      <c r="L903" s="14" t="str">
        <f t="shared" si="254"/>
        <v/>
      </c>
      <c r="M903" s="14" t="str">
        <f t="shared" si="255"/>
        <v/>
      </c>
      <c r="N903" s="14" t="str">
        <f t="shared" si="256"/>
        <v/>
      </c>
      <c r="O903" s="14" t="str">
        <f t="shared" si="257"/>
        <v/>
      </c>
      <c r="P903" s="14" t="str">
        <f t="shared" si="258"/>
        <v/>
      </c>
      <c r="Q903" s="14" t="str">
        <f t="shared" si="259"/>
        <v/>
      </c>
      <c r="R903" s="96" t="str">
        <f t="shared" si="249"/>
        <v/>
      </c>
      <c r="S903" s="14" t="str">
        <f t="shared" si="260"/>
        <v/>
      </c>
      <c r="T903" s="14" t="str">
        <f t="shared" si="250"/>
        <v/>
      </c>
      <c r="U903" s="14" t="str">
        <f t="shared" si="261"/>
        <v/>
      </c>
      <c r="V903" s="14" t="str">
        <f t="shared" si="262"/>
        <v/>
      </c>
      <c r="W903" s="14" t="str">
        <f>IFERROR(CONCATENATE("PAGO N° ",B903," DEL CONTRATO CPS ",V903," ENTRE ",TEXT(VLOOKUP(A903,matriz,IF(generador!B903=1,16,IF(generador!B903=2,19,IF(generador!B903=3,22,IF(generador!B903=4,25,IF(generador!B903=5,28,IF(generador!B903=6,31,IF(generador!B903=7,34,IF(generador!B903=8,37,IF(generador!B903=9,40,IF(generador!B903=10,43,IF(generador!B903=11,46,IF(generador!B903=12,49,IF(generador!B903=13,52,IF(generador!B903=14,55,IF(generador!B903=15,58))))))))))))))),FALSE),"dd/mm/yyyy")," Y ",TEXT(VLOOKUP(A903,matriz,IF(generador!B903=1,17,IF(generador!B903=2,20,IF(generador!B903=3,23,IF(generador!B903=4,26,IF(generador!B903=5,29,IF(generador!B903=6,32,IF(generador!B903=7,35,IF(generador!B903=8,38,IF(generador!B903=9,41,IF(generador!B903=10,44,IF(generador!B903=11,47,IF(generador!B903=12,50,IF(generador!B903=13,53,IF(generador!B903=14,56,IF(generador!B903=15,59))))))))))))))),FALSE),"dd/mm/yyyy")),"")</f>
        <v/>
      </c>
    </row>
    <row r="904" spans="1:23" x14ac:dyDescent="0.25">
      <c r="A904" s="12"/>
      <c r="B904" s="5"/>
      <c r="C904" s="5"/>
      <c r="D904" s="14" t="str">
        <f t="shared" si="246"/>
        <v/>
      </c>
      <c r="E904" s="15" t="str">
        <f>IFERROR(IF(A904&lt;&gt;"",VLOOKUP(A904,matriz,IF(generador!B904=1,15,IF(generador!B904=2,18,IF(generador!B904=3,21,IF(generador!B904=4,24,IF(generador!B904=5,27,IF(generador!B904=6,30,IF(generador!B904=7,33,IF(generador!B904=8,36,IF(generador!B904=9,39,IF(generador!B904=10,42,IF(generador!B904=11,45,IF(generador!B904=12,48,IF(generador!B904=13,51,IF(generador!B904=14,54,IF(generador!B904=15,57))))))))))))))),FALSE),""),"")</f>
        <v/>
      </c>
      <c r="F904" s="16" t="str">
        <f t="shared" si="247"/>
        <v/>
      </c>
      <c r="G904" s="20" t="str">
        <f t="shared" si="248"/>
        <v/>
      </c>
      <c r="H904" s="13" t="str">
        <f t="shared" ca="1" si="251"/>
        <v/>
      </c>
      <c r="I904" s="14" t="str">
        <f t="shared" si="252"/>
        <v/>
      </c>
      <c r="J904" s="14" t="str">
        <f>""</f>
        <v/>
      </c>
      <c r="K904" s="14" t="str">
        <f t="shared" si="253"/>
        <v/>
      </c>
      <c r="L904" s="14" t="str">
        <f t="shared" si="254"/>
        <v/>
      </c>
      <c r="M904" s="14" t="str">
        <f t="shared" si="255"/>
        <v/>
      </c>
      <c r="N904" s="14" t="str">
        <f t="shared" si="256"/>
        <v/>
      </c>
      <c r="O904" s="14" t="str">
        <f t="shared" si="257"/>
        <v/>
      </c>
      <c r="P904" s="14" t="str">
        <f t="shared" si="258"/>
        <v/>
      </c>
      <c r="Q904" s="14" t="str">
        <f t="shared" si="259"/>
        <v/>
      </c>
      <c r="R904" s="96" t="str">
        <f t="shared" si="249"/>
        <v/>
      </c>
      <c r="S904" s="14" t="str">
        <f t="shared" si="260"/>
        <v/>
      </c>
      <c r="T904" s="14" t="str">
        <f t="shared" si="250"/>
        <v/>
      </c>
      <c r="U904" s="14" t="str">
        <f t="shared" si="261"/>
        <v/>
      </c>
      <c r="V904" s="14" t="str">
        <f t="shared" si="262"/>
        <v/>
      </c>
      <c r="W904" s="14" t="str">
        <f>IFERROR(CONCATENATE("PAGO N° ",B904," DEL CONTRATO CPS ",V904," ENTRE ",TEXT(VLOOKUP(A904,matriz,IF(generador!B904=1,16,IF(generador!B904=2,19,IF(generador!B904=3,22,IF(generador!B904=4,25,IF(generador!B904=5,28,IF(generador!B904=6,31,IF(generador!B904=7,34,IF(generador!B904=8,37,IF(generador!B904=9,40,IF(generador!B904=10,43,IF(generador!B904=11,46,IF(generador!B904=12,49,IF(generador!B904=13,52,IF(generador!B904=14,55,IF(generador!B904=15,58))))))))))))))),FALSE),"dd/mm/yyyy")," Y ",TEXT(VLOOKUP(A904,matriz,IF(generador!B904=1,17,IF(generador!B904=2,20,IF(generador!B904=3,23,IF(generador!B904=4,26,IF(generador!B904=5,29,IF(generador!B904=6,32,IF(generador!B904=7,35,IF(generador!B904=8,38,IF(generador!B904=9,41,IF(generador!B904=10,44,IF(generador!B904=11,47,IF(generador!B904=12,50,IF(generador!B904=13,53,IF(generador!B904=14,56,IF(generador!B904=15,59))))))))))))))),FALSE),"dd/mm/yyyy")),"")</f>
        <v/>
      </c>
    </row>
    <row r="905" spans="1:23" x14ac:dyDescent="0.25">
      <c r="A905" s="12"/>
      <c r="B905" s="5"/>
      <c r="C905" s="5"/>
      <c r="D905" s="14" t="str">
        <f t="shared" si="246"/>
        <v/>
      </c>
      <c r="E905" s="15" t="str">
        <f>IFERROR(IF(A905&lt;&gt;"",VLOOKUP(A905,matriz,IF(generador!B905=1,15,IF(generador!B905=2,18,IF(generador!B905=3,21,IF(generador!B905=4,24,IF(generador!B905=5,27,IF(generador!B905=6,30,IF(generador!B905=7,33,IF(generador!B905=8,36,IF(generador!B905=9,39,IF(generador!B905=10,42,IF(generador!B905=11,45,IF(generador!B905=12,48,IF(generador!B905=13,51,IF(generador!B905=14,54,IF(generador!B905=15,57))))))))))))))),FALSE),""),"")</f>
        <v/>
      </c>
      <c r="F905" s="16" t="str">
        <f t="shared" si="247"/>
        <v/>
      </c>
      <c r="G905" s="20" t="str">
        <f t="shared" si="248"/>
        <v/>
      </c>
      <c r="H905" s="13" t="str">
        <f t="shared" ca="1" si="251"/>
        <v/>
      </c>
      <c r="I905" s="14" t="str">
        <f t="shared" si="252"/>
        <v/>
      </c>
      <c r="J905" s="14" t="str">
        <f>""</f>
        <v/>
      </c>
      <c r="K905" s="14" t="str">
        <f t="shared" si="253"/>
        <v/>
      </c>
      <c r="L905" s="14" t="str">
        <f t="shared" si="254"/>
        <v/>
      </c>
      <c r="M905" s="14" t="str">
        <f t="shared" si="255"/>
        <v/>
      </c>
      <c r="N905" s="14" t="str">
        <f t="shared" si="256"/>
        <v/>
      </c>
      <c r="O905" s="14" t="str">
        <f t="shared" si="257"/>
        <v/>
      </c>
      <c r="P905" s="14" t="str">
        <f t="shared" si="258"/>
        <v/>
      </c>
      <c r="Q905" s="14" t="str">
        <f t="shared" si="259"/>
        <v/>
      </c>
      <c r="R905" s="96" t="str">
        <f t="shared" si="249"/>
        <v/>
      </c>
      <c r="S905" s="14" t="str">
        <f t="shared" si="260"/>
        <v/>
      </c>
      <c r="T905" s="14" t="str">
        <f t="shared" si="250"/>
        <v/>
      </c>
      <c r="U905" s="14" t="str">
        <f t="shared" si="261"/>
        <v/>
      </c>
      <c r="V905" s="14" t="str">
        <f t="shared" si="262"/>
        <v/>
      </c>
      <c r="W905" s="14" t="str">
        <f>IFERROR(CONCATENATE("PAGO N° ",B905," DEL CONTRATO CPS ",V905," ENTRE ",TEXT(VLOOKUP(A905,matriz,IF(generador!B905=1,16,IF(generador!B905=2,19,IF(generador!B905=3,22,IF(generador!B905=4,25,IF(generador!B905=5,28,IF(generador!B905=6,31,IF(generador!B905=7,34,IF(generador!B905=8,37,IF(generador!B905=9,40,IF(generador!B905=10,43,IF(generador!B905=11,46,IF(generador!B905=12,49,IF(generador!B905=13,52,IF(generador!B905=14,55,IF(generador!B905=15,58))))))))))))))),FALSE),"dd/mm/yyyy")," Y ",TEXT(VLOOKUP(A905,matriz,IF(generador!B905=1,17,IF(generador!B905=2,20,IF(generador!B905=3,23,IF(generador!B905=4,26,IF(generador!B905=5,29,IF(generador!B905=6,32,IF(generador!B905=7,35,IF(generador!B905=8,38,IF(generador!B905=9,41,IF(generador!B905=10,44,IF(generador!B905=11,47,IF(generador!B905=12,50,IF(generador!B905=13,53,IF(generador!B905=14,56,IF(generador!B905=15,59))))))))))))))),FALSE),"dd/mm/yyyy")),"")</f>
        <v/>
      </c>
    </row>
    <row r="906" spans="1:23" x14ac:dyDescent="0.25">
      <c r="A906" s="12"/>
      <c r="B906" s="5"/>
      <c r="C906" s="5"/>
      <c r="D906" s="14" t="str">
        <f t="shared" si="246"/>
        <v/>
      </c>
      <c r="E906" s="15" t="str">
        <f>IFERROR(IF(A906&lt;&gt;"",VLOOKUP(A906,matriz,IF(generador!B906=1,15,IF(generador!B906=2,18,IF(generador!B906=3,21,IF(generador!B906=4,24,IF(generador!B906=5,27,IF(generador!B906=6,30,IF(generador!B906=7,33,IF(generador!B906=8,36,IF(generador!B906=9,39,IF(generador!B906=10,42,IF(generador!B906=11,45,IF(generador!B906=12,48,IF(generador!B906=13,51,IF(generador!B906=14,54,IF(generador!B906=15,57))))))))))))))),FALSE),""),"")</f>
        <v/>
      </c>
      <c r="F906" s="16" t="str">
        <f t="shared" si="247"/>
        <v/>
      </c>
      <c r="G906" s="20" t="str">
        <f t="shared" si="248"/>
        <v/>
      </c>
      <c r="H906" s="13" t="str">
        <f t="shared" ca="1" si="251"/>
        <v/>
      </c>
      <c r="I906" s="14" t="str">
        <f t="shared" si="252"/>
        <v/>
      </c>
      <c r="J906" s="14" t="str">
        <f>""</f>
        <v/>
      </c>
      <c r="K906" s="14" t="str">
        <f t="shared" si="253"/>
        <v/>
      </c>
      <c r="L906" s="14" t="str">
        <f t="shared" si="254"/>
        <v/>
      </c>
      <c r="M906" s="14" t="str">
        <f t="shared" si="255"/>
        <v/>
      </c>
      <c r="N906" s="14" t="str">
        <f t="shared" si="256"/>
        <v/>
      </c>
      <c r="O906" s="14" t="str">
        <f t="shared" si="257"/>
        <v/>
      </c>
      <c r="P906" s="14" t="str">
        <f t="shared" si="258"/>
        <v/>
      </c>
      <c r="Q906" s="14" t="str">
        <f t="shared" si="259"/>
        <v/>
      </c>
      <c r="R906" s="96" t="str">
        <f t="shared" si="249"/>
        <v/>
      </c>
      <c r="S906" s="14" t="str">
        <f t="shared" si="260"/>
        <v/>
      </c>
      <c r="T906" s="14" t="str">
        <f t="shared" si="250"/>
        <v/>
      </c>
      <c r="U906" s="14" t="str">
        <f t="shared" si="261"/>
        <v/>
      </c>
      <c r="V906" s="14" t="str">
        <f t="shared" si="262"/>
        <v/>
      </c>
      <c r="W906" s="14" t="str">
        <f>IFERROR(CONCATENATE("PAGO N° ",B906," DEL CONTRATO CPS ",V906," ENTRE ",TEXT(VLOOKUP(A906,matriz,IF(generador!B906=1,16,IF(generador!B906=2,19,IF(generador!B906=3,22,IF(generador!B906=4,25,IF(generador!B906=5,28,IF(generador!B906=6,31,IF(generador!B906=7,34,IF(generador!B906=8,37,IF(generador!B906=9,40,IF(generador!B906=10,43,IF(generador!B906=11,46,IF(generador!B906=12,49,IF(generador!B906=13,52,IF(generador!B906=14,55,IF(generador!B906=15,58))))))))))))))),FALSE),"dd/mm/yyyy")," Y ",TEXT(VLOOKUP(A906,matriz,IF(generador!B906=1,17,IF(generador!B906=2,20,IF(generador!B906=3,23,IF(generador!B906=4,26,IF(generador!B906=5,29,IF(generador!B906=6,32,IF(generador!B906=7,35,IF(generador!B906=8,38,IF(generador!B906=9,41,IF(generador!B906=10,44,IF(generador!B906=11,47,IF(generador!B906=12,50,IF(generador!B906=13,53,IF(generador!B906=14,56,IF(generador!B906=15,59))))))))))))))),FALSE),"dd/mm/yyyy")),"")</f>
        <v/>
      </c>
    </row>
    <row r="907" spans="1:23" x14ac:dyDescent="0.25">
      <c r="A907" s="12"/>
      <c r="B907" s="5"/>
      <c r="C907" s="5"/>
      <c r="D907" s="14" t="str">
        <f t="shared" si="246"/>
        <v/>
      </c>
      <c r="E907" s="15" t="str">
        <f>IFERROR(IF(A907&lt;&gt;"",VLOOKUP(A907,matriz,IF(generador!B907=1,15,IF(generador!B907=2,18,IF(generador!B907=3,21,IF(generador!B907=4,24,IF(generador!B907=5,27,IF(generador!B907=6,30,IF(generador!B907=7,33,IF(generador!B907=8,36,IF(generador!B907=9,39,IF(generador!B907=10,42,IF(generador!B907=11,45,IF(generador!B907=12,48,IF(generador!B907=13,51,IF(generador!B907=14,54,IF(generador!B907=15,57))))))))))))))),FALSE),""),"")</f>
        <v/>
      </c>
      <c r="F907" s="16" t="str">
        <f t="shared" si="247"/>
        <v/>
      </c>
      <c r="G907" s="20" t="str">
        <f t="shared" si="248"/>
        <v/>
      </c>
      <c r="H907" s="13" t="str">
        <f t="shared" ca="1" si="251"/>
        <v/>
      </c>
      <c r="I907" s="14" t="str">
        <f t="shared" si="252"/>
        <v/>
      </c>
      <c r="J907" s="14" t="str">
        <f>""</f>
        <v/>
      </c>
      <c r="K907" s="14" t="str">
        <f t="shared" si="253"/>
        <v/>
      </c>
      <c r="L907" s="14" t="str">
        <f t="shared" si="254"/>
        <v/>
      </c>
      <c r="M907" s="14" t="str">
        <f t="shared" si="255"/>
        <v/>
      </c>
      <c r="N907" s="14" t="str">
        <f t="shared" si="256"/>
        <v/>
      </c>
      <c r="O907" s="14" t="str">
        <f t="shared" si="257"/>
        <v/>
      </c>
      <c r="P907" s="14" t="str">
        <f t="shared" si="258"/>
        <v/>
      </c>
      <c r="Q907" s="14" t="str">
        <f t="shared" si="259"/>
        <v/>
      </c>
      <c r="R907" s="96" t="str">
        <f t="shared" si="249"/>
        <v/>
      </c>
      <c r="S907" s="14" t="str">
        <f t="shared" si="260"/>
        <v/>
      </c>
      <c r="T907" s="14" t="str">
        <f t="shared" si="250"/>
        <v/>
      </c>
      <c r="U907" s="14" t="str">
        <f t="shared" si="261"/>
        <v/>
      </c>
      <c r="V907" s="14" t="str">
        <f t="shared" si="262"/>
        <v/>
      </c>
      <c r="W907" s="14" t="str">
        <f>IFERROR(CONCATENATE("PAGO N° ",B907," DEL CONTRATO CPS ",V907," ENTRE ",TEXT(VLOOKUP(A907,matriz,IF(generador!B907=1,16,IF(generador!B907=2,19,IF(generador!B907=3,22,IF(generador!B907=4,25,IF(generador!B907=5,28,IF(generador!B907=6,31,IF(generador!B907=7,34,IF(generador!B907=8,37,IF(generador!B907=9,40,IF(generador!B907=10,43,IF(generador!B907=11,46,IF(generador!B907=12,49,IF(generador!B907=13,52,IF(generador!B907=14,55,IF(generador!B907=15,58))))))))))))))),FALSE),"dd/mm/yyyy")," Y ",TEXT(VLOOKUP(A907,matriz,IF(generador!B907=1,17,IF(generador!B907=2,20,IF(generador!B907=3,23,IF(generador!B907=4,26,IF(generador!B907=5,29,IF(generador!B907=6,32,IF(generador!B907=7,35,IF(generador!B907=8,38,IF(generador!B907=9,41,IF(generador!B907=10,44,IF(generador!B907=11,47,IF(generador!B907=12,50,IF(generador!B907=13,53,IF(generador!B907=14,56,IF(generador!B907=15,59))))))))))))))),FALSE),"dd/mm/yyyy")),"")</f>
        <v/>
      </c>
    </row>
    <row r="908" spans="1:23" x14ac:dyDescent="0.25">
      <c r="A908" s="12"/>
      <c r="B908" s="5"/>
      <c r="C908" s="5"/>
      <c r="D908" s="14" t="str">
        <f t="shared" si="246"/>
        <v/>
      </c>
      <c r="E908" s="15" t="str">
        <f>IFERROR(IF(A908&lt;&gt;"",VLOOKUP(A908,matriz,IF(generador!B908=1,15,IF(generador!B908=2,18,IF(generador!B908=3,21,IF(generador!B908=4,24,IF(generador!B908=5,27,IF(generador!B908=6,30,IF(generador!B908=7,33,IF(generador!B908=8,36,IF(generador!B908=9,39,IF(generador!B908=10,42,IF(generador!B908=11,45,IF(generador!B908=12,48,IF(generador!B908=13,51,IF(generador!B908=14,54,IF(generador!B908=15,57))))))))))))))),FALSE),""),"")</f>
        <v/>
      </c>
      <c r="F908" s="16" t="str">
        <f t="shared" si="247"/>
        <v/>
      </c>
      <c r="G908" s="20" t="str">
        <f t="shared" si="248"/>
        <v/>
      </c>
      <c r="H908" s="13" t="str">
        <f t="shared" ca="1" si="251"/>
        <v/>
      </c>
      <c r="I908" s="14" t="str">
        <f t="shared" si="252"/>
        <v/>
      </c>
      <c r="J908" s="14" t="str">
        <f>""</f>
        <v/>
      </c>
      <c r="K908" s="14" t="str">
        <f t="shared" si="253"/>
        <v/>
      </c>
      <c r="L908" s="14" t="str">
        <f t="shared" si="254"/>
        <v/>
      </c>
      <c r="M908" s="14" t="str">
        <f t="shared" si="255"/>
        <v/>
      </c>
      <c r="N908" s="14" t="str">
        <f t="shared" si="256"/>
        <v/>
      </c>
      <c r="O908" s="14" t="str">
        <f t="shared" si="257"/>
        <v/>
      </c>
      <c r="P908" s="14" t="str">
        <f t="shared" si="258"/>
        <v/>
      </c>
      <c r="Q908" s="14" t="str">
        <f t="shared" si="259"/>
        <v/>
      </c>
      <c r="R908" s="96" t="str">
        <f t="shared" si="249"/>
        <v/>
      </c>
      <c r="S908" s="14" t="str">
        <f t="shared" si="260"/>
        <v/>
      </c>
      <c r="T908" s="14" t="str">
        <f t="shared" si="250"/>
        <v/>
      </c>
      <c r="U908" s="14" t="str">
        <f t="shared" si="261"/>
        <v/>
      </c>
      <c r="V908" s="14" t="str">
        <f t="shared" si="262"/>
        <v/>
      </c>
      <c r="W908" s="14" t="str">
        <f>IFERROR(CONCATENATE("PAGO N° ",B908," DEL CONTRATO CPS ",V908," ENTRE ",TEXT(VLOOKUP(A908,matriz,IF(generador!B908=1,16,IF(generador!B908=2,19,IF(generador!B908=3,22,IF(generador!B908=4,25,IF(generador!B908=5,28,IF(generador!B908=6,31,IF(generador!B908=7,34,IF(generador!B908=8,37,IF(generador!B908=9,40,IF(generador!B908=10,43,IF(generador!B908=11,46,IF(generador!B908=12,49,IF(generador!B908=13,52,IF(generador!B908=14,55,IF(generador!B908=15,58))))))))))))))),FALSE),"dd/mm/yyyy")," Y ",TEXT(VLOOKUP(A908,matriz,IF(generador!B908=1,17,IF(generador!B908=2,20,IF(generador!B908=3,23,IF(generador!B908=4,26,IF(generador!B908=5,29,IF(generador!B908=6,32,IF(generador!B908=7,35,IF(generador!B908=8,38,IF(generador!B908=9,41,IF(generador!B908=10,44,IF(generador!B908=11,47,IF(generador!B908=12,50,IF(generador!B908=13,53,IF(generador!B908=14,56,IF(generador!B908=15,59))))))))))))))),FALSE),"dd/mm/yyyy")),"")</f>
        <v/>
      </c>
    </row>
    <row r="909" spans="1:23" x14ac:dyDescent="0.25">
      <c r="A909" s="12"/>
      <c r="B909" s="5"/>
      <c r="C909" s="5"/>
      <c r="D909" s="14" t="str">
        <f t="shared" si="246"/>
        <v/>
      </c>
      <c r="E909" s="15" t="str">
        <f>IFERROR(IF(A909&lt;&gt;"",VLOOKUP(A909,matriz,IF(generador!B909=1,15,IF(generador!B909=2,18,IF(generador!B909=3,21,IF(generador!B909=4,24,IF(generador!B909=5,27,IF(generador!B909=6,30,IF(generador!B909=7,33,IF(generador!B909=8,36,IF(generador!B909=9,39,IF(generador!B909=10,42,IF(generador!B909=11,45,IF(generador!B909=12,48,IF(generador!B909=13,51,IF(generador!B909=14,54,IF(generador!B909=15,57))))))))))))))),FALSE),""),"")</f>
        <v/>
      </c>
      <c r="F909" s="16" t="str">
        <f t="shared" si="247"/>
        <v/>
      </c>
      <c r="G909" s="20" t="str">
        <f t="shared" si="248"/>
        <v/>
      </c>
      <c r="H909" s="13" t="str">
        <f t="shared" ca="1" si="251"/>
        <v/>
      </c>
      <c r="I909" s="14" t="str">
        <f t="shared" si="252"/>
        <v/>
      </c>
      <c r="J909" s="14" t="str">
        <f>""</f>
        <v/>
      </c>
      <c r="K909" s="14" t="str">
        <f t="shared" si="253"/>
        <v/>
      </c>
      <c r="L909" s="14" t="str">
        <f t="shared" si="254"/>
        <v/>
      </c>
      <c r="M909" s="14" t="str">
        <f t="shared" si="255"/>
        <v/>
      </c>
      <c r="N909" s="14" t="str">
        <f t="shared" si="256"/>
        <v/>
      </c>
      <c r="O909" s="14" t="str">
        <f t="shared" si="257"/>
        <v/>
      </c>
      <c r="P909" s="14" t="str">
        <f t="shared" si="258"/>
        <v/>
      </c>
      <c r="Q909" s="14" t="str">
        <f t="shared" si="259"/>
        <v/>
      </c>
      <c r="R909" s="96" t="str">
        <f t="shared" si="249"/>
        <v/>
      </c>
      <c r="S909" s="14" t="str">
        <f t="shared" si="260"/>
        <v/>
      </c>
      <c r="T909" s="14" t="str">
        <f t="shared" si="250"/>
        <v/>
      </c>
      <c r="U909" s="14" t="str">
        <f t="shared" si="261"/>
        <v/>
      </c>
      <c r="V909" s="14" t="str">
        <f t="shared" si="262"/>
        <v/>
      </c>
      <c r="W909" s="14" t="str">
        <f>IFERROR(CONCATENATE("PAGO N° ",B909," DEL CONTRATO CPS ",V909," ENTRE ",TEXT(VLOOKUP(A909,matriz,IF(generador!B909=1,16,IF(generador!B909=2,19,IF(generador!B909=3,22,IF(generador!B909=4,25,IF(generador!B909=5,28,IF(generador!B909=6,31,IF(generador!B909=7,34,IF(generador!B909=8,37,IF(generador!B909=9,40,IF(generador!B909=10,43,IF(generador!B909=11,46,IF(generador!B909=12,49,IF(generador!B909=13,52,IF(generador!B909=14,55,IF(generador!B909=15,58))))))))))))))),FALSE),"dd/mm/yyyy")," Y ",TEXT(VLOOKUP(A909,matriz,IF(generador!B909=1,17,IF(generador!B909=2,20,IF(generador!B909=3,23,IF(generador!B909=4,26,IF(generador!B909=5,29,IF(generador!B909=6,32,IF(generador!B909=7,35,IF(generador!B909=8,38,IF(generador!B909=9,41,IF(generador!B909=10,44,IF(generador!B909=11,47,IF(generador!B909=12,50,IF(generador!B909=13,53,IF(generador!B909=14,56,IF(generador!B909=15,59))))))))))))))),FALSE),"dd/mm/yyyy")),"")</f>
        <v/>
      </c>
    </row>
    <row r="910" spans="1:23" x14ac:dyDescent="0.25">
      <c r="A910" s="12"/>
      <c r="B910" s="5"/>
      <c r="C910" s="5"/>
      <c r="D910" s="14" t="str">
        <f t="shared" si="246"/>
        <v/>
      </c>
      <c r="E910" s="15" t="str">
        <f>IFERROR(IF(A910&lt;&gt;"",VLOOKUP(A910,matriz,IF(generador!B910=1,15,IF(generador!B910=2,18,IF(generador!B910=3,21,IF(generador!B910=4,24,IF(generador!B910=5,27,IF(generador!B910=6,30,IF(generador!B910=7,33,IF(generador!B910=8,36,IF(generador!B910=9,39,IF(generador!B910=10,42,IF(generador!B910=11,45,IF(generador!B910=12,48,IF(generador!B910=13,51,IF(generador!B910=14,54,IF(generador!B910=15,57))))))))))))))),FALSE),""),"")</f>
        <v/>
      </c>
      <c r="F910" s="16" t="str">
        <f t="shared" si="247"/>
        <v/>
      </c>
      <c r="G910" s="20" t="str">
        <f t="shared" si="248"/>
        <v/>
      </c>
      <c r="H910" s="13" t="str">
        <f t="shared" ca="1" si="251"/>
        <v/>
      </c>
      <c r="I910" s="14" t="str">
        <f t="shared" si="252"/>
        <v/>
      </c>
      <c r="J910" s="14" t="str">
        <f>""</f>
        <v/>
      </c>
      <c r="K910" s="14" t="str">
        <f t="shared" si="253"/>
        <v/>
      </c>
      <c r="L910" s="14" t="str">
        <f t="shared" si="254"/>
        <v/>
      </c>
      <c r="M910" s="14" t="str">
        <f t="shared" si="255"/>
        <v/>
      </c>
      <c r="N910" s="14" t="str">
        <f t="shared" si="256"/>
        <v/>
      </c>
      <c r="O910" s="14" t="str">
        <f t="shared" si="257"/>
        <v/>
      </c>
      <c r="P910" s="14" t="str">
        <f t="shared" si="258"/>
        <v/>
      </c>
      <c r="Q910" s="14" t="str">
        <f t="shared" si="259"/>
        <v/>
      </c>
      <c r="R910" s="96" t="str">
        <f t="shared" si="249"/>
        <v/>
      </c>
      <c r="S910" s="14" t="str">
        <f t="shared" si="260"/>
        <v/>
      </c>
      <c r="T910" s="14" t="str">
        <f t="shared" si="250"/>
        <v/>
      </c>
      <c r="U910" s="14" t="str">
        <f t="shared" si="261"/>
        <v/>
      </c>
      <c r="V910" s="14" t="str">
        <f t="shared" si="262"/>
        <v/>
      </c>
      <c r="W910" s="14" t="str">
        <f>IFERROR(CONCATENATE("PAGO N° ",B910," DEL CONTRATO CPS ",V910," ENTRE ",TEXT(VLOOKUP(A910,matriz,IF(generador!B910=1,16,IF(generador!B910=2,19,IF(generador!B910=3,22,IF(generador!B910=4,25,IF(generador!B910=5,28,IF(generador!B910=6,31,IF(generador!B910=7,34,IF(generador!B910=8,37,IF(generador!B910=9,40,IF(generador!B910=10,43,IF(generador!B910=11,46,IF(generador!B910=12,49,IF(generador!B910=13,52,IF(generador!B910=14,55,IF(generador!B910=15,58))))))))))))))),FALSE),"dd/mm/yyyy")," Y ",TEXT(VLOOKUP(A910,matriz,IF(generador!B910=1,17,IF(generador!B910=2,20,IF(generador!B910=3,23,IF(generador!B910=4,26,IF(generador!B910=5,29,IF(generador!B910=6,32,IF(generador!B910=7,35,IF(generador!B910=8,38,IF(generador!B910=9,41,IF(generador!B910=10,44,IF(generador!B910=11,47,IF(generador!B910=12,50,IF(generador!B910=13,53,IF(generador!B910=14,56,IF(generador!B910=15,59))))))))))))))),FALSE),"dd/mm/yyyy")),"")</f>
        <v/>
      </c>
    </row>
    <row r="911" spans="1:23" x14ac:dyDescent="0.25">
      <c r="A911" s="12"/>
      <c r="B911" s="5"/>
      <c r="C911" s="5"/>
      <c r="D911" s="14" t="str">
        <f t="shared" si="246"/>
        <v/>
      </c>
      <c r="E911" s="15" t="str">
        <f>IFERROR(IF(A911&lt;&gt;"",VLOOKUP(A911,matriz,IF(generador!B911=1,15,IF(generador!B911=2,18,IF(generador!B911=3,21,IF(generador!B911=4,24,IF(generador!B911=5,27,IF(generador!B911=6,30,IF(generador!B911=7,33,IF(generador!B911=8,36,IF(generador!B911=9,39,IF(generador!B911=10,42,IF(generador!B911=11,45,IF(generador!B911=12,48,IF(generador!B911=13,51,IF(generador!B911=14,54,IF(generador!B911=15,57))))))))))))))),FALSE),""),"")</f>
        <v/>
      </c>
      <c r="F911" s="16" t="str">
        <f t="shared" si="247"/>
        <v/>
      </c>
      <c r="G911" s="20" t="str">
        <f t="shared" si="248"/>
        <v/>
      </c>
      <c r="H911" s="13" t="str">
        <f t="shared" ca="1" si="251"/>
        <v/>
      </c>
      <c r="I911" s="14" t="str">
        <f t="shared" si="252"/>
        <v/>
      </c>
      <c r="J911" s="14" t="str">
        <f>""</f>
        <v/>
      </c>
      <c r="K911" s="14" t="str">
        <f t="shared" si="253"/>
        <v/>
      </c>
      <c r="L911" s="14" t="str">
        <f t="shared" si="254"/>
        <v/>
      </c>
      <c r="M911" s="14" t="str">
        <f t="shared" si="255"/>
        <v/>
      </c>
      <c r="N911" s="14" t="str">
        <f t="shared" si="256"/>
        <v/>
      </c>
      <c r="O911" s="14" t="str">
        <f t="shared" si="257"/>
        <v/>
      </c>
      <c r="P911" s="14" t="str">
        <f t="shared" si="258"/>
        <v/>
      </c>
      <c r="Q911" s="14" t="str">
        <f t="shared" si="259"/>
        <v/>
      </c>
      <c r="R911" s="96" t="str">
        <f t="shared" si="249"/>
        <v/>
      </c>
      <c r="S911" s="14" t="str">
        <f t="shared" si="260"/>
        <v/>
      </c>
      <c r="T911" s="14" t="str">
        <f t="shared" si="250"/>
        <v/>
      </c>
      <c r="U911" s="14" t="str">
        <f t="shared" si="261"/>
        <v/>
      </c>
      <c r="V911" s="14" t="str">
        <f t="shared" si="262"/>
        <v/>
      </c>
      <c r="W911" s="14" t="str">
        <f>IFERROR(CONCATENATE("PAGO N° ",B911," DEL CONTRATO CPS ",V911," ENTRE ",TEXT(VLOOKUP(A911,matriz,IF(generador!B911=1,16,IF(generador!B911=2,19,IF(generador!B911=3,22,IF(generador!B911=4,25,IF(generador!B911=5,28,IF(generador!B911=6,31,IF(generador!B911=7,34,IF(generador!B911=8,37,IF(generador!B911=9,40,IF(generador!B911=10,43,IF(generador!B911=11,46,IF(generador!B911=12,49,IF(generador!B911=13,52,IF(generador!B911=14,55,IF(generador!B911=15,58))))))))))))))),FALSE),"dd/mm/yyyy")," Y ",TEXT(VLOOKUP(A911,matriz,IF(generador!B911=1,17,IF(generador!B911=2,20,IF(generador!B911=3,23,IF(generador!B911=4,26,IF(generador!B911=5,29,IF(generador!B911=6,32,IF(generador!B911=7,35,IF(generador!B911=8,38,IF(generador!B911=9,41,IF(generador!B911=10,44,IF(generador!B911=11,47,IF(generador!B911=12,50,IF(generador!B911=13,53,IF(generador!B911=14,56,IF(generador!B911=15,59))))))))))))))),FALSE),"dd/mm/yyyy")),"")</f>
        <v/>
      </c>
    </row>
    <row r="912" spans="1:23" x14ac:dyDescent="0.25">
      <c r="A912" s="12"/>
      <c r="B912" s="5"/>
      <c r="C912" s="5"/>
      <c r="D912" s="14" t="str">
        <f t="shared" si="246"/>
        <v/>
      </c>
      <c r="E912" s="15" t="str">
        <f>IFERROR(IF(A912&lt;&gt;"",VLOOKUP(A912,matriz,IF(generador!B912=1,15,IF(generador!B912=2,18,IF(generador!B912=3,21,IF(generador!B912=4,24,IF(generador!B912=5,27,IF(generador!B912=6,30,IF(generador!B912=7,33,IF(generador!B912=8,36,IF(generador!B912=9,39,IF(generador!B912=10,42,IF(generador!B912=11,45,IF(generador!B912=12,48,IF(generador!B912=13,51,IF(generador!B912=14,54,IF(generador!B912=15,57))))))))))))))),FALSE),""),"")</f>
        <v/>
      </c>
      <c r="F912" s="16" t="str">
        <f t="shared" si="247"/>
        <v/>
      </c>
      <c r="G912" s="20" t="str">
        <f t="shared" si="248"/>
        <v/>
      </c>
      <c r="H912" s="13" t="str">
        <f t="shared" ca="1" si="251"/>
        <v/>
      </c>
      <c r="I912" s="14" t="str">
        <f t="shared" si="252"/>
        <v/>
      </c>
      <c r="J912" s="14" t="str">
        <f>""</f>
        <v/>
      </c>
      <c r="K912" s="14" t="str">
        <f t="shared" si="253"/>
        <v/>
      </c>
      <c r="L912" s="14" t="str">
        <f t="shared" si="254"/>
        <v/>
      </c>
      <c r="M912" s="14" t="str">
        <f t="shared" si="255"/>
        <v/>
      </c>
      <c r="N912" s="14" t="str">
        <f t="shared" si="256"/>
        <v/>
      </c>
      <c r="O912" s="14" t="str">
        <f t="shared" si="257"/>
        <v/>
      </c>
      <c r="P912" s="14" t="str">
        <f t="shared" si="258"/>
        <v/>
      </c>
      <c r="Q912" s="14" t="str">
        <f t="shared" si="259"/>
        <v/>
      </c>
      <c r="R912" s="96" t="str">
        <f t="shared" si="249"/>
        <v/>
      </c>
      <c r="S912" s="14" t="str">
        <f t="shared" si="260"/>
        <v/>
      </c>
      <c r="T912" s="14" t="str">
        <f t="shared" si="250"/>
        <v/>
      </c>
      <c r="U912" s="14" t="str">
        <f t="shared" si="261"/>
        <v/>
      </c>
      <c r="V912" s="14" t="str">
        <f t="shared" si="262"/>
        <v/>
      </c>
      <c r="W912" s="14" t="str">
        <f>IFERROR(CONCATENATE("PAGO N° ",B912," DEL CONTRATO CPS ",V912," ENTRE ",TEXT(VLOOKUP(A912,matriz,IF(generador!B912=1,16,IF(generador!B912=2,19,IF(generador!B912=3,22,IF(generador!B912=4,25,IF(generador!B912=5,28,IF(generador!B912=6,31,IF(generador!B912=7,34,IF(generador!B912=8,37,IF(generador!B912=9,40,IF(generador!B912=10,43,IF(generador!B912=11,46,IF(generador!B912=12,49,IF(generador!B912=13,52,IF(generador!B912=14,55,IF(generador!B912=15,58))))))))))))))),FALSE),"dd/mm/yyyy")," Y ",TEXT(VLOOKUP(A912,matriz,IF(generador!B912=1,17,IF(generador!B912=2,20,IF(generador!B912=3,23,IF(generador!B912=4,26,IF(generador!B912=5,29,IF(generador!B912=6,32,IF(generador!B912=7,35,IF(generador!B912=8,38,IF(generador!B912=9,41,IF(generador!B912=10,44,IF(generador!B912=11,47,IF(generador!B912=12,50,IF(generador!B912=13,53,IF(generador!B912=14,56,IF(generador!B912=15,59))))))))))))))),FALSE),"dd/mm/yyyy")),"")</f>
        <v/>
      </c>
    </row>
    <row r="913" spans="1:23" x14ac:dyDescent="0.25">
      <c r="A913" s="12"/>
      <c r="B913" s="5"/>
      <c r="C913" s="5"/>
      <c r="D913" s="14" t="str">
        <f t="shared" si="246"/>
        <v/>
      </c>
      <c r="E913" s="15" t="str">
        <f>IFERROR(IF(A913&lt;&gt;"",VLOOKUP(A913,matriz,IF(generador!B913=1,15,IF(generador!B913=2,18,IF(generador!B913=3,21,IF(generador!B913=4,24,IF(generador!B913=5,27,IF(generador!B913=6,30,IF(generador!B913=7,33,IF(generador!B913=8,36,IF(generador!B913=9,39,IF(generador!B913=10,42,IF(generador!B913=11,45,IF(generador!B913=12,48,IF(generador!B913=13,51,IF(generador!B913=14,54,IF(generador!B913=15,57))))))))))))))),FALSE),""),"")</f>
        <v/>
      </c>
      <c r="F913" s="16" t="str">
        <f t="shared" si="247"/>
        <v/>
      </c>
      <c r="G913" s="20" t="str">
        <f t="shared" si="248"/>
        <v/>
      </c>
      <c r="H913" s="13" t="str">
        <f t="shared" ca="1" si="251"/>
        <v/>
      </c>
      <c r="I913" s="14" t="str">
        <f t="shared" si="252"/>
        <v/>
      </c>
      <c r="J913" s="14" t="str">
        <f>""</f>
        <v/>
      </c>
      <c r="K913" s="14" t="str">
        <f t="shared" si="253"/>
        <v/>
      </c>
      <c r="L913" s="14" t="str">
        <f t="shared" si="254"/>
        <v/>
      </c>
      <c r="M913" s="14" t="str">
        <f t="shared" si="255"/>
        <v/>
      </c>
      <c r="N913" s="14" t="str">
        <f t="shared" si="256"/>
        <v/>
      </c>
      <c r="O913" s="14" t="str">
        <f t="shared" si="257"/>
        <v/>
      </c>
      <c r="P913" s="14" t="str">
        <f t="shared" si="258"/>
        <v/>
      </c>
      <c r="Q913" s="14" t="str">
        <f t="shared" si="259"/>
        <v/>
      </c>
      <c r="R913" s="96" t="str">
        <f t="shared" si="249"/>
        <v/>
      </c>
      <c r="S913" s="14" t="str">
        <f t="shared" si="260"/>
        <v/>
      </c>
      <c r="T913" s="14" t="str">
        <f t="shared" si="250"/>
        <v/>
      </c>
      <c r="U913" s="14" t="str">
        <f t="shared" si="261"/>
        <v/>
      </c>
      <c r="V913" s="14" t="str">
        <f t="shared" si="262"/>
        <v/>
      </c>
      <c r="W913" s="14" t="str">
        <f>IFERROR(CONCATENATE("PAGO N° ",B913," DEL CONTRATO CPS ",V913," ENTRE ",TEXT(VLOOKUP(A913,matriz,IF(generador!B913=1,16,IF(generador!B913=2,19,IF(generador!B913=3,22,IF(generador!B913=4,25,IF(generador!B913=5,28,IF(generador!B913=6,31,IF(generador!B913=7,34,IF(generador!B913=8,37,IF(generador!B913=9,40,IF(generador!B913=10,43,IF(generador!B913=11,46,IF(generador!B913=12,49,IF(generador!B913=13,52,IF(generador!B913=14,55,IF(generador!B913=15,58))))))))))))))),FALSE),"dd/mm/yyyy")," Y ",TEXT(VLOOKUP(A913,matriz,IF(generador!B913=1,17,IF(generador!B913=2,20,IF(generador!B913=3,23,IF(generador!B913=4,26,IF(generador!B913=5,29,IF(generador!B913=6,32,IF(generador!B913=7,35,IF(generador!B913=8,38,IF(generador!B913=9,41,IF(generador!B913=10,44,IF(generador!B913=11,47,IF(generador!B913=12,50,IF(generador!B913=13,53,IF(generador!B913=14,56,IF(generador!B913=15,59))))))))))))))),FALSE),"dd/mm/yyyy")),"")</f>
        <v/>
      </c>
    </row>
    <row r="914" spans="1:23" x14ac:dyDescent="0.25">
      <c r="A914" s="12"/>
      <c r="B914" s="5"/>
      <c r="C914" s="5"/>
      <c r="D914" s="14" t="str">
        <f t="shared" si="246"/>
        <v/>
      </c>
      <c r="E914" s="15" t="str">
        <f>IFERROR(IF(A914&lt;&gt;"",VLOOKUP(A914,matriz,IF(generador!B914=1,15,IF(generador!B914=2,18,IF(generador!B914=3,21,IF(generador!B914=4,24,IF(generador!B914=5,27,IF(generador!B914=6,30,IF(generador!B914=7,33,IF(generador!B914=8,36,IF(generador!B914=9,39,IF(generador!B914=10,42,IF(generador!B914=11,45,IF(generador!B914=12,48,IF(generador!B914=13,51,IF(generador!B914=14,54,IF(generador!B914=15,57))))))))))))))),FALSE),""),"")</f>
        <v/>
      </c>
      <c r="F914" s="16" t="str">
        <f t="shared" si="247"/>
        <v/>
      </c>
      <c r="G914" s="20" t="str">
        <f t="shared" si="248"/>
        <v/>
      </c>
      <c r="H914" s="13" t="str">
        <f t="shared" ca="1" si="251"/>
        <v/>
      </c>
      <c r="I914" s="14" t="str">
        <f t="shared" si="252"/>
        <v/>
      </c>
      <c r="J914" s="14" t="str">
        <f>""</f>
        <v/>
      </c>
      <c r="K914" s="14" t="str">
        <f t="shared" si="253"/>
        <v/>
      </c>
      <c r="L914" s="14" t="str">
        <f t="shared" si="254"/>
        <v/>
      </c>
      <c r="M914" s="14" t="str">
        <f t="shared" si="255"/>
        <v/>
      </c>
      <c r="N914" s="14" t="str">
        <f t="shared" si="256"/>
        <v/>
      </c>
      <c r="O914" s="14" t="str">
        <f t="shared" si="257"/>
        <v/>
      </c>
      <c r="P914" s="14" t="str">
        <f t="shared" si="258"/>
        <v/>
      </c>
      <c r="Q914" s="14" t="str">
        <f t="shared" si="259"/>
        <v/>
      </c>
      <c r="R914" s="96" t="str">
        <f t="shared" si="249"/>
        <v/>
      </c>
      <c r="S914" s="14" t="str">
        <f t="shared" si="260"/>
        <v/>
      </c>
      <c r="T914" s="14" t="str">
        <f t="shared" si="250"/>
        <v/>
      </c>
      <c r="U914" s="14" t="str">
        <f t="shared" si="261"/>
        <v/>
      </c>
      <c r="V914" s="14" t="str">
        <f t="shared" si="262"/>
        <v/>
      </c>
      <c r="W914" s="14" t="str">
        <f>IFERROR(CONCATENATE("PAGO N° ",B914," DEL CONTRATO CPS ",V914," ENTRE ",TEXT(VLOOKUP(A914,matriz,IF(generador!B914=1,16,IF(generador!B914=2,19,IF(generador!B914=3,22,IF(generador!B914=4,25,IF(generador!B914=5,28,IF(generador!B914=6,31,IF(generador!B914=7,34,IF(generador!B914=8,37,IF(generador!B914=9,40,IF(generador!B914=10,43,IF(generador!B914=11,46,IF(generador!B914=12,49,IF(generador!B914=13,52,IF(generador!B914=14,55,IF(generador!B914=15,58))))))))))))))),FALSE),"dd/mm/yyyy")," Y ",TEXT(VLOOKUP(A914,matriz,IF(generador!B914=1,17,IF(generador!B914=2,20,IF(generador!B914=3,23,IF(generador!B914=4,26,IF(generador!B914=5,29,IF(generador!B914=6,32,IF(generador!B914=7,35,IF(generador!B914=8,38,IF(generador!B914=9,41,IF(generador!B914=10,44,IF(generador!B914=11,47,IF(generador!B914=12,50,IF(generador!B914=13,53,IF(generador!B914=14,56,IF(generador!B914=15,59))))))))))))))),FALSE),"dd/mm/yyyy")),"")</f>
        <v/>
      </c>
    </row>
    <row r="915" spans="1:23" x14ac:dyDescent="0.25">
      <c r="A915" s="12"/>
      <c r="B915" s="5"/>
      <c r="C915" s="5"/>
      <c r="D915" s="14" t="str">
        <f t="shared" si="246"/>
        <v/>
      </c>
      <c r="E915" s="15" t="str">
        <f>IFERROR(IF(A915&lt;&gt;"",VLOOKUP(A915,matriz,IF(generador!B915=1,15,IF(generador!B915=2,18,IF(generador!B915=3,21,IF(generador!B915=4,24,IF(generador!B915=5,27,IF(generador!B915=6,30,IF(generador!B915=7,33,IF(generador!B915=8,36,IF(generador!B915=9,39,IF(generador!B915=10,42,IF(generador!B915=11,45,IF(generador!B915=12,48,IF(generador!B915=13,51,IF(generador!B915=14,54,IF(generador!B915=15,57))))))))))))))),FALSE),""),"")</f>
        <v/>
      </c>
      <c r="F915" s="16" t="str">
        <f t="shared" si="247"/>
        <v/>
      </c>
      <c r="G915" s="20" t="str">
        <f t="shared" si="248"/>
        <v/>
      </c>
      <c r="H915" s="13" t="str">
        <f t="shared" ca="1" si="251"/>
        <v/>
      </c>
      <c r="I915" s="14" t="str">
        <f t="shared" si="252"/>
        <v/>
      </c>
      <c r="J915" s="14" t="str">
        <f>""</f>
        <v/>
      </c>
      <c r="K915" s="14" t="str">
        <f t="shared" si="253"/>
        <v/>
      </c>
      <c r="L915" s="14" t="str">
        <f t="shared" si="254"/>
        <v/>
      </c>
      <c r="M915" s="14" t="str">
        <f t="shared" si="255"/>
        <v/>
      </c>
      <c r="N915" s="14" t="str">
        <f t="shared" si="256"/>
        <v/>
      </c>
      <c r="O915" s="14" t="str">
        <f t="shared" si="257"/>
        <v/>
      </c>
      <c r="P915" s="14" t="str">
        <f t="shared" si="258"/>
        <v/>
      </c>
      <c r="Q915" s="14" t="str">
        <f t="shared" si="259"/>
        <v/>
      </c>
      <c r="R915" s="96" t="str">
        <f t="shared" si="249"/>
        <v/>
      </c>
      <c r="S915" s="14" t="str">
        <f t="shared" si="260"/>
        <v/>
      </c>
      <c r="T915" s="14" t="str">
        <f t="shared" si="250"/>
        <v/>
      </c>
      <c r="U915" s="14" t="str">
        <f t="shared" si="261"/>
        <v/>
      </c>
      <c r="V915" s="14" t="str">
        <f t="shared" si="262"/>
        <v/>
      </c>
      <c r="W915" s="14" t="str">
        <f>IFERROR(CONCATENATE("PAGO N° ",B915," DEL CONTRATO CPS ",V915," ENTRE ",TEXT(VLOOKUP(A915,matriz,IF(generador!B915=1,16,IF(generador!B915=2,19,IF(generador!B915=3,22,IF(generador!B915=4,25,IF(generador!B915=5,28,IF(generador!B915=6,31,IF(generador!B915=7,34,IF(generador!B915=8,37,IF(generador!B915=9,40,IF(generador!B915=10,43,IF(generador!B915=11,46,IF(generador!B915=12,49,IF(generador!B915=13,52,IF(generador!B915=14,55,IF(generador!B915=15,58))))))))))))))),FALSE),"dd/mm/yyyy")," Y ",TEXT(VLOOKUP(A915,matriz,IF(generador!B915=1,17,IF(generador!B915=2,20,IF(generador!B915=3,23,IF(generador!B915=4,26,IF(generador!B915=5,29,IF(generador!B915=6,32,IF(generador!B915=7,35,IF(generador!B915=8,38,IF(generador!B915=9,41,IF(generador!B915=10,44,IF(generador!B915=11,47,IF(generador!B915=12,50,IF(generador!B915=13,53,IF(generador!B915=14,56,IF(generador!B915=15,59))))))))))))))),FALSE),"dd/mm/yyyy")),"")</f>
        <v/>
      </c>
    </row>
    <row r="916" spans="1:23" x14ac:dyDescent="0.25">
      <c r="A916" s="12"/>
      <c r="B916" s="5"/>
      <c r="C916" s="5"/>
      <c r="D916" s="14" t="str">
        <f t="shared" si="246"/>
        <v/>
      </c>
      <c r="E916" s="15" t="str">
        <f>IFERROR(IF(A916&lt;&gt;"",VLOOKUP(A916,matriz,IF(generador!B916=1,15,IF(generador!B916=2,18,IF(generador!B916=3,21,IF(generador!B916=4,24,IF(generador!B916=5,27,IF(generador!B916=6,30,IF(generador!B916=7,33,IF(generador!B916=8,36,IF(generador!B916=9,39,IF(generador!B916=10,42,IF(generador!B916=11,45,IF(generador!B916=12,48,IF(generador!B916=13,51,IF(generador!B916=14,54,IF(generador!B916=15,57))))))))))))))),FALSE),""),"")</f>
        <v/>
      </c>
      <c r="F916" s="16" t="str">
        <f t="shared" si="247"/>
        <v/>
      </c>
      <c r="G916" s="20" t="str">
        <f t="shared" si="248"/>
        <v/>
      </c>
      <c r="H916" s="13" t="str">
        <f t="shared" ca="1" si="251"/>
        <v/>
      </c>
      <c r="I916" s="14" t="str">
        <f t="shared" si="252"/>
        <v/>
      </c>
      <c r="J916" s="14" t="str">
        <f>""</f>
        <v/>
      </c>
      <c r="K916" s="14" t="str">
        <f t="shared" si="253"/>
        <v/>
      </c>
      <c r="L916" s="14" t="str">
        <f t="shared" si="254"/>
        <v/>
      </c>
      <c r="M916" s="14" t="str">
        <f t="shared" si="255"/>
        <v/>
      </c>
      <c r="N916" s="14" t="str">
        <f t="shared" si="256"/>
        <v/>
      </c>
      <c r="O916" s="14" t="str">
        <f t="shared" si="257"/>
        <v/>
      </c>
      <c r="P916" s="14" t="str">
        <f t="shared" si="258"/>
        <v/>
      </c>
      <c r="Q916" s="14" t="str">
        <f t="shared" si="259"/>
        <v/>
      </c>
      <c r="R916" s="96" t="str">
        <f t="shared" si="249"/>
        <v/>
      </c>
      <c r="S916" s="14" t="str">
        <f t="shared" si="260"/>
        <v/>
      </c>
      <c r="T916" s="14" t="str">
        <f t="shared" si="250"/>
        <v/>
      </c>
      <c r="U916" s="14" t="str">
        <f t="shared" si="261"/>
        <v/>
      </c>
      <c r="V916" s="14" t="str">
        <f t="shared" si="262"/>
        <v/>
      </c>
      <c r="W916" s="14" t="str">
        <f>IFERROR(CONCATENATE("PAGO N° ",B916," DEL CONTRATO CPS ",V916," ENTRE ",TEXT(VLOOKUP(A916,matriz,IF(generador!B916=1,16,IF(generador!B916=2,19,IF(generador!B916=3,22,IF(generador!B916=4,25,IF(generador!B916=5,28,IF(generador!B916=6,31,IF(generador!B916=7,34,IF(generador!B916=8,37,IF(generador!B916=9,40,IF(generador!B916=10,43,IF(generador!B916=11,46,IF(generador!B916=12,49,IF(generador!B916=13,52,IF(generador!B916=14,55,IF(generador!B916=15,58))))))))))))))),FALSE),"dd/mm/yyyy")," Y ",TEXT(VLOOKUP(A916,matriz,IF(generador!B916=1,17,IF(generador!B916=2,20,IF(generador!B916=3,23,IF(generador!B916=4,26,IF(generador!B916=5,29,IF(generador!B916=6,32,IF(generador!B916=7,35,IF(generador!B916=8,38,IF(generador!B916=9,41,IF(generador!B916=10,44,IF(generador!B916=11,47,IF(generador!B916=12,50,IF(generador!B916=13,53,IF(generador!B916=14,56,IF(generador!B916=15,59))))))))))))))),FALSE),"dd/mm/yyyy")),"")</f>
        <v/>
      </c>
    </row>
    <row r="917" spans="1:23" x14ac:dyDescent="0.25">
      <c r="A917" s="12"/>
      <c r="B917" s="5"/>
      <c r="C917" s="5"/>
      <c r="D917" s="14" t="str">
        <f t="shared" si="246"/>
        <v/>
      </c>
      <c r="E917" s="15" t="str">
        <f>IFERROR(IF(A917&lt;&gt;"",VLOOKUP(A917,matriz,IF(generador!B917=1,15,IF(generador!B917=2,18,IF(generador!B917=3,21,IF(generador!B917=4,24,IF(generador!B917=5,27,IF(generador!B917=6,30,IF(generador!B917=7,33,IF(generador!B917=8,36,IF(generador!B917=9,39,IF(generador!B917=10,42,IF(generador!B917=11,45,IF(generador!B917=12,48,IF(generador!B917=13,51,IF(generador!B917=14,54,IF(generador!B917=15,57))))))))))))))),FALSE),""),"")</f>
        <v/>
      </c>
      <c r="F917" s="16" t="str">
        <f t="shared" si="247"/>
        <v/>
      </c>
      <c r="G917" s="20" t="str">
        <f t="shared" si="248"/>
        <v/>
      </c>
      <c r="H917" s="13" t="str">
        <f t="shared" ca="1" si="251"/>
        <v/>
      </c>
      <c r="I917" s="14" t="str">
        <f t="shared" si="252"/>
        <v/>
      </c>
      <c r="J917" s="14" t="str">
        <f>""</f>
        <v/>
      </c>
      <c r="K917" s="14" t="str">
        <f t="shared" si="253"/>
        <v/>
      </c>
      <c r="L917" s="14" t="str">
        <f t="shared" si="254"/>
        <v/>
      </c>
      <c r="M917" s="14" t="str">
        <f t="shared" si="255"/>
        <v/>
      </c>
      <c r="N917" s="14" t="str">
        <f t="shared" si="256"/>
        <v/>
      </c>
      <c r="O917" s="14" t="str">
        <f t="shared" si="257"/>
        <v/>
      </c>
      <c r="P917" s="14" t="str">
        <f t="shared" si="258"/>
        <v/>
      </c>
      <c r="Q917" s="14" t="str">
        <f t="shared" si="259"/>
        <v/>
      </c>
      <c r="R917" s="96" t="str">
        <f t="shared" si="249"/>
        <v/>
      </c>
      <c r="S917" s="14" t="str">
        <f t="shared" si="260"/>
        <v/>
      </c>
      <c r="T917" s="14" t="str">
        <f t="shared" si="250"/>
        <v/>
      </c>
      <c r="U917" s="14" t="str">
        <f t="shared" si="261"/>
        <v/>
      </c>
      <c r="V917" s="14" t="str">
        <f t="shared" si="262"/>
        <v/>
      </c>
      <c r="W917" s="14" t="str">
        <f>IFERROR(CONCATENATE("PAGO N° ",B917," DEL CONTRATO CPS ",V917," ENTRE ",TEXT(VLOOKUP(A917,matriz,IF(generador!B917=1,16,IF(generador!B917=2,19,IF(generador!B917=3,22,IF(generador!B917=4,25,IF(generador!B917=5,28,IF(generador!B917=6,31,IF(generador!B917=7,34,IF(generador!B917=8,37,IF(generador!B917=9,40,IF(generador!B917=10,43,IF(generador!B917=11,46,IF(generador!B917=12,49,IF(generador!B917=13,52,IF(generador!B917=14,55,IF(generador!B917=15,58))))))))))))))),FALSE),"dd/mm/yyyy")," Y ",TEXT(VLOOKUP(A917,matriz,IF(generador!B917=1,17,IF(generador!B917=2,20,IF(generador!B917=3,23,IF(generador!B917=4,26,IF(generador!B917=5,29,IF(generador!B917=6,32,IF(generador!B917=7,35,IF(generador!B917=8,38,IF(generador!B917=9,41,IF(generador!B917=10,44,IF(generador!B917=11,47,IF(generador!B917=12,50,IF(generador!B917=13,53,IF(generador!B917=14,56,IF(generador!B917=15,59))))))))))))))),FALSE),"dd/mm/yyyy")),"")</f>
        <v/>
      </c>
    </row>
    <row r="918" spans="1:23" x14ac:dyDescent="0.25">
      <c r="A918" s="12"/>
      <c r="B918" s="5"/>
      <c r="C918" s="5"/>
      <c r="D918" s="14" t="str">
        <f t="shared" si="246"/>
        <v/>
      </c>
      <c r="E918" s="15" t="str">
        <f>IFERROR(IF(A918&lt;&gt;"",VLOOKUP(A918,matriz,IF(generador!B918=1,15,IF(generador!B918=2,18,IF(generador!B918=3,21,IF(generador!B918=4,24,IF(generador!B918=5,27,IF(generador!B918=6,30,IF(generador!B918=7,33,IF(generador!B918=8,36,IF(generador!B918=9,39,IF(generador!B918=10,42,IF(generador!B918=11,45,IF(generador!B918=12,48,IF(generador!B918=13,51,IF(generador!B918=14,54,IF(generador!B918=15,57))))))))))))))),FALSE),""),"")</f>
        <v/>
      </c>
      <c r="F918" s="16" t="str">
        <f t="shared" si="247"/>
        <v/>
      </c>
      <c r="G918" s="20" t="str">
        <f t="shared" si="248"/>
        <v/>
      </c>
      <c r="H918" s="13" t="str">
        <f t="shared" ca="1" si="251"/>
        <v/>
      </c>
      <c r="I918" s="14" t="str">
        <f t="shared" si="252"/>
        <v/>
      </c>
      <c r="J918" s="14" t="str">
        <f>""</f>
        <v/>
      </c>
      <c r="K918" s="14" t="str">
        <f t="shared" si="253"/>
        <v/>
      </c>
      <c r="L918" s="14" t="str">
        <f t="shared" si="254"/>
        <v/>
      </c>
      <c r="M918" s="14" t="str">
        <f t="shared" si="255"/>
        <v/>
      </c>
      <c r="N918" s="14" t="str">
        <f t="shared" si="256"/>
        <v/>
      </c>
      <c r="O918" s="14" t="str">
        <f t="shared" si="257"/>
        <v/>
      </c>
      <c r="P918" s="14" t="str">
        <f t="shared" si="258"/>
        <v/>
      </c>
      <c r="Q918" s="14" t="str">
        <f t="shared" si="259"/>
        <v/>
      </c>
      <c r="R918" s="96" t="str">
        <f t="shared" si="249"/>
        <v/>
      </c>
      <c r="S918" s="14" t="str">
        <f t="shared" si="260"/>
        <v/>
      </c>
      <c r="T918" s="14" t="str">
        <f t="shared" si="250"/>
        <v/>
      </c>
      <c r="U918" s="14" t="str">
        <f t="shared" si="261"/>
        <v/>
      </c>
      <c r="V918" s="14" t="str">
        <f t="shared" si="262"/>
        <v/>
      </c>
      <c r="W918" s="14" t="str">
        <f>IFERROR(CONCATENATE("PAGO N° ",B918," DEL CONTRATO CPS ",V918," ENTRE ",TEXT(VLOOKUP(A918,matriz,IF(generador!B918=1,16,IF(generador!B918=2,19,IF(generador!B918=3,22,IF(generador!B918=4,25,IF(generador!B918=5,28,IF(generador!B918=6,31,IF(generador!B918=7,34,IF(generador!B918=8,37,IF(generador!B918=9,40,IF(generador!B918=10,43,IF(generador!B918=11,46,IF(generador!B918=12,49,IF(generador!B918=13,52,IF(generador!B918=14,55,IF(generador!B918=15,58))))))))))))))),FALSE),"dd/mm/yyyy")," Y ",TEXT(VLOOKUP(A918,matriz,IF(generador!B918=1,17,IF(generador!B918=2,20,IF(generador!B918=3,23,IF(generador!B918=4,26,IF(generador!B918=5,29,IF(generador!B918=6,32,IF(generador!B918=7,35,IF(generador!B918=8,38,IF(generador!B918=9,41,IF(generador!B918=10,44,IF(generador!B918=11,47,IF(generador!B918=12,50,IF(generador!B918=13,53,IF(generador!B918=14,56,IF(generador!B918=15,59))))))))))))))),FALSE),"dd/mm/yyyy")),"")</f>
        <v/>
      </c>
    </row>
    <row r="919" spans="1:23" x14ac:dyDescent="0.25">
      <c r="A919" s="12"/>
      <c r="B919" s="5"/>
      <c r="C919" s="5"/>
      <c r="D919" s="14" t="str">
        <f t="shared" si="246"/>
        <v/>
      </c>
      <c r="E919" s="15" t="str">
        <f>IFERROR(IF(A919&lt;&gt;"",VLOOKUP(A919,matriz,IF(generador!B919=1,15,IF(generador!B919=2,18,IF(generador!B919=3,21,IF(generador!B919=4,24,IF(generador!B919=5,27,IF(generador!B919=6,30,IF(generador!B919=7,33,IF(generador!B919=8,36,IF(generador!B919=9,39,IF(generador!B919=10,42,IF(generador!B919=11,45,IF(generador!B919=12,48,IF(generador!B919=13,51,IF(generador!B919=14,54,IF(generador!B919=15,57))))))))))))))),FALSE),""),"")</f>
        <v/>
      </c>
      <c r="F919" s="16" t="str">
        <f t="shared" si="247"/>
        <v/>
      </c>
      <c r="G919" s="20" t="str">
        <f t="shared" si="248"/>
        <v/>
      </c>
      <c r="H919" s="13" t="str">
        <f t="shared" ca="1" si="251"/>
        <v/>
      </c>
      <c r="I919" s="14" t="str">
        <f t="shared" si="252"/>
        <v/>
      </c>
      <c r="J919" s="14" t="str">
        <f>""</f>
        <v/>
      </c>
      <c r="K919" s="14" t="str">
        <f t="shared" si="253"/>
        <v/>
      </c>
      <c r="L919" s="14" t="str">
        <f t="shared" si="254"/>
        <v/>
      </c>
      <c r="M919" s="14" t="str">
        <f t="shared" si="255"/>
        <v/>
      </c>
      <c r="N919" s="14" t="str">
        <f t="shared" si="256"/>
        <v/>
      </c>
      <c r="O919" s="14" t="str">
        <f t="shared" si="257"/>
        <v/>
      </c>
      <c r="P919" s="14" t="str">
        <f t="shared" si="258"/>
        <v/>
      </c>
      <c r="Q919" s="14" t="str">
        <f t="shared" si="259"/>
        <v/>
      </c>
      <c r="R919" s="96" t="str">
        <f t="shared" si="249"/>
        <v/>
      </c>
      <c r="S919" s="14" t="str">
        <f t="shared" si="260"/>
        <v/>
      </c>
      <c r="T919" s="14" t="str">
        <f t="shared" si="250"/>
        <v/>
      </c>
      <c r="U919" s="14" t="str">
        <f t="shared" si="261"/>
        <v/>
      </c>
      <c r="V919" s="14" t="str">
        <f t="shared" si="262"/>
        <v/>
      </c>
      <c r="W919" s="14" t="str">
        <f>IFERROR(CONCATENATE("PAGO N° ",B919," DEL CONTRATO CPS ",V919," ENTRE ",TEXT(VLOOKUP(A919,matriz,IF(generador!B919=1,16,IF(generador!B919=2,19,IF(generador!B919=3,22,IF(generador!B919=4,25,IF(generador!B919=5,28,IF(generador!B919=6,31,IF(generador!B919=7,34,IF(generador!B919=8,37,IF(generador!B919=9,40,IF(generador!B919=10,43,IF(generador!B919=11,46,IF(generador!B919=12,49,IF(generador!B919=13,52,IF(generador!B919=14,55,IF(generador!B919=15,58))))))))))))))),FALSE),"dd/mm/yyyy")," Y ",TEXT(VLOOKUP(A919,matriz,IF(generador!B919=1,17,IF(generador!B919=2,20,IF(generador!B919=3,23,IF(generador!B919=4,26,IF(generador!B919=5,29,IF(generador!B919=6,32,IF(generador!B919=7,35,IF(generador!B919=8,38,IF(generador!B919=9,41,IF(generador!B919=10,44,IF(generador!B919=11,47,IF(generador!B919=12,50,IF(generador!B919=13,53,IF(generador!B919=14,56,IF(generador!B919=15,59))))))))))))))),FALSE),"dd/mm/yyyy")),"")</f>
        <v/>
      </c>
    </row>
    <row r="920" spans="1:23" x14ac:dyDescent="0.25">
      <c r="A920" s="12"/>
      <c r="B920" s="5"/>
      <c r="C920" s="5"/>
      <c r="D920" s="14" t="str">
        <f t="shared" si="246"/>
        <v/>
      </c>
      <c r="E920" s="15" t="str">
        <f>IFERROR(IF(A920&lt;&gt;"",VLOOKUP(A920,matriz,IF(generador!B920=1,15,IF(generador!B920=2,18,IF(generador!B920=3,21,IF(generador!B920=4,24,IF(generador!B920=5,27,IF(generador!B920=6,30,IF(generador!B920=7,33,IF(generador!B920=8,36,IF(generador!B920=9,39,IF(generador!B920=10,42,IF(generador!B920=11,45,IF(generador!B920=12,48,IF(generador!B920=13,51,IF(generador!B920=14,54,IF(generador!B920=15,57))))))))))))))),FALSE),""),"")</f>
        <v/>
      </c>
      <c r="F920" s="16" t="str">
        <f t="shared" si="247"/>
        <v/>
      </c>
      <c r="G920" s="20" t="str">
        <f t="shared" si="248"/>
        <v/>
      </c>
      <c r="H920" s="13" t="str">
        <f t="shared" ca="1" si="251"/>
        <v/>
      </c>
      <c r="I920" s="14" t="str">
        <f t="shared" si="252"/>
        <v/>
      </c>
      <c r="J920" s="14" t="str">
        <f>""</f>
        <v/>
      </c>
      <c r="K920" s="14" t="str">
        <f t="shared" si="253"/>
        <v/>
      </c>
      <c r="L920" s="14" t="str">
        <f t="shared" si="254"/>
        <v/>
      </c>
      <c r="M920" s="14" t="str">
        <f t="shared" si="255"/>
        <v/>
      </c>
      <c r="N920" s="14" t="str">
        <f t="shared" si="256"/>
        <v/>
      </c>
      <c r="O920" s="14" t="str">
        <f t="shared" si="257"/>
        <v/>
      </c>
      <c r="P920" s="14" t="str">
        <f t="shared" si="258"/>
        <v/>
      </c>
      <c r="Q920" s="14" t="str">
        <f t="shared" si="259"/>
        <v/>
      </c>
      <c r="R920" s="96" t="str">
        <f t="shared" si="249"/>
        <v/>
      </c>
      <c r="S920" s="14" t="str">
        <f t="shared" si="260"/>
        <v/>
      </c>
      <c r="T920" s="14" t="str">
        <f t="shared" si="250"/>
        <v/>
      </c>
      <c r="U920" s="14" t="str">
        <f t="shared" si="261"/>
        <v/>
      </c>
      <c r="V920" s="14" t="str">
        <f t="shared" si="262"/>
        <v/>
      </c>
      <c r="W920" s="14" t="str">
        <f>IFERROR(CONCATENATE("PAGO N° ",B920," DEL CONTRATO CPS ",V920," ENTRE ",TEXT(VLOOKUP(A920,matriz,IF(generador!B920=1,16,IF(generador!B920=2,19,IF(generador!B920=3,22,IF(generador!B920=4,25,IF(generador!B920=5,28,IF(generador!B920=6,31,IF(generador!B920=7,34,IF(generador!B920=8,37,IF(generador!B920=9,40,IF(generador!B920=10,43,IF(generador!B920=11,46,IF(generador!B920=12,49,IF(generador!B920=13,52,IF(generador!B920=14,55,IF(generador!B920=15,58))))))))))))))),FALSE),"dd/mm/yyyy")," Y ",TEXT(VLOOKUP(A920,matriz,IF(generador!B920=1,17,IF(generador!B920=2,20,IF(generador!B920=3,23,IF(generador!B920=4,26,IF(generador!B920=5,29,IF(generador!B920=6,32,IF(generador!B920=7,35,IF(generador!B920=8,38,IF(generador!B920=9,41,IF(generador!B920=10,44,IF(generador!B920=11,47,IF(generador!B920=12,50,IF(generador!B920=13,53,IF(generador!B920=14,56,IF(generador!B920=15,59))))))))))))))),FALSE),"dd/mm/yyyy")),"")</f>
        <v/>
      </c>
    </row>
    <row r="921" spans="1:23" x14ac:dyDescent="0.25">
      <c r="A921" s="12"/>
      <c r="B921" s="5"/>
      <c r="C921" s="5"/>
      <c r="D921" s="14" t="str">
        <f t="shared" si="246"/>
        <v/>
      </c>
      <c r="E921" s="15" t="str">
        <f>IFERROR(IF(A921&lt;&gt;"",VLOOKUP(A921,matriz,IF(generador!B921=1,15,IF(generador!B921=2,18,IF(generador!B921=3,21,IF(generador!B921=4,24,IF(generador!B921=5,27,IF(generador!B921=6,30,IF(generador!B921=7,33,IF(generador!B921=8,36,IF(generador!B921=9,39,IF(generador!B921=10,42,IF(generador!B921=11,45,IF(generador!B921=12,48,IF(generador!B921=13,51,IF(generador!B921=14,54,IF(generador!B921=15,57))))))))))))))),FALSE),""),"")</f>
        <v/>
      </c>
      <c r="F921" s="16" t="str">
        <f t="shared" si="247"/>
        <v/>
      </c>
      <c r="G921" s="20" t="str">
        <f t="shared" si="248"/>
        <v/>
      </c>
      <c r="H921" s="13" t="str">
        <f t="shared" ca="1" si="251"/>
        <v/>
      </c>
      <c r="I921" s="14" t="str">
        <f t="shared" si="252"/>
        <v/>
      </c>
      <c r="J921" s="14" t="str">
        <f>""</f>
        <v/>
      </c>
      <c r="K921" s="14" t="str">
        <f t="shared" si="253"/>
        <v/>
      </c>
      <c r="L921" s="14" t="str">
        <f t="shared" si="254"/>
        <v/>
      </c>
      <c r="M921" s="14" t="str">
        <f t="shared" si="255"/>
        <v/>
      </c>
      <c r="N921" s="14" t="str">
        <f t="shared" si="256"/>
        <v/>
      </c>
      <c r="O921" s="14" t="str">
        <f t="shared" si="257"/>
        <v/>
      </c>
      <c r="P921" s="14" t="str">
        <f t="shared" si="258"/>
        <v/>
      </c>
      <c r="Q921" s="14" t="str">
        <f t="shared" si="259"/>
        <v/>
      </c>
      <c r="R921" s="96" t="str">
        <f t="shared" si="249"/>
        <v/>
      </c>
      <c r="S921" s="14" t="str">
        <f t="shared" si="260"/>
        <v/>
      </c>
      <c r="T921" s="14" t="str">
        <f t="shared" si="250"/>
        <v/>
      </c>
      <c r="U921" s="14" t="str">
        <f t="shared" si="261"/>
        <v/>
      </c>
      <c r="V921" s="14" t="str">
        <f t="shared" si="262"/>
        <v/>
      </c>
      <c r="W921" s="14" t="str">
        <f>IFERROR(CONCATENATE("PAGO N° ",B921," DEL CONTRATO CPS ",V921," ENTRE ",TEXT(VLOOKUP(A921,matriz,IF(generador!B921=1,16,IF(generador!B921=2,19,IF(generador!B921=3,22,IF(generador!B921=4,25,IF(generador!B921=5,28,IF(generador!B921=6,31,IF(generador!B921=7,34,IF(generador!B921=8,37,IF(generador!B921=9,40,IF(generador!B921=10,43,IF(generador!B921=11,46,IF(generador!B921=12,49,IF(generador!B921=13,52,IF(generador!B921=14,55,IF(generador!B921=15,58))))))))))))))),FALSE),"dd/mm/yyyy")," Y ",TEXT(VLOOKUP(A921,matriz,IF(generador!B921=1,17,IF(generador!B921=2,20,IF(generador!B921=3,23,IF(generador!B921=4,26,IF(generador!B921=5,29,IF(generador!B921=6,32,IF(generador!B921=7,35,IF(generador!B921=8,38,IF(generador!B921=9,41,IF(generador!B921=10,44,IF(generador!B921=11,47,IF(generador!B921=12,50,IF(generador!B921=13,53,IF(generador!B921=14,56,IF(generador!B921=15,59))))))))))))))),FALSE),"dd/mm/yyyy")),"")</f>
        <v/>
      </c>
    </row>
    <row r="922" spans="1:23" x14ac:dyDescent="0.25">
      <c r="A922" s="12"/>
      <c r="B922" s="5"/>
      <c r="C922" s="5"/>
      <c r="D922" s="14" t="str">
        <f t="shared" si="246"/>
        <v/>
      </c>
      <c r="E922" s="15" t="str">
        <f>IFERROR(IF(A922&lt;&gt;"",VLOOKUP(A922,matriz,IF(generador!B922=1,15,IF(generador!B922=2,18,IF(generador!B922=3,21,IF(generador!B922=4,24,IF(generador!B922=5,27,IF(generador!B922=6,30,IF(generador!B922=7,33,IF(generador!B922=8,36,IF(generador!B922=9,39,IF(generador!B922=10,42,IF(generador!B922=11,45,IF(generador!B922=12,48,IF(generador!B922=13,51,IF(generador!B922=14,54,IF(generador!B922=15,57))))))))))))))),FALSE),""),"")</f>
        <v/>
      </c>
      <c r="F922" s="16" t="str">
        <f t="shared" si="247"/>
        <v/>
      </c>
      <c r="G922" s="20" t="str">
        <f t="shared" si="248"/>
        <v/>
      </c>
      <c r="H922" s="13" t="str">
        <f t="shared" ca="1" si="251"/>
        <v/>
      </c>
      <c r="I922" s="14" t="str">
        <f t="shared" si="252"/>
        <v/>
      </c>
      <c r="J922" s="14" t="str">
        <f>""</f>
        <v/>
      </c>
      <c r="K922" s="14" t="str">
        <f t="shared" si="253"/>
        <v/>
      </c>
      <c r="L922" s="14" t="str">
        <f t="shared" si="254"/>
        <v/>
      </c>
      <c r="M922" s="14" t="str">
        <f t="shared" si="255"/>
        <v/>
      </c>
      <c r="N922" s="14" t="str">
        <f t="shared" si="256"/>
        <v/>
      </c>
      <c r="O922" s="14" t="str">
        <f t="shared" si="257"/>
        <v/>
      </c>
      <c r="P922" s="14" t="str">
        <f t="shared" si="258"/>
        <v/>
      </c>
      <c r="Q922" s="14" t="str">
        <f t="shared" si="259"/>
        <v/>
      </c>
      <c r="R922" s="96" t="str">
        <f t="shared" si="249"/>
        <v/>
      </c>
      <c r="S922" s="14" t="str">
        <f t="shared" si="260"/>
        <v/>
      </c>
      <c r="T922" s="14" t="str">
        <f t="shared" si="250"/>
        <v/>
      </c>
      <c r="U922" s="14" t="str">
        <f t="shared" si="261"/>
        <v/>
      </c>
      <c r="V922" s="14" t="str">
        <f t="shared" si="262"/>
        <v/>
      </c>
      <c r="W922" s="14" t="str">
        <f>IFERROR(CONCATENATE("PAGO N° ",B922," DEL CONTRATO CPS ",V922," ENTRE ",TEXT(VLOOKUP(A922,matriz,IF(generador!B922=1,16,IF(generador!B922=2,19,IF(generador!B922=3,22,IF(generador!B922=4,25,IF(generador!B922=5,28,IF(generador!B922=6,31,IF(generador!B922=7,34,IF(generador!B922=8,37,IF(generador!B922=9,40,IF(generador!B922=10,43,IF(generador!B922=11,46,IF(generador!B922=12,49,IF(generador!B922=13,52,IF(generador!B922=14,55,IF(generador!B922=15,58))))))))))))))),FALSE),"dd/mm/yyyy")," Y ",TEXT(VLOOKUP(A922,matriz,IF(generador!B922=1,17,IF(generador!B922=2,20,IF(generador!B922=3,23,IF(generador!B922=4,26,IF(generador!B922=5,29,IF(generador!B922=6,32,IF(generador!B922=7,35,IF(generador!B922=8,38,IF(generador!B922=9,41,IF(generador!B922=10,44,IF(generador!B922=11,47,IF(generador!B922=12,50,IF(generador!B922=13,53,IF(generador!B922=14,56,IF(generador!B922=15,59))))))))))))))),FALSE),"dd/mm/yyyy")),"")</f>
        <v/>
      </c>
    </row>
    <row r="923" spans="1:23" x14ac:dyDescent="0.25">
      <c r="A923" s="12"/>
      <c r="B923" s="5"/>
      <c r="C923" s="5"/>
      <c r="D923" s="14" t="str">
        <f t="shared" si="246"/>
        <v/>
      </c>
      <c r="E923" s="15" t="str">
        <f>IFERROR(IF(A923&lt;&gt;"",VLOOKUP(A923,matriz,IF(generador!B923=1,15,IF(generador!B923=2,18,IF(generador!B923=3,21,IF(generador!B923=4,24,IF(generador!B923=5,27,IF(generador!B923=6,30,IF(generador!B923=7,33,IF(generador!B923=8,36,IF(generador!B923=9,39,IF(generador!B923=10,42,IF(generador!B923=11,45,IF(generador!B923=12,48,IF(generador!B923=13,51,IF(generador!B923=14,54,IF(generador!B923=15,57))))))))))))))),FALSE),""),"")</f>
        <v/>
      </c>
      <c r="F923" s="16" t="str">
        <f t="shared" si="247"/>
        <v/>
      </c>
      <c r="G923" s="20" t="str">
        <f t="shared" si="248"/>
        <v/>
      </c>
      <c r="H923" s="13" t="str">
        <f t="shared" ca="1" si="251"/>
        <v/>
      </c>
      <c r="I923" s="14" t="str">
        <f t="shared" si="252"/>
        <v/>
      </c>
      <c r="J923" s="14" t="str">
        <f>""</f>
        <v/>
      </c>
      <c r="K923" s="14" t="str">
        <f t="shared" si="253"/>
        <v/>
      </c>
      <c r="L923" s="14" t="str">
        <f t="shared" si="254"/>
        <v/>
      </c>
      <c r="M923" s="14" t="str">
        <f t="shared" si="255"/>
        <v/>
      </c>
      <c r="N923" s="14" t="str">
        <f t="shared" si="256"/>
        <v/>
      </c>
      <c r="O923" s="14" t="str">
        <f t="shared" si="257"/>
        <v/>
      </c>
      <c r="P923" s="14" t="str">
        <f t="shared" si="258"/>
        <v/>
      </c>
      <c r="Q923" s="14" t="str">
        <f t="shared" si="259"/>
        <v/>
      </c>
      <c r="R923" s="96" t="str">
        <f t="shared" si="249"/>
        <v/>
      </c>
      <c r="S923" s="14" t="str">
        <f t="shared" si="260"/>
        <v/>
      </c>
      <c r="T923" s="14" t="str">
        <f t="shared" si="250"/>
        <v/>
      </c>
      <c r="U923" s="14" t="str">
        <f t="shared" si="261"/>
        <v/>
      </c>
      <c r="V923" s="14" t="str">
        <f t="shared" si="262"/>
        <v/>
      </c>
      <c r="W923" s="14" t="str">
        <f>IFERROR(CONCATENATE("PAGO N° ",B923," DEL CONTRATO CPS ",V923," ENTRE ",TEXT(VLOOKUP(A923,matriz,IF(generador!B923=1,16,IF(generador!B923=2,19,IF(generador!B923=3,22,IF(generador!B923=4,25,IF(generador!B923=5,28,IF(generador!B923=6,31,IF(generador!B923=7,34,IF(generador!B923=8,37,IF(generador!B923=9,40,IF(generador!B923=10,43,IF(generador!B923=11,46,IF(generador!B923=12,49,IF(generador!B923=13,52,IF(generador!B923=14,55,IF(generador!B923=15,58))))))))))))))),FALSE),"dd/mm/yyyy")," Y ",TEXT(VLOOKUP(A923,matriz,IF(generador!B923=1,17,IF(generador!B923=2,20,IF(generador!B923=3,23,IF(generador!B923=4,26,IF(generador!B923=5,29,IF(generador!B923=6,32,IF(generador!B923=7,35,IF(generador!B923=8,38,IF(generador!B923=9,41,IF(generador!B923=10,44,IF(generador!B923=11,47,IF(generador!B923=12,50,IF(generador!B923=13,53,IF(generador!B923=14,56,IF(generador!B923=15,59))))))))))))))),FALSE),"dd/mm/yyyy")),"")</f>
        <v/>
      </c>
    </row>
    <row r="924" spans="1:23" x14ac:dyDescent="0.25">
      <c r="A924" s="12"/>
      <c r="B924" s="5"/>
      <c r="C924" s="5"/>
      <c r="D924" s="14" t="str">
        <f t="shared" si="246"/>
        <v/>
      </c>
      <c r="E924" s="15" t="str">
        <f>IFERROR(IF(A924&lt;&gt;"",VLOOKUP(A924,matriz,IF(generador!B924=1,15,IF(generador!B924=2,18,IF(generador!B924=3,21,IF(generador!B924=4,24,IF(generador!B924=5,27,IF(generador!B924=6,30,IF(generador!B924=7,33,IF(generador!B924=8,36,IF(generador!B924=9,39,IF(generador!B924=10,42,IF(generador!B924=11,45,IF(generador!B924=12,48,IF(generador!B924=13,51,IF(generador!B924=14,54,IF(generador!B924=15,57))))))))))))))),FALSE),""),"")</f>
        <v/>
      </c>
      <c r="F924" s="16" t="str">
        <f t="shared" si="247"/>
        <v/>
      </c>
      <c r="G924" s="20" t="str">
        <f t="shared" si="248"/>
        <v/>
      </c>
      <c r="H924" s="13" t="str">
        <f t="shared" ca="1" si="251"/>
        <v/>
      </c>
      <c r="I924" s="14" t="str">
        <f t="shared" si="252"/>
        <v/>
      </c>
      <c r="J924" s="14" t="str">
        <f>""</f>
        <v/>
      </c>
      <c r="K924" s="14" t="str">
        <f t="shared" si="253"/>
        <v/>
      </c>
      <c r="L924" s="14" t="str">
        <f t="shared" si="254"/>
        <v/>
      </c>
      <c r="M924" s="14" t="str">
        <f t="shared" si="255"/>
        <v/>
      </c>
      <c r="N924" s="14" t="str">
        <f t="shared" si="256"/>
        <v/>
      </c>
      <c r="O924" s="14" t="str">
        <f t="shared" si="257"/>
        <v/>
      </c>
      <c r="P924" s="14" t="str">
        <f t="shared" si="258"/>
        <v/>
      </c>
      <c r="Q924" s="14" t="str">
        <f t="shared" si="259"/>
        <v/>
      </c>
      <c r="R924" s="96" t="str">
        <f t="shared" si="249"/>
        <v/>
      </c>
      <c r="S924" s="14" t="str">
        <f t="shared" si="260"/>
        <v/>
      </c>
      <c r="T924" s="14" t="str">
        <f t="shared" si="250"/>
        <v/>
      </c>
      <c r="U924" s="14" t="str">
        <f t="shared" si="261"/>
        <v/>
      </c>
      <c r="V924" s="14" t="str">
        <f t="shared" si="262"/>
        <v/>
      </c>
      <c r="W924" s="14" t="str">
        <f>IFERROR(CONCATENATE("PAGO N° ",B924," DEL CONTRATO CPS ",V924," ENTRE ",TEXT(VLOOKUP(A924,matriz,IF(generador!B924=1,16,IF(generador!B924=2,19,IF(generador!B924=3,22,IF(generador!B924=4,25,IF(generador!B924=5,28,IF(generador!B924=6,31,IF(generador!B924=7,34,IF(generador!B924=8,37,IF(generador!B924=9,40,IF(generador!B924=10,43,IF(generador!B924=11,46,IF(generador!B924=12,49,IF(generador!B924=13,52,IF(generador!B924=14,55,IF(generador!B924=15,58))))))))))))))),FALSE),"dd/mm/yyyy")," Y ",TEXT(VLOOKUP(A924,matriz,IF(generador!B924=1,17,IF(generador!B924=2,20,IF(generador!B924=3,23,IF(generador!B924=4,26,IF(generador!B924=5,29,IF(generador!B924=6,32,IF(generador!B924=7,35,IF(generador!B924=8,38,IF(generador!B924=9,41,IF(generador!B924=10,44,IF(generador!B924=11,47,IF(generador!B924=12,50,IF(generador!B924=13,53,IF(generador!B924=14,56,IF(generador!B924=15,59))))))))))))))),FALSE),"dd/mm/yyyy")),"")</f>
        <v/>
      </c>
    </row>
    <row r="925" spans="1:23" x14ac:dyDescent="0.25">
      <c r="A925" s="12"/>
      <c r="B925" s="5"/>
      <c r="C925" s="5"/>
      <c r="D925" s="14" t="str">
        <f t="shared" si="246"/>
        <v/>
      </c>
      <c r="E925" s="15" t="str">
        <f>IFERROR(IF(A925&lt;&gt;"",VLOOKUP(A925,matriz,IF(generador!B925=1,15,IF(generador!B925=2,18,IF(generador!B925=3,21,IF(generador!B925=4,24,IF(generador!B925=5,27,IF(generador!B925=6,30,IF(generador!B925=7,33,IF(generador!B925=8,36,IF(generador!B925=9,39,IF(generador!B925=10,42,IF(generador!B925=11,45,IF(generador!B925=12,48,IF(generador!B925=13,51,IF(generador!B925=14,54,IF(generador!B925=15,57))))))))))))))),FALSE),""),"")</f>
        <v/>
      </c>
      <c r="F925" s="16" t="str">
        <f t="shared" si="247"/>
        <v/>
      </c>
      <c r="G925" s="20" t="str">
        <f t="shared" si="248"/>
        <v/>
      </c>
      <c r="H925" s="13" t="str">
        <f t="shared" ca="1" si="251"/>
        <v/>
      </c>
      <c r="I925" s="14" t="str">
        <f t="shared" si="252"/>
        <v/>
      </c>
      <c r="J925" s="14" t="str">
        <f>""</f>
        <v/>
      </c>
      <c r="K925" s="14" t="str">
        <f t="shared" si="253"/>
        <v/>
      </c>
      <c r="L925" s="14" t="str">
        <f t="shared" si="254"/>
        <v/>
      </c>
      <c r="M925" s="14" t="str">
        <f t="shared" si="255"/>
        <v/>
      </c>
      <c r="N925" s="14" t="str">
        <f t="shared" si="256"/>
        <v/>
      </c>
      <c r="O925" s="14" t="str">
        <f t="shared" si="257"/>
        <v/>
      </c>
      <c r="P925" s="14" t="str">
        <f t="shared" si="258"/>
        <v/>
      </c>
      <c r="Q925" s="14" t="str">
        <f t="shared" si="259"/>
        <v/>
      </c>
      <c r="R925" s="96" t="str">
        <f t="shared" si="249"/>
        <v/>
      </c>
      <c r="S925" s="14" t="str">
        <f t="shared" si="260"/>
        <v/>
      </c>
      <c r="T925" s="14" t="str">
        <f t="shared" si="250"/>
        <v/>
      </c>
      <c r="U925" s="14" t="str">
        <f t="shared" si="261"/>
        <v/>
      </c>
      <c r="V925" s="14" t="str">
        <f t="shared" si="262"/>
        <v/>
      </c>
      <c r="W925" s="14" t="str">
        <f>IFERROR(CONCATENATE("PAGO N° ",B925," DEL CONTRATO CPS ",V925," ENTRE ",TEXT(VLOOKUP(A925,matriz,IF(generador!B925=1,16,IF(generador!B925=2,19,IF(generador!B925=3,22,IF(generador!B925=4,25,IF(generador!B925=5,28,IF(generador!B925=6,31,IF(generador!B925=7,34,IF(generador!B925=8,37,IF(generador!B925=9,40,IF(generador!B925=10,43,IF(generador!B925=11,46,IF(generador!B925=12,49,IF(generador!B925=13,52,IF(generador!B925=14,55,IF(generador!B925=15,58))))))))))))))),FALSE),"dd/mm/yyyy")," Y ",TEXT(VLOOKUP(A925,matriz,IF(generador!B925=1,17,IF(generador!B925=2,20,IF(generador!B925=3,23,IF(generador!B925=4,26,IF(generador!B925=5,29,IF(generador!B925=6,32,IF(generador!B925=7,35,IF(generador!B925=8,38,IF(generador!B925=9,41,IF(generador!B925=10,44,IF(generador!B925=11,47,IF(generador!B925=12,50,IF(generador!B925=13,53,IF(generador!B925=14,56,IF(generador!B925=15,59))))))))))))))),FALSE),"dd/mm/yyyy")),"")</f>
        <v/>
      </c>
    </row>
    <row r="926" spans="1:23" x14ac:dyDescent="0.25">
      <c r="A926" s="12"/>
      <c r="B926" s="5"/>
      <c r="C926" s="5"/>
      <c r="D926" s="14" t="str">
        <f t="shared" si="246"/>
        <v/>
      </c>
      <c r="E926" s="15" t="str">
        <f>IFERROR(IF(A926&lt;&gt;"",VLOOKUP(A926,matriz,IF(generador!B926=1,15,IF(generador!B926=2,18,IF(generador!B926=3,21,IF(generador!B926=4,24,IF(generador!B926=5,27,IF(generador!B926=6,30,IF(generador!B926=7,33,IF(generador!B926=8,36,IF(generador!B926=9,39,IF(generador!B926=10,42,IF(generador!B926=11,45,IF(generador!B926=12,48,IF(generador!B926=13,51,IF(generador!B926=14,54,IF(generador!B926=15,57))))))))))))))),FALSE),""),"")</f>
        <v/>
      </c>
      <c r="F926" s="16" t="str">
        <f t="shared" si="247"/>
        <v/>
      </c>
      <c r="G926" s="20" t="str">
        <f t="shared" si="248"/>
        <v/>
      </c>
      <c r="H926" s="13" t="str">
        <f t="shared" ca="1" si="251"/>
        <v/>
      </c>
      <c r="I926" s="14" t="str">
        <f t="shared" si="252"/>
        <v/>
      </c>
      <c r="J926" s="14" t="str">
        <f>""</f>
        <v/>
      </c>
      <c r="K926" s="14" t="str">
        <f t="shared" si="253"/>
        <v/>
      </c>
      <c r="L926" s="14" t="str">
        <f t="shared" si="254"/>
        <v/>
      </c>
      <c r="M926" s="14" t="str">
        <f t="shared" si="255"/>
        <v/>
      </c>
      <c r="N926" s="14" t="str">
        <f t="shared" si="256"/>
        <v/>
      </c>
      <c r="O926" s="14" t="str">
        <f t="shared" si="257"/>
        <v/>
      </c>
      <c r="P926" s="14" t="str">
        <f t="shared" si="258"/>
        <v/>
      </c>
      <c r="Q926" s="14" t="str">
        <f t="shared" si="259"/>
        <v/>
      </c>
      <c r="R926" s="96" t="str">
        <f t="shared" si="249"/>
        <v/>
      </c>
      <c r="S926" s="14" t="str">
        <f t="shared" si="260"/>
        <v/>
      </c>
      <c r="T926" s="14" t="str">
        <f t="shared" si="250"/>
        <v/>
      </c>
      <c r="U926" s="14" t="str">
        <f t="shared" si="261"/>
        <v/>
      </c>
      <c r="V926" s="14" t="str">
        <f t="shared" si="262"/>
        <v/>
      </c>
      <c r="W926" s="14" t="str">
        <f>IFERROR(CONCATENATE("PAGO N° ",B926," DEL CONTRATO CPS ",V926," ENTRE ",TEXT(VLOOKUP(A926,matriz,IF(generador!B926=1,16,IF(generador!B926=2,19,IF(generador!B926=3,22,IF(generador!B926=4,25,IF(generador!B926=5,28,IF(generador!B926=6,31,IF(generador!B926=7,34,IF(generador!B926=8,37,IF(generador!B926=9,40,IF(generador!B926=10,43,IF(generador!B926=11,46,IF(generador!B926=12,49,IF(generador!B926=13,52,IF(generador!B926=14,55,IF(generador!B926=15,58))))))))))))))),FALSE),"dd/mm/yyyy")," Y ",TEXT(VLOOKUP(A926,matriz,IF(generador!B926=1,17,IF(generador!B926=2,20,IF(generador!B926=3,23,IF(generador!B926=4,26,IF(generador!B926=5,29,IF(generador!B926=6,32,IF(generador!B926=7,35,IF(generador!B926=8,38,IF(generador!B926=9,41,IF(generador!B926=10,44,IF(generador!B926=11,47,IF(generador!B926=12,50,IF(generador!B926=13,53,IF(generador!B926=14,56,IF(generador!B926=15,59))))))))))))))),FALSE),"dd/mm/yyyy")),"")</f>
        <v/>
      </c>
    </row>
    <row r="927" spans="1:23" x14ac:dyDescent="0.25">
      <c r="A927" s="12"/>
      <c r="B927" s="5"/>
      <c r="C927" s="5"/>
      <c r="D927" s="14" t="str">
        <f t="shared" si="246"/>
        <v/>
      </c>
      <c r="E927" s="15" t="str">
        <f>IFERROR(IF(A927&lt;&gt;"",VLOOKUP(A927,matriz,IF(generador!B927=1,15,IF(generador!B927=2,18,IF(generador!B927=3,21,IF(generador!B927=4,24,IF(generador!B927=5,27,IF(generador!B927=6,30,IF(generador!B927=7,33,IF(generador!B927=8,36,IF(generador!B927=9,39,IF(generador!B927=10,42,IF(generador!B927=11,45,IF(generador!B927=12,48,IF(generador!B927=13,51,IF(generador!B927=14,54,IF(generador!B927=15,57))))))))))))))),FALSE),""),"")</f>
        <v/>
      </c>
      <c r="F927" s="16" t="str">
        <f t="shared" si="247"/>
        <v/>
      </c>
      <c r="G927" s="20" t="str">
        <f t="shared" si="248"/>
        <v/>
      </c>
      <c r="H927" s="13" t="str">
        <f t="shared" ca="1" si="251"/>
        <v/>
      </c>
      <c r="I927" s="14" t="str">
        <f t="shared" si="252"/>
        <v/>
      </c>
      <c r="J927" s="14" t="str">
        <f>""</f>
        <v/>
      </c>
      <c r="K927" s="14" t="str">
        <f t="shared" si="253"/>
        <v/>
      </c>
      <c r="L927" s="14" t="str">
        <f t="shared" si="254"/>
        <v/>
      </c>
      <c r="M927" s="14" t="str">
        <f t="shared" si="255"/>
        <v/>
      </c>
      <c r="N927" s="14" t="str">
        <f t="shared" si="256"/>
        <v/>
      </c>
      <c r="O927" s="14" t="str">
        <f t="shared" si="257"/>
        <v/>
      </c>
      <c r="P927" s="14" t="str">
        <f t="shared" si="258"/>
        <v/>
      </c>
      <c r="Q927" s="14" t="str">
        <f t="shared" si="259"/>
        <v/>
      </c>
      <c r="R927" s="96" t="str">
        <f t="shared" si="249"/>
        <v/>
      </c>
      <c r="S927" s="14" t="str">
        <f t="shared" si="260"/>
        <v/>
      </c>
      <c r="T927" s="14" t="str">
        <f t="shared" si="250"/>
        <v/>
      </c>
      <c r="U927" s="14" t="str">
        <f t="shared" si="261"/>
        <v/>
      </c>
      <c r="V927" s="14" t="str">
        <f t="shared" si="262"/>
        <v/>
      </c>
      <c r="W927" s="14" t="str">
        <f>IFERROR(CONCATENATE("PAGO N° ",B927," DEL CONTRATO CPS ",V927," ENTRE ",TEXT(VLOOKUP(A927,matriz,IF(generador!B927=1,16,IF(generador!B927=2,19,IF(generador!B927=3,22,IF(generador!B927=4,25,IF(generador!B927=5,28,IF(generador!B927=6,31,IF(generador!B927=7,34,IF(generador!B927=8,37,IF(generador!B927=9,40,IF(generador!B927=10,43,IF(generador!B927=11,46,IF(generador!B927=12,49,IF(generador!B927=13,52,IF(generador!B927=14,55,IF(generador!B927=15,58))))))))))))))),FALSE),"dd/mm/yyyy")," Y ",TEXT(VLOOKUP(A927,matriz,IF(generador!B927=1,17,IF(generador!B927=2,20,IF(generador!B927=3,23,IF(generador!B927=4,26,IF(generador!B927=5,29,IF(generador!B927=6,32,IF(generador!B927=7,35,IF(generador!B927=8,38,IF(generador!B927=9,41,IF(generador!B927=10,44,IF(generador!B927=11,47,IF(generador!B927=12,50,IF(generador!B927=13,53,IF(generador!B927=14,56,IF(generador!B927=15,59))))))))))))))),FALSE),"dd/mm/yyyy")),"")</f>
        <v/>
      </c>
    </row>
    <row r="928" spans="1:23" x14ac:dyDescent="0.25">
      <c r="A928" s="12"/>
      <c r="B928" s="5"/>
      <c r="C928" s="5"/>
      <c r="D928" s="14" t="str">
        <f t="shared" si="246"/>
        <v/>
      </c>
      <c r="E928" s="15" t="str">
        <f>IFERROR(IF(A928&lt;&gt;"",VLOOKUP(A928,matriz,IF(generador!B928=1,15,IF(generador!B928=2,18,IF(generador!B928=3,21,IF(generador!B928=4,24,IF(generador!B928=5,27,IF(generador!B928=6,30,IF(generador!B928=7,33,IF(generador!B928=8,36,IF(generador!B928=9,39,IF(generador!B928=10,42,IF(generador!B928=11,45,IF(generador!B928=12,48,IF(generador!B928=13,51,IF(generador!B928=14,54,IF(generador!B928=15,57))))))))))))))),FALSE),""),"")</f>
        <v/>
      </c>
      <c r="F928" s="16" t="str">
        <f t="shared" si="247"/>
        <v/>
      </c>
      <c r="G928" s="20" t="str">
        <f t="shared" si="248"/>
        <v/>
      </c>
      <c r="H928" s="13" t="str">
        <f t="shared" ca="1" si="251"/>
        <v/>
      </c>
      <c r="I928" s="14" t="str">
        <f t="shared" si="252"/>
        <v/>
      </c>
      <c r="J928" s="14" t="str">
        <f>""</f>
        <v/>
      </c>
      <c r="K928" s="14" t="str">
        <f t="shared" si="253"/>
        <v/>
      </c>
      <c r="L928" s="14" t="str">
        <f t="shared" si="254"/>
        <v/>
      </c>
      <c r="M928" s="14" t="str">
        <f t="shared" si="255"/>
        <v/>
      </c>
      <c r="N928" s="14" t="str">
        <f t="shared" si="256"/>
        <v/>
      </c>
      <c r="O928" s="14" t="str">
        <f t="shared" si="257"/>
        <v/>
      </c>
      <c r="P928" s="14" t="str">
        <f t="shared" si="258"/>
        <v/>
      </c>
      <c r="Q928" s="14" t="str">
        <f t="shared" si="259"/>
        <v/>
      </c>
      <c r="R928" s="96" t="str">
        <f t="shared" si="249"/>
        <v/>
      </c>
      <c r="S928" s="14" t="str">
        <f t="shared" si="260"/>
        <v/>
      </c>
      <c r="T928" s="14" t="str">
        <f t="shared" si="250"/>
        <v/>
      </c>
      <c r="U928" s="14" t="str">
        <f t="shared" si="261"/>
        <v/>
      </c>
      <c r="V928" s="14" t="str">
        <f t="shared" si="262"/>
        <v/>
      </c>
      <c r="W928" s="14" t="str">
        <f>IFERROR(CONCATENATE("PAGO N° ",B928," DEL CONTRATO CPS ",V928," ENTRE ",TEXT(VLOOKUP(A928,matriz,IF(generador!B928=1,16,IF(generador!B928=2,19,IF(generador!B928=3,22,IF(generador!B928=4,25,IF(generador!B928=5,28,IF(generador!B928=6,31,IF(generador!B928=7,34,IF(generador!B928=8,37,IF(generador!B928=9,40,IF(generador!B928=10,43,IF(generador!B928=11,46,IF(generador!B928=12,49,IF(generador!B928=13,52,IF(generador!B928=14,55,IF(generador!B928=15,58))))))))))))))),FALSE),"dd/mm/yyyy")," Y ",TEXT(VLOOKUP(A928,matriz,IF(generador!B928=1,17,IF(generador!B928=2,20,IF(generador!B928=3,23,IF(generador!B928=4,26,IF(generador!B928=5,29,IF(generador!B928=6,32,IF(generador!B928=7,35,IF(generador!B928=8,38,IF(generador!B928=9,41,IF(generador!B928=10,44,IF(generador!B928=11,47,IF(generador!B928=12,50,IF(generador!B928=13,53,IF(generador!B928=14,56,IF(generador!B928=15,59))))))))))))))),FALSE),"dd/mm/yyyy")),"")</f>
        <v/>
      </c>
    </row>
    <row r="929" spans="1:23" x14ac:dyDescent="0.25">
      <c r="A929" s="12"/>
      <c r="B929" s="5"/>
      <c r="C929" s="5"/>
      <c r="D929" s="14" t="str">
        <f t="shared" si="246"/>
        <v/>
      </c>
      <c r="E929" s="15" t="str">
        <f>IFERROR(IF(A929&lt;&gt;"",VLOOKUP(A929,matriz,IF(generador!B929=1,15,IF(generador!B929=2,18,IF(generador!B929=3,21,IF(generador!B929=4,24,IF(generador!B929=5,27,IF(generador!B929=6,30,IF(generador!B929=7,33,IF(generador!B929=8,36,IF(generador!B929=9,39,IF(generador!B929=10,42,IF(generador!B929=11,45,IF(generador!B929=12,48,IF(generador!B929=13,51,IF(generador!B929=14,54,IF(generador!B929=15,57))))))))))))))),FALSE),""),"")</f>
        <v/>
      </c>
      <c r="F929" s="16" t="str">
        <f t="shared" si="247"/>
        <v/>
      </c>
      <c r="G929" s="20" t="str">
        <f t="shared" si="248"/>
        <v/>
      </c>
      <c r="H929" s="13" t="str">
        <f t="shared" ca="1" si="251"/>
        <v/>
      </c>
      <c r="I929" s="14" t="str">
        <f t="shared" si="252"/>
        <v/>
      </c>
      <c r="J929" s="14" t="str">
        <f>""</f>
        <v/>
      </c>
      <c r="K929" s="14" t="str">
        <f t="shared" si="253"/>
        <v/>
      </c>
      <c r="L929" s="14" t="str">
        <f t="shared" si="254"/>
        <v/>
      </c>
      <c r="M929" s="14" t="str">
        <f t="shared" si="255"/>
        <v/>
      </c>
      <c r="N929" s="14" t="str">
        <f t="shared" si="256"/>
        <v/>
      </c>
      <c r="O929" s="14" t="str">
        <f t="shared" si="257"/>
        <v/>
      </c>
      <c r="P929" s="14" t="str">
        <f t="shared" si="258"/>
        <v/>
      </c>
      <c r="Q929" s="14" t="str">
        <f t="shared" si="259"/>
        <v/>
      </c>
      <c r="R929" s="96" t="str">
        <f t="shared" si="249"/>
        <v/>
      </c>
      <c r="S929" s="14" t="str">
        <f t="shared" si="260"/>
        <v/>
      </c>
      <c r="T929" s="14" t="str">
        <f t="shared" si="250"/>
        <v/>
      </c>
      <c r="U929" s="14" t="str">
        <f t="shared" si="261"/>
        <v/>
      </c>
      <c r="V929" s="14" t="str">
        <f t="shared" si="262"/>
        <v/>
      </c>
      <c r="W929" s="14" t="str">
        <f>IFERROR(CONCATENATE("PAGO N° ",B929," DEL CONTRATO CPS ",V929," ENTRE ",TEXT(VLOOKUP(A929,matriz,IF(generador!B929=1,16,IF(generador!B929=2,19,IF(generador!B929=3,22,IF(generador!B929=4,25,IF(generador!B929=5,28,IF(generador!B929=6,31,IF(generador!B929=7,34,IF(generador!B929=8,37,IF(generador!B929=9,40,IF(generador!B929=10,43,IF(generador!B929=11,46,IF(generador!B929=12,49,IF(generador!B929=13,52,IF(generador!B929=14,55,IF(generador!B929=15,58))))))))))))))),FALSE),"dd/mm/yyyy")," Y ",TEXT(VLOOKUP(A929,matriz,IF(generador!B929=1,17,IF(generador!B929=2,20,IF(generador!B929=3,23,IF(generador!B929=4,26,IF(generador!B929=5,29,IF(generador!B929=6,32,IF(generador!B929=7,35,IF(generador!B929=8,38,IF(generador!B929=9,41,IF(generador!B929=10,44,IF(generador!B929=11,47,IF(generador!B929=12,50,IF(generador!B929=13,53,IF(generador!B929=14,56,IF(generador!B929=15,59))))))))))))))),FALSE),"dd/mm/yyyy")),"")</f>
        <v/>
      </c>
    </row>
    <row r="930" spans="1:23" x14ac:dyDescent="0.25">
      <c r="A930" s="12"/>
      <c r="B930" s="5"/>
      <c r="C930" s="5"/>
      <c r="D930" s="14" t="str">
        <f t="shared" si="246"/>
        <v/>
      </c>
      <c r="E930" s="15" t="str">
        <f>IFERROR(IF(A930&lt;&gt;"",VLOOKUP(A930,matriz,IF(generador!B930=1,15,IF(generador!B930=2,18,IF(generador!B930=3,21,IF(generador!B930=4,24,IF(generador!B930=5,27,IF(generador!B930=6,30,IF(generador!B930=7,33,IF(generador!B930=8,36,IF(generador!B930=9,39,IF(generador!B930=10,42,IF(generador!B930=11,45,IF(generador!B930=12,48,IF(generador!B930=13,51,IF(generador!B930=14,54,IF(generador!B930=15,57))))))))))))))),FALSE),""),"")</f>
        <v/>
      </c>
      <c r="F930" s="16" t="str">
        <f t="shared" si="247"/>
        <v/>
      </c>
      <c r="G930" s="20" t="str">
        <f t="shared" si="248"/>
        <v/>
      </c>
      <c r="H930" s="13" t="str">
        <f t="shared" ca="1" si="251"/>
        <v/>
      </c>
      <c r="I930" s="14" t="str">
        <f t="shared" si="252"/>
        <v/>
      </c>
      <c r="J930" s="14" t="str">
        <f>""</f>
        <v/>
      </c>
      <c r="K930" s="14" t="str">
        <f t="shared" si="253"/>
        <v/>
      </c>
      <c r="L930" s="14" t="str">
        <f t="shared" si="254"/>
        <v/>
      </c>
      <c r="M930" s="14" t="str">
        <f t="shared" si="255"/>
        <v/>
      </c>
      <c r="N930" s="14" t="str">
        <f t="shared" si="256"/>
        <v/>
      </c>
      <c r="O930" s="14" t="str">
        <f t="shared" si="257"/>
        <v/>
      </c>
      <c r="P930" s="14" t="str">
        <f t="shared" si="258"/>
        <v/>
      </c>
      <c r="Q930" s="14" t="str">
        <f t="shared" si="259"/>
        <v/>
      </c>
      <c r="R930" s="96" t="str">
        <f t="shared" si="249"/>
        <v/>
      </c>
      <c r="S930" s="14" t="str">
        <f t="shared" si="260"/>
        <v/>
      </c>
      <c r="T930" s="14" t="str">
        <f t="shared" si="250"/>
        <v/>
      </c>
      <c r="U930" s="14" t="str">
        <f t="shared" si="261"/>
        <v/>
      </c>
      <c r="V930" s="14" t="str">
        <f t="shared" si="262"/>
        <v/>
      </c>
      <c r="W930" s="14" t="str">
        <f>IFERROR(CONCATENATE("PAGO N° ",B930," DEL CONTRATO CPS ",V930," ENTRE ",TEXT(VLOOKUP(A930,matriz,IF(generador!B930=1,16,IF(generador!B930=2,19,IF(generador!B930=3,22,IF(generador!B930=4,25,IF(generador!B930=5,28,IF(generador!B930=6,31,IF(generador!B930=7,34,IF(generador!B930=8,37,IF(generador!B930=9,40,IF(generador!B930=10,43,IF(generador!B930=11,46,IF(generador!B930=12,49,IF(generador!B930=13,52,IF(generador!B930=14,55,IF(generador!B930=15,58))))))))))))))),FALSE),"dd/mm/yyyy")," Y ",TEXT(VLOOKUP(A930,matriz,IF(generador!B930=1,17,IF(generador!B930=2,20,IF(generador!B930=3,23,IF(generador!B930=4,26,IF(generador!B930=5,29,IF(generador!B930=6,32,IF(generador!B930=7,35,IF(generador!B930=8,38,IF(generador!B930=9,41,IF(generador!B930=10,44,IF(generador!B930=11,47,IF(generador!B930=12,50,IF(generador!B930=13,53,IF(generador!B930=14,56,IF(generador!B930=15,59))))))))))))))),FALSE),"dd/mm/yyyy")),"")</f>
        <v/>
      </c>
    </row>
    <row r="931" spans="1:23" x14ac:dyDescent="0.25">
      <c r="A931" s="12"/>
      <c r="B931" s="5"/>
      <c r="C931" s="5"/>
      <c r="D931" s="14" t="str">
        <f t="shared" si="246"/>
        <v/>
      </c>
      <c r="E931" s="15" t="str">
        <f>IFERROR(IF(A931&lt;&gt;"",VLOOKUP(A931,matriz,IF(generador!B931=1,15,IF(generador!B931=2,18,IF(generador!B931=3,21,IF(generador!B931=4,24,IF(generador!B931=5,27,IF(generador!B931=6,30,IF(generador!B931=7,33,IF(generador!B931=8,36,IF(generador!B931=9,39,IF(generador!B931=10,42,IF(generador!B931=11,45,IF(generador!B931=12,48,IF(generador!B931=13,51,IF(generador!B931=14,54,IF(generador!B931=15,57))))))))))))))),FALSE),""),"")</f>
        <v/>
      </c>
      <c r="F931" s="16" t="str">
        <f t="shared" si="247"/>
        <v/>
      </c>
      <c r="G931" s="20" t="str">
        <f t="shared" si="248"/>
        <v/>
      </c>
      <c r="H931" s="13" t="str">
        <f t="shared" ca="1" si="251"/>
        <v/>
      </c>
      <c r="I931" s="14" t="str">
        <f t="shared" si="252"/>
        <v/>
      </c>
      <c r="J931" s="14" t="str">
        <f>""</f>
        <v/>
      </c>
      <c r="K931" s="14" t="str">
        <f t="shared" si="253"/>
        <v/>
      </c>
      <c r="L931" s="14" t="str">
        <f t="shared" si="254"/>
        <v/>
      </c>
      <c r="M931" s="14" t="str">
        <f t="shared" si="255"/>
        <v/>
      </c>
      <c r="N931" s="14" t="str">
        <f t="shared" si="256"/>
        <v/>
      </c>
      <c r="O931" s="14" t="str">
        <f t="shared" si="257"/>
        <v/>
      </c>
      <c r="P931" s="14" t="str">
        <f t="shared" si="258"/>
        <v/>
      </c>
      <c r="Q931" s="14" t="str">
        <f t="shared" si="259"/>
        <v/>
      </c>
      <c r="R931" s="96" t="str">
        <f t="shared" si="249"/>
        <v/>
      </c>
      <c r="S931" s="14" t="str">
        <f t="shared" si="260"/>
        <v/>
      </c>
      <c r="T931" s="14" t="str">
        <f t="shared" si="250"/>
        <v/>
      </c>
      <c r="U931" s="14" t="str">
        <f t="shared" si="261"/>
        <v/>
      </c>
      <c r="V931" s="14" t="str">
        <f t="shared" si="262"/>
        <v/>
      </c>
      <c r="W931" s="14" t="str">
        <f>IFERROR(CONCATENATE("PAGO N° ",B931," DEL CONTRATO CPS ",V931," ENTRE ",TEXT(VLOOKUP(A931,matriz,IF(generador!B931=1,16,IF(generador!B931=2,19,IF(generador!B931=3,22,IF(generador!B931=4,25,IF(generador!B931=5,28,IF(generador!B931=6,31,IF(generador!B931=7,34,IF(generador!B931=8,37,IF(generador!B931=9,40,IF(generador!B931=10,43,IF(generador!B931=11,46,IF(generador!B931=12,49,IF(generador!B931=13,52,IF(generador!B931=14,55,IF(generador!B931=15,58))))))))))))))),FALSE),"dd/mm/yyyy")," Y ",TEXT(VLOOKUP(A931,matriz,IF(generador!B931=1,17,IF(generador!B931=2,20,IF(generador!B931=3,23,IF(generador!B931=4,26,IF(generador!B931=5,29,IF(generador!B931=6,32,IF(generador!B931=7,35,IF(generador!B931=8,38,IF(generador!B931=9,41,IF(generador!B931=10,44,IF(generador!B931=11,47,IF(generador!B931=12,50,IF(generador!B931=13,53,IF(generador!B931=14,56,IF(generador!B931=15,59))))))))))))))),FALSE),"dd/mm/yyyy")),"")</f>
        <v/>
      </c>
    </row>
    <row r="932" spans="1:23" x14ac:dyDescent="0.25">
      <c r="A932" s="12"/>
      <c r="B932" s="5"/>
      <c r="C932" s="5"/>
      <c r="D932" s="14" t="str">
        <f t="shared" si="246"/>
        <v/>
      </c>
      <c r="E932" s="15" t="str">
        <f>IFERROR(IF(A932&lt;&gt;"",VLOOKUP(A932,matriz,IF(generador!B932=1,15,IF(generador!B932=2,18,IF(generador!B932=3,21,IF(generador!B932=4,24,IF(generador!B932=5,27,IF(generador!B932=6,30,IF(generador!B932=7,33,IF(generador!B932=8,36,IF(generador!B932=9,39,IF(generador!B932=10,42,IF(generador!B932=11,45,IF(generador!B932=12,48,IF(generador!B932=13,51,IF(generador!B932=14,54,IF(generador!B932=15,57))))))))))))))),FALSE),""),"")</f>
        <v/>
      </c>
      <c r="F932" s="16" t="str">
        <f t="shared" si="247"/>
        <v/>
      </c>
      <c r="G932" s="20" t="str">
        <f t="shared" si="248"/>
        <v/>
      </c>
      <c r="H932" s="13" t="str">
        <f t="shared" ca="1" si="251"/>
        <v/>
      </c>
      <c r="I932" s="14" t="str">
        <f t="shared" si="252"/>
        <v/>
      </c>
      <c r="J932" s="14" t="str">
        <f>""</f>
        <v/>
      </c>
      <c r="K932" s="14" t="str">
        <f t="shared" si="253"/>
        <v/>
      </c>
      <c r="L932" s="14" t="str">
        <f t="shared" si="254"/>
        <v/>
      </c>
      <c r="M932" s="14" t="str">
        <f t="shared" si="255"/>
        <v/>
      </c>
      <c r="N932" s="14" t="str">
        <f t="shared" si="256"/>
        <v/>
      </c>
      <c r="O932" s="14" t="str">
        <f t="shared" si="257"/>
        <v/>
      </c>
      <c r="P932" s="14" t="str">
        <f t="shared" si="258"/>
        <v/>
      </c>
      <c r="Q932" s="14" t="str">
        <f t="shared" si="259"/>
        <v/>
      </c>
      <c r="R932" s="96" t="str">
        <f t="shared" si="249"/>
        <v/>
      </c>
      <c r="S932" s="14" t="str">
        <f t="shared" si="260"/>
        <v/>
      </c>
      <c r="T932" s="14" t="str">
        <f t="shared" si="250"/>
        <v/>
      </c>
      <c r="U932" s="14" t="str">
        <f t="shared" si="261"/>
        <v/>
      </c>
      <c r="V932" s="14" t="str">
        <f t="shared" si="262"/>
        <v/>
      </c>
      <c r="W932" s="14" t="str">
        <f>IFERROR(CONCATENATE("PAGO N° ",B932," DEL CONTRATO CPS ",V932," ENTRE ",TEXT(VLOOKUP(A932,matriz,IF(generador!B932=1,16,IF(generador!B932=2,19,IF(generador!B932=3,22,IF(generador!B932=4,25,IF(generador!B932=5,28,IF(generador!B932=6,31,IF(generador!B932=7,34,IF(generador!B932=8,37,IF(generador!B932=9,40,IF(generador!B932=10,43,IF(generador!B932=11,46,IF(generador!B932=12,49,IF(generador!B932=13,52,IF(generador!B932=14,55,IF(generador!B932=15,58))))))))))))))),FALSE),"dd/mm/yyyy")," Y ",TEXT(VLOOKUP(A932,matriz,IF(generador!B932=1,17,IF(generador!B932=2,20,IF(generador!B932=3,23,IF(generador!B932=4,26,IF(generador!B932=5,29,IF(generador!B932=6,32,IF(generador!B932=7,35,IF(generador!B932=8,38,IF(generador!B932=9,41,IF(generador!B932=10,44,IF(generador!B932=11,47,IF(generador!B932=12,50,IF(generador!B932=13,53,IF(generador!B932=14,56,IF(generador!B932=15,59))))))))))))))),FALSE),"dd/mm/yyyy")),"")</f>
        <v/>
      </c>
    </row>
    <row r="933" spans="1:23" x14ac:dyDescent="0.25">
      <c r="A933" s="12"/>
      <c r="B933" s="5"/>
      <c r="C933" s="5"/>
      <c r="D933" s="14" t="str">
        <f t="shared" si="246"/>
        <v/>
      </c>
      <c r="E933" s="15" t="str">
        <f>IFERROR(IF(A933&lt;&gt;"",VLOOKUP(A933,matriz,IF(generador!B933=1,15,IF(generador!B933=2,18,IF(generador!B933=3,21,IF(generador!B933=4,24,IF(generador!B933=5,27,IF(generador!B933=6,30,IF(generador!B933=7,33,IF(generador!B933=8,36,IF(generador!B933=9,39,IF(generador!B933=10,42,IF(generador!B933=11,45,IF(generador!B933=12,48,IF(generador!B933=13,51,IF(generador!B933=14,54,IF(generador!B933=15,57))))))))))))))),FALSE),""),"")</f>
        <v/>
      </c>
      <c r="F933" s="16" t="str">
        <f t="shared" si="247"/>
        <v/>
      </c>
      <c r="G933" s="20" t="str">
        <f t="shared" si="248"/>
        <v/>
      </c>
      <c r="H933" s="13" t="str">
        <f t="shared" ca="1" si="251"/>
        <v/>
      </c>
      <c r="I933" s="14" t="str">
        <f t="shared" si="252"/>
        <v/>
      </c>
      <c r="J933" s="14" t="str">
        <f>""</f>
        <v/>
      </c>
      <c r="K933" s="14" t="str">
        <f t="shared" si="253"/>
        <v/>
      </c>
      <c r="L933" s="14" t="str">
        <f t="shared" si="254"/>
        <v/>
      </c>
      <c r="M933" s="14" t="str">
        <f t="shared" si="255"/>
        <v/>
      </c>
      <c r="N933" s="14" t="str">
        <f t="shared" si="256"/>
        <v/>
      </c>
      <c r="O933" s="14" t="str">
        <f t="shared" si="257"/>
        <v/>
      </c>
      <c r="P933" s="14" t="str">
        <f t="shared" si="258"/>
        <v/>
      </c>
      <c r="Q933" s="14" t="str">
        <f t="shared" si="259"/>
        <v/>
      </c>
      <c r="R933" s="96" t="str">
        <f t="shared" si="249"/>
        <v/>
      </c>
      <c r="S933" s="14" t="str">
        <f t="shared" si="260"/>
        <v/>
      </c>
      <c r="T933" s="14" t="str">
        <f t="shared" si="250"/>
        <v/>
      </c>
      <c r="U933" s="14" t="str">
        <f t="shared" si="261"/>
        <v/>
      </c>
      <c r="V933" s="14" t="str">
        <f t="shared" si="262"/>
        <v/>
      </c>
      <c r="W933" s="14" t="str">
        <f>IFERROR(CONCATENATE("PAGO N° ",B933," DEL CONTRATO CPS ",V933," ENTRE ",TEXT(VLOOKUP(A933,matriz,IF(generador!B933=1,16,IF(generador!B933=2,19,IF(generador!B933=3,22,IF(generador!B933=4,25,IF(generador!B933=5,28,IF(generador!B933=6,31,IF(generador!B933=7,34,IF(generador!B933=8,37,IF(generador!B933=9,40,IF(generador!B933=10,43,IF(generador!B933=11,46,IF(generador!B933=12,49,IF(generador!B933=13,52,IF(generador!B933=14,55,IF(generador!B933=15,58))))))))))))))),FALSE),"dd/mm/yyyy")," Y ",TEXT(VLOOKUP(A933,matriz,IF(generador!B933=1,17,IF(generador!B933=2,20,IF(generador!B933=3,23,IF(generador!B933=4,26,IF(generador!B933=5,29,IF(generador!B933=6,32,IF(generador!B933=7,35,IF(generador!B933=8,38,IF(generador!B933=9,41,IF(generador!B933=10,44,IF(generador!B933=11,47,IF(generador!B933=12,50,IF(generador!B933=13,53,IF(generador!B933=14,56,IF(generador!B933=15,59))))))))))))))),FALSE),"dd/mm/yyyy")),"")</f>
        <v/>
      </c>
    </row>
    <row r="934" spans="1:23" x14ac:dyDescent="0.25">
      <c r="A934" s="12"/>
      <c r="B934" s="5"/>
      <c r="C934" s="5"/>
      <c r="D934" s="14" t="str">
        <f t="shared" si="246"/>
        <v/>
      </c>
      <c r="E934" s="15" t="str">
        <f>IFERROR(IF(A934&lt;&gt;"",VLOOKUP(A934,matriz,IF(generador!B934=1,15,IF(generador!B934=2,18,IF(generador!B934=3,21,IF(generador!B934=4,24,IF(generador!B934=5,27,IF(generador!B934=6,30,IF(generador!B934=7,33,IF(generador!B934=8,36,IF(generador!B934=9,39,IF(generador!B934=10,42,IF(generador!B934=11,45,IF(generador!B934=12,48,IF(generador!B934=13,51,IF(generador!B934=14,54,IF(generador!B934=15,57))))))))))))))),FALSE),""),"")</f>
        <v/>
      </c>
      <c r="F934" s="16" t="str">
        <f t="shared" si="247"/>
        <v/>
      </c>
      <c r="G934" s="20" t="str">
        <f t="shared" si="248"/>
        <v/>
      </c>
      <c r="H934" s="13" t="str">
        <f t="shared" ca="1" si="251"/>
        <v/>
      </c>
      <c r="I934" s="14" t="str">
        <f t="shared" si="252"/>
        <v/>
      </c>
      <c r="J934" s="14" t="str">
        <f>""</f>
        <v/>
      </c>
      <c r="K934" s="14" t="str">
        <f t="shared" si="253"/>
        <v/>
      </c>
      <c r="L934" s="14" t="str">
        <f t="shared" si="254"/>
        <v/>
      </c>
      <c r="M934" s="14" t="str">
        <f t="shared" si="255"/>
        <v/>
      </c>
      <c r="N934" s="14" t="str">
        <f t="shared" si="256"/>
        <v/>
      </c>
      <c r="O934" s="14" t="str">
        <f t="shared" si="257"/>
        <v/>
      </c>
      <c r="P934" s="14" t="str">
        <f t="shared" si="258"/>
        <v/>
      </c>
      <c r="Q934" s="14" t="str">
        <f t="shared" si="259"/>
        <v/>
      </c>
      <c r="R934" s="96" t="str">
        <f t="shared" si="249"/>
        <v/>
      </c>
      <c r="S934" s="14" t="str">
        <f t="shared" si="260"/>
        <v/>
      </c>
      <c r="T934" s="14" t="str">
        <f t="shared" si="250"/>
        <v/>
      </c>
      <c r="U934" s="14" t="str">
        <f t="shared" si="261"/>
        <v/>
      </c>
      <c r="V934" s="14" t="str">
        <f t="shared" si="262"/>
        <v/>
      </c>
      <c r="W934" s="14" t="str">
        <f>IFERROR(CONCATENATE("PAGO N° ",B934," DEL CONTRATO CPS ",V934," ENTRE ",TEXT(VLOOKUP(A934,matriz,IF(generador!B934=1,16,IF(generador!B934=2,19,IF(generador!B934=3,22,IF(generador!B934=4,25,IF(generador!B934=5,28,IF(generador!B934=6,31,IF(generador!B934=7,34,IF(generador!B934=8,37,IF(generador!B934=9,40,IF(generador!B934=10,43,IF(generador!B934=11,46,IF(generador!B934=12,49,IF(generador!B934=13,52,IF(generador!B934=14,55,IF(generador!B934=15,58))))))))))))))),FALSE),"dd/mm/yyyy")," Y ",TEXT(VLOOKUP(A934,matriz,IF(generador!B934=1,17,IF(generador!B934=2,20,IF(generador!B934=3,23,IF(generador!B934=4,26,IF(generador!B934=5,29,IF(generador!B934=6,32,IF(generador!B934=7,35,IF(generador!B934=8,38,IF(generador!B934=9,41,IF(generador!B934=10,44,IF(generador!B934=11,47,IF(generador!B934=12,50,IF(generador!B934=13,53,IF(generador!B934=14,56,IF(generador!B934=15,59))))))))))))))),FALSE),"dd/mm/yyyy")),"")</f>
        <v/>
      </c>
    </row>
    <row r="935" spans="1:23" x14ac:dyDescent="0.25">
      <c r="A935" s="12"/>
      <c r="B935" s="5"/>
      <c r="C935" s="5"/>
      <c r="D935" s="14" t="str">
        <f t="shared" si="246"/>
        <v/>
      </c>
      <c r="E935" s="15" t="str">
        <f>IFERROR(IF(A935&lt;&gt;"",VLOOKUP(A935,matriz,IF(generador!B935=1,15,IF(generador!B935=2,18,IF(generador!B935=3,21,IF(generador!B935=4,24,IF(generador!B935=5,27,IF(generador!B935=6,30,IF(generador!B935=7,33,IF(generador!B935=8,36,IF(generador!B935=9,39,IF(generador!B935=10,42,IF(generador!B935=11,45,IF(generador!B935=12,48,IF(generador!B935=13,51,IF(generador!B935=14,54,IF(generador!B935=15,57))))))))))))))),FALSE),""),"")</f>
        <v/>
      </c>
      <c r="F935" s="16" t="str">
        <f t="shared" si="247"/>
        <v/>
      </c>
      <c r="G935" s="20" t="str">
        <f t="shared" si="248"/>
        <v/>
      </c>
      <c r="H935" s="13" t="str">
        <f t="shared" ca="1" si="251"/>
        <v/>
      </c>
      <c r="I935" s="14" t="str">
        <f t="shared" si="252"/>
        <v/>
      </c>
      <c r="J935" s="14" t="str">
        <f>""</f>
        <v/>
      </c>
      <c r="K935" s="14" t="str">
        <f t="shared" si="253"/>
        <v/>
      </c>
      <c r="L935" s="14" t="str">
        <f t="shared" si="254"/>
        <v/>
      </c>
      <c r="M935" s="14" t="str">
        <f t="shared" si="255"/>
        <v/>
      </c>
      <c r="N935" s="14" t="str">
        <f t="shared" si="256"/>
        <v/>
      </c>
      <c r="O935" s="14" t="str">
        <f t="shared" si="257"/>
        <v/>
      </c>
      <c r="P935" s="14" t="str">
        <f t="shared" si="258"/>
        <v/>
      </c>
      <c r="Q935" s="14" t="str">
        <f t="shared" si="259"/>
        <v/>
      </c>
      <c r="R935" s="96" t="str">
        <f t="shared" si="249"/>
        <v/>
      </c>
      <c r="S935" s="14" t="str">
        <f t="shared" si="260"/>
        <v/>
      </c>
      <c r="T935" s="14" t="str">
        <f t="shared" si="250"/>
        <v/>
      </c>
      <c r="U935" s="14" t="str">
        <f t="shared" si="261"/>
        <v/>
      </c>
      <c r="V935" s="14" t="str">
        <f t="shared" si="262"/>
        <v/>
      </c>
      <c r="W935" s="14" t="str">
        <f>IFERROR(CONCATENATE("PAGO N° ",B935," DEL CONTRATO CPS ",V935," ENTRE ",TEXT(VLOOKUP(A935,matriz,IF(generador!B935=1,16,IF(generador!B935=2,19,IF(generador!B935=3,22,IF(generador!B935=4,25,IF(generador!B935=5,28,IF(generador!B935=6,31,IF(generador!B935=7,34,IF(generador!B935=8,37,IF(generador!B935=9,40,IF(generador!B935=10,43,IF(generador!B935=11,46,IF(generador!B935=12,49,IF(generador!B935=13,52,IF(generador!B935=14,55,IF(generador!B935=15,58))))))))))))))),FALSE),"dd/mm/yyyy")," Y ",TEXT(VLOOKUP(A935,matriz,IF(generador!B935=1,17,IF(generador!B935=2,20,IF(generador!B935=3,23,IF(generador!B935=4,26,IF(generador!B935=5,29,IF(generador!B935=6,32,IF(generador!B935=7,35,IF(generador!B935=8,38,IF(generador!B935=9,41,IF(generador!B935=10,44,IF(generador!B935=11,47,IF(generador!B935=12,50,IF(generador!B935=13,53,IF(generador!B935=14,56,IF(generador!B935=15,59))))))))))))))),FALSE),"dd/mm/yyyy")),"")</f>
        <v/>
      </c>
    </row>
    <row r="936" spans="1:23" x14ac:dyDescent="0.25">
      <c r="A936" s="12"/>
      <c r="B936" s="5"/>
      <c r="C936" s="5"/>
      <c r="D936" s="14" t="str">
        <f t="shared" si="246"/>
        <v/>
      </c>
      <c r="E936" s="15" t="str">
        <f>IFERROR(IF(A936&lt;&gt;"",VLOOKUP(A936,matriz,IF(generador!B936=1,15,IF(generador!B936=2,18,IF(generador!B936=3,21,IF(generador!B936=4,24,IF(generador!B936=5,27,IF(generador!B936=6,30,IF(generador!B936=7,33,IF(generador!B936=8,36,IF(generador!B936=9,39,IF(generador!B936=10,42,IF(generador!B936=11,45,IF(generador!B936=12,48,IF(generador!B936=13,51,IF(generador!B936=14,54,IF(generador!B936=15,57))))))))))))))),FALSE),""),"")</f>
        <v/>
      </c>
      <c r="F936" s="16" t="str">
        <f t="shared" si="247"/>
        <v/>
      </c>
      <c r="G936" s="20" t="str">
        <f t="shared" si="248"/>
        <v/>
      </c>
      <c r="H936" s="13" t="str">
        <f t="shared" ca="1" si="251"/>
        <v/>
      </c>
      <c r="I936" s="14" t="str">
        <f t="shared" si="252"/>
        <v/>
      </c>
      <c r="J936" s="14" t="str">
        <f>""</f>
        <v/>
      </c>
      <c r="K936" s="14" t="str">
        <f t="shared" si="253"/>
        <v/>
      </c>
      <c r="L936" s="14" t="str">
        <f t="shared" si="254"/>
        <v/>
      </c>
      <c r="M936" s="14" t="str">
        <f t="shared" si="255"/>
        <v/>
      </c>
      <c r="N936" s="14" t="str">
        <f t="shared" si="256"/>
        <v/>
      </c>
      <c r="O936" s="14" t="str">
        <f t="shared" si="257"/>
        <v/>
      </c>
      <c r="P936" s="14" t="str">
        <f t="shared" si="258"/>
        <v/>
      </c>
      <c r="Q936" s="14" t="str">
        <f t="shared" si="259"/>
        <v/>
      </c>
      <c r="R936" s="96" t="str">
        <f t="shared" si="249"/>
        <v/>
      </c>
      <c r="S936" s="14" t="str">
        <f t="shared" si="260"/>
        <v/>
      </c>
      <c r="T936" s="14" t="str">
        <f t="shared" si="250"/>
        <v/>
      </c>
      <c r="U936" s="14" t="str">
        <f t="shared" si="261"/>
        <v/>
      </c>
      <c r="V936" s="14" t="str">
        <f t="shared" si="262"/>
        <v/>
      </c>
      <c r="W936" s="14" t="str">
        <f>IFERROR(CONCATENATE("PAGO N° ",B936," DEL CONTRATO CPS ",V936," ENTRE ",TEXT(VLOOKUP(A936,matriz,IF(generador!B936=1,16,IF(generador!B936=2,19,IF(generador!B936=3,22,IF(generador!B936=4,25,IF(generador!B936=5,28,IF(generador!B936=6,31,IF(generador!B936=7,34,IF(generador!B936=8,37,IF(generador!B936=9,40,IF(generador!B936=10,43,IF(generador!B936=11,46,IF(generador!B936=12,49,IF(generador!B936=13,52,IF(generador!B936=14,55,IF(generador!B936=15,58))))))))))))))),FALSE),"dd/mm/yyyy")," Y ",TEXT(VLOOKUP(A936,matriz,IF(generador!B936=1,17,IF(generador!B936=2,20,IF(generador!B936=3,23,IF(generador!B936=4,26,IF(generador!B936=5,29,IF(generador!B936=6,32,IF(generador!B936=7,35,IF(generador!B936=8,38,IF(generador!B936=9,41,IF(generador!B936=10,44,IF(generador!B936=11,47,IF(generador!B936=12,50,IF(generador!B936=13,53,IF(generador!B936=14,56,IF(generador!B936=15,59))))))))))))))),FALSE),"dd/mm/yyyy")),"")</f>
        <v/>
      </c>
    </row>
    <row r="937" spans="1:23" x14ac:dyDescent="0.25">
      <c r="A937" s="12"/>
      <c r="B937" s="5"/>
      <c r="C937" s="5"/>
      <c r="D937" s="14" t="str">
        <f t="shared" si="246"/>
        <v/>
      </c>
      <c r="E937" s="15" t="str">
        <f>IFERROR(IF(A937&lt;&gt;"",VLOOKUP(A937,matriz,IF(generador!B937=1,15,IF(generador!B937=2,18,IF(generador!B937=3,21,IF(generador!B937=4,24,IF(generador!B937=5,27,IF(generador!B937=6,30,IF(generador!B937=7,33,IF(generador!B937=8,36,IF(generador!B937=9,39,IF(generador!B937=10,42,IF(generador!B937=11,45,IF(generador!B937=12,48,IF(generador!B937=13,51,IF(generador!B937=14,54,IF(generador!B937=15,57))))))))))))))),FALSE),""),"")</f>
        <v/>
      </c>
      <c r="F937" s="16" t="str">
        <f t="shared" si="247"/>
        <v/>
      </c>
      <c r="G937" s="20" t="str">
        <f t="shared" si="248"/>
        <v/>
      </c>
      <c r="H937" s="13" t="str">
        <f t="shared" ca="1" si="251"/>
        <v/>
      </c>
      <c r="I937" s="14" t="str">
        <f t="shared" si="252"/>
        <v/>
      </c>
      <c r="J937" s="14" t="str">
        <f>""</f>
        <v/>
      </c>
      <c r="K937" s="14" t="str">
        <f t="shared" si="253"/>
        <v/>
      </c>
      <c r="L937" s="14" t="str">
        <f t="shared" si="254"/>
        <v/>
      </c>
      <c r="M937" s="14" t="str">
        <f t="shared" si="255"/>
        <v/>
      </c>
      <c r="N937" s="14" t="str">
        <f t="shared" si="256"/>
        <v/>
      </c>
      <c r="O937" s="14" t="str">
        <f t="shared" si="257"/>
        <v/>
      </c>
      <c r="P937" s="14" t="str">
        <f t="shared" si="258"/>
        <v/>
      </c>
      <c r="Q937" s="14" t="str">
        <f t="shared" si="259"/>
        <v/>
      </c>
      <c r="R937" s="96" t="str">
        <f t="shared" si="249"/>
        <v/>
      </c>
      <c r="S937" s="14" t="str">
        <f t="shared" si="260"/>
        <v/>
      </c>
      <c r="T937" s="14" t="str">
        <f t="shared" si="250"/>
        <v/>
      </c>
      <c r="U937" s="14" t="str">
        <f t="shared" si="261"/>
        <v/>
      </c>
      <c r="V937" s="14" t="str">
        <f t="shared" si="262"/>
        <v/>
      </c>
      <c r="W937" s="14" t="str">
        <f>IFERROR(CONCATENATE("PAGO N° ",B937," DEL CONTRATO CPS ",V937," ENTRE ",TEXT(VLOOKUP(A937,matriz,IF(generador!B937=1,16,IF(generador!B937=2,19,IF(generador!B937=3,22,IF(generador!B937=4,25,IF(generador!B937=5,28,IF(generador!B937=6,31,IF(generador!B937=7,34,IF(generador!B937=8,37,IF(generador!B937=9,40,IF(generador!B937=10,43,IF(generador!B937=11,46,IF(generador!B937=12,49,IF(generador!B937=13,52,IF(generador!B937=14,55,IF(generador!B937=15,58))))))))))))))),FALSE),"dd/mm/yyyy")," Y ",TEXT(VLOOKUP(A937,matriz,IF(generador!B937=1,17,IF(generador!B937=2,20,IF(generador!B937=3,23,IF(generador!B937=4,26,IF(generador!B937=5,29,IF(generador!B937=6,32,IF(generador!B937=7,35,IF(generador!B937=8,38,IF(generador!B937=9,41,IF(generador!B937=10,44,IF(generador!B937=11,47,IF(generador!B937=12,50,IF(generador!B937=13,53,IF(generador!B937=14,56,IF(generador!B937=15,59))))))))))))))),FALSE),"dd/mm/yyyy")),"")</f>
        <v/>
      </c>
    </row>
    <row r="938" spans="1:23" x14ac:dyDescent="0.25">
      <c r="A938" s="12"/>
      <c r="B938" s="5"/>
      <c r="C938" s="5"/>
      <c r="D938" s="14" t="str">
        <f t="shared" si="246"/>
        <v/>
      </c>
      <c r="E938" s="15" t="str">
        <f>IFERROR(IF(A938&lt;&gt;"",VLOOKUP(A938,matriz,IF(generador!B938=1,15,IF(generador!B938=2,18,IF(generador!B938=3,21,IF(generador!B938=4,24,IF(generador!B938=5,27,IF(generador!B938=6,30,IF(generador!B938=7,33,IF(generador!B938=8,36,IF(generador!B938=9,39,IF(generador!B938=10,42,IF(generador!B938=11,45,IF(generador!B938=12,48,IF(generador!B938=13,51,IF(generador!B938=14,54,IF(generador!B938=15,57))))))))))))))),FALSE),""),"")</f>
        <v/>
      </c>
      <c r="F938" s="16" t="str">
        <f t="shared" si="247"/>
        <v/>
      </c>
      <c r="G938" s="20" t="str">
        <f t="shared" si="248"/>
        <v/>
      </c>
      <c r="H938" s="13" t="str">
        <f t="shared" ca="1" si="251"/>
        <v/>
      </c>
      <c r="I938" s="14" t="str">
        <f t="shared" si="252"/>
        <v/>
      </c>
      <c r="J938" s="14" t="str">
        <f>""</f>
        <v/>
      </c>
      <c r="K938" s="14" t="str">
        <f t="shared" si="253"/>
        <v/>
      </c>
      <c r="L938" s="14" t="str">
        <f t="shared" si="254"/>
        <v/>
      </c>
      <c r="M938" s="14" t="str">
        <f t="shared" si="255"/>
        <v/>
      </c>
      <c r="N938" s="14" t="str">
        <f t="shared" si="256"/>
        <v/>
      </c>
      <c r="O938" s="14" t="str">
        <f t="shared" si="257"/>
        <v/>
      </c>
      <c r="P938" s="14" t="str">
        <f t="shared" si="258"/>
        <v/>
      </c>
      <c r="Q938" s="14" t="str">
        <f t="shared" si="259"/>
        <v/>
      </c>
      <c r="R938" s="96" t="str">
        <f t="shared" si="249"/>
        <v/>
      </c>
      <c r="S938" s="14" t="str">
        <f t="shared" si="260"/>
        <v/>
      </c>
      <c r="T938" s="14" t="str">
        <f t="shared" si="250"/>
        <v/>
      </c>
      <c r="U938" s="14" t="str">
        <f t="shared" si="261"/>
        <v/>
      </c>
      <c r="V938" s="14" t="str">
        <f t="shared" si="262"/>
        <v/>
      </c>
      <c r="W938" s="14" t="str">
        <f>IFERROR(CONCATENATE("PAGO N° ",B938," DEL CONTRATO CPS ",V938," ENTRE ",TEXT(VLOOKUP(A938,matriz,IF(generador!B938=1,16,IF(generador!B938=2,19,IF(generador!B938=3,22,IF(generador!B938=4,25,IF(generador!B938=5,28,IF(generador!B938=6,31,IF(generador!B938=7,34,IF(generador!B938=8,37,IF(generador!B938=9,40,IF(generador!B938=10,43,IF(generador!B938=11,46,IF(generador!B938=12,49,IF(generador!B938=13,52,IF(generador!B938=14,55,IF(generador!B938=15,58))))))))))))))),FALSE),"dd/mm/yyyy")," Y ",TEXT(VLOOKUP(A938,matriz,IF(generador!B938=1,17,IF(generador!B938=2,20,IF(generador!B938=3,23,IF(generador!B938=4,26,IF(generador!B938=5,29,IF(generador!B938=6,32,IF(generador!B938=7,35,IF(generador!B938=8,38,IF(generador!B938=9,41,IF(generador!B938=10,44,IF(generador!B938=11,47,IF(generador!B938=12,50,IF(generador!B938=13,53,IF(generador!B938=14,56,IF(generador!B938=15,59))))))))))))))),FALSE),"dd/mm/yyyy")),"")</f>
        <v/>
      </c>
    </row>
    <row r="939" spans="1:23" x14ac:dyDescent="0.25">
      <c r="A939" s="12"/>
      <c r="B939" s="5"/>
      <c r="C939" s="5"/>
      <c r="D939" s="14" t="str">
        <f t="shared" si="246"/>
        <v/>
      </c>
      <c r="E939" s="15" t="str">
        <f>IFERROR(IF(A939&lt;&gt;"",VLOOKUP(A939,matriz,IF(generador!B939=1,15,IF(generador!B939=2,18,IF(generador!B939=3,21,IF(generador!B939=4,24,IF(generador!B939=5,27,IF(generador!B939=6,30,IF(generador!B939=7,33,IF(generador!B939=8,36,IF(generador!B939=9,39,IF(generador!B939=10,42,IF(generador!B939=11,45,IF(generador!B939=12,48,IF(generador!B939=13,51,IF(generador!B939=14,54,IF(generador!B939=15,57))))))))))))))),FALSE),""),"")</f>
        <v/>
      </c>
      <c r="F939" s="16" t="str">
        <f t="shared" si="247"/>
        <v/>
      </c>
      <c r="G939" s="20" t="str">
        <f t="shared" si="248"/>
        <v/>
      </c>
      <c r="H939" s="13" t="str">
        <f t="shared" ca="1" si="251"/>
        <v/>
      </c>
      <c r="I939" s="14" t="str">
        <f t="shared" si="252"/>
        <v/>
      </c>
      <c r="J939" s="14" t="str">
        <f>""</f>
        <v/>
      </c>
      <c r="K939" s="14" t="str">
        <f t="shared" si="253"/>
        <v/>
      </c>
      <c r="L939" s="14" t="str">
        <f t="shared" si="254"/>
        <v/>
      </c>
      <c r="M939" s="14" t="str">
        <f t="shared" si="255"/>
        <v/>
      </c>
      <c r="N939" s="14" t="str">
        <f t="shared" si="256"/>
        <v/>
      </c>
      <c r="O939" s="14" t="str">
        <f t="shared" si="257"/>
        <v/>
      </c>
      <c r="P939" s="14" t="str">
        <f t="shared" si="258"/>
        <v/>
      </c>
      <c r="Q939" s="14" t="str">
        <f t="shared" si="259"/>
        <v/>
      </c>
      <c r="R939" s="96" t="str">
        <f t="shared" si="249"/>
        <v/>
      </c>
      <c r="S939" s="14" t="str">
        <f t="shared" si="260"/>
        <v/>
      </c>
      <c r="T939" s="14" t="str">
        <f t="shared" si="250"/>
        <v/>
      </c>
      <c r="U939" s="14" t="str">
        <f t="shared" si="261"/>
        <v/>
      </c>
      <c r="V939" s="14" t="str">
        <f t="shared" si="262"/>
        <v/>
      </c>
      <c r="W939" s="14" t="str">
        <f>IFERROR(CONCATENATE("PAGO N° ",B939," DEL CONTRATO CPS ",V939," ENTRE ",TEXT(VLOOKUP(A939,matriz,IF(generador!B939=1,16,IF(generador!B939=2,19,IF(generador!B939=3,22,IF(generador!B939=4,25,IF(generador!B939=5,28,IF(generador!B939=6,31,IF(generador!B939=7,34,IF(generador!B939=8,37,IF(generador!B939=9,40,IF(generador!B939=10,43,IF(generador!B939=11,46,IF(generador!B939=12,49,IF(generador!B939=13,52,IF(generador!B939=14,55,IF(generador!B939=15,58))))))))))))))),FALSE),"dd/mm/yyyy")," Y ",TEXT(VLOOKUP(A939,matriz,IF(generador!B939=1,17,IF(generador!B939=2,20,IF(generador!B939=3,23,IF(generador!B939=4,26,IF(generador!B939=5,29,IF(generador!B939=6,32,IF(generador!B939=7,35,IF(generador!B939=8,38,IF(generador!B939=9,41,IF(generador!B939=10,44,IF(generador!B939=11,47,IF(generador!B939=12,50,IF(generador!B939=13,53,IF(generador!B939=14,56,IF(generador!B939=15,59))))))))))))))),FALSE),"dd/mm/yyyy")),"")</f>
        <v/>
      </c>
    </row>
    <row r="940" spans="1:23" x14ac:dyDescent="0.25">
      <c r="A940" s="12"/>
      <c r="B940" s="5"/>
      <c r="C940" s="5"/>
      <c r="D940" s="14" t="str">
        <f t="shared" si="246"/>
        <v/>
      </c>
      <c r="E940" s="15" t="str">
        <f>IFERROR(IF(A940&lt;&gt;"",VLOOKUP(A940,matriz,IF(generador!B940=1,15,IF(generador!B940=2,18,IF(generador!B940=3,21,IF(generador!B940=4,24,IF(generador!B940=5,27,IF(generador!B940=6,30,IF(generador!B940=7,33,IF(generador!B940=8,36,IF(generador!B940=9,39,IF(generador!B940=10,42,IF(generador!B940=11,45,IF(generador!B940=12,48,IF(generador!B940=13,51,IF(generador!B940=14,54,IF(generador!B940=15,57))))))))))))))),FALSE),""),"")</f>
        <v/>
      </c>
      <c r="F940" s="16" t="str">
        <f t="shared" si="247"/>
        <v/>
      </c>
      <c r="G940" s="20" t="str">
        <f t="shared" si="248"/>
        <v/>
      </c>
      <c r="H940" s="13" t="str">
        <f t="shared" ca="1" si="251"/>
        <v/>
      </c>
      <c r="I940" s="14" t="str">
        <f t="shared" si="252"/>
        <v/>
      </c>
      <c r="J940" s="14" t="str">
        <f>""</f>
        <v/>
      </c>
      <c r="K940" s="14" t="str">
        <f t="shared" si="253"/>
        <v/>
      </c>
      <c r="L940" s="14" t="str">
        <f t="shared" si="254"/>
        <v/>
      </c>
      <c r="M940" s="14" t="str">
        <f t="shared" si="255"/>
        <v/>
      </c>
      <c r="N940" s="14" t="str">
        <f t="shared" si="256"/>
        <v/>
      </c>
      <c r="O940" s="14" t="str">
        <f t="shared" si="257"/>
        <v/>
      </c>
      <c r="P940" s="14" t="str">
        <f t="shared" si="258"/>
        <v/>
      </c>
      <c r="Q940" s="14" t="str">
        <f t="shared" si="259"/>
        <v/>
      </c>
      <c r="R940" s="96" t="str">
        <f t="shared" si="249"/>
        <v/>
      </c>
      <c r="S940" s="14" t="str">
        <f t="shared" si="260"/>
        <v/>
      </c>
      <c r="T940" s="14" t="str">
        <f t="shared" si="250"/>
        <v/>
      </c>
      <c r="U940" s="14" t="str">
        <f t="shared" si="261"/>
        <v/>
      </c>
      <c r="V940" s="14" t="str">
        <f t="shared" si="262"/>
        <v/>
      </c>
      <c r="W940" s="14" t="str">
        <f>IFERROR(CONCATENATE("PAGO N° ",B940," DEL CONTRATO CPS ",V940," ENTRE ",TEXT(VLOOKUP(A940,matriz,IF(generador!B940=1,16,IF(generador!B940=2,19,IF(generador!B940=3,22,IF(generador!B940=4,25,IF(generador!B940=5,28,IF(generador!B940=6,31,IF(generador!B940=7,34,IF(generador!B940=8,37,IF(generador!B940=9,40,IF(generador!B940=10,43,IF(generador!B940=11,46,IF(generador!B940=12,49,IF(generador!B940=13,52,IF(generador!B940=14,55,IF(generador!B940=15,58))))))))))))))),FALSE),"dd/mm/yyyy")," Y ",TEXT(VLOOKUP(A940,matriz,IF(generador!B940=1,17,IF(generador!B940=2,20,IF(generador!B940=3,23,IF(generador!B940=4,26,IF(generador!B940=5,29,IF(generador!B940=6,32,IF(generador!B940=7,35,IF(generador!B940=8,38,IF(generador!B940=9,41,IF(generador!B940=10,44,IF(generador!B940=11,47,IF(generador!B940=12,50,IF(generador!B940=13,53,IF(generador!B940=14,56,IF(generador!B940=15,59))))))))))))))),FALSE),"dd/mm/yyyy")),"")</f>
        <v/>
      </c>
    </row>
    <row r="941" spans="1:23" x14ac:dyDescent="0.25">
      <c r="A941" s="12"/>
      <c r="B941" s="5"/>
      <c r="C941" s="5"/>
      <c r="D941" s="14" t="str">
        <f t="shared" si="246"/>
        <v/>
      </c>
      <c r="E941" s="15" t="str">
        <f>IFERROR(IF(A941&lt;&gt;"",VLOOKUP(A941,matriz,IF(generador!B941=1,15,IF(generador!B941=2,18,IF(generador!B941=3,21,IF(generador!B941=4,24,IF(generador!B941=5,27,IF(generador!B941=6,30,IF(generador!B941=7,33,IF(generador!B941=8,36,IF(generador!B941=9,39,IF(generador!B941=10,42,IF(generador!B941=11,45,IF(generador!B941=12,48,IF(generador!B941=13,51,IF(generador!B941=14,54,IF(generador!B941=15,57))))))))))))))),FALSE),""),"")</f>
        <v/>
      </c>
      <c r="F941" s="16" t="str">
        <f t="shared" si="247"/>
        <v/>
      </c>
      <c r="G941" s="20" t="str">
        <f t="shared" si="248"/>
        <v/>
      </c>
      <c r="H941" s="13" t="str">
        <f t="shared" ca="1" si="251"/>
        <v/>
      </c>
      <c r="I941" s="14" t="str">
        <f t="shared" si="252"/>
        <v/>
      </c>
      <c r="J941" s="14" t="str">
        <f>""</f>
        <v/>
      </c>
      <c r="K941" s="14" t="str">
        <f t="shared" si="253"/>
        <v/>
      </c>
      <c r="L941" s="14" t="str">
        <f t="shared" si="254"/>
        <v/>
      </c>
      <c r="M941" s="14" t="str">
        <f t="shared" si="255"/>
        <v/>
      </c>
      <c r="N941" s="14" t="str">
        <f t="shared" si="256"/>
        <v/>
      </c>
      <c r="O941" s="14" t="str">
        <f t="shared" si="257"/>
        <v/>
      </c>
      <c r="P941" s="14" t="str">
        <f t="shared" si="258"/>
        <v/>
      </c>
      <c r="Q941" s="14" t="str">
        <f t="shared" si="259"/>
        <v/>
      </c>
      <c r="R941" s="96" t="str">
        <f t="shared" si="249"/>
        <v/>
      </c>
      <c r="S941" s="14" t="str">
        <f t="shared" si="260"/>
        <v/>
      </c>
      <c r="T941" s="14" t="str">
        <f t="shared" si="250"/>
        <v/>
      </c>
      <c r="U941" s="14" t="str">
        <f t="shared" si="261"/>
        <v/>
      </c>
      <c r="V941" s="14" t="str">
        <f t="shared" si="262"/>
        <v/>
      </c>
      <c r="W941" s="14" t="str">
        <f>IFERROR(CONCATENATE("PAGO N° ",B941," DEL CONTRATO CPS ",V941," ENTRE ",TEXT(VLOOKUP(A941,matriz,IF(generador!B941=1,16,IF(generador!B941=2,19,IF(generador!B941=3,22,IF(generador!B941=4,25,IF(generador!B941=5,28,IF(generador!B941=6,31,IF(generador!B941=7,34,IF(generador!B941=8,37,IF(generador!B941=9,40,IF(generador!B941=10,43,IF(generador!B941=11,46,IF(generador!B941=12,49,IF(generador!B941=13,52,IF(generador!B941=14,55,IF(generador!B941=15,58))))))))))))))),FALSE),"dd/mm/yyyy")," Y ",TEXT(VLOOKUP(A941,matriz,IF(generador!B941=1,17,IF(generador!B941=2,20,IF(generador!B941=3,23,IF(generador!B941=4,26,IF(generador!B941=5,29,IF(generador!B941=6,32,IF(generador!B941=7,35,IF(generador!B941=8,38,IF(generador!B941=9,41,IF(generador!B941=10,44,IF(generador!B941=11,47,IF(generador!B941=12,50,IF(generador!B941=13,53,IF(generador!B941=14,56,IF(generador!B941=15,59))))))))))))))),FALSE),"dd/mm/yyyy")),"")</f>
        <v/>
      </c>
    </row>
    <row r="942" spans="1:23" x14ac:dyDescent="0.25">
      <c r="A942" s="12"/>
      <c r="B942" s="5"/>
      <c r="C942" s="5"/>
      <c r="D942" s="14" t="str">
        <f t="shared" si="246"/>
        <v/>
      </c>
      <c r="E942" s="15" t="str">
        <f>IFERROR(IF(A942&lt;&gt;"",VLOOKUP(A942,matriz,IF(generador!B942=1,15,IF(generador!B942=2,18,IF(generador!B942=3,21,IF(generador!B942=4,24,IF(generador!B942=5,27,IF(generador!B942=6,30,IF(generador!B942=7,33,IF(generador!B942=8,36,IF(generador!B942=9,39,IF(generador!B942=10,42,IF(generador!B942=11,45,IF(generador!B942=12,48,IF(generador!B942=13,51,IF(generador!B942=14,54,IF(generador!B942=15,57))))))))))))))),FALSE),""),"")</f>
        <v/>
      </c>
      <c r="F942" s="16" t="str">
        <f t="shared" si="247"/>
        <v/>
      </c>
      <c r="G942" s="20" t="str">
        <f t="shared" si="248"/>
        <v/>
      </c>
      <c r="H942" s="13" t="str">
        <f t="shared" ca="1" si="251"/>
        <v/>
      </c>
      <c r="I942" s="14" t="str">
        <f t="shared" si="252"/>
        <v/>
      </c>
      <c r="J942" s="14" t="str">
        <f>""</f>
        <v/>
      </c>
      <c r="K942" s="14" t="str">
        <f t="shared" si="253"/>
        <v/>
      </c>
      <c r="L942" s="14" t="str">
        <f t="shared" si="254"/>
        <v/>
      </c>
      <c r="M942" s="14" t="str">
        <f t="shared" si="255"/>
        <v/>
      </c>
      <c r="N942" s="14" t="str">
        <f t="shared" si="256"/>
        <v/>
      </c>
      <c r="O942" s="14" t="str">
        <f t="shared" si="257"/>
        <v/>
      </c>
      <c r="P942" s="14" t="str">
        <f t="shared" si="258"/>
        <v/>
      </c>
      <c r="Q942" s="14" t="str">
        <f t="shared" si="259"/>
        <v/>
      </c>
      <c r="R942" s="96" t="str">
        <f t="shared" si="249"/>
        <v/>
      </c>
      <c r="S942" s="14" t="str">
        <f t="shared" si="260"/>
        <v/>
      </c>
      <c r="T942" s="14" t="str">
        <f t="shared" si="250"/>
        <v/>
      </c>
      <c r="U942" s="14" t="str">
        <f t="shared" si="261"/>
        <v/>
      </c>
      <c r="V942" s="14" t="str">
        <f t="shared" si="262"/>
        <v/>
      </c>
      <c r="W942" s="14" t="str">
        <f>IFERROR(CONCATENATE("PAGO N° ",B942," DEL CONTRATO CPS ",V942," ENTRE ",TEXT(VLOOKUP(A942,matriz,IF(generador!B942=1,16,IF(generador!B942=2,19,IF(generador!B942=3,22,IF(generador!B942=4,25,IF(generador!B942=5,28,IF(generador!B942=6,31,IF(generador!B942=7,34,IF(generador!B942=8,37,IF(generador!B942=9,40,IF(generador!B942=10,43,IF(generador!B942=11,46,IF(generador!B942=12,49,IF(generador!B942=13,52,IF(generador!B942=14,55,IF(generador!B942=15,58))))))))))))))),FALSE),"dd/mm/yyyy")," Y ",TEXT(VLOOKUP(A942,matriz,IF(generador!B942=1,17,IF(generador!B942=2,20,IF(generador!B942=3,23,IF(generador!B942=4,26,IF(generador!B942=5,29,IF(generador!B942=6,32,IF(generador!B942=7,35,IF(generador!B942=8,38,IF(generador!B942=9,41,IF(generador!B942=10,44,IF(generador!B942=11,47,IF(generador!B942=12,50,IF(generador!B942=13,53,IF(generador!B942=14,56,IF(generador!B942=15,59))))))))))))))),FALSE),"dd/mm/yyyy")),"")</f>
        <v/>
      </c>
    </row>
    <row r="943" spans="1:23" x14ac:dyDescent="0.25">
      <c r="A943" s="12"/>
      <c r="B943" s="5"/>
      <c r="C943" s="5"/>
      <c r="D943" s="14" t="str">
        <f t="shared" si="246"/>
        <v/>
      </c>
      <c r="E943" s="15" t="str">
        <f>IFERROR(IF(A943&lt;&gt;"",VLOOKUP(A943,matriz,IF(generador!B943=1,15,IF(generador!B943=2,18,IF(generador!B943=3,21,IF(generador!B943=4,24,IF(generador!B943=5,27,IF(generador!B943=6,30,IF(generador!B943=7,33,IF(generador!B943=8,36,IF(generador!B943=9,39,IF(generador!B943=10,42,IF(generador!B943=11,45,IF(generador!B943=12,48,IF(generador!B943=13,51,IF(generador!B943=14,54,IF(generador!B943=15,57))))))))))))))),FALSE),""),"")</f>
        <v/>
      </c>
      <c r="F943" s="16" t="str">
        <f t="shared" si="247"/>
        <v/>
      </c>
      <c r="G943" s="20" t="str">
        <f t="shared" si="248"/>
        <v/>
      </c>
      <c r="H943" s="13" t="str">
        <f t="shared" ca="1" si="251"/>
        <v/>
      </c>
      <c r="I943" s="14" t="str">
        <f t="shared" si="252"/>
        <v/>
      </c>
      <c r="J943" s="14" t="str">
        <f>""</f>
        <v/>
      </c>
      <c r="K943" s="14" t="str">
        <f t="shared" si="253"/>
        <v/>
      </c>
      <c r="L943" s="14" t="str">
        <f t="shared" si="254"/>
        <v/>
      </c>
      <c r="M943" s="14" t="str">
        <f t="shared" si="255"/>
        <v/>
      </c>
      <c r="N943" s="14" t="str">
        <f t="shared" si="256"/>
        <v/>
      </c>
      <c r="O943" s="14" t="str">
        <f t="shared" si="257"/>
        <v/>
      </c>
      <c r="P943" s="14" t="str">
        <f t="shared" si="258"/>
        <v/>
      </c>
      <c r="Q943" s="14" t="str">
        <f t="shared" si="259"/>
        <v/>
      </c>
      <c r="R943" s="96" t="str">
        <f t="shared" si="249"/>
        <v/>
      </c>
      <c r="S943" s="14" t="str">
        <f t="shared" si="260"/>
        <v/>
      </c>
      <c r="T943" s="14" t="str">
        <f t="shared" si="250"/>
        <v/>
      </c>
      <c r="U943" s="14" t="str">
        <f t="shared" si="261"/>
        <v/>
      </c>
      <c r="V943" s="14" t="str">
        <f t="shared" si="262"/>
        <v/>
      </c>
      <c r="W943" s="14" t="str">
        <f>IFERROR(CONCATENATE("PAGO N° ",B943," DEL CONTRATO CPS ",V943," ENTRE ",TEXT(VLOOKUP(A943,matriz,IF(generador!B943=1,16,IF(generador!B943=2,19,IF(generador!B943=3,22,IF(generador!B943=4,25,IF(generador!B943=5,28,IF(generador!B943=6,31,IF(generador!B943=7,34,IF(generador!B943=8,37,IF(generador!B943=9,40,IF(generador!B943=10,43,IF(generador!B943=11,46,IF(generador!B943=12,49,IF(generador!B943=13,52,IF(generador!B943=14,55,IF(generador!B943=15,58))))))))))))))),FALSE),"dd/mm/yyyy")," Y ",TEXT(VLOOKUP(A943,matriz,IF(generador!B943=1,17,IF(generador!B943=2,20,IF(generador!B943=3,23,IF(generador!B943=4,26,IF(generador!B943=5,29,IF(generador!B943=6,32,IF(generador!B943=7,35,IF(generador!B943=8,38,IF(generador!B943=9,41,IF(generador!B943=10,44,IF(generador!B943=11,47,IF(generador!B943=12,50,IF(generador!B943=13,53,IF(generador!B943=14,56,IF(generador!B943=15,59))))))))))))))),FALSE),"dd/mm/yyyy")),"")</f>
        <v/>
      </c>
    </row>
    <row r="944" spans="1:23" x14ac:dyDescent="0.25">
      <c r="A944" s="12"/>
      <c r="B944" s="5"/>
      <c r="C944" s="5"/>
      <c r="D944" s="14" t="str">
        <f t="shared" si="246"/>
        <v/>
      </c>
      <c r="E944" s="15" t="str">
        <f>IFERROR(IF(A944&lt;&gt;"",VLOOKUP(A944,matriz,IF(generador!B944=1,15,IF(generador!B944=2,18,IF(generador!B944=3,21,IF(generador!B944=4,24,IF(generador!B944=5,27,IF(generador!B944=6,30,IF(generador!B944=7,33,IF(generador!B944=8,36,IF(generador!B944=9,39,IF(generador!B944=10,42,IF(generador!B944=11,45,IF(generador!B944=12,48,IF(generador!B944=13,51,IF(generador!B944=14,54,IF(generador!B944=15,57))))))))))))))),FALSE),""),"")</f>
        <v/>
      </c>
      <c r="F944" s="16" t="str">
        <f t="shared" si="247"/>
        <v/>
      </c>
      <c r="G944" s="20" t="str">
        <f t="shared" si="248"/>
        <v/>
      </c>
      <c r="H944" s="13" t="str">
        <f t="shared" ca="1" si="251"/>
        <v/>
      </c>
      <c r="I944" s="14" t="str">
        <f t="shared" si="252"/>
        <v/>
      </c>
      <c r="J944" s="14" t="str">
        <f>""</f>
        <v/>
      </c>
      <c r="K944" s="14" t="str">
        <f t="shared" si="253"/>
        <v/>
      </c>
      <c r="L944" s="14" t="str">
        <f t="shared" si="254"/>
        <v/>
      </c>
      <c r="M944" s="14" t="str">
        <f t="shared" si="255"/>
        <v/>
      </c>
      <c r="N944" s="14" t="str">
        <f t="shared" si="256"/>
        <v/>
      </c>
      <c r="O944" s="14" t="str">
        <f t="shared" si="257"/>
        <v/>
      </c>
      <c r="P944" s="14" t="str">
        <f t="shared" si="258"/>
        <v/>
      </c>
      <c r="Q944" s="14" t="str">
        <f t="shared" si="259"/>
        <v/>
      </c>
      <c r="R944" s="96" t="str">
        <f t="shared" si="249"/>
        <v/>
      </c>
      <c r="S944" s="14" t="str">
        <f t="shared" si="260"/>
        <v/>
      </c>
      <c r="T944" s="14" t="str">
        <f t="shared" si="250"/>
        <v/>
      </c>
      <c r="U944" s="14" t="str">
        <f t="shared" si="261"/>
        <v/>
      </c>
      <c r="V944" s="14" t="str">
        <f t="shared" si="262"/>
        <v/>
      </c>
      <c r="W944" s="14" t="str">
        <f>IFERROR(CONCATENATE("PAGO N° ",B944," DEL CONTRATO CPS ",V944," ENTRE ",TEXT(VLOOKUP(A944,matriz,IF(generador!B944=1,16,IF(generador!B944=2,19,IF(generador!B944=3,22,IF(generador!B944=4,25,IF(generador!B944=5,28,IF(generador!B944=6,31,IF(generador!B944=7,34,IF(generador!B944=8,37,IF(generador!B944=9,40,IF(generador!B944=10,43,IF(generador!B944=11,46,IF(generador!B944=12,49,IF(generador!B944=13,52,IF(generador!B944=14,55,IF(generador!B944=15,58))))))))))))))),FALSE),"dd/mm/yyyy")," Y ",TEXT(VLOOKUP(A944,matriz,IF(generador!B944=1,17,IF(generador!B944=2,20,IF(generador!B944=3,23,IF(generador!B944=4,26,IF(generador!B944=5,29,IF(generador!B944=6,32,IF(generador!B944=7,35,IF(generador!B944=8,38,IF(generador!B944=9,41,IF(generador!B944=10,44,IF(generador!B944=11,47,IF(generador!B944=12,50,IF(generador!B944=13,53,IF(generador!B944=14,56,IF(generador!B944=15,59))))))))))))))),FALSE),"dd/mm/yyyy")),"")</f>
        <v/>
      </c>
    </row>
    <row r="945" spans="1:23" x14ac:dyDescent="0.25">
      <c r="A945" s="12"/>
      <c r="B945" s="5"/>
      <c r="C945" s="5"/>
      <c r="D945" s="14" t="str">
        <f t="shared" si="246"/>
        <v/>
      </c>
      <c r="E945" s="15" t="str">
        <f>IFERROR(IF(A945&lt;&gt;"",VLOOKUP(A945,matriz,IF(generador!B945=1,15,IF(generador!B945=2,18,IF(generador!B945=3,21,IF(generador!B945=4,24,IF(generador!B945=5,27,IF(generador!B945=6,30,IF(generador!B945=7,33,IF(generador!B945=8,36,IF(generador!B945=9,39,IF(generador!B945=10,42,IF(generador!B945=11,45,IF(generador!B945=12,48,IF(generador!B945=13,51,IF(generador!B945=14,54,IF(generador!B945=15,57))))))))))))))),FALSE),""),"")</f>
        <v/>
      </c>
      <c r="F945" s="16" t="str">
        <f t="shared" si="247"/>
        <v/>
      </c>
      <c r="G945" s="20" t="str">
        <f t="shared" si="248"/>
        <v/>
      </c>
      <c r="H945" s="13" t="str">
        <f t="shared" ca="1" si="251"/>
        <v/>
      </c>
      <c r="I945" s="14" t="str">
        <f t="shared" si="252"/>
        <v/>
      </c>
      <c r="J945" s="14" t="str">
        <f>""</f>
        <v/>
      </c>
      <c r="K945" s="14" t="str">
        <f t="shared" si="253"/>
        <v/>
      </c>
      <c r="L945" s="14" t="str">
        <f t="shared" si="254"/>
        <v/>
      </c>
      <c r="M945" s="14" t="str">
        <f t="shared" si="255"/>
        <v/>
      </c>
      <c r="N945" s="14" t="str">
        <f t="shared" si="256"/>
        <v/>
      </c>
      <c r="O945" s="14" t="str">
        <f t="shared" si="257"/>
        <v/>
      </c>
      <c r="P945" s="14" t="str">
        <f t="shared" si="258"/>
        <v/>
      </c>
      <c r="Q945" s="14" t="str">
        <f t="shared" si="259"/>
        <v/>
      </c>
      <c r="R945" s="96" t="str">
        <f t="shared" si="249"/>
        <v/>
      </c>
      <c r="S945" s="14" t="str">
        <f t="shared" si="260"/>
        <v/>
      </c>
      <c r="T945" s="14" t="str">
        <f t="shared" si="250"/>
        <v/>
      </c>
      <c r="U945" s="14" t="str">
        <f t="shared" si="261"/>
        <v/>
      </c>
      <c r="V945" s="14" t="str">
        <f t="shared" si="262"/>
        <v/>
      </c>
      <c r="W945" s="14" t="str">
        <f>IFERROR(CONCATENATE("PAGO N° ",B945," DEL CONTRATO CPS ",V945," ENTRE ",TEXT(VLOOKUP(A945,matriz,IF(generador!B945=1,16,IF(generador!B945=2,19,IF(generador!B945=3,22,IF(generador!B945=4,25,IF(generador!B945=5,28,IF(generador!B945=6,31,IF(generador!B945=7,34,IF(generador!B945=8,37,IF(generador!B945=9,40,IF(generador!B945=10,43,IF(generador!B945=11,46,IF(generador!B945=12,49,IF(generador!B945=13,52,IF(generador!B945=14,55,IF(generador!B945=15,58))))))))))))))),FALSE),"dd/mm/yyyy")," Y ",TEXT(VLOOKUP(A945,matriz,IF(generador!B945=1,17,IF(generador!B945=2,20,IF(generador!B945=3,23,IF(generador!B945=4,26,IF(generador!B945=5,29,IF(generador!B945=6,32,IF(generador!B945=7,35,IF(generador!B945=8,38,IF(generador!B945=9,41,IF(generador!B945=10,44,IF(generador!B945=11,47,IF(generador!B945=12,50,IF(generador!B945=13,53,IF(generador!B945=14,56,IF(generador!B945=15,59))))))))))))))),FALSE),"dd/mm/yyyy")),"")</f>
        <v/>
      </c>
    </row>
    <row r="946" spans="1:23" x14ac:dyDescent="0.25">
      <c r="A946" s="12"/>
      <c r="B946" s="5"/>
      <c r="C946" s="5"/>
      <c r="D946" s="14" t="str">
        <f t="shared" si="246"/>
        <v/>
      </c>
      <c r="E946" s="15" t="str">
        <f>IFERROR(IF(A946&lt;&gt;"",VLOOKUP(A946,matriz,IF(generador!B946=1,15,IF(generador!B946=2,18,IF(generador!B946=3,21,IF(generador!B946=4,24,IF(generador!B946=5,27,IF(generador!B946=6,30,IF(generador!B946=7,33,IF(generador!B946=8,36,IF(generador!B946=9,39,IF(generador!B946=10,42,IF(generador!B946=11,45,IF(generador!B946=12,48,IF(generador!B946=13,51,IF(generador!B946=14,54,IF(generador!B946=15,57))))))))))))))),FALSE),""),"")</f>
        <v/>
      </c>
      <c r="F946" s="16" t="str">
        <f t="shared" si="247"/>
        <v/>
      </c>
      <c r="G946" s="20" t="str">
        <f t="shared" si="248"/>
        <v/>
      </c>
      <c r="H946" s="13" t="str">
        <f t="shared" ca="1" si="251"/>
        <v/>
      </c>
      <c r="I946" s="14" t="str">
        <f t="shared" si="252"/>
        <v/>
      </c>
      <c r="J946" s="14" t="str">
        <f>""</f>
        <v/>
      </c>
      <c r="K946" s="14" t="str">
        <f t="shared" si="253"/>
        <v/>
      </c>
      <c r="L946" s="14" t="str">
        <f t="shared" si="254"/>
        <v/>
      </c>
      <c r="M946" s="14" t="str">
        <f t="shared" si="255"/>
        <v/>
      </c>
      <c r="N946" s="14" t="str">
        <f t="shared" si="256"/>
        <v/>
      </c>
      <c r="O946" s="14" t="str">
        <f t="shared" si="257"/>
        <v/>
      </c>
      <c r="P946" s="14" t="str">
        <f t="shared" si="258"/>
        <v/>
      </c>
      <c r="Q946" s="14" t="str">
        <f t="shared" si="259"/>
        <v/>
      </c>
      <c r="R946" s="96" t="str">
        <f t="shared" si="249"/>
        <v/>
      </c>
      <c r="S946" s="14" t="str">
        <f t="shared" si="260"/>
        <v/>
      </c>
      <c r="T946" s="14" t="str">
        <f t="shared" si="250"/>
        <v/>
      </c>
      <c r="U946" s="14" t="str">
        <f t="shared" si="261"/>
        <v/>
      </c>
      <c r="V946" s="14" t="str">
        <f t="shared" si="262"/>
        <v/>
      </c>
      <c r="W946" s="14" t="str">
        <f>IFERROR(CONCATENATE("PAGO N° ",B946," DEL CONTRATO CPS ",V946," ENTRE ",TEXT(VLOOKUP(A946,matriz,IF(generador!B946=1,16,IF(generador!B946=2,19,IF(generador!B946=3,22,IF(generador!B946=4,25,IF(generador!B946=5,28,IF(generador!B946=6,31,IF(generador!B946=7,34,IF(generador!B946=8,37,IF(generador!B946=9,40,IF(generador!B946=10,43,IF(generador!B946=11,46,IF(generador!B946=12,49,IF(generador!B946=13,52,IF(generador!B946=14,55,IF(generador!B946=15,58))))))))))))))),FALSE),"dd/mm/yyyy")," Y ",TEXT(VLOOKUP(A946,matriz,IF(generador!B946=1,17,IF(generador!B946=2,20,IF(generador!B946=3,23,IF(generador!B946=4,26,IF(generador!B946=5,29,IF(generador!B946=6,32,IF(generador!B946=7,35,IF(generador!B946=8,38,IF(generador!B946=9,41,IF(generador!B946=10,44,IF(generador!B946=11,47,IF(generador!B946=12,50,IF(generador!B946=13,53,IF(generador!B946=14,56,IF(generador!B946=15,59))))))))))))))),FALSE),"dd/mm/yyyy")),"")</f>
        <v/>
      </c>
    </row>
    <row r="947" spans="1:23" x14ac:dyDescent="0.25">
      <c r="A947" s="12"/>
      <c r="B947" s="5"/>
      <c r="C947" s="5"/>
      <c r="D947" s="14" t="str">
        <f t="shared" si="246"/>
        <v/>
      </c>
      <c r="E947" s="15" t="str">
        <f>IFERROR(IF(A947&lt;&gt;"",VLOOKUP(A947,matriz,IF(generador!B947=1,15,IF(generador!B947=2,18,IF(generador!B947=3,21,IF(generador!B947=4,24,IF(generador!B947=5,27,IF(generador!B947=6,30,IF(generador!B947=7,33,IF(generador!B947=8,36,IF(generador!B947=9,39,IF(generador!B947=10,42,IF(generador!B947=11,45,IF(generador!B947=12,48,IF(generador!B947=13,51,IF(generador!B947=14,54,IF(generador!B947=15,57))))))))))))))),FALSE),""),"")</f>
        <v/>
      </c>
      <c r="F947" s="16" t="str">
        <f t="shared" si="247"/>
        <v/>
      </c>
      <c r="G947" s="20" t="str">
        <f t="shared" si="248"/>
        <v/>
      </c>
      <c r="H947" s="13" t="str">
        <f t="shared" ca="1" si="251"/>
        <v/>
      </c>
      <c r="I947" s="14" t="str">
        <f t="shared" si="252"/>
        <v/>
      </c>
      <c r="J947" s="14" t="str">
        <f>""</f>
        <v/>
      </c>
      <c r="K947" s="14" t="str">
        <f t="shared" si="253"/>
        <v/>
      </c>
      <c r="L947" s="14" t="str">
        <f t="shared" si="254"/>
        <v/>
      </c>
      <c r="M947" s="14" t="str">
        <f t="shared" si="255"/>
        <v/>
      </c>
      <c r="N947" s="14" t="str">
        <f t="shared" si="256"/>
        <v/>
      </c>
      <c r="O947" s="14" t="str">
        <f t="shared" si="257"/>
        <v/>
      </c>
      <c r="P947" s="14" t="str">
        <f t="shared" si="258"/>
        <v/>
      </c>
      <c r="Q947" s="14" t="str">
        <f t="shared" si="259"/>
        <v/>
      </c>
      <c r="R947" s="96" t="str">
        <f t="shared" si="249"/>
        <v/>
      </c>
      <c r="S947" s="14" t="str">
        <f t="shared" si="260"/>
        <v/>
      </c>
      <c r="T947" s="14" t="str">
        <f t="shared" si="250"/>
        <v/>
      </c>
      <c r="U947" s="14" t="str">
        <f t="shared" si="261"/>
        <v/>
      </c>
      <c r="V947" s="14" t="str">
        <f t="shared" si="262"/>
        <v/>
      </c>
      <c r="W947" s="14" t="str">
        <f>IFERROR(CONCATENATE("PAGO N° ",B947," DEL CONTRATO CPS ",V947," ENTRE ",TEXT(VLOOKUP(A947,matriz,IF(generador!B947=1,16,IF(generador!B947=2,19,IF(generador!B947=3,22,IF(generador!B947=4,25,IF(generador!B947=5,28,IF(generador!B947=6,31,IF(generador!B947=7,34,IF(generador!B947=8,37,IF(generador!B947=9,40,IF(generador!B947=10,43,IF(generador!B947=11,46,IF(generador!B947=12,49,IF(generador!B947=13,52,IF(generador!B947=14,55,IF(generador!B947=15,58))))))))))))))),FALSE),"dd/mm/yyyy")," Y ",TEXT(VLOOKUP(A947,matriz,IF(generador!B947=1,17,IF(generador!B947=2,20,IF(generador!B947=3,23,IF(generador!B947=4,26,IF(generador!B947=5,29,IF(generador!B947=6,32,IF(generador!B947=7,35,IF(generador!B947=8,38,IF(generador!B947=9,41,IF(generador!B947=10,44,IF(generador!B947=11,47,IF(generador!B947=12,50,IF(generador!B947=13,53,IF(generador!B947=14,56,IF(generador!B947=15,59))))))))))))))),FALSE),"dd/mm/yyyy")),"")</f>
        <v/>
      </c>
    </row>
    <row r="948" spans="1:23" x14ac:dyDescent="0.25">
      <c r="A948" s="12"/>
      <c r="B948" s="5"/>
      <c r="C948" s="5"/>
      <c r="D948" s="14" t="str">
        <f t="shared" si="246"/>
        <v/>
      </c>
      <c r="E948" s="15" t="str">
        <f>IFERROR(IF(A948&lt;&gt;"",VLOOKUP(A948,matriz,IF(generador!B948=1,15,IF(generador!B948=2,18,IF(generador!B948=3,21,IF(generador!B948=4,24,IF(generador!B948=5,27,IF(generador!B948=6,30,IF(generador!B948=7,33,IF(generador!B948=8,36,IF(generador!B948=9,39,IF(generador!B948=10,42,IF(generador!B948=11,45,IF(generador!B948=12,48,IF(generador!B948=13,51,IF(generador!B948=14,54,IF(generador!B948=15,57))))))))))))))),FALSE),""),"")</f>
        <v/>
      </c>
      <c r="F948" s="16" t="str">
        <f t="shared" si="247"/>
        <v/>
      </c>
      <c r="G948" s="20" t="str">
        <f t="shared" si="248"/>
        <v/>
      </c>
      <c r="H948" s="13" t="str">
        <f t="shared" ca="1" si="251"/>
        <v/>
      </c>
      <c r="I948" s="14" t="str">
        <f t="shared" si="252"/>
        <v/>
      </c>
      <c r="J948" s="14" t="str">
        <f>""</f>
        <v/>
      </c>
      <c r="K948" s="14" t="str">
        <f t="shared" si="253"/>
        <v/>
      </c>
      <c r="L948" s="14" t="str">
        <f t="shared" si="254"/>
        <v/>
      </c>
      <c r="M948" s="14" t="str">
        <f t="shared" si="255"/>
        <v/>
      </c>
      <c r="N948" s="14" t="str">
        <f t="shared" si="256"/>
        <v/>
      </c>
      <c r="O948" s="14" t="str">
        <f t="shared" si="257"/>
        <v/>
      </c>
      <c r="P948" s="14" t="str">
        <f t="shared" si="258"/>
        <v/>
      </c>
      <c r="Q948" s="14" t="str">
        <f t="shared" si="259"/>
        <v/>
      </c>
      <c r="R948" s="96" t="str">
        <f t="shared" si="249"/>
        <v/>
      </c>
      <c r="S948" s="14" t="str">
        <f t="shared" si="260"/>
        <v/>
      </c>
      <c r="T948" s="14" t="str">
        <f t="shared" si="250"/>
        <v/>
      </c>
      <c r="U948" s="14" t="str">
        <f t="shared" si="261"/>
        <v/>
      </c>
      <c r="V948" s="14" t="str">
        <f t="shared" si="262"/>
        <v/>
      </c>
      <c r="W948" s="14" t="str">
        <f>IFERROR(CONCATENATE("PAGO N° ",B948," DEL CONTRATO CPS ",V948," ENTRE ",TEXT(VLOOKUP(A948,matriz,IF(generador!B948=1,16,IF(generador!B948=2,19,IF(generador!B948=3,22,IF(generador!B948=4,25,IF(generador!B948=5,28,IF(generador!B948=6,31,IF(generador!B948=7,34,IF(generador!B948=8,37,IF(generador!B948=9,40,IF(generador!B948=10,43,IF(generador!B948=11,46,IF(generador!B948=12,49,IF(generador!B948=13,52,IF(generador!B948=14,55,IF(generador!B948=15,58))))))))))))))),FALSE),"dd/mm/yyyy")," Y ",TEXT(VLOOKUP(A948,matriz,IF(generador!B948=1,17,IF(generador!B948=2,20,IF(generador!B948=3,23,IF(generador!B948=4,26,IF(generador!B948=5,29,IF(generador!B948=6,32,IF(generador!B948=7,35,IF(generador!B948=8,38,IF(generador!B948=9,41,IF(generador!B948=10,44,IF(generador!B948=11,47,IF(generador!B948=12,50,IF(generador!B948=13,53,IF(generador!B948=14,56,IF(generador!B948=15,59))))))))))))))),FALSE),"dd/mm/yyyy")),"")</f>
        <v/>
      </c>
    </row>
    <row r="949" spans="1:23" x14ac:dyDescent="0.25">
      <c r="A949" s="12"/>
      <c r="B949" s="5"/>
      <c r="C949" s="5"/>
      <c r="D949" s="14" t="str">
        <f t="shared" si="246"/>
        <v/>
      </c>
      <c r="E949" s="15" t="str">
        <f>IFERROR(IF(A949&lt;&gt;"",VLOOKUP(A949,matriz,IF(generador!B949=1,15,IF(generador!B949=2,18,IF(generador!B949=3,21,IF(generador!B949=4,24,IF(generador!B949=5,27,IF(generador!B949=6,30,IF(generador!B949=7,33,IF(generador!B949=8,36,IF(generador!B949=9,39,IF(generador!B949=10,42,IF(generador!B949=11,45,IF(generador!B949=12,48,IF(generador!B949=13,51,IF(generador!B949=14,54,IF(generador!B949=15,57))))))))))))))),FALSE),""),"")</f>
        <v/>
      </c>
      <c r="F949" s="16" t="str">
        <f t="shared" si="247"/>
        <v/>
      </c>
      <c r="G949" s="20" t="str">
        <f t="shared" si="248"/>
        <v/>
      </c>
      <c r="H949" s="13" t="str">
        <f t="shared" ca="1" si="251"/>
        <v/>
      </c>
      <c r="I949" s="14" t="str">
        <f t="shared" si="252"/>
        <v/>
      </c>
      <c r="J949" s="14" t="str">
        <f>""</f>
        <v/>
      </c>
      <c r="K949" s="14" t="str">
        <f t="shared" si="253"/>
        <v/>
      </c>
      <c r="L949" s="14" t="str">
        <f t="shared" si="254"/>
        <v/>
      </c>
      <c r="M949" s="14" t="str">
        <f t="shared" si="255"/>
        <v/>
      </c>
      <c r="N949" s="14" t="str">
        <f t="shared" si="256"/>
        <v/>
      </c>
      <c r="O949" s="14" t="str">
        <f t="shared" si="257"/>
        <v/>
      </c>
      <c r="P949" s="14" t="str">
        <f t="shared" si="258"/>
        <v/>
      </c>
      <c r="Q949" s="14" t="str">
        <f t="shared" si="259"/>
        <v/>
      </c>
      <c r="R949" s="96" t="str">
        <f t="shared" si="249"/>
        <v/>
      </c>
      <c r="S949" s="14" t="str">
        <f t="shared" si="260"/>
        <v/>
      </c>
      <c r="T949" s="14" t="str">
        <f t="shared" si="250"/>
        <v/>
      </c>
      <c r="U949" s="14" t="str">
        <f t="shared" si="261"/>
        <v/>
      </c>
      <c r="V949" s="14" t="str">
        <f t="shared" si="262"/>
        <v/>
      </c>
      <c r="W949" s="14" t="str">
        <f>IFERROR(CONCATENATE("PAGO N° ",B949," DEL CONTRATO CPS ",V949," ENTRE ",TEXT(VLOOKUP(A949,matriz,IF(generador!B949=1,16,IF(generador!B949=2,19,IF(generador!B949=3,22,IF(generador!B949=4,25,IF(generador!B949=5,28,IF(generador!B949=6,31,IF(generador!B949=7,34,IF(generador!B949=8,37,IF(generador!B949=9,40,IF(generador!B949=10,43,IF(generador!B949=11,46,IF(generador!B949=12,49,IF(generador!B949=13,52,IF(generador!B949=14,55,IF(generador!B949=15,58))))))))))))))),FALSE),"dd/mm/yyyy")," Y ",TEXT(VLOOKUP(A949,matriz,IF(generador!B949=1,17,IF(generador!B949=2,20,IF(generador!B949=3,23,IF(generador!B949=4,26,IF(generador!B949=5,29,IF(generador!B949=6,32,IF(generador!B949=7,35,IF(generador!B949=8,38,IF(generador!B949=9,41,IF(generador!B949=10,44,IF(generador!B949=11,47,IF(generador!B949=12,50,IF(generador!B949=13,53,IF(generador!B949=14,56,IF(generador!B949=15,59))))))))))))))),FALSE),"dd/mm/yyyy")),"")</f>
        <v/>
      </c>
    </row>
    <row r="950" spans="1:23" x14ac:dyDescent="0.25">
      <c r="A950" s="12"/>
      <c r="B950" s="5"/>
      <c r="C950" s="5"/>
      <c r="D950" s="14" t="str">
        <f t="shared" si="246"/>
        <v/>
      </c>
      <c r="E950" s="15" t="str">
        <f>IFERROR(IF(A950&lt;&gt;"",VLOOKUP(A950,matriz,IF(generador!B950=1,15,IF(generador!B950=2,18,IF(generador!B950=3,21,IF(generador!B950=4,24,IF(generador!B950=5,27,IF(generador!B950=6,30,IF(generador!B950=7,33,IF(generador!B950=8,36,IF(generador!B950=9,39,IF(generador!B950=10,42,IF(generador!B950=11,45,IF(generador!B950=12,48,IF(generador!B950=13,51,IF(generador!B950=14,54,IF(generador!B950=15,57))))))))))))))),FALSE),""),"")</f>
        <v/>
      </c>
      <c r="F950" s="16" t="str">
        <f t="shared" si="247"/>
        <v/>
      </c>
      <c r="G950" s="20" t="str">
        <f t="shared" si="248"/>
        <v/>
      </c>
      <c r="H950" s="13" t="str">
        <f t="shared" ca="1" si="251"/>
        <v/>
      </c>
      <c r="I950" s="14" t="str">
        <f t="shared" si="252"/>
        <v/>
      </c>
      <c r="J950" s="14" t="str">
        <f>""</f>
        <v/>
      </c>
      <c r="K950" s="14" t="str">
        <f t="shared" si="253"/>
        <v/>
      </c>
      <c r="L950" s="14" t="str">
        <f t="shared" si="254"/>
        <v/>
      </c>
      <c r="M950" s="14" t="str">
        <f t="shared" si="255"/>
        <v/>
      </c>
      <c r="N950" s="14" t="str">
        <f t="shared" si="256"/>
        <v/>
      </c>
      <c r="O950" s="14" t="str">
        <f t="shared" si="257"/>
        <v/>
      </c>
      <c r="P950" s="14" t="str">
        <f t="shared" si="258"/>
        <v/>
      </c>
      <c r="Q950" s="14" t="str">
        <f t="shared" si="259"/>
        <v/>
      </c>
      <c r="R950" s="96" t="str">
        <f t="shared" si="249"/>
        <v/>
      </c>
      <c r="S950" s="14" t="str">
        <f t="shared" si="260"/>
        <v/>
      </c>
      <c r="T950" s="14" t="str">
        <f t="shared" si="250"/>
        <v/>
      </c>
      <c r="U950" s="14" t="str">
        <f t="shared" si="261"/>
        <v/>
      </c>
      <c r="V950" s="14" t="str">
        <f t="shared" si="262"/>
        <v/>
      </c>
      <c r="W950" s="14" t="str">
        <f>IFERROR(CONCATENATE("PAGO N° ",B950," DEL CONTRATO CPS ",V950," ENTRE ",TEXT(VLOOKUP(A950,matriz,IF(generador!B950=1,16,IF(generador!B950=2,19,IF(generador!B950=3,22,IF(generador!B950=4,25,IF(generador!B950=5,28,IF(generador!B950=6,31,IF(generador!B950=7,34,IF(generador!B950=8,37,IF(generador!B950=9,40,IF(generador!B950=10,43,IF(generador!B950=11,46,IF(generador!B950=12,49,IF(generador!B950=13,52,IF(generador!B950=14,55,IF(generador!B950=15,58))))))))))))))),FALSE),"dd/mm/yyyy")," Y ",TEXT(VLOOKUP(A950,matriz,IF(generador!B950=1,17,IF(generador!B950=2,20,IF(generador!B950=3,23,IF(generador!B950=4,26,IF(generador!B950=5,29,IF(generador!B950=6,32,IF(generador!B950=7,35,IF(generador!B950=8,38,IF(generador!B950=9,41,IF(generador!B950=10,44,IF(generador!B950=11,47,IF(generador!B950=12,50,IF(generador!B950=13,53,IF(generador!B950=14,56,IF(generador!B950=15,59))))))))))))))),FALSE),"dd/mm/yyyy")),"")</f>
        <v/>
      </c>
    </row>
    <row r="951" spans="1:23" x14ac:dyDescent="0.25">
      <c r="A951" s="12"/>
      <c r="B951" s="5"/>
      <c r="C951" s="5"/>
      <c r="D951" s="14" t="str">
        <f t="shared" si="246"/>
        <v/>
      </c>
      <c r="E951" s="15" t="str">
        <f>IFERROR(IF(A951&lt;&gt;"",VLOOKUP(A951,matriz,IF(generador!B951=1,15,IF(generador!B951=2,18,IF(generador!B951=3,21,IF(generador!B951=4,24,IF(generador!B951=5,27,IF(generador!B951=6,30,IF(generador!B951=7,33,IF(generador!B951=8,36,IF(generador!B951=9,39,IF(generador!B951=10,42,IF(generador!B951=11,45,IF(generador!B951=12,48,IF(generador!B951=13,51,IF(generador!B951=14,54,IF(generador!B951=15,57))))))))))))))),FALSE),""),"")</f>
        <v/>
      </c>
      <c r="F951" s="16" t="str">
        <f t="shared" si="247"/>
        <v/>
      </c>
      <c r="G951" s="20" t="str">
        <f t="shared" si="248"/>
        <v/>
      </c>
      <c r="H951" s="13" t="str">
        <f t="shared" ca="1" si="251"/>
        <v/>
      </c>
      <c r="I951" s="14" t="str">
        <f t="shared" si="252"/>
        <v/>
      </c>
      <c r="J951" s="14" t="str">
        <f>""</f>
        <v/>
      </c>
      <c r="K951" s="14" t="str">
        <f t="shared" si="253"/>
        <v/>
      </c>
      <c r="L951" s="14" t="str">
        <f t="shared" si="254"/>
        <v/>
      </c>
      <c r="M951" s="14" t="str">
        <f t="shared" si="255"/>
        <v/>
      </c>
      <c r="N951" s="14" t="str">
        <f t="shared" si="256"/>
        <v/>
      </c>
      <c r="O951" s="14" t="str">
        <f t="shared" si="257"/>
        <v/>
      </c>
      <c r="P951" s="14" t="str">
        <f t="shared" si="258"/>
        <v/>
      </c>
      <c r="Q951" s="14" t="str">
        <f t="shared" si="259"/>
        <v/>
      </c>
      <c r="R951" s="96" t="str">
        <f t="shared" si="249"/>
        <v/>
      </c>
      <c r="S951" s="14" t="str">
        <f t="shared" si="260"/>
        <v/>
      </c>
      <c r="T951" s="14" t="str">
        <f t="shared" si="250"/>
        <v/>
      </c>
      <c r="U951" s="14" t="str">
        <f t="shared" si="261"/>
        <v/>
      </c>
      <c r="V951" s="14" t="str">
        <f t="shared" si="262"/>
        <v/>
      </c>
      <c r="W951" s="14" t="str">
        <f>IFERROR(CONCATENATE("PAGO N° ",B951," DEL CONTRATO CPS ",V951," ENTRE ",TEXT(VLOOKUP(A951,matriz,IF(generador!B951=1,16,IF(generador!B951=2,19,IF(generador!B951=3,22,IF(generador!B951=4,25,IF(generador!B951=5,28,IF(generador!B951=6,31,IF(generador!B951=7,34,IF(generador!B951=8,37,IF(generador!B951=9,40,IF(generador!B951=10,43,IF(generador!B951=11,46,IF(generador!B951=12,49,IF(generador!B951=13,52,IF(generador!B951=14,55,IF(generador!B951=15,58))))))))))))))),FALSE),"dd/mm/yyyy")," Y ",TEXT(VLOOKUP(A951,matriz,IF(generador!B951=1,17,IF(generador!B951=2,20,IF(generador!B951=3,23,IF(generador!B951=4,26,IF(generador!B951=5,29,IF(generador!B951=6,32,IF(generador!B951=7,35,IF(generador!B951=8,38,IF(generador!B951=9,41,IF(generador!B951=10,44,IF(generador!B951=11,47,IF(generador!B951=12,50,IF(generador!B951=13,53,IF(generador!B951=14,56,IF(generador!B951=15,59))))))))))))))),FALSE),"dd/mm/yyyy")),"")</f>
        <v/>
      </c>
    </row>
    <row r="952" spans="1:23" x14ac:dyDescent="0.25">
      <c r="A952" s="12"/>
      <c r="B952" s="5"/>
      <c r="C952" s="5"/>
      <c r="D952" s="14" t="str">
        <f t="shared" si="246"/>
        <v/>
      </c>
      <c r="E952" s="15" t="str">
        <f>IFERROR(IF(A952&lt;&gt;"",VLOOKUP(A952,matriz,IF(generador!B952=1,15,IF(generador!B952=2,18,IF(generador!B952=3,21,IF(generador!B952=4,24,IF(generador!B952=5,27,IF(generador!B952=6,30,IF(generador!B952=7,33,IF(generador!B952=8,36,IF(generador!B952=9,39,IF(generador!B952=10,42,IF(generador!B952=11,45,IF(generador!B952=12,48,IF(generador!B952=13,51,IF(generador!B952=14,54,IF(generador!B952=15,57))))))))))))))),FALSE),""),"")</f>
        <v/>
      </c>
      <c r="F952" s="16" t="str">
        <f t="shared" si="247"/>
        <v/>
      </c>
      <c r="G952" s="20" t="str">
        <f t="shared" si="248"/>
        <v/>
      </c>
      <c r="H952" s="13" t="str">
        <f t="shared" ca="1" si="251"/>
        <v/>
      </c>
      <c r="I952" s="14" t="str">
        <f t="shared" si="252"/>
        <v/>
      </c>
      <c r="J952" s="14" t="str">
        <f>""</f>
        <v/>
      </c>
      <c r="K952" s="14" t="str">
        <f t="shared" si="253"/>
        <v/>
      </c>
      <c r="L952" s="14" t="str">
        <f t="shared" si="254"/>
        <v/>
      </c>
      <c r="M952" s="14" t="str">
        <f t="shared" si="255"/>
        <v/>
      </c>
      <c r="N952" s="14" t="str">
        <f t="shared" si="256"/>
        <v/>
      </c>
      <c r="O952" s="14" t="str">
        <f t="shared" si="257"/>
        <v/>
      </c>
      <c r="P952" s="14" t="str">
        <f t="shared" si="258"/>
        <v/>
      </c>
      <c r="Q952" s="14" t="str">
        <f t="shared" si="259"/>
        <v/>
      </c>
      <c r="R952" s="96" t="str">
        <f t="shared" si="249"/>
        <v/>
      </c>
      <c r="S952" s="14" t="str">
        <f t="shared" si="260"/>
        <v/>
      </c>
      <c r="T952" s="14" t="str">
        <f t="shared" si="250"/>
        <v/>
      </c>
      <c r="U952" s="14" t="str">
        <f t="shared" si="261"/>
        <v/>
      </c>
      <c r="V952" s="14" t="str">
        <f t="shared" si="262"/>
        <v/>
      </c>
      <c r="W952" s="14" t="str">
        <f>IFERROR(CONCATENATE("PAGO N° ",B952," DEL CONTRATO CPS ",V952," ENTRE ",TEXT(VLOOKUP(A952,matriz,IF(generador!B952=1,16,IF(generador!B952=2,19,IF(generador!B952=3,22,IF(generador!B952=4,25,IF(generador!B952=5,28,IF(generador!B952=6,31,IF(generador!B952=7,34,IF(generador!B952=8,37,IF(generador!B952=9,40,IF(generador!B952=10,43,IF(generador!B952=11,46,IF(generador!B952=12,49,IF(generador!B952=13,52,IF(generador!B952=14,55,IF(generador!B952=15,58))))))))))))))),FALSE),"dd/mm/yyyy")," Y ",TEXT(VLOOKUP(A952,matriz,IF(generador!B952=1,17,IF(generador!B952=2,20,IF(generador!B952=3,23,IF(generador!B952=4,26,IF(generador!B952=5,29,IF(generador!B952=6,32,IF(generador!B952=7,35,IF(generador!B952=8,38,IF(generador!B952=9,41,IF(generador!B952=10,44,IF(generador!B952=11,47,IF(generador!B952=12,50,IF(generador!B952=13,53,IF(generador!B952=14,56,IF(generador!B952=15,59))))))))))))))),FALSE),"dd/mm/yyyy")),"")</f>
        <v/>
      </c>
    </row>
    <row r="953" spans="1:23" x14ac:dyDescent="0.25">
      <c r="A953" s="12"/>
      <c r="B953" s="5"/>
      <c r="C953" s="5"/>
      <c r="D953" s="14" t="str">
        <f t="shared" si="246"/>
        <v/>
      </c>
      <c r="E953" s="15" t="str">
        <f>IFERROR(IF(A953&lt;&gt;"",VLOOKUP(A953,matriz,IF(generador!B953=1,15,IF(generador!B953=2,18,IF(generador!B953=3,21,IF(generador!B953=4,24,IF(generador!B953=5,27,IF(generador!B953=6,30,IF(generador!B953=7,33,IF(generador!B953=8,36,IF(generador!B953=9,39,IF(generador!B953=10,42,IF(generador!B953=11,45,IF(generador!B953=12,48,IF(generador!B953=13,51,IF(generador!B953=14,54,IF(generador!B953=15,57))))))))))))))),FALSE),""),"")</f>
        <v/>
      </c>
      <c r="F953" s="16" t="str">
        <f t="shared" si="247"/>
        <v/>
      </c>
      <c r="G953" s="20" t="str">
        <f t="shared" si="248"/>
        <v/>
      </c>
      <c r="H953" s="13" t="str">
        <f t="shared" ca="1" si="251"/>
        <v/>
      </c>
      <c r="I953" s="14" t="str">
        <f t="shared" si="252"/>
        <v/>
      </c>
      <c r="J953" s="14" t="str">
        <f>""</f>
        <v/>
      </c>
      <c r="K953" s="14" t="str">
        <f t="shared" si="253"/>
        <v/>
      </c>
      <c r="L953" s="14" t="str">
        <f t="shared" si="254"/>
        <v/>
      </c>
      <c r="M953" s="14" t="str">
        <f t="shared" si="255"/>
        <v/>
      </c>
      <c r="N953" s="14" t="str">
        <f t="shared" si="256"/>
        <v/>
      </c>
      <c r="O953" s="14" t="str">
        <f t="shared" si="257"/>
        <v/>
      </c>
      <c r="P953" s="14" t="str">
        <f t="shared" si="258"/>
        <v/>
      </c>
      <c r="Q953" s="14" t="str">
        <f t="shared" si="259"/>
        <v/>
      </c>
      <c r="R953" s="96" t="str">
        <f t="shared" si="249"/>
        <v/>
      </c>
      <c r="S953" s="14" t="str">
        <f t="shared" si="260"/>
        <v/>
      </c>
      <c r="T953" s="14" t="str">
        <f t="shared" si="250"/>
        <v/>
      </c>
      <c r="U953" s="14" t="str">
        <f t="shared" si="261"/>
        <v/>
      </c>
      <c r="V953" s="14" t="str">
        <f t="shared" si="262"/>
        <v/>
      </c>
      <c r="W953" s="14" t="str">
        <f>IFERROR(CONCATENATE("PAGO N° ",B953," DEL CONTRATO CPS ",V953," ENTRE ",TEXT(VLOOKUP(A953,matriz,IF(generador!B953=1,16,IF(generador!B953=2,19,IF(generador!B953=3,22,IF(generador!B953=4,25,IF(generador!B953=5,28,IF(generador!B953=6,31,IF(generador!B953=7,34,IF(generador!B953=8,37,IF(generador!B953=9,40,IF(generador!B953=10,43,IF(generador!B953=11,46,IF(generador!B953=12,49,IF(generador!B953=13,52,IF(generador!B953=14,55,IF(generador!B953=15,58))))))))))))))),FALSE),"dd/mm/yyyy")," Y ",TEXT(VLOOKUP(A953,matriz,IF(generador!B953=1,17,IF(generador!B953=2,20,IF(generador!B953=3,23,IF(generador!B953=4,26,IF(generador!B953=5,29,IF(generador!B953=6,32,IF(generador!B953=7,35,IF(generador!B953=8,38,IF(generador!B953=9,41,IF(generador!B953=10,44,IF(generador!B953=11,47,IF(generador!B953=12,50,IF(generador!B953=13,53,IF(generador!B953=14,56,IF(generador!B953=15,59))))))))))))))),FALSE),"dd/mm/yyyy")),"")</f>
        <v/>
      </c>
    </row>
    <row r="954" spans="1:23" x14ac:dyDescent="0.25">
      <c r="A954" s="12"/>
      <c r="B954" s="5"/>
      <c r="C954" s="5"/>
      <c r="D954" s="14" t="str">
        <f t="shared" si="246"/>
        <v/>
      </c>
      <c r="E954" s="15" t="str">
        <f>IFERROR(IF(A954&lt;&gt;"",VLOOKUP(A954,matriz,IF(generador!B954=1,15,IF(generador!B954=2,18,IF(generador!B954=3,21,IF(generador!B954=4,24,IF(generador!B954=5,27,IF(generador!B954=6,30,IF(generador!B954=7,33,IF(generador!B954=8,36,IF(generador!B954=9,39,IF(generador!B954=10,42,IF(generador!B954=11,45,IF(generador!B954=12,48,IF(generador!B954=13,51,IF(generador!B954=14,54,IF(generador!B954=15,57))))))))))))))),FALSE),""),"")</f>
        <v/>
      </c>
      <c r="F954" s="16" t="str">
        <f t="shared" si="247"/>
        <v/>
      </c>
      <c r="G954" s="20" t="str">
        <f t="shared" si="248"/>
        <v/>
      </c>
      <c r="H954" s="13" t="str">
        <f t="shared" ca="1" si="251"/>
        <v/>
      </c>
      <c r="I954" s="14" t="str">
        <f t="shared" si="252"/>
        <v/>
      </c>
      <c r="J954" s="14" t="str">
        <f>""</f>
        <v/>
      </c>
      <c r="K954" s="14" t="str">
        <f t="shared" si="253"/>
        <v/>
      </c>
      <c r="L954" s="14" t="str">
        <f t="shared" si="254"/>
        <v/>
      </c>
      <c r="M954" s="14" t="str">
        <f t="shared" si="255"/>
        <v/>
      </c>
      <c r="N954" s="14" t="str">
        <f t="shared" si="256"/>
        <v/>
      </c>
      <c r="O954" s="14" t="str">
        <f t="shared" si="257"/>
        <v/>
      </c>
      <c r="P954" s="14" t="str">
        <f t="shared" si="258"/>
        <v/>
      </c>
      <c r="Q954" s="14" t="str">
        <f t="shared" si="259"/>
        <v/>
      </c>
      <c r="R954" s="96" t="str">
        <f t="shared" si="249"/>
        <v/>
      </c>
      <c r="S954" s="14" t="str">
        <f t="shared" si="260"/>
        <v/>
      </c>
      <c r="T954" s="14" t="str">
        <f t="shared" si="250"/>
        <v/>
      </c>
      <c r="U954" s="14" t="str">
        <f t="shared" si="261"/>
        <v/>
      </c>
      <c r="V954" s="14" t="str">
        <f t="shared" si="262"/>
        <v/>
      </c>
      <c r="W954" s="14" t="str">
        <f>IFERROR(CONCATENATE("PAGO N° ",B954," DEL CONTRATO CPS ",V954," ENTRE ",TEXT(VLOOKUP(A954,matriz,IF(generador!B954=1,16,IF(generador!B954=2,19,IF(generador!B954=3,22,IF(generador!B954=4,25,IF(generador!B954=5,28,IF(generador!B954=6,31,IF(generador!B954=7,34,IF(generador!B954=8,37,IF(generador!B954=9,40,IF(generador!B954=10,43,IF(generador!B954=11,46,IF(generador!B954=12,49,IF(generador!B954=13,52,IF(generador!B954=14,55,IF(generador!B954=15,58))))))))))))))),FALSE),"dd/mm/yyyy")," Y ",TEXT(VLOOKUP(A954,matriz,IF(generador!B954=1,17,IF(generador!B954=2,20,IF(generador!B954=3,23,IF(generador!B954=4,26,IF(generador!B954=5,29,IF(generador!B954=6,32,IF(generador!B954=7,35,IF(generador!B954=8,38,IF(generador!B954=9,41,IF(generador!B954=10,44,IF(generador!B954=11,47,IF(generador!B954=12,50,IF(generador!B954=13,53,IF(generador!B954=14,56,IF(generador!B954=15,59))))))))))))))),FALSE),"dd/mm/yyyy")),"")</f>
        <v/>
      </c>
    </row>
    <row r="955" spans="1:23" x14ac:dyDescent="0.25">
      <c r="A955" s="12"/>
      <c r="B955" s="5"/>
      <c r="C955" s="5"/>
      <c r="D955" s="14" t="str">
        <f t="shared" si="246"/>
        <v/>
      </c>
      <c r="E955" s="15" t="str">
        <f>IFERROR(IF(A955&lt;&gt;"",VLOOKUP(A955,matriz,IF(generador!B955=1,15,IF(generador!B955=2,18,IF(generador!B955=3,21,IF(generador!B955=4,24,IF(generador!B955=5,27,IF(generador!B955=6,30,IF(generador!B955=7,33,IF(generador!B955=8,36,IF(generador!B955=9,39,IF(generador!B955=10,42,IF(generador!B955=11,45,IF(generador!B955=12,48,IF(generador!B955=13,51,IF(generador!B955=14,54,IF(generador!B955=15,57))))))))))))))),FALSE),""),"")</f>
        <v/>
      </c>
      <c r="F955" s="16" t="str">
        <f t="shared" si="247"/>
        <v/>
      </c>
      <c r="G955" s="20" t="str">
        <f t="shared" si="248"/>
        <v/>
      </c>
      <c r="H955" s="13" t="str">
        <f t="shared" ca="1" si="251"/>
        <v/>
      </c>
      <c r="I955" s="14" t="str">
        <f t="shared" si="252"/>
        <v/>
      </c>
      <c r="J955" s="14" t="str">
        <f>""</f>
        <v/>
      </c>
      <c r="K955" s="14" t="str">
        <f t="shared" si="253"/>
        <v/>
      </c>
      <c r="L955" s="14" t="str">
        <f t="shared" si="254"/>
        <v/>
      </c>
      <c r="M955" s="14" t="str">
        <f t="shared" si="255"/>
        <v/>
      </c>
      <c r="N955" s="14" t="str">
        <f t="shared" si="256"/>
        <v/>
      </c>
      <c r="O955" s="14" t="str">
        <f t="shared" si="257"/>
        <v/>
      </c>
      <c r="P955" s="14" t="str">
        <f t="shared" si="258"/>
        <v/>
      </c>
      <c r="Q955" s="14" t="str">
        <f t="shared" si="259"/>
        <v/>
      </c>
      <c r="R955" s="96" t="str">
        <f t="shared" si="249"/>
        <v/>
      </c>
      <c r="S955" s="14" t="str">
        <f t="shared" si="260"/>
        <v/>
      </c>
      <c r="T955" s="14" t="str">
        <f t="shared" si="250"/>
        <v/>
      </c>
      <c r="U955" s="14" t="str">
        <f t="shared" si="261"/>
        <v/>
      </c>
      <c r="V955" s="14" t="str">
        <f t="shared" si="262"/>
        <v/>
      </c>
      <c r="W955" s="14" t="str">
        <f>IFERROR(CONCATENATE("PAGO N° ",B955," DEL CONTRATO CPS ",V955," ENTRE ",TEXT(VLOOKUP(A955,matriz,IF(generador!B955=1,16,IF(generador!B955=2,19,IF(generador!B955=3,22,IF(generador!B955=4,25,IF(generador!B955=5,28,IF(generador!B955=6,31,IF(generador!B955=7,34,IF(generador!B955=8,37,IF(generador!B955=9,40,IF(generador!B955=10,43,IF(generador!B955=11,46,IF(generador!B955=12,49,IF(generador!B955=13,52,IF(generador!B955=14,55,IF(generador!B955=15,58))))))))))))))),FALSE),"dd/mm/yyyy")," Y ",TEXT(VLOOKUP(A955,matriz,IF(generador!B955=1,17,IF(generador!B955=2,20,IF(generador!B955=3,23,IF(generador!B955=4,26,IF(generador!B955=5,29,IF(generador!B955=6,32,IF(generador!B955=7,35,IF(generador!B955=8,38,IF(generador!B955=9,41,IF(generador!B955=10,44,IF(generador!B955=11,47,IF(generador!B955=12,50,IF(generador!B955=13,53,IF(generador!B955=14,56,IF(generador!B955=15,59))))))))))))))),FALSE),"dd/mm/yyyy")),"")</f>
        <v/>
      </c>
    </row>
    <row r="956" spans="1:23" x14ac:dyDescent="0.25">
      <c r="A956" s="12"/>
      <c r="B956" s="5"/>
      <c r="C956" s="5"/>
      <c r="D956" s="14" t="str">
        <f t="shared" si="246"/>
        <v/>
      </c>
      <c r="E956" s="15" t="str">
        <f>IFERROR(IF(A956&lt;&gt;"",VLOOKUP(A956,matriz,IF(generador!B956=1,15,IF(generador!B956=2,18,IF(generador!B956=3,21,IF(generador!B956=4,24,IF(generador!B956=5,27,IF(generador!B956=6,30,IF(generador!B956=7,33,IF(generador!B956=8,36,IF(generador!B956=9,39,IF(generador!B956=10,42,IF(generador!B956=11,45,IF(generador!B956=12,48,IF(generador!B956=13,51,IF(generador!B956=14,54,IF(generador!B956=15,57))))))))))))))),FALSE),""),"")</f>
        <v/>
      </c>
      <c r="F956" s="16" t="str">
        <f t="shared" si="247"/>
        <v/>
      </c>
      <c r="G956" s="20" t="str">
        <f t="shared" si="248"/>
        <v/>
      </c>
      <c r="H956" s="13" t="str">
        <f t="shared" ca="1" si="251"/>
        <v/>
      </c>
      <c r="I956" s="14" t="str">
        <f t="shared" si="252"/>
        <v/>
      </c>
      <c r="J956" s="14" t="str">
        <f>""</f>
        <v/>
      </c>
      <c r="K956" s="14" t="str">
        <f t="shared" si="253"/>
        <v/>
      </c>
      <c r="L956" s="14" t="str">
        <f t="shared" si="254"/>
        <v/>
      </c>
      <c r="M956" s="14" t="str">
        <f t="shared" si="255"/>
        <v/>
      </c>
      <c r="N956" s="14" t="str">
        <f t="shared" si="256"/>
        <v/>
      </c>
      <c r="O956" s="14" t="str">
        <f t="shared" si="257"/>
        <v/>
      </c>
      <c r="P956" s="14" t="str">
        <f t="shared" si="258"/>
        <v/>
      </c>
      <c r="Q956" s="14" t="str">
        <f t="shared" si="259"/>
        <v/>
      </c>
      <c r="R956" s="96" t="str">
        <f t="shared" si="249"/>
        <v/>
      </c>
      <c r="S956" s="14" t="str">
        <f t="shared" si="260"/>
        <v/>
      </c>
      <c r="T956" s="14" t="str">
        <f t="shared" si="250"/>
        <v/>
      </c>
      <c r="U956" s="14" t="str">
        <f t="shared" si="261"/>
        <v/>
      </c>
      <c r="V956" s="14" t="str">
        <f t="shared" si="262"/>
        <v/>
      </c>
      <c r="W956" s="14" t="str">
        <f>IFERROR(CONCATENATE("PAGO N° ",B956," DEL CONTRATO CPS ",V956," ENTRE ",TEXT(VLOOKUP(A956,matriz,IF(generador!B956=1,16,IF(generador!B956=2,19,IF(generador!B956=3,22,IF(generador!B956=4,25,IF(generador!B956=5,28,IF(generador!B956=6,31,IF(generador!B956=7,34,IF(generador!B956=8,37,IF(generador!B956=9,40,IF(generador!B956=10,43,IF(generador!B956=11,46,IF(generador!B956=12,49,IF(generador!B956=13,52,IF(generador!B956=14,55,IF(generador!B956=15,58))))))))))))))),FALSE),"dd/mm/yyyy")," Y ",TEXT(VLOOKUP(A956,matriz,IF(generador!B956=1,17,IF(generador!B956=2,20,IF(generador!B956=3,23,IF(generador!B956=4,26,IF(generador!B956=5,29,IF(generador!B956=6,32,IF(generador!B956=7,35,IF(generador!B956=8,38,IF(generador!B956=9,41,IF(generador!B956=10,44,IF(generador!B956=11,47,IF(generador!B956=12,50,IF(generador!B956=13,53,IF(generador!B956=14,56,IF(generador!B956=15,59))))))))))))))),FALSE),"dd/mm/yyyy")),"")</f>
        <v/>
      </c>
    </row>
    <row r="957" spans="1:23" x14ac:dyDescent="0.25">
      <c r="A957" s="12"/>
      <c r="B957" s="5"/>
      <c r="C957" s="5"/>
      <c r="D957" s="14" t="str">
        <f t="shared" si="246"/>
        <v/>
      </c>
      <c r="E957" s="15" t="str">
        <f>IFERROR(IF(A957&lt;&gt;"",VLOOKUP(A957,matriz,IF(generador!B957=1,15,IF(generador!B957=2,18,IF(generador!B957=3,21,IF(generador!B957=4,24,IF(generador!B957=5,27,IF(generador!B957=6,30,IF(generador!B957=7,33,IF(generador!B957=8,36,IF(generador!B957=9,39,IF(generador!B957=10,42,IF(generador!B957=11,45,IF(generador!B957=12,48,IF(generador!B957=13,51,IF(generador!B957=14,54,IF(generador!B957=15,57))))))))))))))),FALSE),""),"")</f>
        <v/>
      </c>
      <c r="F957" s="16" t="str">
        <f t="shared" si="247"/>
        <v/>
      </c>
      <c r="G957" s="20" t="str">
        <f t="shared" si="248"/>
        <v/>
      </c>
      <c r="H957" s="13" t="str">
        <f t="shared" ca="1" si="251"/>
        <v/>
      </c>
      <c r="I957" s="14" t="str">
        <f t="shared" si="252"/>
        <v/>
      </c>
      <c r="J957" s="14" t="str">
        <f>""</f>
        <v/>
      </c>
      <c r="K957" s="14" t="str">
        <f t="shared" si="253"/>
        <v/>
      </c>
      <c r="L957" s="14" t="str">
        <f t="shared" si="254"/>
        <v/>
      </c>
      <c r="M957" s="14" t="str">
        <f t="shared" si="255"/>
        <v/>
      </c>
      <c r="N957" s="14" t="str">
        <f t="shared" si="256"/>
        <v/>
      </c>
      <c r="O957" s="14" t="str">
        <f t="shared" si="257"/>
        <v/>
      </c>
      <c r="P957" s="14" t="str">
        <f t="shared" si="258"/>
        <v/>
      </c>
      <c r="Q957" s="14" t="str">
        <f t="shared" si="259"/>
        <v/>
      </c>
      <c r="R957" s="96" t="str">
        <f t="shared" si="249"/>
        <v/>
      </c>
      <c r="S957" s="14" t="str">
        <f t="shared" si="260"/>
        <v/>
      </c>
      <c r="T957" s="14" t="str">
        <f t="shared" si="250"/>
        <v/>
      </c>
      <c r="U957" s="14" t="str">
        <f t="shared" si="261"/>
        <v/>
      </c>
      <c r="V957" s="14" t="str">
        <f t="shared" si="262"/>
        <v/>
      </c>
      <c r="W957" s="14" t="str">
        <f>IFERROR(CONCATENATE("PAGO N° ",B957," DEL CONTRATO CPS ",V957," ENTRE ",TEXT(VLOOKUP(A957,matriz,IF(generador!B957=1,16,IF(generador!B957=2,19,IF(generador!B957=3,22,IF(generador!B957=4,25,IF(generador!B957=5,28,IF(generador!B957=6,31,IF(generador!B957=7,34,IF(generador!B957=8,37,IF(generador!B957=9,40,IF(generador!B957=10,43,IF(generador!B957=11,46,IF(generador!B957=12,49,IF(generador!B957=13,52,IF(generador!B957=14,55,IF(generador!B957=15,58))))))))))))))),FALSE),"dd/mm/yyyy")," Y ",TEXT(VLOOKUP(A957,matriz,IF(generador!B957=1,17,IF(generador!B957=2,20,IF(generador!B957=3,23,IF(generador!B957=4,26,IF(generador!B957=5,29,IF(generador!B957=6,32,IF(generador!B957=7,35,IF(generador!B957=8,38,IF(generador!B957=9,41,IF(generador!B957=10,44,IF(generador!B957=11,47,IF(generador!B957=12,50,IF(generador!B957=13,53,IF(generador!B957=14,56,IF(generador!B957=15,59))))))))))))))),FALSE),"dd/mm/yyyy")),"")</f>
        <v/>
      </c>
    </row>
    <row r="958" spans="1:23" x14ac:dyDescent="0.25">
      <c r="A958" s="12"/>
      <c r="B958" s="5"/>
      <c r="C958" s="5"/>
      <c r="D958" s="14" t="str">
        <f t="shared" si="246"/>
        <v/>
      </c>
      <c r="E958" s="15" t="str">
        <f>IFERROR(IF(A958&lt;&gt;"",VLOOKUP(A958,matriz,IF(generador!B958=1,15,IF(generador!B958=2,18,IF(generador!B958=3,21,IF(generador!B958=4,24,IF(generador!B958=5,27,IF(generador!B958=6,30,IF(generador!B958=7,33,IF(generador!B958=8,36,IF(generador!B958=9,39,IF(generador!B958=10,42,IF(generador!B958=11,45,IF(generador!B958=12,48,IF(generador!B958=13,51,IF(generador!B958=14,54,IF(generador!B958=15,57))))))))))))))),FALSE),""),"")</f>
        <v/>
      </c>
      <c r="F958" s="16" t="str">
        <f t="shared" si="247"/>
        <v/>
      </c>
      <c r="G958" s="20" t="str">
        <f t="shared" si="248"/>
        <v/>
      </c>
      <c r="H958" s="13" t="str">
        <f t="shared" ca="1" si="251"/>
        <v/>
      </c>
      <c r="I958" s="14" t="str">
        <f t="shared" si="252"/>
        <v/>
      </c>
      <c r="J958" s="14" t="str">
        <f>""</f>
        <v/>
      </c>
      <c r="K958" s="14" t="str">
        <f t="shared" si="253"/>
        <v/>
      </c>
      <c r="L958" s="14" t="str">
        <f t="shared" si="254"/>
        <v/>
      </c>
      <c r="M958" s="14" t="str">
        <f t="shared" si="255"/>
        <v/>
      </c>
      <c r="N958" s="14" t="str">
        <f t="shared" si="256"/>
        <v/>
      </c>
      <c r="O958" s="14" t="str">
        <f t="shared" si="257"/>
        <v/>
      </c>
      <c r="P958" s="14" t="str">
        <f t="shared" si="258"/>
        <v/>
      </c>
      <c r="Q958" s="14" t="str">
        <f t="shared" si="259"/>
        <v/>
      </c>
      <c r="R958" s="96" t="str">
        <f t="shared" si="249"/>
        <v/>
      </c>
      <c r="S958" s="14" t="str">
        <f t="shared" si="260"/>
        <v/>
      </c>
      <c r="T958" s="14" t="str">
        <f t="shared" si="250"/>
        <v/>
      </c>
      <c r="U958" s="14" t="str">
        <f t="shared" si="261"/>
        <v/>
      </c>
      <c r="V958" s="14" t="str">
        <f t="shared" si="262"/>
        <v/>
      </c>
      <c r="W958" s="14" t="str">
        <f>IFERROR(CONCATENATE("PAGO N° ",B958," DEL CONTRATO CPS ",V958," ENTRE ",TEXT(VLOOKUP(A958,matriz,IF(generador!B958=1,16,IF(generador!B958=2,19,IF(generador!B958=3,22,IF(generador!B958=4,25,IF(generador!B958=5,28,IF(generador!B958=6,31,IF(generador!B958=7,34,IF(generador!B958=8,37,IF(generador!B958=9,40,IF(generador!B958=10,43,IF(generador!B958=11,46,IF(generador!B958=12,49,IF(generador!B958=13,52,IF(generador!B958=14,55,IF(generador!B958=15,58))))))))))))))),FALSE),"dd/mm/yyyy")," Y ",TEXT(VLOOKUP(A958,matriz,IF(generador!B958=1,17,IF(generador!B958=2,20,IF(generador!B958=3,23,IF(generador!B958=4,26,IF(generador!B958=5,29,IF(generador!B958=6,32,IF(generador!B958=7,35,IF(generador!B958=8,38,IF(generador!B958=9,41,IF(generador!B958=10,44,IF(generador!B958=11,47,IF(generador!B958=12,50,IF(generador!B958=13,53,IF(generador!B958=14,56,IF(generador!B958=15,59))))))))))))))),FALSE),"dd/mm/yyyy")),"")</f>
        <v/>
      </c>
    </row>
    <row r="959" spans="1:23" x14ac:dyDescent="0.25">
      <c r="A959" s="12"/>
      <c r="B959" s="5"/>
      <c r="C959" s="5"/>
      <c r="D959" s="14" t="str">
        <f t="shared" si="246"/>
        <v/>
      </c>
      <c r="E959" s="15" t="str">
        <f>IFERROR(IF(A959&lt;&gt;"",VLOOKUP(A959,matriz,IF(generador!B959=1,15,IF(generador!B959=2,18,IF(generador!B959=3,21,IF(generador!B959=4,24,IF(generador!B959=5,27,IF(generador!B959=6,30,IF(generador!B959=7,33,IF(generador!B959=8,36,IF(generador!B959=9,39,IF(generador!B959=10,42,IF(generador!B959=11,45,IF(generador!B959=12,48,IF(generador!B959=13,51,IF(generador!B959=14,54,IF(generador!B959=15,57))))))))))))))),FALSE),""),"")</f>
        <v/>
      </c>
      <c r="F959" s="16" t="str">
        <f t="shared" si="247"/>
        <v/>
      </c>
      <c r="G959" s="20" t="str">
        <f t="shared" si="248"/>
        <v/>
      </c>
      <c r="H959" s="13" t="str">
        <f t="shared" ca="1" si="251"/>
        <v/>
      </c>
      <c r="I959" s="14" t="str">
        <f t="shared" si="252"/>
        <v/>
      </c>
      <c r="J959" s="14" t="str">
        <f>""</f>
        <v/>
      </c>
      <c r="K959" s="14" t="str">
        <f t="shared" si="253"/>
        <v/>
      </c>
      <c r="L959" s="14" t="str">
        <f t="shared" si="254"/>
        <v/>
      </c>
      <c r="M959" s="14" t="str">
        <f t="shared" si="255"/>
        <v/>
      </c>
      <c r="N959" s="14" t="str">
        <f t="shared" si="256"/>
        <v/>
      </c>
      <c r="O959" s="14" t="str">
        <f t="shared" si="257"/>
        <v/>
      </c>
      <c r="P959" s="14" t="str">
        <f t="shared" si="258"/>
        <v/>
      </c>
      <c r="Q959" s="14" t="str">
        <f t="shared" si="259"/>
        <v/>
      </c>
      <c r="R959" s="96" t="str">
        <f t="shared" si="249"/>
        <v/>
      </c>
      <c r="S959" s="14" t="str">
        <f t="shared" si="260"/>
        <v/>
      </c>
      <c r="T959" s="14" t="str">
        <f t="shared" si="250"/>
        <v/>
      </c>
      <c r="U959" s="14" t="str">
        <f t="shared" si="261"/>
        <v/>
      </c>
      <c r="V959" s="14" t="str">
        <f t="shared" si="262"/>
        <v/>
      </c>
      <c r="W959" s="14" t="str">
        <f>IFERROR(CONCATENATE("PAGO N° ",B959," DEL CONTRATO CPS ",V959," ENTRE ",TEXT(VLOOKUP(A959,matriz,IF(generador!B959=1,16,IF(generador!B959=2,19,IF(generador!B959=3,22,IF(generador!B959=4,25,IF(generador!B959=5,28,IF(generador!B959=6,31,IF(generador!B959=7,34,IF(generador!B959=8,37,IF(generador!B959=9,40,IF(generador!B959=10,43,IF(generador!B959=11,46,IF(generador!B959=12,49,IF(generador!B959=13,52,IF(generador!B959=14,55,IF(generador!B959=15,58))))))))))))))),FALSE),"dd/mm/yyyy")," Y ",TEXT(VLOOKUP(A959,matriz,IF(generador!B959=1,17,IF(generador!B959=2,20,IF(generador!B959=3,23,IF(generador!B959=4,26,IF(generador!B959=5,29,IF(generador!B959=6,32,IF(generador!B959=7,35,IF(generador!B959=8,38,IF(generador!B959=9,41,IF(generador!B959=10,44,IF(generador!B959=11,47,IF(generador!B959=12,50,IF(generador!B959=13,53,IF(generador!B959=14,56,IF(generador!B959=15,59))))))))))))))),FALSE),"dd/mm/yyyy")),"")</f>
        <v/>
      </c>
    </row>
    <row r="960" spans="1:23" x14ac:dyDescent="0.25">
      <c r="A960" s="12"/>
      <c r="B960" s="5"/>
      <c r="C960" s="5"/>
      <c r="D960" s="14" t="str">
        <f t="shared" si="246"/>
        <v/>
      </c>
      <c r="E960" s="15" t="str">
        <f>IFERROR(IF(A960&lt;&gt;"",VLOOKUP(A960,matriz,IF(generador!B960=1,15,IF(generador!B960=2,18,IF(generador!B960=3,21,IF(generador!B960=4,24,IF(generador!B960=5,27,IF(generador!B960=6,30,IF(generador!B960=7,33,IF(generador!B960=8,36,IF(generador!B960=9,39,IF(generador!B960=10,42,IF(generador!B960=11,45,IF(generador!B960=12,48,IF(generador!B960=13,51,IF(generador!B960=14,54,IF(generador!B960=15,57))))))))))))))),FALSE),""),"")</f>
        <v/>
      </c>
      <c r="F960" s="16" t="str">
        <f t="shared" si="247"/>
        <v/>
      </c>
      <c r="G960" s="20" t="str">
        <f t="shared" si="248"/>
        <v/>
      </c>
      <c r="H960" s="13" t="str">
        <f t="shared" ca="1" si="251"/>
        <v/>
      </c>
      <c r="I960" s="14" t="str">
        <f t="shared" si="252"/>
        <v/>
      </c>
      <c r="J960" s="14" t="str">
        <f>""</f>
        <v/>
      </c>
      <c r="K960" s="14" t="str">
        <f t="shared" si="253"/>
        <v/>
      </c>
      <c r="L960" s="14" t="str">
        <f t="shared" si="254"/>
        <v/>
      </c>
      <c r="M960" s="14" t="str">
        <f t="shared" si="255"/>
        <v/>
      </c>
      <c r="N960" s="14" t="str">
        <f t="shared" si="256"/>
        <v/>
      </c>
      <c r="O960" s="14" t="str">
        <f t="shared" si="257"/>
        <v/>
      </c>
      <c r="P960" s="14" t="str">
        <f t="shared" si="258"/>
        <v/>
      </c>
      <c r="Q960" s="14" t="str">
        <f t="shared" si="259"/>
        <v/>
      </c>
      <c r="R960" s="96" t="str">
        <f t="shared" si="249"/>
        <v/>
      </c>
      <c r="S960" s="14" t="str">
        <f t="shared" si="260"/>
        <v/>
      </c>
      <c r="T960" s="14" t="str">
        <f t="shared" si="250"/>
        <v/>
      </c>
      <c r="U960" s="14" t="str">
        <f t="shared" si="261"/>
        <v/>
      </c>
      <c r="V960" s="14" t="str">
        <f t="shared" si="262"/>
        <v/>
      </c>
      <c r="W960" s="14" t="str">
        <f>IFERROR(CONCATENATE("PAGO N° ",B960," DEL CONTRATO CPS ",V960," ENTRE ",TEXT(VLOOKUP(A960,matriz,IF(generador!B960=1,16,IF(generador!B960=2,19,IF(generador!B960=3,22,IF(generador!B960=4,25,IF(generador!B960=5,28,IF(generador!B960=6,31,IF(generador!B960=7,34,IF(generador!B960=8,37,IF(generador!B960=9,40,IF(generador!B960=10,43,IF(generador!B960=11,46,IF(generador!B960=12,49,IF(generador!B960=13,52,IF(generador!B960=14,55,IF(generador!B960=15,58))))))))))))))),FALSE),"dd/mm/yyyy")," Y ",TEXT(VLOOKUP(A960,matriz,IF(generador!B960=1,17,IF(generador!B960=2,20,IF(generador!B960=3,23,IF(generador!B960=4,26,IF(generador!B960=5,29,IF(generador!B960=6,32,IF(generador!B960=7,35,IF(generador!B960=8,38,IF(generador!B960=9,41,IF(generador!B960=10,44,IF(generador!B960=11,47,IF(generador!B960=12,50,IF(generador!B960=13,53,IF(generador!B960=14,56,IF(generador!B960=15,59))))))))))))))),FALSE),"dd/mm/yyyy")),"")</f>
        <v/>
      </c>
    </row>
    <row r="961" spans="1:23" x14ac:dyDescent="0.25">
      <c r="A961" s="12"/>
      <c r="B961" s="5"/>
      <c r="C961" s="5"/>
      <c r="D961" s="14" t="str">
        <f t="shared" si="246"/>
        <v/>
      </c>
      <c r="E961" s="15" t="str">
        <f>IFERROR(IF(A961&lt;&gt;"",VLOOKUP(A961,matriz,IF(generador!B961=1,15,IF(generador!B961=2,18,IF(generador!B961=3,21,IF(generador!B961=4,24,IF(generador!B961=5,27,IF(generador!B961=6,30,IF(generador!B961=7,33,IF(generador!B961=8,36,IF(generador!B961=9,39,IF(generador!B961=10,42,IF(generador!B961=11,45,IF(generador!B961=12,48,IF(generador!B961=13,51,IF(generador!B961=14,54,IF(generador!B961=15,57))))))))))))))),FALSE),""),"")</f>
        <v/>
      </c>
      <c r="F961" s="16" t="str">
        <f t="shared" si="247"/>
        <v/>
      </c>
      <c r="G961" s="20" t="str">
        <f t="shared" si="248"/>
        <v/>
      </c>
      <c r="H961" s="13" t="str">
        <f t="shared" ca="1" si="251"/>
        <v/>
      </c>
      <c r="I961" s="14" t="str">
        <f t="shared" si="252"/>
        <v/>
      </c>
      <c r="J961" s="14" t="str">
        <f>""</f>
        <v/>
      </c>
      <c r="K961" s="14" t="str">
        <f t="shared" si="253"/>
        <v/>
      </c>
      <c r="L961" s="14" t="str">
        <f t="shared" si="254"/>
        <v/>
      </c>
      <c r="M961" s="14" t="str">
        <f t="shared" si="255"/>
        <v/>
      </c>
      <c r="N961" s="14" t="str">
        <f t="shared" si="256"/>
        <v/>
      </c>
      <c r="O961" s="14" t="str">
        <f t="shared" si="257"/>
        <v/>
      </c>
      <c r="P961" s="14" t="str">
        <f t="shared" si="258"/>
        <v/>
      </c>
      <c r="Q961" s="14" t="str">
        <f t="shared" si="259"/>
        <v/>
      </c>
      <c r="R961" s="96" t="str">
        <f t="shared" si="249"/>
        <v/>
      </c>
      <c r="S961" s="14" t="str">
        <f t="shared" si="260"/>
        <v/>
      </c>
      <c r="T961" s="14" t="str">
        <f t="shared" si="250"/>
        <v/>
      </c>
      <c r="U961" s="14" t="str">
        <f t="shared" si="261"/>
        <v/>
      </c>
      <c r="V961" s="14" t="str">
        <f t="shared" si="262"/>
        <v/>
      </c>
      <c r="W961" s="14" t="str">
        <f>IFERROR(CONCATENATE("PAGO N° ",B961," DEL CONTRATO CPS ",V961," ENTRE ",TEXT(VLOOKUP(A961,matriz,IF(generador!B961=1,16,IF(generador!B961=2,19,IF(generador!B961=3,22,IF(generador!B961=4,25,IF(generador!B961=5,28,IF(generador!B961=6,31,IF(generador!B961=7,34,IF(generador!B961=8,37,IF(generador!B961=9,40,IF(generador!B961=10,43,IF(generador!B961=11,46,IF(generador!B961=12,49,IF(generador!B961=13,52,IF(generador!B961=14,55,IF(generador!B961=15,58))))))))))))))),FALSE),"dd/mm/yyyy")," Y ",TEXT(VLOOKUP(A961,matriz,IF(generador!B961=1,17,IF(generador!B961=2,20,IF(generador!B961=3,23,IF(generador!B961=4,26,IF(generador!B961=5,29,IF(generador!B961=6,32,IF(generador!B961=7,35,IF(generador!B961=8,38,IF(generador!B961=9,41,IF(generador!B961=10,44,IF(generador!B961=11,47,IF(generador!B961=12,50,IF(generador!B961=13,53,IF(generador!B961=14,56,IF(generador!B961=15,59))))))))))))))),FALSE),"dd/mm/yyyy")),"")</f>
        <v/>
      </c>
    </row>
    <row r="962" spans="1:23" x14ac:dyDescent="0.25">
      <c r="A962" s="12"/>
      <c r="B962" s="5"/>
      <c r="C962" s="5"/>
      <c r="D962" s="14" t="str">
        <f t="shared" si="246"/>
        <v/>
      </c>
      <c r="E962" s="15" t="str">
        <f>IFERROR(IF(A962&lt;&gt;"",VLOOKUP(A962,matriz,IF(generador!B962=1,15,IF(generador!B962=2,18,IF(generador!B962=3,21,IF(generador!B962=4,24,IF(generador!B962=5,27,IF(generador!B962=6,30,IF(generador!B962=7,33,IF(generador!B962=8,36,IF(generador!B962=9,39,IF(generador!B962=10,42,IF(generador!B962=11,45,IF(generador!B962=12,48,IF(generador!B962=13,51,IF(generador!B962=14,54,IF(generador!B962=15,57))))))))))))))),FALSE),""),"")</f>
        <v/>
      </c>
      <c r="F962" s="16" t="str">
        <f t="shared" si="247"/>
        <v/>
      </c>
      <c r="G962" s="20" t="str">
        <f t="shared" si="248"/>
        <v/>
      </c>
      <c r="H962" s="13" t="str">
        <f t="shared" ca="1" si="251"/>
        <v/>
      </c>
      <c r="I962" s="14" t="str">
        <f t="shared" si="252"/>
        <v/>
      </c>
      <c r="J962" s="14" t="str">
        <f>""</f>
        <v/>
      </c>
      <c r="K962" s="14" t="str">
        <f t="shared" si="253"/>
        <v/>
      </c>
      <c r="L962" s="14" t="str">
        <f t="shared" si="254"/>
        <v/>
      </c>
      <c r="M962" s="14" t="str">
        <f t="shared" si="255"/>
        <v/>
      </c>
      <c r="N962" s="14" t="str">
        <f t="shared" si="256"/>
        <v/>
      </c>
      <c r="O962" s="14" t="str">
        <f t="shared" si="257"/>
        <v/>
      </c>
      <c r="P962" s="14" t="str">
        <f t="shared" si="258"/>
        <v/>
      </c>
      <c r="Q962" s="14" t="str">
        <f t="shared" si="259"/>
        <v/>
      </c>
      <c r="R962" s="96" t="str">
        <f t="shared" si="249"/>
        <v/>
      </c>
      <c r="S962" s="14" t="str">
        <f t="shared" si="260"/>
        <v/>
      </c>
      <c r="T962" s="14" t="str">
        <f t="shared" si="250"/>
        <v/>
      </c>
      <c r="U962" s="14" t="str">
        <f t="shared" si="261"/>
        <v/>
      </c>
      <c r="V962" s="14" t="str">
        <f t="shared" si="262"/>
        <v/>
      </c>
      <c r="W962" s="14" t="str">
        <f>IFERROR(CONCATENATE("PAGO N° ",B962," DEL CONTRATO CPS ",V962," ENTRE ",TEXT(VLOOKUP(A962,matriz,IF(generador!B962=1,16,IF(generador!B962=2,19,IF(generador!B962=3,22,IF(generador!B962=4,25,IF(generador!B962=5,28,IF(generador!B962=6,31,IF(generador!B962=7,34,IF(generador!B962=8,37,IF(generador!B962=9,40,IF(generador!B962=10,43,IF(generador!B962=11,46,IF(generador!B962=12,49,IF(generador!B962=13,52,IF(generador!B962=14,55,IF(generador!B962=15,58))))))))))))))),FALSE),"dd/mm/yyyy")," Y ",TEXT(VLOOKUP(A962,matriz,IF(generador!B962=1,17,IF(generador!B962=2,20,IF(generador!B962=3,23,IF(generador!B962=4,26,IF(generador!B962=5,29,IF(generador!B962=6,32,IF(generador!B962=7,35,IF(generador!B962=8,38,IF(generador!B962=9,41,IF(generador!B962=10,44,IF(generador!B962=11,47,IF(generador!B962=12,50,IF(generador!B962=13,53,IF(generador!B962=14,56,IF(generador!B962=15,59))))))))))))))),FALSE),"dd/mm/yyyy")),"")</f>
        <v/>
      </c>
    </row>
    <row r="963" spans="1:23" x14ac:dyDescent="0.25">
      <c r="A963" s="12"/>
      <c r="B963" s="5"/>
      <c r="C963" s="5"/>
      <c r="D963" s="14" t="str">
        <f t="shared" ref="D963:D1000" si="263">IFERROR(IF(C963&lt;&gt;"",CONCATENATE(VLOOKUP(A963,matriz,IF(C963="NO",98,100),FALSE),VLOOKUP(A963,matriz,103,FALSE)),""),"")</f>
        <v/>
      </c>
      <c r="E963" s="15" t="str">
        <f>IFERROR(IF(A963&lt;&gt;"",VLOOKUP(A963,matriz,IF(generador!B963=1,15,IF(generador!B963=2,18,IF(generador!B963=3,21,IF(generador!B963=4,24,IF(generador!B963=5,27,IF(generador!B963=6,30,IF(generador!B963=7,33,IF(generador!B963=8,36,IF(generador!B963=9,39,IF(generador!B963=10,42,IF(generador!B963=11,45,IF(generador!B963=12,48,IF(generador!B963=13,51,IF(generador!B963=14,54,IF(generador!B963=15,57))))))))))))))),FALSE),""),"")</f>
        <v/>
      </c>
      <c r="F963" s="16" t="str">
        <f t="shared" ref="F963:F1000" si="264">IFERROR(IF(E963,VLOOKUP(A963,matriz,97,FALSE),""),"")</f>
        <v/>
      </c>
      <c r="G963" s="20" t="str">
        <f t="shared" ref="G963:G1000" si="265">IFERROR(IF(E963,VLOOKUP(A963,matriz,IF(C963="NO",99,101),FALSE),""),"")</f>
        <v/>
      </c>
      <c r="H963" s="13" t="str">
        <f t="shared" ca="1" si="251"/>
        <v/>
      </c>
      <c r="I963" s="14" t="str">
        <f t="shared" si="252"/>
        <v/>
      </c>
      <c r="J963" s="14" t="str">
        <f>""</f>
        <v/>
      </c>
      <c r="K963" s="14" t="str">
        <f t="shared" si="253"/>
        <v/>
      </c>
      <c r="L963" s="14" t="str">
        <f t="shared" si="254"/>
        <v/>
      </c>
      <c r="M963" s="14" t="str">
        <f t="shared" si="255"/>
        <v/>
      </c>
      <c r="N963" s="14" t="str">
        <f t="shared" si="256"/>
        <v/>
      </c>
      <c r="O963" s="14" t="str">
        <f t="shared" si="257"/>
        <v/>
      </c>
      <c r="P963" s="14" t="str">
        <f t="shared" si="258"/>
        <v/>
      </c>
      <c r="Q963" s="14" t="str">
        <f t="shared" si="259"/>
        <v/>
      </c>
      <c r="R963" s="96" t="str">
        <f t="shared" ref="R963:R1000" si="266">IFERROR(IF(E963,CONCATENATE(TEXT(VLOOKUP(A963,matriz,IF(C963="NO",67,82),FALSE),"YYYY"),VLOOKUP(A963,matriz,IF(C963="NO",66,81),FALSE)),""),"")</f>
        <v/>
      </c>
      <c r="S963" s="14" t="str">
        <f t="shared" si="260"/>
        <v/>
      </c>
      <c r="T963" s="14" t="str">
        <f t="shared" ref="T963:T1000" si="267">IFERROR(IF(E963,CONCATENATE(TEXT(VLOOKUP(A963,matriz,IF(C963="NO",64,79),FALSE),"YYYY"),VLOOKUP(A963,matriz,IF(C963="NO",63,78),FALSE)),""),"")</f>
        <v/>
      </c>
      <c r="U963" s="14" t="str">
        <f t="shared" si="261"/>
        <v/>
      </c>
      <c r="V963" s="14" t="str">
        <f t="shared" si="262"/>
        <v/>
      </c>
      <c r="W963" s="14" t="str">
        <f>IFERROR(CONCATENATE("PAGO N° ",B963," DEL CONTRATO CPS ",V963," ENTRE ",TEXT(VLOOKUP(A963,matriz,IF(generador!B963=1,16,IF(generador!B963=2,19,IF(generador!B963=3,22,IF(generador!B963=4,25,IF(generador!B963=5,28,IF(generador!B963=6,31,IF(generador!B963=7,34,IF(generador!B963=8,37,IF(generador!B963=9,40,IF(generador!B963=10,43,IF(generador!B963=11,46,IF(generador!B963=12,49,IF(generador!B963=13,52,IF(generador!B963=14,55,IF(generador!B963=15,58))))))))))))))),FALSE),"dd/mm/yyyy")," Y ",TEXT(VLOOKUP(A963,matriz,IF(generador!B963=1,17,IF(generador!B963=2,20,IF(generador!B963=3,23,IF(generador!B963=4,26,IF(generador!B963=5,29,IF(generador!B963=6,32,IF(generador!B963=7,35,IF(generador!B963=8,38,IF(generador!B963=9,41,IF(generador!B963=10,44,IF(generador!B963=11,47,IF(generador!B963=12,50,IF(generador!B963=13,53,IF(generador!B963=14,56,IF(generador!B963=15,59))))))))))))))),FALSE),"dd/mm/yyyy")),"")</f>
        <v/>
      </c>
    </row>
    <row r="964" spans="1:23" x14ac:dyDescent="0.25">
      <c r="A964" s="12"/>
      <c r="B964" s="5"/>
      <c r="C964" s="5"/>
      <c r="D964" s="14" t="str">
        <f t="shared" si="263"/>
        <v/>
      </c>
      <c r="E964" s="15" t="str">
        <f>IFERROR(IF(A964&lt;&gt;"",VLOOKUP(A964,matriz,IF(generador!B964=1,15,IF(generador!B964=2,18,IF(generador!B964=3,21,IF(generador!B964=4,24,IF(generador!B964=5,27,IF(generador!B964=6,30,IF(generador!B964=7,33,IF(generador!B964=8,36,IF(generador!B964=9,39,IF(generador!B964=10,42,IF(generador!B964=11,45,IF(generador!B964=12,48,IF(generador!B964=13,51,IF(generador!B964=14,54,IF(generador!B964=15,57))))))))))))))),FALSE),""),"")</f>
        <v/>
      </c>
      <c r="F964" s="16" t="str">
        <f t="shared" si="264"/>
        <v/>
      </c>
      <c r="G964" s="20" t="str">
        <f t="shared" si="265"/>
        <v/>
      </c>
      <c r="H964" s="13" t="str">
        <f t="shared" ref="H964:H1000" ca="1" si="268">IFERROR(IF(C964&lt;&gt;"",TODAY(),""),"")</f>
        <v/>
      </c>
      <c r="I964" s="14" t="str">
        <f t="shared" ref="I964:I1000" si="269">IFERROR(IF(D964&lt;&gt;"",I963+1,""),1)</f>
        <v/>
      </c>
      <c r="J964" s="14" t="str">
        <f>""</f>
        <v/>
      </c>
      <c r="K964" s="14" t="str">
        <f t="shared" ref="K964:K1000" si="270">IFERROR(IF(E964,0,""),"")</f>
        <v/>
      </c>
      <c r="L964" s="14" t="str">
        <f t="shared" ref="L964:L1000" si="271">IFERROR(IF(E964,0,""),"")</f>
        <v/>
      </c>
      <c r="M964" s="14" t="str">
        <f t="shared" ref="M964:M1000" si="272">IFERROR(IF(E964,0,""),"")</f>
        <v/>
      </c>
      <c r="N964" s="14" t="str">
        <f t="shared" ref="N964:N1000" si="273">IFERROR(IF(E964,0,""),"")</f>
        <v/>
      </c>
      <c r="O964" s="14" t="str">
        <f t="shared" ref="O964:O1000" si="274">IFERROR(IF(E964,"01",""),"")</f>
        <v/>
      </c>
      <c r="P964" s="14" t="str">
        <f t="shared" ref="P964:P1000" si="275">IFERROR(IF(K964&lt;&gt;"",P963+1,""),1)</f>
        <v/>
      </c>
      <c r="Q964" s="14" t="str">
        <f t="shared" ref="Q964:Q1000" si="276">IFERROR(IF(E964,0,""),"")</f>
        <v/>
      </c>
      <c r="R964" s="96" t="str">
        <f t="shared" si="266"/>
        <v/>
      </c>
      <c r="S964" s="14" t="str">
        <f t="shared" ref="S964:S1000" si="277">IFERROR(IF(D964&lt;&gt;"",S963+1,""),1)</f>
        <v/>
      </c>
      <c r="T964" s="14" t="str">
        <f t="shared" si="267"/>
        <v/>
      </c>
      <c r="U964" s="14" t="str">
        <f t="shared" ref="U964:U1000" si="278">IFERROR(IF(E964,0,""),"")</f>
        <v/>
      </c>
      <c r="V964" s="14" t="str">
        <f t="shared" ref="V964:V1000" si="279">IFERROR(IF(E964,A964,""),"")</f>
        <v/>
      </c>
      <c r="W964" s="14" t="str">
        <f>IFERROR(CONCATENATE("PAGO N° ",B964," DEL CONTRATO CPS ",V964," ENTRE ",TEXT(VLOOKUP(A964,matriz,IF(generador!B964=1,16,IF(generador!B964=2,19,IF(generador!B964=3,22,IF(generador!B964=4,25,IF(generador!B964=5,28,IF(generador!B964=6,31,IF(generador!B964=7,34,IF(generador!B964=8,37,IF(generador!B964=9,40,IF(generador!B964=10,43,IF(generador!B964=11,46,IF(generador!B964=12,49,IF(generador!B964=13,52,IF(generador!B964=14,55,IF(generador!B964=15,58))))))))))))))),FALSE),"dd/mm/yyyy")," Y ",TEXT(VLOOKUP(A964,matriz,IF(generador!B964=1,17,IF(generador!B964=2,20,IF(generador!B964=3,23,IF(generador!B964=4,26,IF(generador!B964=5,29,IF(generador!B964=6,32,IF(generador!B964=7,35,IF(generador!B964=8,38,IF(generador!B964=9,41,IF(generador!B964=10,44,IF(generador!B964=11,47,IF(generador!B964=12,50,IF(generador!B964=13,53,IF(generador!B964=14,56,IF(generador!B964=15,59))))))))))))))),FALSE),"dd/mm/yyyy")),"")</f>
        <v/>
      </c>
    </row>
    <row r="965" spans="1:23" x14ac:dyDescent="0.25">
      <c r="A965" s="12"/>
      <c r="B965" s="5"/>
      <c r="C965" s="5"/>
      <c r="D965" s="14" t="str">
        <f t="shared" si="263"/>
        <v/>
      </c>
      <c r="E965" s="15" t="str">
        <f>IFERROR(IF(A965&lt;&gt;"",VLOOKUP(A965,matriz,IF(generador!B965=1,15,IF(generador!B965=2,18,IF(generador!B965=3,21,IF(generador!B965=4,24,IF(generador!B965=5,27,IF(generador!B965=6,30,IF(generador!B965=7,33,IF(generador!B965=8,36,IF(generador!B965=9,39,IF(generador!B965=10,42,IF(generador!B965=11,45,IF(generador!B965=12,48,IF(generador!B965=13,51,IF(generador!B965=14,54,IF(generador!B965=15,57))))))))))))))),FALSE),""),"")</f>
        <v/>
      </c>
      <c r="F965" s="16" t="str">
        <f t="shared" si="264"/>
        <v/>
      </c>
      <c r="G965" s="20" t="str">
        <f t="shared" si="265"/>
        <v/>
      </c>
      <c r="H965" s="13" t="str">
        <f t="shared" ca="1" si="268"/>
        <v/>
      </c>
      <c r="I965" s="14" t="str">
        <f t="shared" si="269"/>
        <v/>
      </c>
      <c r="J965" s="14" t="str">
        <f>""</f>
        <v/>
      </c>
      <c r="K965" s="14" t="str">
        <f t="shared" si="270"/>
        <v/>
      </c>
      <c r="L965" s="14" t="str">
        <f t="shared" si="271"/>
        <v/>
      </c>
      <c r="M965" s="14" t="str">
        <f t="shared" si="272"/>
        <v/>
      </c>
      <c r="N965" s="14" t="str">
        <f t="shared" si="273"/>
        <v/>
      </c>
      <c r="O965" s="14" t="str">
        <f t="shared" si="274"/>
        <v/>
      </c>
      <c r="P965" s="14" t="str">
        <f t="shared" si="275"/>
        <v/>
      </c>
      <c r="Q965" s="14" t="str">
        <f t="shared" si="276"/>
        <v/>
      </c>
      <c r="R965" s="96" t="str">
        <f t="shared" si="266"/>
        <v/>
      </c>
      <c r="S965" s="14" t="str">
        <f t="shared" si="277"/>
        <v/>
      </c>
      <c r="T965" s="14" t="str">
        <f t="shared" si="267"/>
        <v/>
      </c>
      <c r="U965" s="14" t="str">
        <f t="shared" si="278"/>
        <v/>
      </c>
      <c r="V965" s="14" t="str">
        <f t="shared" si="279"/>
        <v/>
      </c>
      <c r="W965" s="14" t="str">
        <f>IFERROR(CONCATENATE("PAGO N° ",B965," DEL CONTRATO CPS ",V965," ENTRE ",TEXT(VLOOKUP(A965,matriz,IF(generador!B965=1,16,IF(generador!B965=2,19,IF(generador!B965=3,22,IF(generador!B965=4,25,IF(generador!B965=5,28,IF(generador!B965=6,31,IF(generador!B965=7,34,IF(generador!B965=8,37,IF(generador!B965=9,40,IF(generador!B965=10,43,IF(generador!B965=11,46,IF(generador!B965=12,49,IF(generador!B965=13,52,IF(generador!B965=14,55,IF(generador!B965=15,58))))))))))))))),FALSE),"dd/mm/yyyy")," Y ",TEXT(VLOOKUP(A965,matriz,IF(generador!B965=1,17,IF(generador!B965=2,20,IF(generador!B965=3,23,IF(generador!B965=4,26,IF(generador!B965=5,29,IF(generador!B965=6,32,IF(generador!B965=7,35,IF(generador!B965=8,38,IF(generador!B965=9,41,IF(generador!B965=10,44,IF(generador!B965=11,47,IF(generador!B965=12,50,IF(generador!B965=13,53,IF(generador!B965=14,56,IF(generador!B965=15,59))))))))))))))),FALSE),"dd/mm/yyyy")),"")</f>
        <v/>
      </c>
    </row>
    <row r="966" spans="1:23" x14ac:dyDescent="0.25">
      <c r="A966" s="12"/>
      <c r="B966" s="5"/>
      <c r="C966" s="5"/>
      <c r="D966" s="14" t="str">
        <f t="shared" si="263"/>
        <v/>
      </c>
      <c r="E966" s="15" t="str">
        <f>IFERROR(IF(A966&lt;&gt;"",VLOOKUP(A966,matriz,IF(generador!B966=1,15,IF(generador!B966=2,18,IF(generador!B966=3,21,IF(generador!B966=4,24,IF(generador!B966=5,27,IF(generador!B966=6,30,IF(generador!B966=7,33,IF(generador!B966=8,36,IF(generador!B966=9,39,IF(generador!B966=10,42,IF(generador!B966=11,45,IF(generador!B966=12,48,IF(generador!B966=13,51,IF(generador!B966=14,54,IF(generador!B966=15,57))))))))))))))),FALSE),""),"")</f>
        <v/>
      </c>
      <c r="F966" s="16" t="str">
        <f t="shared" si="264"/>
        <v/>
      </c>
      <c r="G966" s="20" t="str">
        <f t="shared" si="265"/>
        <v/>
      </c>
      <c r="H966" s="13" t="str">
        <f t="shared" ca="1" si="268"/>
        <v/>
      </c>
      <c r="I966" s="14" t="str">
        <f t="shared" si="269"/>
        <v/>
      </c>
      <c r="J966" s="14" t="str">
        <f>""</f>
        <v/>
      </c>
      <c r="K966" s="14" t="str">
        <f t="shared" si="270"/>
        <v/>
      </c>
      <c r="L966" s="14" t="str">
        <f t="shared" si="271"/>
        <v/>
      </c>
      <c r="M966" s="14" t="str">
        <f t="shared" si="272"/>
        <v/>
      </c>
      <c r="N966" s="14" t="str">
        <f t="shared" si="273"/>
        <v/>
      </c>
      <c r="O966" s="14" t="str">
        <f t="shared" si="274"/>
        <v/>
      </c>
      <c r="P966" s="14" t="str">
        <f t="shared" si="275"/>
        <v/>
      </c>
      <c r="Q966" s="14" t="str">
        <f t="shared" si="276"/>
        <v/>
      </c>
      <c r="R966" s="96" t="str">
        <f t="shared" si="266"/>
        <v/>
      </c>
      <c r="S966" s="14" t="str">
        <f t="shared" si="277"/>
        <v/>
      </c>
      <c r="T966" s="14" t="str">
        <f t="shared" si="267"/>
        <v/>
      </c>
      <c r="U966" s="14" t="str">
        <f t="shared" si="278"/>
        <v/>
      </c>
      <c r="V966" s="14" t="str">
        <f t="shared" si="279"/>
        <v/>
      </c>
      <c r="W966" s="14" t="str">
        <f>IFERROR(CONCATENATE("PAGO N° ",B966," DEL CONTRATO CPS ",V966," ENTRE ",TEXT(VLOOKUP(A966,matriz,IF(generador!B966=1,16,IF(generador!B966=2,19,IF(generador!B966=3,22,IF(generador!B966=4,25,IF(generador!B966=5,28,IF(generador!B966=6,31,IF(generador!B966=7,34,IF(generador!B966=8,37,IF(generador!B966=9,40,IF(generador!B966=10,43,IF(generador!B966=11,46,IF(generador!B966=12,49,IF(generador!B966=13,52,IF(generador!B966=14,55,IF(generador!B966=15,58))))))))))))))),FALSE),"dd/mm/yyyy")," Y ",TEXT(VLOOKUP(A966,matriz,IF(generador!B966=1,17,IF(generador!B966=2,20,IF(generador!B966=3,23,IF(generador!B966=4,26,IF(generador!B966=5,29,IF(generador!B966=6,32,IF(generador!B966=7,35,IF(generador!B966=8,38,IF(generador!B966=9,41,IF(generador!B966=10,44,IF(generador!B966=11,47,IF(generador!B966=12,50,IF(generador!B966=13,53,IF(generador!B966=14,56,IF(generador!B966=15,59))))))))))))))),FALSE),"dd/mm/yyyy")),"")</f>
        <v/>
      </c>
    </row>
    <row r="967" spans="1:23" x14ac:dyDescent="0.25">
      <c r="A967" s="12"/>
      <c r="B967" s="5"/>
      <c r="C967" s="5"/>
      <c r="D967" s="14" t="str">
        <f t="shared" si="263"/>
        <v/>
      </c>
      <c r="E967" s="15" t="str">
        <f>IFERROR(IF(A967&lt;&gt;"",VLOOKUP(A967,matriz,IF(generador!B967=1,15,IF(generador!B967=2,18,IF(generador!B967=3,21,IF(generador!B967=4,24,IF(generador!B967=5,27,IF(generador!B967=6,30,IF(generador!B967=7,33,IF(generador!B967=8,36,IF(generador!B967=9,39,IF(generador!B967=10,42,IF(generador!B967=11,45,IF(generador!B967=12,48,IF(generador!B967=13,51,IF(generador!B967=14,54,IF(generador!B967=15,57))))))))))))))),FALSE),""),"")</f>
        <v/>
      </c>
      <c r="F967" s="16" t="str">
        <f t="shared" si="264"/>
        <v/>
      </c>
      <c r="G967" s="20" t="str">
        <f t="shared" si="265"/>
        <v/>
      </c>
      <c r="H967" s="13" t="str">
        <f t="shared" ca="1" si="268"/>
        <v/>
      </c>
      <c r="I967" s="14" t="str">
        <f t="shared" si="269"/>
        <v/>
      </c>
      <c r="J967" s="14" t="str">
        <f>""</f>
        <v/>
      </c>
      <c r="K967" s="14" t="str">
        <f t="shared" si="270"/>
        <v/>
      </c>
      <c r="L967" s="14" t="str">
        <f t="shared" si="271"/>
        <v/>
      </c>
      <c r="M967" s="14" t="str">
        <f t="shared" si="272"/>
        <v/>
      </c>
      <c r="N967" s="14" t="str">
        <f t="shared" si="273"/>
        <v/>
      </c>
      <c r="O967" s="14" t="str">
        <f t="shared" si="274"/>
        <v/>
      </c>
      <c r="P967" s="14" t="str">
        <f t="shared" si="275"/>
        <v/>
      </c>
      <c r="Q967" s="14" t="str">
        <f t="shared" si="276"/>
        <v/>
      </c>
      <c r="R967" s="96" t="str">
        <f t="shared" si="266"/>
        <v/>
      </c>
      <c r="S967" s="14" t="str">
        <f t="shared" si="277"/>
        <v/>
      </c>
      <c r="T967" s="14" t="str">
        <f t="shared" si="267"/>
        <v/>
      </c>
      <c r="U967" s="14" t="str">
        <f t="shared" si="278"/>
        <v/>
      </c>
      <c r="V967" s="14" t="str">
        <f t="shared" si="279"/>
        <v/>
      </c>
      <c r="W967" s="14" t="str">
        <f>IFERROR(CONCATENATE("PAGO N° ",B967," DEL CONTRATO CPS ",V967," ENTRE ",TEXT(VLOOKUP(A967,matriz,IF(generador!B967=1,16,IF(generador!B967=2,19,IF(generador!B967=3,22,IF(generador!B967=4,25,IF(generador!B967=5,28,IF(generador!B967=6,31,IF(generador!B967=7,34,IF(generador!B967=8,37,IF(generador!B967=9,40,IF(generador!B967=10,43,IF(generador!B967=11,46,IF(generador!B967=12,49,IF(generador!B967=13,52,IF(generador!B967=14,55,IF(generador!B967=15,58))))))))))))))),FALSE),"dd/mm/yyyy")," Y ",TEXT(VLOOKUP(A967,matriz,IF(generador!B967=1,17,IF(generador!B967=2,20,IF(generador!B967=3,23,IF(generador!B967=4,26,IF(generador!B967=5,29,IF(generador!B967=6,32,IF(generador!B967=7,35,IF(generador!B967=8,38,IF(generador!B967=9,41,IF(generador!B967=10,44,IF(generador!B967=11,47,IF(generador!B967=12,50,IF(generador!B967=13,53,IF(generador!B967=14,56,IF(generador!B967=15,59))))))))))))))),FALSE),"dd/mm/yyyy")),"")</f>
        <v/>
      </c>
    </row>
    <row r="968" spans="1:23" x14ac:dyDescent="0.25">
      <c r="A968" s="12"/>
      <c r="B968" s="5"/>
      <c r="C968" s="5"/>
      <c r="D968" s="14" t="str">
        <f t="shared" si="263"/>
        <v/>
      </c>
      <c r="E968" s="15" t="str">
        <f>IFERROR(IF(A968&lt;&gt;"",VLOOKUP(A968,matriz,IF(generador!B968=1,15,IF(generador!B968=2,18,IF(generador!B968=3,21,IF(generador!B968=4,24,IF(generador!B968=5,27,IF(generador!B968=6,30,IF(generador!B968=7,33,IF(generador!B968=8,36,IF(generador!B968=9,39,IF(generador!B968=10,42,IF(generador!B968=11,45,IF(generador!B968=12,48,IF(generador!B968=13,51,IF(generador!B968=14,54,IF(generador!B968=15,57))))))))))))))),FALSE),""),"")</f>
        <v/>
      </c>
      <c r="F968" s="16" t="str">
        <f t="shared" si="264"/>
        <v/>
      </c>
      <c r="G968" s="20" t="str">
        <f t="shared" si="265"/>
        <v/>
      </c>
      <c r="H968" s="13" t="str">
        <f t="shared" ca="1" si="268"/>
        <v/>
      </c>
      <c r="I968" s="14" t="str">
        <f t="shared" si="269"/>
        <v/>
      </c>
      <c r="J968" s="14" t="str">
        <f>""</f>
        <v/>
      </c>
      <c r="K968" s="14" t="str">
        <f t="shared" si="270"/>
        <v/>
      </c>
      <c r="L968" s="14" t="str">
        <f t="shared" si="271"/>
        <v/>
      </c>
      <c r="M968" s="14" t="str">
        <f t="shared" si="272"/>
        <v/>
      </c>
      <c r="N968" s="14" t="str">
        <f t="shared" si="273"/>
        <v/>
      </c>
      <c r="O968" s="14" t="str">
        <f t="shared" si="274"/>
        <v/>
      </c>
      <c r="P968" s="14" t="str">
        <f t="shared" si="275"/>
        <v/>
      </c>
      <c r="Q968" s="14" t="str">
        <f t="shared" si="276"/>
        <v/>
      </c>
      <c r="R968" s="96" t="str">
        <f t="shared" si="266"/>
        <v/>
      </c>
      <c r="S968" s="14" t="str">
        <f t="shared" si="277"/>
        <v/>
      </c>
      <c r="T968" s="14" t="str">
        <f t="shared" si="267"/>
        <v/>
      </c>
      <c r="U968" s="14" t="str">
        <f t="shared" si="278"/>
        <v/>
      </c>
      <c r="V968" s="14" t="str">
        <f t="shared" si="279"/>
        <v/>
      </c>
      <c r="W968" s="14" t="str">
        <f>IFERROR(CONCATENATE("PAGO N° ",B968," DEL CONTRATO CPS ",V968," ENTRE ",TEXT(VLOOKUP(A968,matriz,IF(generador!B968=1,16,IF(generador!B968=2,19,IF(generador!B968=3,22,IF(generador!B968=4,25,IF(generador!B968=5,28,IF(generador!B968=6,31,IF(generador!B968=7,34,IF(generador!B968=8,37,IF(generador!B968=9,40,IF(generador!B968=10,43,IF(generador!B968=11,46,IF(generador!B968=12,49,IF(generador!B968=13,52,IF(generador!B968=14,55,IF(generador!B968=15,58))))))))))))))),FALSE),"dd/mm/yyyy")," Y ",TEXT(VLOOKUP(A968,matriz,IF(generador!B968=1,17,IF(generador!B968=2,20,IF(generador!B968=3,23,IF(generador!B968=4,26,IF(generador!B968=5,29,IF(generador!B968=6,32,IF(generador!B968=7,35,IF(generador!B968=8,38,IF(generador!B968=9,41,IF(generador!B968=10,44,IF(generador!B968=11,47,IF(generador!B968=12,50,IF(generador!B968=13,53,IF(generador!B968=14,56,IF(generador!B968=15,59))))))))))))))),FALSE),"dd/mm/yyyy")),"")</f>
        <v/>
      </c>
    </row>
    <row r="969" spans="1:23" x14ac:dyDescent="0.25">
      <c r="A969" s="12"/>
      <c r="B969" s="5"/>
      <c r="C969" s="5"/>
      <c r="D969" s="14" t="str">
        <f t="shared" si="263"/>
        <v/>
      </c>
      <c r="E969" s="15" t="str">
        <f>IFERROR(IF(A969&lt;&gt;"",VLOOKUP(A969,matriz,IF(generador!B969=1,15,IF(generador!B969=2,18,IF(generador!B969=3,21,IF(generador!B969=4,24,IF(generador!B969=5,27,IF(generador!B969=6,30,IF(generador!B969=7,33,IF(generador!B969=8,36,IF(generador!B969=9,39,IF(generador!B969=10,42,IF(generador!B969=11,45,IF(generador!B969=12,48,IF(generador!B969=13,51,IF(generador!B969=14,54,IF(generador!B969=15,57))))))))))))))),FALSE),""),"")</f>
        <v/>
      </c>
      <c r="F969" s="16" t="str">
        <f t="shared" si="264"/>
        <v/>
      </c>
      <c r="G969" s="20" t="str">
        <f t="shared" si="265"/>
        <v/>
      </c>
      <c r="H969" s="13" t="str">
        <f t="shared" ca="1" si="268"/>
        <v/>
      </c>
      <c r="I969" s="14" t="str">
        <f t="shared" si="269"/>
        <v/>
      </c>
      <c r="J969" s="14" t="str">
        <f>""</f>
        <v/>
      </c>
      <c r="K969" s="14" t="str">
        <f t="shared" si="270"/>
        <v/>
      </c>
      <c r="L969" s="14" t="str">
        <f t="shared" si="271"/>
        <v/>
      </c>
      <c r="M969" s="14" t="str">
        <f t="shared" si="272"/>
        <v/>
      </c>
      <c r="N969" s="14" t="str">
        <f t="shared" si="273"/>
        <v/>
      </c>
      <c r="O969" s="14" t="str">
        <f t="shared" si="274"/>
        <v/>
      </c>
      <c r="P969" s="14" t="str">
        <f t="shared" si="275"/>
        <v/>
      </c>
      <c r="Q969" s="14" t="str">
        <f t="shared" si="276"/>
        <v/>
      </c>
      <c r="R969" s="96" t="str">
        <f t="shared" si="266"/>
        <v/>
      </c>
      <c r="S969" s="14" t="str">
        <f t="shared" si="277"/>
        <v/>
      </c>
      <c r="T969" s="14" t="str">
        <f t="shared" si="267"/>
        <v/>
      </c>
      <c r="U969" s="14" t="str">
        <f t="shared" si="278"/>
        <v/>
      </c>
      <c r="V969" s="14" t="str">
        <f t="shared" si="279"/>
        <v/>
      </c>
      <c r="W969" s="14" t="str">
        <f>IFERROR(CONCATENATE("PAGO N° ",B969," DEL CONTRATO CPS ",V969," ENTRE ",TEXT(VLOOKUP(A969,matriz,IF(generador!B969=1,16,IF(generador!B969=2,19,IF(generador!B969=3,22,IF(generador!B969=4,25,IF(generador!B969=5,28,IF(generador!B969=6,31,IF(generador!B969=7,34,IF(generador!B969=8,37,IF(generador!B969=9,40,IF(generador!B969=10,43,IF(generador!B969=11,46,IF(generador!B969=12,49,IF(generador!B969=13,52,IF(generador!B969=14,55,IF(generador!B969=15,58))))))))))))))),FALSE),"dd/mm/yyyy")," Y ",TEXT(VLOOKUP(A969,matriz,IF(generador!B969=1,17,IF(generador!B969=2,20,IF(generador!B969=3,23,IF(generador!B969=4,26,IF(generador!B969=5,29,IF(generador!B969=6,32,IF(generador!B969=7,35,IF(generador!B969=8,38,IF(generador!B969=9,41,IF(generador!B969=10,44,IF(generador!B969=11,47,IF(generador!B969=12,50,IF(generador!B969=13,53,IF(generador!B969=14,56,IF(generador!B969=15,59))))))))))))))),FALSE),"dd/mm/yyyy")),"")</f>
        <v/>
      </c>
    </row>
    <row r="970" spans="1:23" x14ac:dyDescent="0.25">
      <c r="A970" s="12"/>
      <c r="B970" s="5"/>
      <c r="C970" s="5"/>
      <c r="D970" s="14" t="str">
        <f t="shared" si="263"/>
        <v/>
      </c>
      <c r="E970" s="15" t="str">
        <f>IFERROR(IF(A970&lt;&gt;"",VLOOKUP(A970,matriz,IF(generador!B970=1,15,IF(generador!B970=2,18,IF(generador!B970=3,21,IF(generador!B970=4,24,IF(generador!B970=5,27,IF(generador!B970=6,30,IF(generador!B970=7,33,IF(generador!B970=8,36,IF(generador!B970=9,39,IF(generador!B970=10,42,IF(generador!B970=11,45,IF(generador!B970=12,48,IF(generador!B970=13,51,IF(generador!B970=14,54,IF(generador!B970=15,57))))))))))))))),FALSE),""),"")</f>
        <v/>
      </c>
      <c r="F970" s="16" t="str">
        <f t="shared" si="264"/>
        <v/>
      </c>
      <c r="G970" s="20" t="str">
        <f t="shared" si="265"/>
        <v/>
      </c>
      <c r="H970" s="13" t="str">
        <f t="shared" ca="1" si="268"/>
        <v/>
      </c>
      <c r="I970" s="14" t="str">
        <f t="shared" si="269"/>
        <v/>
      </c>
      <c r="J970" s="14" t="str">
        <f>""</f>
        <v/>
      </c>
      <c r="K970" s="14" t="str">
        <f t="shared" si="270"/>
        <v/>
      </c>
      <c r="L970" s="14" t="str">
        <f t="shared" si="271"/>
        <v/>
      </c>
      <c r="M970" s="14" t="str">
        <f t="shared" si="272"/>
        <v/>
      </c>
      <c r="N970" s="14" t="str">
        <f t="shared" si="273"/>
        <v/>
      </c>
      <c r="O970" s="14" t="str">
        <f t="shared" si="274"/>
        <v/>
      </c>
      <c r="P970" s="14" t="str">
        <f t="shared" si="275"/>
        <v/>
      </c>
      <c r="Q970" s="14" t="str">
        <f t="shared" si="276"/>
        <v/>
      </c>
      <c r="R970" s="96" t="str">
        <f t="shared" si="266"/>
        <v/>
      </c>
      <c r="S970" s="14" t="str">
        <f t="shared" si="277"/>
        <v/>
      </c>
      <c r="T970" s="14" t="str">
        <f t="shared" si="267"/>
        <v/>
      </c>
      <c r="U970" s="14" t="str">
        <f t="shared" si="278"/>
        <v/>
      </c>
      <c r="V970" s="14" t="str">
        <f t="shared" si="279"/>
        <v/>
      </c>
      <c r="W970" s="14" t="str">
        <f>IFERROR(CONCATENATE("PAGO N° ",B970," DEL CONTRATO CPS ",V970," ENTRE ",TEXT(VLOOKUP(A970,matriz,IF(generador!B970=1,16,IF(generador!B970=2,19,IF(generador!B970=3,22,IF(generador!B970=4,25,IF(generador!B970=5,28,IF(generador!B970=6,31,IF(generador!B970=7,34,IF(generador!B970=8,37,IF(generador!B970=9,40,IF(generador!B970=10,43,IF(generador!B970=11,46,IF(generador!B970=12,49,IF(generador!B970=13,52,IF(generador!B970=14,55,IF(generador!B970=15,58))))))))))))))),FALSE),"dd/mm/yyyy")," Y ",TEXT(VLOOKUP(A970,matriz,IF(generador!B970=1,17,IF(generador!B970=2,20,IF(generador!B970=3,23,IF(generador!B970=4,26,IF(generador!B970=5,29,IF(generador!B970=6,32,IF(generador!B970=7,35,IF(generador!B970=8,38,IF(generador!B970=9,41,IF(generador!B970=10,44,IF(generador!B970=11,47,IF(generador!B970=12,50,IF(generador!B970=13,53,IF(generador!B970=14,56,IF(generador!B970=15,59))))))))))))))),FALSE),"dd/mm/yyyy")),"")</f>
        <v/>
      </c>
    </row>
    <row r="971" spans="1:23" x14ac:dyDescent="0.25">
      <c r="A971" s="12"/>
      <c r="B971" s="5"/>
      <c r="C971" s="5"/>
      <c r="D971" s="14" t="str">
        <f t="shared" si="263"/>
        <v/>
      </c>
      <c r="E971" s="15" t="str">
        <f>IFERROR(IF(A971&lt;&gt;"",VLOOKUP(A971,matriz,IF(generador!B971=1,15,IF(generador!B971=2,18,IF(generador!B971=3,21,IF(generador!B971=4,24,IF(generador!B971=5,27,IF(generador!B971=6,30,IF(generador!B971=7,33,IF(generador!B971=8,36,IF(generador!B971=9,39,IF(generador!B971=10,42,IF(generador!B971=11,45,IF(generador!B971=12,48,IF(generador!B971=13,51,IF(generador!B971=14,54,IF(generador!B971=15,57))))))))))))))),FALSE),""),"")</f>
        <v/>
      </c>
      <c r="F971" s="16" t="str">
        <f t="shared" si="264"/>
        <v/>
      </c>
      <c r="G971" s="20" t="str">
        <f t="shared" si="265"/>
        <v/>
      </c>
      <c r="H971" s="13" t="str">
        <f t="shared" ca="1" si="268"/>
        <v/>
      </c>
      <c r="I971" s="14" t="str">
        <f t="shared" si="269"/>
        <v/>
      </c>
      <c r="J971" s="14" t="str">
        <f>""</f>
        <v/>
      </c>
      <c r="K971" s="14" t="str">
        <f t="shared" si="270"/>
        <v/>
      </c>
      <c r="L971" s="14" t="str">
        <f t="shared" si="271"/>
        <v/>
      </c>
      <c r="M971" s="14" t="str">
        <f t="shared" si="272"/>
        <v/>
      </c>
      <c r="N971" s="14" t="str">
        <f t="shared" si="273"/>
        <v/>
      </c>
      <c r="O971" s="14" t="str">
        <f t="shared" si="274"/>
        <v/>
      </c>
      <c r="P971" s="14" t="str">
        <f t="shared" si="275"/>
        <v/>
      </c>
      <c r="Q971" s="14" t="str">
        <f t="shared" si="276"/>
        <v/>
      </c>
      <c r="R971" s="96" t="str">
        <f t="shared" si="266"/>
        <v/>
      </c>
      <c r="S971" s="14" t="str">
        <f t="shared" si="277"/>
        <v/>
      </c>
      <c r="T971" s="14" t="str">
        <f t="shared" si="267"/>
        <v/>
      </c>
      <c r="U971" s="14" t="str">
        <f t="shared" si="278"/>
        <v/>
      </c>
      <c r="V971" s="14" t="str">
        <f t="shared" si="279"/>
        <v/>
      </c>
      <c r="W971" s="14" t="str">
        <f>IFERROR(CONCATENATE("PAGO N° ",B971," DEL CONTRATO CPS ",V971," ENTRE ",TEXT(VLOOKUP(A971,matriz,IF(generador!B971=1,16,IF(generador!B971=2,19,IF(generador!B971=3,22,IF(generador!B971=4,25,IF(generador!B971=5,28,IF(generador!B971=6,31,IF(generador!B971=7,34,IF(generador!B971=8,37,IF(generador!B971=9,40,IF(generador!B971=10,43,IF(generador!B971=11,46,IF(generador!B971=12,49,IF(generador!B971=13,52,IF(generador!B971=14,55,IF(generador!B971=15,58))))))))))))))),FALSE),"dd/mm/yyyy")," Y ",TEXT(VLOOKUP(A971,matriz,IF(generador!B971=1,17,IF(generador!B971=2,20,IF(generador!B971=3,23,IF(generador!B971=4,26,IF(generador!B971=5,29,IF(generador!B971=6,32,IF(generador!B971=7,35,IF(generador!B971=8,38,IF(generador!B971=9,41,IF(generador!B971=10,44,IF(generador!B971=11,47,IF(generador!B971=12,50,IF(generador!B971=13,53,IF(generador!B971=14,56,IF(generador!B971=15,59))))))))))))))),FALSE),"dd/mm/yyyy")),"")</f>
        <v/>
      </c>
    </row>
    <row r="972" spans="1:23" x14ac:dyDescent="0.25">
      <c r="A972" s="12"/>
      <c r="B972" s="5"/>
      <c r="C972" s="5"/>
      <c r="D972" s="14" t="str">
        <f t="shared" si="263"/>
        <v/>
      </c>
      <c r="E972" s="15" t="str">
        <f>IFERROR(IF(A972&lt;&gt;"",VLOOKUP(A972,matriz,IF(generador!B972=1,15,IF(generador!B972=2,18,IF(generador!B972=3,21,IF(generador!B972=4,24,IF(generador!B972=5,27,IF(generador!B972=6,30,IF(generador!B972=7,33,IF(generador!B972=8,36,IF(generador!B972=9,39,IF(generador!B972=10,42,IF(generador!B972=11,45,IF(generador!B972=12,48,IF(generador!B972=13,51,IF(generador!B972=14,54,IF(generador!B972=15,57))))))))))))))),FALSE),""),"")</f>
        <v/>
      </c>
      <c r="F972" s="16" t="str">
        <f t="shared" si="264"/>
        <v/>
      </c>
      <c r="G972" s="20" t="str">
        <f t="shared" si="265"/>
        <v/>
      </c>
      <c r="H972" s="13" t="str">
        <f t="shared" ca="1" si="268"/>
        <v/>
      </c>
      <c r="I972" s="14" t="str">
        <f t="shared" si="269"/>
        <v/>
      </c>
      <c r="J972" s="14" t="str">
        <f>""</f>
        <v/>
      </c>
      <c r="K972" s="14" t="str">
        <f t="shared" si="270"/>
        <v/>
      </c>
      <c r="L972" s="14" t="str">
        <f t="shared" si="271"/>
        <v/>
      </c>
      <c r="M972" s="14" t="str">
        <f t="shared" si="272"/>
        <v/>
      </c>
      <c r="N972" s="14" t="str">
        <f t="shared" si="273"/>
        <v/>
      </c>
      <c r="O972" s="14" t="str">
        <f t="shared" si="274"/>
        <v/>
      </c>
      <c r="P972" s="14" t="str">
        <f t="shared" si="275"/>
        <v/>
      </c>
      <c r="Q972" s="14" t="str">
        <f t="shared" si="276"/>
        <v/>
      </c>
      <c r="R972" s="96" t="str">
        <f t="shared" si="266"/>
        <v/>
      </c>
      <c r="S972" s="14" t="str">
        <f t="shared" si="277"/>
        <v/>
      </c>
      <c r="T972" s="14" t="str">
        <f t="shared" si="267"/>
        <v/>
      </c>
      <c r="U972" s="14" t="str">
        <f t="shared" si="278"/>
        <v/>
      </c>
      <c r="V972" s="14" t="str">
        <f t="shared" si="279"/>
        <v/>
      </c>
      <c r="W972" s="14" t="str">
        <f>IFERROR(CONCATENATE("PAGO N° ",B972," DEL CONTRATO CPS ",V972," ENTRE ",TEXT(VLOOKUP(A972,matriz,IF(generador!B972=1,16,IF(generador!B972=2,19,IF(generador!B972=3,22,IF(generador!B972=4,25,IF(generador!B972=5,28,IF(generador!B972=6,31,IF(generador!B972=7,34,IF(generador!B972=8,37,IF(generador!B972=9,40,IF(generador!B972=10,43,IF(generador!B972=11,46,IF(generador!B972=12,49,IF(generador!B972=13,52,IF(generador!B972=14,55,IF(generador!B972=15,58))))))))))))))),FALSE),"dd/mm/yyyy")," Y ",TEXT(VLOOKUP(A972,matriz,IF(generador!B972=1,17,IF(generador!B972=2,20,IF(generador!B972=3,23,IF(generador!B972=4,26,IF(generador!B972=5,29,IF(generador!B972=6,32,IF(generador!B972=7,35,IF(generador!B972=8,38,IF(generador!B972=9,41,IF(generador!B972=10,44,IF(generador!B972=11,47,IF(generador!B972=12,50,IF(generador!B972=13,53,IF(generador!B972=14,56,IF(generador!B972=15,59))))))))))))))),FALSE),"dd/mm/yyyy")),"")</f>
        <v/>
      </c>
    </row>
    <row r="973" spans="1:23" x14ac:dyDescent="0.25">
      <c r="A973" s="12"/>
      <c r="B973" s="5"/>
      <c r="C973" s="5"/>
      <c r="D973" s="14" t="str">
        <f t="shared" si="263"/>
        <v/>
      </c>
      <c r="E973" s="15" t="str">
        <f>IFERROR(IF(A973&lt;&gt;"",VLOOKUP(A973,matriz,IF(generador!B973=1,15,IF(generador!B973=2,18,IF(generador!B973=3,21,IF(generador!B973=4,24,IF(generador!B973=5,27,IF(generador!B973=6,30,IF(generador!B973=7,33,IF(generador!B973=8,36,IF(generador!B973=9,39,IF(generador!B973=10,42,IF(generador!B973=11,45,IF(generador!B973=12,48,IF(generador!B973=13,51,IF(generador!B973=14,54,IF(generador!B973=15,57))))))))))))))),FALSE),""),"")</f>
        <v/>
      </c>
      <c r="F973" s="16" t="str">
        <f t="shared" si="264"/>
        <v/>
      </c>
      <c r="G973" s="20" t="str">
        <f t="shared" si="265"/>
        <v/>
      </c>
      <c r="H973" s="13" t="str">
        <f t="shared" ca="1" si="268"/>
        <v/>
      </c>
      <c r="I973" s="14" t="str">
        <f t="shared" si="269"/>
        <v/>
      </c>
      <c r="J973" s="14" t="str">
        <f>""</f>
        <v/>
      </c>
      <c r="K973" s="14" t="str">
        <f t="shared" si="270"/>
        <v/>
      </c>
      <c r="L973" s="14" t="str">
        <f t="shared" si="271"/>
        <v/>
      </c>
      <c r="M973" s="14" t="str">
        <f t="shared" si="272"/>
        <v/>
      </c>
      <c r="N973" s="14" t="str">
        <f t="shared" si="273"/>
        <v/>
      </c>
      <c r="O973" s="14" t="str">
        <f t="shared" si="274"/>
        <v/>
      </c>
      <c r="P973" s="14" t="str">
        <f t="shared" si="275"/>
        <v/>
      </c>
      <c r="Q973" s="14" t="str">
        <f t="shared" si="276"/>
        <v/>
      </c>
      <c r="R973" s="96" t="str">
        <f t="shared" si="266"/>
        <v/>
      </c>
      <c r="S973" s="14" t="str">
        <f t="shared" si="277"/>
        <v/>
      </c>
      <c r="T973" s="14" t="str">
        <f t="shared" si="267"/>
        <v/>
      </c>
      <c r="U973" s="14" t="str">
        <f t="shared" si="278"/>
        <v/>
      </c>
      <c r="V973" s="14" t="str">
        <f t="shared" si="279"/>
        <v/>
      </c>
      <c r="W973" s="14" t="str">
        <f>IFERROR(CONCATENATE("PAGO N° ",B973," DEL CONTRATO CPS ",V973," ENTRE ",TEXT(VLOOKUP(A973,matriz,IF(generador!B973=1,16,IF(generador!B973=2,19,IF(generador!B973=3,22,IF(generador!B973=4,25,IF(generador!B973=5,28,IF(generador!B973=6,31,IF(generador!B973=7,34,IF(generador!B973=8,37,IF(generador!B973=9,40,IF(generador!B973=10,43,IF(generador!B973=11,46,IF(generador!B973=12,49,IF(generador!B973=13,52,IF(generador!B973=14,55,IF(generador!B973=15,58))))))))))))))),FALSE),"dd/mm/yyyy")," Y ",TEXT(VLOOKUP(A973,matriz,IF(generador!B973=1,17,IF(generador!B973=2,20,IF(generador!B973=3,23,IF(generador!B973=4,26,IF(generador!B973=5,29,IF(generador!B973=6,32,IF(generador!B973=7,35,IF(generador!B973=8,38,IF(generador!B973=9,41,IF(generador!B973=10,44,IF(generador!B973=11,47,IF(generador!B973=12,50,IF(generador!B973=13,53,IF(generador!B973=14,56,IF(generador!B973=15,59))))))))))))))),FALSE),"dd/mm/yyyy")),"")</f>
        <v/>
      </c>
    </row>
    <row r="974" spans="1:23" x14ac:dyDescent="0.25">
      <c r="A974" s="12"/>
      <c r="B974" s="5"/>
      <c r="C974" s="5"/>
      <c r="D974" s="14" t="str">
        <f t="shared" si="263"/>
        <v/>
      </c>
      <c r="E974" s="15" t="str">
        <f>IFERROR(IF(A974&lt;&gt;"",VLOOKUP(A974,matriz,IF(generador!B974=1,15,IF(generador!B974=2,18,IF(generador!B974=3,21,IF(generador!B974=4,24,IF(generador!B974=5,27,IF(generador!B974=6,30,IF(generador!B974=7,33,IF(generador!B974=8,36,IF(generador!B974=9,39,IF(generador!B974=10,42,IF(generador!B974=11,45,IF(generador!B974=12,48,IF(generador!B974=13,51,IF(generador!B974=14,54,IF(generador!B974=15,57))))))))))))))),FALSE),""),"")</f>
        <v/>
      </c>
      <c r="F974" s="16" t="str">
        <f t="shared" si="264"/>
        <v/>
      </c>
      <c r="G974" s="20" t="str">
        <f t="shared" si="265"/>
        <v/>
      </c>
      <c r="H974" s="13" t="str">
        <f t="shared" ca="1" si="268"/>
        <v/>
      </c>
      <c r="I974" s="14" t="str">
        <f t="shared" si="269"/>
        <v/>
      </c>
      <c r="J974" s="14" t="str">
        <f>""</f>
        <v/>
      </c>
      <c r="K974" s="14" t="str">
        <f t="shared" si="270"/>
        <v/>
      </c>
      <c r="L974" s="14" t="str">
        <f t="shared" si="271"/>
        <v/>
      </c>
      <c r="M974" s="14" t="str">
        <f t="shared" si="272"/>
        <v/>
      </c>
      <c r="N974" s="14" t="str">
        <f t="shared" si="273"/>
        <v/>
      </c>
      <c r="O974" s="14" t="str">
        <f t="shared" si="274"/>
        <v/>
      </c>
      <c r="P974" s="14" t="str">
        <f t="shared" si="275"/>
        <v/>
      </c>
      <c r="Q974" s="14" t="str">
        <f t="shared" si="276"/>
        <v/>
      </c>
      <c r="R974" s="96" t="str">
        <f t="shared" si="266"/>
        <v/>
      </c>
      <c r="S974" s="14" t="str">
        <f t="shared" si="277"/>
        <v/>
      </c>
      <c r="T974" s="14" t="str">
        <f t="shared" si="267"/>
        <v/>
      </c>
      <c r="U974" s="14" t="str">
        <f t="shared" si="278"/>
        <v/>
      </c>
      <c r="V974" s="14" t="str">
        <f t="shared" si="279"/>
        <v/>
      </c>
      <c r="W974" s="14" t="str">
        <f>IFERROR(CONCATENATE("PAGO N° ",B974," DEL CONTRATO CPS ",V974," ENTRE ",TEXT(VLOOKUP(A974,matriz,IF(generador!B974=1,16,IF(generador!B974=2,19,IF(generador!B974=3,22,IF(generador!B974=4,25,IF(generador!B974=5,28,IF(generador!B974=6,31,IF(generador!B974=7,34,IF(generador!B974=8,37,IF(generador!B974=9,40,IF(generador!B974=10,43,IF(generador!B974=11,46,IF(generador!B974=12,49,IF(generador!B974=13,52,IF(generador!B974=14,55,IF(generador!B974=15,58))))))))))))))),FALSE),"dd/mm/yyyy")," Y ",TEXT(VLOOKUP(A974,matriz,IF(generador!B974=1,17,IF(generador!B974=2,20,IF(generador!B974=3,23,IF(generador!B974=4,26,IF(generador!B974=5,29,IF(generador!B974=6,32,IF(generador!B974=7,35,IF(generador!B974=8,38,IF(generador!B974=9,41,IF(generador!B974=10,44,IF(generador!B974=11,47,IF(generador!B974=12,50,IF(generador!B974=13,53,IF(generador!B974=14,56,IF(generador!B974=15,59))))))))))))))),FALSE),"dd/mm/yyyy")),"")</f>
        <v/>
      </c>
    </row>
    <row r="975" spans="1:23" x14ac:dyDescent="0.25">
      <c r="A975" s="12"/>
      <c r="B975" s="5"/>
      <c r="C975" s="5"/>
      <c r="D975" s="14" t="str">
        <f t="shared" si="263"/>
        <v/>
      </c>
      <c r="E975" s="15" t="str">
        <f>IFERROR(IF(A975&lt;&gt;"",VLOOKUP(A975,matriz,IF(generador!B975=1,15,IF(generador!B975=2,18,IF(generador!B975=3,21,IF(generador!B975=4,24,IF(generador!B975=5,27,IF(generador!B975=6,30,IF(generador!B975=7,33,IF(generador!B975=8,36,IF(generador!B975=9,39,IF(generador!B975=10,42,IF(generador!B975=11,45,IF(generador!B975=12,48,IF(generador!B975=13,51,IF(generador!B975=14,54,IF(generador!B975=15,57))))))))))))))),FALSE),""),"")</f>
        <v/>
      </c>
      <c r="F975" s="16" t="str">
        <f t="shared" si="264"/>
        <v/>
      </c>
      <c r="G975" s="20" t="str">
        <f t="shared" si="265"/>
        <v/>
      </c>
      <c r="H975" s="13" t="str">
        <f t="shared" ca="1" si="268"/>
        <v/>
      </c>
      <c r="I975" s="14" t="str">
        <f t="shared" si="269"/>
        <v/>
      </c>
      <c r="J975" s="14" t="str">
        <f>""</f>
        <v/>
      </c>
      <c r="K975" s="14" t="str">
        <f t="shared" si="270"/>
        <v/>
      </c>
      <c r="L975" s="14" t="str">
        <f t="shared" si="271"/>
        <v/>
      </c>
      <c r="M975" s="14" t="str">
        <f t="shared" si="272"/>
        <v/>
      </c>
      <c r="N975" s="14" t="str">
        <f t="shared" si="273"/>
        <v/>
      </c>
      <c r="O975" s="14" t="str">
        <f t="shared" si="274"/>
        <v/>
      </c>
      <c r="P975" s="14" t="str">
        <f t="shared" si="275"/>
        <v/>
      </c>
      <c r="Q975" s="14" t="str">
        <f t="shared" si="276"/>
        <v/>
      </c>
      <c r="R975" s="96" t="str">
        <f t="shared" si="266"/>
        <v/>
      </c>
      <c r="S975" s="14" t="str">
        <f t="shared" si="277"/>
        <v/>
      </c>
      <c r="T975" s="14" t="str">
        <f t="shared" si="267"/>
        <v/>
      </c>
      <c r="U975" s="14" t="str">
        <f t="shared" si="278"/>
        <v/>
      </c>
      <c r="V975" s="14" t="str">
        <f t="shared" si="279"/>
        <v/>
      </c>
      <c r="W975" s="14" t="str">
        <f>IFERROR(CONCATENATE("PAGO N° ",B975," DEL CONTRATO CPS ",V975," ENTRE ",TEXT(VLOOKUP(A975,matriz,IF(generador!B975=1,16,IF(generador!B975=2,19,IF(generador!B975=3,22,IF(generador!B975=4,25,IF(generador!B975=5,28,IF(generador!B975=6,31,IF(generador!B975=7,34,IF(generador!B975=8,37,IF(generador!B975=9,40,IF(generador!B975=10,43,IF(generador!B975=11,46,IF(generador!B975=12,49,IF(generador!B975=13,52,IF(generador!B975=14,55,IF(generador!B975=15,58))))))))))))))),FALSE),"dd/mm/yyyy")," Y ",TEXT(VLOOKUP(A975,matriz,IF(generador!B975=1,17,IF(generador!B975=2,20,IF(generador!B975=3,23,IF(generador!B975=4,26,IF(generador!B975=5,29,IF(generador!B975=6,32,IF(generador!B975=7,35,IF(generador!B975=8,38,IF(generador!B975=9,41,IF(generador!B975=10,44,IF(generador!B975=11,47,IF(generador!B975=12,50,IF(generador!B975=13,53,IF(generador!B975=14,56,IF(generador!B975=15,59))))))))))))))),FALSE),"dd/mm/yyyy")),"")</f>
        <v/>
      </c>
    </row>
    <row r="976" spans="1:23" x14ac:dyDescent="0.25">
      <c r="A976" s="12"/>
      <c r="B976" s="5"/>
      <c r="C976" s="5"/>
      <c r="D976" s="14" t="str">
        <f t="shared" si="263"/>
        <v/>
      </c>
      <c r="E976" s="15" t="str">
        <f>IFERROR(IF(A976&lt;&gt;"",VLOOKUP(A976,matriz,IF(generador!B976=1,15,IF(generador!B976=2,18,IF(generador!B976=3,21,IF(generador!B976=4,24,IF(generador!B976=5,27,IF(generador!B976=6,30,IF(generador!B976=7,33,IF(generador!B976=8,36,IF(generador!B976=9,39,IF(generador!B976=10,42,IF(generador!B976=11,45,IF(generador!B976=12,48,IF(generador!B976=13,51,IF(generador!B976=14,54,IF(generador!B976=15,57))))))))))))))),FALSE),""),"")</f>
        <v/>
      </c>
      <c r="F976" s="16" t="str">
        <f t="shared" si="264"/>
        <v/>
      </c>
      <c r="G976" s="20" t="str">
        <f t="shared" si="265"/>
        <v/>
      </c>
      <c r="H976" s="13" t="str">
        <f t="shared" ca="1" si="268"/>
        <v/>
      </c>
      <c r="I976" s="14" t="str">
        <f t="shared" si="269"/>
        <v/>
      </c>
      <c r="J976" s="14" t="str">
        <f>""</f>
        <v/>
      </c>
      <c r="K976" s="14" t="str">
        <f t="shared" si="270"/>
        <v/>
      </c>
      <c r="L976" s="14" t="str">
        <f t="shared" si="271"/>
        <v/>
      </c>
      <c r="M976" s="14" t="str">
        <f t="shared" si="272"/>
        <v/>
      </c>
      <c r="N976" s="14" t="str">
        <f t="shared" si="273"/>
        <v/>
      </c>
      <c r="O976" s="14" t="str">
        <f t="shared" si="274"/>
        <v/>
      </c>
      <c r="P976" s="14" t="str">
        <f t="shared" si="275"/>
        <v/>
      </c>
      <c r="Q976" s="14" t="str">
        <f t="shared" si="276"/>
        <v/>
      </c>
      <c r="R976" s="96" t="str">
        <f t="shared" si="266"/>
        <v/>
      </c>
      <c r="S976" s="14" t="str">
        <f t="shared" si="277"/>
        <v/>
      </c>
      <c r="T976" s="14" t="str">
        <f t="shared" si="267"/>
        <v/>
      </c>
      <c r="U976" s="14" t="str">
        <f t="shared" si="278"/>
        <v/>
      </c>
      <c r="V976" s="14" t="str">
        <f t="shared" si="279"/>
        <v/>
      </c>
      <c r="W976" s="14" t="str">
        <f>IFERROR(CONCATENATE("PAGO N° ",B976," DEL CONTRATO CPS ",V976," ENTRE ",TEXT(VLOOKUP(A976,matriz,IF(generador!B976=1,16,IF(generador!B976=2,19,IF(generador!B976=3,22,IF(generador!B976=4,25,IF(generador!B976=5,28,IF(generador!B976=6,31,IF(generador!B976=7,34,IF(generador!B976=8,37,IF(generador!B976=9,40,IF(generador!B976=10,43,IF(generador!B976=11,46,IF(generador!B976=12,49,IF(generador!B976=13,52,IF(generador!B976=14,55,IF(generador!B976=15,58))))))))))))))),FALSE),"dd/mm/yyyy")," Y ",TEXT(VLOOKUP(A976,matriz,IF(generador!B976=1,17,IF(generador!B976=2,20,IF(generador!B976=3,23,IF(generador!B976=4,26,IF(generador!B976=5,29,IF(generador!B976=6,32,IF(generador!B976=7,35,IF(generador!B976=8,38,IF(generador!B976=9,41,IF(generador!B976=10,44,IF(generador!B976=11,47,IF(generador!B976=12,50,IF(generador!B976=13,53,IF(generador!B976=14,56,IF(generador!B976=15,59))))))))))))))),FALSE),"dd/mm/yyyy")),"")</f>
        <v/>
      </c>
    </row>
    <row r="977" spans="1:23" x14ac:dyDescent="0.25">
      <c r="A977" s="12"/>
      <c r="B977" s="5"/>
      <c r="C977" s="5"/>
      <c r="D977" s="14" t="str">
        <f t="shared" si="263"/>
        <v/>
      </c>
      <c r="E977" s="15" t="str">
        <f>IFERROR(IF(A977&lt;&gt;"",VLOOKUP(A977,matriz,IF(generador!B977=1,15,IF(generador!B977=2,18,IF(generador!B977=3,21,IF(generador!B977=4,24,IF(generador!B977=5,27,IF(generador!B977=6,30,IF(generador!B977=7,33,IF(generador!B977=8,36,IF(generador!B977=9,39,IF(generador!B977=10,42,IF(generador!B977=11,45,IF(generador!B977=12,48,IF(generador!B977=13,51,IF(generador!B977=14,54,IF(generador!B977=15,57))))))))))))))),FALSE),""),"")</f>
        <v/>
      </c>
      <c r="F977" s="16" t="str">
        <f t="shared" si="264"/>
        <v/>
      </c>
      <c r="G977" s="20" t="str">
        <f t="shared" si="265"/>
        <v/>
      </c>
      <c r="H977" s="13" t="str">
        <f t="shared" ca="1" si="268"/>
        <v/>
      </c>
      <c r="I977" s="14" t="str">
        <f t="shared" si="269"/>
        <v/>
      </c>
      <c r="J977" s="14" t="str">
        <f>""</f>
        <v/>
      </c>
      <c r="K977" s="14" t="str">
        <f t="shared" si="270"/>
        <v/>
      </c>
      <c r="L977" s="14" t="str">
        <f t="shared" si="271"/>
        <v/>
      </c>
      <c r="M977" s="14" t="str">
        <f t="shared" si="272"/>
        <v/>
      </c>
      <c r="N977" s="14" t="str">
        <f t="shared" si="273"/>
        <v/>
      </c>
      <c r="O977" s="14" t="str">
        <f t="shared" si="274"/>
        <v/>
      </c>
      <c r="P977" s="14" t="str">
        <f t="shared" si="275"/>
        <v/>
      </c>
      <c r="Q977" s="14" t="str">
        <f t="shared" si="276"/>
        <v/>
      </c>
      <c r="R977" s="96" t="str">
        <f t="shared" si="266"/>
        <v/>
      </c>
      <c r="S977" s="14" t="str">
        <f t="shared" si="277"/>
        <v/>
      </c>
      <c r="T977" s="14" t="str">
        <f t="shared" si="267"/>
        <v/>
      </c>
      <c r="U977" s="14" t="str">
        <f t="shared" si="278"/>
        <v/>
      </c>
      <c r="V977" s="14" t="str">
        <f t="shared" si="279"/>
        <v/>
      </c>
      <c r="W977" s="14" t="str">
        <f>IFERROR(CONCATENATE("PAGO N° ",B977," DEL CONTRATO CPS ",V977," ENTRE ",TEXT(VLOOKUP(A977,matriz,IF(generador!B977=1,16,IF(generador!B977=2,19,IF(generador!B977=3,22,IF(generador!B977=4,25,IF(generador!B977=5,28,IF(generador!B977=6,31,IF(generador!B977=7,34,IF(generador!B977=8,37,IF(generador!B977=9,40,IF(generador!B977=10,43,IF(generador!B977=11,46,IF(generador!B977=12,49,IF(generador!B977=13,52,IF(generador!B977=14,55,IF(generador!B977=15,58))))))))))))))),FALSE),"dd/mm/yyyy")," Y ",TEXT(VLOOKUP(A977,matriz,IF(generador!B977=1,17,IF(generador!B977=2,20,IF(generador!B977=3,23,IF(generador!B977=4,26,IF(generador!B977=5,29,IF(generador!B977=6,32,IF(generador!B977=7,35,IF(generador!B977=8,38,IF(generador!B977=9,41,IF(generador!B977=10,44,IF(generador!B977=11,47,IF(generador!B977=12,50,IF(generador!B977=13,53,IF(generador!B977=14,56,IF(generador!B977=15,59))))))))))))))),FALSE),"dd/mm/yyyy")),"")</f>
        <v/>
      </c>
    </row>
    <row r="978" spans="1:23" x14ac:dyDescent="0.25">
      <c r="A978" s="12"/>
      <c r="B978" s="5"/>
      <c r="C978" s="5"/>
      <c r="D978" s="14" t="str">
        <f t="shared" si="263"/>
        <v/>
      </c>
      <c r="E978" s="15" t="str">
        <f>IFERROR(IF(A978&lt;&gt;"",VLOOKUP(A978,matriz,IF(generador!B978=1,15,IF(generador!B978=2,18,IF(generador!B978=3,21,IF(generador!B978=4,24,IF(generador!B978=5,27,IF(generador!B978=6,30,IF(generador!B978=7,33,IF(generador!B978=8,36,IF(generador!B978=9,39,IF(generador!B978=10,42,IF(generador!B978=11,45,IF(generador!B978=12,48,IF(generador!B978=13,51,IF(generador!B978=14,54,IF(generador!B978=15,57))))))))))))))),FALSE),""),"")</f>
        <v/>
      </c>
      <c r="F978" s="16" t="str">
        <f t="shared" si="264"/>
        <v/>
      </c>
      <c r="G978" s="20" t="str">
        <f t="shared" si="265"/>
        <v/>
      </c>
      <c r="H978" s="13" t="str">
        <f t="shared" ca="1" si="268"/>
        <v/>
      </c>
      <c r="I978" s="14" t="str">
        <f t="shared" si="269"/>
        <v/>
      </c>
      <c r="J978" s="14" t="str">
        <f>""</f>
        <v/>
      </c>
      <c r="K978" s="14" t="str">
        <f t="shared" si="270"/>
        <v/>
      </c>
      <c r="L978" s="14" t="str">
        <f t="shared" si="271"/>
        <v/>
      </c>
      <c r="M978" s="14" t="str">
        <f t="shared" si="272"/>
        <v/>
      </c>
      <c r="N978" s="14" t="str">
        <f t="shared" si="273"/>
        <v/>
      </c>
      <c r="O978" s="14" t="str">
        <f t="shared" si="274"/>
        <v/>
      </c>
      <c r="P978" s="14" t="str">
        <f t="shared" si="275"/>
        <v/>
      </c>
      <c r="Q978" s="14" t="str">
        <f t="shared" si="276"/>
        <v/>
      </c>
      <c r="R978" s="96" t="str">
        <f t="shared" si="266"/>
        <v/>
      </c>
      <c r="S978" s="14" t="str">
        <f t="shared" si="277"/>
        <v/>
      </c>
      <c r="T978" s="14" t="str">
        <f t="shared" si="267"/>
        <v/>
      </c>
      <c r="U978" s="14" t="str">
        <f t="shared" si="278"/>
        <v/>
      </c>
      <c r="V978" s="14" t="str">
        <f t="shared" si="279"/>
        <v/>
      </c>
      <c r="W978" s="14" t="str">
        <f>IFERROR(CONCATENATE("PAGO N° ",B978," DEL CONTRATO CPS ",V978," ENTRE ",TEXT(VLOOKUP(A978,matriz,IF(generador!B978=1,16,IF(generador!B978=2,19,IF(generador!B978=3,22,IF(generador!B978=4,25,IF(generador!B978=5,28,IF(generador!B978=6,31,IF(generador!B978=7,34,IF(generador!B978=8,37,IF(generador!B978=9,40,IF(generador!B978=10,43,IF(generador!B978=11,46,IF(generador!B978=12,49,IF(generador!B978=13,52,IF(generador!B978=14,55,IF(generador!B978=15,58))))))))))))))),FALSE),"dd/mm/yyyy")," Y ",TEXT(VLOOKUP(A978,matriz,IF(generador!B978=1,17,IF(generador!B978=2,20,IF(generador!B978=3,23,IF(generador!B978=4,26,IF(generador!B978=5,29,IF(generador!B978=6,32,IF(generador!B978=7,35,IF(generador!B978=8,38,IF(generador!B978=9,41,IF(generador!B978=10,44,IF(generador!B978=11,47,IF(generador!B978=12,50,IF(generador!B978=13,53,IF(generador!B978=14,56,IF(generador!B978=15,59))))))))))))))),FALSE),"dd/mm/yyyy")),"")</f>
        <v/>
      </c>
    </row>
    <row r="979" spans="1:23" x14ac:dyDescent="0.25">
      <c r="A979" s="12"/>
      <c r="B979" s="5"/>
      <c r="C979" s="5"/>
      <c r="D979" s="14" t="str">
        <f t="shared" si="263"/>
        <v/>
      </c>
      <c r="E979" s="15" t="str">
        <f>IFERROR(IF(A979&lt;&gt;"",VLOOKUP(A979,matriz,IF(generador!B979=1,15,IF(generador!B979=2,18,IF(generador!B979=3,21,IF(generador!B979=4,24,IF(generador!B979=5,27,IF(generador!B979=6,30,IF(generador!B979=7,33,IF(generador!B979=8,36,IF(generador!B979=9,39,IF(generador!B979=10,42,IF(generador!B979=11,45,IF(generador!B979=12,48,IF(generador!B979=13,51,IF(generador!B979=14,54,IF(generador!B979=15,57))))))))))))))),FALSE),""),"")</f>
        <v/>
      </c>
      <c r="F979" s="16" t="str">
        <f t="shared" si="264"/>
        <v/>
      </c>
      <c r="G979" s="20" t="str">
        <f t="shared" si="265"/>
        <v/>
      </c>
      <c r="H979" s="13" t="str">
        <f t="shared" ca="1" si="268"/>
        <v/>
      </c>
      <c r="I979" s="14" t="str">
        <f t="shared" si="269"/>
        <v/>
      </c>
      <c r="J979" s="14" t="str">
        <f>""</f>
        <v/>
      </c>
      <c r="K979" s="14" t="str">
        <f t="shared" si="270"/>
        <v/>
      </c>
      <c r="L979" s="14" t="str">
        <f t="shared" si="271"/>
        <v/>
      </c>
      <c r="M979" s="14" t="str">
        <f t="shared" si="272"/>
        <v/>
      </c>
      <c r="N979" s="14" t="str">
        <f t="shared" si="273"/>
        <v/>
      </c>
      <c r="O979" s="14" t="str">
        <f t="shared" si="274"/>
        <v/>
      </c>
      <c r="P979" s="14" t="str">
        <f t="shared" si="275"/>
        <v/>
      </c>
      <c r="Q979" s="14" t="str">
        <f t="shared" si="276"/>
        <v/>
      </c>
      <c r="R979" s="96" t="str">
        <f t="shared" si="266"/>
        <v/>
      </c>
      <c r="S979" s="14" t="str">
        <f t="shared" si="277"/>
        <v/>
      </c>
      <c r="T979" s="14" t="str">
        <f t="shared" si="267"/>
        <v/>
      </c>
      <c r="U979" s="14" t="str">
        <f t="shared" si="278"/>
        <v/>
      </c>
      <c r="V979" s="14" t="str">
        <f t="shared" si="279"/>
        <v/>
      </c>
      <c r="W979" s="14" t="str">
        <f>IFERROR(CONCATENATE("PAGO N° ",B979," DEL CONTRATO CPS ",V979," ENTRE ",TEXT(VLOOKUP(A979,matriz,IF(generador!B979=1,16,IF(generador!B979=2,19,IF(generador!B979=3,22,IF(generador!B979=4,25,IF(generador!B979=5,28,IF(generador!B979=6,31,IF(generador!B979=7,34,IF(generador!B979=8,37,IF(generador!B979=9,40,IF(generador!B979=10,43,IF(generador!B979=11,46,IF(generador!B979=12,49,IF(generador!B979=13,52,IF(generador!B979=14,55,IF(generador!B979=15,58))))))))))))))),FALSE),"dd/mm/yyyy")," Y ",TEXT(VLOOKUP(A979,matriz,IF(generador!B979=1,17,IF(generador!B979=2,20,IF(generador!B979=3,23,IF(generador!B979=4,26,IF(generador!B979=5,29,IF(generador!B979=6,32,IF(generador!B979=7,35,IF(generador!B979=8,38,IF(generador!B979=9,41,IF(generador!B979=10,44,IF(generador!B979=11,47,IF(generador!B979=12,50,IF(generador!B979=13,53,IF(generador!B979=14,56,IF(generador!B979=15,59))))))))))))))),FALSE),"dd/mm/yyyy")),"")</f>
        <v/>
      </c>
    </row>
    <row r="980" spans="1:23" x14ac:dyDescent="0.25">
      <c r="A980" s="12"/>
      <c r="B980" s="5"/>
      <c r="C980" s="5"/>
      <c r="D980" s="14" t="str">
        <f t="shared" si="263"/>
        <v/>
      </c>
      <c r="E980" s="15" t="str">
        <f>IFERROR(IF(A980&lt;&gt;"",VLOOKUP(A980,matriz,IF(generador!B980=1,15,IF(generador!B980=2,18,IF(generador!B980=3,21,IF(generador!B980=4,24,IF(generador!B980=5,27,IF(generador!B980=6,30,IF(generador!B980=7,33,IF(generador!B980=8,36,IF(generador!B980=9,39,IF(generador!B980=10,42,IF(generador!B980=11,45,IF(generador!B980=12,48,IF(generador!B980=13,51,IF(generador!B980=14,54,IF(generador!B980=15,57))))))))))))))),FALSE),""),"")</f>
        <v/>
      </c>
      <c r="F980" s="16" t="str">
        <f t="shared" si="264"/>
        <v/>
      </c>
      <c r="G980" s="20" t="str">
        <f t="shared" si="265"/>
        <v/>
      </c>
      <c r="H980" s="13" t="str">
        <f t="shared" ca="1" si="268"/>
        <v/>
      </c>
      <c r="I980" s="14" t="str">
        <f t="shared" si="269"/>
        <v/>
      </c>
      <c r="J980" s="14" t="str">
        <f>""</f>
        <v/>
      </c>
      <c r="K980" s="14" t="str">
        <f t="shared" si="270"/>
        <v/>
      </c>
      <c r="L980" s="14" t="str">
        <f t="shared" si="271"/>
        <v/>
      </c>
      <c r="M980" s="14" t="str">
        <f t="shared" si="272"/>
        <v/>
      </c>
      <c r="N980" s="14" t="str">
        <f t="shared" si="273"/>
        <v/>
      </c>
      <c r="O980" s="14" t="str">
        <f t="shared" si="274"/>
        <v/>
      </c>
      <c r="P980" s="14" t="str">
        <f t="shared" si="275"/>
        <v/>
      </c>
      <c r="Q980" s="14" t="str">
        <f t="shared" si="276"/>
        <v/>
      </c>
      <c r="R980" s="96" t="str">
        <f t="shared" si="266"/>
        <v/>
      </c>
      <c r="S980" s="14" t="str">
        <f t="shared" si="277"/>
        <v/>
      </c>
      <c r="T980" s="14" t="str">
        <f t="shared" si="267"/>
        <v/>
      </c>
      <c r="U980" s="14" t="str">
        <f t="shared" si="278"/>
        <v/>
      </c>
      <c r="V980" s="14" t="str">
        <f t="shared" si="279"/>
        <v/>
      </c>
      <c r="W980" s="14" t="str">
        <f>IFERROR(CONCATENATE("PAGO N° ",B980," DEL CONTRATO CPS ",V980," ENTRE ",TEXT(VLOOKUP(A980,matriz,IF(generador!B980=1,16,IF(generador!B980=2,19,IF(generador!B980=3,22,IF(generador!B980=4,25,IF(generador!B980=5,28,IF(generador!B980=6,31,IF(generador!B980=7,34,IF(generador!B980=8,37,IF(generador!B980=9,40,IF(generador!B980=10,43,IF(generador!B980=11,46,IF(generador!B980=12,49,IF(generador!B980=13,52,IF(generador!B980=14,55,IF(generador!B980=15,58))))))))))))))),FALSE),"dd/mm/yyyy")," Y ",TEXT(VLOOKUP(A980,matriz,IF(generador!B980=1,17,IF(generador!B980=2,20,IF(generador!B980=3,23,IF(generador!B980=4,26,IF(generador!B980=5,29,IF(generador!B980=6,32,IF(generador!B980=7,35,IF(generador!B980=8,38,IF(generador!B980=9,41,IF(generador!B980=10,44,IF(generador!B980=11,47,IF(generador!B980=12,50,IF(generador!B980=13,53,IF(generador!B980=14,56,IF(generador!B980=15,59))))))))))))))),FALSE),"dd/mm/yyyy")),"")</f>
        <v/>
      </c>
    </row>
    <row r="981" spans="1:23" x14ac:dyDescent="0.25">
      <c r="A981" s="12"/>
      <c r="B981" s="5"/>
      <c r="C981" s="5"/>
      <c r="D981" s="14" t="str">
        <f t="shared" si="263"/>
        <v/>
      </c>
      <c r="E981" s="15" t="str">
        <f>IFERROR(IF(A981&lt;&gt;"",VLOOKUP(A981,matriz,IF(generador!B981=1,15,IF(generador!B981=2,18,IF(generador!B981=3,21,IF(generador!B981=4,24,IF(generador!B981=5,27,IF(generador!B981=6,30,IF(generador!B981=7,33,IF(generador!B981=8,36,IF(generador!B981=9,39,IF(generador!B981=10,42,IF(generador!B981=11,45,IF(generador!B981=12,48,IF(generador!B981=13,51,IF(generador!B981=14,54,IF(generador!B981=15,57))))))))))))))),FALSE),""),"")</f>
        <v/>
      </c>
      <c r="F981" s="16" t="str">
        <f t="shared" si="264"/>
        <v/>
      </c>
      <c r="G981" s="20" t="str">
        <f t="shared" si="265"/>
        <v/>
      </c>
      <c r="H981" s="13" t="str">
        <f t="shared" ca="1" si="268"/>
        <v/>
      </c>
      <c r="I981" s="14" t="str">
        <f t="shared" si="269"/>
        <v/>
      </c>
      <c r="J981" s="14" t="str">
        <f>""</f>
        <v/>
      </c>
      <c r="K981" s="14" t="str">
        <f t="shared" si="270"/>
        <v/>
      </c>
      <c r="L981" s="14" t="str">
        <f t="shared" si="271"/>
        <v/>
      </c>
      <c r="M981" s="14" t="str">
        <f t="shared" si="272"/>
        <v/>
      </c>
      <c r="N981" s="14" t="str">
        <f t="shared" si="273"/>
        <v/>
      </c>
      <c r="O981" s="14" t="str">
        <f t="shared" si="274"/>
        <v/>
      </c>
      <c r="P981" s="14" t="str">
        <f t="shared" si="275"/>
        <v/>
      </c>
      <c r="Q981" s="14" t="str">
        <f t="shared" si="276"/>
        <v/>
      </c>
      <c r="R981" s="96" t="str">
        <f t="shared" si="266"/>
        <v/>
      </c>
      <c r="S981" s="14" t="str">
        <f t="shared" si="277"/>
        <v/>
      </c>
      <c r="T981" s="14" t="str">
        <f t="shared" si="267"/>
        <v/>
      </c>
      <c r="U981" s="14" t="str">
        <f t="shared" si="278"/>
        <v/>
      </c>
      <c r="V981" s="14" t="str">
        <f t="shared" si="279"/>
        <v/>
      </c>
      <c r="W981" s="14" t="str">
        <f>IFERROR(CONCATENATE("PAGO N° ",B981," DEL CONTRATO CPS ",V981," ENTRE ",TEXT(VLOOKUP(A981,matriz,IF(generador!B981=1,16,IF(generador!B981=2,19,IF(generador!B981=3,22,IF(generador!B981=4,25,IF(generador!B981=5,28,IF(generador!B981=6,31,IF(generador!B981=7,34,IF(generador!B981=8,37,IF(generador!B981=9,40,IF(generador!B981=10,43,IF(generador!B981=11,46,IF(generador!B981=12,49,IF(generador!B981=13,52,IF(generador!B981=14,55,IF(generador!B981=15,58))))))))))))))),FALSE),"dd/mm/yyyy")," Y ",TEXT(VLOOKUP(A981,matriz,IF(generador!B981=1,17,IF(generador!B981=2,20,IF(generador!B981=3,23,IF(generador!B981=4,26,IF(generador!B981=5,29,IF(generador!B981=6,32,IF(generador!B981=7,35,IF(generador!B981=8,38,IF(generador!B981=9,41,IF(generador!B981=10,44,IF(generador!B981=11,47,IF(generador!B981=12,50,IF(generador!B981=13,53,IF(generador!B981=14,56,IF(generador!B981=15,59))))))))))))))),FALSE),"dd/mm/yyyy")),"")</f>
        <v/>
      </c>
    </row>
    <row r="982" spans="1:23" x14ac:dyDescent="0.25">
      <c r="A982" s="12"/>
      <c r="B982" s="5"/>
      <c r="C982" s="5"/>
      <c r="D982" s="14" t="str">
        <f t="shared" si="263"/>
        <v/>
      </c>
      <c r="E982" s="15" t="str">
        <f>IFERROR(IF(A982&lt;&gt;"",VLOOKUP(A982,matriz,IF(generador!B982=1,15,IF(generador!B982=2,18,IF(generador!B982=3,21,IF(generador!B982=4,24,IF(generador!B982=5,27,IF(generador!B982=6,30,IF(generador!B982=7,33,IF(generador!B982=8,36,IF(generador!B982=9,39,IF(generador!B982=10,42,IF(generador!B982=11,45,IF(generador!B982=12,48,IF(generador!B982=13,51,IF(generador!B982=14,54,IF(generador!B982=15,57))))))))))))))),FALSE),""),"")</f>
        <v/>
      </c>
      <c r="F982" s="16" t="str">
        <f t="shared" si="264"/>
        <v/>
      </c>
      <c r="G982" s="20" t="str">
        <f t="shared" si="265"/>
        <v/>
      </c>
      <c r="H982" s="13" t="str">
        <f t="shared" ca="1" si="268"/>
        <v/>
      </c>
      <c r="I982" s="14" t="str">
        <f t="shared" si="269"/>
        <v/>
      </c>
      <c r="J982" s="14" t="str">
        <f>""</f>
        <v/>
      </c>
      <c r="K982" s="14" t="str">
        <f t="shared" si="270"/>
        <v/>
      </c>
      <c r="L982" s="14" t="str">
        <f t="shared" si="271"/>
        <v/>
      </c>
      <c r="M982" s="14" t="str">
        <f t="shared" si="272"/>
        <v/>
      </c>
      <c r="N982" s="14" t="str">
        <f t="shared" si="273"/>
        <v/>
      </c>
      <c r="O982" s="14" t="str">
        <f t="shared" si="274"/>
        <v/>
      </c>
      <c r="P982" s="14" t="str">
        <f t="shared" si="275"/>
        <v/>
      </c>
      <c r="Q982" s="14" t="str">
        <f t="shared" si="276"/>
        <v/>
      </c>
      <c r="R982" s="96" t="str">
        <f t="shared" si="266"/>
        <v/>
      </c>
      <c r="S982" s="14" t="str">
        <f t="shared" si="277"/>
        <v/>
      </c>
      <c r="T982" s="14" t="str">
        <f t="shared" si="267"/>
        <v/>
      </c>
      <c r="U982" s="14" t="str">
        <f t="shared" si="278"/>
        <v/>
      </c>
      <c r="V982" s="14" t="str">
        <f t="shared" si="279"/>
        <v/>
      </c>
      <c r="W982" s="14" t="str">
        <f>IFERROR(CONCATENATE("PAGO N° ",B982," DEL CONTRATO CPS ",V982," ENTRE ",TEXT(VLOOKUP(A982,matriz,IF(generador!B982=1,16,IF(generador!B982=2,19,IF(generador!B982=3,22,IF(generador!B982=4,25,IF(generador!B982=5,28,IF(generador!B982=6,31,IF(generador!B982=7,34,IF(generador!B982=8,37,IF(generador!B982=9,40,IF(generador!B982=10,43,IF(generador!B982=11,46,IF(generador!B982=12,49,IF(generador!B982=13,52,IF(generador!B982=14,55,IF(generador!B982=15,58))))))))))))))),FALSE),"dd/mm/yyyy")," Y ",TEXT(VLOOKUP(A982,matriz,IF(generador!B982=1,17,IF(generador!B982=2,20,IF(generador!B982=3,23,IF(generador!B982=4,26,IF(generador!B982=5,29,IF(generador!B982=6,32,IF(generador!B982=7,35,IF(generador!B982=8,38,IF(generador!B982=9,41,IF(generador!B982=10,44,IF(generador!B982=11,47,IF(generador!B982=12,50,IF(generador!B982=13,53,IF(generador!B982=14,56,IF(generador!B982=15,59))))))))))))))),FALSE),"dd/mm/yyyy")),"")</f>
        <v/>
      </c>
    </row>
    <row r="983" spans="1:23" x14ac:dyDescent="0.25">
      <c r="A983" s="12"/>
      <c r="B983" s="5"/>
      <c r="C983" s="5"/>
      <c r="D983" s="14" t="str">
        <f t="shared" si="263"/>
        <v/>
      </c>
      <c r="E983" s="15" t="str">
        <f>IFERROR(IF(A983&lt;&gt;"",VLOOKUP(A983,matriz,IF(generador!B983=1,15,IF(generador!B983=2,18,IF(generador!B983=3,21,IF(generador!B983=4,24,IF(generador!B983=5,27,IF(generador!B983=6,30,IF(generador!B983=7,33,IF(generador!B983=8,36,IF(generador!B983=9,39,IF(generador!B983=10,42,IF(generador!B983=11,45,IF(generador!B983=12,48,IF(generador!B983=13,51,IF(generador!B983=14,54,IF(generador!B983=15,57))))))))))))))),FALSE),""),"")</f>
        <v/>
      </c>
      <c r="F983" s="16" t="str">
        <f t="shared" si="264"/>
        <v/>
      </c>
      <c r="G983" s="20" t="str">
        <f t="shared" si="265"/>
        <v/>
      </c>
      <c r="H983" s="13" t="str">
        <f t="shared" ca="1" si="268"/>
        <v/>
      </c>
      <c r="I983" s="14" t="str">
        <f t="shared" si="269"/>
        <v/>
      </c>
      <c r="J983" s="14" t="str">
        <f>""</f>
        <v/>
      </c>
      <c r="K983" s="14" t="str">
        <f t="shared" si="270"/>
        <v/>
      </c>
      <c r="L983" s="14" t="str">
        <f t="shared" si="271"/>
        <v/>
      </c>
      <c r="M983" s="14" t="str">
        <f t="shared" si="272"/>
        <v/>
      </c>
      <c r="N983" s="14" t="str">
        <f t="shared" si="273"/>
        <v/>
      </c>
      <c r="O983" s="14" t="str">
        <f t="shared" si="274"/>
        <v/>
      </c>
      <c r="P983" s="14" t="str">
        <f t="shared" si="275"/>
        <v/>
      </c>
      <c r="Q983" s="14" t="str">
        <f t="shared" si="276"/>
        <v/>
      </c>
      <c r="R983" s="96" t="str">
        <f t="shared" si="266"/>
        <v/>
      </c>
      <c r="S983" s="14" t="str">
        <f t="shared" si="277"/>
        <v/>
      </c>
      <c r="T983" s="14" t="str">
        <f t="shared" si="267"/>
        <v/>
      </c>
      <c r="U983" s="14" t="str">
        <f t="shared" si="278"/>
        <v/>
      </c>
      <c r="V983" s="14" t="str">
        <f t="shared" si="279"/>
        <v/>
      </c>
      <c r="W983" s="14" t="str">
        <f>IFERROR(CONCATENATE("PAGO N° ",B983," DEL CONTRATO CPS ",V983," ENTRE ",TEXT(VLOOKUP(A983,matriz,IF(generador!B983=1,16,IF(generador!B983=2,19,IF(generador!B983=3,22,IF(generador!B983=4,25,IF(generador!B983=5,28,IF(generador!B983=6,31,IF(generador!B983=7,34,IF(generador!B983=8,37,IF(generador!B983=9,40,IF(generador!B983=10,43,IF(generador!B983=11,46,IF(generador!B983=12,49,IF(generador!B983=13,52,IF(generador!B983=14,55,IF(generador!B983=15,58))))))))))))))),FALSE),"dd/mm/yyyy")," Y ",TEXT(VLOOKUP(A983,matriz,IF(generador!B983=1,17,IF(generador!B983=2,20,IF(generador!B983=3,23,IF(generador!B983=4,26,IF(generador!B983=5,29,IF(generador!B983=6,32,IF(generador!B983=7,35,IF(generador!B983=8,38,IF(generador!B983=9,41,IF(generador!B983=10,44,IF(generador!B983=11,47,IF(generador!B983=12,50,IF(generador!B983=13,53,IF(generador!B983=14,56,IF(generador!B983=15,59))))))))))))))),FALSE),"dd/mm/yyyy")),"")</f>
        <v/>
      </c>
    </row>
    <row r="984" spans="1:23" x14ac:dyDescent="0.25">
      <c r="A984" s="12"/>
      <c r="B984" s="5"/>
      <c r="C984" s="5"/>
      <c r="D984" s="14" t="str">
        <f t="shared" si="263"/>
        <v/>
      </c>
      <c r="E984" s="15" t="str">
        <f>IFERROR(IF(A984&lt;&gt;"",VLOOKUP(A984,matriz,IF(generador!B984=1,15,IF(generador!B984=2,18,IF(generador!B984=3,21,IF(generador!B984=4,24,IF(generador!B984=5,27,IF(generador!B984=6,30,IF(generador!B984=7,33,IF(generador!B984=8,36,IF(generador!B984=9,39,IF(generador!B984=10,42,IF(generador!B984=11,45,IF(generador!B984=12,48,IF(generador!B984=13,51,IF(generador!B984=14,54,IF(generador!B984=15,57))))))))))))))),FALSE),""),"")</f>
        <v/>
      </c>
      <c r="F984" s="16" t="str">
        <f t="shared" si="264"/>
        <v/>
      </c>
      <c r="G984" s="20" t="str">
        <f t="shared" si="265"/>
        <v/>
      </c>
      <c r="H984" s="13" t="str">
        <f t="shared" ca="1" si="268"/>
        <v/>
      </c>
      <c r="I984" s="14" t="str">
        <f t="shared" si="269"/>
        <v/>
      </c>
      <c r="J984" s="14" t="str">
        <f>""</f>
        <v/>
      </c>
      <c r="K984" s="14" t="str">
        <f t="shared" si="270"/>
        <v/>
      </c>
      <c r="L984" s="14" t="str">
        <f t="shared" si="271"/>
        <v/>
      </c>
      <c r="M984" s="14" t="str">
        <f t="shared" si="272"/>
        <v/>
      </c>
      <c r="N984" s="14" t="str">
        <f t="shared" si="273"/>
        <v/>
      </c>
      <c r="O984" s="14" t="str">
        <f t="shared" si="274"/>
        <v/>
      </c>
      <c r="P984" s="14" t="str">
        <f t="shared" si="275"/>
        <v/>
      </c>
      <c r="Q984" s="14" t="str">
        <f t="shared" si="276"/>
        <v/>
      </c>
      <c r="R984" s="96" t="str">
        <f t="shared" si="266"/>
        <v/>
      </c>
      <c r="S984" s="14" t="str">
        <f t="shared" si="277"/>
        <v/>
      </c>
      <c r="T984" s="14" t="str">
        <f t="shared" si="267"/>
        <v/>
      </c>
      <c r="U984" s="14" t="str">
        <f t="shared" si="278"/>
        <v/>
      </c>
      <c r="V984" s="14" t="str">
        <f t="shared" si="279"/>
        <v/>
      </c>
      <c r="W984" s="14" t="str">
        <f>IFERROR(CONCATENATE("PAGO N° ",B984," DEL CONTRATO CPS ",V984," ENTRE ",TEXT(VLOOKUP(A984,matriz,IF(generador!B984=1,16,IF(generador!B984=2,19,IF(generador!B984=3,22,IF(generador!B984=4,25,IF(generador!B984=5,28,IF(generador!B984=6,31,IF(generador!B984=7,34,IF(generador!B984=8,37,IF(generador!B984=9,40,IF(generador!B984=10,43,IF(generador!B984=11,46,IF(generador!B984=12,49,IF(generador!B984=13,52,IF(generador!B984=14,55,IF(generador!B984=15,58))))))))))))))),FALSE),"dd/mm/yyyy")," Y ",TEXT(VLOOKUP(A984,matriz,IF(generador!B984=1,17,IF(generador!B984=2,20,IF(generador!B984=3,23,IF(generador!B984=4,26,IF(generador!B984=5,29,IF(generador!B984=6,32,IF(generador!B984=7,35,IF(generador!B984=8,38,IF(generador!B984=9,41,IF(generador!B984=10,44,IF(generador!B984=11,47,IF(generador!B984=12,50,IF(generador!B984=13,53,IF(generador!B984=14,56,IF(generador!B984=15,59))))))))))))))),FALSE),"dd/mm/yyyy")),"")</f>
        <v/>
      </c>
    </row>
    <row r="985" spans="1:23" x14ac:dyDescent="0.25">
      <c r="A985" s="12"/>
      <c r="B985" s="5"/>
      <c r="C985" s="5"/>
      <c r="D985" s="14" t="str">
        <f t="shared" si="263"/>
        <v/>
      </c>
      <c r="E985" s="15" t="str">
        <f>IFERROR(IF(A985&lt;&gt;"",VLOOKUP(A985,matriz,IF(generador!B985=1,15,IF(generador!B985=2,18,IF(generador!B985=3,21,IF(generador!B985=4,24,IF(generador!B985=5,27,IF(generador!B985=6,30,IF(generador!B985=7,33,IF(generador!B985=8,36,IF(generador!B985=9,39,IF(generador!B985=10,42,IF(generador!B985=11,45,IF(generador!B985=12,48,IF(generador!B985=13,51,IF(generador!B985=14,54,IF(generador!B985=15,57))))))))))))))),FALSE),""),"")</f>
        <v/>
      </c>
      <c r="F985" s="16" t="str">
        <f t="shared" si="264"/>
        <v/>
      </c>
      <c r="G985" s="20" t="str">
        <f t="shared" si="265"/>
        <v/>
      </c>
      <c r="H985" s="13" t="str">
        <f t="shared" ca="1" si="268"/>
        <v/>
      </c>
      <c r="I985" s="14" t="str">
        <f t="shared" si="269"/>
        <v/>
      </c>
      <c r="J985" s="14" t="str">
        <f>""</f>
        <v/>
      </c>
      <c r="K985" s="14" t="str">
        <f t="shared" si="270"/>
        <v/>
      </c>
      <c r="L985" s="14" t="str">
        <f t="shared" si="271"/>
        <v/>
      </c>
      <c r="M985" s="14" t="str">
        <f t="shared" si="272"/>
        <v/>
      </c>
      <c r="N985" s="14" t="str">
        <f t="shared" si="273"/>
        <v/>
      </c>
      <c r="O985" s="14" t="str">
        <f t="shared" si="274"/>
        <v/>
      </c>
      <c r="P985" s="14" t="str">
        <f t="shared" si="275"/>
        <v/>
      </c>
      <c r="Q985" s="14" t="str">
        <f t="shared" si="276"/>
        <v/>
      </c>
      <c r="R985" s="96" t="str">
        <f t="shared" si="266"/>
        <v/>
      </c>
      <c r="S985" s="14" t="str">
        <f t="shared" si="277"/>
        <v/>
      </c>
      <c r="T985" s="14" t="str">
        <f t="shared" si="267"/>
        <v/>
      </c>
      <c r="U985" s="14" t="str">
        <f t="shared" si="278"/>
        <v/>
      </c>
      <c r="V985" s="14" t="str">
        <f t="shared" si="279"/>
        <v/>
      </c>
      <c r="W985" s="14" t="str">
        <f>IFERROR(CONCATENATE("PAGO N° ",B985," DEL CONTRATO CPS ",V985," ENTRE ",TEXT(VLOOKUP(A985,matriz,IF(generador!B985=1,16,IF(generador!B985=2,19,IF(generador!B985=3,22,IF(generador!B985=4,25,IF(generador!B985=5,28,IF(generador!B985=6,31,IF(generador!B985=7,34,IF(generador!B985=8,37,IF(generador!B985=9,40,IF(generador!B985=10,43,IF(generador!B985=11,46,IF(generador!B985=12,49,IF(generador!B985=13,52,IF(generador!B985=14,55,IF(generador!B985=15,58))))))))))))))),FALSE),"dd/mm/yyyy")," Y ",TEXT(VLOOKUP(A985,matriz,IF(generador!B985=1,17,IF(generador!B985=2,20,IF(generador!B985=3,23,IF(generador!B985=4,26,IF(generador!B985=5,29,IF(generador!B985=6,32,IF(generador!B985=7,35,IF(generador!B985=8,38,IF(generador!B985=9,41,IF(generador!B985=10,44,IF(generador!B985=11,47,IF(generador!B985=12,50,IF(generador!B985=13,53,IF(generador!B985=14,56,IF(generador!B985=15,59))))))))))))))),FALSE),"dd/mm/yyyy")),"")</f>
        <v/>
      </c>
    </row>
    <row r="986" spans="1:23" x14ac:dyDescent="0.25">
      <c r="A986" s="12"/>
      <c r="B986" s="5"/>
      <c r="C986" s="5"/>
      <c r="D986" s="14" t="str">
        <f t="shared" si="263"/>
        <v/>
      </c>
      <c r="E986" s="15" t="str">
        <f>IFERROR(IF(A986&lt;&gt;"",VLOOKUP(A986,matriz,IF(generador!B986=1,15,IF(generador!B986=2,18,IF(generador!B986=3,21,IF(generador!B986=4,24,IF(generador!B986=5,27,IF(generador!B986=6,30,IF(generador!B986=7,33,IF(generador!B986=8,36,IF(generador!B986=9,39,IF(generador!B986=10,42,IF(generador!B986=11,45,IF(generador!B986=12,48,IF(generador!B986=13,51,IF(generador!B986=14,54,IF(generador!B986=15,57))))))))))))))),FALSE),""),"")</f>
        <v/>
      </c>
      <c r="F986" s="16" t="str">
        <f t="shared" si="264"/>
        <v/>
      </c>
      <c r="G986" s="20" t="str">
        <f t="shared" si="265"/>
        <v/>
      </c>
      <c r="H986" s="13" t="str">
        <f t="shared" ca="1" si="268"/>
        <v/>
      </c>
      <c r="I986" s="14" t="str">
        <f t="shared" si="269"/>
        <v/>
      </c>
      <c r="J986" s="14" t="str">
        <f>""</f>
        <v/>
      </c>
      <c r="K986" s="14" t="str">
        <f t="shared" si="270"/>
        <v/>
      </c>
      <c r="L986" s="14" t="str">
        <f t="shared" si="271"/>
        <v/>
      </c>
      <c r="M986" s="14" t="str">
        <f t="shared" si="272"/>
        <v/>
      </c>
      <c r="N986" s="14" t="str">
        <f t="shared" si="273"/>
        <v/>
      </c>
      <c r="O986" s="14" t="str">
        <f t="shared" si="274"/>
        <v/>
      </c>
      <c r="P986" s="14" t="str">
        <f t="shared" si="275"/>
        <v/>
      </c>
      <c r="Q986" s="14" t="str">
        <f t="shared" si="276"/>
        <v/>
      </c>
      <c r="R986" s="96" t="str">
        <f t="shared" si="266"/>
        <v/>
      </c>
      <c r="S986" s="14" t="str">
        <f t="shared" si="277"/>
        <v/>
      </c>
      <c r="T986" s="14" t="str">
        <f t="shared" si="267"/>
        <v/>
      </c>
      <c r="U986" s="14" t="str">
        <f t="shared" si="278"/>
        <v/>
      </c>
      <c r="V986" s="14" t="str">
        <f t="shared" si="279"/>
        <v/>
      </c>
      <c r="W986" s="14" t="str">
        <f>IFERROR(CONCATENATE("PAGO N° ",B986," DEL CONTRATO CPS ",V986," ENTRE ",TEXT(VLOOKUP(A986,matriz,IF(generador!B986=1,16,IF(generador!B986=2,19,IF(generador!B986=3,22,IF(generador!B986=4,25,IF(generador!B986=5,28,IF(generador!B986=6,31,IF(generador!B986=7,34,IF(generador!B986=8,37,IF(generador!B986=9,40,IF(generador!B986=10,43,IF(generador!B986=11,46,IF(generador!B986=12,49,IF(generador!B986=13,52,IF(generador!B986=14,55,IF(generador!B986=15,58))))))))))))))),FALSE),"dd/mm/yyyy")," Y ",TEXT(VLOOKUP(A986,matriz,IF(generador!B986=1,17,IF(generador!B986=2,20,IF(generador!B986=3,23,IF(generador!B986=4,26,IF(generador!B986=5,29,IF(generador!B986=6,32,IF(generador!B986=7,35,IF(generador!B986=8,38,IF(generador!B986=9,41,IF(generador!B986=10,44,IF(generador!B986=11,47,IF(generador!B986=12,50,IF(generador!B986=13,53,IF(generador!B986=14,56,IF(generador!B986=15,59))))))))))))))),FALSE),"dd/mm/yyyy")),"")</f>
        <v/>
      </c>
    </row>
    <row r="987" spans="1:23" x14ac:dyDescent="0.25">
      <c r="A987" s="12"/>
      <c r="B987" s="5"/>
      <c r="C987" s="5"/>
      <c r="D987" s="14" t="str">
        <f t="shared" si="263"/>
        <v/>
      </c>
      <c r="E987" s="15" t="str">
        <f>IFERROR(IF(A987&lt;&gt;"",VLOOKUP(A987,matriz,IF(generador!B987=1,15,IF(generador!B987=2,18,IF(generador!B987=3,21,IF(generador!B987=4,24,IF(generador!B987=5,27,IF(generador!B987=6,30,IF(generador!B987=7,33,IF(generador!B987=8,36,IF(generador!B987=9,39,IF(generador!B987=10,42,IF(generador!B987=11,45,IF(generador!B987=12,48,IF(generador!B987=13,51,IF(generador!B987=14,54,IF(generador!B987=15,57))))))))))))))),FALSE),""),"")</f>
        <v/>
      </c>
      <c r="F987" s="16" t="str">
        <f t="shared" si="264"/>
        <v/>
      </c>
      <c r="G987" s="20" t="str">
        <f t="shared" si="265"/>
        <v/>
      </c>
      <c r="H987" s="13" t="str">
        <f t="shared" ca="1" si="268"/>
        <v/>
      </c>
      <c r="I987" s="14" t="str">
        <f t="shared" si="269"/>
        <v/>
      </c>
      <c r="J987" s="14" t="str">
        <f>""</f>
        <v/>
      </c>
      <c r="K987" s="14" t="str">
        <f t="shared" si="270"/>
        <v/>
      </c>
      <c r="L987" s="14" t="str">
        <f t="shared" si="271"/>
        <v/>
      </c>
      <c r="M987" s="14" t="str">
        <f t="shared" si="272"/>
        <v/>
      </c>
      <c r="N987" s="14" t="str">
        <f t="shared" si="273"/>
        <v/>
      </c>
      <c r="O987" s="14" t="str">
        <f t="shared" si="274"/>
        <v/>
      </c>
      <c r="P987" s="14" t="str">
        <f t="shared" si="275"/>
        <v/>
      </c>
      <c r="Q987" s="14" t="str">
        <f t="shared" si="276"/>
        <v/>
      </c>
      <c r="R987" s="96" t="str">
        <f t="shared" si="266"/>
        <v/>
      </c>
      <c r="S987" s="14" t="str">
        <f t="shared" si="277"/>
        <v/>
      </c>
      <c r="T987" s="14" t="str">
        <f t="shared" si="267"/>
        <v/>
      </c>
      <c r="U987" s="14" t="str">
        <f t="shared" si="278"/>
        <v/>
      </c>
      <c r="V987" s="14" t="str">
        <f t="shared" si="279"/>
        <v/>
      </c>
      <c r="W987" s="14" t="str">
        <f>IFERROR(CONCATENATE("PAGO N° ",B987," DEL CONTRATO CPS ",V987," ENTRE ",TEXT(VLOOKUP(A987,matriz,IF(generador!B987=1,16,IF(generador!B987=2,19,IF(generador!B987=3,22,IF(generador!B987=4,25,IF(generador!B987=5,28,IF(generador!B987=6,31,IF(generador!B987=7,34,IF(generador!B987=8,37,IF(generador!B987=9,40,IF(generador!B987=10,43,IF(generador!B987=11,46,IF(generador!B987=12,49,IF(generador!B987=13,52,IF(generador!B987=14,55,IF(generador!B987=15,58))))))))))))))),FALSE),"dd/mm/yyyy")," Y ",TEXT(VLOOKUP(A987,matriz,IF(generador!B987=1,17,IF(generador!B987=2,20,IF(generador!B987=3,23,IF(generador!B987=4,26,IF(generador!B987=5,29,IF(generador!B987=6,32,IF(generador!B987=7,35,IF(generador!B987=8,38,IF(generador!B987=9,41,IF(generador!B987=10,44,IF(generador!B987=11,47,IF(generador!B987=12,50,IF(generador!B987=13,53,IF(generador!B987=14,56,IF(generador!B987=15,59))))))))))))))),FALSE),"dd/mm/yyyy")),"")</f>
        <v/>
      </c>
    </row>
    <row r="988" spans="1:23" x14ac:dyDescent="0.25">
      <c r="A988" s="12"/>
      <c r="B988" s="5"/>
      <c r="C988" s="5"/>
      <c r="D988" s="14" t="str">
        <f t="shared" si="263"/>
        <v/>
      </c>
      <c r="E988" s="15" t="str">
        <f>IFERROR(IF(A988&lt;&gt;"",VLOOKUP(A988,matriz,IF(generador!B988=1,15,IF(generador!B988=2,18,IF(generador!B988=3,21,IF(generador!B988=4,24,IF(generador!B988=5,27,IF(generador!B988=6,30,IF(generador!B988=7,33,IF(generador!B988=8,36,IF(generador!B988=9,39,IF(generador!B988=10,42,IF(generador!B988=11,45,IF(generador!B988=12,48,IF(generador!B988=13,51,IF(generador!B988=14,54,IF(generador!B988=15,57))))))))))))))),FALSE),""),"")</f>
        <v/>
      </c>
      <c r="F988" s="16" t="str">
        <f t="shared" si="264"/>
        <v/>
      </c>
      <c r="G988" s="20" t="str">
        <f t="shared" si="265"/>
        <v/>
      </c>
      <c r="H988" s="13" t="str">
        <f t="shared" ca="1" si="268"/>
        <v/>
      </c>
      <c r="I988" s="14" t="str">
        <f t="shared" si="269"/>
        <v/>
      </c>
      <c r="J988" s="14" t="str">
        <f>""</f>
        <v/>
      </c>
      <c r="K988" s="14" t="str">
        <f t="shared" si="270"/>
        <v/>
      </c>
      <c r="L988" s="14" t="str">
        <f t="shared" si="271"/>
        <v/>
      </c>
      <c r="M988" s="14" t="str">
        <f t="shared" si="272"/>
        <v/>
      </c>
      <c r="N988" s="14" t="str">
        <f t="shared" si="273"/>
        <v/>
      </c>
      <c r="O988" s="14" t="str">
        <f t="shared" si="274"/>
        <v/>
      </c>
      <c r="P988" s="14" t="str">
        <f t="shared" si="275"/>
        <v/>
      </c>
      <c r="Q988" s="14" t="str">
        <f t="shared" si="276"/>
        <v/>
      </c>
      <c r="R988" s="96" t="str">
        <f t="shared" si="266"/>
        <v/>
      </c>
      <c r="S988" s="14" t="str">
        <f t="shared" si="277"/>
        <v/>
      </c>
      <c r="T988" s="14" t="str">
        <f t="shared" si="267"/>
        <v/>
      </c>
      <c r="U988" s="14" t="str">
        <f t="shared" si="278"/>
        <v/>
      </c>
      <c r="V988" s="14" t="str">
        <f t="shared" si="279"/>
        <v/>
      </c>
      <c r="W988" s="14" t="str">
        <f>IFERROR(CONCATENATE("PAGO N° ",B988," DEL CONTRATO CPS ",V988," ENTRE ",TEXT(VLOOKUP(A988,matriz,IF(generador!B988=1,16,IF(generador!B988=2,19,IF(generador!B988=3,22,IF(generador!B988=4,25,IF(generador!B988=5,28,IF(generador!B988=6,31,IF(generador!B988=7,34,IF(generador!B988=8,37,IF(generador!B988=9,40,IF(generador!B988=10,43,IF(generador!B988=11,46,IF(generador!B988=12,49,IF(generador!B988=13,52,IF(generador!B988=14,55,IF(generador!B988=15,58))))))))))))))),FALSE),"dd/mm/yyyy")," Y ",TEXT(VLOOKUP(A988,matriz,IF(generador!B988=1,17,IF(generador!B988=2,20,IF(generador!B988=3,23,IF(generador!B988=4,26,IF(generador!B988=5,29,IF(generador!B988=6,32,IF(generador!B988=7,35,IF(generador!B988=8,38,IF(generador!B988=9,41,IF(generador!B988=10,44,IF(generador!B988=11,47,IF(generador!B988=12,50,IF(generador!B988=13,53,IF(generador!B988=14,56,IF(generador!B988=15,59))))))))))))))),FALSE),"dd/mm/yyyy")),"")</f>
        <v/>
      </c>
    </row>
    <row r="989" spans="1:23" x14ac:dyDescent="0.25">
      <c r="A989" s="12"/>
      <c r="B989" s="5"/>
      <c r="C989" s="5"/>
      <c r="D989" s="14" t="str">
        <f t="shared" si="263"/>
        <v/>
      </c>
      <c r="E989" s="15" t="str">
        <f>IFERROR(IF(A989&lt;&gt;"",VLOOKUP(A989,matriz,IF(generador!B989=1,15,IF(generador!B989=2,18,IF(generador!B989=3,21,IF(generador!B989=4,24,IF(generador!B989=5,27,IF(generador!B989=6,30,IF(generador!B989=7,33,IF(generador!B989=8,36,IF(generador!B989=9,39,IF(generador!B989=10,42,IF(generador!B989=11,45,IF(generador!B989=12,48,IF(generador!B989=13,51,IF(generador!B989=14,54,IF(generador!B989=15,57))))))))))))))),FALSE),""),"")</f>
        <v/>
      </c>
      <c r="F989" s="16" t="str">
        <f t="shared" si="264"/>
        <v/>
      </c>
      <c r="G989" s="20" t="str">
        <f t="shared" si="265"/>
        <v/>
      </c>
      <c r="H989" s="13" t="str">
        <f t="shared" ca="1" si="268"/>
        <v/>
      </c>
      <c r="I989" s="14" t="str">
        <f t="shared" si="269"/>
        <v/>
      </c>
      <c r="J989" s="14" t="str">
        <f>""</f>
        <v/>
      </c>
      <c r="K989" s="14" t="str">
        <f t="shared" si="270"/>
        <v/>
      </c>
      <c r="L989" s="14" t="str">
        <f t="shared" si="271"/>
        <v/>
      </c>
      <c r="M989" s="14" t="str">
        <f t="shared" si="272"/>
        <v/>
      </c>
      <c r="N989" s="14" t="str">
        <f t="shared" si="273"/>
        <v/>
      </c>
      <c r="O989" s="14" t="str">
        <f t="shared" si="274"/>
        <v/>
      </c>
      <c r="P989" s="14" t="str">
        <f t="shared" si="275"/>
        <v/>
      </c>
      <c r="Q989" s="14" t="str">
        <f t="shared" si="276"/>
        <v/>
      </c>
      <c r="R989" s="96" t="str">
        <f t="shared" si="266"/>
        <v/>
      </c>
      <c r="S989" s="14" t="str">
        <f t="shared" si="277"/>
        <v/>
      </c>
      <c r="T989" s="14" t="str">
        <f t="shared" si="267"/>
        <v/>
      </c>
      <c r="U989" s="14" t="str">
        <f t="shared" si="278"/>
        <v/>
      </c>
      <c r="V989" s="14" t="str">
        <f t="shared" si="279"/>
        <v/>
      </c>
      <c r="W989" s="14" t="str">
        <f>IFERROR(CONCATENATE("PAGO N° ",B989," DEL CONTRATO CPS ",V989," ENTRE ",TEXT(VLOOKUP(A989,matriz,IF(generador!B989=1,16,IF(generador!B989=2,19,IF(generador!B989=3,22,IF(generador!B989=4,25,IF(generador!B989=5,28,IF(generador!B989=6,31,IF(generador!B989=7,34,IF(generador!B989=8,37,IF(generador!B989=9,40,IF(generador!B989=10,43,IF(generador!B989=11,46,IF(generador!B989=12,49,IF(generador!B989=13,52,IF(generador!B989=14,55,IF(generador!B989=15,58))))))))))))))),FALSE),"dd/mm/yyyy")," Y ",TEXT(VLOOKUP(A989,matriz,IF(generador!B989=1,17,IF(generador!B989=2,20,IF(generador!B989=3,23,IF(generador!B989=4,26,IF(generador!B989=5,29,IF(generador!B989=6,32,IF(generador!B989=7,35,IF(generador!B989=8,38,IF(generador!B989=9,41,IF(generador!B989=10,44,IF(generador!B989=11,47,IF(generador!B989=12,50,IF(generador!B989=13,53,IF(generador!B989=14,56,IF(generador!B989=15,59))))))))))))))),FALSE),"dd/mm/yyyy")),"")</f>
        <v/>
      </c>
    </row>
    <row r="990" spans="1:23" x14ac:dyDescent="0.25">
      <c r="A990" s="12"/>
      <c r="B990" s="5"/>
      <c r="C990" s="5"/>
      <c r="D990" s="14" t="str">
        <f t="shared" si="263"/>
        <v/>
      </c>
      <c r="E990" s="15" t="str">
        <f>IFERROR(IF(A990&lt;&gt;"",VLOOKUP(A990,matriz,IF(generador!B990=1,15,IF(generador!B990=2,18,IF(generador!B990=3,21,IF(generador!B990=4,24,IF(generador!B990=5,27,IF(generador!B990=6,30,IF(generador!B990=7,33,IF(generador!B990=8,36,IF(generador!B990=9,39,IF(generador!B990=10,42,IF(generador!B990=11,45,IF(generador!B990=12,48,IF(generador!B990=13,51,IF(generador!B990=14,54,IF(generador!B990=15,57))))))))))))))),FALSE),""),"")</f>
        <v/>
      </c>
      <c r="F990" s="16" t="str">
        <f t="shared" si="264"/>
        <v/>
      </c>
      <c r="G990" s="20" t="str">
        <f t="shared" si="265"/>
        <v/>
      </c>
      <c r="H990" s="13" t="str">
        <f t="shared" ca="1" si="268"/>
        <v/>
      </c>
      <c r="I990" s="14" t="str">
        <f t="shared" si="269"/>
        <v/>
      </c>
      <c r="J990" s="14" t="str">
        <f>""</f>
        <v/>
      </c>
      <c r="K990" s="14" t="str">
        <f t="shared" si="270"/>
        <v/>
      </c>
      <c r="L990" s="14" t="str">
        <f t="shared" si="271"/>
        <v/>
      </c>
      <c r="M990" s="14" t="str">
        <f t="shared" si="272"/>
        <v/>
      </c>
      <c r="N990" s="14" t="str">
        <f t="shared" si="273"/>
        <v/>
      </c>
      <c r="O990" s="14" t="str">
        <f t="shared" si="274"/>
        <v/>
      </c>
      <c r="P990" s="14" t="str">
        <f t="shared" si="275"/>
        <v/>
      </c>
      <c r="Q990" s="14" t="str">
        <f t="shared" si="276"/>
        <v/>
      </c>
      <c r="R990" s="96" t="str">
        <f t="shared" si="266"/>
        <v/>
      </c>
      <c r="S990" s="14" t="str">
        <f t="shared" si="277"/>
        <v/>
      </c>
      <c r="T990" s="14" t="str">
        <f t="shared" si="267"/>
        <v/>
      </c>
      <c r="U990" s="14" t="str">
        <f t="shared" si="278"/>
        <v/>
      </c>
      <c r="V990" s="14" t="str">
        <f t="shared" si="279"/>
        <v/>
      </c>
      <c r="W990" s="14" t="str">
        <f>IFERROR(CONCATENATE("PAGO N° ",B990," DEL CONTRATO CPS ",V990," ENTRE ",TEXT(VLOOKUP(A990,matriz,IF(generador!B990=1,16,IF(generador!B990=2,19,IF(generador!B990=3,22,IF(generador!B990=4,25,IF(generador!B990=5,28,IF(generador!B990=6,31,IF(generador!B990=7,34,IF(generador!B990=8,37,IF(generador!B990=9,40,IF(generador!B990=10,43,IF(generador!B990=11,46,IF(generador!B990=12,49,IF(generador!B990=13,52,IF(generador!B990=14,55,IF(generador!B990=15,58))))))))))))))),FALSE),"dd/mm/yyyy")," Y ",TEXT(VLOOKUP(A990,matriz,IF(generador!B990=1,17,IF(generador!B990=2,20,IF(generador!B990=3,23,IF(generador!B990=4,26,IF(generador!B990=5,29,IF(generador!B990=6,32,IF(generador!B990=7,35,IF(generador!B990=8,38,IF(generador!B990=9,41,IF(generador!B990=10,44,IF(generador!B990=11,47,IF(generador!B990=12,50,IF(generador!B990=13,53,IF(generador!B990=14,56,IF(generador!B990=15,59))))))))))))))),FALSE),"dd/mm/yyyy")),"")</f>
        <v/>
      </c>
    </row>
    <row r="991" spans="1:23" x14ac:dyDescent="0.25">
      <c r="A991" s="12"/>
      <c r="B991" s="5"/>
      <c r="C991" s="5"/>
      <c r="D991" s="14" t="str">
        <f t="shared" si="263"/>
        <v/>
      </c>
      <c r="E991" s="15" t="str">
        <f>IFERROR(IF(A991&lt;&gt;"",VLOOKUP(A991,matriz,IF(generador!B991=1,15,IF(generador!B991=2,18,IF(generador!B991=3,21,IF(generador!B991=4,24,IF(generador!B991=5,27,IF(generador!B991=6,30,IF(generador!B991=7,33,IF(generador!B991=8,36,IF(generador!B991=9,39,IF(generador!B991=10,42,IF(generador!B991=11,45,IF(generador!B991=12,48,IF(generador!B991=13,51,IF(generador!B991=14,54,IF(generador!B991=15,57))))))))))))))),FALSE),""),"")</f>
        <v/>
      </c>
      <c r="F991" s="16" t="str">
        <f t="shared" si="264"/>
        <v/>
      </c>
      <c r="G991" s="20" t="str">
        <f t="shared" si="265"/>
        <v/>
      </c>
      <c r="H991" s="13" t="str">
        <f t="shared" ca="1" si="268"/>
        <v/>
      </c>
      <c r="I991" s="14" t="str">
        <f t="shared" si="269"/>
        <v/>
      </c>
      <c r="J991" s="14" t="str">
        <f>""</f>
        <v/>
      </c>
      <c r="K991" s="14" t="str">
        <f t="shared" si="270"/>
        <v/>
      </c>
      <c r="L991" s="14" t="str">
        <f t="shared" si="271"/>
        <v/>
      </c>
      <c r="M991" s="14" t="str">
        <f t="shared" si="272"/>
        <v/>
      </c>
      <c r="N991" s="14" t="str">
        <f t="shared" si="273"/>
        <v/>
      </c>
      <c r="O991" s="14" t="str">
        <f t="shared" si="274"/>
        <v/>
      </c>
      <c r="P991" s="14" t="str">
        <f t="shared" si="275"/>
        <v/>
      </c>
      <c r="Q991" s="14" t="str">
        <f t="shared" si="276"/>
        <v/>
      </c>
      <c r="R991" s="96" t="str">
        <f t="shared" si="266"/>
        <v/>
      </c>
      <c r="S991" s="14" t="str">
        <f t="shared" si="277"/>
        <v/>
      </c>
      <c r="T991" s="14" t="str">
        <f t="shared" si="267"/>
        <v/>
      </c>
      <c r="U991" s="14" t="str">
        <f t="shared" si="278"/>
        <v/>
      </c>
      <c r="V991" s="14" t="str">
        <f t="shared" si="279"/>
        <v/>
      </c>
      <c r="W991" s="14" t="str">
        <f>IFERROR(CONCATENATE("PAGO N° ",B991," DEL CONTRATO CPS ",V991," ENTRE ",TEXT(VLOOKUP(A991,matriz,IF(generador!B991=1,16,IF(generador!B991=2,19,IF(generador!B991=3,22,IF(generador!B991=4,25,IF(generador!B991=5,28,IF(generador!B991=6,31,IF(generador!B991=7,34,IF(generador!B991=8,37,IF(generador!B991=9,40,IF(generador!B991=10,43,IF(generador!B991=11,46,IF(generador!B991=12,49,IF(generador!B991=13,52,IF(generador!B991=14,55,IF(generador!B991=15,58))))))))))))))),FALSE),"dd/mm/yyyy")," Y ",TEXT(VLOOKUP(A991,matriz,IF(generador!B991=1,17,IF(generador!B991=2,20,IF(generador!B991=3,23,IF(generador!B991=4,26,IF(generador!B991=5,29,IF(generador!B991=6,32,IF(generador!B991=7,35,IF(generador!B991=8,38,IF(generador!B991=9,41,IF(generador!B991=10,44,IF(generador!B991=11,47,IF(generador!B991=12,50,IF(generador!B991=13,53,IF(generador!B991=14,56,IF(generador!B991=15,59))))))))))))))),FALSE),"dd/mm/yyyy")),"")</f>
        <v/>
      </c>
    </row>
    <row r="992" spans="1:23" x14ac:dyDescent="0.25">
      <c r="A992" s="12"/>
      <c r="B992" s="5"/>
      <c r="C992" s="5"/>
      <c r="D992" s="14" t="str">
        <f t="shared" si="263"/>
        <v/>
      </c>
      <c r="E992" s="15" t="str">
        <f>IFERROR(IF(A992&lt;&gt;"",VLOOKUP(A992,matriz,IF(generador!B992=1,15,IF(generador!B992=2,18,IF(generador!B992=3,21,IF(generador!B992=4,24,IF(generador!B992=5,27,IF(generador!B992=6,30,IF(generador!B992=7,33,IF(generador!B992=8,36,IF(generador!B992=9,39,IF(generador!B992=10,42,IF(generador!B992=11,45,IF(generador!B992=12,48,IF(generador!B992=13,51,IF(generador!B992=14,54,IF(generador!B992=15,57))))))))))))))),FALSE),""),"")</f>
        <v/>
      </c>
      <c r="F992" s="16" t="str">
        <f t="shared" si="264"/>
        <v/>
      </c>
      <c r="G992" s="20" t="str">
        <f t="shared" si="265"/>
        <v/>
      </c>
      <c r="H992" s="13" t="str">
        <f t="shared" ca="1" si="268"/>
        <v/>
      </c>
      <c r="I992" s="14" t="str">
        <f t="shared" si="269"/>
        <v/>
      </c>
      <c r="J992" s="14" t="str">
        <f>""</f>
        <v/>
      </c>
      <c r="K992" s="14" t="str">
        <f t="shared" si="270"/>
        <v/>
      </c>
      <c r="L992" s="14" t="str">
        <f t="shared" si="271"/>
        <v/>
      </c>
      <c r="M992" s="14" t="str">
        <f t="shared" si="272"/>
        <v/>
      </c>
      <c r="N992" s="14" t="str">
        <f t="shared" si="273"/>
        <v/>
      </c>
      <c r="O992" s="14" t="str">
        <f t="shared" si="274"/>
        <v/>
      </c>
      <c r="P992" s="14" t="str">
        <f t="shared" si="275"/>
        <v/>
      </c>
      <c r="Q992" s="14" t="str">
        <f t="shared" si="276"/>
        <v/>
      </c>
      <c r="R992" s="96" t="str">
        <f t="shared" si="266"/>
        <v/>
      </c>
      <c r="S992" s="14" t="str">
        <f t="shared" si="277"/>
        <v/>
      </c>
      <c r="T992" s="14" t="str">
        <f t="shared" si="267"/>
        <v/>
      </c>
      <c r="U992" s="14" t="str">
        <f t="shared" si="278"/>
        <v/>
      </c>
      <c r="V992" s="14" t="str">
        <f t="shared" si="279"/>
        <v/>
      </c>
      <c r="W992" s="14" t="str">
        <f>IFERROR(CONCATENATE("PAGO N° ",B992," DEL CONTRATO CPS ",V992," ENTRE ",TEXT(VLOOKUP(A992,matriz,IF(generador!B992=1,16,IF(generador!B992=2,19,IF(generador!B992=3,22,IF(generador!B992=4,25,IF(generador!B992=5,28,IF(generador!B992=6,31,IF(generador!B992=7,34,IF(generador!B992=8,37,IF(generador!B992=9,40,IF(generador!B992=10,43,IF(generador!B992=11,46,IF(generador!B992=12,49,IF(generador!B992=13,52,IF(generador!B992=14,55,IF(generador!B992=15,58))))))))))))))),FALSE),"dd/mm/yyyy")," Y ",TEXT(VLOOKUP(A992,matriz,IF(generador!B992=1,17,IF(generador!B992=2,20,IF(generador!B992=3,23,IF(generador!B992=4,26,IF(generador!B992=5,29,IF(generador!B992=6,32,IF(generador!B992=7,35,IF(generador!B992=8,38,IF(generador!B992=9,41,IF(generador!B992=10,44,IF(generador!B992=11,47,IF(generador!B992=12,50,IF(generador!B992=13,53,IF(generador!B992=14,56,IF(generador!B992=15,59))))))))))))))),FALSE),"dd/mm/yyyy")),"")</f>
        <v/>
      </c>
    </row>
    <row r="993" spans="1:23" x14ac:dyDescent="0.25">
      <c r="A993" s="12"/>
      <c r="B993" s="5"/>
      <c r="C993" s="5"/>
      <c r="D993" s="14" t="str">
        <f t="shared" si="263"/>
        <v/>
      </c>
      <c r="E993" s="15" t="str">
        <f>IFERROR(IF(A993&lt;&gt;"",VLOOKUP(A993,matriz,IF(generador!B993=1,15,IF(generador!B993=2,18,IF(generador!B993=3,21,IF(generador!B993=4,24,IF(generador!B993=5,27,IF(generador!B993=6,30,IF(generador!B993=7,33,IF(generador!B993=8,36,IF(generador!B993=9,39,IF(generador!B993=10,42,IF(generador!B993=11,45,IF(generador!B993=12,48,IF(generador!B993=13,51,IF(generador!B993=14,54,IF(generador!B993=15,57))))))))))))))),FALSE),""),"")</f>
        <v/>
      </c>
      <c r="F993" s="16" t="str">
        <f t="shared" si="264"/>
        <v/>
      </c>
      <c r="G993" s="20" t="str">
        <f t="shared" si="265"/>
        <v/>
      </c>
      <c r="H993" s="13" t="str">
        <f t="shared" ca="1" si="268"/>
        <v/>
      </c>
      <c r="I993" s="14" t="str">
        <f t="shared" si="269"/>
        <v/>
      </c>
      <c r="J993" s="14" t="str">
        <f>""</f>
        <v/>
      </c>
      <c r="K993" s="14" t="str">
        <f t="shared" si="270"/>
        <v/>
      </c>
      <c r="L993" s="14" t="str">
        <f t="shared" si="271"/>
        <v/>
      </c>
      <c r="M993" s="14" t="str">
        <f t="shared" si="272"/>
        <v/>
      </c>
      <c r="N993" s="14" t="str">
        <f t="shared" si="273"/>
        <v/>
      </c>
      <c r="O993" s="14" t="str">
        <f t="shared" si="274"/>
        <v/>
      </c>
      <c r="P993" s="14" t="str">
        <f t="shared" si="275"/>
        <v/>
      </c>
      <c r="Q993" s="14" t="str">
        <f t="shared" si="276"/>
        <v/>
      </c>
      <c r="R993" s="96" t="str">
        <f t="shared" si="266"/>
        <v/>
      </c>
      <c r="S993" s="14" t="str">
        <f t="shared" si="277"/>
        <v/>
      </c>
      <c r="T993" s="14" t="str">
        <f t="shared" si="267"/>
        <v/>
      </c>
      <c r="U993" s="14" t="str">
        <f t="shared" si="278"/>
        <v/>
      </c>
      <c r="V993" s="14" t="str">
        <f t="shared" si="279"/>
        <v/>
      </c>
      <c r="W993" s="14" t="str">
        <f>IFERROR(CONCATENATE("PAGO N° ",B993," DEL CONTRATO CPS ",V993," ENTRE ",TEXT(VLOOKUP(A993,matriz,IF(generador!B993=1,16,IF(generador!B993=2,19,IF(generador!B993=3,22,IF(generador!B993=4,25,IF(generador!B993=5,28,IF(generador!B993=6,31,IF(generador!B993=7,34,IF(generador!B993=8,37,IF(generador!B993=9,40,IF(generador!B993=10,43,IF(generador!B993=11,46,IF(generador!B993=12,49,IF(generador!B993=13,52,IF(generador!B993=14,55,IF(generador!B993=15,58))))))))))))))),FALSE),"dd/mm/yyyy")," Y ",TEXT(VLOOKUP(A993,matriz,IF(generador!B993=1,17,IF(generador!B993=2,20,IF(generador!B993=3,23,IF(generador!B993=4,26,IF(generador!B993=5,29,IF(generador!B993=6,32,IF(generador!B993=7,35,IF(generador!B993=8,38,IF(generador!B993=9,41,IF(generador!B993=10,44,IF(generador!B993=11,47,IF(generador!B993=12,50,IF(generador!B993=13,53,IF(generador!B993=14,56,IF(generador!B993=15,59))))))))))))))),FALSE),"dd/mm/yyyy")),"")</f>
        <v/>
      </c>
    </row>
    <row r="994" spans="1:23" x14ac:dyDescent="0.25">
      <c r="A994" s="12"/>
      <c r="B994" s="5"/>
      <c r="C994" s="5"/>
      <c r="D994" s="14" t="str">
        <f t="shared" si="263"/>
        <v/>
      </c>
      <c r="E994" s="15" t="str">
        <f>IFERROR(IF(A994&lt;&gt;"",VLOOKUP(A994,matriz,IF(generador!B994=1,15,IF(generador!B994=2,18,IF(generador!B994=3,21,IF(generador!B994=4,24,IF(generador!B994=5,27,IF(generador!B994=6,30,IF(generador!B994=7,33,IF(generador!B994=8,36,IF(generador!B994=9,39,IF(generador!B994=10,42,IF(generador!B994=11,45,IF(generador!B994=12,48,IF(generador!B994=13,51,IF(generador!B994=14,54,IF(generador!B994=15,57))))))))))))))),FALSE),""),"")</f>
        <v/>
      </c>
      <c r="F994" s="16" t="str">
        <f t="shared" si="264"/>
        <v/>
      </c>
      <c r="G994" s="20" t="str">
        <f t="shared" si="265"/>
        <v/>
      </c>
      <c r="H994" s="13" t="str">
        <f t="shared" ca="1" si="268"/>
        <v/>
      </c>
      <c r="I994" s="14" t="str">
        <f t="shared" si="269"/>
        <v/>
      </c>
      <c r="J994" s="14" t="str">
        <f>""</f>
        <v/>
      </c>
      <c r="K994" s="14" t="str">
        <f t="shared" si="270"/>
        <v/>
      </c>
      <c r="L994" s="14" t="str">
        <f t="shared" si="271"/>
        <v/>
      </c>
      <c r="M994" s="14" t="str">
        <f t="shared" si="272"/>
        <v/>
      </c>
      <c r="N994" s="14" t="str">
        <f t="shared" si="273"/>
        <v/>
      </c>
      <c r="O994" s="14" t="str">
        <f t="shared" si="274"/>
        <v/>
      </c>
      <c r="P994" s="14" t="str">
        <f t="shared" si="275"/>
        <v/>
      </c>
      <c r="Q994" s="14" t="str">
        <f t="shared" si="276"/>
        <v/>
      </c>
      <c r="R994" s="96" t="str">
        <f t="shared" si="266"/>
        <v/>
      </c>
      <c r="S994" s="14" t="str">
        <f t="shared" si="277"/>
        <v/>
      </c>
      <c r="T994" s="14" t="str">
        <f t="shared" si="267"/>
        <v/>
      </c>
      <c r="U994" s="14" t="str">
        <f t="shared" si="278"/>
        <v/>
      </c>
      <c r="V994" s="14" t="str">
        <f t="shared" si="279"/>
        <v/>
      </c>
      <c r="W994" s="14" t="str">
        <f>IFERROR(CONCATENATE("PAGO N° ",B994," DEL CONTRATO CPS ",V994," ENTRE ",TEXT(VLOOKUP(A994,matriz,IF(generador!B994=1,16,IF(generador!B994=2,19,IF(generador!B994=3,22,IF(generador!B994=4,25,IF(generador!B994=5,28,IF(generador!B994=6,31,IF(generador!B994=7,34,IF(generador!B994=8,37,IF(generador!B994=9,40,IF(generador!B994=10,43,IF(generador!B994=11,46,IF(generador!B994=12,49,IF(generador!B994=13,52,IF(generador!B994=14,55,IF(generador!B994=15,58))))))))))))))),FALSE),"dd/mm/yyyy")," Y ",TEXT(VLOOKUP(A994,matriz,IF(generador!B994=1,17,IF(generador!B994=2,20,IF(generador!B994=3,23,IF(generador!B994=4,26,IF(generador!B994=5,29,IF(generador!B994=6,32,IF(generador!B994=7,35,IF(generador!B994=8,38,IF(generador!B994=9,41,IF(generador!B994=10,44,IF(generador!B994=11,47,IF(generador!B994=12,50,IF(generador!B994=13,53,IF(generador!B994=14,56,IF(generador!B994=15,59))))))))))))))),FALSE),"dd/mm/yyyy")),"")</f>
        <v/>
      </c>
    </row>
    <row r="995" spans="1:23" x14ac:dyDescent="0.25">
      <c r="A995" s="12"/>
      <c r="B995" s="5"/>
      <c r="C995" s="5"/>
      <c r="D995" s="14" t="str">
        <f t="shared" si="263"/>
        <v/>
      </c>
      <c r="E995" s="15" t="str">
        <f>IFERROR(IF(A995&lt;&gt;"",VLOOKUP(A995,matriz,IF(generador!B995=1,15,IF(generador!B995=2,18,IF(generador!B995=3,21,IF(generador!B995=4,24,IF(generador!B995=5,27,IF(generador!B995=6,30,IF(generador!B995=7,33,IF(generador!B995=8,36,IF(generador!B995=9,39,IF(generador!B995=10,42,IF(generador!B995=11,45,IF(generador!B995=12,48,IF(generador!B995=13,51,IF(generador!B995=14,54,IF(generador!B995=15,57))))))))))))))),FALSE),""),"")</f>
        <v/>
      </c>
      <c r="F995" s="16" t="str">
        <f t="shared" si="264"/>
        <v/>
      </c>
      <c r="G995" s="20" t="str">
        <f t="shared" si="265"/>
        <v/>
      </c>
      <c r="H995" s="13" t="str">
        <f t="shared" ca="1" si="268"/>
        <v/>
      </c>
      <c r="I995" s="14" t="str">
        <f t="shared" si="269"/>
        <v/>
      </c>
      <c r="J995" s="14" t="str">
        <f>""</f>
        <v/>
      </c>
      <c r="K995" s="14" t="str">
        <f t="shared" si="270"/>
        <v/>
      </c>
      <c r="L995" s="14" t="str">
        <f t="shared" si="271"/>
        <v/>
      </c>
      <c r="M995" s="14" t="str">
        <f t="shared" si="272"/>
        <v/>
      </c>
      <c r="N995" s="14" t="str">
        <f t="shared" si="273"/>
        <v/>
      </c>
      <c r="O995" s="14" t="str">
        <f t="shared" si="274"/>
        <v/>
      </c>
      <c r="P995" s="14" t="str">
        <f t="shared" si="275"/>
        <v/>
      </c>
      <c r="Q995" s="14" t="str">
        <f t="shared" si="276"/>
        <v/>
      </c>
      <c r="R995" s="96" t="str">
        <f t="shared" si="266"/>
        <v/>
      </c>
      <c r="S995" s="14" t="str">
        <f t="shared" si="277"/>
        <v/>
      </c>
      <c r="T995" s="14" t="str">
        <f t="shared" si="267"/>
        <v/>
      </c>
      <c r="U995" s="14" t="str">
        <f t="shared" si="278"/>
        <v/>
      </c>
      <c r="V995" s="14" t="str">
        <f t="shared" si="279"/>
        <v/>
      </c>
      <c r="W995" s="14" t="str">
        <f>IFERROR(CONCATENATE("PAGO N° ",B995," DEL CONTRATO CPS ",V995," ENTRE ",TEXT(VLOOKUP(A995,matriz,IF(generador!B995=1,16,IF(generador!B995=2,19,IF(generador!B995=3,22,IF(generador!B995=4,25,IF(generador!B995=5,28,IF(generador!B995=6,31,IF(generador!B995=7,34,IF(generador!B995=8,37,IF(generador!B995=9,40,IF(generador!B995=10,43,IF(generador!B995=11,46,IF(generador!B995=12,49,IF(generador!B995=13,52,IF(generador!B995=14,55,IF(generador!B995=15,58))))))))))))))),FALSE),"dd/mm/yyyy")," Y ",TEXT(VLOOKUP(A995,matriz,IF(generador!B995=1,17,IF(generador!B995=2,20,IF(generador!B995=3,23,IF(generador!B995=4,26,IF(generador!B995=5,29,IF(generador!B995=6,32,IF(generador!B995=7,35,IF(generador!B995=8,38,IF(generador!B995=9,41,IF(generador!B995=10,44,IF(generador!B995=11,47,IF(generador!B995=12,50,IF(generador!B995=13,53,IF(generador!B995=14,56,IF(generador!B995=15,59))))))))))))))),FALSE),"dd/mm/yyyy")),"")</f>
        <v/>
      </c>
    </row>
    <row r="996" spans="1:23" x14ac:dyDescent="0.25">
      <c r="A996" s="12"/>
      <c r="B996" s="5"/>
      <c r="C996" s="5"/>
      <c r="D996" s="14" t="str">
        <f t="shared" si="263"/>
        <v/>
      </c>
      <c r="E996" s="15" t="str">
        <f>IFERROR(IF(A996&lt;&gt;"",VLOOKUP(A996,matriz,IF(generador!B996=1,15,IF(generador!B996=2,18,IF(generador!B996=3,21,IF(generador!B996=4,24,IF(generador!B996=5,27,IF(generador!B996=6,30,IF(generador!B996=7,33,IF(generador!B996=8,36,IF(generador!B996=9,39,IF(generador!B996=10,42,IF(generador!B996=11,45,IF(generador!B996=12,48,IF(generador!B996=13,51,IF(generador!B996=14,54,IF(generador!B996=15,57))))))))))))))),FALSE),""),"")</f>
        <v/>
      </c>
      <c r="F996" s="16" t="str">
        <f t="shared" si="264"/>
        <v/>
      </c>
      <c r="G996" s="20" t="str">
        <f t="shared" si="265"/>
        <v/>
      </c>
      <c r="H996" s="13" t="str">
        <f t="shared" ca="1" si="268"/>
        <v/>
      </c>
      <c r="I996" s="14" t="str">
        <f t="shared" si="269"/>
        <v/>
      </c>
      <c r="J996" s="14" t="str">
        <f>""</f>
        <v/>
      </c>
      <c r="K996" s="14" t="str">
        <f t="shared" si="270"/>
        <v/>
      </c>
      <c r="L996" s="14" t="str">
        <f t="shared" si="271"/>
        <v/>
      </c>
      <c r="M996" s="14" t="str">
        <f t="shared" si="272"/>
        <v/>
      </c>
      <c r="N996" s="14" t="str">
        <f t="shared" si="273"/>
        <v/>
      </c>
      <c r="O996" s="14" t="str">
        <f t="shared" si="274"/>
        <v/>
      </c>
      <c r="P996" s="14" t="str">
        <f t="shared" si="275"/>
        <v/>
      </c>
      <c r="Q996" s="14" t="str">
        <f t="shared" si="276"/>
        <v/>
      </c>
      <c r="R996" s="96" t="str">
        <f t="shared" si="266"/>
        <v/>
      </c>
      <c r="S996" s="14" t="str">
        <f t="shared" si="277"/>
        <v/>
      </c>
      <c r="T996" s="14" t="str">
        <f t="shared" si="267"/>
        <v/>
      </c>
      <c r="U996" s="14" t="str">
        <f t="shared" si="278"/>
        <v/>
      </c>
      <c r="V996" s="14" t="str">
        <f t="shared" si="279"/>
        <v/>
      </c>
      <c r="W996" s="14" t="str">
        <f>IFERROR(CONCATENATE("PAGO N° ",B996," DEL CONTRATO CPS ",V996," ENTRE ",TEXT(VLOOKUP(A996,matriz,IF(generador!B996=1,16,IF(generador!B996=2,19,IF(generador!B996=3,22,IF(generador!B996=4,25,IF(generador!B996=5,28,IF(generador!B996=6,31,IF(generador!B996=7,34,IF(generador!B996=8,37,IF(generador!B996=9,40,IF(generador!B996=10,43,IF(generador!B996=11,46,IF(generador!B996=12,49,IF(generador!B996=13,52,IF(generador!B996=14,55,IF(generador!B996=15,58))))))))))))))),FALSE),"dd/mm/yyyy")," Y ",TEXT(VLOOKUP(A996,matriz,IF(generador!B996=1,17,IF(generador!B996=2,20,IF(generador!B996=3,23,IF(generador!B996=4,26,IF(generador!B996=5,29,IF(generador!B996=6,32,IF(generador!B996=7,35,IF(generador!B996=8,38,IF(generador!B996=9,41,IF(generador!B996=10,44,IF(generador!B996=11,47,IF(generador!B996=12,50,IF(generador!B996=13,53,IF(generador!B996=14,56,IF(generador!B996=15,59))))))))))))))),FALSE),"dd/mm/yyyy")),"")</f>
        <v/>
      </c>
    </row>
    <row r="997" spans="1:23" x14ac:dyDescent="0.25">
      <c r="A997" s="12"/>
      <c r="B997" s="5"/>
      <c r="C997" s="5"/>
      <c r="D997" s="14" t="str">
        <f t="shared" si="263"/>
        <v/>
      </c>
      <c r="E997" s="15" t="str">
        <f>IFERROR(IF(A997&lt;&gt;"",VLOOKUP(A997,matriz,IF(generador!B997=1,15,IF(generador!B997=2,18,IF(generador!B997=3,21,IF(generador!B997=4,24,IF(generador!B997=5,27,IF(generador!B997=6,30,IF(generador!B997=7,33,IF(generador!B997=8,36,IF(generador!B997=9,39,IF(generador!B997=10,42,IF(generador!B997=11,45,IF(generador!B997=12,48,IF(generador!B997=13,51,IF(generador!B997=14,54,IF(generador!B997=15,57))))))))))))))),FALSE),""),"")</f>
        <v/>
      </c>
      <c r="F997" s="16" t="str">
        <f t="shared" si="264"/>
        <v/>
      </c>
      <c r="G997" s="20" t="str">
        <f t="shared" si="265"/>
        <v/>
      </c>
      <c r="H997" s="13" t="str">
        <f t="shared" ca="1" si="268"/>
        <v/>
      </c>
      <c r="I997" s="14" t="str">
        <f t="shared" si="269"/>
        <v/>
      </c>
      <c r="J997" s="14" t="str">
        <f>""</f>
        <v/>
      </c>
      <c r="K997" s="14" t="str">
        <f t="shared" si="270"/>
        <v/>
      </c>
      <c r="L997" s="14" t="str">
        <f t="shared" si="271"/>
        <v/>
      </c>
      <c r="M997" s="14" t="str">
        <f t="shared" si="272"/>
        <v/>
      </c>
      <c r="N997" s="14" t="str">
        <f t="shared" si="273"/>
        <v/>
      </c>
      <c r="O997" s="14" t="str">
        <f t="shared" si="274"/>
        <v/>
      </c>
      <c r="P997" s="14" t="str">
        <f t="shared" si="275"/>
        <v/>
      </c>
      <c r="Q997" s="14" t="str">
        <f t="shared" si="276"/>
        <v/>
      </c>
      <c r="R997" s="96" t="str">
        <f t="shared" si="266"/>
        <v/>
      </c>
      <c r="S997" s="14" t="str">
        <f t="shared" si="277"/>
        <v/>
      </c>
      <c r="T997" s="14" t="str">
        <f t="shared" si="267"/>
        <v/>
      </c>
      <c r="U997" s="14" t="str">
        <f t="shared" si="278"/>
        <v/>
      </c>
      <c r="V997" s="14" t="str">
        <f t="shared" si="279"/>
        <v/>
      </c>
      <c r="W997" s="14" t="str">
        <f>IFERROR(CONCATENATE("PAGO N° ",B997," DEL CONTRATO CPS ",V997," ENTRE ",TEXT(VLOOKUP(A997,matriz,IF(generador!B997=1,16,IF(generador!B997=2,19,IF(generador!B997=3,22,IF(generador!B997=4,25,IF(generador!B997=5,28,IF(generador!B997=6,31,IF(generador!B997=7,34,IF(generador!B997=8,37,IF(generador!B997=9,40,IF(generador!B997=10,43,IF(generador!B997=11,46,IF(generador!B997=12,49,IF(generador!B997=13,52,IF(generador!B997=14,55,IF(generador!B997=15,58))))))))))))))),FALSE),"dd/mm/yyyy")," Y ",TEXT(VLOOKUP(A997,matriz,IF(generador!B997=1,17,IF(generador!B997=2,20,IF(generador!B997=3,23,IF(generador!B997=4,26,IF(generador!B997=5,29,IF(generador!B997=6,32,IF(generador!B997=7,35,IF(generador!B997=8,38,IF(generador!B997=9,41,IF(generador!B997=10,44,IF(generador!B997=11,47,IF(generador!B997=12,50,IF(generador!B997=13,53,IF(generador!B997=14,56,IF(generador!B997=15,59))))))))))))))),FALSE),"dd/mm/yyyy")),"")</f>
        <v/>
      </c>
    </row>
    <row r="998" spans="1:23" x14ac:dyDescent="0.25">
      <c r="A998" s="12"/>
      <c r="B998" s="5"/>
      <c r="C998" s="5"/>
      <c r="D998" s="14" t="str">
        <f t="shared" si="263"/>
        <v/>
      </c>
      <c r="E998" s="15" t="str">
        <f>IFERROR(IF(A998&lt;&gt;"",VLOOKUP(A998,matriz,IF(generador!B998=1,15,IF(generador!B998=2,18,IF(generador!B998=3,21,IF(generador!B998=4,24,IF(generador!B998=5,27,IF(generador!B998=6,30,IF(generador!B998=7,33,IF(generador!B998=8,36,IF(generador!B998=9,39,IF(generador!B998=10,42,IF(generador!B998=11,45,IF(generador!B998=12,48,IF(generador!B998=13,51,IF(generador!B998=14,54,IF(generador!B998=15,57))))))))))))))),FALSE),""),"")</f>
        <v/>
      </c>
      <c r="F998" s="16" t="str">
        <f t="shared" si="264"/>
        <v/>
      </c>
      <c r="G998" s="20" t="str">
        <f t="shared" si="265"/>
        <v/>
      </c>
      <c r="H998" s="13" t="str">
        <f t="shared" ca="1" si="268"/>
        <v/>
      </c>
      <c r="I998" s="14" t="str">
        <f t="shared" si="269"/>
        <v/>
      </c>
      <c r="J998" s="14" t="str">
        <f>""</f>
        <v/>
      </c>
      <c r="K998" s="14" t="str">
        <f t="shared" si="270"/>
        <v/>
      </c>
      <c r="L998" s="14" t="str">
        <f t="shared" si="271"/>
        <v/>
      </c>
      <c r="M998" s="14" t="str">
        <f t="shared" si="272"/>
        <v/>
      </c>
      <c r="N998" s="14" t="str">
        <f t="shared" si="273"/>
        <v/>
      </c>
      <c r="O998" s="14" t="str">
        <f t="shared" si="274"/>
        <v/>
      </c>
      <c r="P998" s="14" t="str">
        <f t="shared" si="275"/>
        <v/>
      </c>
      <c r="Q998" s="14" t="str">
        <f t="shared" si="276"/>
        <v/>
      </c>
      <c r="R998" s="96" t="str">
        <f t="shared" si="266"/>
        <v/>
      </c>
      <c r="S998" s="14" t="str">
        <f t="shared" si="277"/>
        <v/>
      </c>
      <c r="T998" s="14" t="str">
        <f t="shared" si="267"/>
        <v/>
      </c>
      <c r="U998" s="14" t="str">
        <f t="shared" si="278"/>
        <v/>
      </c>
      <c r="V998" s="14" t="str">
        <f t="shared" si="279"/>
        <v/>
      </c>
      <c r="W998" s="14" t="str">
        <f>IFERROR(CONCATENATE("PAGO N° ",B998," DEL CONTRATO CPS ",V998," ENTRE ",TEXT(VLOOKUP(A998,matriz,IF(generador!B998=1,16,IF(generador!B998=2,19,IF(generador!B998=3,22,IF(generador!B998=4,25,IF(generador!B998=5,28,IF(generador!B998=6,31,IF(generador!B998=7,34,IF(generador!B998=8,37,IF(generador!B998=9,40,IF(generador!B998=10,43,IF(generador!B998=11,46,IF(generador!B998=12,49,IF(generador!B998=13,52,IF(generador!B998=14,55,IF(generador!B998=15,58))))))))))))))),FALSE),"dd/mm/yyyy")," Y ",TEXT(VLOOKUP(A998,matriz,IF(generador!B998=1,17,IF(generador!B998=2,20,IF(generador!B998=3,23,IF(generador!B998=4,26,IF(generador!B998=5,29,IF(generador!B998=6,32,IF(generador!B998=7,35,IF(generador!B998=8,38,IF(generador!B998=9,41,IF(generador!B998=10,44,IF(generador!B998=11,47,IF(generador!B998=12,50,IF(generador!B998=13,53,IF(generador!B998=14,56,IF(generador!B998=15,59))))))))))))))),FALSE),"dd/mm/yyyy")),"")</f>
        <v/>
      </c>
    </row>
    <row r="999" spans="1:23" x14ac:dyDescent="0.25">
      <c r="A999" s="12"/>
      <c r="B999" s="5"/>
      <c r="C999" s="5"/>
      <c r="D999" s="14" t="str">
        <f t="shared" si="263"/>
        <v/>
      </c>
      <c r="E999" s="15" t="str">
        <f>IFERROR(IF(A999&lt;&gt;"",VLOOKUP(A999,matriz,IF(generador!B999=1,15,IF(generador!B999=2,18,IF(generador!B999=3,21,IF(generador!B999=4,24,IF(generador!B999=5,27,IF(generador!B999=6,30,IF(generador!B999=7,33,IF(generador!B999=8,36,IF(generador!B999=9,39,IF(generador!B999=10,42,IF(generador!B999=11,45,IF(generador!B999=12,48,IF(generador!B999=13,51,IF(generador!B999=14,54,IF(generador!B999=15,57))))))))))))))),FALSE),""),"")</f>
        <v/>
      </c>
      <c r="F999" s="16" t="str">
        <f t="shared" si="264"/>
        <v/>
      </c>
      <c r="G999" s="20" t="str">
        <f t="shared" si="265"/>
        <v/>
      </c>
      <c r="H999" s="13" t="str">
        <f t="shared" ca="1" si="268"/>
        <v/>
      </c>
      <c r="I999" s="14" t="str">
        <f t="shared" si="269"/>
        <v/>
      </c>
      <c r="J999" s="14" t="str">
        <f>""</f>
        <v/>
      </c>
      <c r="K999" s="14" t="str">
        <f t="shared" si="270"/>
        <v/>
      </c>
      <c r="L999" s="14" t="str">
        <f t="shared" si="271"/>
        <v/>
      </c>
      <c r="M999" s="14" t="str">
        <f t="shared" si="272"/>
        <v/>
      </c>
      <c r="N999" s="14" t="str">
        <f t="shared" si="273"/>
        <v/>
      </c>
      <c r="O999" s="14" t="str">
        <f t="shared" si="274"/>
        <v/>
      </c>
      <c r="P999" s="14" t="str">
        <f t="shared" si="275"/>
        <v/>
      </c>
      <c r="Q999" s="14" t="str">
        <f t="shared" si="276"/>
        <v/>
      </c>
      <c r="R999" s="96" t="str">
        <f t="shared" si="266"/>
        <v/>
      </c>
      <c r="S999" s="14" t="str">
        <f t="shared" si="277"/>
        <v/>
      </c>
      <c r="T999" s="14" t="str">
        <f t="shared" si="267"/>
        <v/>
      </c>
      <c r="U999" s="14" t="str">
        <f t="shared" si="278"/>
        <v/>
      </c>
      <c r="V999" s="14" t="str">
        <f t="shared" si="279"/>
        <v/>
      </c>
      <c r="W999" s="14" t="str">
        <f>IFERROR(CONCATENATE("PAGO N° ",B999," DEL CONTRATO CPS ",V999," ENTRE ",TEXT(VLOOKUP(A999,matriz,IF(generador!B999=1,16,IF(generador!B999=2,19,IF(generador!B999=3,22,IF(generador!B999=4,25,IF(generador!B999=5,28,IF(generador!B999=6,31,IF(generador!B999=7,34,IF(generador!B999=8,37,IF(generador!B999=9,40,IF(generador!B999=10,43,IF(generador!B999=11,46,IF(generador!B999=12,49,IF(generador!B999=13,52,IF(generador!B999=14,55,IF(generador!B999=15,58))))))))))))))),FALSE),"dd/mm/yyyy")," Y ",TEXT(VLOOKUP(A999,matriz,IF(generador!B999=1,17,IF(generador!B999=2,20,IF(generador!B999=3,23,IF(generador!B999=4,26,IF(generador!B999=5,29,IF(generador!B999=6,32,IF(generador!B999=7,35,IF(generador!B999=8,38,IF(generador!B999=9,41,IF(generador!B999=10,44,IF(generador!B999=11,47,IF(generador!B999=12,50,IF(generador!B999=13,53,IF(generador!B999=14,56,IF(generador!B999=15,59))))))))))))))),FALSE),"dd/mm/yyyy")),"")</f>
        <v/>
      </c>
    </row>
    <row r="1000" spans="1:23" x14ac:dyDescent="0.25">
      <c r="A1000" s="12"/>
      <c r="B1000" s="5"/>
      <c r="C1000" s="5"/>
      <c r="D1000" s="14" t="str">
        <f t="shared" si="263"/>
        <v/>
      </c>
      <c r="E1000" s="15" t="str">
        <f>IFERROR(IF(A1000&lt;&gt;"",VLOOKUP(A1000,matriz,IF(generador!B1000=1,15,IF(generador!B1000=2,18,IF(generador!B1000=3,21,IF(generador!B1000=4,24,IF(generador!B1000=5,27,IF(generador!B1000=6,30,IF(generador!B1000=7,33,IF(generador!B1000=8,36,IF(generador!B1000=9,39,IF(generador!B1000=10,42,IF(generador!B1000=11,45,IF(generador!B1000=12,48,IF(generador!B1000=13,51,IF(generador!B1000=14,54,IF(generador!B1000=15,57))))))))))))))),FALSE),""),"")</f>
        <v/>
      </c>
      <c r="F1000" s="16" t="str">
        <f t="shared" si="264"/>
        <v/>
      </c>
      <c r="G1000" s="20" t="str">
        <f t="shared" si="265"/>
        <v/>
      </c>
      <c r="H1000" s="13" t="str">
        <f t="shared" ca="1" si="268"/>
        <v/>
      </c>
      <c r="I1000" s="14" t="str">
        <f t="shared" si="269"/>
        <v/>
      </c>
      <c r="J1000" s="14" t="str">
        <f>""</f>
        <v/>
      </c>
      <c r="K1000" s="14" t="str">
        <f t="shared" si="270"/>
        <v/>
      </c>
      <c r="L1000" s="14" t="str">
        <f t="shared" si="271"/>
        <v/>
      </c>
      <c r="M1000" s="14" t="str">
        <f t="shared" si="272"/>
        <v/>
      </c>
      <c r="N1000" s="14" t="str">
        <f t="shared" si="273"/>
        <v/>
      </c>
      <c r="O1000" s="14" t="str">
        <f t="shared" si="274"/>
        <v/>
      </c>
      <c r="P1000" s="14" t="str">
        <f t="shared" si="275"/>
        <v/>
      </c>
      <c r="Q1000" s="14" t="str">
        <f t="shared" si="276"/>
        <v/>
      </c>
      <c r="R1000" s="96" t="str">
        <f t="shared" si="266"/>
        <v/>
      </c>
      <c r="S1000" s="14" t="str">
        <f t="shared" si="277"/>
        <v/>
      </c>
      <c r="T1000" s="14" t="str">
        <f t="shared" si="267"/>
        <v/>
      </c>
      <c r="U1000" s="14" t="str">
        <f t="shared" si="278"/>
        <v/>
      </c>
      <c r="V1000" s="14" t="str">
        <f t="shared" si="279"/>
        <v/>
      </c>
      <c r="W1000" s="14" t="str">
        <f>IFERROR(CONCATENATE("PAGO N° ",B1000," DEL CONTRATO CPS ",V1000," ENTRE ",TEXT(VLOOKUP(A1000,matriz,IF(generador!B1000=1,16,IF(generador!B1000=2,19,IF(generador!B1000=3,22,IF(generador!B1000=4,25,IF(generador!B1000=5,28,IF(generador!B1000=6,31,IF(generador!B1000=7,34,IF(generador!B1000=8,37,IF(generador!B1000=9,40,IF(generador!B1000=10,43,IF(generador!B1000=11,46,IF(generador!B1000=12,49,IF(generador!B1000=13,52,IF(generador!B1000=14,55,IF(generador!B1000=15,58))))))))))))))),FALSE),"dd/mm/yyyy")," Y ",TEXT(VLOOKUP(A1000,matriz,IF(generador!B1000=1,17,IF(generador!B1000=2,20,IF(generador!B1000=3,23,IF(generador!B1000=4,26,IF(generador!B1000=5,29,IF(generador!B1000=6,32,IF(generador!B1000=7,35,IF(generador!B1000=8,38,IF(generador!B1000=9,41,IF(generador!B1000=10,44,IF(generador!B1000=11,47,IF(generador!B1000=12,50,IF(generador!B1000=13,53,IF(generador!B1000=14,56,IF(generador!B1000=15,59))))))))))))))),FALSE),"dd/mm/yyyy")),"")</f>
        <v/>
      </c>
    </row>
  </sheetData>
  <autoFilter ref="A2:W1000" xr:uid="{00000000-0009-0000-0000-000009000000}"/>
  <dataConsolidate>
    <dataRefs count="1">
      <dataRef ref="B4:B1117" sheet="datos"/>
    </dataRefs>
  </dataConsolidate>
  <mergeCells count="2">
    <mergeCell ref="A1:B1"/>
    <mergeCell ref="E1:F1"/>
  </mergeCells>
  <conditionalFormatting sqref="G3:G1000">
    <cfRule type="containsText" priority="7" operator="containsText" text="* ">
      <formula>NOT(ISERROR(SEARCH("* ",G3)))</formula>
    </cfRule>
    <cfRule type="containsText" priority="8" operator="containsText" text="*-">
      <formula>NOT(ISERROR(SEARCH("*-",G3)))</formula>
    </cfRule>
  </conditionalFormatting>
  <dataValidations count="2">
    <dataValidation type="list" allowBlank="1" showInputMessage="1" showErrorMessage="1" sqref="C3:C1000" xr:uid="{00000000-0002-0000-0900-000000000000}">
      <formula1>"SI,NO"</formula1>
    </dataValidation>
    <dataValidation type="list" allowBlank="1" showInputMessage="1" showErrorMessage="1" sqref="B3:B1000" xr:uid="{00000000-0002-0000-0900-000001000000}">
      <formula1>"1,2,3,4,5,6,7,8,9,10,11,12,13,14,15"</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datos!$B$4:$B$9079</xm:f>
          </x14:formula1>
          <xm:sqref>A3:A1000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B11"/>
  <sheetViews>
    <sheetView workbookViewId="0">
      <selection activeCell="B12" sqref="B12"/>
    </sheetView>
  </sheetViews>
  <sheetFormatPr baseColWidth="10" defaultRowHeight="15" x14ac:dyDescent="0.25"/>
  <cols>
    <col min="1" max="1" width="16" customWidth="1"/>
    <col min="2" max="2" width="45.5703125" customWidth="1"/>
  </cols>
  <sheetData>
    <row r="2" spans="1:2" x14ac:dyDescent="0.25">
      <c r="A2" s="59" t="s">
        <v>211</v>
      </c>
      <c r="B2" t="s">
        <v>212</v>
      </c>
    </row>
    <row r="3" spans="1:2" x14ac:dyDescent="0.25">
      <c r="B3" t="s">
        <v>215</v>
      </c>
    </row>
    <row r="4" spans="1:2" x14ac:dyDescent="0.25">
      <c r="B4" t="s">
        <v>260</v>
      </c>
    </row>
    <row r="5" spans="1:2" x14ac:dyDescent="0.25">
      <c r="B5" t="s">
        <v>216</v>
      </c>
    </row>
    <row r="6" spans="1:2" x14ac:dyDescent="0.25">
      <c r="B6" t="s">
        <v>213</v>
      </c>
    </row>
    <row r="7" spans="1:2" x14ac:dyDescent="0.25">
      <c r="B7" t="s">
        <v>214</v>
      </c>
    </row>
    <row r="9" spans="1:2" x14ac:dyDescent="0.25">
      <c r="A9" t="s">
        <v>264</v>
      </c>
      <c r="B9" t="s">
        <v>266</v>
      </c>
    </row>
    <row r="10" spans="1:2" x14ac:dyDescent="0.25">
      <c r="B10" t="s">
        <v>265</v>
      </c>
    </row>
    <row r="11" spans="1:2" x14ac:dyDescent="0.25">
      <c r="B11" t="s">
        <v>267</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1:N34"/>
  <sheetViews>
    <sheetView view="pageBreakPreview" zoomScaleNormal="100" zoomScaleSheetLayoutView="100" workbookViewId="0">
      <selection activeCell="E9" sqref="E9:M9"/>
    </sheetView>
  </sheetViews>
  <sheetFormatPr baseColWidth="10" defaultRowHeight="12.75" x14ac:dyDescent="0.25"/>
  <cols>
    <col min="1" max="1" width="1.140625" style="29" customWidth="1"/>
    <col min="2" max="2" width="2.7109375" style="29" customWidth="1"/>
    <col min="3" max="3" width="10.85546875" style="29" customWidth="1"/>
    <col min="4" max="4" width="10.5703125" style="29" customWidth="1"/>
    <col min="5" max="5" width="10.42578125" style="29" customWidth="1"/>
    <col min="6" max="6" width="8.7109375" style="29" customWidth="1"/>
    <col min="7" max="7" width="9" style="29" customWidth="1"/>
    <col min="8" max="8" width="12" style="29" customWidth="1"/>
    <col min="9" max="9" width="9" style="29" customWidth="1"/>
    <col min="10" max="10" width="8.7109375" style="29" customWidth="1"/>
    <col min="11" max="11" width="8.28515625" style="29" customWidth="1"/>
    <col min="12" max="12" width="11.5703125" style="29" customWidth="1"/>
    <col min="13" max="13" width="17.42578125" style="29" customWidth="1"/>
    <col min="14" max="14" width="1" style="29" customWidth="1"/>
    <col min="15" max="247" width="11.42578125" style="29"/>
    <col min="248" max="248" width="1.140625" style="29" customWidth="1"/>
    <col min="249" max="249" width="2.7109375" style="29" customWidth="1"/>
    <col min="250" max="250" width="10.85546875" style="29" customWidth="1"/>
    <col min="251" max="251" width="10.5703125" style="29" customWidth="1"/>
    <col min="252" max="252" width="10.42578125" style="29" customWidth="1"/>
    <col min="253" max="253" width="8.7109375" style="29" customWidth="1"/>
    <col min="254" max="254" width="9" style="29" customWidth="1"/>
    <col min="255" max="255" width="12" style="29" customWidth="1"/>
    <col min="256" max="256" width="9" style="29" customWidth="1"/>
    <col min="257" max="257" width="8.7109375" style="29" customWidth="1"/>
    <col min="258" max="258" width="8.28515625" style="29" customWidth="1"/>
    <col min="259" max="259" width="11.5703125" style="29" customWidth="1"/>
    <col min="260" max="260" width="19" style="29" customWidth="1"/>
    <col min="261" max="261" width="1" style="29" customWidth="1"/>
    <col min="262" max="262" width="8.42578125" style="29" customWidth="1"/>
    <col min="263" max="263" width="7.140625" style="29" customWidth="1"/>
    <col min="264" max="264" width="3.85546875" style="29" bestFit="1" customWidth="1"/>
    <col min="265" max="265" width="9.7109375" style="29" customWidth="1"/>
    <col min="266" max="266" width="7.85546875" style="29" customWidth="1"/>
    <col min="267" max="267" width="8.7109375" style="29" customWidth="1"/>
    <col min="268" max="268" width="8.5703125" style="29" customWidth="1"/>
    <col min="269" max="503" width="11.42578125" style="29"/>
    <col min="504" max="504" width="1.140625" style="29" customWidth="1"/>
    <col min="505" max="505" width="2.7109375" style="29" customWidth="1"/>
    <col min="506" max="506" width="10.85546875" style="29" customWidth="1"/>
    <col min="507" max="507" width="10.5703125" style="29" customWidth="1"/>
    <col min="508" max="508" width="10.42578125" style="29" customWidth="1"/>
    <col min="509" max="509" width="8.7109375" style="29" customWidth="1"/>
    <col min="510" max="510" width="9" style="29" customWidth="1"/>
    <col min="511" max="511" width="12" style="29" customWidth="1"/>
    <col min="512" max="512" width="9" style="29" customWidth="1"/>
    <col min="513" max="513" width="8.7109375" style="29" customWidth="1"/>
    <col min="514" max="514" width="8.28515625" style="29" customWidth="1"/>
    <col min="515" max="515" width="11.5703125" style="29" customWidth="1"/>
    <col min="516" max="516" width="19" style="29" customWidth="1"/>
    <col min="517" max="517" width="1" style="29" customWidth="1"/>
    <col min="518" max="518" width="8.42578125" style="29" customWidth="1"/>
    <col min="519" max="519" width="7.140625" style="29" customWidth="1"/>
    <col min="520" max="520" width="3.85546875" style="29" bestFit="1" customWidth="1"/>
    <col min="521" max="521" width="9.7109375" style="29" customWidth="1"/>
    <col min="522" max="522" width="7.85546875" style="29" customWidth="1"/>
    <col min="523" max="523" width="8.7109375" style="29" customWidth="1"/>
    <col min="524" max="524" width="8.5703125" style="29" customWidth="1"/>
    <col min="525" max="759" width="11.42578125" style="29"/>
    <col min="760" max="760" width="1.140625" style="29" customWidth="1"/>
    <col min="761" max="761" width="2.7109375" style="29" customWidth="1"/>
    <col min="762" max="762" width="10.85546875" style="29" customWidth="1"/>
    <col min="763" max="763" width="10.5703125" style="29" customWidth="1"/>
    <col min="764" max="764" width="10.42578125" style="29" customWidth="1"/>
    <col min="765" max="765" width="8.7109375" style="29" customWidth="1"/>
    <col min="766" max="766" width="9" style="29" customWidth="1"/>
    <col min="767" max="767" width="12" style="29" customWidth="1"/>
    <col min="768" max="768" width="9" style="29" customWidth="1"/>
    <col min="769" max="769" width="8.7109375" style="29" customWidth="1"/>
    <col min="770" max="770" width="8.28515625" style="29" customWidth="1"/>
    <col min="771" max="771" width="11.5703125" style="29" customWidth="1"/>
    <col min="772" max="772" width="19" style="29" customWidth="1"/>
    <col min="773" max="773" width="1" style="29" customWidth="1"/>
    <col min="774" max="774" width="8.42578125" style="29" customWidth="1"/>
    <col min="775" max="775" width="7.140625" style="29" customWidth="1"/>
    <col min="776" max="776" width="3.85546875" style="29" bestFit="1" customWidth="1"/>
    <col min="777" max="777" width="9.7109375" style="29" customWidth="1"/>
    <col min="778" max="778" width="7.85546875" style="29" customWidth="1"/>
    <col min="779" max="779" width="8.7109375" style="29" customWidth="1"/>
    <col min="780" max="780" width="8.5703125" style="29" customWidth="1"/>
    <col min="781" max="1015" width="11.42578125" style="29"/>
    <col min="1016" max="1016" width="1.140625" style="29" customWidth="1"/>
    <col min="1017" max="1017" width="2.7109375" style="29" customWidth="1"/>
    <col min="1018" max="1018" width="10.85546875" style="29" customWidth="1"/>
    <col min="1019" max="1019" width="10.5703125" style="29" customWidth="1"/>
    <col min="1020" max="1020" width="10.42578125" style="29" customWidth="1"/>
    <col min="1021" max="1021" width="8.7109375" style="29" customWidth="1"/>
    <col min="1022" max="1022" width="9" style="29" customWidth="1"/>
    <col min="1023" max="1023" width="12" style="29" customWidth="1"/>
    <col min="1024" max="1024" width="9" style="29" customWidth="1"/>
    <col min="1025" max="1025" width="8.7109375" style="29" customWidth="1"/>
    <col min="1026" max="1026" width="8.28515625" style="29" customWidth="1"/>
    <col min="1027" max="1027" width="11.5703125" style="29" customWidth="1"/>
    <col min="1028" max="1028" width="19" style="29" customWidth="1"/>
    <col min="1029" max="1029" width="1" style="29" customWidth="1"/>
    <col min="1030" max="1030" width="8.42578125" style="29" customWidth="1"/>
    <col min="1031" max="1031" width="7.140625" style="29" customWidth="1"/>
    <col min="1032" max="1032" width="3.85546875" style="29" bestFit="1" customWidth="1"/>
    <col min="1033" max="1033" width="9.7109375" style="29" customWidth="1"/>
    <col min="1034" max="1034" width="7.85546875" style="29" customWidth="1"/>
    <col min="1035" max="1035" width="8.7109375" style="29" customWidth="1"/>
    <col min="1036" max="1036" width="8.5703125" style="29" customWidth="1"/>
    <col min="1037" max="1271" width="11.42578125" style="29"/>
    <col min="1272" max="1272" width="1.140625" style="29" customWidth="1"/>
    <col min="1273" max="1273" width="2.7109375" style="29" customWidth="1"/>
    <col min="1274" max="1274" width="10.85546875" style="29" customWidth="1"/>
    <col min="1275" max="1275" width="10.5703125" style="29" customWidth="1"/>
    <col min="1276" max="1276" width="10.42578125" style="29" customWidth="1"/>
    <col min="1277" max="1277" width="8.7109375" style="29" customWidth="1"/>
    <col min="1278" max="1278" width="9" style="29" customWidth="1"/>
    <col min="1279" max="1279" width="12" style="29" customWidth="1"/>
    <col min="1280" max="1280" width="9" style="29" customWidth="1"/>
    <col min="1281" max="1281" width="8.7109375" style="29" customWidth="1"/>
    <col min="1282" max="1282" width="8.28515625" style="29" customWidth="1"/>
    <col min="1283" max="1283" width="11.5703125" style="29" customWidth="1"/>
    <col min="1284" max="1284" width="19" style="29" customWidth="1"/>
    <col min="1285" max="1285" width="1" style="29" customWidth="1"/>
    <col min="1286" max="1286" width="8.42578125" style="29" customWidth="1"/>
    <col min="1287" max="1287" width="7.140625" style="29" customWidth="1"/>
    <col min="1288" max="1288" width="3.85546875" style="29" bestFit="1" customWidth="1"/>
    <col min="1289" max="1289" width="9.7109375" style="29" customWidth="1"/>
    <col min="1290" max="1290" width="7.85546875" style="29" customWidth="1"/>
    <col min="1291" max="1291" width="8.7109375" style="29" customWidth="1"/>
    <col min="1292" max="1292" width="8.5703125" style="29" customWidth="1"/>
    <col min="1293" max="1527" width="11.42578125" style="29"/>
    <col min="1528" max="1528" width="1.140625" style="29" customWidth="1"/>
    <col min="1529" max="1529" width="2.7109375" style="29" customWidth="1"/>
    <col min="1530" max="1530" width="10.85546875" style="29" customWidth="1"/>
    <col min="1531" max="1531" width="10.5703125" style="29" customWidth="1"/>
    <col min="1532" max="1532" width="10.42578125" style="29" customWidth="1"/>
    <col min="1533" max="1533" width="8.7109375" style="29" customWidth="1"/>
    <col min="1534" max="1534" width="9" style="29" customWidth="1"/>
    <col min="1535" max="1535" width="12" style="29" customWidth="1"/>
    <col min="1536" max="1536" width="9" style="29" customWidth="1"/>
    <col min="1537" max="1537" width="8.7109375" style="29" customWidth="1"/>
    <col min="1538" max="1538" width="8.28515625" style="29" customWidth="1"/>
    <col min="1539" max="1539" width="11.5703125" style="29" customWidth="1"/>
    <col min="1540" max="1540" width="19" style="29" customWidth="1"/>
    <col min="1541" max="1541" width="1" style="29" customWidth="1"/>
    <col min="1542" max="1542" width="8.42578125" style="29" customWidth="1"/>
    <col min="1543" max="1543" width="7.140625" style="29" customWidth="1"/>
    <col min="1544" max="1544" width="3.85546875" style="29" bestFit="1" customWidth="1"/>
    <col min="1545" max="1545" width="9.7109375" style="29" customWidth="1"/>
    <col min="1546" max="1546" width="7.85546875" style="29" customWidth="1"/>
    <col min="1547" max="1547" width="8.7109375" style="29" customWidth="1"/>
    <col min="1548" max="1548" width="8.5703125" style="29" customWidth="1"/>
    <col min="1549" max="1783" width="11.42578125" style="29"/>
    <col min="1784" max="1784" width="1.140625" style="29" customWidth="1"/>
    <col min="1785" max="1785" width="2.7109375" style="29" customWidth="1"/>
    <col min="1786" max="1786" width="10.85546875" style="29" customWidth="1"/>
    <col min="1787" max="1787" width="10.5703125" style="29" customWidth="1"/>
    <col min="1788" max="1788" width="10.42578125" style="29" customWidth="1"/>
    <col min="1789" max="1789" width="8.7109375" style="29" customWidth="1"/>
    <col min="1790" max="1790" width="9" style="29" customWidth="1"/>
    <col min="1791" max="1791" width="12" style="29" customWidth="1"/>
    <col min="1792" max="1792" width="9" style="29" customWidth="1"/>
    <col min="1793" max="1793" width="8.7109375" style="29" customWidth="1"/>
    <col min="1794" max="1794" width="8.28515625" style="29" customWidth="1"/>
    <col min="1795" max="1795" width="11.5703125" style="29" customWidth="1"/>
    <col min="1796" max="1796" width="19" style="29" customWidth="1"/>
    <col min="1797" max="1797" width="1" style="29" customWidth="1"/>
    <col min="1798" max="1798" width="8.42578125" style="29" customWidth="1"/>
    <col min="1799" max="1799" width="7.140625" style="29" customWidth="1"/>
    <col min="1800" max="1800" width="3.85546875" style="29" bestFit="1" customWidth="1"/>
    <col min="1801" max="1801" width="9.7109375" style="29" customWidth="1"/>
    <col min="1802" max="1802" width="7.85546875" style="29" customWidth="1"/>
    <col min="1803" max="1803" width="8.7109375" style="29" customWidth="1"/>
    <col min="1804" max="1804" width="8.5703125" style="29" customWidth="1"/>
    <col min="1805" max="2039" width="11.42578125" style="29"/>
    <col min="2040" max="2040" width="1.140625" style="29" customWidth="1"/>
    <col min="2041" max="2041" width="2.7109375" style="29" customWidth="1"/>
    <col min="2042" max="2042" width="10.85546875" style="29" customWidth="1"/>
    <col min="2043" max="2043" width="10.5703125" style="29" customWidth="1"/>
    <col min="2044" max="2044" width="10.42578125" style="29" customWidth="1"/>
    <col min="2045" max="2045" width="8.7109375" style="29" customWidth="1"/>
    <col min="2046" max="2046" width="9" style="29" customWidth="1"/>
    <col min="2047" max="2047" width="12" style="29" customWidth="1"/>
    <col min="2048" max="2048" width="9" style="29" customWidth="1"/>
    <col min="2049" max="2049" width="8.7109375" style="29" customWidth="1"/>
    <col min="2050" max="2050" width="8.28515625" style="29" customWidth="1"/>
    <col min="2051" max="2051" width="11.5703125" style="29" customWidth="1"/>
    <col min="2052" max="2052" width="19" style="29" customWidth="1"/>
    <col min="2053" max="2053" width="1" style="29" customWidth="1"/>
    <col min="2054" max="2054" width="8.42578125" style="29" customWidth="1"/>
    <col min="2055" max="2055" width="7.140625" style="29" customWidth="1"/>
    <col min="2056" max="2056" width="3.85546875" style="29" bestFit="1" customWidth="1"/>
    <col min="2057" max="2057" width="9.7109375" style="29" customWidth="1"/>
    <col min="2058" max="2058" width="7.85546875" style="29" customWidth="1"/>
    <col min="2059" max="2059" width="8.7109375" style="29" customWidth="1"/>
    <col min="2060" max="2060" width="8.5703125" style="29" customWidth="1"/>
    <col min="2061" max="2295" width="11.42578125" style="29"/>
    <col min="2296" max="2296" width="1.140625" style="29" customWidth="1"/>
    <col min="2297" max="2297" width="2.7109375" style="29" customWidth="1"/>
    <col min="2298" max="2298" width="10.85546875" style="29" customWidth="1"/>
    <col min="2299" max="2299" width="10.5703125" style="29" customWidth="1"/>
    <col min="2300" max="2300" width="10.42578125" style="29" customWidth="1"/>
    <col min="2301" max="2301" width="8.7109375" style="29" customWidth="1"/>
    <col min="2302" max="2302" width="9" style="29" customWidth="1"/>
    <col min="2303" max="2303" width="12" style="29" customWidth="1"/>
    <col min="2304" max="2304" width="9" style="29" customWidth="1"/>
    <col min="2305" max="2305" width="8.7109375" style="29" customWidth="1"/>
    <col min="2306" max="2306" width="8.28515625" style="29" customWidth="1"/>
    <col min="2307" max="2307" width="11.5703125" style="29" customWidth="1"/>
    <col min="2308" max="2308" width="19" style="29" customWidth="1"/>
    <col min="2309" max="2309" width="1" style="29" customWidth="1"/>
    <col min="2310" max="2310" width="8.42578125" style="29" customWidth="1"/>
    <col min="2311" max="2311" width="7.140625" style="29" customWidth="1"/>
    <col min="2312" max="2312" width="3.85546875" style="29" bestFit="1" customWidth="1"/>
    <col min="2313" max="2313" width="9.7109375" style="29" customWidth="1"/>
    <col min="2314" max="2314" width="7.85546875" style="29" customWidth="1"/>
    <col min="2315" max="2315" width="8.7109375" style="29" customWidth="1"/>
    <col min="2316" max="2316" width="8.5703125" style="29" customWidth="1"/>
    <col min="2317" max="2551" width="11.42578125" style="29"/>
    <col min="2552" max="2552" width="1.140625" style="29" customWidth="1"/>
    <col min="2553" max="2553" width="2.7109375" style="29" customWidth="1"/>
    <col min="2554" max="2554" width="10.85546875" style="29" customWidth="1"/>
    <col min="2555" max="2555" width="10.5703125" style="29" customWidth="1"/>
    <col min="2556" max="2556" width="10.42578125" style="29" customWidth="1"/>
    <col min="2557" max="2557" width="8.7109375" style="29" customWidth="1"/>
    <col min="2558" max="2558" width="9" style="29" customWidth="1"/>
    <col min="2559" max="2559" width="12" style="29" customWidth="1"/>
    <col min="2560" max="2560" width="9" style="29" customWidth="1"/>
    <col min="2561" max="2561" width="8.7109375" style="29" customWidth="1"/>
    <col min="2562" max="2562" width="8.28515625" style="29" customWidth="1"/>
    <col min="2563" max="2563" width="11.5703125" style="29" customWidth="1"/>
    <col min="2564" max="2564" width="19" style="29" customWidth="1"/>
    <col min="2565" max="2565" width="1" style="29" customWidth="1"/>
    <col min="2566" max="2566" width="8.42578125" style="29" customWidth="1"/>
    <col min="2567" max="2567" width="7.140625" style="29" customWidth="1"/>
    <col min="2568" max="2568" width="3.85546875" style="29" bestFit="1" customWidth="1"/>
    <col min="2569" max="2569" width="9.7109375" style="29" customWidth="1"/>
    <col min="2570" max="2570" width="7.85546875" style="29" customWidth="1"/>
    <col min="2571" max="2571" width="8.7109375" style="29" customWidth="1"/>
    <col min="2572" max="2572" width="8.5703125" style="29" customWidth="1"/>
    <col min="2573" max="2807" width="11.42578125" style="29"/>
    <col min="2808" max="2808" width="1.140625" style="29" customWidth="1"/>
    <col min="2809" max="2809" width="2.7109375" style="29" customWidth="1"/>
    <col min="2810" max="2810" width="10.85546875" style="29" customWidth="1"/>
    <col min="2811" max="2811" width="10.5703125" style="29" customWidth="1"/>
    <col min="2812" max="2812" width="10.42578125" style="29" customWidth="1"/>
    <col min="2813" max="2813" width="8.7109375" style="29" customWidth="1"/>
    <col min="2814" max="2814" width="9" style="29" customWidth="1"/>
    <col min="2815" max="2815" width="12" style="29" customWidth="1"/>
    <col min="2816" max="2816" width="9" style="29" customWidth="1"/>
    <col min="2817" max="2817" width="8.7109375" style="29" customWidth="1"/>
    <col min="2818" max="2818" width="8.28515625" style="29" customWidth="1"/>
    <col min="2819" max="2819" width="11.5703125" style="29" customWidth="1"/>
    <col min="2820" max="2820" width="19" style="29" customWidth="1"/>
    <col min="2821" max="2821" width="1" style="29" customWidth="1"/>
    <col min="2822" max="2822" width="8.42578125" style="29" customWidth="1"/>
    <col min="2823" max="2823" width="7.140625" style="29" customWidth="1"/>
    <col min="2824" max="2824" width="3.85546875" style="29" bestFit="1" customWidth="1"/>
    <col min="2825" max="2825" width="9.7109375" style="29" customWidth="1"/>
    <col min="2826" max="2826" width="7.85546875" style="29" customWidth="1"/>
    <col min="2827" max="2827" width="8.7109375" style="29" customWidth="1"/>
    <col min="2828" max="2828" width="8.5703125" style="29" customWidth="1"/>
    <col min="2829" max="3063" width="11.42578125" style="29"/>
    <col min="3064" max="3064" width="1.140625" style="29" customWidth="1"/>
    <col min="3065" max="3065" width="2.7109375" style="29" customWidth="1"/>
    <col min="3066" max="3066" width="10.85546875" style="29" customWidth="1"/>
    <col min="3067" max="3067" width="10.5703125" style="29" customWidth="1"/>
    <col min="3068" max="3068" width="10.42578125" style="29" customWidth="1"/>
    <col min="3069" max="3069" width="8.7109375" style="29" customWidth="1"/>
    <col min="3070" max="3070" width="9" style="29" customWidth="1"/>
    <col min="3071" max="3071" width="12" style="29" customWidth="1"/>
    <col min="3072" max="3072" width="9" style="29" customWidth="1"/>
    <col min="3073" max="3073" width="8.7109375" style="29" customWidth="1"/>
    <col min="3074" max="3074" width="8.28515625" style="29" customWidth="1"/>
    <col min="3075" max="3075" width="11.5703125" style="29" customWidth="1"/>
    <col min="3076" max="3076" width="19" style="29" customWidth="1"/>
    <col min="3077" max="3077" width="1" style="29" customWidth="1"/>
    <col min="3078" max="3078" width="8.42578125" style="29" customWidth="1"/>
    <col min="3079" max="3079" width="7.140625" style="29" customWidth="1"/>
    <col min="3080" max="3080" width="3.85546875" style="29" bestFit="1" customWidth="1"/>
    <col min="3081" max="3081" width="9.7109375" style="29" customWidth="1"/>
    <col min="3082" max="3082" width="7.85546875" style="29" customWidth="1"/>
    <col min="3083" max="3083" width="8.7109375" style="29" customWidth="1"/>
    <col min="3084" max="3084" width="8.5703125" style="29" customWidth="1"/>
    <col min="3085" max="3319" width="11.42578125" style="29"/>
    <col min="3320" max="3320" width="1.140625" style="29" customWidth="1"/>
    <col min="3321" max="3321" width="2.7109375" style="29" customWidth="1"/>
    <col min="3322" max="3322" width="10.85546875" style="29" customWidth="1"/>
    <col min="3323" max="3323" width="10.5703125" style="29" customWidth="1"/>
    <col min="3324" max="3324" width="10.42578125" style="29" customWidth="1"/>
    <col min="3325" max="3325" width="8.7109375" style="29" customWidth="1"/>
    <col min="3326" max="3326" width="9" style="29" customWidth="1"/>
    <col min="3327" max="3327" width="12" style="29" customWidth="1"/>
    <col min="3328" max="3328" width="9" style="29" customWidth="1"/>
    <col min="3329" max="3329" width="8.7109375" style="29" customWidth="1"/>
    <col min="3330" max="3330" width="8.28515625" style="29" customWidth="1"/>
    <col min="3331" max="3331" width="11.5703125" style="29" customWidth="1"/>
    <col min="3332" max="3332" width="19" style="29" customWidth="1"/>
    <col min="3333" max="3333" width="1" style="29" customWidth="1"/>
    <col min="3334" max="3334" width="8.42578125" style="29" customWidth="1"/>
    <col min="3335" max="3335" width="7.140625" style="29" customWidth="1"/>
    <col min="3336" max="3336" width="3.85546875" style="29" bestFit="1" customWidth="1"/>
    <col min="3337" max="3337" width="9.7109375" style="29" customWidth="1"/>
    <col min="3338" max="3338" width="7.85546875" style="29" customWidth="1"/>
    <col min="3339" max="3339" width="8.7109375" style="29" customWidth="1"/>
    <col min="3340" max="3340" width="8.5703125" style="29" customWidth="1"/>
    <col min="3341" max="3575" width="11.42578125" style="29"/>
    <col min="3576" max="3576" width="1.140625" style="29" customWidth="1"/>
    <col min="3577" max="3577" width="2.7109375" style="29" customWidth="1"/>
    <col min="3578" max="3578" width="10.85546875" style="29" customWidth="1"/>
    <col min="3579" max="3579" width="10.5703125" style="29" customWidth="1"/>
    <col min="3580" max="3580" width="10.42578125" style="29" customWidth="1"/>
    <col min="3581" max="3581" width="8.7109375" style="29" customWidth="1"/>
    <col min="3582" max="3582" width="9" style="29" customWidth="1"/>
    <col min="3583" max="3583" width="12" style="29" customWidth="1"/>
    <col min="3584" max="3584" width="9" style="29" customWidth="1"/>
    <col min="3585" max="3585" width="8.7109375" style="29" customWidth="1"/>
    <col min="3586" max="3586" width="8.28515625" style="29" customWidth="1"/>
    <col min="3587" max="3587" width="11.5703125" style="29" customWidth="1"/>
    <col min="3588" max="3588" width="19" style="29" customWidth="1"/>
    <col min="3589" max="3589" width="1" style="29" customWidth="1"/>
    <col min="3590" max="3590" width="8.42578125" style="29" customWidth="1"/>
    <col min="3591" max="3591" width="7.140625" style="29" customWidth="1"/>
    <col min="3592" max="3592" width="3.85546875" style="29" bestFit="1" customWidth="1"/>
    <col min="3593" max="3593" width="9.7109375" style="29" customWidth="1"/>
    <col min="3594" max="3594" width="7.85546875" style="29" customWidth="1"/>
    <col min="3595" max="3595" width="8.7109375" style="29" customWidth="1"/>
    <col min="3596" max="3596" width="8.5703125" style="29" customWidth="1"/>
    <col min="3597" max="3831" width="11.42578125" style="29"/>
    <col min="3832" max="3832" width="1.140625" style="29" customWidth="1"/>
    <col min="3833" max="3833" width="2.7109375" style="29" customWidth="1"/>
    <col min="3834" max="3834" width="10.85546875" style="29" customWidth="1"/>
    <col min="3835" max="3835" width="10.5703125" style="29" customWidth="1"/>
    <col min="3836" max="3836" width="10.42578125" style="29" customWidth="1"/>
    <col min="3837" max="3837" width="8.7109375" style="29" customWidth="1"/>
    <col min="3838" max="3838" width="9" style="29" customWidth="1"/>
    <col min="3839" max="3839" width="12" style="29" customWidth="1"/>
    <col min="3840" max="3840" width="9" style="29" customWidth="1"/>
    <col min="3841" max="3841" width="8.7109375" style="29" customWidth="1"/>
    <col min="3842" max="3842" width="8.28515625" style="29" customWidth="1"/>
    <col min="3843" max="3843" width="11.5703125" style="29" customWidth="1"/>
    <col min="3844" max="3844" width="19" style="29" customWidth="1"/>
    <col min="3845" max="3845" width="1" style="29" customWidth="1"/>
    <col min="3846" max="3846" width="8.42578125" style="29" customWidth="1"/>
    <col min="3847" max="3847" width="7.140625" style="29" customWidth="1"/>
    <col min="3848" max="3848" width="3.85546875" style="29" bestFit="1" customWidth="1"/>
    <col min="3849" max="3849" width="9.7109375" style="29" customWidth="1"/>
    <col min="3850" max="3850" width="7.85546875" style="29" customWidth="1"/>
    <col min="3851" max="3851" width="8.7109375" style="29" customWidth="1"/>
    <col min="3852" max="3852" width="8.5703125" style="29" customWidth="1"/>
    <col min="3853" max="4087" width="11.42578125" style="29"/>
    <col min="4088" max="4088" width="1.140625" style="29" customWidth="1"/>
    <col min="4089" max="4089" width="2.7109375" style="29" customWidth="1"/>
    <col min="4090" max="4090" width="10.85546875" style="29" customWidth="1"/>
    <col min="4091" max="4091" width="10.5703125" style="29" customWidth="1"/>
    <col min="4092" max="4092" width="10.42578125" style="29" customWidth="1"/>
    <col min="4093" max="4093" width="8.7109375" style="29" customWidth="1"/>
    <col min="4094" max="4094" width="9" style="29" customWidth="1"/>
    <col min="4095" max="4095" width="12" style="29" customWidth="1"/>
    <col min="4096" max="4096" width="9" style="29" customWidth="1"/>
    <col min="4097" max="4097" width="8.7109375" style="29" customWidth="1"/>
    <col min="4098" max="4098" width="8.28515625" style="29" customWidth="1"/>
    <col min="4099" max="4099" width="11.5703125" style="29" customWidth="1"/>
    <col min="4100" max="4100" width="19" style="29" customWidth="1"/>
    <col min="4101" max="4101" width="1" style="29" customWidth="1"/>
    <col min="4102" max="4102" width="8.42578125" style="29" customWidth="1"/>
    <col min="4103" max="4103" width="7.140625" style="29" customWidth="1"/>
    <col min="4104" max="4104" width="3.85546875" style="29" bestFit="1" customWidth="1"/>
    <col min="4105" max="4105" width="9.7109375" style="29" customWidth="1"/>
    <col min="4106" max="4106" width="7.85546875" style="29" customWidth="1"/>
    <col min="4107" max="4107" width="8.7109375" style="29" customWidth="1"/>
    <col min="4108" max="4108" width="8.5703125" style="29" customWidth="1"/>
    <col min="4109" max="4343" width="11.42578125" style="29"/>
    <col min="4344" max="4344" width="1.140625" style="29" customWidth="1"/>
    <col min="4345" max="4345" width="2.7109375" style="29" customWidth="1"/>
    <col min="4346" max="4346" width="10.85546875" style="29" customWidth="1"/>
    <col min="4347" max="4347" width="10.5703125" style="29" customWidth="1"/>
    <col min="4348" max="4348" width="10.42578125" style="29" customWidth="1"/>
    <col min="4349" max="4349" width="8.7109375" style="29" customWidth="1"/>
    <col min="4350" max="4350" width="9" style="29" customWidth="1"/>
    <col min="4351" max="4351" width="12" style="29" customWidth="1"/>
    <col min="4352" max="4352" width="9" style="29" customWidth="1"/>
    <col min="4353" max="4353" width="8.7109375" style="29" customWidth="1"/>
    <col min="4354" max="4354" width="8.28515625" style="29" customWidth="1"/>
    <col min="4355" max="4355" width="11.5703125" style="29" customWidth="1"/>
    <col min="4356" max="4356" width="19" style="29" customWidth="1"/>
    <col min="4357" max="4357" width="1" style="29" customWidth="1"/>
    <col min="4358" max="4358" width="8.42578125" style="29" customWidth="1"/>
    <col min="4359" max="4359" width="7.140625" style="29" customWidth="1"/>
    <col min="4360" max="4360" width="3.85546875" style="29" bestFit="1" customWidth="1"/>
    <col min="4361" max="4361" width="9.7109375" style="29" customWidth="1"/>
    <col min="4362" max="4362" width="7.85546875" style="29" customWidth="1"/>
    <col min="4363" max="4363" width="8.7109375" style="29" customWidth="1"/>
    <col min="4364" max="4364" width="8.5703125" style="29" customWidth="1"/>
    <col min="4365" max="4599" width="11.42578125" style="29"/>
    <col min="4600" max="4600" width="1.140625" style="29" customWidth="1"/>
    <col min="4601" max="4601" width="2.7109375" style="29" customWidth="1"/>
    <col min="4602" max="4602" width="10.85546875" style="29" customWidth="1"/>
    <col min="4603" max="4603" width="10.5703125" style="29" customWidth="1"/>
    <col min="4604" max="4604" width="10.42578125" style="29" customWidth="1"/>
    <col min="4605" max="4605" width="8.7109375" style="29" customWidth="1"/>
    <col min="4606" max="4606" width="9" style="29" customWidth="1"/>
    <col min="4607" max="4607" width="12" style="29" customWidth="1"/>
    <col min="4608" max="4608" width="9" style="29" customWidth="1"/>
    <col min="4609" max="4609" width="8.7109375" style="29" customWidth="1"/>
    <col min="4610" max="4610" width="8.28515625" style="29" customWidth="1"/>
    <col min="4611" max="4611" width="11.5703125" style="29" customWidth="1"/>
    <col min="4612" max="4612" width="19" style="29" customWidth="1"/>
    <col min="4613" max="4613" width="1" style="29" customWidth="1"/>
    <col min="4614" max="4614" width="8.42578125" style="29" customWidth="1"/>
    <col min="4615" max="4615" width="7.140625" style="29" customWidth="1"/>
    <col min="4616" max="4616" width="3.85546875" style="29" bestFit="1" customWidth="1"/>
    <col min="4617" max="4617" width="9.7109375" style="29" customWidth="1"/>
    <col min="4618" max="4618" width="7.85546875" style="29" customWidth="1"/>
    <col min="4619" max="4619" width="8.7109375" style="29" customWidth="1"/>
    <col min="4620" max="4620" width="8.5703125" style="29" customWidth="1"/>
    <col min="4621" max="4855" width="11.42578125" style="29"/>
    <col min="4856" max="4856" width="1.140625" style="29" customWidth="1"/>
    <col min="4857" max="4857" width="2.7109375" style="29" customWidth="1"/>
    <col min="4858" max="4858" width="10.85546875" style="29" customWidth="1"/>
    <col min="4859" max="4859" width="10.5703125" style="29" customWidth="1"/>
    <col min="4860" max="4860" width="10.42578125" style="29" customWidth="1"/>
    <col min="4861" max="4861" width="8.7109375" style="29" customWidth="1"/>
    <col min="4862" max="4862" width="9" style="29" customWidth="1"/>
    <col min="4863" max="4863" width="12" style="29" customWidth="1"/>
    <col min="4864" max="4864" width="9" style="29" customWidth="1"/>
    <col min="4865" max="4865" width="8.7109375" style="29" customWidth="1"/>
    <col min="4866" max="4866" width="8.28515625" style="29" customWidth="1"/>
    <col min="4867" max="4867" width="11.5703125" style="29" customWidth="1"/>
    <col min="4868" max="4868" width="19" style="29" customWidth="1"/>
    <col min="4869" max="4869" width="1" style="29" customWidth="1"/>
    <col min="4870" max="4870" width="8.42578125" style="29" customWidth="1"/>
    <col min="4871" max="4871" width="7.140625" style="29" customWidth="1"/>
    <col min="4872" max="4872" width="3.85546875" style="29" bestFit="1" customWidth="1"/>
    <col min="4873" max="4873" width="9.7109375" style="29" customWidth="1"/>
    <col min="4874" max="4874" width="7.85546875" style="29" customWidth="1"/>
    <col min="4875" max="4875" width="8.7109375" style="29" customWidth="1"/>
    <col min="4876" max="4876" width="8.5703125" style="29" customWidth="1"/>
    <col min="4877" max="5111" width="11.42578125" style="29"/>
    <col min="5112" max="5112" width="1.140625" style="29" customWidth="1"/>
    <col min="5113" max="5113" width="2.7109375" style="29" customWidth="1"/>
    <col min="5114" max="5114" width="10.85546875" style="29" customWidth="1"/>
    <col min="5115" max="5115" width="10.5703125" style="29" customWidth="1"/>
    <col min="5116" max="5116" width="10.42578125" style="29" customWidth="1"/>
    <col min="5117" max="5117" width="8.7109375" style="29" customWidth="1"/>
    <col min="5118" max="5118" width="9" style="29" customWidth="1"/>
    <col min="5119" max="5119" width="12" style="29" customWidth="1"/>
    <col min="5120" max="5120" width="9" style="29" customWidth="1"/>
    <col min="5121" max="5121" width="8.7109375" style="29" customWidth="1"/>
    <col min="5122" max="5122" width="8.28515625" style="29" customWidth="1"/>
    <col min="5123" max="5123" width="11.5703125" style="29" customWidth="1"/>
    <col min="5124" max="5124" width="19" style="29" customWidth="1"/>
    <col min="5125" max="5125" width="1" style="29" customWidth="1"/>
    <col min="5126" max="5126" width="8.42578125" style="29" customWidth="1"/>
    <col min="5127" max="5127" width="7.140625" style="29" customWidth="1"/>
    <col min="5128" max="5128" width="3.85546875" style="29" bestFit="1" customWidth="1"/>
    <col min="5129" max="5129" width="9.7109375" style="29" customWidth="1"/>
    <col min="5130" max="5130" width="7.85546875" style="29" customWidth="1"/>
    <col min="5131" max="5131" width="8.7109375" style="29" customWidth="1"/>
    <col min="5132" max="5132" width="8.5703125" style="29" customWidth="1"/>
    <col min="5133" max="5367" width="11.42578125" style="29"/>
    <col min="5368" max="5368" width="1.140625" style="29" customWidth="1"/>
    <col min="5369" max="5369" width="2.7109375" style="29" customWidth="1"/>
    <col min="5370" max="5370" width="10.85546875" style="29" customWidth="1"/>
    <col min="5371" max="5371" width="10.5703125" style="29" customWidth="1"/>
    <col min="5372" max="5372" width="10.42578125" style="29" customWidth="1"/>
    <col min="5373" max="5373" width="8.7109375" style="29" customWidth="1"/>
    <col min="5374" max="5374" width="9" style="29" customWidth="1"/>
    <col min="5375" max="5375" width="12" style="29" customWidth="1"/>
    <col min="5376" max="5376" width="9" style="29" customWidth="1"/>
    <col min="5377" max="5377" width="8.7109375" style="29" customWidth="1"/>
    <col min="5378" max="5378" width="8.28515625" style="29" customWidth="1"/>
    <col min="5379" max="5379" width="11.5703125" style="29" customWidth="1"/>
    <col min="5380" max="5380" width="19" style="29" customWidth="1"/>
    <col min="5381" max="5381" width="1" style="29" customWidth="1"/>
    <col min="5382" max="5382" width="8.42578125" style="29" customWidth="1"/>
    <col min="5383" max="5383" width="7.140625" style="29" customWidth="1"/>
    <col min="5384" max="5384" width="3.85546875" style="29" bestFit="1" customWidth="1"/>
    <col min="5385" max="5385" width="9.7109375" style="29" customWidth="1"/>
    <col min="5386" max="5386" width="7.85546875" style="29" customWidth="1"/>
    <col min="5387" max="5387" width="8.7109375" style="29" customWidth="1"/>
    <col min="5388" max="5388" width="8.5703125" style="29" customWidth="1"/>
    <col min="5389" max="5623" width="11.42578125" style="29"/>
    <col min="5624" max="5624" width="1.140625" style="29" customWidth="1"/>
    <col min="5625" max="5625" width="2.7109375" style="29" customWidth="1"/>
    <col min="5626" max="5626" width="10.85546875" style="29" customWidth="1"/>
    <col min="5627" max="5627" width="10.5703125" style="29" customWidth="1"/>
    <col min="5628" max="5628" width="10.42578125" style="29" customWidth="1"/>
    <col min="5629" max="5629" width="8.7109375" style="29" customWidth="1"/>
    <col min="5630" max="5630" width="9" style="29" customWidth="1"/>
    <col min="5631" max="5631" width="12" style="29" customWidth="1"/>
    <col min="5632" max="5632" width="9" style="29" customWidth="1"/>
    <col min="5633" max="5633" width="8.7109375" style="29" customWidth="1"/>
    <col min="5634" max="5634" width="8.28515625" style="29" customWidth="1"/>
    <col min="5635" max="5635" width="11.5703125" style="29" customWidth="1"/>
    <col min="5636" max="5636" width="19" style="29" customWidth="1"/>
    <col min="5637" max="5637" width="1" style="29" customWidth="1"/>
    <col min="5638" max="5638" width="8.42578125" style="29" customWidth="1"/>
    <col min="5639" max="5639" width="7.140625" style="29" customWidth="1"/>
    <col min="5640" max="5640" width="3.85546875" style="29" bestFit="1" customWidth="1"/>
    <col min="5641" max="5641" width="9.7109375" style="29" customWidth="1"/>
    <col min="5642" max="5642" width="7.85546875" style="29" customWidth="1"/>
    <col min="5643" max="5643" width="8.7109375" style="29" customWidth="1"/>
    <col min="5644" max="5644" width="8.5703125" style="29" customWidth="1"/>
    <col min="5645" max="5879" width="11.42578125" style="29"/>
    <col min="5880" max="5880" width="1.140625" style="29" customWidth="1"/>
    <col min="5881" max="5881" width="2.7109375" style="29" customWidth="1"/>
    <col min="5882" max="5882" width="10.85546875" style="29" customWidth="1"/>
    <col min="5883" max="5883" width="10.5703125" style="29" customWidth="1"/>
    <col min="5884" max="5884" width="10.42578125" style="29" customWidth="1"/>
    <col min="5885" max="5885" width="8.7109375" style="29" customWidth="1"/>
    <col min="5886" max="5886" width="9" style="29" customWidth="1"/>
    <col min="5887" max="5887" width="12" style="29" customWidth="1"/>
    <col min="5888" max="5888" width="9" style="29" customWidth="1"/>
    <col min="5889" max="5889" width="8.7109375" style="29" customWidth="1"/>
    <col min="5890" max="5890" width="8.28515625" style="29" customWidth="1"/>
    <col min="5891" max="5891" width="11.5703125" style="29" customWidth="1"/>
    <col min="5892" max="5892" width="19" style="29" customWidth="1"/>
    <col min="5893" max="5893" width="1" style="29" customWidth="1"/>
    <col min="5894" max="5894" width="8.42578125" style="29" customWidth="1"/>
    <col min="5895" max="5895" width="7.140625" style="29" customWidth="1"/>
    <col min="5896" max="5896" width="3.85546875" style="29" bestFit="1" customWidth="1"/>
    <col min="5897" max="5897" width="9.7109375" style="29" customWidth="1"/>
    <col min="5898" max="5898" width="7.85546875" style="29" customWidth="1"/>
    <col min="5899" max="5899" width="8.7109375" style="29" customWidth="1"/>
    <col min="5900" max="5900" width="8.5703125" style="29" customWidth="1"/>
    <col min="5901" max="6135" width="11.42578125" style="29"/>
    <col min="6136" max="6136" width="1.140625" style="29" customWidth="1"/>
    <col min="6137" max="6137" width="2.7109375" style="29" customWidth="1"/>
    <col min="6138" max="6138" width="10.85546875" style="29" customWidth="1"/>
    <col min="6139" max="6139" width="10.5703125" style="29" customWidth="1"/>
    <col min="6140" max="6140" width="10.42578125" style="29" customWidth="1"/>
    <col min="6141" max="6141" width="8.7109375" style="29" customWidth="1"/>
    <col min="6142" max="6142" width="9" style="29" customWidth="1"/>
    <col min="6143" max="6143" width="12" style="29" customWidth="1"/>
    <col min="6144" max="6144" width="9" style="29" customWidth="1"/>
    <col min="6145" max="6145" width="8.7109375" style="29" customWidth="1"/>
    <col min="6146" max="6146" width="8.28515625" style="29" customWidth="1"/>
    <col min="6147" max="6147" width="11.5703125" style="29" customWidth="1"/>
    <col min="6148" max="6148" width="19" style="29" customWidth="1"/>
    <col min="6149" max="6149" width="1" style="29" customWidth="1"/>
    <col min="6150" max="6150" width="8.42578125" style="29" customWidth="1"/>
    <col min="6151" max="6151" width="7.140625" style="29" customWidth="1"/>
    <col min="6152" max="6152" width="3.85546875" style="29" bestFit="1" customWidth="1"/>
    <col min="6153" max="6153" width="9.7109375" style="29" customWidth="1"/>
    <col min="6154" max="6154" width="7.85546875" style="29" customWidth="1"/>
    <col min="6155" max="6155" width="8.7109375" style="29" customWidth="1"/>
    <col min="6156" max="6156" width="8.5703125" style="29" customWidth="1"/>
    <col min="6157" max="6391" width="11.42578125" style="29"/>
    <col min="6392" max="6392" width="1.140625" style="29" customWidth="1"/>
    <col min="6393" max="6393" width="2.7109375" style="29" customWidth="1"/>
    <col min="6394" max="6394" width="10.85546875" style="29" customWidth="1"/>
    <col min="6395" max="6395" width="10.5703125" style="29" customWidth="1"/>
    <col min="6396" max="6396" width="10.42578125" style="29" customWidth="1"/>
    <col min="6397" max="6397" width="8.7109375" style="29" customWidth="1"/>
    <col min="6398" max="6398" width="9" style="29" customWidth="1"/>
    <col min="6399" max="6399" width="12" style="29" customWidth="1"/>
    <col min="6400" max="6400" width="9" style="29" customWidth="1"/>
    <col min="6401" max="6401" width="8.7109375" style="29" customWidth="1"/>
    <col min="6402" max="6402" width="8.28515625" style="29" customWidth="1"/>
    <col min="6403" max="6403" width="11.5703125" style="29" customWidth="1"/>
    <col min="6404" max="6404" width="19" style="29" customWidth="1"/>
    <col min="6405" max="6405" width="1" style="29" customWidth="1"/>
    <col min="6406" max="6406" width="8.42578125" style="29" customWidth="1"/>
    <col min="6407" max="6407" width="7.140625" style="29" customWidth="1"/>
    <col min="6408" max="6408" width="3.85546875" style="29" bestFit="1" customWidth="1"/>
    <col min="6409" max="6409" width="9.7109375" style="29" customWidth="1"/>
    <col min="6410" max="6410" width="7.85546875" style="29" customWidth="1"/>
    <col min="6411" max="6411" width="8.7109375" style="29" customWidth="1"/>
    <col min="6412" max="6412" width="8.5703125" style="29" customWidth="1"/>
    <col min="6413" max="6647" width="11.42578125" style="29"/>
    <col min="6648" max="6648" width="1.140625" style="29" customWidth="1"/>
    <col min="6649" max="6649" width="2.7109375" style="29" customWidth="1"/>
    <col min="6650" max="6650" width="10.85546875" style="29" customWidth="1"/>
    <col min="6651" max="6651" width="10.5703125" style="29" customWidth="1"/>
    <col min="6652" max="6652" width="10.42578125" style="29" customWidth="1"/>
    <col min="6653" max="6653" width="8.7109375" style="29" customWidth="1"/>
    <col min="6654" max="6654" width="9" style="29" customWidth="1"/>
    <col min="6655" max="6655" width="12" style="29" customWidth="1"/>
    <col min="6656" max="6656" width="9" style="29" customWidth="1"/>
    <col min="6657" max="6657" width="8.7109375" style="29" customWidth="1"/>
    <col min="6658" max="6658" width="8.28515625" style="29" customWidth="1"/>
    <col min="6659" max="6659" width="11.5703125" style="29" customWidth="1"/>
    <col min="6660" max="6660" width="19" style="29" customWidth="1"/>
    <col min="6661" max="6661" width="1" style="29" customWidth="1"/>
    <col min="6662" max="6662" width="8.42578125" style="29" customWidth="1"/>
    <col min="6663" max="6663" width="7.140625" style="29" customWidth="1"/>
    <col min="6664" max="6664" width="3.85546875" style="29" bestFit="1" customWidth="1"/>
    <col min="6665" max="6665" width="9.7109375" style="29" customWidth="1"/>
    <col min="6666" max="6666" width="7.85546875" style="29" customWidth="1"/>
    <col min="6667" max="6667" width="8.7109375" style="29" customWidth="1"/>
    <col min="6668" max="6668" width="8.5703125" style="29" customWidth="1"/>
    <col min="6669" max="6903" width="11.42578125" style="29"/>
    <col min="6904" max="6904" width="1.140625" style="29" customWidth="1"/>
    <col min="6905" max="6905" width="2.7109375" style="29" customWidth="1"/>
    <col min="6906" max="6906" width="10.85546875" style="29" customWidth="1"/>
    <col min="6907" max="6907" width="10.5703125" style="29" customWidth="1"/>
    <col min="6908" max="6908" width="10.42578125" style="29" customWidth="1"/>
    <col min="6909" max="6909" width="8.7109375" style="29" customWidth="1"/>
    <col min="6910" max="6910" width="9" style="29" customWidth="1"/>
    <col min="6911" max="6911" width="12" style="29" customWidth="1"/>
    <col min="6912" max="6912" width="9" style="29" customWidth="1"/>
    <col min="6913" max="6913" width="8.7109375" style="29" customWidth="1"/>
    <col min="6914" max="6914" width="8.28515625" style="29" customWidth="1"/>
    <col min="6915" max="6915" width="11.5703125" style="29" customWidth="1"/>
    <col min="6916" max="6916" width="19" style="29" customWidth="1"/>
    <col min="6917" max="6917" width="1" style="29" customWidth="1"/>
    <col min="6918" max="6918" width="8.42578125" style="29" customWidth="1"/>
    <col min="6919" max="6919" width="7.140625" style="29" customWidth="1"/>
    <col min="6920" max="6920" width="3.85546875" style="29" bestFit="1" customWidth="1"/>
    <col min="6921" max="6921" width="9.7109375" style="29" customWidth="1"/>
    <col min="6922" max="6922" width="7.85546875" style="29" customWidth="1"/>
    <col min="6923" max="6923" width="8.7109375" style="29" customWidth="1"/>
    <col min="6924" max="6924" width="8.5703125" style="29" customWidth="1"/>
    <col min="6925" max="7159" width="11.42578125" style="29"/>
    <col min="7160" max="7160" width="1.140625" style="29" customWidth="1"/>
    <col min="7161" max="7161" width="2.7109375" style="29" customWidth="1"/>
    <col min="7162" max="7162" width="10.85546875" style="29" customWidth="1"/>
    <col min="7163" max="7163" width="10.5703125" style="29" customWidth="1"/>
    <col min="7164" max="7164" width="10.42578125" style="29" customWidth="1"/>
    <col min="7165" max="7165" width="8.7109375" style="29" customWidth="1"/>
    <col min="7166" max="7166" width="9" style="29" customWidth="1"/>
    <col min="7167" max="7167" width="12" style="29" customWidth="1"/>
    <col min="7168" max="7168" width="9" style="29" customWidth="1"/>
    <col min="7169" max="7169" width="8.7109375" style="29" customWidth="1"/>
    <col min="7170" max="7170" width="8.28515625" style="29" customWidth="1"/>
    <col min="7171" max="7171" width="11.5703125" style="29" customWidth="1"/>
    <col min="7172" max="7172" width="19" style="29" customWidth="1"/>
    <col min="7173" max="7173" width="1" style="29" customWidth="1"/>
    <col min="7174" max="7174" width="8.42578125" style="29" customWidth="1"/>
    <col min="7175" max="7175" width="7.140625" style="29" customWidth="1"/>
    <col min="7176" max="7176" width="3.85546875" style="29" bestFit="1" customWidth="1"/>
    <col min="7177" max="7177" width="9.7109375" style="29" customWidth="1"/>
    <col min="7178" max="7178" width="7.85546875" style="29" customWidth="1"/>
    <col min="7179" max="7179" width="8.7109375" style="29" customWidth="1"/>
    <col min="7180" max="7180" width="8.5703125" style="29" customWidth="1"/>
    <col min="7181" max="7415" width="11.42578125" style="29"/>
    <col min="7416" max="7416" width="1.140625" style="29" customWidth="1"/>
    <col min="7417" max="7417" width="2.7109375" style="29" customWidth="1"/>
    <col min="7418" max="7418" width="10.85546875" style="29" customWidth="1"/>
    <col min="7419" max="7419" width="10.5703125" style="29" customWidth="1"/>
    <col min="7420" max="7420" width="10.42578125" style="29" customWidth="1"/>
    <col min="7421" max="7421" width="8.7109375" style="29" customWidth="1"/>
    <col min="7422" max="7422" width="9" style="29" customWidth="1"/>
    <col min="7423" max="7423" width="12" style="29" customWidth="1"/>
    <col min="7424" max="7424" width="9" style="29" customWidth="1"/>
    <col min="7425" max="7425" width="8.7109375" style="29" customWidth="1"/>
    <col min="7426" max="7426" width="8.28515625" style="29" customWidth="1"/>
    <col min="7427" max="7427" width="11.5703125" style="29" customWidth="1"/>
    <col min="7428" max="7428" width="19" style="29" customWidth="1"/>
    <col min="7429" max="7429" width="1" style="29" customWidth="1"/>
    <col min="7430" max="7430" width="8.42578125" style="29" customWidth="1"/>
    <col min="7431" max="7431" width="7.140625" style="29" customWidth="1"/>
    <col min="7432" max="7432" width="3.85546875" style="29" bestFit="1" customWidth="1"/>
    <col min="7433" max="7433" width="9.7109375" style="29" customWidth="1"/>
    <col min="7434" max="7434" width="7.85546875" style="29" customWidth="1"/>
    <col min="7435" max="7435" width="8.7109375" style="29" customWidth="1"/>
    <col min="7436" max="7436" width="8.5703125" style="29" customWidth="1"/>
    <col min="7437" max="7671" width="11.42578125" style="29"/>
    <col min="7672" max="7672" width="1.140625" style="29" customWidth="1"/>
    <col min="7673" max="7673" width="2.7109375" style="29" customWidth="1"/>
    <col min="7674" max="7674" width="10.85546875" style="29" customWidth="1"/>
    <col min="7675" max="7675" width="10.5703125" style="29" customWidth="1"/>
    <col min="7676" max="7676" width="10.42578125" style="29" customWidth="1"/>
    <col min="7677" max="7677" width="8.7109375" style="29" customWidth="1"/>
    <col min="7678" max="7678" width="9" style="29" customWidth="1"/>
    <col min="7679" max="7679" width="12" style="29" customWidth="1"/>
    <col min="7680" max="7680" width="9" style="29" customWidth="1"/>
    <col min="7681" max="7681" width="8.7109375" style="29" customWidth="1"/>
    <col min="7682" max="7682" width="8.28515625" style="29" customWidth="1"/>
    <col min="7683" max="7683" width="11.5703125" style="29" customWidth="1"/>
    <col min="7684" max="7684" width="19" style="29" customWidth="1"/>
    <col min="7685" max="7685" width="1" style="29" customWidth="1"/>
    <col min="7686" max="7686" width="8.42578125" style="29" customWidth="1"/>
    <col min="7687" max="7687" width="7.140625" style="29" customWidth="1"/>
    <col min="7688" max="7688" width="3.85546875" style="29" bestFit="1" customWidth="1"/>
    <col min="7689" max="7689" width="9.7109375" style="29" customWidth="1"/>
    <col min="7690" max="7690" width="7.85546875" style="29" customWidth="1"/>
    <col min="7691" max="7691" width="8.7109375" style="29" customWidth="1"/>
    <col min="7692" max="7692" width="8.5703125" style="29" customWidth="1"/>
    <col min="7693" max="7927" width="11.42578125" style="29"/>
    <col min="7928" max="7928" width="1.140625" style="29" customWidth="1"/>
    <col min="7929" max="7929" width="2.7109375" style="29" customWidth="1"/>
    <col min="7930" max="7930" width="10.85546875" style="29" customWidth="1"/>
    <col min="7931" max="7931" width="10.5703125" style="29" customWidth="1"/>
    <col min="7932" max="7932" width="10.42578125" style="29" customWidth="1"/>
    <col min="7933" max="7933" width="8.7109375" style="29" customWidth="1"/>
    <col min="7934" max="7934" width="9" style="29" customWidth="1"/>
    <col min="7935" max="7935" width="12" style="29" customWidth="1"/>
    <col min="7936" max="7936" width="9" style="29" customWidth="1"/>
    <col min="7937" max="7937" width="8.7109375" style="29" customWidth="1"/>
    <col min="7938" max="7938" width="8.28515625" style="29" customWidth="1"/>
    <col min="7939" max="7939" width="11.5703125" style="29" customWidth="1"/>
    <col min="7940" max="7940" width="19" style="29" customWidth="1"/>
    <col min="7941" max="7941" width="1" style="29" customWidth="1"/>
    <col min="7942" max="7942" width="8.42578125" style="29" customWidth="1"/>
    <col min="7943" max="7943" width="7.140625" style="29" customWidth="1"/>
    <col min="7944" max="7944" width="3.85546875" style="29" bestFit="1" customWidth="1"/>
    <col min="7945" max="7945" width="9.7109375" style="29" customWidth="1"/>
    <col min="7946" max="7946" width="7.85546875" style="29" customWidth="1"/>
    <col min="7947" max="7947" width="8.7109375" style="29" customWidth="1"/>
    <col min="7948" max="7948" width="8.5703125" style="29" customWidth="1"/>
    <col min="7949" max="8183" width="11.42578125" style="29"/>
    <col min="8184" max="8184" width="1.140625" style="29" customWidth="1"/>
    <col min="8185" max="8185" width="2.7109375" style="29" customWidth="1"/>
    <col min="8186" max="8186" width="10.85546875" style="29" customWidth="1"/>
    <col min="8187" max="8187" width="10.5703125" style="29" customWidth="1"/>
    <col min="8188" max="8188" width="10.42578125" style="29" customWidth="1"/>
    <col min="8189" max="8189" width="8.7109375" style="29" customWidth="1"/>
    <col min="8190" max="8190" width="9" style="29" customWidth="1"/>
    <col min="8191" max="8191" width="12" style="29" customWidth="1"/>
    <col min="8192" max="8192" width="9" style="29" customWidth="1"/>
    <col min="8193" max="8193" width="8.7109375" style="29" customWidth="1"/>
    <col min="8194" max="8194" width="8.28515625" style="29" customWidth="1"/>
    <col min="8195" max="8195" width="11.5703125" style="29" customWidth="1"/>
    <col min="8196" max="8196" width="19" style="29" customWidth="1"/>
    <col min="8197" max="8197" width="1" style="29" customWidth="1"/>
    <col min="8198" max="8198" width="8.42578125" style="29" customWidth="1"/>
    <col min="8199" max="8199" width="7.140625" style="29" customWidth="1"/>
    <col min="8200" max="8200" width="3.85546875" style="29" bestFit="1" customWidth="1"/>
    <col min="8201" max="8201" width="9.7109375" style="29" customWidth="1"/>
    <col min="8202" max="8202" width="7.85546875" style="29" customWidth="1"/>
    <col min="8203" max="8203" width="8.7109375" style="29" customWidth="1"/>
    <col min="8204" max="8204" width="8.5703125" style="29" customWidth="1"/>
    <col min="8205" max="8439" width="11.42578125" style="29"/>
    <col min="8440" max="8440" width="1.140625" style="29" customWidth="1"/>
    <col min="8441" max="8441" width="2.7109375" style="29" customWidth="1"/>
    <col min="8442" max="8442" width="10.85546875" style="29" customWidth="1"/>
    <col min="8443" max="8443" width="10.5703125" style="29" customWidth="1"/>
    <col min="8444" max="8444" width="10.42578125" style="29" customWidth="1"/>
    <col min="8445" max="8445" width="8.7109375" style="29" customWidth="1"/>
    <col min="8446" max="8446" width="9" style="29" customWidth="1"/>
    <col min="8447" max="8447" width="12" style="29" customWidth="1"/>
    <col min="8448" max="8448" width="9" style="29" customWidth="1"/>
    <col min="8449" max="8449" width="8.7109375" style="29" customWidth="1"/>
    <col min="8450" max="8450" width="8.28515625" style="29" customWidth="1"/>
    <col min="8451" max="8451" width="11.5703125" style="29" customWidth="1"/>
    <col min="8452" max="8452" width="19" style="29" customWidth="1"/>
    <col min="8453" max="8453" width="1" style="29" customWidth="1"/>
    <col min="8454" max="8454" width="8.42578125" style="29" customWidth="1"/>
    <col min="8455" max="8455" width="7.140625" style="29" customWidth="1"/>
    <col min="8456" max="8456" width="3.85546875" style="29" bestFit="1" customWidth="1"/>
    <col min="8457" max="8457" width="9.7109375" style="29" customWidth="1"/>
    <col min="8458" max="8458" width="7.85546875" style="29" customWidth="1"/>
    <col min="8459" max="8459" width="8.7109375" style="29" customWidth="1"/>
    <col min="8460" max="8460" width="8.5703125" style="29" customWidth="1"/>
    <col min="8461" max="8695" width="11.42578125" style="29"/>
    <col min="8696" max="8696" width="1.140625" style="29" customWidth="1"/>
    <col min="8697" max="8697" width="2.7109375" style="29" customWidth="1"/>
    <col min="8698" max="8698" width="10.85546875" style="29" customWidth="1"/>
    <col min="8699" max="8699" width="10.5703125" style="29" customWidth="1"/>
    <col min="8700" max="8700" width="10.42578125" style="29" customWidth="1"/>
    <col min="8701" max="8701" width="8.7109375" style="29" customWidth="1"/>
    <col min="8702" max="8702" width="9" style="29" customWidth="1"/>
    <col min="8703" max="8703" width="12" style="29" customWidth="1"/>
    <col min="8704" max="8704" width="9" style="29" customWidth="1"/>
    <col min="8705" max="8705" width="8.7109375" style="29" customWidth="1"/>
    <col min="8706" max="8706" width="8.28515625" style="29" customWidth="1"/>
    <col min="8707" max="8707" width="11.5703125" style="29" customWidth="1"/>
    <col min="8708" max="8708" width="19" style="29" customWidth="1"/>
    <col min="8709" max="8709" width="1" style="29" customWidth="1"/>
    <col min="8710" max="8710" width="8.42578125" style="29" customWidth="1"/>
    <col min="8711" max="8711" width="7.140625" style="29" customWidth="1"/>
    <col min="8712" max="8712" width="3.85546875" style="29" bestFit="1" customWidth="1"/>
    <col min="8713" max="8713" width="9.7109375" style="29" customWidth="1"/>
    <col min="8714" max="8714" width="7.85546875" style="29" customWidth="1"/>
    <col min="8715" max="8715" width="8.7109375" style="29" customWidth="1"/>
    <col min="8716" max="8716" width="8.5703125" style="29" customWidth="1"/>
    <col min="8717" max="8951" width="11.42578125" style="29"/>
    <col min="8952" max="8952" width="1.140625" style="29" customWidth="1"/>
    <col min="8953" max="8953" width="2.7109375" style="29" customWidth="1"/>
    <col min="8954" max="8954" width="10.85546875" style="29" customWidth="1"/>
    <col min="8955" max="8955" width="10.5703125" style="29" customWidth="1"/>
    <col min="8956" max="8956" width="10.42578125" style="29" customWidth="1"/>
    <col min="8957" max="8957" width="8.7109375" style="29" customWidth="1"/>
    <col min="8958" max="8958" width="9" style="29" customWidth="1"/>
    <col min="8959" max="8959" width="12" style="29" customWidth="1"/>
    <col min="8960" max="8960" width="9" style="29" customWidth="1"/>
    <col min="8961" max="8961" width="8.7109375" style="29" customWidth="1"/>
    <col min="8962" max="8962" width="8.28515625" style="29" customWidth="1"/>
    <col min="8963" max="8963" width="11.5703125" style="29" customWidth="1"/>
    <col min="8964" max="8964" width="19" style="29" customWidth="1"/>
    <col min="8965" max="8965" width="1" style="29" customWidth="1"/>
    <col min="8966" max="8966" width="8.42578125" style="29" customWidth="1"/>
    <col min="8967" max="8967" width="7.140625" style="29" customWidth="1"/>
    <col min="8968" max="8968" width="3.85546875" style="29" bestFit="1" customWidth="1"/>
    <col min="8969" max="8969" width="9.7109375" style="29" customWidth="1"/>
    <col min="8970" max="8970" width="7.85546875" style="29" customWidth="1"/>
    <col min="8971" max="8971" width="8.7109375" style="29" customWidth="1"/>
    <col min="8972" max="8972" width="8.5703125" style="29" customWidth="1"/>
    <col min="8973" max="9207" width="11.42578125" style="29"/>
    <col min="9208" max="9208" width="1.140625" style="29" customWidth="1"/>
    <col min="9209" max="9209" width="2.7109375" style="29" customWidth="1"/>
    <col min="9210" max="9210" width="10.85546875" style="29" customWidth="1"/>
    <col min="9211" max="9211" width="10.5703125" style="29" customWidth="1"/>
    <col min="9212" max="9212" width="10.42578125" style="29" customWidth="1"/>
    <col min="9213" max="9213" width="8.7109375" style="29" customWidth="1"/>
    <col min="9214" max="9214" width="9" style="29" customWidth="1"/>
    <col min="9215" max="9215" width="12" style="29" customWidth="1"/>
    <col min="9216" max="9216" width="9" style="29" customWidth="1"/>
    <col min="9217" max="9217" width="8.7109375" style="29" customWidth="1"/>
    <col min="9218" max="9218" width="8.28515625" style="29" customWidth="1"/>
    <col min="9219" max="9219" width="11.5703125" style="29" customWidth="1"/>
    <col min="9220" max="9220" width="19" style="29" customWidth="1"/>
    <col min="9221" max="9221" width="1" style="29" customWidth="1"/>
    <col min="9222" max="9222" width="8.42578125" style="29" customWidth="1"/>
    <col min="9223" max="9223" width="7.140625" style="29" customWidth="1"/>
    <col min="9224" max="9224" width="3.85546875" style="29" bestFit="1" customWidth="1"/>
    <col min="9225" max="9225" width="9.7109375" style="29" customWidth="1"/>
    <col min="9226" max="9226" width="7.85546875" style="29" customWidth="1"/>
    <col min="9227" max="9227" width="8.7109375" style="29" customWidth="1"/>
    <col min="9228" max="9228" width="8.5703125" style="29" customWidth="1"/>
    <col min="9229" max="9463" width="11.42578125" style="29"/>
    <col min="9464" max="9464" width="1.140625" style="29" customWidth="1"/>
    <col min="9465" max="9465" width="2.7109375" style="29" customWidth="1"/>
    <col min="9466" max="9466" width="10.85546875" style="29" customWidth="1"/>
    <col min="9467" max="9467" width="10.5703125" style="29" customWidth="1"/>
    <col min="9468" max="9468" width="10.42578125" style="29" customWidth="1"/>
    <col min="9469" max="9469" width="8.7109375" style="29" customWidth="1"/>
    <col min="9470" max="9470" width="9" style="29" customWidth="1"/>
    <col min="9471" max="9471" width="12" style="29" customWidth="1"/>
    <col min="9472" max="9472" width="9" style="29" customWidth="1"/>
    <col min="9473" max="9473" width="8.7109375" style="29" customWidth="1"/>
    <col min="9474" max="9474" width="8.28515625" style="29" customWidth="1"/>
    <col min="9475" max="9475" width="11.5703125" style="29" customWidth="1"/>
    <col min="9476" max="9476" width="19" style="29" customWidth="1"/>
    <col min="9477" max="9477" width="1" style="29" customWidth="1"/>
    <col min="9478" max="9478" width="8.42578125" style="29" customWidth="1"/>
    <col min="9479" max="9479" width="7.140625" style="29" customWidth="1"/>
    <col min="9480" max="9480" width="3.85546875" style="29" bestFit="1" customWidth="1"/>
    <col min="9481" max="9481" width="9.7109375" style="29" customWidth="1"/>
    <col min="9482" max="9482" width="7.85546875" style="29" customWidth="1"/>
    <col min="9483" max="9483" width="8.7109375" style="29" customWidth="1"/>
    <col min="9484" max="9484" width="8.5703125" style="29" customWidth="1"/>
    <col min="9485" max="9719" width="11.42578125" style="29"/>
    <col min="9720" max="9720" width="1.140625" style="29" customWidth="1"/>
    <col min="9721" max="9721" width="2.7109375" style="29" customWidth="1"/>
    <col min="9722" max="9722" width="10.85546875" style="29" customWidth="1"/>
    <col min="9723" max="9723" width="10.5703125" style="29" customWidth="1"/>
    <col min="9724" max="9724" width="10.42578125" style="29" customWidth="1"/>
    <col min="9725" max="9725" width="8.7109375" style="29" customWidth="1"/>
    <col min="9726" max="9726" width="9" style="29" customWidth="1"/>
    <col min="9727" max="9727" width="12" style="29" customWidth="1"/>
    <col min="9728" max="9728" width="9" style="29" customWidth="1"/>
    <col min="9729" max="9729" width="8.7109375" style="29" customWidth="1"/>
    <col min="9730" max="9730" width="8.28515625" style="29" customWidth="1"/>
    <col min="9731" max="9731" width="11.5703125" style="29" customWidth="1"/>
    <col min="9732" max="9732" width="19" style="29" customWidth="1"/>
    <col min="9733" max="9733" width="1" style="29" customWidth="1"/>
    <col min="9734" max="9734" width="8.42578125" style="29" customWidth="1"/>
    <col min="9735" max="9735" width="7.140625" style="29" customWidth="1"/>
    <col min="9736" max="9736" width="3.85546875" style="29" bestFit="1" customWidth="1"/>
    <col min="9737" max="9737" width="9.7109375" style="29" customWidth="1"/>
    <col min="9738" max="9738" width="7.85546875" style="29" customWidth="1"/>
    <col min="9739" max="9739" width="8.7109375" style="29" customWidth="1"/>
    <col min="9740" max="9740" width="8.5703125" style="29" customWidth="1"/>
    <col min="9741" max="9975" width="11.42578125" style="29"/>
    <col min="9976" max="9976" width="1.140625" style="29" customWidth="1"/>
    <col min="9977" max="9977" width="2.7109375" style="29" customWidth="1"/>
    <col min="9978" max="9978" width="10.85546875" style="29" customWidth="1"/>
    <col min="9979" max="9979" width="10.5703125" style="29" customWidth="1"/>
    <col min="9980" max="9980" width="10.42578125" style="29" customWidth="1"/>
    <col min="9981" max="9981" width="8.7109375" style="29" customWidth="1"/>
    <col min="9982" max="9982" width="9" style="29" customWidth="1"/>
    <col min="9983" max="9983" width="12" style="29" customWidth="1"/>
    <col min="9984" max="9984" width="9" style="29" customWidth="1"/>
    <col min="9985" max="9985" width="8.7109375" style="29" customWidth="1"/>
    <col min="9986" max="9986" width="8.28515625" style="29" customWidth="1"/>
    <col min="9987" max="9987" width="11.5703125" style="29" customWidth="1"/>
    <col min="9988" max="9988" width="19" style="29" customWidth="1"/>
    <col min="9989" max="9989" width="1" style="29" customWidth="1"/>
    <col min="9990" max="9990" width="8.42578125" style="29" customWidth="1"/>
    <col min="9991" max="9991" width="7.140625" style="29" customWidth="1"/>
    <col min="9992" max="9992" width="3.85546875" style="29" bestFit="1" customWidth="1"/>
    <col min="9993" max="9993" width="9.7109375" style="29" customWidth="1"/>
    <col min="9994" max="9994" width="7.85546875" style="29" customWidth="1"/>
    <col min="9995" max="9995" width="8.7109375" style="29" customWidth="1"/>
    <col min="9996" max="9996" width="8.5703125" style="29" customWidth="1"/>
    <col min="9997" max="10231" width="11.42578125" style="29"/>
    <col min="10232" max="10232" width="1.140625" style="29" customWidth="1"/>
    <col min="10233" max="10233" width="2.7109375" style="29" customWidth="1"/>
    <col min="10234" max="10234" width="10.85546875" style="29" customWidth="1"/>
    <col min="10235" max="10235" width="10.5703125" style="29" customWidth="1"/>
    <col min="10236" max="10236" width="10.42578125" style="29" customWidth="1"/>
    <col min="10237" max="10237" width="8.7109375" style="29" customWidth="1"/>
    <col min="10238" max="10238" width="9" style="29" customWidth="1"/>
    <col min="10239" max="10239" width="12" style="29" customWidth="1"/>
    <col min="10240" max="10240" width="9" style="29" customWidth="1"/>
    <col min="10241" max="10241" width="8.7109375" style="29" customWidth="1"/>
    <col min="10242" max="10242" width="8.28515625" style="29" customWidth="1"/>
    <col min="10243" max="10243" width="11.5703125" style="29" customWidth="1"/>
    <col min="10244" max="10244" width="19" style="29" customWidth="1"/>
    <col min="10245" max="10245" width="1" style="29" customWidth="1"/>
    <col min="10246" max="10246" width="8.42578125" style="29" customWidth="1"/>
    <col min="10247" max="10247" width="7.140625" style="29" customWidth="1"/>
    <col min="10248" max="10248" width="3.85546875" style="29" bestFit="1" customWidth="1"/>
    <col min="10249" max="10249" width="9.7109375" style="29" customWidth="1"/>
    <col min="10250" max="10250" width="7.85546875" style="29" customWidth="1"/>
    <col min="10251" max="10251" width="8.7109375" style="29" customWidth="1"/>
    <col min="10252" max="10252" width="8.5703125" style="29" customWidth="1"/>
    <col min="10253" max="10487" width="11.42578125" style="29"/>
    <col min="10488" max="10488" width="1.140625" style="29" customWidth="1"/>
    <col min="10489" max="10489" width="2.7109375" style="29" customWidth="1"/>
    <col min="10490" max="10490" width="10.85546875" style="29" customWidth="1"/>
    <col min="10491" max="10491" width="10.5703125" style="29" customWidth="1"/>
    <col min="10492" max="10492" width="10.42578125" style="29" customWidth="1"/>
    <col min="10493" max="10493" width="8.7109375" style="29" customWidth="1"/>
    <col min="10494" max="10494" width="9" style="29" customWidth="1"/>
    <col min="10495" max="10495" width="12" style="29" customWidth="1"/>
    <col min="10496" max="10496" width="9" style="29" customWidth="1"/>
    <col min="10497" max="10497" width="8.7109375" style="29" customWidth="1"/>
    <col min="10498" max="10498" width="8.28515625" style="29" customWidth="1"/>
    <col min="10499" max="10499" width="11.5703125" style="29" customWidth="1"/>
    <col min="10500" max="10500" width="19" style="29" customWidth="1"/>
    <col min="10501" max="10501" width="1" style="29" customWidth="1"/>
    <col min="10502" max="10502" width="8.42578125" style="29" customWidth="1"/>
    <col min="10503" max="10503" width="7.140625" style="29" customWidth="1"/>
    <col min="10504" max="10504" width="3.85546875" style="29" bestFit="1" customWidth="1"/>
    <col min="10505" max="10505" width="9.7109375" style="29" customWidth="1"/>
    <col min="10506" max="10506" width="7.85546875" style="29" customWidth="1"/>
    <col min="10507" max="10507" width="8.7109375" style="29" customWidth="1"/>
    <col min="10508" max="10508" width="8.5703125" style="29" customWidth="1"/>
    <col min="10509" max="10743" width="11.42578125" style="29"/>
    <col min="10744" max="10744" width="1.140625" style="29" customWidth="1"/>
    <col min="10745" max="10745" width="2.7109375" style="29" customWidth="1"/>
    <col min="10746" max="10746" width="10.85546875" style="29" customWidth="1"/>
    <col min="10747" max="10747" width="10.5703125" style="29" customWidth="1"/>
    <col min="10748" max="10748" width="10.42578125" style="29" customWidth="1"/>
    <col min="10749" max="10749" width="8.7109375" style="29" customWidth="1"/>
    <col min="10750" max="10750" width="9" style="29" customWidth="1"/>
    <col min="10751" max="10751" width="12" style="29" customWidth="1"/>
    <col min="10752" max="10752" width="9" style="29" customWidth="1"/>
    <col min="10753" max="10753" width="8.7109375" style="29" customWidth="1"/>
    <col min="10754" max="10754" width="8.28515625" style="29" customWidth="1"/>
    <col min="10755" max="10755" width="11.5703125" style="29" customWidth="1"/>
    <col min="10756" max="10756" width="19" style="29" customWidth="1"/>
    <col min="10757" max="10757" width="1" style="29" customWidth="1"/>
    <col min="10758" max="10758" width="8.42578125" style="29" customWidth="1"/>
    <col min="10759" max="10759" width="7.140625" style="29" customWidth="1"/>
    <col min="10760" max="10760" width="3.85546875" style="29" bestFit="1" customWidth="1"/>
    <col min="10761" max="10761" width="9.7109375" style="29" customWidth="1"/>
    <col min="10762" max="10762" width="7.85546875" style="29" customWidth="1"/>
    <col min="10763" max="10763" width="8.7109375" style="29" customWidth="1"/>
    <col min="10764" max="10764" width="8.5703125" style="29" customWidth="1"/>
    <col min="10765" max="10999" width="11.42578125" style="29"/>
    <col min="11000" max="11000" width="1.140625" style="29" customWidth="1"/>
    <col min="11001" max="11001" width="2.7109375" style="29" customWidth="1"/>
    <col min="11002" max="11002" width="10.85546875" style="29" customWidth="1"/>
    <col min="11003" max="11003" width="10.5703125" style="29" customWidth="1"/>
    <col min="11004" max="11004" width="10.42578125" style="29" customWidth="1"/>
    <col min="11005" max="11005" width="8.7109375" style="29" customWidth="1"/>
    <col min="11006" max="11006" width="9" style="29" customWidth="1"/>
    <col min="11007" max="11007" width="12" style="29" customWidth="1"/>
    <col min="11008" max="11008" width="9" style="29" customWidth="1"/>
    <col min="11009" max="11009" width="8.7109375" style="29" customWidth="1"/>
    <col min="11010" max="11010" width="8.28515625" style="29" customWidth="1"/>
    <col min="11011" max="11011" width="11.5703125" style="29" customWidth="1"/>
    <col min="11012" max="11012" width="19" style="29" customWidth="1"/>
    <col min="11013" max="11013" width="1" style="29" customWidth="1"/>
    <col min="11014" max="11014" width="8.42578125" style="29" customWidth="1"/>
    <col min="11015" max="11015" width="7.140625" style="29" customWidth="1"/>
    <col min="11016" max="11016" width="3.85546875" style="29" bestFit="1" customWidth="1"/>
    <col min="11017" max="11017" width="9.7109375" style="29" customWidth="1"/>
    <col min="11018" max="11018" width="7.85546875" style="29" customWidth="1"/>
    <col min="11019" max="11019" width="8.7109375" style="29" customWidth="1"/>
    <col min="11020" max="11020" width="8.5703125" style="29" customWidth="1"/>
    <col min="11021" max="11255" width="11.42578125" style="29"/>
    <col min="11256" max="11256" width="1.140625" style="29" customWidth="1"/>
    <col min="11257" max="11257" width="2.7109375" style="29" customWidth="1"/>
    <col min="11258" max="11258" width="10.85546875" style="29" customWidth="1"/>
    <col min="11259" max="11259" width="10.5703125" style="29" customWidth="1"/>
    <col min="11260" max="11260" width="10.42578125" style="29" customWidth="1"/>
    <col min="11261" max="11261" width="8.7109375" style="29" customWidth="1"/>
    <col min="11262" max="11262" width="9" style="29" customWidth="1"/>
    <col min="11263" max="11263" width="12" style="29" customWidth="1"/>
    <col min="11264" max="11264" width="9" style="29" customWidth="1"/>
    <col min="11265" max="11265" width="8.7109375" style="29" customWidth="1"/>
    <col min="11266" max="11266" width="8.28515625" style="29" customWidth="1"/>
    <col min="11267" max="11267" width="11.5703125" style="29" customWidth="1"/>
    <col min="11268" max="11268" width="19" style="29" customWidth="1"/>
    <col min="11269" max="11269" width="1" style="29" customWidth="1"/>
    <col min="11270" max="11270" width="8.42578125" style="29" customWidth="1"/>
    <col min="11271" max="11271" width="7.140625" style="29" customWidth="1"/>
    <col min="11272" max="11272" width="3.85546875" style="29" bestFit="1" customWidth="1"/>
    <col min="11273" max="11273" width="9.7109375" style="29" customWidth="1"/>
    <col min="11274" max="11274" width="7.85546875" style="29" customWidth="1"/>
    <col min="11275" max="11275" width="8.7109375" style="29" customWidth="1"/>
    <col min="11276" max="11276" width="8.5703125" style="29" customWidth="1"/>
    <col min="11277" max="11511" width="11.42578125" style="29"/>
    <col min="11512" max="11512" width="1.140625" style="29" customWidth="1"/>
    <col min="11513" max="11513" width="2.7109375" style="29" customWidth="1"/>
    <col min="11514" max="11514" width="10.85546875" style="29" customWidth="1"/>
    <col min="11515" max="11515" width="10.5703125" style="29" customWidth="1"/>
    <col min="11516" max="11516" width="10.42578125" style="29" customWidth="1"/>
    <col min="11517" max="11517" width="8.7109375" style="29" customWidth="1"/>
    <col min="11518" max="11518" width="9" style="29" customWidth="1"/>
    <col min="11519" max="11519" width="12" style="29" customWidth="1"/>
    <col min="11520" max="11520" width="9" style="29" customWidth="1"/>
    <col min="11521" max="11521" width="8.7109375" style="29" customWidth="1"/>
    <col min="11522" max="11522" width="8.28515625" style="29" customWidth="1"/>
    <col min="11523" max="11523" width="11.5703125" style="29" customWidth="1"/>
    <col min="11524" max="11524" width="19" style="29" customWidth="1"/>
    <col min="11525" max="11525" width="1" style="29" customWidth="1"/>
    <col min="11526" max="11526" width="8.42578125" style="29" customWidth="1"/>
    <col min="11527" max="11527" width="7.140625" style="29" customWidth="1"/>
    <col min="11528" max="11528" width="3.85546875" style="29" bestFit="1" customWidth="1"/>
    <col min="11529" max="11529" width="9.7109375" style="29" customWidth="1"/>
    <col min="11530" max="11530" width="7.85546875" style="29" customWidth="1"/>
    <col min="11531" max="11531" width="8.7109375" style="29" customWidth="1"/>
    <col min="11532" max="11532" width="8.5703125" style="29" customWidth="1"/>
    <col min="11533" max="11767" width="11.42578125" style="29"/>
    <col min="11768" max="11768" width="1.140625" style="29" customWidth="1"/>
    <col min="11769" max="11769" width="2.7109375" style="29" customWidth="1"/>
    <col min="11770" max="11770" width="10.85546875" style="29" customWidth="1"/>
    <col min="11771" max="11771" width="10.5703125" style="29" customWidth="1"/>
    <col min="11772" max="11772" width="10.42578125" style="29" customWidth="1"/>
    <col min="11773" max="11773" width="8.7109375" style="29" customWidth="1"/>
    <col min="11774" max="11774" width="9" style="29" customWidth="1"/>
    <col min="11775" max="11775" width="12" style="29" customWidth="1"/>
    <col min="11776" max="11776" width="9" style="29" customWidth="1"/>
    <col min="11777" max="11777" width="8.7109375" style="29" customWidth="1"/>
    <col min="11778" max="11778" width="8.28515625" style="29" customWidth="1"/>
    <col min="11779" max="11779" width="11.5703125" style="29" customWidth="1"/>
    <col min="11780" max="11780" width="19" style="29" customWidth="1"/>
    <col min="11781" max="11781" width="1" style="29" customWidth="1"/>
    <col min="11782" max="11782" width="8.42578125" style="29" customWidth="1"/>
    <col min="11783" max="11783" width="7.140625" style="29" customWidth="1"/>
    <col min="11784" max="11784" width="3.85546875" style="29" bestFit="1" customWidth="1"/>
    <col min="11785" max="11785" width="9.7109375" style="29" customWidth="1"/>
    <col min="11786" max="11786" width="7.85546875" style="29" customWidth="1"/>
    <col min="11787" max="11787" width="8.7109375" style="29" customWidth="1"/>
    <col min="11788" max="11788" width="8.5703125" style="29" customWidth="1"/>
    <col min="11789" max="12023" width="11.42578125" style="29"/>
    <col min="12024" max="12024" width="1.140625" style="29" customWidth="1"/>
    <col min="12025" max="12025" width="2.7109375" style="29" customWidth="1"/>
    <col min="12026" max="12026" width="10.85546875" style="29" customWidth="1"/>
    <col min="12027" max="12027" width="10.5703125" style="29" customWidth="1"/>
    <col min="12028" max="12028" width="10.42578125" style="29" customWidth="1"/>
    <col min="12029" max="12029" width="8.7109375" style="29" customWidth="1"/>
    <col min="12030" max="12030" width="9" style="29" customWidth="1"/>
    <col min="12031" max="12031" width="12" style="29" customWidth="1"/>
    <col min="12032" max="12032" width="9" style="29" customWidth="1"/>
    <col min="12033" max="12033" width="8.7109375" style="29" customWidth="1"/>
    <col min="12034" max="12034" width="8.28515625" style="29" customWidth="1"/>
    <col min="12035" max="12035" width="11.5703125" style="29" customWidth="1"/>
    <col min="12036" max="12036" width="19" style="29" customWidth="1"/>
    <col min="12037" max="12037" width="1" style="29" customWidth="1"/>
    <col min="12038" max="12038" width="8.42578125" style="29" customWidth="1"/>
    <col min="12039" max="12039" width="7.140625" style="29" customWidth="1"/>
    <col min="12040" max="12040" width="3.85546875" style="29" bestFit="1" customWidth="1"/>
    <col min="12041" max="12041" width="9.7109375" style="29" customWidth="1"/>
    <col min="12042" max="12042" width="7.85546875" style="29" customWidth="1"/>
    <col min="12043" max="12043" width="8.7109375" style="29" customWidth="1"/>
    <col min="12044" max="12044" width="8.5703125" style="29" customWidth="1"/>
    <col min="12045" max="12279" width="11.42578125" style="29"/>
    <col min="12280" max="12280" width="1.140625" style="29" customWidth="1"/>
    <col min="12281" max="12281" width="2.7109375" style="29" customWidth="1"/>
    <col min="12282" max="12282" width="10.85546875" style="29" customWidth="1"/>
    <col min="12283" max="12283" width="10.5703125" style="29" customWidth="1"/>
    <col min="12284" max="12284" width="10.42578125" style="29" customWidth="1"/>
    <col min="12285" max="12285" width="8.7109375" style="29" customWidth="1"/>
    <col min="12286" max="12286" width="9" style="29" customWidth="1"/>
    <col min="12287" max="12287" width="12" style="29" customWidth="1"/>
    <col min="12288" max="12288" width="9" style="29" customWidth="1"/>
    <col min="12289" max="12289" width="8.7109375" style="29" customWidth="1"/>
    <col min="12290" max="12290" width="8.28515625" style="29" customWidth="1"/>
    <col min="12291" max="12291" width="11.5703125" style="29" customWidth="1"/>
    <col min="12292" max="12292" width="19" style="29" customWidth="1"/>
    <col min="12293" max="12293" width="1" style="29" customWidth="1"/>
    <col min="12294" max="12294" width="8.42578125" style="29" customWidth="1"/>
    <col min="12295" max="12295" width="7.140625" style="29" customWidth="1"/>
    <col min="12296" max="12296" width="3.85546875" style="29" bestFit="1" customWidth="1"/>
    <col min="12297" max="12297" width="9.7109375" style="29" customWidth="1"/>
    <col min="12298" max="12298" width="7.85546875" style="29" customWidth="1"/>
    <col min="12299" max="12299" width="8.7109375" style="29" customWidth="1"/>
    <col min="12300" max="12300" width="8.5703125" style="29" customWidth="1"/>
    <col min="12301" max="12535" width="11.42578125" style="29"/>
    <col min="12536" max="12536" width="1.140625" style="29" customWidth="1"/>
    <col min="12537" max="12537" width="2.7109375" style="29" customWidth="1"/>
    <col min="12538" max="12538" width="10.85546875" style="29" customWidth="1"/>
    <col min="12539" max="12539" width="10.5703125" style="29" customWidth="1"/>
    <col min="12540" max="12540" width="10.42578125" style="29" customWidth="1"/>
    <col min="12541" max="12541" width="8.7109375" style="29" customWidth="1"/>
    <col min="12542" max="12542" width="9" style="29" customWidth="1"/>
    <col min="12543" max="12543" width="12" style="29" customWidth="1"/>
    <col min="12544" max="12544" width="9" style="29" customWidth="1"/>
    <col min="12545" max="12545" width="8.7109375" style="29" customWidth="1"/>
    <col min="12546" max="12546" width="8.28515625" style="29" customWidth="1"/>
    <col min="12547" max="12547" width="11.5703125" style="29" customWidth="1"/>
    <col min="12548" max="12548" width="19" style="29" customWidth="1"/>
    <col min="12549" max="12549" width="1" style="29" customWidth="1"/>
    <col min="12550" max="12550" width="8.42578125" style="29" customWidth="1"/>
    <col min="12551" max="12551" width="7.140625" style="29" customWidth="1"/>
    <col min="12552" max="12552" width="3.85546875" style="29" bestFit="1" customWidth="1"/>
    <col min="12553" max="12553" width="9.7109375" style="29" customWidth="1"/>
    <col min="12554" max="12554" width="7.85546875" style="29" customWidth="1"/>
    <col min="12555" max="12555" width="8.7109375" style="29" customWidth="1"/>
    <col min="12556" max="12556" width="8.5703125" style="29" customWidth="1"/>
    <col min="12557" max="12791" width="11.42578125" style="29"/>
    <col min="12792" max="12792" width="1.140625" style="29" customWidth="1"/>
    <col min="12793" max="12793" width="2.7109375" style="29" customWidth="1"/>
    <col min="12794" max="12794" width="10.85546875" style="29" customWidth="1"/>
    <col min="12795" max="12795" width="10.5703125" style="29" customWidth="1"/>
    <col min="12796" max="12796" width="10.42578125" style="29" customWidth="1"/>
    <col min="12797" max="12797" width="8.7109375" style="29" customWidth="1"/>
    <col min="12798" max="12798" width="9" style="29" customWidth="1"/>
    <col min="12799" max="12799" width="12" style="29" customWidth="1"/>
    <col min="12800" max="12800" width="9" style="29" customWidth="1"/>
    <col min="12801" max="12801" width="8.7109375" style="29" customWidth="1"/>
    <col min="12802" max="12802" width="8.28515625" style="29" customWidth="1"/>
    <col min="12803" max="12803" width="11.5703125" style="29" customWidth="1"/>
    <col min="12804" max="12804" width="19" style="29" customWidth="1"/>
    <col min="12805" max="12805" width="1" style="29" customWidth="1"/>
    <col min="12806" max="12806" width="8.42578125" style="29" customWidth="1"/>
    <col min="12807" max="12807" width="7.140625" style="29" customWidth="1"/>
    <col min="12808" max="12808" width="3.85546875" style="29" bestFit="1" customWidth="1"/>
    <col min="12809" max="12809" width="9.7109375" style="29" customWidth="1"/>
    <col min="12810" max="12810" width="7.85546875" style="29" customWidth="1"/>
    <col min="12811" max="12811" width="8.7109375" style="29" customWidth="1"/>
    <col min="12812" max="12812" width="8.5703125" style="29" customWidth="1"/>
    <col min="12813" max="13047" width="11.42578125" style="29"/>
    <col min="13048" max="13048" width="1.140625" style="29" customWidth="1"/>
    <col min="13049" max="13049" width="2.7109375" style="29" customWidth="1"/>
    <col min="13050" max="13050" width="10.85546875" style="29" customWidth="1"/>
    <col min="13051" max="13051" width="10.5703125" style="29" customWidth="1"/>
    <col min="13052" max="13052" width="10.42578125" style="29" customWidth="1"/>
    <col min="13053" max="13053" width="8.7109375" style="29" customWidth="1"/>
    <col min="13054" max="13054" width="9" style="29" customWidth="1"/>
    <col min="13055" max="13055" width="12" style="29" customWidth="1"/>
    <col min="13056" max="13056" width="9" style="29" customWidth="1"/>
    <col min="13057" max="13057" width="8.7109375" style="29" customWidth="1"/>
    <col min="13058" max="13058" width="8.28515625" style="29" customWidth="1"/>
    <col min="13059" max="13059" width="11.5703125" style="29" customWidth="1"/>
    <col min="13060" max="13060" width="19" style="29" customWidth="1"/>
    <col min="13061" max="13061" width="1" style="29" customWidth="1"/>
    <col min="13062" max="13062" width="8.42578125" style="29" customWidth="1"/>
    <col min="13063" max="13063" width="7.140625" style="29" customWidth="1"/>
    <col min="13064" max="13064" width="3.85546875" style="29" bestFit="1" customWidth="1"/>
    <col min="13065" max="13065" width="9.7109375" style="29" customWidth="1"/>
    <col min="13066" max="13066" width="7.85546875" style="29" customWidth="1"/>
    <col min="13067" max="13067" width="8.7109375" style="29" customWidth="1"/>
    <col min="13068" max="13068" width="8.5703125" style="29" customWidth="1"/>
    <col min="13069" max="13303" width="11.42578125" style="29"/>
    <col min="13304" max="13304" width="1.140625" style="29" customWidth="1"/>
    <col min="13305" max="13305" width="2.7109375" style="29" customWidth="1"/>
    <col min="13306" max="13306" width="10.85546875" style="29" customWidth="1"/>
    <col min="13307" max="13307" width="10.5703125" style="29" customWidth="1"/>
    <col min="13308" max="13308" width="10.42578125" style="29" customWidth="1"/>
    <col min="13309" max="13309" width="8.7109375" style="29" customWidth="1"/>
    <col min="13310" max="13310" width="9" style="29" customWidth="1"/>
    <col min="13311" max="13311" width="12" style="29" customWidth="1"/>
    <col min="13312" max="13312" width="9" style="29" customWidth="1"/>
    <col min="13313" max="13313" width="8.7109375" style="29" customWidth="1"/>
    <col min="13314" max="13314" width="8.28515625" style="29" customWidth="1"/>
    <col min="13315" max="13315" width="11.5703125" style="29" customWidth="1"/>
    <col min="13316" max="13316" width="19" style="29" customWidth="1"/>
    <col min="13317" max="13317" width="1" style="29" customWidth="1"/>
    <col min="13318" max="13318" width="8.42578125" style="29" customWidth="1"/>
    <col min="13319" max="13319" width="7.140625" style="29" customWidth="1"/>
    <col min="13320" max="13320" width="3.85546875" style="29" bestFit="1" customWidth="1"/>
    <col min="13321" max="13321" width="9.7109375" style="29" customWidth="1"/>
    <col min="13322" max="13322" width="7.85546875" style="29" customWidth="1"/>
    <col min="13323" max="13323" width="8.7109375" style="29" customWidth="1"/>
    <col min="13324" max="13324" width="8.5703125" style="29" customWidth="1"/>
    <col min="13325" max="13559" width="11.42578125" style="29"/>
    <col min="13560" max="13560" width="1.140625" style="29" customWidth="1"/>
    <col min="13561" max="13561" width="2.7109375" style="29" customWidth="1"/>
    <col min="13562" max="13562" width="10.85546875" style="29" customWidth="1"/>
    <col min="13563" max="13563" width="10.5703125" style="29" customWidth="1"/>
    <col min="13564" max="13564" width="10.42578125" style="29" customWidth="1"/>
    <col min="13565" max="13565" width="8.7109375" style="29" customWidth="1"/>
    <col min="13566" max="13566" width="9" style="29" customWidth="1"/>
    <col min="13567" max="13567" width="12" style="29" customWidth="1"/>
    <col min="13568" max="13568" width="9" style="29" customWidth="1"/>
    <col min="13569" max="13569" width="8.7109375" style="29" customWidth="1"/>
    <col min="13570" max="13570" width="8.28515625" style="29" customWidth="1"/>
    <col min="13571" max="13571" width="11.5703125" style="29" customWidth="1"/>
    <col min="13572" max="13572" width="19" style="29" customWidth="1"/>
    <col min="13573" max="13573" width="1" style="29" customWidth="1"/>
    <col min="13574" max="13574" width="8.42578125" style="29" customWidth="1"/>
    <col min="13575" max="13575" width="7.140625" style="29" customWidth="1"/>
    <col min="13576" max="13576" width="3.85546875" style="29" bestFit="1" customWidth="1"/>
    <col min="13577" max="13577" width="9.7109375" style="29" customWidth="1"/>
    <col min="13578" max="13578" width="7.85546875" style="29" customWidth="1"/>
    <col min="13579" max="13579" width="8.7109375" style="29" customWidth="1"/>
    <col min="13580" max="13580" width="8.5703125" style="29" customWidth="1"/>
    <col min="13581" max="13815" width="11.42578125" style="29"/>
    <col min="13816" max="13816" width="1.140625" style="29" customWidth="1"/>
    <col min="13817" max="13817" width="2.7109375" style="29" customWidth="1"/>
    <col min="13818" max="13818" width="10.85546875" style="29" customWidth="1"/>
    <col min="13819" max="13819" width="10.5703125" style="29" customWidth="1"/>
    <col min="13820" max="13820" width="10.42578125" style="29" customWidth="1"/>
    <col min="13821" max="13821" width="8.7109375" style="29" customWidth="1"/>
    <col min="13822" max="13822" width="9" style="29" customWidth="1"/>
    <col min="13823" max="13823" width="12" style="29" customWidth="1"/>
    <col min="13824" max="13824" width="9" style="29" customWidth="1"/>
    <col min="13825" max="13825" width="8.7109375" style="29" customWidth="1"/>
    <col min="13826" max="13826" width="8.28515625" style="29" customWidth="1"/>
    <col min="13827" max="13827" width="11.5703125" style="29" customWidth="1"/>
    <col min="13828" max="13828" width="19" style="29" customWidth="1"/>
    <col min="13829" max="13829" width="1" style="29" customWidth="1"/>
    <col min="13830" max="13830" width="8.42578125" style="29" customWidth="1"/>
    <col min="13831" max="13831" width="7.140625" style="29" customWidth="1"/>
    <col min="13832" max="13832" width="3.85546875" style="29" bestFit="1" customWidth="1"/>
    <col min="13833" max="13833" width="9.7109375" style="29" customWidth="1"/>
    <col min="13834" max="13834" width="7.85546875" style="29" customWidth="1"/>
    <col min="13835" max="13835" width="8.7109375" style="29" customWidth="1"/>
    <col min="13836" max="13836" width="8.5703125" style="29" customWidth="1"/>
    <col min="13837" max="14071" width="11.42578125" style="29"/>
    <col min="14072" max="14072" width="1.140625" style="29" customWidth="1"/>
    <col min="14073" max="14073" width="2.7109375" style="29" customWidth="1"/>
    <col min="14074" max="14074" width="10.85546875" style="29" customWidth="1"/>
    <col min="14075" max="14075" width="10.5703125" style="29" customWidth="1"/>
    <col min="14076" max="14076" width="10.42578125" style="29" customWidth="1"/>
    <col min="14077" max="14077" width="8.7109375" style="29" customWidth="1"/>
    <col min="14078" max="14078" width="9" style="29" customWidth="1"/>
    <col min="14079" max="14079" width="12" style="29" customWidth="1"/>
    <col min="14080" max="14080" width="9" style="29" customWidth="1"/>
    <col min="14081" max="14081" width="8.7109375" style="29" customWidth="1"/>
    <col min="14082" max="14082" width="8.28515625" style="29" customWidth="1"/>
    <col min="14083" max="14083" width="11.5703125" style="29" customWidth="1"/>
    <col min="14084" max="14084" width="19" style="29" customWidth="1"/>
    <col min="14085" max="14085" width="1" style="29" customWidth="1"/>
    <col min="14086" max="14086" width="8.42578125" style="29" customWidth="1"/>
    <col min="14087" max="14087" width="7.140625" style="29" customWidth="1"/>
    <col min="14088" max="14088" width="3.85546875" style="29" bestFit="1" customWidth="1"/>
    <col min="14089" max="14089" width="9.7109375" style="29" customWidth="1"/>
    <col min="14090" max="14090" width="7.85546875" style="29" customWidth="1"/>
    <col min="14091" max="14091" width="8.7109375" style="29" customWidth="1"/>
    <col min="14092" max="14092" width="8.5703125" style="29" customWidth="1"/>
    <col min="14093" max="14327" width="11.42578125" style="29"/>
    <col min="14328" max="14328" width="1.140625" style="29" customWidth="1"/>
    <col min="14329" max="14329" width="2.7109375" style="29" customWidth="1"/>
    <col min="14330" max="14330" width="10.85546875" style="29" customWidth="1"/>
    <col min="14331" max="14331" width="10.5703125" style="29" customWidth="1"/>
    <col min="14332" max="14332" width="10.42578125" style="29" customWidth="1"/>
    <col min="14333" max="14333" width="8.7109375" style="29" customWidth="1"/>
    <col min="14334" max="14334" width="9" style="29" customWidth="1"/>
    <col min="14335" max="14335" width="12" style="29" customWidth="1"/>
    <col min="14336" max="14336" width="9" style="29" customWidth="1"/>
    <col min="14337" max="14337" width="8.7109375" style="29" customWidth="1"/>
    <col min="14338" max="14338" width="8.28515625" style="29" customWidth="1"/>
    <col min="14339" max="14339" width="11.5703125" style="29" customWidth="1"/>
    <col min="14340" max="14340" width="19" style="29" customWidth="1"/>
    <col min="14341" max="14341" width="1" style="29" customWidth="1"/>
    <col min="14342" max="14342" width="8.42578125" style="29" customWidth="1"/>
    <col min="14343" max="14343" width="7.140625" style="29" customWidth="1"/>
    <col min="14344" max="14344" width="3.85546875" style="29" bestFit="1" customWidth="1"/>
    <col min="14345" max="14345" width="9.7109375" style="29" customWidth="1"/>
    <col min="14346" max="14346" width="7.85546875" style="29" customWidth="1"/>
    <col min="14347" max="14347" width="8.7109375" style="29" customWidth="1"/>
    <col min="14348" max="14348" width="8.5703125" style="29" customWidth="1"/>
    <col min="14349" max="14583" width="11.42578125" style="29"/>
    <col min="14584" max="14584" width="1.140625" style="29" customWidth="1"/>
    <col min="14585" max="14585" width="2.7109375" style="29" customWidth="1"/>
    <col min="14586" max="14586" width="10.85546875" style="29" customWidth="1"/>
    <col min="14587" max="14587" width="10.5703125" style="29" customWidth="1"/>
    <col min="14588" max="14588" width="10.42578125" style="29" customWidth="1"/>
    <col min="14589" max="14589" width="8.7109375" style="29" customWidth="1"/>
    <col min="14590" max="14590" width="9" style="29" customWidth="1"/>
    <col min="14591" max="14591" width="12" style="29" customWidth="1"/>
    <col min="14592" max="14592" width="9" style="29" customWidth="1"/>
    <col min="14593" max="14593" width="8.7109375" style="29" customWidth="1"/>
    <col min="14594" max="14594" width="8.28515625" style="29" customWidth="1"/>
    <col min="14595" max="14595" width="11.5703125" style="29" customWidth="1"/>
    <col min="14596" max="14596" width="19" style="29" customWidth="1"/>
    <col min="14597" max="14597" width="1" style="29" customWidth="1"/>
    <col min="14598" max="14598" width="8.42578125" style="29" customWidth="1"/>
    <col min="14599" max="14599" width="7.140625" style="29" customWidth="1"/>
    <col min="14600" max="14600" width="3.85546875" style="29" bestFit="1" customWidth="1"/>
    <col min="14601" max="14601" width="9.7109375" style="29" customWidth="1"/>
    <col min="14602" max="14602" width="7.85546875" style="29" customWidth="1"/>
    <col min="14603" max="14603" width="8.7109375" style="29" customWidth="1"/>
    <col min="14604" max="14604" width="8.5703125" style="29" customWidth="1"/>
    <col min="14605" max="14839" width="11.42578125" style="29"/>
    <col min="14840" max="14840" width="1.140625" style="29" customWidth="1"/>
    <col min="14841" max="14841" width="2.7109375" style="29" customWidth="1"/>
    <col min="14842" max="14842" width="10.85546875" style="29" customWidth="1"/>
    <col min="14843" max="14843" width="10.5703125" style="29" customWidth="1"/>
    <col min="14844" max="14844" width="10.42578125" style="29" customWidth="1"/>
    <col min="14845" max="14845" width="8.7109375" style="29" customWidth="1"/>
    <col min="14846" max="14846" width="9" style="29" customWidth="1"/>
    <col min="14847" max="14847" width="12" style="29" customWidth="1"/>
    <col min="14848" max="14848" width="9" style="29" customWidth="1"/>
    <col min="14849" max="14849" width="8.7109375" style="29" customWidth="1"/>
    <col min="14850" max="14850" width="8.28515625" style="29" customWidth="1"/>
    <col min="14851" max="14851" width="11.5703125" style="29" customWidth="1"/>
    <col min="14852" max="14852" width="19" style="29" customWidth="1"/>
    <col min="14853" max="14853" width="1" style="29" customWidth="1"/>
    <col min="14854" max="14854" width="8.42578125" style="29" customWidth="1"/>
    <col min="14855" max="14855" width="7.140625" style="29" customWidth="1"/>
    <col min="14856" max="14856" width="3.85546875" style="29" bestFit="1" customWidth="1"/>
    <col min="14857" max="14857" width="9.7109375" style="29" customWidth="1"/>
    <col min="14858" max="14858" width="7.85546875" style="29" customWidth="1"/>
    <col min="14859" max="14859" width="8.7109375" style="29" customWidth="1"/>
    <col min="14860" max="14860" width="8.5703125" style="29" customWidth="1"/>
    <col min="14861" max="15095" width="11.42578125" style="29"/>
    <col min="15096" max="15096" width="1.140625" style="29" customWidth="1"/>
    <col min="15097" max="15097" width="2.7109375" style="29" customWidth="1"/>
    <col min="15098" max="15098" width="10.85546875" style="29" customWidth="1"/>
    <col min="15099" max="15099" width="10.5703125" style="29" customWidth="1"/>
    <col min="15100" max="15100" width="10.42578125" style="29" customWidth="1"/>
    <col min="15101" max="15101" width="8.7109375" style="29" customWidth="1"/>
    <col min="15102" max="15102" width="9" style="29" customWidth="1"/>
    <col min="15103" max="15103" width="12" style="29" customWidth="1"/>
    <col min="15104" max="15104" width="9" style="29" customWidth="1"/>
    <col min="15105" max="15105" width="8.7109375" style="29" customWidth="1"/>
    <col min="15106" max="15106" width="8.28515625" style="29" customWidth="1"/>
    <col min="15107" max="15107" width="11.5703125" style="29" customWidth="1"/>
    <col min="15108" max="15108" width="19" style="29" customWidth="1"/>
    <col min="15109" max="15109" width="1" style="29" customWidth="1"/>
    <col min="15110" max="15110" width="8.42578125" style="29" customWidth="1"/>
    <col min="15111" max="15111" width="7.140625" style="29" customWidth="1"/>
    <col min="15112" max="15112" width="3.85546875" style="29" bestFit="1" customWidth="1"/>
    <col min="15113" max="15113" width="9.7109375" style="29" customWidth="1"/>
    <col min="15114" max="15114" width="7.85546875" style="29" customWidth="1"/>
    <col min="15115" max="15115" width="8.7109375" style="29" customWidth="1"/>
    <col min="15116" max="15116" width="8.5703125" style="29" customWidth="1"/>
    <col min="15117" max="15351" width="11.42578125" style="29"/>
    <col min="15352" max="15352" width="1.140625" style="29" customWidth="1"/>
    <col min="15353" max="15353" width="2.7109375" style="29" customWidth="1"/>
    <col min="15354" max="15354" width="10.85546875" style="29" customWidth="1"/>
    <col min="15355" max="15355" width="10.5703125" style="29" customWidth="1"/>
    <col min="15356" max="15356" width="10.42578125" style="29" customWidth="1"/>
    <col min="15357" max="15357" width="8.7109375" style="29" customWidth="1"/>
    <col min="15358" max="15358" width="9" style="29" customWidth="1"/>
    <col min="15359" max="15359" width="12" style="29" customWidth="1"/>
    <col min="15360" max="15360" width="9" style="29" customWidth="1"/>
    <col min="15361" max="15361" width="8.7109375" style="29" customWidth="1"/>
    <col min="15362" max="15362" width="8.28515625" style="29" customWidth="1"/>
    <col min="15363" max="15363" width="11.5703125" style="29" customWidth="1"/>
    <col min="15364" max="15364" width="19" style="29" customWidth="1"/>
    <col min="15365" max="15365" width="1" style="29" customWidth="1"/>
    <col min="15366" max="15366" width="8.42578125" style="29" customWidth="1"/>
    <col min="15367" max="15367" width="7.140625" style="29" customWidth="1"/>
    <col min="15368" max="15368" width="3.85546875" style="29" bestFit="1" customWidth="1"/>
    <col min="15369" max="15369" width="9.7109375" style="29" customWidth="1"/>
    <col min="15370" max="15370" width="7.85546875" style="29" customWidth="1"/>
    <col min="15371" max="15371" width="8.7109375" style="29" customWidth="1"/>
    <col min="15372" max="15372" width="8.5703125" style="29" customWidth="1"/>
    <col min="15373" max="15607" width="11.42578125" style="29"/>
    <col min="15608" max="15608" width="1.140625" style="29" customWidth="1"/>
    <col min="15609" max="15609" width="2.7109375" style="29" customWidth="1"/>
    <col min="15610" max="15610" width="10.85546875" style="29" customWidth="1"/>
    <col min="15611" max="15611" width="10.5703125" style="29" customWidth="1"/>
    <col min="15612" max="15612" width="10.42578125" style="29" customWidth="1"/>
    <col min="15613" max="15613" width="8.7109375" style="29" customWidth="1"/>
    <col min="15614" max="15614" width="9" style="29" customWidth="1"/>
    <col min="15615" max="15615" width="12" style="29" customWidth="1"/>
    <col min="15616" max="15616" width="9" style="29" customWidth="1"/>
    <col min="15617" max="15617" width="8.7109375" style="29" customWidth="1"/>
    <col min="15618" max="15618" width="8.28515625" style="29" customWidth="1"/>
    <col min="15619" max="15619" width="11.5703125" style="29" customWidth="1"/>
    <col min="15620" max="15620" width="19" style="29" customWidth="1"/>
    <col min="15621" max="15621" width="1" style="29" customWidth="1"/>
    <col min="15622" max="15622" width="8.42578125" style="29" customWidth="1"/>
    <col min="15623" max="15623" width="7.140625" style="29" customWidth="1"/>
    <col min="15624" max="15624" width="3.85546875" style="29" bestFit="1" customWidth="1"/>
    <col min="15625" max="15625" width="9.7109375" style="29" customWidth="1"/>
    <col min="15626" max="15626" width="7.85546875" style="29" customWidth="1"/>
    <col min="15627" max="15627" width="8.7109375" style="29" customWidth="1"/>
    <col min="15628" max="15628" width="8.5703125" style="29" customWidth="1"/>
    <col min="15629" max="15863" width="11.42578125" style="29"/>
    <col min="15864" max="15864" width="1.140625" style="29" customWidth="1"/>
    <col min="15865" max="15865" width="2.7109375" style="29" customWidth="1"/>
    <col min="15866" max="15866" width="10.85546875" style="29" customWidth="1"/>
    <col min="15867" max="15867" width="10.5703125" style="29" customWidth="1"/>
    <col min="15868" max="15868" width="10.42578125" style="29" customWidth="1"/>
    <col min="15869" max="15869" width="8.7109375" style="29" customWidth="1"/>
    <col min="15870" max="15870" width="9" style="29" customWidth="1"/>
    <col min="15871" max="15871" width="12" style="29" customWidth="1"/>
    <col min="15872" max="15872" width="9" style="29" customWidth="1"/>
    <col min="15873" max="15873" width="8.7109375" style="29" customWidth="1"/>
    <col min="15874" max="15874" width="8.28515625" style="29" customWidth="1"/>
    <col min="15875" max="15875" width="11.5703125" style="29" customWidth="1"/>
    <col min="15876" max="15876" width="19" style="29" customWidth="1"/>
    <col min="15877" max="15877" width="1" style="29" customWidth="1"/>
    <col min="15878" max="15878" width="8.42578125" style="29" customWidth="1"/>
    <col min="15879" max="15879" width="7.140625" style="29" customWidth="1"/>
    <col min="15880" max="15880" width="3.85546875" style="29" bestFit="1" customWidth="1"/>
    <col min="15881" max="15881" width="9.7109375" style="29" customWidth="1"/>
    <col min="15882" max="15882" width="7.85546875" style="29" customWidth="1"/>
    <col min="15883" max="15883" width="8.7109375" style="29" customWidth="1"/>
    <col min="15884" max="15884" width="8.5703125" style="29" customWidth="1"/>
    <col min="15885" max="16119" width="11.42578125" style="29"/>
    <col min="16120" max="16120" width="1.140625" style="29" customWidth="1"/>
    <col min="16121" max="16121" width="2.7109375" style="29" customWidth="1"/>
    <col min="16122" max="16122" width="10.85546875" style="29" customWidth="1"/>
    <col min="16123" max="16123" width="10.5703125" style="29" customWidth="1"/>
    <col min="16124" max="16124" width="10.42578125" style="29" customWidth="1"/>
    <col min="16125" max="16125" width="8.7109375" style="29" customWidth="1"/>
    <col min="16126" max="16126" width="9" style="29" customWidth="1"/>
    <col min="16127" max="16127" width="12" style="29" customWidth="1"/>
    <col min="16128" max="16128" width="9" style="29" customWidth="1"/>
    <col min="16129" max="16129" width="8.7109375" style="29" customWidth="1"/>
    <col min="16130" max="16130" width="8.28515625" style="29" customWidth="1"/>
    <col min="16131" max="16131" width="11.5703125" style="29" customWidth="1"/>
    <col min="16132" max="16132" width="19" style="29" customWidth="1"/>
    <col min="16133" max="16133" width="1" style="29" customWidth="1"/>
    <col min="16134" max="16134" width="8.42578125" style="29" customWidth="1"/>
    <col min="16135" max="16135" width="7.140625" style="29" customWidth="1"/>
    <col min="16136" max="16136" width="3.85546875" style="29" bestFit="1" customWidth="1"/>
    <col min="16137" max="16137" width="9.7109375" style="29" customWidth="1"/>
    <col min="16138" max="16138" width="7.85546875" style="29" customWidth="1"/>
    <col min="16139" max="16139" width="8.7109375" style="29" customWidth="1"/>
    <col min="16140" max="16140" width="8.5703125" style="29" customWidth="1"/>
    <col min="16141" max="16384" width="11.42578125" style="29"/>
  </cols>
  <sheetData>
    <row r="1" spans="2:14" ht="6.75" customHeight="1" x14ac:dyDescent="0.25"/>
    <row r="2" spans="2:14" ht="17.100000000000001" customHeight="1" x14ac:dyDescent="0.25">
      <c r="B2" s="452"/>
      <c r="C2" s="452"/>
      <c r="D2" s="452"/>
      <c r="E2" s="453" t="s">
        <v>125</v>
      </c>
      <c r="F2" s="453"/>
      <c r="G2" s="453"/>
      <c r="H2" s="453"/>
      <c r="I2" s="453"/>
      <c r="J2" s="453"/>
      <c r="K2" s="453"/>
      <c r="L2" s="453"/>
      <c r="M2" s="453"/>
    </row>
    <row r="3" spans="2:14" ht="17.100000000000001" customHeight="1" x14ac:dyDescent="0.25">
      <c r="B3" s="452"/>
      <c r="C3" s="452"/>
      <c r="D3" s="452"/>
      <c r="E3" s="446" t="s">
        <v>126</v>
      </c>
      <c r="F3" s="446"/>
      <c r="G3" s="446"/>
      <c r="H3" s="446"/>
      <c r="I3" s="446"/>
      <c r="J3" s="446"/>
      <c r="K3" s="446"/>
      <c r="L3" s="446"/>
      <c r="M3" s="446"/>
    </row>
    <row r="4" spans="2:14" ht="17.100000000000001" customHeight="1" x14ac:dyDescent="0.25">
      <c r="B4" s="452"/>
      <c r="C4" s="452"/>
      <c r="D4" s="452"/>
      <c r="E4" s="454" t="s">
        <v>127</v>
      </c>
      <c r="F4" s="454"/>
      <c r="G4" s="454" t="s">
        <v>128</v>
      </c>
      <c r="H4" s="454"/>
      <c r="I4" s="454" t="s">
        <v>129</v>
      </c>
      <c r="J4" s="454"/>
      <c r="K4" s="454"/>
      <c r="L4" s="454"/>
      <c r="M4" s="30" t="s">
        <v>112</v>
      </c>
    </row>
    <row r="5" spans="2:14" ht="12.75" customHeight="1" x14ac:dyDescent="0.25">
      <c r="B5" s="455"/>
      <c r="C5" s="455"/>
      <c r="D5" s="455"/>
      <c r="E5" s="455"/>
      <c r="F5" s="455"/>
      <c r="G5" s="455"/>
      <c r="H5" s="455"/>
      <c r="I5" s="455"/>
      <c r="J5" s="455"/>
      <c r="K5" s="455"/>
      <c r="L5" s="455"/>
      <c r="M5" s="455"/>
    </row>
    <row r="6" spans="2:14" ht="33.75" customHeight="1" x14ac:dyDescent="0.25">
      <c r="B6" s="437" t="s">
        <v>130</v>
      </c>
      <c r="C6" s="437"/>
      <c r="D6" s="437"/>
      <c r="E6" s="456" t="str">
        <f>IF(E8="","",VLOOKUP(E8,datos!B:DB,2,FALSE))</f>
        <v/>
      </c>
      <c r="F6" s="456"/>
      <c r="G6" s="456"/>
      <c r="H6" s="456"/>
      <c r="I6" s="456"/>
      <c r="J6" s="456"/>
      <c r="K6" s="456"/>
      <c r="L6" s="456"/>
      <c r="M6" s="456"/>
    </row>
    <row r="7" spans="2:14" ht="33.75" customHeight="1" x14ac:dyDescent="0.25">
      <c r="B7" s="437" t="s">
        <v>131</v>
      </c>
      <c r="C7" s="437"/>
      <c r="D7" s="437"/>
      <c r="E7" s="448" t="str">
        <f>IF($E$8="","",VLOOKUP($E$8,datos!B:DB,3,FALSE))</f>
        <v/>
      </c>
      <c r="F7" s="448"/>
      <c r="G7" s="448"/>
      <c r="H7" s="448"/>
      <c r="I7" s="448"/>
      <c r="J7" s="448"/>
      <c r="K7" s="448"/>
      <c r="L7" s="448"/>
      <c r="M7" s="448"/>
    </row>
    <row r="8" spans="2:14" ht="24" customHeight="1" x14ac:dyDescent="0.25">
      <c r="B8" s="450" t="s">
        <v>4</v>
      </c>
      <c r="C8" s="450"/>
      <c r="D8" s="450"/>
      <c r="E8" s="451"/>
      <c r="F8" s="451"/>
      <c r="G8" s="451"/>
      <c r="H8" s="451"/>
      <c r="I8" s="451"/>
      <c r="J8" s="451"/>
      <c r="K8" s="451"/>
      <c r="L8" s="451"/>
      <c r="M8" s="451"/>
    </row>
    <row r="9" spans="2:14" ht="23.25" customHeight="1" x14ac:dyDescent="0.25">
      <c r="B9" s="437" t="s">
        <v>132</v>
      </c>
      <c r="C9" s="437"/>
      <c r="D9" s="437"/>
      <c r="E9" s="448" t="str">
        <f>IF($E$8="","",VLOOKUP($E$8,datos!B:DB,4,FALSE))</f>
        <v/>
      </c>
      <c r="F9" s="448"/>
      <c r="G9" s="448"/>
      <c r="H9" s="448"/>
      <c r="I9" s="448"/>
      <c r="J9" s="448"/>
      <c r="K9" s="448"/>
      <c r="L9" s="448"/>
      <c r="M9" s="448"/>
    </row>
    <row r="10" spans="2:14" ht="95.25" customHeight="1" x14ac:dyDescent="0.25">
      <c r="B10" s="437" t="s">
        <v>133</v>
      </c>
      <c r="C10" s="437"/>
      <c r="D10" s="437"/>
      <c r="E10" s="449" t="str">
        <f>IF($E$8="","",VLOOKUP($E$8,datos!B:DB,5,FALSE))</f>
        <v/>
      </c>
      <c r="F10" s="449"/>
      <c r="G10" s="449"/>
      <c r="H10" s="449"/>
      <c r="I10" s="449"/>
      <c r="J10" s="449"/>
      <c r="K10" s="449"/>
      <c r="L10" s="449"/>
      <c r="M10" s="449"/>
    </row>
    <row r="11" spans="2:14" ht="25.5" customHeight="1" x14ac:dyDescent="0.25">
      <c r="B11" s="437" t="s">
        <v>134</v>
      </c>
      <c r="C11" s="437"/>
      <c r="D11" s="437"/>
      <c r="E11" s="439" t="str">
        <f>IF($E$8="","",VLOOKUP($E$8,datos!B:DB,6,FALSE))</f>
        <v/>
      </c>
      <c r="F11" s="439"/>
      <c r="G11" s="439"/>
      <c r="H11" s="439"/>
      <c r="I11" s="439"/>
      <c r="J11" s="439"/>
      <c r="K11" s="439"/>
      <c r="L11" s="439"/>
      <c r="M11" s="439"/>
      <c r="N11" s="31"/>
    </row>
    <row r="12" spans="2:14" ht="24.75" customHeight="1" x14ac:dyDescent="0.25">
      <c r="B12" s="437" t="s">
        <v>45</v>
      </c>
      <c r="C12" s="437"/>
      <c r="D12" s="437"/>
      <c r="E12" s="447" t="str">
        <f>IF($E$8="","",VLOOKUP($E$8,datos!B:DB,7,FALSE))</f>
        <v/>
      </c>
      <c r="F12" s="447"/>
      <c r="G12" s="447"/>
      <c r="H12" s="447"/>
      <c r="I12" s="447"/>
      <c r="J12" s="447"/>
      <c r="K12" s="447"/>
      <c r="L12" s="447"/>
      <c r="M12" s="447"/>
      <c r="N12" s="31"/>
    </row>
    <row r="13" spans="2:14" ht="40.5" customHeight="1" x14ac:dyDescent="0.25">
      <c r="B13" s="437" t="s">
        <v>135</v>
      </c>
      <c r="C13" s="437"/>
      <c r="D13" s="437"/>
      <c r="E13" s="448" t="str">
        <f>IF($E$8="","",VLOOKUP($E$8,datos!B:DB,8,FALSE))</f>
        <v/>
      </c>
      <c r="F13" s="448"/>
      <c r="G13" s="448"/>
      <c r="H13" s="448"/>
      <c r="I13" s="448"/>
      <c r="J13" s="448"/>
      <c r="K13" s="448"/>
      <c r="L13" s="448"/>
      <c r="M13" s="448"/>
      <c r="N13" s="31"/>
    </row>
    <row r="14" spans="2:14" ht="27" customHeight="1" x14ac:dyDescent="0.25">
      <c r="B14" s="437" t="s">
        <v>136</v>
      </c>
      <c r="C14" s="437"/>
      <c r="D14" s="437"/>
      <c r="E14" s="443" t="str">
        <f>IF($E$8="","",VLOOKUP($E$8,datos!B:DB,63,FALSE))</f>
        <v/>
      </c>
      <c r="F14" s="443"/>
      <c r="G14" s="444" t="s">
        <v>137</v>
      </c>
      <c r="H14" s="444"/>
      <c r="I14" s="445" t="str">
        <f>IF($E$8="","",VLOOKUP($E$8,datos!B:DB,64,FALSE))</f>
        <v/>
      </c>
      <c r="J14" s="445"/>
      <c r="K14" s="445"/>
      <c r="L14" s="445"/>
      <c r="M14" s="445"/>
      <c r="N14" s="31"/>
    </row>
    <row r="15" spans="2:14" ht="27" customHeight="1" x14ac:dyDescent="0.25">
      <c r="B15" s="437" t="s">
        <v>138</v>
      </c>
      <c r="C15" s="437"/>
      <c r="D15" s="437"/>
      <c r="E15" s="443" t="str">
        <f>IF($E$8="","",VLOOKUP($E$8,datos!B:DB,66,FALSE))</f>
        <v/>
      </c>
      <c r="F15" s="443"/>
      <c r="G15" s="444" t="s">
        <v>137</v>
      </c>
      <c r="H15" s="444"/>
      <c r="I15" s="445" t="str">
        <f>IF($E$8="","",VLOOKUP($E$8,datos!B:DB,67,FALSE))</f>
        <v/>
      </c>
      <c r="J15" s="445"/>
      <c r="K15" s="445"/>
      <c r="L15" s="445"/>
      <c r="M15" s="445"/>
      <c r="N15" s="31"/>
    </row>
    <row r="16" spans="2:14" ht="27" customHeight="1" x14ac:dyDescent="0.25">
      <c r="B16" s="437" t="s">
        <v>139</v>
      </c>
      <c r="C16" s="437"/>
      <c r="D16" s="437"/>
      <c r="E16" s="443" t="str">
        <f>IF($E$8="","",VLOOKUP($E$8,datos!B:DB,11,FALSE))</f>
        <v/>
      </c>
      <c r="F16" s="443"/>
      <c r="G16" s="443"/>
      <c r="H16" s="443"/>
      <c r="I16" s="446" t="s">
        <v>76</v>
      </c>
      <c r="J16" s="446"/>
      <c r="K16" s="445" t="str">
        <f>IF($E$8="","",VLOOKUP($E$8,datos!B:DB,12,FALSE))</f>
        <v/>
      </c>
      <c r="L16" s="445"/>
      <c r="M16" s="445"/>
      <c r="N16" s="31"/>
    </row>
    <row r="17" spans="2:14" ht="27" customHeight="1" x14ac:dyDescent="0.25">
      <c r="B17" s="437" t="s">
        <v>77</v>
      </c>
      <c r="C17" s="437"/>
      <c r="D17" s="437"/>
      <c r="E17" s="438" t="str">
        <f>IF($E$8="","",VLOOKUP($E$8,datos!B:DB,13,FALSE))</f>
        <v/>
      </c>
      <c r="F17" s="438"/>
      <c r="G17" s="438"/>
      <c r="H17" s="438"/>
      <c r="I17" s="438"/>
      <c r="J17" s="438"/>
      <c r="K17" s="438"/>
      <c r="L17" s="438"/>
      <c r="M17" s="438"/>
      <c r="N17" s="31"/>
    </row>
    <row r="18" spans="2:14" ht="27" customHeight="1" x14ac:dyDescent="0.25">
      <c r="B18" s="437" t="s">
        <v>140</v>
      </c>
      <c r="C18" s="437"/>
      <c r="D18" s="437"/>
      <c r="E18" s="439" t="str">
        <f>IF($E$8="","",VLOOKUP($E$8,datos!B:DB,9,FALSE))</f>
        <v/>
      </c>
      <c r="F18" s="439"/>
      <c r="G18" s="439"/>
      <c r="H18" s="439"/>
      <c r="I18" s="439"/>
      <c r="J18" s="439"/>
      <c r="K18" s="439"/>
      <c r="L18" s="439"/>
      <c r="M18" s="439"/>
      <c r="N18" s="31"/>
    </row>
    <row r="19" spans="2:14" ht="27" customHeight="1" x14ac:dyDescent="0.25">
      <c r="B19" s="437" t="s">
        <v>141</v>
      </c>
      <c r="C19" s="437"/>
      <c r="D19" s="437"/>
      <c r="E19" s="439" t="str">
        <f>IF($E$8="","",VLOOKUP($E$8,datos!B:DB,10,FALSE))</f>
        <v/>
      </c>
      <c r="F19" s="439"/>
      <c r="G19" s="439"/>
      <c r="H19" s="439"/>
      <c r="I19" s="439"/>
      <c r="J19" s="439"/>
      <c r="K19" s="439"/>
      <c r="L19" s="439"/>
      <c r="M19" s="439"/>
      <c r="N19" s="31"/>
    </row>
    <row r="20" spans="2:14" ht="9" customHeight="1" x14ac:dyDescent="0.25">
      <c r="B20" s="32"/>
      <c r="C20" s="32"/>
      <c r="D20" s="32"/>
      <c r="E20" s="33"/>
      <c r="F20" s="33"/>
      <c r="G20" s="34"/>
      <c r="H20" s="34"/>
      <c r="I20" s="34"/>
      <c r="J20" s="34"/>
      <c r="K20" s="34"/>
      <c r="L20" s="34"/>
      <c r="M20" s="34"/>
      <c r="N20" s="31"/>
    </row>
    <row r="21" spans="2:14" ht="62.25" customHeight="1" x14ac:dyDescent="0.25">
      <c r="B21" s="440" t="str">
        <f>CONCATENATE(textos!B2, TEXT(E18, "dd/mm/yyyy"),textos!B3,B31,textos!B4,E9,textos!B5, E8,textos!B6,I31,textos!B7)</f>
        <v>En Villavicencio - Meta el:  se reunieron las siguientes personas:  como supervisor(a), del  No. , y  como contratista, dejando constancia que por medio de la presente se da inicio a la ejecución del contrato en mención, previa verificación del cumplimiento de los requisitos de perfeccionamiento, legalización y ejecución.</v>
      </c>
      <c r="C21" s="440"/>
      <c r="D21" s="440"/>
      <c r="E21" s="440"/>
      <c r="F21" s="440"/>
      <c r="G21" s="440"/>
      <c r="H21" s="440"/>
      <c r="I21" s="440"/>
      <c r="J21" s="440"/>
      <c r="K21" s="440"/>
      <c r="L21" s="440"/>
      <c r="M21" s="440"/>
    </row>
    <row r="22" spans="2:14" ht="27.75" customHeight="1" x14ac:dyDescent="0.25">
      <c r="B22" s="441" t="s">
        <v>142</v>
      </c>
      <c r="C22" s="441"/>
      <c r="D22" s="441"/>
      <c r="E22" s="441"/>
      <c r="F22" s="441"/>
      <c r="G22" s="441"/>
      <c r="H22" s="441"/>
      <c r="I22" s="441"/>
      <c r="J22" s="441"/>
      <c r="K22" s="441"/>
      <c r="L22" s="441"/>
      <c r="M22" s="441"/>
    </row>
    <row r="23" spans="2:14" ht="12" customHeight="1" x14ac:dyDescent="0.25">
      <c r="B23" s="61"/>
      <c r="C23" s="61"/>
      <c r="D23" s="61"/>
      <c r="E23" s="61"/>
      <c r="F23" s="61"/>
      <c r="G23" s="61"/>
      <c r="H23" s="61"/>
      <c r="I23" s="61"/>
      <c r="J23" s="61"/>
      <c r="K23" s="61"/>
      <c r="L23" s="61"/>
      <c r="M23" s="61"/>
    </row>
    <row r="24" spans="2:14" x14ac:dyDescent="0.25">
      <c r="B24" s="442" t="str">
        <f>CONCATENATE("Para constancia se firma la presenta acta, en Villavicencio Meta el: ",TEXT(E18,"dd/mm/yyyy"))</f>
        <v xml:space="preserve">Para constancia se firma la presenta acta, en Villavicencio Meta el: </v>
      </c>
      <c r="C24" s="442"/>
      <c r="D24" s="442"/>
      <c r="E24" s="442"/>
      <c r="F24" s="442"/>
      <c r="G24" s="442"/>
      <c r="H24" s="442"/>
      <c r="I24" s="442"/>
      <c r="J24" s="442"/>
      <c r="K24" s="442"/>
      <c r="L24" s="442"/>
      <c r="M24" s="442"/>
    </row>
    <row r="25" spans="2:14" ht="8.25" customHeight="1" x14ac:dyDescent="0.25">
      <c r="G25" s="84"/>
      <c r="H25" s="84"/>
      <c r="I25" s="84"/>
      <c r="J25" s="35"/>
      <c r="K25" s="35"/>
      <c r="L25" s="35"/>
    </row>
    <row r="26" spans="2:14" x14ac:dyDescent="0.25">
      <c r="B26" s="434" t="s">
        <v>143</v>
      </c>
      <c r="C26" s="434"/>
      <c r="D26" s="434"/>
      <c r="E26" s="434"/>
      <c r="F26" s="434"/>
      <c r="G26" s="36"/>
      <c r="I26" s="434" t="s">
        <v>144</v>
      </c>
      <c r="J26" s="434"/>
      <c r="K26" s="434"/>
      <c r="L26" s="434"/>
      <c r="M26" s="434"/>
    </row>
    <row r="27" spans="2:14" x14ac:dyDescent="0.25">
      <c r="B27" s="436"/>
      <c r="C27" s="436"/>
      <c r="D27" s="436"/>
      <c r="E27" s="436"/>
      <c r="F27" s="436"/>
      <c r="G27" s="36"/>
      <c r="I27" s="436"/>
      <c r="J27" s="436"/>
      <c r="K27" s="436"/>
      <c r="L27" s="436"/>
      <c r="M27" s="436"/>
    </row>
    <row r="28" spans="2:14" ht="15.75" customHeight="1" x14ac:dyDescent="0.25">
      <c r="B28" s="436"/>
      <c r="C28" s="436"/>
      <c r="D28" s="436"/>
      <c r="E28" s="436"/>
      <c r="F28" s="436"/>
      <c r="G28" s="36"/>
      <c r="I28" s="436"/>
      <c r="J28" s="436"/>
      <c r="K28" s="436"/>
      <c r="L28" s="436"/>
      <c r="M28" s="436"/>
    </row>
    <row r="29" spans="2:14" ht="17.25" customHeight="1" x14ac:dyDescent="0.25">
      <c r="B29" s="436"/>
      <c r="C29" s="436"/>
      <c r="D29" s="436"/>
      <c r="E29" s="436"/>
      <c r="F29" s="436"/>
      <c r="G29" s="36"/>
      <c r="I29" s="436"/>
      <c r="J29" s="436"/>
      <c r="K29" s="436"/>
      <c r="L29" s="436"/>
      <c r="M29" s="436"/>
    </row>
    <row r="30" spans="2:14" x14ac:dyDescent="0.25">
      <c r="B30" s="436"/>
      <c r="C30" s="436"/>
      <c r="D30" s="436"/>
      <c r="E30" s="436"/>
      <c r="F30" s="436"/>
      <c r="G30" s="36"/>
      <c r="I30" s="436"/>
      <c r="J30" s="436"/>
      <c r="K30" s="436"/>
      <c r="L30" s="436"/>
      <c r="M30" s="436"/>
    </row>
    <row r="31" spans="2:14" ht="25.5" customHeight="1" x14ac:dyDescent="0.25">
      <c r="B31" s="434" t="str">
        <f>IF($E$8="","",VLOOKUP($E$8,datos!B:DB,61,FALSE))</f>
        <v/>
      </c>
      <c r="C31" s="434"/>
      <c r="D31" s="434"/>
      <c r="E31" s="434"/>
      <c r="F31" s="434"/>
      <c r="G31" s="60"/>
      <c r="I31" s="434" t="str">
        <f>IF($E$8="","",VLOOKUP($E$8,datos!B:DB,3,FALSE))</f>
        <v/>
      </c>
      <c r="J31" s="434"/>
      <c r="K31" s="434"/>
      <c r="L31" s="434"/>
      <c r="M31" s="434"/>
    </row>
    <row r="32" spans="2:14" ht="24.95" customHeight="1" x14ac:dyDescent="0.25">
      <c r="B32" s="435" t="str">
        <f>IF($E$8="","",VLOOKUP($E$8,datos!B:DB,62,FALSE))</f>
        <v/>
      </c>
      <c r="C32" s="435"/>
      <c r="D32" s="435"/>
      <c r="E32" s="435"/>
      <c r="F32" s="435"/>
      <c r="G32" s="60"/>
      <c r="I32" s="435" t="str">
        <f>CONCATENATE("C.C. No. ",IF(E8="","",VLOOKUP(E8,datos!B:DB,2,FALSE)))</f>
        <v xml:space="preserve">C.C. No. </v>
      </c>
      <c r="J32" s="435"/>
      <c r="K32" s="435"/>
      <c r="L32" s="435"/>
      <c r="M32" s="435"/>
    </row>
    <row r="33" spans="2:13" ht="24.95" customHeight="1" x14ac:dyDescent="0.25">
      <c r="B33" s="435" t="str">
        <f>IF($E$8="","",VLOOKUP($E$8,datos!B:DB,60,FALSE))</f>
        <v/>
      </c>
      <c r="C33" s="435"/>
      <c r="D33" s="435"/>
      <c r="E33" s="435"/>
      <c r="F33" s="435"/>
      <c r="G33" s="63"/>
      <c r="H33" s="36"/>
      <c r="I33" s="436"/>
      <c r="J33" s="436"/>
      <c r="K33" s="436"/>
      <c r="L33" s="436"/>
      <c r="M33" s="436"/>
    </row>
    <row r="34" spans="2:13" ht="4.5" customHeight="1" x14ac:dyDescent="0.25"/>
  </sheetData>
  <sheetProtection algorithmName="SHA-512" hashValue="B7ILdWlKpQaTD/NKS++mNqnM5IIS/saQ4j1t6ikbWgAq01VbVHzczWtj6jaBFyTZ0qTPwa416uFNV5ipzSTUhw==" saltValue="YDIdbpUttSvpG8GG1JseMQ==" spinCount="100000" sheet="1" formatCells="0" formatRows="0" insertHyperlinks="0"/>
  <mergeCells count="54">
    <mergeCell ref="B8:D8"/>
    <mergeCell ref="E8:M8"/>
    <mergeCell ref="B2:D4"/>
    <mergeCell ref="E2:M2"/>
    <mergeCell ref="E3:M3"/>
    <mergeCell ref="E4:F4"/>
    <mergeCell ref="G4:H4"/>
    <mergeCell ref="I4:L4"/>
    <mergeCell ref="B5:M5"/>
    <mergeCell ref="B6:D6"/>
    <mergeCell ref="E6:M6"/>
    <mergeCell ref="B7:D7"/>
    <mergeCell ref="E7:M7"/>
    <mergeCell ref="B9:D9"/>
    <mergeCell ref="E9:M9"/>
    <mergeCell ref="B10:D10"/>
    <mergeCell ref="E10:M10"/>
    <mergeCell ref="B11:D11"/>
    <mergeCell ref="E11:M11"/>
    <mergeCell ref="B12:D12"/>
    <mergeCell ref="E12:M12"/>
    <mergeCell ref="B13:D13"/>
    <mergeCell ref="E13:M13"/>
    <mergeCell ref="B14:D14"/>
    <mergeCell ref="E14:F14"/>
    <mergeCell ref="G14:H14"/>
    <mergeCell ref="I14:M14"/>
    <mergeCell ref="B15:D15"/>
    <mergeCell ref="E15:F15"/>
    <mergeCell ref="G15:H15"/>
    <mergeCell ref="I15:M15"/>
    <mergeCell ref="B16:D16"/>
    <mergeCell ref="E16:H16"/>
    <mergeCell ref="I16:J16"/>
    <mergeCell ref="K16:M16"/>
    <mergeCell ref="B27:F30"/>
    <mergeCell ref="I27:M30"/>
    <mergeCell ref="B17:D17"/>
    <mergeCell ref="E17:M17"/>
    <mergeCell ref="B18:D18"/>
    <mergeCell ref="E18:M18"/>
    <mergeCell ref="B19:D19"/>
    <mergeCell ref="E19:M19"/>
    <mergeCell ref="B21:M21"/>
    <mergeCell ref="B22:M22"/>
    <mergeCell ref="B24:M24"/>
    <mergeCell ref="B26:F26"/>
    <mergeCell ref="I26:M26"/>
    <mergeCell ref="B31:F31"/>
    <mergeCell ref="I31:M31"/>
    <mergeCell ref="I32:M32"/>
    <mergeCell ref="B32:F32"/>
    <mergeCell ref="B33:F33"/>
    <mergeCell ref="I33:M33"/>
  </mergeCells>
  <conditionalFormatting sqref="E8:M8">
    <cfRule type="containsBlanks" dxfId="2216" priority="1">
      <formula>LEN(TRIM(E8))=0</formula>
    </cfRule>
  </conditionalFormatting>
  <printOptions horizontalCentered="1"/>
  <pageMargins left="0.39370078740157483" right="0.39370078740157483" top="0.59055118110236227" bottom="0.39370078740157483" header="0" footer="0"/>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B1:N36"/>
  <sheetViews>
    <sheetView view="pageBreakPreview" zoomScaleNormal="100" zoomScaleSheetLayoutView="100" workbookViewId="0">
      <selection activeCell="B20" sqref="B20:D20"/>
    </sheetView>
  </sheetViews>
  <sheetFormatPr baseColWidth="10" defaultRowHeight="12.75" x14ac:dyDescent="0.25"/>
  <cols>
    <col min="1" max="1" width="1" style="26" customWidth="1"/>
    <col min="2" max="2" width="12.85546875" style="26" customWidth="1"/>
    <col min="3" max="3" width="10" style="26" customWidth="1"/>
    <col min="4" max="4" width="18.7109375" style="26" customWidth="1"/>
    <col min="5" max="5" width="12.7109375" style="26" customWidth="1"/>
    <col min="6" max="6" width="15.42578125" style="26" customWidth="1"/>
    <col min="7" max="7" width="14.42578125" style="26" customWidth="1"/>
    <col min="8" max="8" width="15.5703125" style="26" customWidth="1"/>
    <col min="9" max="9" width="1" style="26" customWidth="1"/>
    <col min="10" max="10" width="11.85546875" style="26" bestFit="1" customWidth="1"/>
    <col min="11" max="11" width="11.42578125" style="26"/>
    <col min="12" max="12" width="17.42578125" style="26" hidden="1" customWidth="1"/>
    <col min="13" max="13" width="11.7109375" style="26" customWidth="1"/>
    <col min="14" max="14" width="5.7109375" style="26" hidden="1" customWidth="1"/>
    <col min="15" max="16384" width="11.42578125" style="26"/>
  </cols>
  <sheetData>
    <row r="1" spans="2:12" ht="6" customHeight="1" x14ac:dyDescent="0.25"/>
    <row r="2" spans="2:12" ht="15" customHeight="1" x14ac:dyDescent="0.25">
      <c r="B2" s="467"/>
      <c r="C2" s="467"/>
      <c r="D2" s="469" t="s">
        <v>107</v>
      </c>
      <c r="E2" s="469"/>
      <c r="F2" s="469"/>
      <c r="G2" s="469"/>
      <c r="H2" s="469"/>
    </row>
    <row r="3" spans="2:12" ht="15" customHeight="1" x14ac:dyDescent="0.25">
      <c r="B3" s="467"/>
      <c r="C3" s="467"/>
      <c r="D3" s="470" t="s">
        <v>108</v>
      </c>
      <c r="E3" s="470"/>
      <c r="F3" s="470"/>
      <c r="G3" s="470"/>
      <c r="H3" s="470"/>
    </row>
    <row r="4" spans="2:12" ht="15" customHeight="1" x14ac:dyDescent="0.25">
      <c r="B4" s="467"/>
      <c r="C4" s="467"/>
      <c r="D4" s="65" t="s">
        <v>109</v>
      </c>
      <c r="E4" s="65" t="s">
        <v>110</v>
      </c>
      <c r="F4" s="471" t="s">
        <v>111</v>
      </c>
      <c r="G4" s="471"/>
      <c r="H4" s="65" t="s">
        <v>112</v>
      </c>
    </row>
    <row r="5" spans="2:12" ht="15" customHeight="1" x14ac:dyDescent="0.25">
      <c r="B5" s="472"/>
      <c r="C5" s="472"/>
      <c r="D5" s="472"/>
      <c r="E5" s="472"/>
      <c r="F5" s="472"/>
      <c r="G5" s="472"/>
      <c r="H5" s="472"/>
    </row>
    <row r="6" spans="2:12" ht="18" customHeight="1" x14ac:dyDescent="0.25">
      <c r="B6" s="62" t="s">
        <v>113</v>
      </c>
      <c r="C6" s="465" t="str">
        <f>IF(ActadeInicio!E8="","",ActadeInicio!E18)</f>
        <v/>
      </c>
      <c r="D6" s="465"/>
      <c r="E6" s="465"/>
      <c r="F6" s="465"/>
      <c r="G6" s="465"/>
      <c r="H6" s="465"/>
      <c r="L6" s="97">
        <v>45341</v>
      </c>
    </row>
    <row r="7" spans="2:12" ht="15" customHeight="1" x14ac:dyDescent="0.25">
      <c r="B7" s="62"/>
      <c r="C7" s="64"/>
      <c r="D7" s="64"/>
      <c r="E7" s="64"/>
      <c r="F7" s="27"/>
      <c r="G7" s="66"/>
      <c r="H7" s="66"/>
    </row>
    <row r="8" spans="2:12" ht="18" customHeight="1" x14ac:dyDescent="0.25">
      <c r="B8" s="28" t="s">
        <v>114</v>
      </c>
      <c r="C8" s="462" t="str">
        <f>IF(ActadeInicio!E8="","",ActadeInicio!B31)</f>
        <v/>
      </c>
      <c r="D8" s="462"/>
      <c r="E8" s="462"/>
      <c r="F8" s="462"/>
      <c r="G8" s="462"/>
      <c r="H8" s="462"/>
    </row>
    <row r="9" spans="2:12" ht="18" customHeight="1" x14ac:dyDescent="0.25">
      <c r="B9" s="62"/>
      <c r="C9" s="465" t="s">
        <v>115</v>
      </c>
      <c r="D9" s="465"/>
      <c r="E9" s="465"/>
      <c r="F9" s="465"/>
      <c r="G9" s="465"/>
      <c r="H9" s="465"/>
    </row>
    <row r="10" spans="2:12" ht="15" customHeight="1" x14ac:dyDescent="0.25">
      <c r="B10" s="62"/>
      <c r="C10" s="64"/>
      <c r="D10" s="64"/>
      <c r="E10" s="64"/>
      <c r="F10" s="64"/>
      <c r="G10" s="64"/>
      <c r="H10" s="64"/>
    </row>
    <row r="11" spans="2:12" ht="18" customHeight="1" x14ac:dyDescent="0.25">
      <c r="B11" s="28" t="s">
        <v>116</v>
      </c>
      <c r="C11" s="462" t="str">
        <f>IF($C$6="","",IF($C$6&lt;$L$6," WILSON EDUARDO ZARATE TORRES","WILSON FERNANDO SALGADO CIFUENTES"))</f>
        <v/>
      </c>
      <c r="D11" s="462"/>
      <c r="E11" s="462"/>
      <c r="F11" s="462"/>
      <c r="G11" s="462"/>
      <c r="H11" s="462"/>
    </row>
    <row r="12" spans="2:12" ht="18" customHeight="1" x14ac:dyDescent="0.25">
      <c r="B12" s="62"/>
      <c r="C12" s="465" t="s">
        <v>207</v>
      </c>
      <c r="D12" s="465"/>
      <c r="E12" s="465"/>
      <c r="F12" s="465"/>
      <c r="G12" s="465"/>
      <c r="H12" s="465"/>
    </row>
    <row r="13" spans="2:12" ht="15" customHeight="1" x14ac:dyDescent="0.25">
      <c r="B13" s="62"/>
      <c r="C13" s="64"/>
      <c r="D13" s="64"/>
      <c r="E13" s="64"/>
      <c r="F13" s="64"/>
      <c r="G13" s="66"/>
      <c r="H13" s="66"/>
    </row>
    <row r="14" spans="2:12" ht="18" customHeight="1" x14ac:dyDescent="0.25">
      <c r="B14" s="28" t="s">
        <v>117</v>
      </c>
      <c r="C14" s="462" t="s">
        <v>118</v>
      </c>
      <c r="D14" s="462"/>
      <c r="E14" s="462"/>
      <c r="F14" s="462"/>
      <c r="G14" s="462"/>
      <c r="H14" s="462"/>
    </row>
    <row r="15" spans="2:12" ht="15" customHeight="1" x14ac:dyDescent="0.25">
      <c r="B15" s="62"/>
      <c r="C15" s="64"/>
      <c r="D15" s="64"/>
      <c r="E15" s="64"/>
      <c r="F15" s="64"/>
      <c r="G15" s="66"/>
      <c r="H15" s="66"/>
    </row>
    <row r="16" spans="2:12" ht="15" customHeight="1" x14ac:dyDescent="0.25">
      <c r="B16" s="62"/>
      <c r="C16" s="64"/>
      <c r="D16" s="64"/>
      <c r="E16" s="64"/>
      <c r="F16" s="64"/>
      <c r="G16" s="66"/>
      <c r="H16" s="66"/>
    </row>
    <row r="17" spans="2:8" ht="46.5" customHeight="1" x14ac:dyDescent="0.25">
      <c r="B17" s="459" t="s">
        <v>119</v>
      </c>
      <c r="C17" s="460"/>
      <c r="D17" s="460"/>
      <c r="E17" s="460"/>
      <c r="F17" s="460"/>
      <c r="G17" s="460"/>
      <c r="H17" s="460"/>
    </row>
    <row r="18" spans="2:8" ht="15" customHeight="1" x14ac:dyDescent="0.25">
      <c r="B18" s="66"/>
      <c r="C18" s="66"/>
      <c r="D18" s="66"/>
      <c r="E18" s="66"/>
      <c r="F18" s="66"/>
      <c r="G18" s="66"/>
      <c r="H18" s="66"/>
    </row>
    <row r="19" spans="2:8" ht="28.5" customHeight="1" x14ac:dyDescent="0.25">
      <c r="B19" s="466" t="s">
        <v>120</v>
      </c>
      <c r="C19" s="466"/>
      <c r="D19" s="466"/>
      <c r="E19" s="466" t="s">
        <v>6</v>
      </c>
      <c r="F19" s="466"/>
      <c r="G19" s="466"/>
      <c r="H19" s="466"/>
    </row>
    <row r="20" spans="2:8" ht="33" customHeight="1" x14ac:dyDescent="0.25">
      <c r="B20" s="467" t="str">
        <f>IF(ActadeInicio!E8="","",ActadeInicio!E8)</f>
        <v/>
      </c>
      <c r="C20" s="467"/>
      <c r="D20" s="467"/>
      <c r="E20" s="468" t="str">
        <f>IF(ActadeInicio!E8="","",ActadeInicio!E7)</f>
        <v/>
      </c>
      <c r="F20" s="468"/>
      <c r="G20" s="468"/>
      <c r="H20" s="468"/>
    </row>
    <row r="21" spans="2:8" ht="15" customHeight="1" x14ac:dyDescent="0.25">
      <c r="G21" s="461"/>
      <c r="H21" s="461"/>
    </row>
    <row r="22" spans="2:8" ht="22.5" customHeight="1" x14ac:dyDescent="0.25">
      <c r="B22" s="458" t="s">
        <v>121</v>
      </c>
      <c r="C22" s="458"/>
      <c r="D22" s="458"/>
      <c r="E22" s="458"/>
      <c r="F22" s="458"/>
      <c r="G22" s="458"/>
      <c r="H22" s="458"/>
    </row>
    <row r="23" spans="2:8" ht="15" customHeight="1" x14ac:dyDescent="0.25">
      <c r="G23" s="62"/>
      <c r="H23" s="62"/>
    </row>
    <row r="24" spans="2:8" ht="46.5" customHeight="1" x14ac:dyDescent="0.25">
      <c r="B24" s="459" t="s">
        <v>122</v>
      </c>
      <c r="C24" s="460"/>
      <c r="D24" s="460"/>
      <c r="E24" s="460"/>
      <c r="F24" s="460"/>
      <c r="G24" s="460"/>
      <c r="H24" s="460"/>
    </row>
    <row r="25" spans="2:8" ht="15" customHeight="1" x14ac:dyDescent="0.25">
      <c r="G25" s="62"/>
      <c r="H25" s="62"/>
    </row>
    <row r="26" spans="2:8" ht="15" customHeight="1" x14ac:dyDescent="0.25">
      <c r="G26" s="62"/>
      <c r="H26" s="62"/>
    </row>
    <row r="27" spans="2:8" ht="15" customHeight="1" x14ac:dyDescent="0.25">
      <c r="B27" s="461" t="s">
        <v>123</v>
      </c>
      <c r="C27" s="461"/>
      <c r="D27" s="62"/>
      <c r="F27" s="461" t="s">
        <v>124</v>
      </c>
      <c r="G27" s="461"/>
      <c r="H27" s="461"/>
    </row>
    <row r="28" spans="2:8" ht="15" customHeight="1" x14ac:dyDescent="0.25"/>
    <row r="29" spans="2:8" ht="15" customHeight="1" x14ac:dyDescent="0.25"/>
    <row r="30" spans="2:8" ht="15" customHeight="1" x14ac:dyDescent="0.25"/>
    <row r="31" spans="2:8" ht="15" customHeight="1" x14ac:dyDescent="0.25"/>
    <row r="32" spans="2:8" ht="15" customHeight="1" x14ac:dyDescent="0.25"/>
    <row r="33" spans="2:8" ht="15" customHeight="1" x14ac:dyDescent="0.25">
      <c r="B33" s="462" t="str">
        <f>IF(C11="","",C11)</f>
        <v/>
      </c>
      <c r="C33" s="463"/>
      <c r="D33" s="463"/>
      <c r="E33" s="28"/>
      <c r="F33" s="462" t="str">
        <f>IF(ActadeInicio!E8="","",ActadeInicio!B31)</f>
        <v/>
      </c>
      <c r="G33" s="463"/>
      <c r="H33" s="463"/>
    </row>
    <row r="34" spans="2:8" ht="26.25" customHeight="1" x14ac:dyDescent="0.25">
      <c r="B34" s="435" t="s">
        <v>207</v>
      </c>
      <c r="C34" s="435"/>
      <c r="D34" s="435"/>
      <c r="E34" s="62"/>
      <c r="F34" s="464" t="str">
        <f>IF(ActadeInicio!E8="","",VLOOKUP(ActadeInicio!E8,datos!B:DB,62,FALSE))</f>
        <v/>
      </c>
      <c r="G34" s="435"/>
      <c r="H34" s="435"/>
    </row>
    <row r="35" spans="2:8" ht="26.25" customHeight="1" x14ac:dyDescent="0.25">
      <c r="B35" s="435"/>
      <c r="C35" s="435"/>
      <c r="D35" s="435"/>
      <c r="E35" s="62"/>
      <c r="F35" s="457" t="str">
        <f>IF(ActadeInicio!E8="","",VLOOKUP(ActadeInicio!E8,datos!B:DB,60,FALSE))</f>
        <v/>
      </c>
      <c r="G35" s="458"/>
      <c r="H35" s="458"/>
    </row>
    <row r="36" spans="2:8" ht="9.9499999999999993" customHeight="1" x14ac:dyDescent="0.25"/>
  </sheetData>
  <sheetProtection algorithmName="SHA-512" hashValue="tlhfOOME9PPgpMEEuo5LFLRg1hWq9K324LGo9CqdzxR5knOg4FoVlyB6wwvI0TMtOJ7joyZhAGaKfMXek2hUhA==" saltValue="6AeZCIEod9rHn//cvuEKeQ==" spinCount="100000" sheet="1" scenarios="1"/>
  <mergeCells count="27">
    <mergeCell ref="C6:H6"/>
    <mergeCell ref="B2:C4"/>
    <mergeCell ref="D2:H2"/>
    <mergeCell ref="D3:H3"/>
    <mergeCell ref="F4:G4"/>
    <mergeCell ref="B5:H5"/>
    <mergeCell ref="B22:H22"/>
    <mergeCell ref="C8:H8"/>
    <mergeCell ref="C9:H9"/>
    <mergeCell ref="C11:H11"/>
    <mergeCell ref="C12:H12"/>
    <mergeCell ref="C14:H14"/>
    <mergeCell ref="B17:H17"/>
    <mergeCell ref="B19:D19"/>
    <mergeCell ref="E19:H19"/>
    <mergeCell ref="B20:D20"/>
    <mergeCell ref="E20:H20"/>
    <mergeCell ref="G21:H21"/>
    <mergeCell ref="F35:H35"/>
    <mergeCell ref="B24:H24"/>
    <mergeCell ref="B27:C27"/>
    <mergeCell ref="F27:H27"/>
    <mergeCell ref="B33:D33"/>
    <mergeCell ref="F33:H33"/>
    <mergeCell ref="B34:D34"/>
    <mergeCell ref="F34:H34"/>
    <mergeCell ref="B35:D35"/>
  </mergeCells>
  <printOptions horizontalCentered="1"/>
  <pageMargins left="0.78740157480314965" right="0.59055118110236227" top="0.59055118110236227" bottom="0.59055118110236227" header="0" footer="0"/>
  <pageSetup paperSize="125"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1:H25"/>
  <sheetViews>
    <sheetView view="pageBreakPreview" zoomScaleNormal="100" zoomScaleSheetLayoutView="100" workbookViewId="0">
      <selection activeCell="B22" sqref="B22:D22"/>
    </sheetView>
  </sheetViews>
  <sheetFormatPr baseColWidth="10" defaultRowHeight="12.75" x14ac:dyDescent="0.25"/>
  <cols>
    <col min="1" max="1" width="1" style="26" customWidth="1"/>
    <col min="2" max="2" width="12.85546875" style="26" customWidth="1"/>
    <col min="3" max="3" width="10" style="26" customWidth="1"/>
    <col min="4" max="4" width="17.85546875" style="26" customWidth="1"/>
    <col min="5" max="5" width="11.140625" style="26" customWidth="1"/>
    <col min="6" max="6" width="15.42578125" style="26" customWidth="1"/>
    <col min="7" max="8" width="13" style="26" customWidth="1"/>
    <col min="9" max="9" width="1" style="26" customWidth="1"/>
    <col min="10" max="10" width="11.85546875" style="26" bestFit="1" customWidth="1"/>
    <col min="11" max="11" width="11.42578125" style="26"/>
    <col min="12" max="12" width="22.28515625" style="26" customWidth="1"/>
    <col min="13" max="13" width="11.7109375" style="26" customWidth="1"/>
    <col min="14" max="14" width="5.7109375" style="26" customWidth="1"/>
    <col min="15" max="16384" width="11.42578125" style="26"/>
  </cols>
  <sheetData>
    <row r="1" spans="2:8" ht="6" customHeight="1" x14ac:dyDescent="0.25"/>
    <row r="2" spans="2:8" ht="17.100000000000001" customHeight="1" x14ac:dyDescent="0.25">
      <c r="B2" s="476"/>
      <c r="C2" s="476"/>
      <c r="D2" s="477" t="s">
        <v>107</v>
      </c>
      <c r="E2" s="477"/>
      <c r="F2" s="477"/>
      <c r="G2" s="477"/>
      <c r="H2" s="477"/>
    </row>
    <row r="3" spans="2:8" ht="17.100000000000001" customHeight="1" x14ac:dyDescent="0.25">
      <c r="B3" s="476"/>
      <c r="C3" s="476"/>
      <c r="D3" s="478" t="s">
        <v>262</v>
      </c>
      <c r="E3" s="478"/>
      <c r="F3" s="478"/>
      <c r="G3" s="478"/>
      <c r="H3" s="478"/>
    </row>
    <row r="4" spans="2:8" ht="17.100000000000001" customHeight="1" x14ac:dyDescent="0.25">
      <c r="B4" s="476"/>
      <c r="C4" s="476"/>
      <c r="D4" s="95" t="s">
        <v>261</v>
      </c>
      <c r="E4" s="95" t="s">
        <v>110</v>
      </c>
      <c r="F4" s="479" t="s">
        <v>111</v>
      </c>
      <c r="G4" s="479"/>
      <c r="H4" s="95" t="s">
        <v>112</v>
      </c>
    </row>
    <row r="5" spans="2:8" ht="28.5" customHeight="1" x14ac:dyDescent="0.25">
      <c r="B5" s="472"/>
      <c r="C5" s="472"/>
      <c r="D5" s="472"/>
      <c r="E5" s="472"/>
      <c r="F5" s="472"/>
      <c r="G5" s="472"/>
      <c r="H5" s="472"/>
    </row>
    <row r="6" spans="2:8" ht="18" customHeight="1" x14ac:dyDescent="0.25">
      <c r="B6" s="62" t="s">
        <v>113</v>
      </c>
      <c r="C6" s="465" t="str">
        <f>IF(ActadeInicio!E8="","",ActadeInicio!E18)</f>
        <v/>
      </c>
      <c r="D6" s="465"/>
      <c r="E6" s="465"/>
      <c r="F6" s="465"/>
      <c r="G6" s="465"/>
      <c r="H6" s="465"/>
    </row>
    <row r="7" spans="2:8" ht="29.25" customHeight="1" x14ac:dyDescent="0.25">
      <c r="B7" s="472"/>
      <c r="C7" s="472"/>
      <c r="D7" s="472"/>
      <c r="E7" s="472"/>
      <c r="F7" s="472"/>
      <c r="G7" s="472"/>
      <c r="H7" s="472"/>
    </row>
    <row r="8" spans="2:8" ht="39" customHeight="1" x14ac:dyDescent="0.25">
      <c r="B8" s="473" t="s">
        <v>263</v>
      </c>
      <c r="C8" s="473"/>
      <c r="D8" s="473"/>
      <c r="E8" s="473"/>
      <c r="F8" s="473"/>
      <c r="G8" s="473"/>
      <c r="H8" s="473"/>
    </row>
    <row r="9" spans="2:8" ht="27.75" customHeight="1" x14ac:dyDescent="0.25">
      <c r="B9" s="472"/>
      <c r="C9" s="472"/>
      <c r="D9" s="472"/>
      <c r="E9" s="472"/>
      <c r="F9" s="472"/>
      <c r="G9" s="472"/>
      <c r="H9" s="472"/>
    </row>
    <row r="10" spans="2:8" ht="46.5" customHeight="1" x14ac:dyDescent="0.25">
      <c r="B10" s="474" t="str">
        <f>IF(ActadeInicio!E8="","",CONCATENATE(textos!B9,ActadeInicio!E9,textos!B10,ActadeInicio!E7,textos!B11,ActadeInicio!E10))</f>
        <v/>
      </c>
      <c r="C10" s="474"/>
      <c r="D10" s="474"/>
      <c r="E10" s="474"/>
      <c r="F10" s="474"/>
      <c r="G10" s="474"/>
      <c r="H10" s="474"/>
    </row>
    <row r="11" spans="2:8" ht="46.5" customHeight="1" x14ac:dyDescent="0.25">
      <c r="B11" s="474"/>
      <c r="C11" s="474"/>
      <c r="D11" s="474"/>
      <c r="E11" s="474"/>
      <c r="F11" s="474"/>
      <c r="G11" s="474"/>
      <c r="H11" s="474"/>
    </row>
    <row r="12" spans="2:8" ht="46.5" customHeight="1" x14ac:dyDescent="0.25">
      <c r="B12" s="474"/>
      <c r="C12" s="474"/>
      <c r="D12" s="474"/>
      <c r="E12" s="474"/>
      <c r="F12" s="474"/>
      <c r="G12" s="474"/>
      <c r="H12" s="474"/>
    </row>
    <row r="13" spans="2:8" ht="36" customHeight="1" x14ac:dyDescent="0.25">
      <c r="B13" s="474"/>
      <c r="C13" s="474"/>
      <c r="D13" s="474"/>
      <c r="E13" s="474"/>
      <c r="F13" s="474"/>
      <c r="G13" s="474"/>
      <c r="H13" s="474"/>
    </row>
    <row r="14" spans="2:8" ht="15" customHeight="1" x14ac:dyDescent="0.25">
      <c r="B14" s="66"/>
      <c r="C14" s="66"/>
      <c r="D14" s="66"/>
      <c r="E14" s="66"/>
      <c r="F14" s="66"/>
      <c r="G14" s="66"/>
      <c r="H14" s="66"/>
    </row>
    <row r="15" spans="2:8" ht="15" customHeight="1" x14ac:dyDescent="0.25">
      <c r="B15" s="461" t="s">
        <v>123</v>
      </c>
      <c r="C15" s="461"/>
      <c r="D15" s="461"/>
    </row>
    <row r="16" spans="2:8" ht="15" customHeight="1" x14ac:dyDescent="0.25">
      <c r="B16" s="461"/>
      <c r="C16" s="461"/>
      <c r="D16" s="461"/>
    </row>
    <row r="17" spans="2:8" ht="15" customHeight="1" x14ac:dyDescent="0.25">
      <c r="B17" s="461"/>
      <c r="C17" s="461"/>
      <c r="D17" s="461"/>
    </row>
    <row r="18" spans="2:8" ht="15" customHeight="1" x14ac:dyDescent="0.25">
      <c r="B18" s="461"/>
      <c r="C18" s="461"/>
      <c r="D18" s="461"/>
    </row>
    <row r="19" spans="2:8" ht="15" customHeight="1" x14ac:dyDescent="0.25">
      <c r="B19" s="461"/>
      <c r="C19" s="461"/>
      <c r="D19" s="461"/>
    </row>
    <row r="20" spans="2:8" ht="15" customHeight="1" x14ac:dyDescent="0.25">
      <c r="B20" s="461"/>
      <c r="C20" s="461"/>
      <c r="D20" s="461"/>
    </row>
    <row r="21" spans="2:8" ht="15" customHeight="1" x14ac:dyDescent="0.25">
      <c r="B21" s="462" t="str">
        <f>IF($C$6="","",IF($C$6&lt;ComunicacionSupervisor!L6,"WILSON EDUARDO ZARATE TORRES"," WILSON FERNANDO SALGADO CIFUENTES"))</f>
        <v/>
      </c>
      <c r="C21" s="463"/>
      <c r="D21" s="463"/>
      <c r="E21" s="28"/>
      <c r="F21" s="91"/>
      <c r="G21" s="92"/>
      <c r="H21" s="92"/>
    </row>
    <row r="22" spans="2:8" x14ac:dyDescent="0.25">
      <c r="B22" s="435" t="s">
        <v>207</v>
      </c>
      <c r="C22" s="435"/>
      <c r="D22" s="435"/>
      <c r="E22" s="62"/>
      <c r="F22" s="93"/>
      <c r="G22" s="90"/>
      <c r="H22" s="90"/>
    </row>
    <row r="23" spans="2:8" x14ac:dyDescent="0.25">
      <c r="B23" s="90"/>
      <c r="C23" s="90"/>
      <c r="D23" s="90"/>
      <c r="E23" s="62"/>
      <c r="F23" s="94"/>
      <c r="G23" s="94"/>
      <c r="H23" s="94"/>
    </row>
    <row r="24" spans="2:8" x14ac:dyDescent="0.25">
      <c r="B24" s="69" t="s">
        <v>268</v>
      </c>
      <c r="C24" s="475"/>
      <c r="D24" s="475"/>
      <c r="E24" s="475"/>
      <c r="F24" s="475"/>
      <c r="G24" s="94"/>
      <c r="H24" s="94"/>
    </row>
    <row r="25" spans="2:8" x14ac:dyDescent="0.25">
      <c r="B25" s="69" t="s">
        <v>269</v>
      </c>
      <c r="C25" s="475"/>
      <c r="D25" s="475"/>
      <c r="E25" s="475"/>
      <c r="F25" s="475"/>
    </row>
  </sheetData>
  <sheetProtection algorithmName="SHA-512" hashValue="EH2yE96cJP9YjLiMLZBD4qZGnF0tPPnewFDuYRIHN7M/frVW0T8DRT08pvdD6E1JitVf0YFkc5anGBuuGqt5oA==" saltValue="1HHSEXyFrU6tu9IPFjzLLw==" spinCount="100000" sheet="1" scenarios="1"/>
  <mergeCells count="16">
    <mergeCell ref="C6:H6"/>
    <mergeCell ref="B2:C4"/>
    <mergeCell ref="D2:H2"/>
    <mergeCell ref="D3:H3"/>
    <mergeCell ref="F4:G4"/>
    <mergeCell ref="B5:H5"/>
    <mergeCell ref="C24:F24"/>
    <mergeCell ref="B21:D21"/>
    <mergeCell ref="B22:D22"/>
    <mergeCell ref="C25:F25"/>
    <mergeCell ref="B15:D15"/>
    <mergeCell ref="B7:H7"/>
    <mergeCell ref="B9:H9"/>
    <mergeCell ref="B8:H8"/>
    <mergeCell ref="B16:D20"/>
    <mergeCell ref="B10:H13"/>
  </mergeCells>
  <conditionalFormatting sqref="C24:F25">
    <cfRule type="containsBlanks" dxfId="2215" priority="1">
      <formula>LEN(TRIM(C24))=0</formula>
    </cfRule>
  </conditionalFormatting>
  <printOptions horizontalCentered="1"/>
  <pageMargins left="0.78740157480314965" right="0.59055118110236227" top="0.78740157480314965" bottom="0.59055118110236227" header="0" footer="0"/>
  <pageSetup paperSize="125"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B1:T50"/>
  <sheetViews>
    <sheetView view="pageBreakPreview" zoomScaleNormal="100" zoomScaleSheetLayoutView="100" workbookViewId="0">
      <selection activeCell="H39" sqref="H39"/>
    </sheetView>
  </sheetViews>
  <sheetFormatPr baseColWidth="10" defaultRowHeight="12.75" x14ac:dyDescent="0.25"/>
  <cols>
    <col min="1" max="1" width="0.7109375" style="29" customWidth="1"/>
    <col min="2" max="2" width="8.85546875" style="29" customWidth="1"/>
    <col min="3" max="3" width="14.42578125" style="29" customWidth="1"/>
    <col min="4" max="4" width="4.85546875" style="29" customWidth="1"/>
    <col min="5" max="5" width="9.28515625" style="29" customWidth="1"/>
    <col min="6" max="6" width="14.7109375" style="29" customWidth="1"/>
    <col min="7" max="7" width="7.5703125" style="29" customWidth="1"/>
    <col min="8" max="8" width="15.85546875" style="29" customWidth="1"/>
    <col min="9" max="9" width="15.7109375" style="29" customWidth="1"/>
    <col min="10" max="10" width="10.5703125" style="29" customWidth="1"/>
    <col min="11" max="11" width="12.140625" style="29" customWidth="1"/>
    <col min="12" max="12" width="20.42578125" style="29" customWidth="1"/>
    <col min="13" max="13" width="0.85546875" style="29" customWidth="1"/>
    <col min="14" max="14" width="5.140625" style="29" customWidth="1"/>
    <col min="15" max="17" width="11.42578125" style="29"/>
    <col min="18" max="18" width="24.7109375" style="29" hidden="1" customWidth="1"/>
    <col min="19" max="19" width="13.140625" style="29" hidden="1" customWidth="1"/>
    <col min="20" max="16384" width="11.42578125" style="29"/>
  </cols>
  <sheetData>
    <row r="1" spans="2:19" ht="6" customHeight="1" x14ac:dyDescent="0.25"/>
    <row r="2" spans="2:19" s="70" customFormat="1" ht="18" customHeight="1" x14ac:dyDescent="0.25">
      <c r="B2" s="509"/>
      <c r="C2" s="509"/>
      <c r="D2" s="509"/>
      <c r="E2" s="533" t="s">
        <v>125</v>
      </c>
      <c r="F2" s="533"/>
      <c r="G2" s="533"/>
      <c r="H2" s="533"/>
      <c r="I2" s="533"/>
      <c r="J2" s="533"/>
      <c r="K2" s="533"/>
      <c r="L2" s="533"/>
    </row>
    <row r="3" spans="2:19" ht="24.75" customHeight="1" x14ac:dyDescent="0.25">
      <c r="B3" s="509"/>
      <c r="C3" s="509"/>
      <c r="D3" s="509"/>
      <c r="E3" s="534" t="s">
        <v>161</v>
      </c>
      <c r="F3" s="534"/>
      <c r="G3" s="534"/>
      <c r="H3" s="534"/>
      <c r="I3" s="534"/>
      <c r="J3" s="534"/>
      <c r="K3" s="534"/>
      <c r="L3" s="534"/>
    </row>
    <row r="4" spans="2:19" s="71" customFormat="1" ht="17.100000000000001" customHeight="1" x14ac:dyDescent="0.25">
      <c r="B4" s="509"/>
      <c r="C4" s="509"/>
      <c r="D4" s="509"/>
      <c r="E4" s="535" t="s">
        <v>162</v>
      </c>
      <c r="F4" s="535"/>
      <c r="G4" s="535" t="s">
        <v>163</v>
      </c>
      <c r="H4" s="535"/>
      <c r="I4" s="535" t="s">
        <v>164</v>
      </c>
      <c r="J4" s="535"/>
      <c r="K4" s="535"/>
      <c r="L4" s="37" t="s">
        <v>165</v>
      </c>
    </row>
    <row r="5" spans="2:19" ht="9" customHeight="1" x14ac:dyDescent="0.25">
      <c r="B5" s="455"/>
      <c r="C5" s="455"/>
      <c r="D5" s="455"/>
      <c r="E5" s="455"/>
      <c r="F5" s="455"/>
      <c r="G5" s="455"/>
      <c r="H5" s="455"/>
      <c r="I5" s="455"/>
      <c r="J5" s="455"/>
      <c r="K5" s="455"/>
      <c r="L5" s="455"/>
    </row>
    <row r="6" spans="2:19" ht="18.95" customHeight="1" x14ac:dyDescent="0.25">
      <c r="B6" s="488" t="s">
        <v>130</v>
      </c>
      <c r="C6" s="488"/>
      <c r="D6" s="536"/>
      <c r="E6" s="485" t="str">
        <f>IF(E8="","",VLOOKUP(E8,datos!B:DB,2,FALSE))</f>
        <v/>
      </c>
      <c r="F6" s="485"/>
      <c r="G6" s="485"/>
      <c r="H6" s="485"/>
      <c r="I6" s="485"/>
      <c r="J6" s="485"/>
      <c r="K6" s="485"/>
      <c r="L6" s="485"/>
      <c r="M6" s="83"/>
    </row>
    <row r="7" spans="2:19" ht="18.95" customHeight="1" x14ac:dyDescent="0.25">
      <c r="B7" s="488" t="s">
        <v>131</v>
      </c>
      <c r="C7" s="488"/>
      <c r="D7" s="488"/>
      <c r="E7" s="537" t="str">
        <f>IF(E8="","",VLOOKUP(E8,datos!B:DB,3,FALSE))</f>
        <v/>
      </c>
      <c r="F7" s="537"/>
      <c r="G7" s="537"/>
      <c r="H7" s="537"/>
      <c r="I7" s="537"/>
      <c r="J7" s="537"/>
      <c r="K7" s="537"/>
      <c r="L7" s="537"/>
    </row>
    <row r="8" spans="2:19" ht="18.95" customHeight="1" x14ac:dyDescent="0.25">
      <c r="B8" s="531" t="s">
        <v>166</v>
      </c>
      <c r="C8" s="531"/>
      <c r="D8" s="531"/>
      <c r="E8" s="532"/>
      <c r="F8" s="532"/>
      <c r="G8" s="532"/>
      <c r="H8" s="532"/>
      <c r="I8" s="532"/>
      <c r="J8" s="532"/>
      <c r="K8" s="532"/>
      <c r="L8" s="532"/>
    </row>
    <row r="9" spans="2:19" ht="18" customHeight="1" x14ac:dyDescent="0.25">
      <c r="B9" s="488" t="s">
        <v>132</v>
      </c>
      <c r="C9" s="488"/>
      <c r="D9" s="488"/>
      <c r="E9" s="484" t="str">
        <f>IF(E8="","",VLOOKUP(E8,datos!B:DB,4,FALSE))</f>
        <v/>
      </c>
      <c r="F9" s="484"/>
      <c r="G9" s="484"/>
      <c r="H9" s="484"/>
      <c r="I9" s="484"/>
      <c r="J9" s="484"/>
      <c r="K9" s="484"/>
      <c r="L9" s="484"/>
    </row>
    <row r="10" spans="2:19" ht="83.25" customHeight="1" x14ac:dyDescent="0.25">
      <c r="B10" s="488" t="s">
        <v>133</v>
      </c>
      <c r="C10" s="488"/>
      <c r="D10" s="488"/>
      <c r="E10" s="538" t="str">
        <f>IF(E8="","",VLOOKUP(E8,datos!B:DB,5,FALSE))</f>
        <v/>
      </c>
      <c r="F10" s="538"/>
      <c r="G10" s="538"/>
      <c r="H10" s="538"/>
      <c r="I10" s="538"/>
      <c r="J10" s="538"/>
      <c r="K10" s="538"/>
      <c r="L10" s="538"/>
    </row>
    <row r="11" spans="2:19" ht="20.100000000000001" customHeight="1" x14ac:dyDescent="0.25">
      <c r="B11" s="488" t="s">
        <v>167</v>
      </c>
      <c r="C11" s="488"/>
      <c r="D11" s="488"/>
      <c r="E11" s="525" t="str">
        <f>IF($E$8="","",VLOOKUP($E$8,datos!B:DB,6,FALSE))</f>
        <v/>
      </c>
      <c r="F11" s="525"/>
      <c r="G11" s="525"/>
      <c r="H11" s="525"/>
      <c r="I11" s="525"/>
      <c r="J11" s="525"/>
      <c r="K11" s="525"/>
      <c r="L11" s="525"/>
      <c r="N11" s="31"/>
    </row>
    <row r="12" spans="2:19" ht="20.100000000000001" customHeight="1" x14ac:dyDescent="0.25">
      <c r="B12" s="488" t="s">
        <v>45</v>
      </c>
      <c r="C12" s="488"/>
      <c r="D12" s="488"/>
      <c r="E12" s="527" t="str">
        <f>IF($E$8="","",VLOOKUP($E$8,datos!B:DB,7,FALSE))</f>
        <v/>
      </c>
      <c r="F12" s="527"/>
      <c r="G12" s="527"/>
      <c r="H12" s="527"/>
      <c r="I12" s="527"/>
      <c r="J12" s="527"/>
      <c r="K12" s="527"/>
      <c r="L12" s="527"/>
      <c r="N12" s="31"/>
    </row>
    <row r="13" spans="2:19" ht="27.75" customHeight="1" x14ac:dyDescent="0.25">
      <c r="B13" s="488" t="s">
        <v>135</v>
      </c>
      <c r="C13" s="488"/>
      <c r="D13" s="488"/>
      <c r="E13" s="484" t="str">
        <f>IF($E$8="","",VLOOKUP($E$8,datos!B:DB,8,FALSE))</f>
        <v/>
      </c>
      <c r="F13" s="484"/>
      <c r="G13" s="484"/>
      <c r="H13" s="484"/>
      <c r="I13" s="484"/>
      <c r="J13" s="484"/>
      <c r="K13" s="484"/>
      <c r="L13" s="484"/>
      <c r="N13" s="31"/>
    </row>
    <row r="14" spans="2:19" ht="18.95" customHeight="1" x14ac:dyDescent="0.25">
      <c r="B14" s="488" t="s">
        <v>140</v>
      </c>
      <c r="C14" s="488"/>
      <c r="D14" s="488"/>
      <c r="E14" s="525" t="str">
        <f>IF($E$8="","",VLOOKUP($E$8,datos!B:DB,9,FALSE))</f>
        <v/>
      </c>
      <c r="F14" s="525"/>
      <c r="G14" s="525"/>
      <c r="H14" s="525"/>
      <c r="I14" s="525"/>
      <c r="J14" s="525"/>
      <c r="K14" s="525"/>
      <c r="L14" s="525"/>
      <c r="M14" s="31"/>
      <c r="N14" s="31"/>
    </row>
    <row r="15" spans="2:19" ht="27" customHeight="1" x14ac:dyDescent="0.25">
      <c r="B15" s="528" t="s">
        <v>168</v>
      </c>
      <c r="C15" s="528"/>
      <c r="D15" s="528"/>
      <c r="E15" s="525" t="str">
        <f>IF($E$8="","",VLOOKUP($E$8,datos!B:DB,10,FALSE))</f>
        <v/>
      </c>
      <c r="F15" s="525"/>
      <c r="G15" s="525"/>
      <c r="H15" s="525"/>
      <c r="I15" s="525"/>
      <c r="J15" s="525"/>
      <c r="K15" s="525"/>
      <c r="L15" s="525"/>
      <c r="M15" s="31"/>
      <c r="N15" s="31"/>
    </row>
    <row r="16" spans="2:19" ht="18.75" customHeight="1" x14ac:dyDescent="0.25">
      <c r="B16" s="466" t="s">
        <v>169</v>
      </c>
      <c r="C16" s="466"/>
      <c r="D16" s="466"/>
      <c r="E16" s="529"/>
      <c r="F16" s="529"/>
      <c r="G16" s="529"/>
      <c r="H16" s="529"/>
      <c r="I16" s="529"/>
      <c r="J16" s="529"/>
      <c r="K16" s="529"/>
      <c r="L16" s="529"/>
      <c r="M16" s="31"/>
      <c r="N16" s="31"/>
      <c r="R16" s="29" t="s">
        <v>224</v>
      </c>
      <c r="S16" s="29" t="str">
        <f>IF($E$8="","",VLOOKUP($E$8,datos!B:DB,14,FALSE))</f>
        <v/>
      </c>
    </row>
    <row r="17" spans="2:19" ht="18" customHeight="1" x14ac:dyDescent="0.25">
      <c r="B17" s="500" t="s">
        <v>217</v>
      </c>
      <c r="C17" s="501"/>
      <c r="D17" s="501"/>
      <c r="E17" s="486" t="str">
        <f>IF(E8="","",IF(VLOOKUP($E$8,datos!B:DB,86,FALSE)=FALSE,"No aplica",VLOOKUP($E$8,datos!B:DB,86,FALSE)))</f>
        <v/>
      </c>
      <c r="F17" s="487"/>
      <c r="G17" s="530" t="s">
        <v>247</v>
      </c>
      <c r="H17" s="530"/>
      <c r="I17" s="493" t="str">
        <f>IF(E8="","",IF(VLOOKUP($E$8,datos!B:DB,87,FALSE)=FALSE,"No aplica",VLOOKUP($E$8,datos!B:DB,87,FALSE)))</f>
        <v/>
      </c>
      <c r="J17" s="494"/>
      <c r="K17" s="494"/>
      <c r="L17" s="495"/>
      <c r="R17" s="29" t="s">
        <v>225</v>
      </c>
      <c r="S17" s="72" t="str">
        <f>IF(E8="","",IF(VLOOKUP($E$8,datos!B:DB,75,FALSE)=FALSE,VLOOKUP($E$8,datos!B:DB,7,FALSE),VLOOKUP($E$8,datos!B:DB,7,FALSE)+VLOOKUP($E$8,datos!B:DB,77,FALSE)))</f>
        <v/>
      </c>
    </row>
    <row r="18" spans="2:19" ht="18" customHeight="1" x14ac:dyDescent="0.25">
      <c r="B18" s="500" t="s">
        <v>218</v>
      </c>
      <c r="C18" s="501"/>
      <c r="D18" s="501"/>
      <c r="E18" s="482" t="str">
        <f>IF(E8="","",IF(VLOOKUP($E$8,datos!B:DB,84,FALSE)=FALSE,"No aplica",VLOOKUP($E$8,datos!B:DB,84,FALSE)))</f>
        <v/>
      </c>
      <c r="F18" s="483"/>
      <c r="G18" s="488" t="s">
        <v>247</v>
      </c>
      <c r="H18" s="488"/>
      <c r="I18" s="496" t="str">
        <f>IF(E8="","",IF(VLOOKUP($E$8,datos!B:DB,85,FALSE)=FALSE,"No aplica",VLOOKUP($E$8,datos!B:DB,85,FALSE)))</f>
        <v/>
      </c>
      <c r="J18" s="497"/>
      <c r="K18" s="497"/>
      <c r="L18" s="498"/>
      <c r="R18" s="29" t="s">
        <v>226</v>
      </c>
      <c r="S18" s="73" t="str">
        <f>IF(G32="","",IF(G32=1,VLOOKUP($E$8,datos!B:DB,16,FALSE),IF(G32=2,VLOOKUP($E$8,datos!B:DB,19,FALSE),IF(G32=3,VLOOKUP($E$8,datos!B:DB,22,FALSE),IF(G32=4,VLOOKUP($E$8,datos!B:DB,25,FALSE),IF(G32=5,VLOOKUP($E$8,datos!B:DB,28,FALSE),IF(G32=6,VLOOKUP($E$8,datos!B:DB,31,FALSE),IF(G32=7,VLOOKUP($E$8,datos!B:DB,34,FALSE),IF(G32=8,VLOOKUP($E$8,datos!B:DB,37,FALSE),IF(G32=9,VLOOKUP($E$8,datos!B:DB,40,FALSE),IF(G32=10,VLOOKUP($E$8,datos!B:DB,43,FALSE),IF(G32=11,VLOOKUP($E$8,datos!B:DB,46,FALSE),IF(G32=12,VLOOKUP($E$8,datos!B:DB,49,FALSE),IF(G32=13,VLOOKUP($E$8,datos!B:DB,52,FALSE),IF(G32=14,VLOOKUP($E$8,datos!B:DB,55,FALSE),IF(G32=15,VLOOKUP($E$8,datos!B:DB,58,FALSE),""))))))))))))))))</f>
        <v/>
      </c>
    </row>
    <row r="19" spans="2:19" ht="18" customHeight="1" x14ac:dyDescent="0.25">
      <c r="B19" s="500" t="s">
        <v>219</v>
      </c>
      <c r="C19" s="501"/>
      <c r="D19" s="501"/>
      <c r="E19" s="482" t="str">
        <f>IF(E8="","",IF(VLOOKUP($E$8,datos!B:DB,69,FALSE)=FALSE,"No aplica",VLOOKUP($E$8,datos!B:DB,69,FALSE)))</f>
        <v/>
      </c>
      <c r="F19" s="483"/>
      <c r="G19" s="488" t="s">
        <v>247</v>
      </c>
      <c r="H19" s="488"/>
      <c r="I19" s="78" t="str">
        <f>IF(E8="","",IF(VLOOKUP($E$8,datos!B:DB,70,FALSE)=FALSE,"No aplica",VLOOKUP($E$8,datos!B:DB,70,FALSE)))</f>
        <v/>
      </c>
      <c r="J19" s="499" t="s">
        <v>248</v>
      </c>
      <c r="K19" s="499"/>
      <c r="L19" s="75" t="str">
        <f>IF(E8="","",IF(VLOOKUP($E$8,datos!B:DB,72,FALSE)=FALSE,"No aplica",VLOOKUP($E$8,datos!B:DB,72,FALSE)))</f>
        <v/>
      </c>
      <c r="R19" s="29" t="s">
        <v>227</v>
      </c>
      <c r="S19" s="73" t="str">
        <f>IF(G32="","",IF(G32=1,VLOOKUP($E$8,datos!B:DB,17,FALSE),IF(G32=2,VLOOKUP($E$8,datos!B:DB,20,FALSE),IF(G32=3,VLOOKUP($E$8,datos!B:DB,23,FALSE),IF(G32=4,VLOOKUP($E$8,datos!B:DB,26,FALSE),IF(G32=5,VLOOKUP($E$8,datos!B:DB,29,FALSE),IF(G32=6,VLOOKUP($E$8,datos!B:DB,32,FALSE),IF(G32=7,VLOOKUP($E$8,datos!B:DB,35,FALSE),IF(G32=8,VLOOKUP($E$8,datos!B:DB,38,FALSE),IF(G32=9,VLOOKUP($E$8,datos!B:DB,41,FALSE),IF(G32=10,VLOOKUP($E$8,datos!B:DB,44,FALSE),IF(G32=11,VLOOKUP($E$8,datos!B:DB,47,FALSE),IF(G32=12,VLOOKUP($E$8,datos!B:DB,50,FALSE),IF(G32=13,VLOOKUP($E$8,datos!B:DB,53,FALSE),IF(G32=14,VLOOKUP($E$8,datos!B:DB,56,FALSE),IF(G32=15,VLOOKUP($E$8,datos!B:DB,59,FALSE),""))))))))))))))))</f>
        <v/>
      </c>
    </row>
    <row r="20" spans="2:19" ht="18" customHeight="1" x14ac:dyDescent="0.25">
      <c r="B20" s="500" t="s">
        <v>220</v>
      </c>
      <c r="C20" s="501"/>
      <c r="D20" s="501"/>
      <c r="E20" s="482" t="str">
        <f>IF(E8="","",IF(VLOOKUP($E$8,datos!B:DB,75,FALSE)=FALSE,"No aplica",VLOOKUP($E$8,datos!B:DB,75,FALSE)))</f>
        <v/>
      </c>
      <c r="F20" s="483"/>
      <c r="G20" s="488" t="s">
        <v>247</v>
      </c>
      <c r="H20" s="488"/>
      <c r="I20" s="490" t="str">
        <f>IF(E8="","",IF(VLOOKUP($E$8,datos!B:DB,76,FALSE)=FALSE,"No aplica",VLOOKUP($E$8,datos!B:DB,76,FALSE)))</f>
        <v/>
      </c>
      <c r="J20" s="491"/>
      <c r="K20" s="491"/>
      <c r="L20" s="492"/>
      <c r="R20" s="29" t="s">
        <v>228</v>
      </c>
      <c r="S20" s="68" t="str">
        <f>IF(E8="","",VLOOKUP(E8,datos!B:DB,15,FALSE))</f>
        <v/>
      </c>
    </row>
    <row r="21" spans="2:19" ht="18" customHeight="1" x14ac:dyDescent="0.25">
      <c r="B21" s="500" t="s">
        <v>221</v>
      </c>
      <c r="C21" s="501"/>
      <c r="D21" s="501"/>
      <c r="E21" s="480" t="str">
        <f>IF(E8="","",IF(VLOOKUP($E$8,datos!B:DB,77,FALSE)=FALSE,"No aplica",VLOOKUP($E$8,datos!B:DB,77,FALSE)))</f>
        <v/>
      </c>
      <c r="F21" s="481"/>
      <c r="G21" s="488" t="s">
        <v>170</v>
      </c>
      <c r="H21" s="488"/>
      <c r="I21" s="85" t="str">
        <f>IF(E8="","",IF(VLOOKUP($E$8,datos!B:DB,78,FALSE)=FALSE,"No aplica",VLOOKUP($E$8,datos!B:DB,78,FALSE)))</f>
        <v/>
      </c>
      <c r="J21" s="488" t="s">
        <v>171</v>
      </c>
      <c r="K21" s="488"/>
      <c r="L21" s="74" t="str">
        <f>IF(E8="","",IF(VLOOKUP($E$8,datos!B:DB,81,FALSE)=FALSE,"No aplica",VLOOKUP($E$8,datos!B:DB,81,FALSE)))</f>
        <v/>
      </c>
      <c r="R21" s="29" t="s">
        <v>229</v>
      </c>
      <c r="S21" s="68" t="str">
        <f>IF(E8="","",VLOOKUP(E8,datos!B:DB,18,FALSE))</f>
        <v/>
      </c>
    </row>
    <row r="22" spans="2:19" ht="18" customHeight="1" x14ac:dyDescent="0.25">
      <c r="B22" s="500" t="s">
        <v>222</v>
      </c>
      <c r="C22" s="501"/>
      <c r="D22" s="501"/>
      <c r="E22" s="482" t="str">
        <f>IF(E8="","",IF(VLOOKUP($E$8,datos!B:DB,88,FALSE)=FALSE,"No aplica",VLOOKUP($E$8,datos!B:DB,88,FALSE)))</f>
        <v/>
      </c>
      <c r="F22" s="483"/>
      <c r="G22" s="488" t="s">
        <v>247</v>
      </c>
      <c r="H22" s="488"/>
      <c r="I22" s="490" t="str">
        <f>IF(E8="","",IF(VLOOKUP($E$8,datos!B:DB,89,FALSE)=FALSE,"No aplica",VLOOKUP($E$8,datos!B:DB,89,FALSE)))</f>
        <v/>
      </c>
      <c r="J22" s="491"/>
      <c r="K22" s="491"/>
      <c r="L22" s="492"/>
      <c r="R22" s="29" t="s">
        <v>230</v>
      </c>
      <c r="S22" s="68" t="str">
        <f>IF(E8="","",VLOOKUP(E8,datos!B:DB,21,FALSE))</f>
        <v/>
      </c>
    </row>
    <row r="23" spans="2:19" ht="18" customHeight="1" x14ac:dyDescent="0.25">
      <c r="B23" s="500" t="s">
        <v>223</v>
      </c>
      <c r="C23" s="501"/>
      <c r="D23" s="501"/>
      <c r="E23" s="482" t="str">
        <f>IF(E8="","",IF(VLOOKUP($E$8,datos!B:DB,90,FALSE)=FALSE,"No aplica",VLOOKUP($E$8,datos!B:DB,90,FALSE)))</f>
        <v/>
      </c>
      <c r="F23" s="483"/>
      <c r="G23" s="488" t="s">
        <v>247</v>
      </c>
      <c r="H23" s="488"/>
      <c r="I23" s="77" t="str">
        <f>IF(E8="","",IF(VLOOKUP($E$8,datos!B:DB,91,FALSE)=FALSE,"No aplica",VLOOKUP($E$8,datos!B:DB,91,FALSE)))</f>
        <v/>
      </c>
      <c r="J23" s="489" t="s">
        <v>248</v>
      </c>
      <c r="K23" s="489"/>
      <c r="L23" s="76" t="str">
        <f>IF(E8="","",IF(VLOOKUP($E$8,datos!B:DB,92,FALSE)=FALSE,"No aplica",VLOOKUP($E$8,datos!B:DB,92,FALSE)))</f>
        <v/>
      </c>
      <c r="R23" s="29" t="s">
        <v>231</v>
      </c>
      <c r="S23" s="68" t="str">
        <f>IF(E8="","",VLOOKUP(E8,datos!B:DB,24,FALSE))</f>
        <v/>
      </c>
    </row>
    <row r="24" spans="2:19" ht="18" customHeight="1" x14ac:dyDescent="0.25">
      <c r="B24" s="500" t="s">
        <v>249</v>
      </c>
      <c r="C24" s="501"/>
      <c r="D24" s="501"/>
      <c r="E24" s="482" t="str">
        <f>IF(E8="","",IF(VLOOKUP($E$8,datos!B:DB,94,FALSE)=FALSE,"No aplica",VLOOKUP($E$8,datos!B:DB,94,FALSE)))</f>
        <v/>
      </c>
      <c r="F24" s="483"/>
      <c r="G24" s="511" t="s">
        <v>247</v>
      </c>
      <c r="H24" s="512"/>
      <c r="I24" s="522" t="str">
        <f>IF(E8="","",IF(VLOOKUP($E$8,datos!B:DB,95,FALSE)=FALSE,"No aplica",VLOOKUP($E$8,datos!B:DB,95,FALSE)))</f>
        <v/>
      </c>
      <c r="J24" s="523"/>
      <c r="K24" s="523"/>
      <c r="L24" s="524"/>
      <c r="R24" s="29" t="s">
        <v>232</v>
      </c>
      <c r="S24" s="68" t="str">
        <f>IF(E8="","",VLOOKUP(E8,datos!B:DB,27,FALSE))</f>
        <v/>
      </c>
    </row>
    <row r="25" spans="2:19" ht="18" customHeight="1" x14ac:dyDescent="0.25">
      <c r="B25" s="500" t="s">
        <v>246</v>
      </c>
      <c r="C25" s="501"/>
      <c r="D25" s="501"/>
      <c r="E25" s="516" t="str">
        <f>IF(E8="","",IF(VLOOKUP($E$8,datos!B:DB,74,FALSE)=FALSE,"No aplica",VLOOKUP($E$8,datos!B:DB,74,FALSE)))</f>
        <v/>
      </c>
      <c r="F25" s="517"/>
      <c r="G25" s="517"/>
      <c r="H25" s="517"/>
      <c r="I25" s="517"/>
      <c r="J25" s="517"/>
      <c r="K25" s="517"/>
      <c r="L25" s="518"/>
      <c r="R25" s="29" t="s">
        <v>233</v>
      </c>
      <c r="S25" s="68" t="str">
        <f>IF(E8="","",VLOOKUP(E8,datos!B:DB,30,FALSE))</f>
        <v/>
      </c>
    </row>
    <row r="26" spans="2:19" ht="18" customHeight="1" x14ac:dyDescent="0.25">
      <c r="B26" s="500" t="s">
        <v>245</v>
      </c>
      <c r="C26" s="501"/>
      <c r="D26" s="501"/>
      <c r="E26" s="519" t="str">
        <f>IF(E8="","",IF(VLOOKUP($E$8,datos!B:DB,93,FALSE)=FALSE,"No aplica",VLOOKUP($E$8,datos!B:DB,93,FALSE)))</f>
        <v/>
      </c>
      <c r="F26" s="520"/>
      <c r="G26" s="520"/>
      <c r="H26" s="520"/>
      <c r="I26" s="520"/>
      <c r="J26" s="520"/>
      <c r="K26" s="520"/>
      <c r="L26" s="521"/>
      <c r="R26" s="29" t="s">
        <v>234</v>
      </c>
      <c r="S26" s="68" t="str">
        <f>IF(E8="","",VLOOKUP(E8,datos!B:DB,33,FALSE))</f>
        <v/>
      </c>
    </row>
    <row r="27" spans="2:19" x14ac:dyDescent="0.25">
      <c r="R27" s="29" t="s">
        <v>235</v>
      </c>
      <c r="S27" s="68" t="str">
        <f>IF(E8="","",VLOOKUP(E8,datos!B:DB,36,FALSE))</f>
        <v/>
      </c>
    </row>
    <row r="28" spans="2:19" ht="40.5" customHeight="1" x14ac:dyDescent="0.25">
      <c r="B28" s="513" t="s">
        <v>172</v>
      </c>
      <c r="C28" s="513"/>
      <c r="D28" s="513"/>
      <c r="E28" s="513"/>
      <c r="F28" s="513"/>
      <c r="G28" s="513"/>
      <c r="H28" s="513"/>
      <c r="I28" s="513"/>
      <c r="J28" s="513"/>
      <c r="K28" s="513"/>
      <c r="L28" s="513"/>
      <c r="R28" s="29" t="s">
        <v>236</v>
      </c>
      <c r="S28" s="68" t="str">
        <f>IF(E8="","",VLOOKUP(E8,datos!B:DB,39,FALSE))</f>
        <v/>
      </c>
    </row>
    <row r="29" spans="2:19" x14ac:dyDescent="0.25">
      <c r="B29" s="514" t="str">
        <f>IF(S18="","",S18)</f>
        <v/>
      </c>
      <c r="C29" s="514"/>
      <c r="D29" s="52" t="s">
        <v>173</v>
      </c>
      <c r="E29" s="515" t="str">
        <f>IF(S19="","",S19)</f>
        <v/>
      </c>
      <c r="F29" s="515"/>
      <c r="G29" s="442" t="s">
        <v>174</v>
      </c>
      <c r="H29" s="442"/>
      <c r="I29" s="442"/>
      <c r="J29" s="442"/>
      <c r="K29" s="442"/>
      <c r="L29" s="442"/>
      <c r="R29" s="29" t="s">
        <v>237</v>
      </c>
      <c r="S29" s="68" t="str">
        <f>IF(E8="","",VLOOKUP(E8,datos!B:DB,42,FALSE))</f>
        <v/>
      </c>
    </row>
    <row r="30" spans="2:19" x14ac:dyDescent="0.25">
      <c r="B30" s="455"/>
      <c r="C30" s="455"/>
      <c r="D30" s="455"/>
      <c r="E30" s="455"/>
      <c r="F30" s="455"/>
      <c r="G30" s="455"/>
      <c r="H30" s="455"/>
      <c r="I30" s="455"/>
      <c r="J30" s="455"/>
      <c r="K30" s="455"/>
      <c r="L30" s="455"/>
      <c r="R30" s="29" t="s">
        <v>238</v>
      </c>
      <c r="S30" s="68" t="str">
        <f>IF(E8="","",VLOOKUP(E8,datos!B:DB,45,FALSE))</f>
        <v/>
      </c>
    </row>
    <row r="31" spans="2:19" ht="24.95" customHeight="1" x14ac:dyDescent="0.25">
      <c r="B31" s="510" t="s">
        <v>175</v>
      </c>
      <c r="C31" s="510"/>
      <c r="D31" s="510"/>
      <c r="E31" s="510"/>
      <c r="F31" s="510"/>
      <c r="G31" s="510"/>
      <c r="H31" s="510" t="s">
        <v>45</v>
      </c>
      <c r="I31" s="510"/>
      <c r="J31" s="510"/>
      <c r="K31" s="510" t="s">
        <v>137</v>
      </c>
      <c r="L31" s="510"/>
      <c r="R31" s="29" t="s">
        <v>239</v>
      </c>
      <c r="S31" s="68" t="str">
        <f>IF(E8="","",VLOOKUP(E8,datos!B:DB,48,FALSE))</f>
        <v/>
      </c>
    </row>
    <row r="32" spans="2:19" ht="20.100000000000001" customHeight="1" x14ac:dyDescent="0.25">
      <c r="B32" s="484" t="s">
        <v>176</v>
      </c>
      <c r="C32" s="484"/>
      <c r="D32" s="484"/>
      <c r="E32" s="484"/>
      <c r="F32" s="484"/>
      <c r="G32" s="53"/>
      <c r="H32" s="509"/>
      <c r="I32" s="509"/>
      <c r="J32" s="509"/>
      <c r="K32" s="509"/>
      <c r="L32" s="509"/>
      <c r="R32" s="29" t="s">
        <v>240</v>
      </c>
      <c r="S32" s="68" t="str">
        <f>IF(E8="","",VLOOKUP(E8,datos!B:DB,51,FALSE))</f>
        <v/>
      </c>
    </row>
    <row r="33" spans="2:20" ht="20.100000000000001" customHeight="1" x14ac:dyDescent="0.25">
      <c r="B33" s="484" t="s">
        <v>177</v>
      </c>
      <c r="C33" s="484"/>
      <c r="D33" s="484"/>
      <c r="E33" s="484"/>
      <c r="F33" s="484"/>
      <c r="G33" s="484"/>
      <c r="H33" s="507" t="str">
        <f>IF(E8="","",S36)</f>
        <v/>
      </c>
      <c r="I33" s="507"/>
      <c r="J33" s="507"/>
      <c r="K33" s="509"/>
      <c r="L33" s="509"/>
      <c r="R33" s="29" t="s">
        <v>241</v>
      </c>
      <c r="S33" s="68" t="str">
        <f>IF(E8="","",VLOOKUP(E8,datos!B:DB,54,FALSE))</f>
        <v/>
      </c>
    </row>
    <row r="34" spans="2:20" ht="20.100000000000001" customHeight="1" x14ac:dyDescent="0.25">
      <c r="B34" s="484" t="s">
        <v>178</v>
      </c>
      <c r="C34" s="484"/>
      <c r="D34" s="484"/>
      <c r="E34" s="484"/>
      <c r="F34" s="484"/>
      <c r="G34" s="484"/>
      <c r="H34" s="507" t="str">
        <f>IF(E8="","",S35)</f>
        <v/>
      </c>
      <c r="I34" s="507"/>
      <c r="J34" s="507"/>
      <c r="K34" s="508" t="str">
        <f>IF(E8="","",E29)</f>
        <v/>
      </c>
      <c r="L34" s="508"/>
      <c r="R34" s="29" t="s">
        <v>242</v>
      </c>
      <c r="S34" s="68" t="str">
        <f>IF(E8="","",VLOOKUP(E8,datos!B:DB,57,FALSE))</f>
        <v/>
      </c>
    </row>
    <row r="35" spans="2:20" ht="24.75" customHeight="1" x14ac:dyDescent="0.25">
      <c r="B35" s="484" t="s">
        <v>179</v>
      </c>
      <c r="C35" s="484"/>
      <c r="D35" s="484"/>
      <c r="E35" s="484"/>
      <c r="F35" s="484"/>
      <c r="G35" s="484"/>
      <c r="H35" s="507" t="str">
        <f>IF(G32="","",S37)</f>
        <v/>
      </c>
      <c r="I35" s="507"/>
      <c r="J35" s="507"/>
      <c r="K35" s="509"/>
      <c r="L35" s="509"/>
      <c r="R35" s="29" t="s">
        <v>178</v>
      </c>
      <c r="S35" s="68" t="str">
        <f>IF(G32=1,S20,IF(G32=2,S21,IF(G32=3,S22,IF(G32=4,S23,IF(G32=5,S24,IF(G32=6,S25,IF(G32=7,S26,IF(G32=8,S27,IF(G32=9,S28,IF(G32=10,S29,IF(G32=11,S30,IF(G32=12,S31,IF(G32=13,S32,IF(G32=14,S33,IF(G32=15,S34,"")))))))))))))))</f>
        <v/>
      </c>
    </row>
    <row r="36" spans="2:20" s="54" customFormat="1" ht="67.5" customHeight="1" x14ac:dyDescent="0.25">
      <c r="B36" s="484" t="s">
        <v>180</v>
      </c>
      <c r="C36" s="484"/>
      <c r="D36" s="484"/>
      <c r="E36" s="484"/>
      <c r="F36" s="484"/>
      <c r="G36" s="484"/>
      <c r="H36" s="504" t="s">
        <v>181</v>
      </c>
      <c r="I36" s="504"/>
      <c r="J36" s="504"/>
      <c r="K36" s="504"/>
      <c r="L36" s="504"/>
      <c r="R36" s="29" t="s">
        <v>177</v>
      </c>
      <c r="S36" s="68" t="str">
        <f>IF(G32=1,0,IF(G32=2,S20,IF(G32=3,SUM(S20:S21),IF(G32=4,SUM(S20:S22),IF(G32=5,SUM(S20:S23),IF(G32=6,SUM(S20:S24),IF(G32=7,SUM(S20:S25),IF(G32=8,SUM(S20:S26),IF(G32=9,SUM(S20:S27),IF(G32=10,SUM(S20:S28),IF(G32=11,SUM(S20:S29),IF(G32=12,SUM(S20:S30),IF(G32=13,SUM(S20:S31),IF(G32=14,SUM(S20:S32),IF(G32=15,SUM(S20:S23),"")))))))))))))))</f>
        <v/>
      </c>
      <c r="T36" s="29"/>
    </row>
    <row r="37" spans="2:20" x14ac:dyDescent="0.25">
      <c r="B37" s="505"/>
      <c r="C37" s="505"/>
      <c r="D37" s="505"/>
      <c r="E37" s="505"/>
      <c r="F37" s="505"/>
      <c r="G37" s="505"/>
      <c r="H37" s="505"/>
      <c r="I37" s="505"/>
      <c r="J37" s="505"/>
      <c r="K37" s="505"/>
      <c r="L37" s="505"/>
      <c r="R37" s="29" t="s">
        <v>243</v>
      </c>
      <c r="S37" s="68" t="e">
        <f>IFERROR(S17-S36,"")-S35</f>
        <v>#VALUE!</v>
      </c>
    </row>
    <row r="38" spans="2:20" x14ac:dyDescent="0.25">
      <c r="B38" s="442" t="s">
        <v>182</v>
      </c>
      <c r="C38" s="442"/>
      <c r="D38" s="442"/>
      <c r="E38" s="442"/>
      <c r="F38" s="442"/>
      <c r="G38" s="442"/>
      <c r="H38" s="506">
        <v>46118</v>
      </c>
      <c r="I38" s="506"/>
    </row>
    <row r="40" spans="2:20" ht="20.25" customHeight="1" x14ac:dyDescent="0.25">
      <c r="B40" s="442" t="s">
        <v>143</v>
      </c>
      <c r="C40" s="442"/>
      <c r="D40" s="442"/>
    </row>
    <row r="41" spans="2:20" ht="25.5" customHeight="1" x14ac:dyDescent="0.25">
      <c r="B41" s="455"/>
      <c r="C41" s="455"/>
      <c r="D41" s="455"/>
      <c r="E41" s="455"/>
      <c r="F41" s="455"/>
      <c r="H41" s="55"/>
      <c r="I41" s="55"/>
    </row>
    <row r="42" spans="2:20" ht="25.5" customHeight="1" x14ac:dyDescent="0.25">
      <c r="B42" s="455"/>
      <c r="C42" s="455"/>
      <c r="D42" s="455"/>
      <c r="E42" s="455"/>
      <c r="F42" s="455"/>
    </row>
    <row r="43" spans="2:20" ht="15" customHeight="1" x14ac:dyDescent="0.25">
      <c r="B43" s="502" t="str">
        <f>IF($E$8="","",VLOOKUP($E$8,datos!B:DB,61,FALSE))</f>
        <v/>
      </c>
      <c r="C43" s="502"/>
      <c r="D43" s="502"/>
      <c r="E43" s="502"/>
      <c r="F43" s="502"/>
    </row>
    <row r="44" spans="2:20" ht="25.5" customHeight="1" x14ac:dyDescent="0.25">
      <c r="B44" s="503" t="str">
        <f>IF($E$8="","",VLOOKUP($E$8,datos!B:DB,62,FALSE))</f>
        <v/>
      </c>
      <c r="C44" s="503"/>
      <c r="D44" s="503"/>
      <c r="E44" s="503"/>
      <c r="F44" s="503"/>
      <c r="H44" s="55" t="str">
        <f>IF(G43="","",IF(G43=1,0,IF(G43=2,#REF!,IF(G43=3,(#REF!*2),IF(G43=4,(#REF!*3),IF(G43=5,(#REF!*4),IF(G43=6,(#REF!*5)," ")))))))</f>
        <v/>
      </c>
      <c r="I44" s="55"/>
      <c r="J44" s="55"/>
    </row>
    <row r="45" spans="2:20" ht="25.5" customHeight="1" x14ac:dyDescent="0.25">
      <c r="B45" s="503" t="str">
        <f>IF($E$8="","",VLOOKUP($E$8,datos!B:DB,60,FALSE))</f>
        <v/>
      </c>
      <c r="C45" s="503"/>
      <c r="D45" s="503"/>
      <c r="E45" s="503"/>
      <c r="F45" s="503"/>
      <c r="H45" s="55"/>
      <c r="I45" s="55"/>
      <c r="J45" s="55"/>
    </row>
    <row r="46" spans="2:20" x14ac:dyDescent="0.25">
      <c r="B46" s="441" t="s">
        <v>183</v>
      </c>
      <c r="C46" s="441"/>
      <c r="D46" s="441"/>
      <c r="E46" s="441"/>
      <c r="F46" s="441"/>
    </row>
    <row r="47" spans="2:20" ht="6.75" customHeight="1" x14ac:dyDescent="0.25"/>
    <row r="48" spans="2:20" ht="12.75" customHeight="1" x14ac:dyDescent="0.25">
      <c r="B48" s="69" t="s">
        <v>184</v>
      </c>
      <c r="C48" s="526"/>
      <c r="D48" s="526"/>
      <c r="E48" s="526"/>
      <c r="F48" s="526"/>
    </row>
    <row r="49" spans="2:6" ht="12.75" customHeight="1" x14ac:dyDescent="0.25">
      <c r="B49" s="69" t="s">
        <v>185</v>
      </c>
      <c r="C49" s="526"/>
      <c r="D49" s="526"/>
      <c r="E49" s="526"/>
      <c r="F49" s="526"/>
    </row>
    <row r="50" spans="2:6" ht="6" customHeight="1" x14ac:dyDescent="0.25"/>
  </sheetData>
  <sheetProtection formatRows="0"/>
  <mergeCells count="97">
    <mergeCell ref="C49:F49"/>
    <mergeCell ref="B8:D8"/>
    <mergeCell ref="E8:L8"/>
    <mergeCell ref="B2:D4"/>
    <mergeCell ref="E2:L2"/>
    <mergeCell ref="E3:L3"/>
    <mergeCell ref="E4:F4"/>
    <mergeCell ref="G4:H4"/>
    <mergeCell ref="I4:K4"/>
    <mergeCell ref="B5:L5"/>
    <mergeCell ref="B6:D6"/>
    <mergeCell ref="B7:D7"/>
    <mergeCell ref="E7:L7"/>
    <mergeCell ref="B9:D9"/>
    <mergeCell ref="B10:D10"/>
    <mergeCell ref="E10:L10"/>
    <mergeCell ref="B11:D11"/>
    <mergeCell ref="E11:L11"/>
    <mergeCell ref="C48:F48"/>
    <mergeCell ref="B12:D12"/>
    <mergeCell ref="E12:L12"/>
    <mergeCell ref="B13:D13"/>
    <mergeCell ref="E13:L13"/>
    <mergeCell ref="B14:D14"/>
    <mergeCell ref="E14:L14"/>
    <mergeCell ref="B15:D15"/>
    <mergeCell ref="E15:L15"/>
    <mergeCell ref="B16:L16"/>
    <mergeCell ref="G17:H17"/>
    <mergeCell ref="B17:D17"/>
    <mergeCell ref="E23:F23"/>
    <mergeCell ref="G20:H20"/>
    <mergeCell ref="B31:G31"/>
    <mergeCell ref="H31:J31"/>
    <mergeCell ref="K31:L31"/>
    <mergeCell ref="G24:H24"/>
    <mergeCell ref="B28:L28"/>
    <mergeCell ref="B29:C29"/>
    <mergeCell ref="E29:F29"/>
    <mergeCell ref="G29:L29"/>
    <mergeCell ref="B30:L30"/>
    <mergeCell ref="E24:F24"/>
    <mergeCell ref="E25:L25"/>
    <mergeCell ref="E26:L26"/>
    <mergeCell ref="I24:L24"/>
    <mergeCell ref="B32:F32"/>
    <mergeCell ref="H32:J32"/>
    <mergeCell ref="K32:L32"/>
    <mergeCell ref="B33:G33"/>
    <mergeCell ref="H33:J33"/>
    <mergeCell ref="K33:L33"/>
    <mergeCell ref="B34:G34"/>
    <mergeCell ref="H34:J34"/>
    <mergeCell ref="K34:L34"/>
    <mergeCell ref="B35:G35"/>
    <mergeCell ref="H35:J35"/>
    <mergeCell ref="K35:L35"/>
    <mergeCell ref="H36:L36"/>
    <mergeCell ref="B37:L37"/>
    <mergeCell ref="B38:G38"/>
    <mergeCell ref="H38:I38"/>
    <mergeCell ref="B40:D40"/>
    <mergeCell ref="B41:F42"/>
    <mergeCell ref="B43:F43"/>
    <mergeCell ref="B44:F44"/>
    <mergeCell ref="B46:F46"/>
    <mergeCell ref="B36:G36"/>
    <mergeCell ref="B45:F45"/>
    <mergeCell ref="B18:D18"/>
    <mergeCell ref="B19:D19"/>
    <mergeCell ref="B20:D20"/>
    <mergeCell ref="B21:D21"/>
    <mergeCell ref="B22:D22"/>
    <mergeCell ref="B23:D23"/>
    <mergeCell ref="B24:D24"/>
    <mergeCell ref="B25:D25"/>
    <mergeCell ref="B26:D26"/>
    <mergeCell ref="G22:H22"/>
    <mergeCell ref="G23:H23"/>
    <mergeCell ref="J23:K23"/>
    <mergeCell ref="I22:L22"/>
    <mergeCell ref="I20:L20"/>
    <mergeCell ref="I17:L17"/>
    <mergeCell ref="I18:L18"/>
    <mergeCell ref="J21:K21"/>
    <mergeCell ref="J19:K19"/>
    <mergeCell ref="E21:F21"/>
    <mergeCell ref="E22:F22"/>
    <mergeCell ref="E9:L9"/>
    <mergeCell ref="E6:L6"/>
    <mergeCell ref="E17:F17"/>
    <mergeCell ref="E18:F18"/>
    <mergeCell ref="E19:F19"/>
    <mergeCell ref="E20:F20"/>
    <mergeCell ref="G21:H21"/>
    <mergeCell ref="G18:H18"/>
    <mergeCell ref="G19:H19"/>
  </mergeCells>
  <conditionalFormatting sqref="C48:F49">
    <cfRule type="containsBlanks" dxfId="2214" priority="3">
      <formula>LEN(TRIM(C48))=0</formula>
    </cfRule>
  </conditionalFormatting>
  <conditionalFormatting sqref="E8:L8">
    <cfRule type="containsBlanks" dxfId="2213" priority="4">
      <formula>LEN(TRIM(E8))=0</formula>
    </cfRule>
  </conditionalFormatting>
  <conditionalFormatting sqref="G32">
    <cfRule type="containsBlanks" dxfId="2212" priority="1">
      <formula>LEN(TRIM(G32))=0</formula>
    </cfRule>
  </conditionalFormatting>
  <conditionalFormatting sqref="H38:I38">
    <cfRule type="containsBlanks" dxfId="2211" priority="2">
      <formula>LEN(TRIM(H38))=0</formula>
    </cfRule>
  </conditionalFormatting>
  <dataValidations xWindow="419" yWindow="442" count="2">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2" xr:uid="{00000000-0002-0000-0400-000000000000}">
      <formula1>1</formula1>
      <formula2>S16</formula2>
    </dataValidation>
    <dataValidation type="date" allowBlank="1" showInputMessage="1" showErrorMessage="1" errorTitle="ADVERTENCIA" error="Verifique la fecha que está tratando de ingresar." promptTitle="TENGA EN CUENTA" prompt="Ingrese la fecha de la siguiente manera: dd/mm/aaaa (Ejemplo: 07/01/2021)." sqref="H38:I38" xr:uid="{00000000-0002-0000-0400-000001000000}">
      <formula1>44197</formula1>
      <formula2>46387</formula2>
    </dataValidation>
  </dataValidations>
  <printOptions horizontalCentered="1"/>
  <pageMargins left="0.39370078740157483" right="0.39370078740157483" top="0.39370078740157483" bottom="0.39370078740157483" header="0" footer="0"/>
  <pageSetup paperSize="125" scale="70" orientation="portrait" r:id="rId1"/>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1:O57"/>
  <sheetViews>
    <sheetView view="pageBreakPreview" zoomScaleNormal="100" zoomScaleSheetLayoutView="100" workbookViewId="0">
      <selection activeCell="I12" sqref="I12:K12"/>
    </sheetView>
  </sheetViews>
  <sheetFormatPr baseColWidth="10" defaultRowHeight="15" x14ac:dyDescent="0.25"/>
  <cols>
    <col min="1" max="1" width="0.85546875" customWidth="1"/>
    <col min="2" max="2" width="9.42578125" customWidth="1"/>
    <col min="3" max="3" width="17.85546875" customWidth="1"/>
    <col min="4" max="4" width="24" customWidth="1"/>
    <col min="5" max="5" width="7" customWidth="1"/>
    <col min="6" max="6" width="4.85546875" customWidth="1"/>
    <col min="7" max="7" width="11.5703125" customWidth="1"/>
    <col min="8" max="8" width="12.85546875" customWidth="1"/>
    <col min="9" max="9" width="7.5703125" customWidth="1"/>
    <col min="10" max="10" width="7.140625" customWidth="1"/>
    <col min="11" max="11" width="18.42578125" customWidth="1"/>
    <col min="12" max="12" width="0.85546875" customWidth="1"/>
    <col min="13" max="13" width="11.85546875" bestFit="1" customWidth="1"/>
    <col min="14" max="15" width="22.7109375" hidden="1" customWidth="1"/>
    <col min="16" max="16" width="11.7109375" customWidth="1"/>
  </cols>
  <sheetData>
    <row r="1" spans="2:15" ht="4.5" customHeight="1" x14ac:dyDescent="0.25"/>
    <row r="2" spans="2:15" ht="17.100000000000001" customHeight="1" x14ac:dyDescent="0.25">
      <c r="B2" s="575"/>
      <c r="C2" s="575"/>
      <c r="D2" s="533" t="s">
        <v>156</v>
      </c>
      <c r="E2" s="533"/>
      <c r="F2" s="533"/>
      <c r="G2" s="533"/>
      <c r="H2" s="533"/>
      <c r="I2" s="533"/>
      <c r="J2" s="533"/>
      <c r="K2" s="533"/>
    </row>
    <row r="3" spans="2:15" ht="26.25" customHeight="1" x14ac:dyDescent="0.25">
      <c r="B3" s="575"/>
      <c r="C3" s="575"/>
      <c r="D3" s="534" t="s">
        <v>157</v>
      </c>
      <c r="E3" s="534"/>
      <c r="F3" s="534"/>
      <c r="G3" s="534"/>
      <c r="H3" s="534"/>
      <c r="I3" s="534"/>
      <c r="J3" s="534"/>
      <c r="K3" s="534"/>
    </row>
    <row r="4" spans="2:15" ht="17.100000000000001" customHeight="1" x14ac:dyDescent="0.25">
      <c r="B4" s="575"/>
      <c r="C4" s="575"/>
      <c r="D4" s="67" t="s">
        <v>158</v>
      </c>
      <c r="E4" s="535" t="s">
        <v>159</v>
      </c>
      <c r="F4" s="535"/>
      <c r="G4" s="535" t="s">
        <v>160</v>
      </c>
      <c r="H4" s="535"/>
      <c r="I4" s="535"/>
      <c r="J4" s="535"/>
      <c r="K4" s="37"/>
    </row>
    <row r="5" spans="2:15" ht="3" customHeight="1" x14ac:dyDescent="0.25">
      <c r="B5" s="38"/>
      <c r="C5" s="38"/>
      <c r="D5" s="39"/>
      <c r="E5" s="39"/>
      <c r="F5" s="39"/>
      <c r="G5" s="39"/>
      <c r="H5" s="39"/>
      <c r="I5" s="39"/>
      <c r="J5" s="40"/>
      <c r="K5" s="40"/>
    </row>
    <row r="6" spans="2:15" ht="3" customHeight="1" x14ac:dyDescent="0.25"/>
    <row r="7" spans="2:15" ht="17.100000000000001" customHeight="1" x14ac:dyDescent="0.25">
      <c r="B7" s="531" t="s">
        <v>130</v>
      </c>
      <c r="C7" s="531"/>
      <c r="D7" s="531"/>
      <c r="E7" s="531"/>
      <c r="F7" s="531"/>
      <c r="G7" s="531"/>
      <c r="H7" s="531"/>
      <c r="I7" s="531" t="s">
        <v>146</v>
      </c>
      <c r="J7" s="531"/>
      <c r="K7" s="531"/>
      <c r="N7" s="52"/>
      <c r="O7" s="41"/>
    </row>
    <row r="8" spans="2:15" ht="17.100000000000001" customHeight="1" x14ac:dyDescent="0.25">
      <c r="B8" s="569" t="str">
        <f>IF(CertificaciónSupervisor!E8="","",CertificaciónSupervisor!E6)</f>
        <v/>
      </c>
      <c r="C8" s="570"/>
      <c r="D8" s="570"/>
      <c r="E8" s="570"/>
      <c r="F8" s="570"/>
      <c r="G8" s="570"/>
      <c r="H8" s="571"/>
      <c r="I8" s="569" t="str">
        <f>IF(CertificaciónSupervisor!G32="","",CertificaciónSupervisor!G32)</f>
        <v/>
      </c>
      <c r="J8" s="570"/>
      <c r="K8" s="571"/>
    </row>
    <row r="9" spans="2:15" ht="17.100000000000001" customHeight="1" x14ac:dyDescent="0.25">
      <c r="B9" s="531" t="s">
        <v>131</v>
      </c>
      <c r="C9" s="531"/>
      <c r="D9" s="531"/>
      <c r="E9" s="531"/>
      <c r="F9" s="531"/>
      <c r="G9" s="531"/>
      <c r="H9" s="531"/>
      <c r="I9" s="531" t="s">
        <v>4</v>
      </c>
      <c r="J9" s="531"/>
      <c r="K9" s="531"/>
    </row>
    <row r="10" spans="2:15" ht="17.100000000000001" customHeight="1" x14ac:dyDescent="0.25">
      <c r="B10" s="572" t="str">
        <f>IF(CertificaciónSupervisor!E8="","",CertificaciónSupervisor!E7)</f>
        <v/>
      </c>
      <c r="C10" s="573"/>
      <c r="D10" s="573"/>
      <c r="E10" s="573"/>
      <c r="F10" s="573"/>
      <c r="G10" s="573"/>
      <c r="H10" s="574"/>
      <c r="I10" s="572" t="str">
        <f>IF(CertificaciónSupervisor!E8="","",CertificaciónSupervisor!E8)</f>
        <v/>
      </c>
      <c r="J10" s="573"/>
      <c r="K10" s="574"/>
    </row>
    <row r="11" spans="2:15" ht="17.100000000000001" customHeight="1" thickBot="1" x14ac:dyDescent="0.3">
      <c r="B11" s="531" t="s">
        <v>147</v>
      </c>
      <c r="C11" s="531"/>
      <c r="D11" s="531"/>
      <c r="E11" s="531"/>
      <c r="F11" s="531"/>
      <c r="G11" s="531"/>
      <c r="H11" s="531"/>
      <c r="I11" s="531" t="s">
        <v>148</v>
      </c>
      <c r="J11" s="531"/>
      <c r="K11" s="531"/>
    </row>
    <row r="12" spans="2:15" ht="17.100000000000001" customHeight="1" x14ac:dyDescent="0.25">
      <c r="B12" s="86" t="s">
        <v>149</v>
      </c>
      <c r="C12" s="555" t="str">
        <f>IF(CertificaciónSupervisor!G32="","",CertificaciónSupervisor!B29)</f>
        <v/>
      </c>
      <c r="D12" s="556"/>
      <c r="E12" s="42" t="s">
        <v>150</v>
      </c>
      <c r="F12" s="555" t="str">
        <f>IF(CertificaciónSupervisor!G32="","",CertificaciónSupervisor!E29)</f>
        <v/>
      </c>
      <c r="G12" s="557"/>
      <c r="H12" s="556"/>
      <c r="I12" s="558">
        <v>46118</v>
      </c>
      <c r="J12" s="558"/>
      <c r="K12" s="558"/>
      <c r="N12" s="43" t="s">
        <v>17</v>
      </c>
      <c r="O12" s="44" t="str">
        <f>IF(OR(B$8="",I8=""),"",IF(I8=7,VLOOKUP(B$8,#REF!,27,FALSE),IF(I8=8,VLOOKUP(B$8,#REF!,29,FALSE),IF(I8=9,VLOOKUP(B$8,#REF!,31,FALSE),IF(I8=10,VLOOKUP(B$8,#REF!,33,FALSE),IF(I8=11,VLOOKUP(B$8,#REF!,35,FALSE),IF(I8=12,VLOOKUP(B$8,#REF!,37,FALSE), "")))))))</f>
        <v/>
      </c>
    </row>
    <row r="13" spans="2:15" ht="17.100000000000001" customHeight="1" thickBot="1" x14ac:dyDescent="0.3">
      <c r="B13" s="510" t="s">
        <v>8</v>
      </c>
      <c r="C13" s="510"/>
      <c r="D13" s="510"/>
      <c r="E13" s="510"/>
      <c r="F13" s="510"/>
      <c r="G13" s="510"/>
      <c r="H13" s="510"/>
      <c r="I13" s="510"/>
      <c r="J13" s="510"/>
      <c r="K13" s="510"/>
      <c r="N13" s="45" t="s">
        <v>18</v>
      </c>
      <c r="O13" s="46" t="str">
        <f>IF(OR(B$8="",I8=""),"",IF(I8=7,VLOOKUP(B$8,#REF!,28,FALSE),IF(I8=8,VLOOKUP(B$8,#REF!,30,FALSE),IF(I8=9,VLOOKUP(B$8,#REF!,32,FALSE),IF(I8=10,VLOOKUP(B$8,#REF!,34,FALSE),IF(I8=11,VLOOKUP(B$8,#REF!,36,FALSE),IF(I8=12,VLOOKUP(B$8,#REF!,38,FALSE), "")))))))</f>
        <v/>
      </c>
    </row>
    <row r="14" spans="2:15" ht="66.75" customHeight="1" x14ac:dyDescent="0.25">
      <c r="B14" s="559" t="str">
        <f>IF(CertificaciónSupervisor!E8="","",CertificaciónSupervisor!E10)</f>
        <v/>
      </c>
      <c r="C14" s="560"/>
      <c r="D14" s="560"/>
      <c r="E14" s="560"/>
      <c r="F14" s="560"/>
      <c r="G14" s="560"/>
      <c r="H14" s="560"/>
      <c r="I14" s="560"/>
      <c r="J14" s="560"/>
      <c r="K14" s="561"/>
    </row>
    <row r="15" spans="2:15" ht="17.100000000000001" customHeight="1" x14ac:dyDescent="0.25">
      <c r="B15" s="510" t="s">
        <v>151</v>
      </c>
      <c r="C15" s="510"/>
      <c r="D15" s="510"/>
      <c r="E15" s="510"/>
      <c r="F15" s="510"/>
      <c r="G15" s="510"/>
      <c r="H15" s="510"/>
      <c r="I15" s="510"/>
      <c r="J15" s="510"/>
      <c r="K15" s="510"/>
    </row>
    <row r="16" spans="2:15" ht="60" customHeight="1" x14ac:dyDescent="0.25">
      <c r="B16" s="562" t="str">
        <f>IF(CertificaciónSupervisor!E8="","",VLOOKUP(CertificaciónSupervisor!E8,datos!B:DB,96,FALSE))</f>
        <v/>
      </c>
      <c r="C16" s="563"/>
      <c r="D16" s="563"/>
      <c r="E16" s="563"/>
      <c r="F16" s="563"/>
      <c r="G16" s="563"/>
      <c r="H16" s="563"/>
      <c r="I16" s="563"/>
      <c r="J16" s="563"/>
      <c r="K16" s="564"/>
    </row>
    <row r="17" spans="2:12" ht="60" customHeight="1" x14ac:dyDescent="0.25">
      <c r="B17" s="565"/>
      <c r="C17" s="566"/>
      <c r="D17" s="566"/>
      <c r="E17" s="566"/>
      <c r="F17" s="566"/>
      <c r="G17" s="566"/>
      <c r="H17" s="566"/>
      <c r="I17" s="566"/>
      <c r="J17" s="566"/>
      <c r="K17" s="567"/>
    </row>
    <row r="18" spans="2:12" ht="18" customHeight="1" x14ac:dyDescent="0.25">
      <c r="B18" s="510" t="s">
        <v>152</v>
      </c>
      <c r="C18" s="510"/>
      <c r="D18" s="510"/>
      <c r="E18" s="510"/>
      <c r="F18" s="510"/>
      <c r="G18" s="510"/>
      <c r="H18" s="510"/>
      <c r="I18" s="510"/>
      <c r="J18" s="510"/>
      <c r="K18" s="510"/>
    </row>
    <row r="19" spans="2:12" s="156" customFormat="1" ht="18" customHeight="1" x14ac:dyDescent="0.25">
      <c r="B19" s="568"/>
      <c r="C19" s="568"/>
      <c r="D19" s="568"/>
      <c r="E19" s="568"/>
      <c r="F19" s="568"/>
      <c r="G19" s="568"/>
      <c r="H19" s="568"/>
      <c r="I19" s="568"/>
      <c r="J19" s="568"/>
      <c r="K19" s="568"/>
      <c r="L19" s="156" t="s">
        <v>153</v>
      </c>
    </row>
    <row r="20" spans="2:12" s="156" customFormat="1" ht="18" customHeight="1" x14ac:dyDescent="0.25">
      <c r="B20" s="568"/>
      <c r="C20" s="568"/>
      <c r="D20" s="568"/>
      <c r="E20" s="568"/>
      <c r="F20" s="568"/>
      <c r="G20" s="568"/>
      <c r="H20" s="568"/>
      <c r="I20" s="568"/>
      <c r="J20" s="568"/>
      <c r="K20" s="568"/>
    </row>
    <row r="21" spans="2:12" s="156" customFormat="1" ht="18" customHeight="1" x14ac:dyDescent="0.25">
      <c r="B21" s="568"/>
      <c r="C21" s="568"/>
      <c r="D21" s="568"/>
      <c r="E21" s="568"/>
      <c r="F21" s="568"/>
      <c r="G21" s="568"/>
      <c r="H21" s="568"/>
      <c r="I21" s="568"/>
      <c r="J21" s="568"/>
      <c r="K21" s="568"/>
    </row>
    <row r="22" spans="2:12" s="156" customFormat="1" ht="18" customHeight="1" x14ac:dyDescent="0.25">
      <c r="B22" s="568"/>
      <c r="C22" s="568"/>
      <c r="D22" s="568"/>
      <c r="E22" s="568"/>
      <c r="F22" s="568"/>
      <c r="G22" s="568"/>
      <c r="H22" s="568"/>
      <c r="I22" s="568"/>
      <c r="J22" s="568"/>
      <c r="K22" s="568"/>
    </row>
    <row r="23" spans="2:12" s="156" customFormat="1" ht="18" customHeight="1" x14ac:dyDescent="0.25">
      <c r="B23" s="568"/>
      <c r="C23" s="568"/>
      <c r="D23" s="568"/>
      <c r="E23" s="568"/>
      <c r="F23" s="568"/>
      <c r="G23" s="568"/>
      <c r="H23" s="568"/>
      <c r="I23" s="568"/>
      <c r="J23" s="568"/>
      <c r="K23" s="568"/>
    </row>
    <row r="24" spans="2:12" s="156" customFormat="1" ht="18" customHeight="1" x14ac:dyDescent="0.25">
      <c r="B24" s="568"/>
      <c r="C24" s="568"/>
      <c r="D24" s="568"/>
      <c r="E24" s="568"/>
      <c r="F24" s="568"/>
      <c r="G24" s="568"/>
      <c r="H24" s="568"/>
      <c r="I24" s="568"/>
      <c r="J24" s="568"/>
      <c r="K24" s="568"/>
    </row>
    <row r="25" spans="2:12" s="156" customFormat="1" ht="18" customHeight="1" x14ac:dyDescent="0.25">
      <c r="B25" s="568"/>
      <c r="C25" s="568"/>
      <c r="D25" s="568"/>
      <c r="E25" s="568"/>
      <c r="F25" s="568"/>
      <c r="G25" s="568"/>
      <c r="H25" s="568"/>
      <c r="I25" s="568"/>
      <c r="J25" s="568"/>
      <c r="K25" s="568"/>
    </row>
    <row r="26" spans="2:12" s="156" customFormat="1" ht="18" customHeight="1" x14ac:dyDescent="0.25">
      <c r="B26" s="568"/>
      <c r="C26" s="568"/>
      <c r="D26" s="568"/>
      <c r="E26" s="568"/>
      <c r="F26" s="568"/>
      <c r="G26" s="568"/>
      <c r="H26" s="568"/>
      <c r="I26" s="568"/>
      <c r="J26" s="568"/>
      <c r="K26" s="568"/>
    </row>
    <row r="27" spans="2:12" s="156" customFormat="1" ht="18" customHeight="1" x14ac:dyDescent="0.25">
      <c r="B27" s="568"/>
      <c r="C27" s="568"/>
      <c r="D27" s="568"/>
      <c r="E27" s="568"/>
      <c r="F27" s="568"/>
      <c r="G27" s="568"/>
      <c r="H27" s="568"/>
      <c r="I27" s="568"/>
      <c r="J27" s="568"/>
      <c r="K27" s="568"/>
    </row>
    <row r="28" spans="2:12" s="156" customFormat="1" ht="18" customHeight="1" x14ac:dyDescent="0.25">
      <c r="B28" s="568"/>
      <c r="C28" s="568"/>
      <c r="D28" s="568"/>
      <c r="E28" s="568"/>
      <c r="F28" s="568"/>
      <c r="G28" s="568"/>
      <c r="H28" s="568"/>
      <c r="I28" s="568"/>
      <c r="J28" s="568"/>
      <c r="K28" s="568"/>
    </row>
    <row r="29" spans="2:12" s="156" customFormat="1" ht="18" customHeight="1" x14ac:dyDescent="0.25">
      <c r="B29" s="568"/>
      <c r="C29" s="568"/>
      <c r="D29" s="568"/>
      <c r="E29" s="568"/>
      <c r="F29" s="568"/>
      <c r="G29" s="568"/>
      <c r="H29" s="568"/>
      <c r="I29" s="568"/>
      <c r="J29" s="568"/>
      <c r="K29" s="568"/>
    </row>
    <row r="30" spans="2:12" s="156" customFormat="1" ht="18" customHeight="1" x14ac:dyDescent="0.25">
      <c r="B30" s="568"/>
      <c r="C30" s="568"/>
      <c r="D30" s="568"/>
      <c r="E30" s="568"/>
      <c r="F30" s="568"/>
      <c r="G30" s="568"/>
      <c r="H30" s="568"/>
      <c r="I30" s="568"/>
      <c r="J30" s="568"/>
      <c r="K30" s="568"/>
    </row>
    <row r="31" spans="2:12" s="156" customFormat="1" ht="18" customHeight="1" x14ac:dyDescent="0.25">
      <c r="B31" s="568"/>
      <c r="C31" s="568"/>
      <c r="D31" s="568"/>
      <c r="E31" s="568"/>
      <c r="F31" s="568"/>
      <c r="G31" s="568"/>
      <c r="H31" s="568"/>
      <c r="I31" s="568"/>
      <c r="J31" s="568"/>
      <c r="K31" s="568"/>
    </row>
    <row r="32" spans="2:12" s="156" customFormat="1" ht="18" customHeight="1" x14ac:dyDescent="0.25">
      <c r="B32" s="568"/>
      <c r="C32" s="568"/>
      <c r="D32" s="568"/>
      <c r="E32" s="568"/>
      <c r="F32" s="568"/>
      <c r="G32" s="568"/>
      <c r="H32" s="568"/>
      <c r="I32" s="568"/>
      <c r="J32" s="568"/>
      <c r="K32" s="568"/>
    </row>
    <row r="33" spans="2:11" s="156" customFormat="1" ht="18" customHeight="1" x14ac:dyDescent="0.25">
      <c r="B33" s="568"/>
      <c r="C33" s="568"/>
      <c r="D33" s="568"/>
      <c r="E33" s="568"/>
      <c r="F33" s="568"/>
      <c r="G33" s="568"/>
      <c r="H33" s="568"/>
      <c r="I33" s="568"/>
      <c r="J33" s="568"/>
      <c r="K33" s="568"/>
    </row>
    <row r="34" spans="2:11" s="156" customFormat="1" ht="18" customHeight="1" x14ac:dyDescent="0.25">
      <c r="B34" s="568"/>
      <c r="C34" s="568"/>
      <c r="D34" s="568"/>
      <c r="E34" s="568"/>
      <c r="F34" s="568"/>
      <c r="G34" s="568"/>
      <c r="H34" s="568"/>
      <c r="I34" s="568"/>
      <c r="J34" s="568"/>
      <c r="K34" s="568"/>
    </row>
    <row r="35" spans="2:11" s="156" customFormat="1" ht="18" customHeight="1" x14ac:dyDescent="0.25">
      <c r="B35" s="568"/>
      <c r="C35" s="568"/>
      <c r="D35" s="568"/>
      <c r="E35" s="568"/>
      <c r="F35" s="568"/>
      <c r="G35" s="568"/>
      <c r="H35" s="568"/>
      <c r="I35" s="568"/>
      <c r="J35" s="568"/>
      <c r="K35" s="568"/>
    </row>
    <row r="36" spans="2:11" s="156" customFormat="1" ht="18" customHeight="1" x14ac:dyDescent="0.25">
      <c r="B36" s="568"/>
      <c r="C36" s="568"/>
      <c r="D36" s="568"/>
      <c r="E36" s="568"/>
      <c r="F36" s="568"/>
      <c r="G36" s="568"/>
      <c r="H36" s="568"/>
      <c r="I36" s="568"/>
      <c r="J36" s="568"/>
      <c r="K36" s="568"/>
    </row>
    <row r="37" spans="2:11" s="156" customFormat="1" ht="18" customHeight="1" x14ac:dyDescent="0.25">
      <c r="B37" s="568"/>
      <c r="C37" s="568"/>
      <c r="D37" s="568"/>
      <c r="E37" s="568"/>
      <c r="F37" s="568"/>
      <c r="G37" s="568"/>
      <c r="H37" s="568"/>
      <c r="I37" s="568"/>
      <c r="J37" s="568"/>
      <c r="K37" s="568"/>
    </row>
    <row r="38" spans="2:11" s="156" customFormat="1" ht="18" customHeight="1" x14ac:dyDescent="0.25">
      <c r="B38" s="568"/>
      <c r="C38" s="568"/>
      <c r="D38" s="568"/>
      <c r="E38" s="568"/>
      <c r="F38" s="568"/>
      <c r="G38" s="568"/>
      <c r="H38" s="568"/>
      <c r="I38" s="568"/>
      <c r="J38" s="568"/>
      <c r="K38" s="568"/>
    </row>
    <row r="39" spans="2:11" s="156" customFormat="1" ht="18" customHeight="1" x14ac:dyDescent="0.25">
      <c r="B39" s="568"/>
      <c r="C39" s="568"/>
      <c r="D39" s="568"/>
      <c r="E39" s="568"/>
      <c r="F39" s="568"/>
      <c r="G39" s="568"/>
      <c r="H39" s="568"/>
      <c r="I39" s="568"/>
      <c r="J39" s="568"/>
      <c r="K39" s="568"/>
    </row>
    <row r="40" spans="2:11" ht="18" customHeight="1" x14ac:dyDescent="0.25">
      <c r="B40" s="553" t="s">
        <v>154</v>
      </c>
      <c r="C40" s="553"/>
      <c r="D40" s="553"/>
      <c r="E40" s="553"/>
      <c r="F40" s="554"/>
      <c r="G40" s="483" t="s">
        <v>155</v>
      </c>
      <c r="H40" s="553"/>
      <c r="I40" s="553"/>
      <c r="J40" s="553"/>
      <c r="K40" s="553"/>
    </row>
    <row r="41" spans="2:11" ht="18" customHeight="1" x14ac:dyDescent="0.25">
      <c r="B41" s="542"/>
      <c r="C41" s="543"/>
      <c r="D41" s="543"/>
      <c r="E41" s="543"/>
      <c r="F41" s="543"/>
      <c r="G41" s="543"/>
      <c r="H41" s="543"/>
      <c r="I41" s="543"/>
      <c r="J41" s="543"/>
      <c r="K41" s="546"/>
    </row>
    <row r="42" spans="2:11" ht="18" customHeight="1" x14ac:dyDescent="0.25">
      <c r="B42" s="544"/>
      <c r="C42" s="545"/>
      <c r="D42" s="545"/>
      <c r="E42" s="545"/>
      <c r="F42" s="543"/>
      <c r="G42" s="545"/>
      <c r="H42" s="545"/>
      <c r="I42" s="545"/>
      <c r="J42" s="545"/>
      <c r="K42" s="547"/>
    </row>
    <row r="43" spans="2:11" ht="24" customHeight="1" x14ac:dyDescent="0.25">
      <c r="B43" s="512" t="str">
        <f>IF(B10="","",B10)</f>
        <v/>
      </c>
      <c r="C43" s="548"/>
      <c r="D43" s="548"/>
      <c r="E43" s="548"/>
      <c r="F43" s="29"/>
      <c r="G43" s="549" t="str">
        <f>IF(CertificaciónSupervisor!B43="","",CertificaciónSupervisor!B43)</f>
        <v/>
      </c>
      <c r="H43" s="549"/>
      <c r="I43" s="549"/>
      <c r="J43" s="549"/>
      <c r="K43" s="550"/>
    </row>
    <row r="44" spans="2:11" ht="24.95" customHeight="1" x14ac:dyDescent="0.25">
      <c r="B44" s="47" t="s">
        <v>145</v>
      </c>
      <c r="C44" s="551" t="str">
        <f>IF(B$8="","",B$8)</f>
        <v/>
      </c>
      <c r="D44" s="551"/>
      <c r="E44" s="551"/>
      <c r="F44" s="48"/>
      <c r="G44" s="503" t="str">
        <f>IF(CertificaciónSupervisor!B44="","",CertificaciónSupervisor!B44)</f>
        <v/>
      </c>
      <c r="H44" s="503"/>
      <c r="I44" s="503"/>
      <c r="J44" s="503"/>
      <c r="K44" s="552"/>
    </row>
    <row r="45" spans="2:11" ht="24.95" customHeight="1" x14ac:dyDescent="0.25">
      <c r="B45" s="49"/>
      <c r="C45" s="539"/>
      <c r="D45" s="539"/>
      <c r="E45" s="539"/>
      <c r="F45" s="50"/>
      <c r="G45" s="540" t="str">
        <f>IF(CertificaciónSupervisor!E8="","",VLOOKUP(CertificaciónSupervisor!E8,datos!B:DB,60,FALSE))</f>
        <v/>
      </c>
      <c r="H45" s="540"/>
      <c r="I45" s="540"/>
      <c r="J45" s="540"/>
      <c r="K45" s="541"/>
    </row>
    <row r="46" spans="2:11" ht="4.5" customHeight="1" x14ac:dyDescent="0.25">
      <c r="B46" s="51"/>
      <c r="C46" s="51"/>
      <c r="D46" s="51"/>
      <c r="E46" s="51"/>
      <c r="F46" s="51"/>
      <c r="G46" s="51"/>
      <c r="H46" s="51"/>
      <c r="I46" s="51"/>
      <c r="J46" s="51"/>
      <c r="K46" s="51"/>
    </row>
    <row r="47" spans="2:11" x14ac:dyDescent="0.25">
      <c r="B47" s="51"/>
      <c r="C47" s="51"/>
      <c r="D47" s="51"/>
      <c r="E47" s="51"/>
      <c r="F47" s="51"/>
      <c r="G47" s="51"/>
      <c r="H47" s="51"/>
      <c r="I47" s="51"/>
      <c r="J47" s="51"/>
      <c r="K47" s="51"/>
    </row>
    <row r="48" spans="2:11" x14ac:dyDescent="0.25">
      <c r="B48" s="51"/>
      <c r="C48" s="51"/>
      <c r="D48" s="51"/>
      <c r="E48" s="51"/>
      <c r="F48" s="51"/>
      <c r="G48" s="51"/>
      <c r="H48" s="51"/>
      <c r="I48" s="51"/>
      <c r="J48" s="51"/>
      <c r="K48" s="51"/>
    </row>
    <row r="49" spans="2:11" x14ac:dyDescent="0.25">
      <c r="B49" s="51"/>
      <c r="C49" s="51"/>
      <c r="D49" s="51"/>
      <c r="E49" s="51"/>
      <c r="F49" s="51"/>
      <c r="G49" s="51"/>
      <c r="H49" s="51"/>
      <c r="I49" s="51"/>
      <c r="J49" s="51"/>
      <c r="K49" s="51"/>
    </row>
    <row r="50" spans="2:11" x14ac:dyDescent="0.25">
      <c r="B50" s="51"/>
      <c r="C50" s="51"/>
      <c r="D50" s="51"/>
      <c r="E50" s="51"/>
      <c r="F50" s="51"/>
      <c r="G50" s="51"/>
      <c r="H50" s="51"/>
      <c r="I50" s="51"/>
      <c r="J50" s="51"/>
      <c r="K50" s="51"/>
    </row>
    <row r="51" spans="2:11" x14ac:dyDescent="0.25">
      <c r="B51" s="51"/>
      <c r="C51" s="51"/>
      <c r="D51" s="51"/>
      <c r="E51" s="51"/>
      <c r="F51" s="51"/>
      <c r="G51" s="51"/>
      <c r="H51" s="51"/>
      <c r="I51" s="51"/>
      <c r="J51" s="51"/>
      <c r="K51" s="51"/>
    </row>
    <row r="52" spans="2:11" x14ac:dyDescent="0.25">
      <c r="B52" s="51"/>
      <c r="C52" s="51"/>
      <c r="D52" s="51"/>
      <c r="E52" s="51"/>
      <c r="F52" s="51"/>
      <c r="G52" s="51"/>
      <c r="H52" s="51"/>
      <c r="I52" s="51"/>
      <c r="J52" s="51"/>
      <c r="K52" s="51"/>
    </row>
    <row r="53" spans="2:11" x14ac:dyDescent="0.25">
      <c r="B53" s="51"/>
      <c r="C53" s="51"/>
      <c r="D53" s="51"/>
      <c r="E53" s="51"/>
      <c r="F53" s="51"/>
      <c r="G53" s="51"/>
      <c r="H53" s="51"/>
      <c r="I53" s="51"/>
      <c r="J53" s="51"/>
      <c r="K53" s="51"/>
    </row>
    <row r="54" spans="2:11" x14ac:dyDescent="0.25">
      <c r="B54" s="51"/>
      <c r="C54" s="51"/>
      <c r="D54" s="51"/>
      <c r="E54" s="51"/>
      <c r="F54" s="51"/>
      <c r="G54" s="51"/>
      <c r="H54" s="51"/>
      <c r="I54" s="51"/>
      <c r="J54" s="51"/>
      <c r="K54" s="51"/>
    </row>
    <row r="55" spans="2:11" x14ac:dyDescent="0.25">
      <c r="B55" s="51"/>
      <c r="C55" s="51"/>
      <c r="D55" s="51"/>
      <c r="E55" s="51"/>
      <c r="F55" s="51"/>
      <c r="G55" s="51"/>
      <c r="H55" s="51"/>
      <c r="I55" s="51"/>
      <c r="J55" s="51"/>
      <c r="K55" s="51"/>
    </row>
    <row r="56" spans="2:11" x14ac:dyDescent="0.25">
      <c r="B56" s="51"/>
      <c r="C56" s="51"/>
      <c r="D56" s="51"/>
      <c r="E56" s="51"/>
      <c r="F56" s="51"/>
      <c r="G56" s="51"/>
      <c r="H56" s="51"/>
      <c r="I56" s="51"/>
      <c r="J56" s="51"/>
      <c r="K56" s="51"/>
    </row>
    <row r="57" spans="2:11" x14ac:dyDescent="0.25">
      <c r="B57" s="51"/>
      <c r="C57" s="51"/>
      <c r="D57" s="51"/>
      <c r="E57" s="51"/>
      <c r="F57" s="51"/>
      <c r="G57" s="51"/>
      <c r="H57" s="51"/>
      <c r="I57" s="51"/>
      <c r="J57" s="51"/>
      <c r="K57" s="51"/>
    </row>
  </sheetData>
  <sheetProtection algorithmName="SHA-512" hashValue="/MJOUc67gWosLFzdDsXGE06wKO58AuJuDwkDs7K+DI+/fmQPk/W2PalkQal+4BhC08IJkZwr8LC5GckLUR6qXQ==" saltValue="lAn2mrhQ9S8dZVCq9hSVvQ==" spinCount="100000" sheet="1" scenarios="1" formatRows="0" insertRows="0" deleteRows="0" selectLockedCells="1"/>
  <mergeCells count="35">
    <mergeCell ref="B7:H7"/>
    <mergeCell ref="I7:K7"/>
    <mergeCell ref="B2:C4"/>
    <mergeCell ref="D2:K2"/>
    <mergeCell ref="D3:K3"/>
    <mergeCell ref="E4:F4"/>
    <mergeCell ref="G4:J4"/>
    <mergeCell ref="B8:H8"/>
    <mergeCell ref="I8:K8"/>
    <mergeCell ref="B9:H9"/>
    <mergeCell ref="I9:K9"/>
    <mergeCell ref="B10:H10"/>
    <mergeCell ref="I10:K10"/>
    <mergeCell ref="B40:F40"/>
    <mergeCell ref="G40:K40"/>
    <mergeCell ref="B11:H11"/>
    <mergeCell ref="I11:K11"/>
    <mergeCell ref="C12:D12"/>
    <mergeCell ref="F12:H12"/>
    <mergeCell ref="I12:K12"/>
    <mergeCell ref="B13:K13"/>
    <mergeCell ref="B14:K14"/>
    <mergeCell ref="B15:K15"/>
    <mergeCell ref="B16:K17"/>
    <mergeCell ref="B18:K18"/>
    <mergeCell ref="B19:K39"/>
    <mergeCell ref="C45:E45"/>
    <mergeCell ref="G45:K45"/>
    <mergeCell ref="B41:E42"/>
    <mergeCell ref="F41:F42"/>
    <mergeCell ref="G41:K42"/>
    <mergeCell ref="B43:E43"/>
    <mergeCell ref="G43:K43"/>
    <mergeCell ref="C44:E44"/>
    <mergeCell ref="G44:K44"/>
  </mergeCells>
  <conditionalFormatting sqref="B19:K39">
    <cfRule type="containsBlanks" dxfId="2210" priority="1">
      <formula>LEN(TRIM(B19))=0</formula>
    </cfRule>
  </conditionalFormatting>
  <conditionalFormatting sqref="I12:K12">
    <cfRule type="containsBlanks" dxfId="2209" priority="2">
      <formula>LEN(TRIM(I12))=0</formula>
    </cfRule>
  </conditionalFormatting>
  <printOptions horizontalCentered="1"/>
  <pageMargins left="0.39370078740157483" right="0.39370078740157483" top="0.39370078740157483" bottom="0.39370078740157483" header="0.94488188976377963" footer="0"/>
  <pageSetup paperSize="125" scale="77" orientation="portrait" r:id="rId1"/>
  <headerFooter>
    <oddHeader>&amp;R&amp;"Arial,Negrita Cursiva"&amp;9Página: &amp;"Arial,Cursiva"&amp;P de &amp;N&amp;K00+000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dimension ref="B1:AZ60"/>
  <sheetViews>
    <sheetView view="pageBreakPreview" zoomScaleNormal="100" zoomScaleSheetLayoutView="100" workbookViewId="0">
      <selection activeCell="I12" sqref="I12:K12"/>
    </sheetView>
  </sheetViews>
  <sheetFormatPr baseColWidth="10" defaultRowHeight="15" x14ac:dyDescent="0.25"/>
  <cols>
    <col min="1" max="1" width="0.85546875" customWidth="1"/>
    <col min="2" max="2" width="9.42578125" customWidth="1"/>
    <col min="3" max="3" width="17.85546875" customWidth="1"/>
    <col min="4" max="4" width="17.42578125" customWidth="1"/>
    <col min="5" max="5" width="7.85546875" customWidth="1"/>
    <col min="6" max="6" width="8.140625" customWidth="1"/>
    <col min="7" max="7" width="11.5703125" customWidth="1"/>
    <col min="8" max="8" width="12.85546875" customWidth="1"/>
    <col min="9" max="9" width="7.5703125" customWidth="1"/>
    <col min="10" max="10" width="7.140625" customWidth="1"/>
    <col min="11" max="11" width="18.42578125" customWidth="1"/>
    <col min="12" max="12" width="0.85546875" customWidth="1"/>
    <col min="13" max="13" width="11.85546875" bestFit="1" customWidth="1"/>
    <col min="14" max="15" width="22.7109375" hidden="1" customWidth="1"/>
    <col min="16" max="16" width="11.7109375" customWidth="1"/>
    <col min="18" max="18" width="0" hidden="1" customWidth="1"/>
    <col min="19" max="19" width="12.85546875" hidden="1" customWidth="1"/>
    <col min="20" max="21" width="0" hidden="1" customWidth="1"/>
  </cols>
  <sheetData>
    <row r="1" spans="2:52" ht="4.5" customHeight="1" x14ac:dyDescent="0.25"/>
    <row r="2" spans="2:52" ht="17.100000000000001" customHeight="1" x14ac:dyDescent="0.25">
      <c r="B2" s="575"/>
      <c r="C2" s="575"/>
      <c r="D2" s="533" t="s">
        <v>156</v>
      </c>
      <c r="E2" s="533"/>
      <c r="F2" s="533"/>
      <c r="G2" s="533"/>
      <c r="H2" s="533"/>
      <c r="I2" s="533"/>
      <c r="J2" s="533"/>
      <c r="K2" s="533"/>
    </row>
    <row r="3" spans="2:52" ht="17.100000000000001" customHeight="1" x14ac:dyDescent="0.25">
      <c r="B3" s="575"/>
      <c r="C3" s="575"/>
      <c r="D3" s="534" t="s">
        <v>333</v>
      </c>
      <c r="E3" s="534"/>
      <c r="F3" s="534"/>
      <c r="G3" s="534"/>
      <c r="H3" s="534"/>
      <c r="I3" s="534"/>
      <c r="J3" s="534"/>
      <c r="K3" s="534"/>
    </row>
    <row r="4" spans="2:52" ht="17.100000000000001" customHeight="1" x14ac:dyDescent="0.25">
      <c r="B4" s="575"/>
      <c r="C4" s="575"/>
      <c r="D4" s="67" t="s">
        <v>334</v>
      </c>
      <c r="E4" s="535" t="s">
        <v>159</v>
      </c>
      <c r="F4" s="535"/>
      <c r="G4" s="535" t="s">
        <v>335</v>
      </c>
      <c r="H4" s="535"/>
      <c r="I4" s="535"/>
      <c r="J4" s="535"/>
      <c r="K4" s="37"/>
    </row>
    <row r="5" spans="2:52" ht="3" customHeight="1" x14ac:dyDescent="0.25">
      <c r="B5" s="38"/>
      <c r="C5" s="38"/>
      <c r="D5" s="39"/>
      <c r="E5" s="39"/>
      <c r="F5" s="39"/>
      <c r="G5" s="39"/>
      <c r="H5" s="39"/>
      <c r="I5" s="39"/>
      <c r="J5" s="40"/>
      <c r="K5" s="40"/>
    </row>
    <row r="6" spans="2:52" ht="3" customHeight="1" x14ac:dyDescent="0.25"/>
    <row r="7" spans="2:52" ht="17.100000000000001" customHeight="1" x14ac:dyDescent="0.25">
      <c r="B7" s="531" t="s">
        <v>336</v>
      </c>
      <c r="C7" s="531"/>
      <c r="D7" s="531"/>
      <c r="E7" s="531"/>
      <c r="F7" s="531"/>
      <c r="G7" s="531"/>
      <c r="H7" s="531"/>
      <c r="I7" s="531" t="s">
        <v>146</v>
      </c>
      <c r="J7" s="531"/>
      <c r="K7" s="531"/>
      <c r="N7" s="52"/>
      <c r="O7" s="41"/>
    </row>
    <row r="8" spans="2:52" ht="17.100000000000001" customHeight="1" x14ac:dyDescent="0.25">
      <c r="B8" s="569" t="str">
        <f>IF(I10="","",VLOOKUP(I10,datos!B:DB,2,FALSE))</f>
        <v/>
      </c>
      <c r="C8" s="570"/>
      <c r="D8" s="570"/>
      <c r="E8" s="570"/>
      <c r="F8" s="570"/>
      <c r="G8" s="570"/>
      <c r="H8" s="571"/>
      <c r="I8" s="576"/>
      <c r="J8" s="577"/>
      <c r="K8" s="578"/>
    </row>
    <row r="9" spans="2:52" ht="17.100000000000001" customHeight="1" x14ac:dyDescent="0.25">
      <c r="B9" s="531" t="s">
        <v>338</v>
      </c>
      <c r="C9" s="531"/>
      <c r="D9" s="531"/>
      <c r="E9" s="531"/>
      <c r="F9" s="531"/>
      <c r="G9" s="531"/>
      <c r="H9" s="531"/>
      <c r="I9" s="579" t="s">
        <v>339</v>
      </c>
      <c r="J9" s="579"/>
      <c r="K9" s="579"/>
    </row>
    <row r="10" spans="2:52" ht="17.100000000000001" customHeight="1" x14ac:dyDescent="0.25">
      <c r="B10" s="572" t="str">
        <f>IF(I10="","",VLOOKUP(I10,datos!B:DB,3,FALSE))</f>
        <v/>
      </c>
      <c r="C10" s="573"/>
      <c r="D10" s="573"/>
      <c r="E10" s="573"/>
      <c r="F10" s="573"/>
      <c r="G10" s="573"/>
      <c r="H10" s="574"/>
      <c r="I10" s="558"/>
      <c r="J10" s="558"/>
      <c r="K10" s="558"/>
    </row>
    <row r="11" spans="2:52" ht="17.100000000000001" customHeight="1" thickBot="1" x14ac:dyDescent="0.3">
      <c r="B11" s="531" t="s">
        <v>147</v>
      </c>
      <c r="C11" s="531"/>
      <c r="D11" s="531"/>
      <c r="E11" s="531"/>
      <c r="F11" s="531"/>
      <c r="G11" s="531"/>
      <c r="H11" s="531"/>
      <c r="I11" s="531" t="s">
        <v>148</v>
      </c>
      <c r="J11" s="531"/>
      <c r="K11" s="531"/>
    </row>
    <row r="12" spans="2:52" ht="17.100000000000001" customHeight="1" x14ac:dyDescent="0.25">
      <c r="B12" s="86" t="s">
        <v>149</v>
      </c>
      <c r="C12" s="555" t="str">
        <f>IF(S18="","",S18)</f>
        <v/>
      </c>
      <c r="D12" s="556"/>
      <c r="E12" s="42" t="s">
        <v>150</v>
      </c>
      <c r="F12" s="555" t="str">
        <f>IF(S19="","",S19)</f>
        <v/>
      </c>
      <c r="G12" s="557"/>
      <c r="H12" s="556"/>
      <c r="I12" s="558"/>
      <c r="J12" s="558"/>
      <c r="K12" s="558"/>
      <c r="N12" s="43" t="s">
        <v>17</v>
      </c>
      <c r="O12" s="44" t="str">
        <f>IF(OR(B$8="",I8=""),"",IF(I8=7,VLOOKUP(B$8,#REF!,27,FALSE),IF(I8=8,VLOOKUP(B$8,#REF!,29,FALSE),IF(I8=9,VLOOKUP(B$8,#REF!,31,FALSE),IF(I8=10,VLOOKUP(B$8,#REF!,33,FALSE),IF(I8=11,VLOOKUP(B$8,#REF!,35,FALSE),IF(I8=12,VLOOKUP(B$8,#REF!,37,FALSE), "")))))))</f>
        <v/>
      </c>
    </row>
    <row r="13" spans="2:52" ht="17.100000000000001" customHeight="1" thickBot="1" x14ac:dyDescent="0.3">
      <c r="B13" s="470" t="s">
        <v>340</v>
      </c>
      <c r="C13" s="470"/>
      <c r="D13" s="470"/>
      <c r="E13" s="470"/>
      <c r="F13" s="470"/>
      <c r="G13" s="470"/>
      <c r="H13" s="470"/>
      <c r="I13" s="470"/>
      <c r="J13" s="470"/>
      <c r="K13" s="470"/>
      <c r="N13" s="45" t="s">
        <v>18</v>
      </c>
      <c r="O13" s="46" t="str">
        <f>IF(OR(B$8="",I8=""),"",IF(I8=7,VLOOKUP(B$8,#REF!,28,FALSE),IF(I8=8,VLOOKUP(B$8,#REF!,30,FALSE),IF(I8=9,VLOOKUP(B$8,#REF!,32,FALSE),IF(I8=10,VLOOKUP(B$8,#REF!,34,FALSE),IF(I8=11,VLOOKUP(B$8,#REF!,36,FALSE),IF(I8=12,VLOOKUP(B$8,#REF!,38,FALSE), "")))))))</f>
        <v/>
      </c>
    </row>
    <row r="14" spans="2:52" ht="66.75" customHeight="1" x14ac:dyDescent="0.25">
      <c r="B14" s="559" t="str">
        <f>IF(I10="","",VLOOKUP(I10,datos!B:DB,5,FALSE))</f>
        <v/>
      </c>
      <c r="C14" s="560"/>
      <c r="D14" s="560"/>
      <c r="E14" s="560"/>
      <c r="F14" s="560"/>
      <c r="G14" s="560"/>
      <c r="H14" s="560"/>
      <c r="I14" s="560"/>
      <c r="J14" s="560"/>
      <c r="K14" s="561"/>
    </row>
    <row r="15" spans="2:52" ht="18" customHeight="1" x14ac:dyDescent="0.25">
      <c r="B15" s="510" t="s">
        <v>152</v>
      </c>
      <c r="C15" s="510"/>
      <c r="D15" s="510"/>
      <c r="E15" s="510"/>
      <c r="F15" s="510"/>
      <c r="G15" s="510"/>
      <c r="H15" s="510"/>
      <c r="I15" s="510"/>
      <c r="J15" s="510"/>
      <c r="K15" s="510"/>
    </row>
    <row r="16" spans="2:52" s="156" customFormat="1" ht="18" customHeight="1" x14ac:dyDescent="0.25">
      <c r="B16" s="580"/>
      <c r="C16" s="581"/>
      <c r="D16" s="581"/>
      <c r="E16" s="581"/>
      <c r="F16" s="581"/>
      <c r="G16" s="581"/>
      <c r="H16" s="581"/>
      <c r="I16" s="581"/>
      <c r="J16" s="581"/>
      <c r="K16" s="582"/>
      <c r="L16" t="s">
        <v>153</v>
      </c>
      <c r="M16"/>
      <c r="N16"/>
      <c r="O16"/>
      <c r="P16"/>
      <c r="Q16"/>
      <c r="R16" s="29" t="s">
        <v>224</v>
      </c>
      <c r="S16" s="29" t="str">
        <f>IF($I$10="","",VLOOKUP($I$10,datos!B:DB,14,FALSE))</f>
        <v/>
      </c>
      <c r="T16" s="182"/>
      <c r="U16"/>
      <c r="V16"/>
      <c r="W16"/>
      <c r="X16"/>
      <c r="Y16"/>
      <c r="Z16"/>
      <c r="AA16"/>
      <c r="AB16"/>
      <c r="AC16"/>
      <c r="AD16"/>
      <c r="AE16"/>
      <c r="AF16"/>
      <c r="AG16"/>
      <c r="AH16"/>
      <c r="AI16"/>
      <c r="AJ16"/>
      <c r="AK16"/>
      <c r="AL16"/>
      <c r="AM16"/>
      <c r="AN16"/>
      <c r="AO16"/>
      <c r="AP16"/>
      <c r="AQ16"/>
      <c r="AR16"/>
      <c r="AS16"/>
      <c r="AT16"/>
      <c r="AU16"/>
      <c r="AV16"/>
      <c r="AW16"/>
      <c r="AX16"/>
      <c r="AY16"/>
      <c r="AZ16"/>
    </row>
    <row r="17" spans="2:52" s="156" customFormat="1" ht="18" customHeight="1" x14ac:dyDescent="0.25">
      <c r="B17" s="583"/>
      <c r="C17" s="584"/>
      <c r="D17" s="584"/>
      <c r="E17" s="584"/>
      <c r="F17" s="584"/>
      <c r="G17" s="584"/>
      <c r="H17" s="584"/>
      <c r="I17" s="584"/>
      <c r="J17" s="584"/>
      <c r="K17" s="585"/>
      <c r="L17"/>
      <c r="M17"/>
      <c r="N17"/>
      <c r="O17"/>
      <c r="P17"/>
      <c r="Q17"/>
      <c r="R17" s="29" t="s">
        <v>225</v>
      </c>
      <c r="S17" s="72" t="str">
        <f>IF(I10="","",IF(VLOOKUP($I$10,datos!B:DB,75,FALSE)=FALSE,VLOOKUP($I$10,datos!B:DB,7,FALSE),VLOOKUP($I$10,datos!B:DB,7,FALSE)+VLOOKUP($I$10,datos!B:DB,77,FALSE)))</f>
        <v/>
      </c>
      <c r="T17"/>
      <c r="U17"/>
      <c r="V17"/>
      <c r="W17"/>
      <c r="X17"/>
      <c r="Y17"/>
      <c r="Z17"/>
      <c r="AA17"/>
      <c r="AB17"/>
      <c r="AC17"/>
      <c r="AD17"/>
      <c r="AE17"/>
      <c r="AF17"/>
      <c r="AG17"/>
      <c r="AH17"/>
      <c r="AI17"/>
      <c r="AJ17"/>
      <c r="AK17"/>
      <c r="AL17"/>
      <c r="AM17"/>
      <c r="AN17"/>
      <c r="AO17"/>
      <c r="AP17"/>
      <c r="AQ17"/>
      <c r="AR17"/>
      <c r="AS17"/>
      <c r="AT17"/>
      <c r="AU17"/>
      <c r="AV17"/>
      <c r="AW17"/>
      <c r="AX17"/>
      <c r="AY17"/>
      <c r="AZ17"/>
    </row>
    <row r="18" spans="2:52" s="156" customFormat="1" ht="18" customHeight="1" x14ac:dyDescent="0.25">
      <c r="B18" s="583"/>
      <c r="C18" s="584"/>
      <c r="D18" s="584"/>
      <c r="E18" s="584"/>
      <c r="F18" s="584"/>
      <c r="G18" s="584"/>
      <c r="H18" s="584"/>
      <c r="I18" s="584"/>
      <c r="J18" s="584"/>
      <c r="K18" s="585"/>
      <c r="L18"/>
      <c r="M18"/>
      <c r="N18"/>
      <c r="O18"/>
      <c r="P18"/>
      <c r="Q18"/>
      <c r="R18" s="29" t="s">
        <v>226</v>
      </c>
      <c r="S18" s="73" t="str">
        <f>IF(I8="","",IF(I8=1,VLOOKUP($I$10,datos!B:DB,16,FALSE),IF(I8=2,VLOOKUP($I$10,datos!B:DB,19,FALSE),IF(I8=3,VLOOKUP($I$10,datos!B:DB,22,FALSE),IF(I8=4,VLOOKUP($I$10,datos!B:DB,25,FALSE),IF(I8=5,VLOOKUP($I$10,datos!B:DB,28,FALSE),IF(I8=6,VLOOKUP($I$10,datos!B:DB,31,FALSE),IF(I8=7,VLOOKUP($I$10,datos!B:DB,34,FALSE),IF(I8=8,VLOOKUP($I$10,datos!B:DB,37,FALSE),IF(I8=9,VLOOKUP($I$10,datos!B:DB,40,FALSE),IF(I8=10,VLOOKUP($I$10,datos!B:DB,43,FALSE),IF(I8=11,VLOOKUP($I$10,datos!B:DB,46,FALSE),IF(I8=12,VLOOKUP($I$10,datos!B:DB,49,FALSE),IF(I8=13,VLOOKUP($I$10,datos!B:DB,52,FALSE),IF(I8=14,VLOOKUP($I$10,datos!B:DB,55,FALSE),IF(I8=15,VLOOKUP($I$10,datos!B:DB,58,FALSE),""))))))))))))))))</f>
        <v/>
      </c>
      <c r="T18"/>
      <c r="U18"/>
      <c r="V18"/>
      <c r="W18"/>
      <c r="X18"/>
      <c r="Y18"/>
      <c r="Z18"/>
      <c r="AA18"/>
      <c r="AB18"/>
      <c r="AC18"/>
      <c r="AD18"/>
      <c r="AE18"/>
      <c r="AF18"/>
      <c r="AG18"/>
      <c r="AH18"/>
      <c r="AI18"/>
      <c r="AJ18"/>
      <c r="AK18"/>
      <c r="AL18"/>
      <c r="AM18"/>
      <c r="AN18"/>
      <c r="AO18"/>
      <c r="AP18"/>
      <c r="AQ18"/>
      <c r="AR18"/>
      <c r="AS18"/>
      <c r="AT18"/>
      <c r="AU18"/>
      <c r="AV18"/>
      <c r="AW18"/>
      <c r="AX18"/>
      <c r="AY18"/>
      <c r="AZ18"/>
    </row>
    <row r="19" spans="2:52" s="156" customFormat="1" ht="18" customHeight="1" x14ac:dyDescent="0.25">
      <c r="B19" s="583"/>
      <c r="C19" s="584"/>
      <c r="D19" s="584"/>
      <c r="E19" s="584"/>
      <c r="F19" s="584"/>
      <c r="G19" s="584"/>
      <c r="H19" s="584"/>
      <c r="I19" s="584"/>
      <c r="J19" s="584"/>
      <c r="K19" s="585"/>
      <c r="L19"/>
      <c r="M19"/>
      <c r="N19"/>
      <c r="O19"/>
      <c r="P19"/>
      <c r="Q19"/>
      <c r="R19" s="29" t="s">
        <v>227</v>
      </c>
      <c r="S19" s="73" t="str">
        <f>IF(I8="","",IF(I8=1,VLOOKUP($I$10,datos!B:DB,17,FALSE),IF(I8=2,VLOOKUP($I$10,datos!B:DB,20,FALSE),IF(I8=3,VLOOKUP($I$10,datos!B:DB,23,FALSE),IF(I8=4,VLOOKUP($I$10,datos!B:DB,26,FALSE),IF(I8=5,VLOOKUP($I$10,datos!B:DB,29,FALSE),IF(I8=6,VLOOKUP($I$10,datos!B:DB,32,FALSE),IF(I8=7,VLOOKUP($I$10,datos!B:DB,35,FALSE),IF(I8=8,VLOOKUP($I$10,datos!B:DB,38,FALSE),IF(I8=9,VLOOKUP($I$10,datos!B:DB,41,FALSE),IF(I8=10,VLOOKUP($I$10,datos!B:DB,44,FALSE),IF(I8=11,VLOOKUP($I$10,datos!B:DB,47,FALSE),IF(I8=12,VLOOKUP($I$10,datos!B:DB,50,FALSE),IF(I8=13,VLOOKUP($I$10,datos!B:DB,53,FALSE),IF(I8=14,VLOOKUP($I$10,datos!B:DB,56,FALSE),IF(I8=15,VLOOKUP($I$10,datos!B:DB,59,FALSE),""))))))))))))))))</f>
        <v/>
      </c>
      <c r="T19"/>
      <c r="U19"/>
      <c r="V19"/>
      <c r="W19"/>
      <c r="X19"/>
      <c r="Y19"/>
      <c r="Z19"/>
      <c r="AA19"/>
      <c r="AB19"/>
      <c r="AC19"/>
      <c r="AD19"/>
      <c r="AE19"/>
      <c r="AF19"/>
      <c r="AG19"/>
      <c r="AH19"/>
      <c r="AI19"/>
      <c r="AJ19"/>
      <c r="AK19"/>
      <c r="AL19"/>
      <c r="AM19"/>
      <c r="AN19"/>
      <c r="AO19"/>
      <c r="AP19"/>
      <c r="AQ19"/>
      <c r="AR19"/>
      <c r="AS19"/>
      <c r="AT19"/>
      <c r="AU19"/>
      <c r="AV19"/>
      <c r="AW19"/>
      <c r="AX19"/>
      <c r="AY19"/>
      <c r="AZ19"/>
    </row>
    <row r="20" spans="2:52" s="156" customFormat="1" ht="18" customHeight="1" x14ac:dyDescent="0.25">
      <c r="B20" s="583"/>
      <c r="C20" s="584"/>
      <c r="D20" s="584"/>
      <c r="E20" s="584"/>
      <c r="F20" s="584"/>
      <c r="G20" s="584"/>
      <c r="H20" s="584"/>
      <c r="I20" s="584"/>
      <c r="J20" s="584"/>
      <c r="K20" s="585"/>
      <c r="L20"/>
      <c r="M20"/>
      <c r="N20"/>
      <c r="O20"/>
      <c r="P20"/>
      <c r="Q20"/>
      <c r="R20" s="29" t="s">
        <v>228</v>
      </c>
      <c r="S20" s="68" t="str">
        <f>IF(I10="","",VLOOKUP(I10,datos!B:DB,15,FALSE))</f>
        <v/>
      </c>
      <c r="T20"/>
      <c r="U20"/>
      <c r="V20"/>
      <c r="W20"/>
      <c r="X20"/>
      <c r="Y20"/>
      <c r="Z20"/>
      <c r="AA20"/>
      <c r="AB20"/>
      <c r="AC20"/>
      <c r="AD20"/>
      <c r="AE20"/>
      <c r="AF20"/>
      <c r="AG20"/>
      <c r="AH20"/>
      <c r="AI20"/>
      <c r="AJ20"/>
      <c r="AK20"/>
      <c r="AL20"/>
      <c r="AM20"/>
      <c r="AN20"/>
      <c r="AO20"/>
      <c r="AP20"/>
      <c r="AQ20"/>
      <c r="AR20"/>
      <c r="AS20"/>
      <c r="AT20"/>
      <c r="AU20"/>
      <c r="AV20"/>
      <c r="AW20"/>
      <c r="AX20"/>
      <c r="AY20"/>
      <c r="AZ20"/>
    </row>
    <row r="21" spans="2:52" s="156" customFormat="1" ht="18" customHeight="1" x14ac:dyDescent="0.25">
      <c r="B21" s="583"/>
      <c r="C21" s="584"/>
      <c r="D21" s="584"/>
      <c r="E21" s="584"/>
      <c r="F21" s="584"/>
      <c r="G21" s="584"/>
      <c r="H21" s="584"/>
      <c r="I21" s="584"/>
      <c r="J21" s="584"/>
      <c r="K21" s="585"/>
      <c r="L21"/>
      <c r="M21"/>
      <c r="N21"/>
      <c r="O21"/>
      <c r="P21"/>
      <c r="Q21"/>
      <c r="R21" s="29" t="s">
        <v>229</v>
      </c>
      <c r="S21" s="68" t="str">
        <f>IF(I10="","",VLOOKUP(I10,datos!B:DB,18,FALSE))</f>
        <v/>
      </c>
      <c r="T21"/>
      <c r="U21"/>
      <c r="V21"/>
      <c r="W21"/>
      <c r="X21"/>
      <c r="Y21"/>
      <c r="Z21"/>
      <c r="AA21"/>
      <c r="AB21"/>
      <c r="AC21"/>
      <c r="AD21"/>
      <c r="AE21"/>
      <c r="AF21"/>
      <c r="AG21"/>
      <c r="AH21"/>
      <c r="AI21"/>
      <c r="AJ21"/>
      <c r="AK21"/>
      <c r="AL21"/>
      <c r="AM21"/>
      <c r="AN21"/>
      <c r="AO21"/>
      <c r="AP21"/>
      <c r="AQ21"/>
      <c r="AR21"/>
      <c r="AS21"/>
      <c r="AT21"/>
      <c r="AU21"/>
      <c r="AV21"/>
      <c r="AW21"/>
      <c r="AX21"/>
      <c r="AY21"/>
      <c r="AZ21"/>
    </row>
    <row r="22" spans="2:52" s="156" customFormat="1" ht="18" customHeight="1" x14ac:dyDescent="0.25">
      <c r="B22" s="583"/>
      <c r="C22" s="584"/>
      <c r="D22" s="584"/>
      <c r="E22" s="584"/>
      <c r="F22" s="584"/>
      <c r="G22" s="584"/>
      <c r="H22" s="584"/>
      <c r="I22" s="584"/>
      <c r="J22" s="584"/>
      <c r="K22" s="585"/>
      <c r="L22"/>
      <c r="M22"/>
      <c r="N22"/>
      <c r="O22"/>
      <c r="P22"/>
      <c r="Q22"/>
      <c r="R22" s="29" t="s">
        <v>230</v>
      </c>
      <c r="S22" s="68" t="str">
        <f>IF(I10="","",VLOOKUP(I10,datos!B:DB,21,FALSE))</f>
        <v/>
      </c>
      <c r="T22"/>
      <c r="U22"/>
      <c r="V22"/>
      <c r="W22"/>
      <c r="X22"/>
      <c r="Y22"/>
      <c r="Z22"/>
      <c r="AA22"/>
      <c r="AB22"/>
      <c r="AC22"/>
      <c r="AD22"/>
      <c r="AE22"/>
      <c r="AF22"/>
      <c r="AG22"/>
      <c r="AH22"/>
      <c r="AI22"/>
      <c r="AJ22"/>
      <c r="AK22"/>
      <c r="AL22"/>
      <c r="AM22"/>
      <c r="AN22"/>
      <c r="AO22"/>
      <c r="AP22"/>
      <c r="AQ22"/>
      <c r="AR22"/>
      <c r="AS22"/>
      <c r="AT22"/>
      <c r="AU22"/>
      <c r="AV22"/>
      <c r="AW22"/>
      <c r="AX22"/>
      <c r="AY22"/>
      <c r="AZ22"/>
    </row>
    <row r="23" spans="2:52" s="156" customFormat="1" ht="18" customHeight="1" x14ac:dyDescent="0.25">
      <c r="B23" s="583"/>
      <c r="C23" s="584"/>
      <c r="D23" s="584"/>
      <c r="E23" s="584"/>
      <c r="F23" s="584"/>
      <c r="G23" s="584"/>
      <c r="H23" s="584"/>
      <c r="I23" s="584"/>
      <c r="J23" s="584"/>
      <c r="K23" s="585"/>
      <c r="L23"/>
      <c r="M23"/>
      <c r="N23"/>
      <c r="O23"/>
      <c r="P23"/>
      <c r="Q23"/>
      <c r="R23" s="29" t="s">
        <v>231</v>
      </c>
      <c r="S23" s="68" t="str">
        <f>IF(I10="","",VLOOKUP(I10,datos!B:DB,24,FALSE))</f>
        <v/>
      </c>
      <c r="T23"/>
      <c r="U23"/>
      <c r="V23"/>
      <c r="W23"/>
      <c r="X23"/>
      <c r="Y23"/>
      <c r="Z23"/>
      <c r="AA23"/>
      <c r="AB23"/>
      <c r="AC23"/>
      <c r="AD23"/>
      <c r="AE23"/>
      <c r="AF23"/>
      <c r="AG23"/>
      <c r="AH23"/>
      <c r="AI23"/>
      <c r="AJ23"/>
      <c r="AK23"/>
      <c r="AL23"/>
      <c r="AM23"/>
      <c r="AN23"/>
      <c r="AO23"/>
      <c r="AP23"/>
      <c r="AQ23"/>
      <c r="AR23"/>
      <c r="AS23"/>
      <c r="AT23"/>
      <c r="AU23"/>
      <c r="AV23"/>
      <c r="AW23"/>
      <c r="AX23"/>
      <c r="AY23"/>
      <c r="AZ23"/>
    </row>
    <row r="24" spans="2:52" s="156" customFormat="1" ht="18" customHeight="1" x14ac:dyDescent="0.25">
      <c r="B24" s="583"/>
      <c r="C24" s="584"/>
      <c r="D24" s="584"/>
      <c r="E24" s="584"/>
      <c r="F24" s="584"/>
      <c r="G24" s="584"/>
      <c r="H24" s="584"/>
      <c r="I24" s="584"/>
      <c r="J24" s="584"/>
      <c r="K24" s="585"/>
      <c r="L24"/>
      <c r="M24"/>
      <c r="N24"/>
      <c r="O24"/>
      <c r="P24"/>
      <c r="Q24"/>
      <c r="R24" s="29" t="s">
        <v>232</v>
      </c>
      <c r="S24" s="68" t="str">
        <f>IF(I10="","",VLOOKUP(I10,datos!B:DB,27,FALSE))</f>
        <v/>
      </c>
      <c r="T24"/>
      <c r="U24"/>
      <c r="V24"/>
      <c r="W24"/>
      <c r="X24"/>
      <c r="Y24"/>
      <c r="Z24"/>
      <c r="AA24"/>
      <c r="AB24"/>
      <c r="AC24"/>
      <c r="AD24"/>
      <c r="AE24"/>
      <c r="AF24"/>
      <c r="AG24"/>
      <c r="AH24"/>
      <c r="AI24"/>
      <c r="AJ24"/>
      <c r="AK24"/>
      <c r="AL24"/>
      <c r="AM24"/>
      <c r="AN24"/>
      <c r="AO24"/>
      <c r="AP24"/>
      <c r="AQ24"/>
      <c r="AR24"/>
      <c r="AS24"/>
      <c r="AT24"/>
      <c r="AU24"/>
      <c r="AV24"/>
      <c r="AW24"/>
      <c r="AX24"/>
      <c r="AY24"/>
      <c r="AZ24"/>
    </row>
    <row r="25" spans="2:52" s="156" customFormat="1" ht="18" customHeight="1" x14ac:dyDescent="0.25">
      <c r="B25" s="583"/>
      <c r="C25" s="584"/>
      <c r="D25" s="584"/>
      <c r="E25" s="584"/>
      <c r="F25" s="584"/>
      <c r="G25" s="584"/>
      <c r="H25" s="584"/>
      <c r="I25" s="584"/>
      <c r="J25" s="584"/>
      <c r="K25" s="585"/>
      <c r="L25"/>
      <c r="M25"/>
      <c r="N25"/>
      <c r="O25"/>
      <c r="P25"/>
      <c r="Q25"/>
      <c r="R25" s="29" t="s">
        <v>233</v>
      </c>
      <c r="S25" s="68" t="str">
        <f>IF(I10="","",VLOOKUP(I10,datos!B:DB,30,FALSE))</f>
        <v/>
      </c>
      <c r="T25"/>
      <c r="U25"/>
      <c r="V25"/>
      <c r="W25"/>
      <c r="X25"/>
      <c r="Y25"/>
      <c r="Z25"/>
      <c r="AA25"/>
      <c r="AB25"/>
      <c r="AC25"/>
      <c r="AD25"/>
      <c r="AE25"/>
      <c r="AF25"/>
      <c r="AG25"/>
      <c r="AH25"/>
      <c r="AI25"/>
      <c r="AJ25"/>
      <c r="AK25"/>
      <c r="AL25"/>
      <c r="AM25"/>
      <c r="AN25"/>
      <c r="AO25"/>
      <c r="AP25"/>
      <c r="AQ25"/>
      <c r="AR25"/>
      <c r="AS25"/>
      <c r="AT25"/>
      <c r="AU25"/>
      <c r="AV25"/>
      <c r="AW25"/>
      <c r="AX25"/>
      <c r="AY25"/>
      <c r="AZ25"/>
    </row>
    <row r="26" spans="2:52" s="156" customFormat="1" ht="18" customHeight="1" x14ac:dyDescent="0.25">
      <c r="B26" s="583"/>
      <c r="C26" s="584"/>
      <c r="D26" s="584"/>
      <c r="E26" s="584"/>
      <c r="F26" s="584"/>
      <c r="G26" s="584"/>
      <c r="H26" s="584"/>
      <c r="I26" s="584"/>
      <c r="J26" s="584"/>
      <c r="K26" s="585"/>
      <c r="L26"/>
      <c r="M26"/>
      <c r="N26"/>
      <c r="O26"/>
      <c r="P26"/>
      <c r="Q26"/>
      <c r="R26" s="29" t="s">
        <v>234</v>
      </c>
      <c r="S26" s="68" t="str">
        <f>IF(I10="","",VLOOKUP(I10,datos!B:DB,33,FALSE))</f>
        <v/>
      </c>
      <c r="T26"/>
      <c r="U26"/>
      <c r="V26"/>
      <c r="W26"/>
      <c r="X26"/>
      <c r="Y26"/>
      <c r="Z26"/>
      <c r="AA26"/>
      <c r="AB26"/>
      <c r="AC26"/>
      <c r="AD26"/>
      <c r="AE26"/>
      <c r="AF26"/>
      <c r="AG26"/>
      <c r="AH26"/>
      <c r="AI26"/>
      <c r="AJ26"/>
      <c r="AK26"/>
      <c r="AL26"/>
      <c r="AM26"/>
      <c r="AN26"/>
      <c r="AO26"/>
      <c r="AP26"/>
      <c r="AQ26"/>
      <c r="AR26"/>
      <c r="AS26"/>
      <c r="AT26"/>
      <c r="AU26"/>
      <c r="AV26"/>
      <c r="AW26"/>
      <c r="AX26"/>
      <c r="AY26"/>
      <c r="AZ26"/>
    </row>
    <row r="27" spans="2:52" s="156" customFormat="1" ht="18" customHeight="1" x14ac:dyDescent="0.25">
      <c r="B27" s="583"/>
      <c r="C27" s="584"/>
      <c r="D27" s="584"/>
      <c r="E27" s="584"/>
      <c r="F27" s="584"/>
      <c r="G27" s="584"/>
      <c r="H27" s="584"/>
      <c r="I27" s="584"/>
      <c r="J27" s="584"/>
      <c r="K27" s="585"/>
      <c r="L27"/>
      <c r="M27"/>
      <c r="N27"/>
      <c r="O27"/>
      <c r="P27"/>
      <c r="Q27"/>
      <c r="R27" s="29" t="s">
        <v>235</v>
      </c>
      <c r="S27" s="68" t="str">
        <f>IF(I10="","",VLOOKUP(I10,datos!B:DB,36,FALSE))</f>
        <v/>
      </c>
      <c r="T27"/>
      <c r="U27"/>
      <c r="V27"/>
      <c r="W27"/>
      <c r="X27"/>
      <c r="Y27"/>
      <c r="Z27"/>
      <c r="AA27"/>
      <c r="AB27"/>
      <c r="AC27"/>
      <c r="AD27"/>
      <c r="AE27"/>
      <c r="AF27"/>
      <c r="AG27"/>
      <c r="AH27"/>
      <c r="AI27"/>
      <c r="AJ27"/>
      <c r="AK27"/>
      <c r="AL27"/>
      <c r="AM27"/>
      <c r="AN27"/>
      <c r="AO27"/>
      <c r="AP27"/>
      <c r="AQ27"/>
      <c r="AR27"/>
      <c r="AS27"/>
      <c r="AT27"/>
      <c r="AU27"/>
      <c r="AV27"/>
      <c r="AW27"/>
      <c r="AX27"/>
      <c r="AY27"/>
      <c r="AZ27"/>
    </row>
    <row r="28" spans="2:52" s="156" customFormat="1" ht="18" customHeight="1" x14ac:dyDescent="0.25">
      <c r="B28" s="583"/>
      <c r="C28" s="584"/>
      <c r="D28" s="584"/>
      <c r="E28" s="584"/>
      <c r="F28" s="584"/>
      <c r="G28" s="584"/>
      <c r="H28" s="584"/>
      <c r="I28" s="584"/>
      <c r="J28" s="584"/>
      <c r="K28" s="585"/>
      <c r="L28"/>
      <c r="M28"/>
      <c r="N28"/>
      <c r="O28"/>
      <c r="P28"/>
      <c r="Q28"/>
      <c r="R28" s="29" t="s">
        <v>236</v>
      </c>
      <c r="S28" s="68" t="str">
        <f>IF(I10="","",VLOOKUP(I10,datos!B:DB,39,FALSE))</f>
        <v/>
      </c>
      <c r="T28"/>
      <c r="U28"/>
      <c r="V28"/>
      <c r="W28"/>
      <c r="X28"/>
      <c r="Y28"/>
      <c r="Z28"/>
      <c r="AA28"/>
      <c r="AB28"/>
      <c r="AC28"/>
      <c r="AD28"/>
      <c r="AE28"/>
      <c r="AF28"/>
      <c r="AG28"/>
      <c r="AH28"/>
      <c r="AI28"/>
      <c r="AJ28"/>
      <c r="AK28"/>
      <c r="AL28"/>
      <c r="AM28"/>
      <c r="AN28"/>
      <c r="AO28"/>
      <c r="AP28"/>
      <c r="AQ28"/>
      <c r="AR28"/>
      <c r="AS28"/>
      <c r="AT28"/>
      <c r="AU28"/>
      <c r="AV28"/>
      <c r="AW28"/>
      <c r="AX28"/>
      <c r="AY28"/>
      <c r="AZ28"/>
    </row>
    <row r="29" spans="2:52" s="156" customFormat="1" ht="18" customHeight="1" x14ac:dyDescent="0.25">
      <c r="B29" s="583"/>
      <c r="C29" s="584"/>
      <c r="D29" s="584"/>
      <c r="E29" s="584"/>
      <c r="F29" s="584"/>
      <c r="G29" s="584"/>
      <c r="H29" s="584"/>
      <c r="I29" s="584"/>
      <c r="J29" s="584"/>
      <c r="K29" s="585"/>
      <c r="L29"/>
      <c r="M29"/>
      <c r="N29"/>
      <c r="O29"/>
      <c r="P29"/>
      <c r="Q29"/>
      <c r="R29" s="29" t="s">
        <v>237</v>
      </c>
      <c r="S29" s="68" t="str">
        <f>IF(I10="","",VLOOKUP(I10,datos!B:DB,42,FALSE))</f>
        <v/>
      </c>
      <c r="T29"/>
      <c r="U29"/>
      <c r="V29"/>
      <c r="W29"/>
      <c r="X29"/>
      <c r="Y29"/>
      <c r="Z29"/>
      <c r="AA29"/>
      <c r="AB29"/>
      <c r="AC29"/>
      <c r="AD29"/>
      <c r="AE29"/>
      <c r="AF29"/>
      <c r="AG29"/>
      <c r="AH29"/>
      <c r="AI29"/>
      <c r="AJ29"/>
      <c r="AK29"/>
      <c r="AL29"/>
      <c r="AM29"/>
      <c r="AN29"/>
      <c r="AO29"/>
      <c r="AP29"/>
      <c r="AQ29"/>
      <c r="AR29"/>
      <c r="AS29"/>
      <c r="AT29"/>
      <c r="AU29"/>
      <c r="AV29"/>
      <c r="AW29"/>
      <c r="AX29"/>
      <c r="AY29"/>
      <c r="AZ29"/>
    </row>
    <row r="30" spans="2:52" s="156" customFormat="1" ht="18" customHeight="1" x14ac:dyDescent="0.25">
      <c r="B30" s="583"/>
      <c r="C30" s="584"/>
      <c r="D30" s="584"/>
      <c r="E30" s="584"/>
      <c r="F30" s="584"/>
      <c r="G30" s="584"/>
      <c r="H30" s="584"/>
      <c r="I30" s="584"/>
      <c r="J30" s="584"/>
      <c r="K30" s="585"/>
      <c r="L30"/>
      <c r="M30"/>
      <c r="N30"/>
      <c r="O30"/>
      <c r="P30"/>
      <c r="Q30"/>
      <c r="R30" s="29" t="s">
        <v>238</v>
      </c>
      <c r="S30" s="68" t="str">
        <f>IF(I10="","",VLOOKUP(I10,datos!B:DB,45,FALSE))</f>
        <v/>
      </c>
      <c r="T30"/>
      <c r="U30"/>
      <c r="V30"/>
      <c r="W30"/>
      <c r="X30"/>
      <c r="Y30"/>
      <c r="Z30"/>
      <c r="AA30"/>
      <c r="AB30"/>
      <c r="AC30"/>
      <c r="AD30"/>
      <c r="AE30"/>
      <c r="AF30"/>
      <c r="AG30"/>
      <c r="AH30"/>
      <c r="AI30"/>
      <c r="AJ30"/>
      <c r="AK30"/>
      <c r="AL30"/>
      <c r="AM30"/>
      <c r="AN30"/>
      <c r="AO30"/>
      <c r="AP30"/>
      <c r="AQ30"/>
      <c r="AR30"/>
      <c r="AS30"/>
      <c r="AT30"/>
      <c r="AU30"/>
      <c r="AV30"/>
      <c r="AW30"/>
      <c r="AX30"/>
      <c r="AY30"/>
      <c r="AZ30"/>
    </row>
    <row r="31" spans="2:52" s="156" customFormat="1" ht="18" customHeight="1" x14ac:dyDescent="0.25">
      <c r="B31" s="583"/>
      <c r="C31" s="584"/>
      <c r="D31" s="584"/>
      <c r="E31" s="584"/>
      <c r="F31" s="584"/>
      <c r="G31" s="584"/>
      <c r="H31" s="584"/>
      <c r="I31" s="584"/>
      <c r="J31" s="584"/>
      <c r="K31" s="585"/>
      <c r="L31"/>
      <c r="M31"/>
      <c r="N31"/>
      <c r="O31"/>
      <c r="P31"/>
      <c r="Q31"/>
      <c r="R31" s="29" t="s">
        <v>239</v>
      </c>
      <c r="S31" s="68" t="str">
        <f>IF(I10="","",VLOOKUP(I10,datos!B:DB,48,FALSE))</f>
        <v/>
      </c>
      <c r="T31"/>
      <c r="U31"/>
      <c r="V31"/>
      <c r="W31"/>
      <c r="X31"/>
      <c r="Y31"/>
      <c r="Z31"/>
      <c r="AA31"/>
      <c r="AB31"/>
      <c r="AC31"/>
      <c r="AD31"/>
      <c r="AE31"/>
      <c r="AF31"/>
      <c r="AG31"/>
      <c r="AH31"/>
      <c r="AI31"/>
      <c r="AJ31"/>
      <c r="AK31"/>
      <c r="AL31"/>
      <c r="AM31"/>
      <c r="AN31"/>
      <c r="AO31"/>
      <c r="AP31"/>
      <c r="AQ31"/>
      <c r="AR31"/>
      <c r="AS31"/>
      <c r="AT31"/>
      <c r="AU31"/>
      <c r="AV31"/>
      <c r="AW31"/>
      <c r="AX31"/>
      <c r="AY31"/>
      <c r="AZ31"/>
    </row>
    <row r="32" spans="2:52" s="156" customFormat="1" ht="18" customHeight="1" x14ac:dyDescent="0.25">
      <c r="B32" s="583"/>
      <c r="C32" s="584"/>
      <c r="D32" s="584"/>
      <c r="E32" s="584"/>
      <c r="F32" s="584"/>
      <c r="G32" s="584"/>
      <c r="H32" s="584"/>
      <c r="I32" s="584"/>
      <c r="J32" s="584"/>
      <c r="K32" s="585"/>
      <c r="L32"/>
      <c r="M32"/>
      <c r="N32"/>
      <c r="O32"/>
      <c r="P32"/>
      <c r="Q32"/>
      <c r="R32" s="29" t="s">
        <v>240</v>
      </c>
      <c r="S32" s="68" t="str">
        <f>IF(I10="","",VLOOKUP(I10,datos!B:DB,51,FALSE))</f>
        <v/>
      </c>
      <c r="T32"/>
      <c r="U32"/>
      <c r="V32"/>
      <c r="W32"/>
      <c r="X32"/>
      <c r="Y32"/>
      <c r="Z32"/>
      <c r="AA32"/>
      <c r="AB32"/>
      <c r="AC32"/>
      <c r="AD32"/>
      <c r="AE32"/>
      <c r="AF32"/>
      <c r="AG32"/>
      <c r="AH32"/>
      <c r="AI32"/>
      <c r="AJ32"/>
      <c r="AK32"/>
      <c r="AL32"/>
      <c r="AM32"/>
      <c r="AN32"/>
      <c r="AO32"/>
      <c r="AP32"/>
      <c r="AQ32"/>
      <c r="AR32"/>
      <c r="AS32"/>
      <c r="AT32"/>
      <c r="AU32"/>
      <c r="AV32"/>
      <c r="AW32"/>
      <c r="AX32"/>
      <c r="AY32"/>
      <c r="AZ32"/>
    </row>
    <row r="33" spans="2:52" s="156" customFormat="1" ht="18" customHeight="1" x14ac:dyDescent="0.25">
      <c r="B33" s="583"/>
      <c r="C33" s="584"/>
      <c r="D33" s="584"/>
      <c r="E33" s="584"/>
      <c r="F33" s="584"/>
      <c r="G33" s="584"/>
      <c r="H33" s="584"/>
      <c r="I33" s="584"/>
      <c r="J33" s="584"/>
      <c r="K33" s="585"/>
      <c r="L33"/>
      <c r="M33"/>
      <c r="N33"/>
      <c r="O33"/>
      <c r="P33"/>
      <c r="Q33"/>
      <c r="R33" s="29" t="s">
        <v>241</v>
      </c>
      <c r="S33" s="68" t="str">
        <f>IF(I10="","",VLOOKUP(I10,datos!B:DB,54,FALSE))</f>
        <v/>
      </c>
      <c r="T33"/>
      <c r="U33"/>
      <c r="V33"/>
      <c r="W33"/>
      <c r="X33"/>
      <c r="Y33"/>
      <c r="Z33"/>
      <c r="AA33"/>
      <c r="AB33"/>
      <c r="AC33"/>
      <c r="AD33"/>
      <c r="AE33"/>
      <c r="AF33"/>
      <c r="AG33"/>
      <c r="AH33"/>
      <c r="AI33"/>
      <c r="AJ33"/>
      <c r="AK33"/>
      <c r="AL33"/>
      <c r="AM33"/>
      <c r="AN33"/>
      <c r="AO33"/>
      <c r="AP33"/>
      <c r="AQ33"/>
      <c r="AR33"/>
      <c r="AS33"/>
      <c r="AT33"/>
      <c r="AU33"/>
      <c r="AV33"/>
      <c r="AW33"/>
      <c r="AX33"/>
      <c r="AY33"/>
      <c r="AZ33"/>
    </row>
    <row r="34" spans="2:52" s="156" customFormat="1" ht="18" customHeight="1" x14ac:dyDescent="0.25">
      <c r="B34" s="583"/>
      <c r="C34" s="584"/>
      <c r="D34" s="584"/>
      <c r="E34" s="584"/>
      <c r="F34" s="584"/>
      <c r="G34" s="584"/>
      <c r="H34" s="584"/>
      <c r="I34" s="584"/>
      <c r="J34" s="584"/>
      <c r="K34" s="585"/>
      <c r="L34"/>
      <c r="M34"/>
      <c r="N34"/>
      <c r="O34"/>
      <c r="P34"/>
      <c r="Q34"/>
      <c r="R34" s="29" t="s">
        <v>242</v>
      </c>
      <c r="S34" s="68" t="str">
        <f>IF(I10="","",VLOOKUP(I10,datos!B:DB,57,FALSE))</f>
        <v/>
      </c>
      <c r="T34"/>
      <c r="U34"/>
      <c r="V34"/>
      <c r="W34"/>
      <c r="X34"/>
      <c r="Y34"/>
      <c r="Z34"/>
      <c r="AA34"/>
      <c r="AB34"/>
      <c r="AC34"/>
      <c r="AD34"/>
      <c r="AE34"/>
      <c r="AF34"/>
      <c r="AG34"/>
      <c r="AH34"/>
      <c r="AI34"/>
      <c r="AJ34"/>
      <c r="AK34"/>
      <c r="AL34"/>
      <c r="AM34"/>
      <c r="AN34"/>
      <c r="AO34"/>
      <c r="AP34"/>
      <c r="AQ34"/>
      <c r="AR34"/>
      <c r="AS34"/>
      <c r="AT34"/>
      <c r="AU34"/>
      <c r="AV34"/>
      <c r="AW34"/>
      <c r="AX34"/>
      <c r="AY34"/>
      <c r="AZ34"/>
    </row>
    <row r="35" spans="2:52" s="156" customFormat="1" ht="18" customHeight="1" x14ac:dyDescent="0.25">
      <c r="B35" s="583"/>
      <c r="C35" s="584"/>
      <c r="D35" s="584"/>
      <c r="E35" s="584"/>
      <c r="F35" s="584"/>
      <c r="G35" s="584"/>
      <c r="H35" s="584"/>
      <c r="I35" s="584"/>
      <c r="J35" s="584"/>
      <c r="K35" s="585"/>
      <c r="L35"/>
      <c r="M35"/>
      <c r="N35"/>
      <c r="O35"/>
      <c r="P35"/>
      <c r="Q35"/>
      <c r="R35" s="29" t="s">
        <v>178</v>
      </c>
      <c r="S35" s="68" t="str">
        <f>IF(I8=1,S20,IF(I8=2,S21,IF(I8=3,S22,IF(I8=4,S23,IF(I8=5,S24,IF(I8=6,S25,IF(I8=7,S26,IF(I8=8,S27,IF(I8=9,S28,IF(I8=10,S29,IF(I8=11,S30,IF(I8=12,S31,IF(I8=13,S32,IF(I8=14,S33,IF(I8=15,S34,"")))))))))))))))</f>
        <v/>
      </c>
      <c r="T35"/>
      <c r="U35"/>
      <c r="V35"/>
      <c r="W35"/>
      <c r="X35"/>
      <c r="Y35"/>
      <c r="Z35"/>
      <c r="AA35"/>
      <c r="AB35"/>
      <c r="AC35"/>
      <c r="AD35"/>
      <c r="AE35"/>
      <c r="AF35"/>
      <c r="AG35"/>
      <c r="AH35"/>
      <c r="AI35"/>
      <c r="AJ35"/>
      <c r="AK35"/>
      <c r="AL35"/>
      <c r="AM35"/>
      <c r="AN35"/>
      <c r="AO35"/>
      <c r="AP35"/>
      <c r="AQ35"/>
      <c r="AR35"/>
      <c r="AS35"/>
      <c r="AT35"/>
      <c r="AU35"/>
      <c r="AV35"/>
      <c r="AW35"/>
      <c r="AX35"/>
      <c r="AY35"/>
      <c r="AZ35"/>
    </row>
    <row r="36" spans="2:52" s="156" customFormat="1" ht="18" customHeight="1" x14ac:dyDescent="0.25">
      <c r="B36" s="586"/>
      <c r="C36" s="587"/>
      <c r="D36" s="587"/>
      <c r="E36" s="587"/>
      <c r="F36" s="587"/>
      <c r="G36" s="587"/>
      <c r="H36" s="587"/>
      <c r="I36" s="587"/>
      <c r="J36" s="587"/>
      <c r="K36" s="588"/>
      <c r="L36"/>
      <c r="M36"/>
      <c r="N36"/>
      <c r="O36"/>
      <c r="P36"/>
      <c r="Q36"/>
      <c r="R36" s="29" t="s">
        <v>177</v>
      </c>
      <c r="S36" s="68" t="str">
        <f>IF(I8=1,0,IF(I8=2,S20,IF(I8=3,SUM(S20:S21),IF(I8=4,SUM(S20:S22),IF(I8=5,SUM(S20:S23),IF(I8=6,SUM(S20:S24),IF(I8=7,SUM(S20:S25),IF(I8=8,SUM(S20:S26),IF(I8=9,SUM(S20:S27),IF(I8=10,SUM(S20:S28),IF(I8=11,SUM(S20:S29),IF(I8=12,SUM(S20:S30),IF(I8=13,SUM(S20:S31),IF(I8=14,SUM(S20:S32),IF(I8=15,SUM(S20:S23),"")))))))))))))))</f>
        <v/>
      </c>
      <c r="T36"/>
      <c r="U36"/>
      <c r="V36"/>
      <c r="W36"/>
      <c r="X36"/>
      <c r="Y36"/>
      <c r="Z36"/>
      <c r="AA36"/>
      <c r="AB36"/>
      <c r="AC36"/>
      <c r="AD36"/>
      <c r="AE36"/>
      <c r="AF36"/>
      <c r="AG36"/>
      <c r="AH36"/>
      <c r="AI36"/>
      <c r="AJ36"/>
      <c r="AK36"/>
      <c r="AL36"/>
      <c r="AM36"/>
      <c r="AN36"/>
      <c r="AO36"/>
      <c r="AP36"/>
      <c r="AQ36"/>
      <c r="AR36"/>
      <c r="AS36"/>
      <c r="AT36"/>
      <c r="AU36"/>
      <c r="AV36"/>
      <c r="AW36"/>
      <c r="AX36"/>
      <c r="AY36"/>
      <c r="AZ36"/>
    </row>
    <row r="37" spans="2:52" s="156" customFormat="1" ht="18" customHeight="1" x14ac:dyDescent="0.25">
      <c r="B37" s="510" t="s">
        <v>175</v>
      </c>
      <c r="C37" s="510"/>
      <c r="D37" s="510"/>
      <c r="E37" s="510"/>
      <c r="F37" s="510"/>
      <c r="G37" s="510"/>
      <c r="H37" s="510" t="s">
        <v>45</v>
      </c>
      <c r="I37" s="510"/>
      <c r="J37" s="510"/>
      <c r="K37" s="510" t="s">
        <v>137</v>
      </c>
      <c r="L37" s="510"/>
      <c r="M37"/>
      <c r="N37"/>
      <c r="O37"/>
      <c r="P37"/>
      <c r="Q37"/>
      <c r="R37" s="29" t="s">
        <v>243</v>
      </c>
      <c r="S37" s="68" t="e">
        <f>IFERROR(S17-S36,"")-S35</f>
        <v>#VALUE!</v>
      </c>
      <c r="T37"/>
      <c r="U37"/>
      <c r="V37"/>
      <c r="W37"/>
      <c r="X37"/>
      <c r="Y37"/>
      <c r="Z37"/>
      <c r="AA37"/>
      <c r="AB37"/>
      <c r="AC37"/>
      <c r="AD37"/>
      <c r="AE37"/>
      <c r="AF37"/>
      <c r="AG37"/>
      <c r="AH37"/>
      <c r="AI37"/>
      <c r="AJ37"/>
      <c r="AK37"/>
      <c r="AL37"/>
      <c r="AM37"/>
      <c r="AN37"/>
      <c r="AO37"/>
      <c r="AP37"/>
      <c r="AQ37"/>
      <c r="AR37"/>
      <c r="AS37"/>
      <c r="AT37"/>
      <c r="AU37"/>
      <c r="AV37"/>
      <c r="AW37"/>
      <c r="AX37"/>
      <c r="AY37"/>
      <c r="AZ37"/>
    </row>
    <row r="38" spans="2:52" s="156" customFormat="1" ht="18" customHeight="1" x14ac:dyDescent="0.25">
      <c r="B38" s="484" t="s">
        <v>176</v>
      </c>
      <c r="C38" s="484"/>
      <c r="D38" s="484"/>
      <c r="E38" s="484"/>
      <c r="F38" s="484"/>
      <c r="G38" s="181">
        <f>I8</f>
        <v>0</v>
      </c>
      <c r="H38" s="509"/>
      <c r="I38" s="509"/>
      <c r="J38" s="509"/>
      <c r="K38" s="509"/>
      <c r="L38" s="509"/>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row>
    <row r="39" spans="2:52" s="156" customFormat="1" ht="18" customHeight="1" x14ac:dyDescent="0.25">
      <c r="B39" s="484" t="s">
        <v>341</v>
      </c>
      <c r="C39" s="484"/>
      <c r="D39" s="484"/>
      <c r="E39" s="484"/>
      <c r="F39" s="484"/>
      <c r="G39" s="484"/>
      <c r="H39" s="507" t="str">
        <f>IF(I10="","",S36)</f>
        <v/>
      </c>
      <c r="I39" s="507"/>
      <c r="J39" s="507"/>
      <c r="K39" s="509"/>
      <c r="L39" s="50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row>
    <row r="40" spans="2:52" s="156" customFormat="1" ht="18" customHeight="1" x14ac:dyDescent="0.25">
      <c r="B40" s="484" t="s">
        <v>342</v>
      </c>
      <c r="C40" s="484"/>
      <c r="D40" s="484"/>
      <c r="E40" s="484"/>
      <c r="F40" s="484"/>
      <c r="G40" s="484"/>
      <c r="H40" s="507" t="str">
        <f>IF(I10="","",S35)</f>
        <v/>
      </c>
      <c r="I40" s="507"/>
      <c r="J40" s="507"/>
      <c r="K40" s="508" t="str">
        <f>IF(I10="","",F12)</f>
        <v/>
      </c>
      <c r="L40" s="508"/>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row>
    <row r="41" spans="2:52" s="156" customFormat="1" ht="18" customHeight="1" x14ac:dyDescent="0.25">
      <c r="B41" s="484" t="s">
        <v>179</v>
      </c>
      <c r="C41" s="484"/>
      <c r="D41" s="484"/>
      <c r="E41" s="484"/>
      <c r="F41" s="484"/>
      <c r="G41" s="484"/>
      <c r="H41" s="507" t="str">
        <f>IF(I8="","",S37)</f>
        <v/>
      </c>
      <c r="I41" s="507"/>
      <c r="J41" s="507"/>
      <c r="K41" s="509"/>
      <c r="L41" s="509"/>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row>
    <row r="42" spans="2:52" s="156" customFormat="1" ht="54" customHeight="1" x14ac:dyDescent="0.25">
      <c r="B42" s="589" t="s">
        <v>180</v>
      </c>
      <c r="C42" s="590"/>
      <c r="D42" s="591" t="s">
        <v>343</v>
      </c>
      <c r="E42" s="592"/>
      <c r="F42" s="592"/>
      <c r="G42" s="592"/>
      <c r="H42" s="592"/>
      <c r="I42" s="592"/>
      <c r="J42" s="592"/>
      <c r="K42" s="592"/>
      <c r="L42" s="593"/>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row>
    <row r="43" spans="2:52" ht="18" customHeight="1" x14ac:dyDescent="0.25">
      <c r="B43" s="553" t="s">
        <v>344</v>
      </c>
      <c r="C43" s="553"/>
      <c r="D43" s="553"/>
      <c r="E43" s="553"/>
      <c r="F43" s="554"/>
      <c r="G43" s="483" t="s">
        <v>345</v>
      </c>
      <c r="H43" s="553"/>
      <c r="I43" s="553"/>
      <c r="J43" s="553"/>
      <c r="K43" s="553"/>
    </row>
    <row r="44" spans="2:52" ht="18" customHeight="1" x14ac:dyDescent="0.25">
      <c r="B44" s="542"/>
      <c r="C44" s="543"/>
      <c r="D44" s="543"/>
      <c r="E44" s="543"/>
      <c r="F44" s="543"/>
      <c r="G44" s="543"/>
      <c r="H44" s="543"/>
      <c r="I44" s="543"/>
      <c r="J44" s="543"/>
      <c r="K44" s="546"/>
    </row>
    <row r="45" spans="2:52" ht="18" customHeight="1" x14ac:dyDescent="0.25">
      <c r="B45" s="544"/>
      <c r="C45" s="545"/>
      <c r="D45" s="545"/>
      <c r="E45" s="545"/>
      <c r="F45" s="543"/>
      <c r="G45" s="545"/>
      <c r="H45" s="545"/>
      <c r="I45" s="545"/>
      <c r="J45" s="545"/>
      <c r="K45" s="547"/>
    </row>
    <row r="46" spans="2:52" ht="24" customHeight="1" x14ac:dyDescent="0.25">
      <c r="B46" s="512" t="str">
        <f>IF(B10="","",B10)</f>
        <v/>
      </c>
      <c r="C46" s="548"/>
      <c r="D46" s="548"/>
      <c r="E46" s="548"/>
      <c r="F46" s="29"/>
      <c r="G46" s="549" t="str">
        <f>IF($I$10="","",VLOOKUP($I$10,datos!B:DB,61,FALSE))</f>
        <v/>
      </c>
      <c r="H46" s="549"/>
      <c r="I46" s="549"/>
      <c r="J46" s="549"/>
      <c r="K46" s="550"/>
    </row>
    <row r="47" spans="2:52" ht="24.95" customHeight="1" x14ac:dyDescent="0.25">
      <c r="B47" s="47" t="s">
        <v>145</v>
      </c>
      <c r="C47" s="551" t="str">
        <f>IF(B$8="","",B$8)</f>
        <v/>
      </c>
      <c r="D47" s="551"/>
      <c r="E47" s="551"/>
      <c r="F47" s="48"/>
      <c r="G47" s="503" t="str">
        <f>IF($I$10="","",VLOOKUP($I$10,datos!B:DB,62,FALSE))</f>
        <v/>
      </c>
      <c r="H47" s="503"/>
      <c r="I47" s="503"/>
      <c r="J47" s="503"/>
      <c r="K47" s="552"/>
    </row>
    <row r="48" spans="2:52" ht="6.75" customHeight="1" x14ac:dyDescent="0.25">
      <c r="B48" s="49"/>
      <c r="C48" s="539"/>
      <c r="D48" s="539"/>
      <c r="E48" s="539"/>
      <c r="F48" s="50"/>
      <c r="G48" s="540" t="s">
        <v>337</v>
      </c>
      <c r="H48" s="540"/>
      <c r="I48" s="540"/>
      <c r="J48" s="540"/>
      <c r="K48" s="541"/>
    </row>
    <row r="49" spans="2:11" ht="4.5" customHeight="1" x14ac:dyDescent="0.25">
      <c r="B49" s="51"/>
      <c r="C49" s="51"/>
      <c r="D49" s="51"/>
      <c r="E49" s="51"/>
      <c r="F49" s="51"/>
      <c r="G49" s="51"/>
      <c r="H49" s="51"/>
      <c r="I49" s="51"/>
      <c r="J49" s="51"/>
      <c r="K49" s="51"/>
    </row>
    <row r="50" spans="2:11" x14ac:dyDescent="0.25">
      <c r="B50" s="51"/>
      <c r="C50" s="51"/>
      <c r="D50" s="51"/>
      <c r="E50" s="51"/>
      <c r="F50" s="51"/>
      <c r="G50" s="51"/>
      <c r="H50" s="51"/>
      <c r="I50" s="51"/>
      <c r="J50" s="51"/>
      <c r="K50" s="51"/>
    </row>
    <row r="51" spans="2:11" x14ac:dyDescent="0.25">
      <c r="B51" s="51"/>
      <c r="C51" s="51"/>
      <c r="D51" s="51"/>
      <c r="E51" s="51"/>
      <c r="F51" s="51"/>
      <c r="G51" s="51"/>
      <c r="H51" s="51"/>
      <c r="I51" s="51"/>
      <c r="J51" s="51"/>
      <c r="K51" s="51"/>
    </row>
    <row r="52" spans="2:11" x14ac:dyDescent="0.25">
      <c r="B52" s="51"/>
      <c r="C52" s="51"/>
      <c r="D52" s="51"/>
      <c r="E52" s="51"/>
      <c r="F52" s="51"/>
      <c r="G52" s="51"/>
      <c r="H52" s="51"/>
      <c r="I52" s="51"/>
      <c r="J52" s="51"/>
      <c r="K52" s="51"/>
    </row>
    <row r="53" spans="2:11" x14ac:dyDescent="0.25">
      <c r="B53" s="51"/>
      <c r="C53" s="51"/>
      <c r="D53" s="51"/>
      <c r="E53" s="51"/>
      <c r="F53" s="51"/>
      <c r="G53" s="51"/>
      <c r="H53" s="51"/>
      <c r="I53" s="51"/>
      <c r="J53" s="51"/>
      <c r="K53" s="51"/>
    </row>
    <row r="54" spans="2:11" x14ac:dyDescent="0.25">
      <c r="B54" s="51"/>
      <c r="C54" s="51"/>
      <c r="D54" s="51"/>
      <c r="E54" s="51"/>
      <c r="F54" s="51"/>
      <c r="G54" s="51"/>
      <c r="H54" s="51"/>
      <c r="I54" s="51"/>
      <c r="J54" s="51"/>
      <c r="K54" s="51"/>
    </row>
    <row r="55" spans="2:11" x14ac:dyDescent="0.25">
      <c r="B55" s="51"/>
      <c r="C55" s="51"/>
      <c r="D55" s="51"/>
      <c r="E55" s="51"/>
      <c r="F55" s="51"/>
      <c r="G55" s="51"/>
      <c r="H55" s="51"/>
      <c r="I55" s="51"/>
      <c r="J55" s="51"/>
      <c r="K55" s="51"/>
    </row>
    <row r="56" spans="2:11" x14ac:dyDescent="0.25">
      <c r="B56" s="51"/>
      <c r="C56" s="51"/>
      <c r="D56" s="51"/>
      <c r="E56" s="51"/>
      <c r="F56" s="51"/>
      <c r="G56" s="51"/>
      <c r="H56" s="51"/>
      <c r="I56" s="51"/>
      <c r="J56" s="51"/>
      <c r="K56" s="51"/>
    </row>
    <row r="57" spans="2:11" x14ac:dyDescent="0.25">
      <c r="B57" s="51"/>
      <c r="C57" s="51"/>
      <c r="D57" s="51"/>
      <c r="E57" s="51"/>
      <c r="F57" s="51"/>
      <c r="G57" s="51"/>
      <c r="H57" s="51"/>
      <c r="I57" s="51"/>
      <c r="J57" s="51"/>
      <c r="K57" s="51"/>
    </row>
    <row r="58" spans="2:11" x14ac:dyDescent="0.25">
      <c r="B58" s="51"/>
      <c r="C58" s="51"/>
      <c r="D58" s="51"/>
      <c r="E58" s="51"/>
      <c r="F58" s="51"/>
      <c r="G58" s="51"/>
      <c r="H58" s="51"/>
      <c r="I58" s="51"/>
      <c r="J58" s="51"/>
      <c r="K58" s="51"/>
    </row>
    <row r="59" spans="2:11" x14ac:dyDescent="0.25">
      <c r="B59" s="51"/>
      <c r="C59" s="51"/>
      <c r="D59" s="51"/>
      <c r="E59" s="51"/>
      <c r="F59" s="51"/>
      <c r="G59" s="51"/>
      <c r="H59" s="51"/>
      <c r="I59" s="51"/>
      <c r="J59" s="51"/>
      <c r="K59" s="51"/>
    </row>
    <row r="60" spans="2:11" x14ac:dyDescent="0.25">
      <c r="B60" s="51"/>
      <c r="C60" s="51"/>
      <c r="D60" s="51"/>
      <c r="E60" s="51"/>
      <c r="F60" s="51"/>
      <c r="G60" s="51"/>
      <c r="H60" s="51"/>
      <c r="I60" s="51"/>
      <c r="J60" s="51"/>
      <c r="K60" s="51"/>
    </row>
  </sheetData>
  <sheetProtection algorithmName="SHA-512" hashValue="klhLjZglIksHEmZ+HGytqXUIYf2AZp/TxWSSdJAbHbb62/WLXC0gTTU9D1KWAib/C2Vnittt/vuu3eeguRFyaQ==" saltValue="+AC/YrjJejs20Z6NAjoDAQ==" spinCount="100000" sheet="1" formatCells="0" formatColumns="0" formatRows="0" insertRows="0" deleteRows="0" selectLockedCells="1"/>
  <mergeCells count="50">
    <mergeCell ref="B46:E46"/>
    <mergeCell ref="G46:K46"/>
    <mergeCell ref="C47:E47"/>
    <mergeCell ref="G47:K47"/>
    <mergeCell ref="C48:E48"/>
    <mergeCell ref="G48:K48"/>
    <mergeCell ref="B42:C42"/>
    <mergeCell ref="D42:L42"/>
    <mergeCell ref="B43:F43"/>
    <mergeCell ref="G43:K43"/>
    <mergeCell ref="B44:E45"/>
    <mergeCell ref="F44:F45"/>
    <mergeCell ref="G44:K45"/>
    <mergeCell ref="B40:G40"/>
    <mergeCell ref="H40:J40"/>
    <mergeCell ref="K40:L40"/>
    <mergeCell ref="B41:G41"/>
    <mergeCell ref="H41:J41"/>
    <mergeCell ref="K41:L41"/>
    <mergeCell ref="B38:F38"/>
    <mergeCell ref="H38:J38"/>
    <mergeCell ref="K38:L38"/>
    <mergeCell ref="B39:G39"/>
    <mergeCell ref="H39:J39"/>
    <mergeCell ref="K39:L39"/>
    <mergeCell ref="B14:K14"/>
    <mergeCell ref="B15:K15"/>
    <mergeCell ref="B16:K36"/>
    <mergeCell ref="B37:G37"/>
    <mergeCell ref="H37:J37"/>
    <mergeCell ref="K37:L37"/>
    <mergeCell ref="B13:K13"/>
    <mergeCell ref="B8:H8"/>
    <mergeCell ref="I8:K8"/>
    <mergeCell ref="B9:H9"/>
    <mergeCell ref="I9:K9"/>
    <mergeCell ref="B10:H10"/>
    <mergeCell ref="I10:K10"/>
    <mergeCell ref="B11:H11"/>
    <mergeCell ref="I11:K11"/>
    <mergeCell ref="C12:D12"/>
    <mergeCell ref="F12:H12"/>
    <mergeCell ref="I12:K12"/>
    <mergeCell ref="B7:H7"/>
    <mergeCell ref="I7:K7"/>
    <mergeCell ref="B2:C4"/>
    <mergeCell ref="D2:K2"/>
    <mergeCell ref="D3:K3"/>
    <mergeCell ref="E4:F4"/>
    <mergeCell ref="G4:J4"/>
  </mergeCells>
  <conditionalFormatting sqref="B16">
    <cfRule type="containsBlanks" dxfId="2208" priority="5">
      <formula>LEN(TRIM(B16))=0</formula>
    </cfRule>
  </conditionalFormatting>
  <conditionalFormatting sqref="G38">
    <cfRule type="containsBlanks" dxfId="2207" priority="2">
      <formula>LEN(TRIM(G38))=0</formula>
    </cfRule>
  </conditionalFormatting>
  <conditionalFormatting sqref="I8:K8 B46:E46 G46:K47 C47:E47">
    <cfRule type="containsBlanks" dxfId="2206" priority="3">
      <formula>LEN(TRIM(B8))=0</formula>
    </cfRule>
  </conditionalFormatting>
  <conditionalFormatting sqref="I10:K10">
    <cfRule type="containsBlanks" dxfId="2205" priority="1">
      <formula>LEN(TRIM(I10))=0</formula>
    </cfRule>
  </conditionalFormatting>
  <conditionalFormatting sqref="I12:K12">
    <cfRule type="containsBlanks" dxfId="2204" priority="6">
      <formula>LEN(TRIM(I12))=0</formula>
    </cfRule>
  </conditionalFormatting>
  <dataValidations count="1">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8" xr:uid="{00000000-0002-0000-0600-000000000000}">
      <formula1>1</formula1>
      <formula2>S22</formula2>
    </dataValidation>
  </dataValidations>
  <printOptions horizontalCentered="1"/>
  <pageMargins left="0.39370078740157483" right="0.39370078740157483" top="0.39370078740157483" bottom="0.39370078740157483" header="0.78740157480314965" footer="0"/>
  <pageSetup paperSize="125" scale="77" orientation="portrait" r:id="rId1"/>
  <headerFooter>
    <oddHeader>&amp;R&amp;"Arial,Negrita Cursiva"&amp;9Página: &amp;"Arial,Cursiva"&amp;P de &amp;N&amp;K00+000           .</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B1:K46"/>
  <sheetViews>
    <sheetView view="pageBreakPreview" zoomScaleNormal="100" zoomScaleSheetLayoutView="100" workbookViewId="0">
      <selection activeCell="H40" sqref="H40:J40"/>
    </sheetView>
  </sheetViews>
  <sheetFormatPr baseColWidth="10" defaultRowHeight="12.75" x14ac:dyDescent="0.25"/>
  <cols>
    <col min="1" max="1" width="1.140625" style="29" customWidth="1"/>
    <col min="2" max="2" width="13.42578125" style="29" customWidth="1"/>
    <col min="3" max="3" width="13.28515625" style="29" customWidth="1"/>
    <col min="4" max="4" width="6.28515625" style="29" customWidth="1"/>
    <col min="5" max="5" width="17.5703125" style="29" customWidth="1"/>
    <col min="6" max="6" width="14.7109375" style="29" customWidth="1"/>
    <col min="7" max="7" width="6.5703125" style="29" customWidth="1"/>
    <col min="8" max="8" width="13.42578125" style="29" customWidth="1"/>
    <col min="9" max="9" width="21.140625" style="29" customWidth="1"/>
    <col min="10" max="10" width="14.7109375" style="29" customWidth="1"/>
    <col min="11" max="11" width="0.85546875" style="29" customWidth="1"/>
    <col min="12" max="16384" width="11.42578125" style="29"/>
  </cols>
  <sheetData>
    <row r="1" spans="2:10" ht="4.5" customHeight="1" x14ac:dyDescent="0.25"/>
    <row r="2" spans="2:10" ht="18" customHeight="1" x14ac:dyDescent="0.25">
      <c r="B2" s="612"/>
      <c r="C2" s="612"/>
      <c r="D2" s="613" t="s">
        <v>125</v>
      </c>
      <c r="E2" s="613"/>
      <c r="F2" s="613"/>
      <c r="G2" s="613"/>
      <c r="H2" s="613"/>
      <c r="I2" s="613"/>
      <c r="J2" s="613"/>
    </row>
    <row r="3" spans="2:10" ht="26.25" customHeight="1" x14ac:dyDescent="0.25">
      <c r="B3" s="612"/>
      <c r="C3" s="612"/>
      <c r="D3" s="446" t="s">
        <v>186</v>
      </c>
      <c r="E3" s="446"/>
      <c r="F3" s="446"/>
      <c r="G3" s="446"/>
      <c r="H3" s="446"/>
      <c r="I3" s="446"/>
      <c r="J3" s="446"/>
    </row>
    <row r="4" spans="2:10" ht="17.100000000000001" customHeight="1" x14ac:dyDescent="0.25">
      <c r="B4" s="612"/>
      <c r="C4" s="612"/>
      <c r="D4" s="614" t="s">
        <v>187</v>
      </c>
      <c r="E4" s="615"/>
      <c r="F4" s="616" t="s">
        <v>188</v>
      </c>
      <c r="G4" s="617"/>
      <c r="H4" s="618" t="s">
        <v>189</v>
      </c>
      <c r="I4" s="618"/>
      <c r="J4" s="56" t="s">
        <v>190</v>
      </c>
    </row>
    <row r="5" spans="2:10" ht="17.100000000000001" customHeight="1" x14ac:dyDescent="0.25">
      <c r="B5" s="620"/>
      <c r="C5" s="620"/>
      <c r="D5" s="620"/>
      <c r="E5" s="620"/>
      <c r="F5" s="620"/>
      <c r="G5" s="620"/>
      <c r="H5" s="620"/>
      <c r="I5" s="620"/>
      <c r="J5" s="620"/>
    </row>
    <row r="6" spans="2:10" ht="15.75" customHeight="1" x14ac:dyDescent="0.25">
      <c r="B6" s="619" t="s">
        <v>191</v>
      </c>
      <c r="C6" s="619"/>
      <c r="D6" s="619"/>
      <c r="E6" s="619"/>
      <c r="F6" s="619"/>
      <c r="G6" s="619"/>
      <c r="H6" s="619"/>
      <c r="I6" s="619"/>
      <c r="J6" s="619"/>
    </row>
    <row r="7" spans="2:10" ht="20.100000000000001" customHeight="1" x14ac:dyDescent="0.25">
      <c r="B7" s="437" t="s">
        <v>130</v>
      </c>
      <c r="C7" s="437"/>
      <c r="D7" s="437"/>
      <c r="E7" s="485" t="str">
        <f>IF(E9="","",VLOOKUP(E9,datos!B:DB,2,FALSE))</f>
        <v/>
      </c>
      <c r="F7" s="485"/>
      <c r="G7" s="485"/>
      <c r="H7" s="485"/>
      <c r="I7" s="485"/>
      <c r="J7" s="485"/>
    </row>
    <row r="8" spans="2:10" ht="20.100000000000001" customHeight="1" x14ac:dyDescent="0.25">
      <c r="B8" s="437" t="s">
        <v>131</v>
      </c>
      <c r="C8" s="437"/>
      <c r="D8" s="437"/>
      <c r="E8" s="602" t="str">
        <f>IF(E9="","",VLOOKUP(E9,datos!B:DB,3,FALSE))</f>
        <v/>
      </c>
      <c r="F8" s="602"/>
      <c r="G8" s="602"/>
      <c r="H8" s="602"/>
      <c r="I8" s="602"/>
      <c r="J8" s="602"/>
    </row>
    <row r="9" spans="2:10" ht="20.100000000000001" customHeight="1" x14ac:dyDescent="0.25">
      <c r="B9" s="437" t="s">
        <v>166</v>
      </c>
      <c r="C9" s="437"/>
      <c r="D9" s="437"/>
      <c r="E9" s="611"/>
      <c r="F9" s="611"/>
      <c r="G9" s="611"/>
      <c r="H9" s="611"/>
      <c r="I9" s="611"/>
      <c r="J9" s="611"/>
    </row>
    <row r="10" spans="2:10" ht="20.100000000000001" customHeight="1" x14ac:dyDescent="0.25">
      <c r="B10" s="437" t="s">
        <v>132</v>
      </c>
      <c r="C10" s="437"/>
      <c r="D10" s="437"/>
      <c r="E10" s="602" t="str">
        <f>IF(E9="","",VLOOKUP(E9,datos!B:DB,4,FALSE))</f>
        <v/>
      </c>
      <c r="F10" s="602"/>
      <c r="G10" s="602"/>
      <c r="H10" s="602"/>
      <c r="I10" s="602"/>
      <c r="J10" s="602"/>
    </row>
    <row r="11" spans="2:10" ht="20.100000000000001" customHeight="1" x14ac:dyDescent="0.25">
      <c r="B11" s="437" t="s">
        <v>192</v>
      </c>
      <c r="C11" s="437"/>
      <c r="D11" s="437"/>
      <c r="E11" s="602" t="s">
        <v>193</v>
      </c>
      <c r="F11" s="602"/>
      <c r="G11" s="602"/>
      <c r="H11" s="602"/>
      <c r="I11" s="602"/>
      <c r="J11" s="602"/>
    </row>
    <row r="12" spans="2:10" ht="20.100000000000001" customHeight="1" x14ac:dyDescent="0.25">
      <c r="B12" s="437" t="s">
        <v>194</v>
      </c>
      <c r="C12" s="437"/>
      <c r="D12" s="437"/>
      <c r="E12" s="602" t="s">
        <v>195</v>
      </c>
      <c r="F12" s="602"/>
      <c r="G12" s="602"/>
      <c r="H12" s="602"/>
      <c r="I12" s="602"/>
      <c r="J12" s="602"/>
    </row>
    <row r="13" spans="2:10" ht="60" customHeight="1" x14ac:dyDescent="0.25">
      <c r="B13" s="437" t="s">
        <v>133</v>
      </c>
      <c r="C13" s="437"/>
      <c r="D13" s="437"/>
      <c r="E13" s="607" t="str">
        <f>IF(E9="","",VLOOKUP(E9,datos!B:DB,5,FALSE))</f>
        <v/>
      </c>
      <c r="F13" s="608"/>
      <c r="G13" s="608"/>
      <c r="H13" s="608"/>
      <c r="I13" s="608"/>
      <c r="J13" s="609"/>
    </row>
    <row r="14" spans="2:10" ht="20.100000000000001" customHeight="1" x14ac:dyDescent="0.25">
      <c r="B14" s="437" t="s">
        <v>167</v>
      </c>
      <c r="C14" s="437"/>
      <c r="D14" s="437"/>
      <c r="E14" s="599" t="str">
        <f>IF($E$9="","",VLOOKUP($E$9,datos!B:DB,6,FALSE))</f>
        <v/>
      </c>
      <c r="F14" s="599"/>
      <c r="G14" s="599"/>
      <c r="H14" s="599"/>
      <c r="I14" s="599"/>
      <c r="J14" s="599"/>
    </row>
    <row r="15" spans="2:10" ht="20.100000000000001" customHeight="1" x14ac:dyDescent="0.25">
      <c r="B15" s="437" t="s">
        <v>196</v>
      </c>
      <c r="C15" s="437"/>
      <c r="D15" s="437"/>
      <c r="E15" s="610" t="str">
        <f>IF($E$9="","",VLOOKUP($E$9,datos!B:DB,7,FALSE))</f>
        <v/>
      </c>
      <c r="F15" s="610"/>
      <c r="G15" s="610"/>
      <c r="H15" s="610"/>
      <c r="I15" s="610"/>
      <c r="J15" s="610"/>
    </row>
    <row r="16" spans="2:10" ht="20.100000000000001" customHeight="1" x14ac:dyDescent="0.25">
      <c r="B16" s="437" t="s">
        <v>197</v>
      </c>
      <c r="C16" s="437"/>
      <c r="D16" s="437"/>
      <c r="E16" s="602" t="str">
        <f>IF($E$9="","",VLOOKUP($E$9,datos!B:DB,8,FALSE))</f>
        <v/>
      </c>
      <c r="F16" s="602"/>
      <c r="G16" s="602"/>
      <c r="H16" s="602"/>
      <c r="I16" s="602"/>
      <c r="J16" s="602"/>
    </row>
    <row r="17" spans="2:11" ht="20.100000000000001" customHeight="1" x14ac:dyDescent="0.25">
      <c r="B17" s="437" t="s">
        <v>140</v>
      </c>
      <c r="C17" s="437"/>
      <c r="D17" s="437"/>
      <c r="E17" s="599" t="str">
        <f>IF($E$9="","",VLOOKUP($E$9,datos!B:DB,9,FALSE))</f>
        <v/>
      </c>
      <c r="F17" s="599"/>
      <c r="G17" s="599"/>
      <c r="H17" s="599"/>
      <c r="I17" s="599"/>
      <c r="J17" s="599"/>
      <c r="K17" s="31"/>
    </row>
    <row r="18" spans="2:11" ht="20.100000000000001" customHeight="1" x14ac:dyDescent="0.25">
      <c r="B18" s="437" t="s">
        <v>168</v>
      </c>
      <c r="C18" s="437"/>
      <c r="D18" s="437"/>
      <c r="E18" s="599" t="str">
        <f>IF($E$9="","",VLOOKUP($E$9,datos!B:DB,10,FALSE))</f>
        <v/>
      </c>
      <c r="F18" s="599"/>
      <c r="G18" s="599"/>
      <c r="H18" s="599"/>
      <c r="I18" s="599"/>
      <c r="J18" s="599"/>
      <c r="K18" s="31"/>
    </row>
    <row r="19" spans="2:11" ht="24" customHeight="1" x14ac:dyDescent="0.25">
      <c r="B19" s="437" t="s">
        <v>198</v>
      </c>
      <c r="C19" s="437"/>
      <c r="D19" s="437"/>
      <c r="E19" s="602" t="str">
        <f>IF($E$9="","",VLOOKUP($E$9,datos!B:DB,63,FALSE))</f>
        <v/>
      </c>
      <c r="F19" s="602"/>
      <c r="G19" s="602"/>
      <c r="H19" s="79" t="s">
        <v>137</v>
      </c>
      <c r="I19" s="519" t="str">
        <f>IF($E$9="","",VLOOKUP($E$9,datos!B:DB,64,FALSE))</f>
        <v/>
      </c>
      <c r="J19" s="521"/>
      <c r="K19" s="31"/>
    </row>
    <row r="20" spans="2:11" ht="20.100000000000001" customHeight="1" x14ac:dyDescent="0.25">
      <c r="B20" s="437" t="s">
        <v>199</v>
      </c>
      <c r="C20" s="437"/>
      <c r="D20" s="437"/>
      <c r="E20" s="602" t="str">
        <f>IF($E$9="","",VLOOKUP($E$9,datos!B:DB,66,FALSE))</f>
        <v/>
      </c>
      <c r="F20" s="602"/>
      <c r="G20" s="602"/>
      <c r="H20" s="79" t="s">
        <v>137</v>
      </c>
      <c r="I20" s="519" t="str">
        <f>IF($E$9="","",VLOOKUP($E$9,datos!B:DB,67,FALSE))</f>
        <v/>
      </c>
      <c r="J20" s="521"/>
      <c r="K20" s="31"/>
    </row>
    <row r="21" spans="2:11" ht="20.100000000000001" customHeight="1" x14ac:dyDescent="0.25">
      <c r="B21" s="437" t="s">
        <v>200</v>
      </c>
      <c r="C21" s="437"/>
      <c r="D21" s="437"/>
      <c r="E21" s="599" t="str">
        <f>IF($E$9="","",VLOOKUP($E$9,datos!B:DB,61,FALSE))</f>
        <v/>
      </c>
      <c r="F21" s="599"/>
      <c r="G21" s="599"/>
      <c r="H21" s="599"/>
      <c r="I21" s="599"/>
      <c r="J21" s="599"/>
      <c r="K21" s="31"/>
    </row>
    <row r="22" spans="2:11" x14ac:dyDescent="0.25">
      <c r="B22" s="606"/>
      <c r="C22" s="606"/>
      <c r="D22" s="606"/>
      <c r="E22" s="606"/>
      <c r="F22" s="606"/>
      <c r="G22" s="606"/>
      <c r="H22" s="606"/>
      <c r="I22" s="606"/>
      <c r="J22" s="606"/>
      <c r="K22" s="31"/>
    </row>
    <row r="23" spans="2:11" ht="16.5" customHeight="1" x14ac:dyDescent="0.25">
      <c r="B23" s="603" t="s">
        <v>201</v>
      </c>
      <c r="C23" s="604"/>
      <c r="D23" s="604"/>
      <c r="E23" s="604"/>
      <c r="F23" s="604"/>
      <c r="G23" s="604"/>
      <c r="H23" s="604"/>
      <c r="I23" s="604"/>
      <c r="J23" s="605"/>
      <c r="K23" s="31"/>
    </row>
    <row r="24" spans="2:11" x14ac:dyDescent="0.25">
      <c r="B24" s="604"/>
      <c r="C24" s="604"/>
      <c r="D24" s="604"/>
      <c r="E24" s="604"/>
      <c r="F24" s="604"/>
      <c r="G24" s="604"/>
      <c r="H24" s="604"/>
      <c r="I24" s="604"/>
      <c r="J24" s="604"/>
      <c r="K24" s="31"/>
    </row>
    <row r="25" spans="2:11" ht="20.100000000000001" customHeight="1" x14ac:dyDescent="0.25">
      <c r="B25" s="450" t="s">
        <v>250</v>
      </c>
      <c r="C25" s="450"/>
      <c r="D25" s="450"/>
      <c r="E25" s="80" t="str">
        <f>IF(E9="","",IF(VLOOKUP($E$9,datos!B:DB,86,FALSE)=FALSE,"No aplica",VLOOKUP($E$9,datos!B:DB,86,FALSE)))</f>
        <v/>
      </c>
      <c r="F25" s="437" t="s">
        <v>247</v>
      </c>
      <c r="G25" s="437"/>
      <c r="H25" s="522" t="str">
        <f>IF(E9="","",IF(VLOOKUP($E$9,datos!B:DB,87,FALSE)=FALSE,"No aplica",VLOOKUP($E$9,datos!B:DB,87,FALSE)))</f>
        <v/>
      </c>
      <c r="I25" s="523"/>
      <c r="J25" s="524"/>
    </row>
    <row r="26" spans="2:11" ht="20.100000000000001" customHeight="1" x14ac:dyDescent="0.25">
      <c r="B26" s="450" t="s">
        <v>251</v>
      </c>
      <c r="C26" s="450"/>
      <c r="D26" s="450"/>
      <c r="E26" s="80" t="str">
        <f>IF(E9="","",IF(VLOOKUP($E$9,datos!B:DB,84,FALSE)=FALSE,"No aplica",VLOOKUP($E$9,datos!B:DB,84,FALSE)))</f>
        <v/>
      </c>
      <c r="F26" s="437" t="s">
        <v>247</v>
      </c>
      <c r="G26" s="437"/>
      <c r="H26" s="522" t="str">
        <f>IF(E9="","",IF(VLOOKUP($E$9,datos!B:DB,85,FALSE)=FALSE,"No aplica",VLOOKUP($E$9,datos!B:DB,85,FALSE)))</f>
        <v/>
      </c>
      <c r="I26" s="523"/>
      <c r="J26" s="524"/>
    </row>
    <row r="27" spans="2:11" ht="20.100000000000001" customHeight="1" x14ac:dyDescent="0.25">
      <c r="B27" s="450" t="s">
        <v>252</v>
      </c>
      <c r="C27" s="450"/>
      <c r="D27" s="450"/>
      <c r="E27" s="80" t="str">
        <f>IF(E9="","",IF(VLOOKUP($E$9,datos!B:DB,69,FALSE)=FALSE,"No aplica",VLOOKUP($E$9,datos!B:DB,69,FALSE)))</f>
        <v/>
      </c>
      <c r="F27" s="437" t="s">
        <v>247</v>
      </c>
      <c r="G27" s="437"/>
      <c r="H27" s="82" t="str">
        <f>IF(E9="","",IF(VLOOKUP($E$9,datos!B:DB,70,FALSE)=FALSE,"No aplica",VLOOKUP($E$9,datos!B:DB,70,FALSE)))</f>
        <v/>
      </c>
      <c r="I27" s="81" t="s">
        <v>248</v>
      </c>
      <c r="J27" s="82" t="str">
        <f>IF(E9="","",IF(VLOOKUP($E$9,datos!B:DB,72,FALSE)=FALSE,"No aplica",VLOOKUP($E$9,datos!B:DB,72,FALSE)))</f>
        <v/>
      </c>
      <c r="K27" s="57"/>
    </row>
    <row r="28" spans="2:11" ht="20.100000000000001" customHeight="1" x14ac:dyDescent="0.25">
      <c r="B28" s="450" t="s">
        <v>253</v>
      </c>
      <c r="C28" s="450"/>
      <c r="D28" s="450"/>
      <c r="E28" s="80" t="str">
        <f>IF(E9="","",IF(VLOOKUP($E$9,datos!B:DB,75,FALSE)=FALSE,"No aplica",VLOOKUP($E$9,datos!B:DB,75,FALSE)))</f>
        <v/>
      </c>
      <c r="F28" s="437" t="s">
        <v>247</v>
      </c>
      <c r="G28" s="437"/>
      <c r="H28" s="522" t="str">
        <f>IF(E9="","",IF(VLOOKUP($E$9,datos!B:DB,76,FALSE)=FALSE,"No aplica",VLOOKUP($E$9,datos!B:DB,76,FALSE)))</f>
        <v/>
      </c>
      <c r="I28" s="523"/>
      <c r="J28" s="524"/>
    </row>
    <row r="29" spans="2:11" ht="20.100000000000001" customHeight="1" x14ac:dyDescent="0.25">
      <c r="B29" s="437" t="s">
        <v>221</v>
      </c>
      <c r="C29" s="437"/>
      <c r="D29" s="437"/>
      <c r="E29" s="89" t="str">
        <f>IF(E9="","",IF(VLOOKUP($E$9,datos!B:DB,77,FALSE)=FALSE,"No aplica",VLOOKUP($E$9,datos!B:DB,77,FALSE)))</f>
        <v/>
      </c>
      <c r="F29" s="600" t="s">
        <v>170</v>
      </c>
      <c r="G29" s="601"/>
      <c r="H29" s="88" t="str">
        <f>IF(E9="","",IF(VLOOKUP($E$9,datos!B:DB,78,FALSE)=FALSE,"No aplica",VLOOKUP($E$9,datos!B:DB,78,FALSE)))</f>
        <v/>
      </c>
      <c r="I29" s="79" t="s">
        <v>171</v>
      </c>
      <c r="J29" s="88" t="str">
        <f>IF(E9="","",IF(VLOOKUP($E$9,datos!B:DB,81,FALSE)=FALSE,"No aplica",VLOOKUP($E$9,datos!B:DB,81,FALSE)))</f>
        <v/>
      </c>
    </row>
    <row r="30" spans="2:11" ht="20.100000000000001" customHeight="1" x14ac:dyDescent="0.25">
      <c r="B30" s="450" t="s">
        <v>254</v>
      </c>
      <c r="C30" s="450"/>
      <c r="D30" s="450"/>
      <c r="E30" s="80" t="str">
        <f>IF(E9="","",IF(VLOOKUP($E$9,datos!B:DB,88,FALSE)=FALSE,"No aplica",VLOOKUP($E$9,datos!B:DB,88,FALSE)))</f>
        <v/>
      </c>
      <c r="F30" s="437" t="s">
        <v>247</v>
      </c>
      <c r="G30" s="437"/>
      <c r="H30" s="522" t="str">
        <f>IF(E9="","",IF(VLOOKUP($E$9,datos!B:DB,89,FALSE)=FALSE,"No aplica",VLOOKUP($E$9,datos!B:DB,89,FALSE)))</f>
        <v/>
      </c>
      <c r="I30" s="523"/>
      <c r="J30" s="524"/>
    </row>
    <row r="31" spans="2:11" ht="20.100000000000001" customHeight="1" x14ac:dyDescent="0.25">
      <c r="B31" s="450" t="s">
        <v>255</v>
      </c>
      <c r="C31" s="450"/>
      <c r="D31" s="450"/>
      <c r="E31" s="80" t="str">
        <f>IF(E9="","",IF(VLOOKUP($E$9,datos!B:DB,90,FALSE)=FALSE,"No aplica",VLOOKUP($E$9,datos!B:DB,90,FALSE)))</f>
        <v/>
      </c>
      <c r="F31" s="437" t="s">
        <v>247</v>
      </c>
      <c r="G31" s="437"/>
      <c r="H31" s="87" t="str">
        <f>IF(E9="","",IF(VLOOKUP($E$9,datos!B:DB,91,FALSE)=FALSE,"No aplica",VLOOKUP($E$9,datos!B:DB,91,FALSE)))</f>
        <v/>
      </c>
      <c r="I31" s="81" t="s">
        <v>248</v>
      </c>
      <c r="J31" s="87" t="str">
        <f>IF(E9="","",IF(VLOOKUP($E$9,datos!B:DB,92,FALSE)=FALSE,"No aplica",VLOOKUP($E$9,datos!B:DB,92,FALSE)))</f>
        <v/>
      </c>
    </row>
    <row r="32" spans="2:11" ht="20.100000000000001" customHeight="1" x14ac:dyDescent="0.25">
      <c r="B32" s="450" t="s">
        <v>256</v>
      </c>
      <c r="C32" s="450"/>
      <c r="D32" s="450"/>
      <c r="E32" s="80" t="str">
        <f>IF(E9="","",IF(VLOOKUP($E$9,datos!B:DB,94,FALSE)=FALSE,"No aplica",VLOOKUP($E$9,datos!B:DB,94,FALSE)))</f>
        <v/>
      </c>
      <c r="F32" s="437" t="s">
        <v>247</v>
      </c>
      <c r="G32" s="437"/>
      <c r="H32" s="522" t="str">
        <f>IF(E9="","",IF(VLOOKUP($E$9,datos!B:DB,95,FALSE)=FALSE,"No aplica",VLOOKUP($E$9,datos!B:DB,95,FALSE)))</f>
        <v/>
      </c>
      <c r="I32" s="523"/>
      <c r="J32" s="524"/>
    </row>
    <row r="33" spans="2:11" ht="20.100000000000001" customHeight="1" x14ac:dyDescent="0.25">
      <c r="B33" s="437" t="s">
        <v>257</v>
      </c>
      <c r="C33" s="437"/>
      <c r="D33" s="437"/>
      <c r="E33" s="602" t="str">
        <f>IF(E9="","",IF(VLOOKUP($E$9,datos!B:DB,74,FALSE)=FALSE,"No aplica",VLOOKUP($E$9,datos!B:DB,74,FALSE)))</f>
        <v/>
      </c>
      <c r="F33" s="602"/>
      <c r="G33" s="602"/>
      <c r="H33" s="602"/>
      <c r="I33" s="602"/>
      <c r="J33" s="602"/>
    </row>
    <row r="34" spans="2:11" ht="20.100000000000001" customHeight="1" x14ac:dyDescent="0.25">
      <c r="B34" s="437" t="s">
        <v>258</v>
      </c>
      <c r="C34" s="437"/>
      <c r="D34" s="437"/>
      <c r="E34" s="599" t="str">
        <f>IF(E9="","",IF(VLOOKUP($E$9,datos!B:DB,93,FALSE)=FALSE,"No aplica",VLOOKUP($E$9,datos!B:DB,93,FALSE)))</f>
        <v/>
      </c>
      <c r="F34" s="599"/>
      <c r="G34" s="599"/>
      <c r="H34" s="599"/>
      <c r="I34" s="599"/>
      <c r="J34" s="599"/>
      <c r="K34" s="31"/>
    </row>
    <row r="35" spans="2:11" x14ac:dyDescent="0.25">
      <c r="B35" s="598"/>
      <c r="C35" s="598"/>
      <c r="D35" s="598"/>
      <c r="E35" s="598"/>
      <c r="F35" s="598"/>
      <c r="G35" s="598"/>
      <c r="H35" s="598"/>
      <c r="I35" s="598"/>
      <c r="J35" s="598"/>
    </row>
    <row r="36" spans="2:11" x14ac:dyDescent="0.25">
      <c r="B36" s="597" t="s">
        <v>202</v>
      </c>
      <c r="C36" s="597"/>
      <c r="D36" s="597"/>
      <c r="E36" s="597"/>
      <c r="F36" s="597"/>
      <c r="G36" s="597"/>
      <c r="H36" s="597"/>
      <c r="I36" s="597"/>
      <c r="J36" s="597"/>
    </row>
    <row r="37" spans="2:11" ht="9.75" customHeight="1" x14ac:dyDescent="0.25">
      <c r="B37" s="442"/>
      <c r="C37" s="442"/>
      <c r="D37" s="442"/>
      <c r="E37" s="442"/>
      <c r="F37" s="442"/>
      <c r="G37" s="442"/>
      <c r="H37" s="442"/>
      <c r="I37" s="442"/>
      <c r="J37" s="442"/>
    </row>
    <row r="38" spans="2:11" ht="26.25" customHeight="1" x14ac:dyDescent="0.25">
      <c r="B38" s="459" t="s">
        <v>203</v>
      </c>
      <c r="C38" s="459"/>
      <c r="D38" s="459"/>
      <c r="E38" s="459"/>
      <c r="F38" s="459"/>
      <c r="G38" s="459"/>
      <c r="H38" s="459"/>
      <c r="I38" s="459"/>
      <c r="J38" s="459"/>
    </row>
    <row r="39" spans="2:11" x14ac:dyDescent="0.25">
      <c r="B39" s="455"/>
      <c r="C39" s="455"/>
      <c r="D39" s="455"/>
      <c r="E39" s="455"/>
      <c r="F39" s="455"/>
      <c r="G39" s="455"/>
      <c r="H39" s="455"/>
      <c r="I39" s="455"/>
      <c r="J39" s="455"/>
    </row>
    <row r="40" spans="2:11" x14ac:dyDescent="0.25">
      <c r="B40" s="442" t="s">
        <v>204</v>
      </c>
      <c r="C40" s="442"/>
      <c r="D40" s="442"/>
      <c r="E40" s="442"/>
      <c r="F40" s="442"/>
      <c r="G40" s="442"/>
      <c r="H40" s="595"/>
      <c r="I40" s="596"/>
      <c r="J40" s="596"/>
    </row>
    <row r="41" spans="2:11" x14ac:dyDescent="0.25">
      <c r="B41" s="472"/>
      <c r="C41" s="472"/>
      <c r="D41" s="472"/>
      <c r="E41" s="472"/>
      <c r="F41" s="472"/>
      <c r="G41" s="472"/>
      <c r="H41" s="472"/>
      <c r="I41" s="472"/>
      <c r="J41" s="472"/>
    </row>
    <row r="42" spans="2:11" ht="15" customHeight="1" x14ac:dyDescent="0.25">
      <c r="B42" s="463" t="s">
        <v>205</v>
      </c>
      <c r="C42" s="463"/>
      <c r="D42" s="463"/>
      <c r="E42" s="463"/>
      <c r="F42" s="463"/>
      <c r="G42" s="26"/>
      <c r="H42" s="463" t="s">
        <v>206</v>
      </c>
      <c r="I42" s="463"/>
      <c r="J42" s="463"/>
    </row>
    <row r="43" spans="2:11" ht="62.25" customHeight="1" x14ac:dyDescent="0.25">
      <c r="B43" s="472"/>
      <c r="C43" s="472"/>
      <c r="D43" s="472"/>
      <c r="E43" s="472"/>
      <c r="F43" s="472"/>
      <c r="G43" s="26"/>
      <c r="H43" s="472"/>
      <c r="I43" s="472"/>
      <c r="J43" s="472"/>
    </row>
    <row r="44" spans="2:11" ht="23.25" customHeight="1" x14ac:dyDescent="0.25">
      <c r="B44" s="434" t="str">
        <f>IF(E9="","",E21)</f>
        <v/>
      </c>
      <c r="C44" s="434"/>
      <c r="D44" s="434"/>
      <c r="E44" s="434"/>
      <c r="F44" s="434"/>
      <c r="G44" s="58"/>
      <c r="H44" s="434" t="str">
        <f>IF(E9="","",E8)</f>
        <v/>
      </c>
      <c r="I44" s="434"/>
      <c r="J44" s="434"/>
    </row>
    <row r="45" spans="2:11" ht="24.95" customHeight="1" x14ac:dyDescent="0.25">
      <c r="B45" s="435" t="str">
        <f>IF($E$9="","",VLOOKUP($E$9,datos!B:DB,62,FALSE))</f>
        <v/>
      </c>
      <c r="C45" s="435"/>
      <c r="D45" s="435"/>
      <c r="E45" s="435"/>
      <c r="F45" s="435"/>
      <c r="G45" s="26"/>
      <c r="H45" s="594" t="str">
        <f>CONCATENATE("C.C. No. ",IF(E9="","",VLOOKUP(E9,datos!B:DB,2,FALSE)))</f>
        <v xml:space="preserve">C.C. No. </v>
      </c>
      <c r="I45" s="594"/>
      <c r="J45" s="594"/>
    </row>
    <row r="46" spans="2:11" ht="24.95" customHeight="1" x14ac:dyDescent="0.25">
      <c r="B46" s="503" t="str">
        <f>IF($E$9="","",VLOOKUP($E$9,datos!B:DB,60,FALSE))</f>
        <v/>
      </c>
      <c r="C46" s="503"/>
      <c r="D46" s="503"/>
      <c r="E46" s="503"/>
      <c r="F46" s="503"/>
    </row>
  </sheetData>
  <sheetProtection algorithmName="SHA-512" hashValue="QHg+uzQRVYbMh/x8j0dfvN9G2NGLQxQnmnOG5XXQpysKJDJsHb/z1moP5nwe2cA8f7ECTtlr7NGCt9NnJb5p1g==" saltValue="QGOhqq2llQ7tTHpO4/4C3A==" spinCount="100000" sheet="1" scenarios="1" formatCells="0" formatRows="0" insertRows="0" insertHyperlinks="0" deleteRows="0"/>
  <mergeCells count="85">
    <mergeCell ref="B46:F46"/>
    <mergeCell ref="B9:D9"/>
    <mergeCell ref="E9:J9"/>
    <mergeCell ref="B2:C4"/>
    <mergeCell ref="D2:J2"/>
    <mergeCell ref="D3:J3"/>
    <mergeCell ref="D4:E4"/>
    <mergeCell ref="F4:G4"/>
    <mergeCell ref="H4:I4"/>
    <mergeCell ref="B6:J6"/>
    <mergeCell ref="B7:D7"/>
    <mergeCell ref="E7:J7"/>
    <mergeCell ref="B8:D8"/>
    <mergeCell ref="E8:J8"/>
    <mergeCell ref="B5:J5"/>
    <mergeCell ref="B10:D10"/>
    <mergeCell ref="E10:J10"/>
    <mergeCell ref="B11:D11"/>
    <mergeCell ref="E11:J11"/>
    <mergeCell ref="B12:D12"/>
    <mergeCell ref="E12:J12"/>
    <mergeCell ref="B16:D16"/>
    <mergeCell ref="E16:J16"/>
    <mergeCell ref="B17:D17"/>
    <mergeCell ref="E17:J17"/>
    <mergeCell ref="B18:D18"/>
    <mergeCell ref="E18:J18"/>
    <mergeCell ref="B13:D13"/>
    <mergeCell ref="E13:J13"/>
    <mergeCell ref="B14:D14"/>
    <mergeCell ref="E14:J14"/>
    <mergeCell ref="B15:D15"/>
    <mergeCell ref="E15:J15"/>
    <mergeCell ref="B27:D27"/>
    <mergeCell ref="B21:D21"/>
    <mergeCell ref="E21:J21"/>
    <mergeCell ref="B23:J23"/>
    <mergeCell ref="I19:J19"/>
    <mergeCell ref="I20:J20"/>
    <mergeCell ref="B24:J24"/>
    <mergeCell ref="B25:D25"/>
    <mergeCell ref="F25:G25"/>
    <mergeCell ref="B26:D26"/>
    <mergeCell ref="F26:G26"/>
    <mergeCell ref="B19:D19"/>
    <mergeCell ref="B20:D20"/>
    <mergeCell ref="E19:G19"/>
    <mergeCell ref="E20:G20"/>
    <mergeCell ref="B22:J22"/>
    <mergeCell ref="F31:G31"/>
    <mergeCell ref="B32:D32"/>
    <mergeCell ref="F32:G32"/>
    <mergeCell ref="B33:D33"/>
    <mergeCell ref="E33:J33"/>
    <mergeCell ref="H32:J32"/>
    <mergeCell ref="B36:J36"/>
    <mergeCell ref="B35:J35"/>
    <mergeCell ref="B34:D34"/>
    <mergeCell ref="E34:J34"/>
    <mergeCell ref="H25:J25"/>
    <mergeCell ref="H26:J26"/>
    <mergeCell ref="H28:J28"/>
    <mergeCell ref="F29:G29"/>
    <mergeCell ref="H30:J30"/>
    <mergeCell ref="F27:G27"/>
    <mergeCell ref="B29:D29"/>
    <mergeCell ref="B30:D30"/>
    <mergeCell ref="F30:G30"/>
    <mergeCell ref="B28:D28"/>
    <mergeCell ref="F28:G28"/>
    <mergeCell ref="B31:D31"/>
    <mergeCell ref="H45:J45"/>
    <mergeCell ref="B44:F44"/>
    <mergeCell ref="H44:J44"/>
    <mergeCell ref="B45:F45"/>
    <mergeCell ref="B37:J37"/>
    <mergeCell ref="B42:F42"/>
    <mergeCell ref="H42:J42"/>
    <mergeCell ref="B43:F43"/>
    <mergeCell ref="H43:J43"/>
    <mergeCell ref="B38:J38"/>
    <mergeCell ref="B41:J41"/>
    <mergeCell ref="B40:G40"/>
    <mergeCell ref="H40:J40"/>
    <mergeCell ref="B39:J39"/>
  </mergeCells>
  <conditionalFormatting sqref="E9:J9">
    <cfRule type="containsBlanks" dxfId="2203" priority="2">
      <formula>LEN(TRIM(E9))=0</formula>
    </cfRule>
  </conditionalFormatting>
  <conditionalFormatting sqref="H40:J40">
    <cfRule type="containsBlanks" dxfId="2202" priority="1">
      <formula>LEN(TRIM(H40))=0</formula>
    </cfRule>
  </conditionalFormatting>
  <printOptions horizontalCentered="1"/>
  <pageMargins left="0.59055118110236227" right="0.59055118110236227" top="0.59055118110236227" bottom="0.39370078740157483" header="0.86614173228346458" footer="0"/>
  <pageSetup paperSize="125" scale="73" orientation="portrait" r:id="rId1"/>
  <headerFooter>
    <oddHeader>&amp;R&amp;"Arial,Negrita Cursiva"&amp;9Página:&amp;"Arial,Cursiva" &amp;P de &amp;N              &amp;"Arial,Normal"&amp;10                  &amp;K00+000.</oddHeader>
  </headerFooter>
  <colBreaks count="1" manualBreakCount="1">
    <brk id="10" max="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filterMode="1"/>
  <dimension ref="A1:EB1441"/>
  <sheetViews>
    <sheetView zoomScaleNormal="100" zoomScaleSheetLayoutView="100" workbookViewId="0">
      <pane xSplit="4" ySplit="3" topLeftCell="CI622" activePane="bottomRight" state="frozen"/>
      <selection pane="topRight" activeCell="E1" sqref="E1"/>
      <selection pane="bottomLeft" activeCell="A4" sqref="A4"/>
      <selection pane="bottomRight" activeCell="D1446" sqref="D1446"/>
    </sheetView>
  </sheetViews>
  <sheetFormatPr baseColWidth="10" defaultRowHeight="12.75" x14ac:dyDescent="0.25"/>
  <cols>
    <col min="1" max="1" width="4.28515625" style="112" customWidth="1"/>
    <col min="2" max="2" width="14.85546875" style="104" customWidth="1"/>
    <col min="3" max="3" width="15.7109375" style="104" customWidth="1"/>
    <col min="4" max="4" width="24.5703125" style="104" customWidth="1"/>
    <col min="5" max="5" width="17.42578125" style="104" customWidth="1"/>
    <col min="6" max="6" width="15.7109375" style="104" customWidth="1"/>
    <col min="7" max="7" width="13.28515625" style="140" customWidth="1"/>
    <col min="8" max="8" width="15" style="113" customWidth="1"/>
    <col min="9" max="9" width="16" style="104" customWidth="1"/>
    <col min="10" max="10" width="13.42578125" style="140" customWidth="1"/>
    <col min="11" max="11" width="12" style="140" customWidth="1"/>
    <col min="12" max="14" width="10.85546875" style="104" customWidth="1"/>
    <col min="15" max="15" width="9.140625" style="144" customWidth="1"/>
    <col min="16" max="16" width="16.85546875" style="143" customWidth="1"/>
    <col min="17" max="17" width="11.42578125" style="144" customWidth="1"/>
    <col min="18" max="18" width="11.42578125" style="140" customWidth="1"/>
    <col min="19" max="19" width="16.28515625" style="111" customWidth="1"/>
    <col min="20" max="20" width="11.42578125" style="140" customWidth="1"/>
    <col min="21" max="21" width="12.140625" style="140" customWidth="1"/>
    <col min="22" max="22" width="15.7109375" style="111" customWidth="1"/>
    <col min="23" max="24" width="11.42578125" style="140" customWidth="1"/>
    <col min="25" max="25" width="15.7109375" style="111" customWidth="1"/>
    <col min="26" max="27" width="11.42578125" style="140" customWidth="1"/>
    <col min="28" max="28" width="15.7109375" style="111" customWidth="1"/>
    <col min="29" max="30" width="11.42578125" style="140" customWidth="1"/>
    <col min="31" max="31" width="15.7109375" style="111" customWidth="1"/>
    <col min="32" max="32" width="14.85546875" style="140" customWidth="1"/>
    <col min="33" max="33" width="11.42578125" style="140" customWidth="1"/>
    <col min="34" max="34" width="15.7109375" style="111" customWidth="1"/>
    <col min="35" max="36" width="11.42578125" style="104" customWidth="1"/>
    <col min="37" max="37" width="15.7109375" style="111" customWidth="1"/>
    <col min="38" max="39" width="11.42578125" style="104" customWidth="1"/>
    <col min="40" max="40" width="15.7109375" style="111" customWidth="1"/>
    <col min="41" max="42" width="11.42578125" style="104" customWidth="1"/>
    <col min="43" max="43" width="15.7109375" style="111" customWidth="1"/>
    <col min="44" max="45" width="11.42578125" style="104" customWidth="1"/>
    <col min="46" max="46" width="15.7109375" style="111" customWidth="1"/>
    <col min="47" max="48" width="11.42578125" style="104" customWidth="1"/>
    <col min="49" max="49" width="15.7109375" style="111" customWidth="1"/>
    <col min="50" max="60" width="15.7109375" style="104" customWidth="1"/>
    <col min="61" max="61" width="12.7109375" style="104" customWidth="1"/>
    <col min="62" max="62" width="20.140625" style="104" customWidth="1"/>
    <col min="63" max="63" width="19" style="104" customWidth="1"/>
    <col min="64" max="64" width="9" style="104" customWidth="1"/>
    <col min="65" max="65" width="12.85546875" style="140" customWidth="1"/>
    <col min="66" max="66" width="14.85546875" style="143" customWidth="1"/>
    <col min="67" max="67" width="8.7109375" style="104" customWidth="1"/>
    <col min="68" max="68" width="12.140625" style="104" customWidth="1"/>
    <col min="69" max="69" width="12.5703125" style="143" customWidth="1"/>
    <col min="70" max="70" width="15.7109375" style="143" customWidth="1"/>
    <col min="71" max="71" width="15.7109375" style="141" customWidth="1"/>
    <col min="72" max="72" width="14" style="104" customWidth="1"/>
    <col min="73" max="73" width="14.85546875" style="104" customWidth="1"/>
    <col min="74" max="76" width="21.42578125" style="104" customWidth="1"/>
    <col min="77" max="77" width="21.42578125" style="140" customWidth="1"/>
    <col min="78" max="78" width="13.28515625" style="111" customWidth="1"/>
    <col min="79" max="80" width="11.85546875" style="104" customWidth="1"/>
    <col min="81" max="81" width="15.140625" style="111" customWidth="1"/>
    <col min="82" max="83" width="11.42578125" style="104" customWidth="1"/>
    <col min="84" max="85" width="12.42578125" style="139" customWidth="1"/>
    <col min="86" max="93" width="17.140625" style="139" customWidth="1"/>
    <col min="94" max="97" width="19.42578125" style="139" customWidth="1"/>
    <col min="98" max="98" width="17.28515625" style="142" customWidth="1"/>
    <col min="99" max="99" width="19.85546875" style="104" customWidth="1"/>
    <col min="100" max="100" width="27.28515625" style="104" customWidth="1"/>
    <col min="101" max="101" width="19.140625" style="104" customWidth="1"/>
    <col min="102" max="102" width="16.85546875" style="104" customWidth="1"/>
    <col min="103" max="103" width="14" style="104" customWidth="1"/>
    <col min="104" max="106" width="11.42578125" style="104" customWidth="1"/>
    <col min="107" max="107" width="12.42578125" style="104" customWidth="1"/>
    <col min="108" max="109" width="11.42578125" style="104" customWidth="1"/>
    <col min="110" max="16384" width="11.42578125" style="104"/>
  </cols>
  <sheetData>
    <row r="1" spans="1:132" x14ac:dyDescent="0.25">
      <c r="B1" s="266"/>
      <c r="C1" s="266"/>
      <c r="D1" s="266"/>
      <c r="E1" s="266"/>
      <c r="F1" s="266"/>
      <c r="G1" s="266"/>
      <c r="I1" s="266"/>
      <c r="J1" s="266"/>
      <c r="K1" s="266"/>
      <c r="L1" s="266"/>
      <c r="M1" s="266"/>
      <c r="N1" s="266"/>
      <c r="O1" s="266"/>
      <c r="P1" s="622" t="s">
        <v>0</v>
      </c>
      <c r="Q1" s="622"/>
      <c r="R1" s="622"/>
      <c r="S1" s="622" t="s">
        <v>1</v>
      </c>
      <c r="T1" s="622"/>
      <c r="U1" s="622"/>
      <c r="V1" s="622" t="s">
        <v>44</v>
      </c>
      <c r="W1" s="622"/>
      <c r="X1" s="622"/>
      <c r="Y1" s="622" t="s">
        <v>2</v>
      </c>
      <c r="Z1" s="622"/>
      <c r="AA1" s="622"/>
      <c r="AB1" s="622" t="s">
        <v>3</v>
      </c>
      <c r="AC1" s="622"/>
      <c r="AD1" s="622"/>
      <c r="AE1" s="622" t="s">
        <v>43</v>
      </c>
      <c r="AF1" s="622"/>
      <c r="AG1" s="622"/>
      <c r="AH1" s="622" t="s">
        <v>42</v>
      </c>
      <c r="AI1" s="622"/>
      <c r="AJ1" s="622"/>
      <c r="AK1" s="622" t="s">
        <v>41</v>
      </c>
      <c r="AL1" s="622"/>
      <c r="AM1" s="622"/>
      <c r="AN1" s="622" t="s">
        <v>40</v>
      </c>
      <c r="AO1" s="622"/>
      <c r="AP1" s="622"/>
      <c r="AQ1" s="622" t="s">
        <v>39</v>
      </c>
      <c r="AR1" s="622"/>
      <c r="AS1" s="622"/>
      <c r="AT1" s="622" t="s">
        <v>80</v>
      </c>
      <c r="AU1" s="622"/>
      <c r="AV1" s="622"/>
      <c r="AW1" s="622" t="s">
        <v>83</v>
      </c>
      <c r="AX1" s="622"/>
      <c r="AY1" s="622"/>
      <c r="AZ1" s="622" t="s">
        <v>79</v>
      </c>
      <c r="BA1" s="622"/>
      <c r="BB1" s="622"/>
      <c r="BC1" s="622" t="s">
        <v>85</v>
      </c>
      <c r="BD1" s="622"/>
      <c r="BE1" s="622"/>
      <c r="BF1" s="622" t="s">
        <v>87</v>
      </c>
      <c r="BG1" s="622"/>
      <c r="BH1" s="622"/>
      <c r="BI1" s="266"/>
      <c r="BJ1" s="266"/>
      <c r="BK1" s="266"/>
      <c r="BL1" s="114"/>
      <c r="BM1" s="266"/>
      <c r="BN1" s="115"/>
      <c r="BO1" s="114"/>
      <c r="BP1" s="266"/>
      <c r="BQ1" s="115"/>
      <c r="BR1" s="115"/>
      <c r="BS1" s="116"/>
      <c r="BT1" s="266"/>
      <c r="BU1" s="266"/>
      <c r="BV1" s="266"/>
      <c r="BW1" s="266"/>
      <c r="BX1" s="114"/>
      <c r="BY1" s="117"/>
      <c r="BZ1" s="266"/>
      <c r="CA1" s="114"/>
      <c r="CB1" s="266"/>
      <c r="CC1" s="266"/>
      <c r="CD1" s="114"/>
      <c r="CE1" s="266"/>
      <c r="CF1" s="115"/>
      <c r="CG1" s="115"/>
      <c r="CH1" s="115"/>
      <c r="CI1" s="115"/>
      <c r="CJ1" s="115"/>
      <c r="CK1" s="115"/>
      <c r="CL1" s="115"/>
      <c r="CM1" s="115"/>
      <c r="CN1" s="115"/>
      <c r="CO1" s="115"/>
      <c r="CP1" s="115"/>
      <c r="CQ1" s="115"/>
      <c r="CR1" s="115"/>
      <c r="CS1" s="115"/>
      <c r="CT1" s="621" t="s">
        <v>293</v>
      </c>
      <c r="CU1" s="621"/>
      <c r="CV1" s="621"/>
      <c r="CW1" s="621"/>
      <c r="CX1" s="621"/>
      <c r="CY1" s="621"/>
      <c r="CZ1" s="621"/>
    </row>
    <row r="2" spans="1:132" x14ac:dyDescent="0.25">
      <c r="B2" s="118">
        <v>1</v>
      </c>
      <c r="C2" s="118">
        <v>2</v>
      </c>
      <c r="D2" s="118">
        <v>3</v>
      </c>
      <c r="E2" s="118">
        <v>4</v>
      </c>
      <c r="F2" s="118">
        <v>5</v>
      </c>
      <c r="G2" s="118">
        <v>6</v>
      </c>
      <c r="H2" s="227">
        <v>7</v>
      </c>
      <c r="I2" s="118">
        <v>8</v>
      </c>
      <c r="J2" s="118">
        <v>9</v>
      </c>
      <c r="K2" s="118">
        <v>10</v>
      </c>
      <c r="L2" s="118">
        <v>11</v>
      </c>
      <c r="M2" s="118">
        <v>12</v>
      </c>
      <c r="N2" s="118">
        <v>13</v>
      </c>
      <c r="O2" s="118">
        <v>14</v>
      </c>
      <c r="P2" s="118">
        <v>15</v>
      </c>
      <c r="Q2" s="118">
        <v>16</v>
      </c>
      <c r="R2" s="118">
        <v>17</v>
      </c>
      <c r="S2" s="118">
        <v>18</v>
      </c>
      <c r="T2" s="118">
        <v>19</v>
      </c>
      <c r="U2" s="118">
        <v>20</v>
      </c>
      <c r="V2" s="118">
        <v>21</v>
      </c>
      <c r="W2" s="118">
        <v>22</v>
      </c>
      <c r="X2" s="118">
        <v>23</v>
      </c>
      <c r="Y2" s="118">
        <v>24</v>
      </c>
      <c r="Z2" s="118">
        <v>25</v>
      </c>
      <c r="AA2" s="118">
        <v>26</v>
      </c>
      <c r="AB2" s="118">
        <v>27</v>
      </c>
      <c r="AC2" s="118">
        <v>28</v>
      </c>
      <c r="AD2" s="118">
        <v>29</v>
      </c>
      <c r="AE2" s="118">
        <v>30</v>
      </c>
      <c r="AF2" s="118">
        <v>31</v>
      </c>
      <c r="AG2" s="118">
        <v>32</v>
      </c>
      <c r="AH2" s="118">
        <v>33</v>
      </c>
      <c r="AI2" s="118">
        <v>34</v>
      </c>
      <c r="AJ2" s="118">
        <v>35</v>
      </c>
      <c r="AK2" s="118">
        <v>36</v>
      </c>
      <c r="AL2" s="118">
        <v>37</v>
      </c>
      <c r="AM2" s="118">
        <v>38</v>
      </c>
      <c r="AN2" s="118">
        <v>39</v>
      </c>
      <c r="AO2" s="118">
        <v>40</v>
      </c>
      <c r="AP2" s="118">
        <v>41</v>
      </c>
      <c r="AQ2" s="118">
        <v>42</v>
      </c>
      <c r="AR2" s="118">
        <v>43</v>
      </c>
      <c r="AS2" s="118">
        <v>44</v>
      </c>
      <c r="AT2" s="118">
        <v>45</v>
      </c>
      <c r="AU2" s="118">
        <v>46</v>
      </c>
      <c r="AV2" s="118">
        <v>47</v>
      </c>
      <c r="AW2" s="118">
        <v>48</v>
      </c>
      <c r="AX2" s="118">
        <v>49</v>
      </c>
      <c r="AY2" s="118">
        <v>50</v>
      </c>
      <c r="AZ2" s="118">
        <v>51</v>
      </c>
      <c r="BA2" s="118">
        <v>52</v>
      </c>
      <c r="BB2" s="118">
        <v>53</v>
      </c>
      <c r="BC2" s="118">
        <v>54</v>
      </c>
      <c r="BD2" s="118">
        <v>55</v>
      </c>
      <c r="BE2" s="118">
        <v>56</v>
      </c>
      <c r="BF2" s="118">
        <v>57</v>
      </c>
      <c r="BG2" s="118">
        <v>58</v>
      </c>
      <c r="BH2" s="118">
        <v>59</v>
      </c>
      <c r="BI2" s="118">
        <v>60</v>
      </c>
      <c r="BJ2" s="118">
        <v>61</v>
      </c>
      <c r="BK2" s="118">
        <v>62</v>
      </c>
      <c r="BL2" s="118">
        <v>63</v>
      </c>
      <c r="BM2" s="118">
        <v>64</v>
      </c>
      <c r="BN2" s="118">
        <v>65</v>
      </c>
      <c r="BO2" s="118">
        <v>66</v>
      </c>
      <c r="BP2" s="118">
        <v>67</v>
      </c>
      <c r="BQ2" s="118">
        <v>68</v>
      </c>
      <c r="BR2" s="118">
        <v>69</v>
      </c>
      <c r="BS2" s="118">
        <v>70</v>
      </c>
      <c r="BT2" s="118">
        <v>71</v>
      </c>
      <c r="BU2" s="118">
        <v>72</v>
      </c>
      <c r="BV2" s="118">
        <v>73</v>
      </c>
      <c r="BW2" s="118">
        <v>74</v>
      </c>
      <c r="BX2" s="118">
        <v>75</v>
      </c>
      <c r="BY2" s="118">
        <v>76</v>
      </c>
      <c r="BZ2" s="118">
        <v>77</v>
      </c>
      <c r="CA2" s="118">
        <v>78</v>
      </c>
      <c r="CB2" s="118">
        <v>79</v>
      </c>
      <c r="CC2" s="118">
        <v>80</v>
      </c>
      <c r="CD2" s="118">
        <v>81</v>
      </c>
      <c r="CE2" s="118">
        <v>82</v>
      </c>
      <c r="CF2" s="118">
        <v>83</v>
      </c>
      <c r="CG2" s="118">
        <v>84</v>
      </c>
      <c r="CH2" s="118">
        <v>85</v>
      </c>
      <c r="CI2" s="118">
        <v>86</v>
      </c>
      <c r="CJ2" s="118">
        <v>87</v>
      </c>
      <c r="CK2" s="118">
        <v>88</v>
      </c>
      <c r="CL2" s="118">
        <v>89</v>
      </c>
      <c r="CM2" s="118">
        <v>90</v>
      </c>
      <c r="CN2" s="118">
        <v>91</v>
      </c>
      <c r="CO2" s="118">
        <v>92</v>
      </c>
      <c r="CP2" s="118">
        <v>93</v>
      </c>
      <c r="CQ2" s="118">
        <v>94</v>
      </c>
      <c r="CR2" s="118">
        <v>95</v>
      </c>
      <c r="CS2" s="118">
        <v>96</v>
      </c>
      <c r="CT2" s="118">
        <v>97</v>
      </c>
      <c r="CU2" s="118">
        <v>98</v>
      </c>
      <c r="CV2" s="118">
        <v>99</v>
      </c>
      <c r="CW2" s="118">
        <v>100</v>
      </c>
      <c r="CX2" s="118">
        <v>101</v>
      </c>
      <c r="CY2" s="118">
        <v>102</v>
      </c>
      <c r="CZ2" s="118">
        <v>103</v>
      </c>
      <c r="DA2" s="118">
        <v>104</v>
      </c>
      <c r="DB2" s="118">
        <v>105</v>
      </c>
      <c r="DC2" s="118">
        <v>106</v>
      </c>
      <c r="DD2" s="118">
        <v>107</v>
      </c>
      <c r="DE2" s="118">
        <v>108</v>
      </c>
      <c r="DF2" s="118">
        <v>109</v>
      </c>
      <c r="DG2" s="118">
        <v>110</v>
      </c>
      <c r="DH2" s="118">
        <v>111</v>
      </c>
      <c r="DI2" s="118">
        <v>112</v>
      </c>
      <c r="DJ2" s="118">
        <v>113</v>
      </c>
      <c r="DK2" s="118">
        <v>114</v>
      </c>
      <c r="DL2" s="118">
        <v>115</v>
      </c>
      <c r="DM2" s="118">
        <v>116</v>
      </c>
      <c r="DN2" s="118">
        <v>117</v>
      </c>
      <c r="DO2" s="118">
        <v>118</v>
      </c>
      <c r="DP2" s="118">
        <v>119</v>
      </c>
      <c r="DQ2" s="118">
        <v>120</v>
      </c>
      <c r="DR2" s="118">
        <v>121</v>
      </c>
      <c r="DS2" s="118">
        <v>122</v>
      </c>
      <c r="DT2" s="118">
        <v>123</v>
      </c>
      <c r="DU2" s="118">
        <v>124</v>
      </c>
      <c r="DV2" s="118">
        <v>125</v>
      </c>
      <c r="DW2" s="118">
        <v>126</v>
      </c>
      <c r="DX2" s="118">
        <v>127</v>
      </c>
      <c r="DY2" s="154">
        <v>128</v>
      </c>
      <c r="DZ2" s="175"/>
      <c r="EA2" s="108"/>
    </row>
    <row r="3" spans="1:132" s="135" customFormat="1" ht="114.75" x14ac:dyDescent="0.25">
      <c r="A3" s="119"/>
      <c r="B3" s="120" t="s">
        <v>4</v>
      </c>
      <c r="C3" s="120" t="s">
        <v>5</v>
      </c>
      <c r="D3" s="120" t="s">
        <v>6</v>
      </c>
      <c r="E3" s="120" t="s">
        <v>7</v>
      </c>
      <c r="F3" s="120" t="s">
        <v>8</v>
      </c>
      <c r="G3" s="121" t="s">
        <v>9</v>
      </c>
      <c r="H3" s="122" t="s">
        <v>10</v>
      </c>
      <c r="I3" s="120" t="s">
        <v>11</v>
      </c>
      <c r="J3" s="121" t="s">
        <v>12</v>
      </c>
      <c r="K3" s="121" t="s">
        <v>13</v>
      </c>
      <c r="L3" s="120" t="s">
        <v>14</v>
      </c>
      <c r="M3" s="120" t="s">
        <v>76</v>
      </c>
      <c r="N3" s="120" t="s">
        <v>77</v>
      </c>
      <c r="O3" s="123" t="s">
        <v>16</v>
      </c>
      <c r="P3" s="122" t="s">
        <v>15</v>
      </c>
      <c r="Q3" s="124" t="s">
        <v>17</v>
      </c>
      <c r="R3" s="125" t="s">
        <v>18</v>
      </c>
      <c r="S3" s="122" t="s">
        <v>38</v>
      </c>
      <c r="T3" s="125" t="s">
        <v>17</v>
      </c>
      <c r="U3" s="125" t="s">
        <v>18</v>
      </c>
      <c r="V3" s="122" t="s">
        <v>37</v>
      </c>
      <c r="W3" s="125" t="s">
        <v>17</v>
      </c>
      <c r="X3" s="125" t="s">
        <v>18</v>
      </c>
      <c r="Y3" s="122" t="s">
        <v>36</v>
      </c>
      <c r="Z3" s="125" t="s">
        <v>17</v>
      </c>
      <c r="AA3" s="125" t="s">
        <v>18</v>
      </c>
      <c r="AB3" s="122" t="s">
        <v>35</v>
      </c>
      <c r="AC3" s="126" t="s">
        <v>17</v>
      </c>
      <c r="AD3" s="126" t="s">
        <v>18</v>
      </c>
      <c r="AE3" s="127" t="s">
        <v>34</v>
      </c>
      <c r="AF3" s="126" t="s">
        <v>17</v>
      </c>
      <c r="AG3" s="126" t="s">
        <v>18</v>
      </c>
      <c r="AH3" s="127" t="s">
        <v>33</v>
      </c>
      <c r="AI3" s="125" t="s">
        <v>17</v>
      </c>
      <c r="AJ3" s="125" t="s">
        <v>18</v>
      </c>
      <c r="AK3" s="127" t="s">
        <v>32</v>
      </c>
      <c r="AL3" s="125" t="s">
        <v>17</v>
      </c>
      <c r="AM3" s="125" t="s">
        <v>18</v>
      </c>
      <c r="AN3" s="127" t="s">
        <v>31</v>
      </c>
      <c r="AO3" s="125" t="s">
        <v>17</v>
      </c>
      <c r="AP3" s="125" t="s">
        <v>18</v>
      </c>
      <c r="AQ3" s="127" t="s">
        <v>30</v>
      </c>
      <c r="AR3" s="125" t="s">
        <v>17</v>
      </c>
      <c r="AS3" s="125" t="s">
        <v>18</v>
      </c>
      <c r="AT3" s="127" t="s">
        <v>81</v>
      </c>
      <c r="AU3" s="125" t="s">
        <v>17</v>
      </c>
      <c r="AV3" s="125" t="s">
        <v>18</v>
      </c>
      <c r="AW3" s="127" t="s">
        <v>82</v>
      </c>
      <c r="AX3" s="125" t="s">
        <v>17</v>
      </c>
      <c r="AY3" s="125" t="s">
        <v>18</v>
      </c>
      <c r="AZ3" s="127" t="s">
        <v>78</v>
      </c>
      <c r="BA3" s="125" t="s">
        <v>17</v>
      </c>
      <c r="BB3" s="125" t="s">
        <v>18</v>
      </c>
      <c r="BC3" s="127" t="s">
        <v>84</v>
      </c>
      <c r="BD3" s="125" t="s">
        <v>17</v>
      </c>
      <c r="BE3" s="125" t="s">
        <v>18</v>
      </c>
      <c r="BF3" s="127" t="s">
        <v>86</v>
      </c>
      <c r="BG3" s="125" t="s">
        <v>17</v>
      </c>
      <c r="BH3" s="125" t="s">
        <v>18</v>
      </c>
      <c r="BI3" s="120" t="s">
        <v>244</v>
      </c>
      <c r="BJ3" s="120" t="s">
        <v>19</v>
      </c>
      <c r="BK3" s="120" t="s">
        <v>20</v>
      </c>
      <c r="BL3" s="120" t="s">
        <v>29</v>
      </c>
      <c r="BM3" s="121" t="s">
        <v>21</v>
      </c>
      <c r="BN3" s="122" t="s">
        <v>22</v>
      </c>
      <c r="BO3" s="120" t="s">
        <v>208</v>
      </c>
      <c r="BP3" s="120" t="s">
        <v>209</v>
      </c>
      <c r="BQ3" s="122" t="s">
        <v>210</v>
      </c>
      <c r="BR3" s="122" t="s">
        <v>88</v>
      </c>
      <c r="BS3" s="128" t="s">
        <v>89</v>
      </c>
      <c r="BT3" s="129" t="s">
        <v>24</v>
      </c>
      <c r="BU3" s="129" t="s">
        <v>25</v>
      </c>
      <c r="BV3" s="129" t="s">
        <v>28</v>
      </c>
      <c r="BW3" s="129" t="s">
        <v>90</v>
      </c>
      <c r="BX3" s="130" t="s">
        <v>91</v>
      </c>
      <c r="BY3" s="128" t="s">
        <v>92</v>
      </c>
      <c r="BZ3" s="130" t="s">
        <v>26</v>
      </c>
      <c r="CA3" s="120" t="s">
        <v>66</v>
      </c>
      <c r="CB3" s="120" t="s">
        <v>67</v>
      </c>
      <c r="CC3" s="120" t="s">
        <v>68</v>
      </c>
      <c r="CD3" s="130" t="s">
        <v>93</v>
      </c>
      <c r="CE3" s="129" t="s">
        <v>94</v>
      </c>
      <c r="CF3" s="129" t="s">
        <v>95</v>
      </c>
      <c r="CG3" s="129" t="s">
        <v>96</v>
      </c>
      <c r="CH3" s="129" t="s">
        <v>97</v>
      </c>
      <c r="CI3" s="129" t="s">
        <v>98</v>
      </c>
      <c r="CJ3" s="129" t="s">
        <v>99</v>
      </c>
      <c r="CK3" s="129" t="s">
        <v>100</v>
      </c>
      <c r="CL3" s="129" t="s">
        <v>101</v>
      </c>
      <c r="CM3" s="129" t="s">
        <v>102</v>
      </c>
      <c r="CN3" s="129" t="s">
        <v>103</v>
      </c>
      <c r="CO3" s="129" t="s">
        <v>104</v>
      </c>
      <c r="CP3" s="129" t="s">
        <v>314</v>
      </c>
      <c r="CQ3" s="129" t="s">
        <v>105</v>
      </c>
      <c r="CR3" s="129" t="s">
        <v>106</v>
      </c>
      <c r="CS3" s="129" t="s">
        <v>75</v>
      </c>
      <c r="CT3" s="131" t="s">
        <v>64</v>
      </c>
      <c r="CU3" s="130" t="s">
        <v>69</v>
      </c>
      <c r="CV3" s="130" t="s">
        <v>70</v>
      </c>
      <c r="CW3" s="130" t="s">
        <v>71</v>
      </c>
      <c r="CX3" s="130" t="s">
        <v>72</v>
      </c>
      <c r="CY3" s="132" t="s">
        <v>74</v>
      </c>
      <c r="CZ3" s="133" t="s">
        <v>73</v>
      </c>
      <c r="DA3" s="134" t="s">
        <v>306</v>
      </c>
      <c r="DB3" s="134" t="s">
        <v>315</v>
      </c>
      <c r="DC3" s="134" t="s">
        <v>316</v>
      </c>
      <c r="DD3" s="101" t="s">
        <v>100</v>
      </c>
      <c r="DE3" s="101" t="s">
        <v>307</v>
      </c>
      <c r="DF3" s="101" t="s">
        <v>102</v>
      </c>
      <c r="DG3" s="101" t="s">
        <v>103</v>
      </c>
      <c r="DH3" s="101" t="s">
        <v>104</v>
      </c>
      <c r="DI3" s="101" t="s">
        <v>308</v>
      </c>
      <c r="DJ3" s="145" t="s">
        <v>88</v>
      </c>
      <c r="DK3" s="146" t="s">
        <v>89</v>
      </c>
      <c r="DL3" s="147" t="s">
        <v>24</v>
      </c>
      <c r="DM3" s="147" t="s">
        <v>25</v>
      </c>
      <c r="DN3" s="147" t="s">
        <v>28</v>
      </c>
      <c r="DO3" s="147" t="s">
        <v>90</v>
      </c>
      <c r="DP3" s="148" t="s">
        <v>91</v>
      </c>
      <c r="DQ3" s="146" t="s">
        <v>92</v>
      </c>
      <c r="DR3" s="148" t="s">
        <v>26</v>
      </c>
      <c r="DS3" s="120" t="s">
        <v>66</v>
      </c>
      <c r="DT3" s="120" t="s">
        <v>67</v>
      </c>
      <c r="DU3" s="120" t="s">
        <v>68</v>
      </c>
      <c r="DV3" s="149" t="s">
        <v>93</v>
      </c>
      <c r="DW3" s="150" t="s">
        <v>94</v>
      </c>
      <c r="DX3" s="150" t="s">
        <v>95</v>
      </c>
      <c r="DY3" s="101" t="s">
        <v>308</v>
      </c>
      <c r="DZ3" s="223" t="s">
        <v>305</v>
      </c>
      <c r="EA3" s="226" t="s">
        <v>1071</v>
      </c>
    </row>
    <row r="4" spans="1:132" hidden="1" x14ac:dyDescent="0.2">
      <c r="A4" s="108"/>
      <c r="B4" s="164" t="s">
        <v>1121</v>
      </c>
      <c r="C4" s="201">
        <v>1024505176</v>
      </c>
      <c r="D4" s="164" t="s">
        <v>1122</v>
      </c>
      <c r="E4" s="164" t="s">
        <v>291</v>
      </c>
      <c r="F4" s="164" t="s">
        <v>1120</v>
      </c>
      <c r="G4" s="161">
        <v>45719</v>
      </c>
      <c r="H4" s="105">
        <v>18200000</v>
      </c>
      <c r="I4" s="164" t="s">
        <v>1123</v>
      </c>
      <c r="J4" s="161">
        <v>45719</v>
      </c>
      <c r="K4" s="98">
        <v>45996</v>
      </c>
      <c r="L4" s="164" t="s">
        <v>288</v>
      </c>
      <c r="M4" s="164" t="s">
        <v>288</v>
      </c>
      <c r="N4" s="164" t="s">
        <v>288</v>
      </c>
      <c r="O4" s="210">
        <v>10</v>
      </c>
      <c r="P4" s="105">
        <v>1866667</v>
      </c>
      <c r="Q4" s="102">
        <v>45719</v>
      </c>
      <c r="R4" s="102">
        <v>45747</v>
      </c>
      <c r="S4" s="105">
        <v>2000000</v>
      </c>
      <c r="T4" s="160">
        <v>45748</v>
      </c>
      <c r="U4" s="160">
        <v>45777</v>
      </c>
      <c r="V4" s="105">
        <v>2000000</v>
      </c>
      <c r="W4" s="160">
        <v>45778</v>
      </c>
      <c r="X4" s="160">
        <v>45808</v>
      </c>
      <c r="Y4" s="105">
        <v>2000000</v>
      </c>
      <c r="Z4" s="160">
        <v>45809</v>
      </c>
      <c r="AA4" s="160">
        <v>45838</v>
      </c>
      <c r="AB4" s="105">
        <v>2000000</v>
      </c>
      <c r="AC4" s="160">
        <v>45839</v>
      </c>
      <c r="AD4" s="160">
        <v>45869</v>
      </c>
      <c r="AE4" s="105">
        <v>2000000</v>
      </c>
      <c r="AF4" s="160">
        <v>45870</v>
      </c>
      <c r="AG4" s="160">
        <v>45900</v>
      </c>
      <c r="AH4" s="105">
        <v>2000000</v>
      </c>
      <c r="AI4" s="160">
        <v>45901</v>
      </c>
      <c r="AJ4" s="160">
        <v>45930</v>
      </c>
      <c r="AK4" s="105">
        <v>2000000</v>
      </c>
      <c r="AL4" s="160">
        <v>45931</v>
      </c>
      <c r="AM4" s="160">
        <v>45961</v>
      </c>
      <c r="AN4" s="105">
        <v>2000000</v>
      </c>
      <c r="AO4" s="160">
        <v>45962</v>
      </c>
      <c r="AP4" s="160">
        <v>45991</v>
      </c>
      <c r="AQ4" s="103">
        <v>333333</v>
      </c>
      <c r="AR4" s="160">
        <v>45992</v>
      </c>
      <c r="AS4" s="160">
        <v>45996</v>
      </c>
      <c r="BI4" s="158" t="s">
        <v>299</v>
      </c>
      <c r="BJ4" s="163" t="s">
        <v>907</v>
      </c>
      <c r="BK4" s="163" t="s">
        <v>908</v>
      </c>
      <c r="BL4" s="138">
        <v>435</v>
      </c>
      <c r="BM4" s="160">
        <v>45719.666608796295</v>
      </c>
      <c r="BN4" s="176">
        <v>99150000</v>
      </c>
      <c r="BO4" s="158">
        <v>1425</v>
      </c>
      <c r="BP4" s="160">
        <v>45719.709143518521</v>
      </c>
      <c r="BQ4" s="172">
        <v>18200000</v>
      </c>
      <c r="BR4" s="158"/>
      <c r="BS4" s="158"/>
      <c r="CS4" s="166" t="s">
        <v>1124</v>
      </c>
      <c r="CT4" s="167">
        <v>1024505176</v>
      </c>
      <c r="CU4" s="158">
        <v>495</v>
      </c>
      <c r="CV4" s="158" t="s">
        <v>931</v>
      </c>
      <c r="CY4" s="190">
        <v>7310</v>
      </c>
      <c r="CZ4" s="159" t="s">
        <v>290</v>
      </c>
      <c r="DA4" s="170">
        <f t="shared" ref="DA4:DA67" si="0">P4+S4+V4+Y4+AB4+AE4+AH4+AK4+AN4+AQ4+AT4+AW4+AZ4+BC4+BF4</f>
        <v>18200000</v>
      </c>
      <c r="DB4" s="184">
        <f t="shared" ref="DB4:DB67" si="1">H4+BZ4-DA4</f>
        <v>0</v>
      </c>
      <c r="DC4" s="170">
        <f t="shared" ref="DC4:DC67" si="2">BQ4+CF4-DA4</f>
        <v>0</v>
      </c>
      <c r="DZ4" s="234" t="s">
        <v>1125</v>
      </c>
      <c r="EA4" s="180"/>
      <c r="EB4" s="180"/>
    </row>
    <row r="5" spans="1:132" hidden="1" x14ac:dyDescent="0.2">
      <c r="A5" s="202"/>
      <c r="B5" s="164" t="s">
        <v>1157</v>
      </c>
      <c r="C5" s="201">
        <v>52204196</v>
      </c>
      <c r="D5" s="164" t="s">
        <v>1158</v>
      </c>
      <c r="E5" s="164" t="s">
        <v>291</v>
      </c>
      <c r="F5" s="164" t="s">
        <v>1159</v>
      </c>
      <c r="G5" s="98">
        <v>45783</v>
      </c>
      <c r="H5" s="105">
        <v>45500000</v>
      </c>
      <c r="I5" s="164" t="s">
        <v>1152</v>
      </c>
      <c r="J5" s="98">
        <v>45783</v>
      </c>
      <c r="K5" s="98">
        <v>45996</v>
      </c>
      <c r="L5" s="164" t="s">
        <v>288</v>
      </c>
      <c r="M5" s="164" t="s">
        <v>288</v>
      </c>
      <c r="N5" s="164" t="s">
        <v>288</v>
      </c>
      <c r="O5" s="138">
        <v>8</v>
      </c>
      <c r="P5" s="105">
        <v>5416667</v>
      </c>
      <c r="Q5" s="169">
        <v>45783</v>
      </c>
      <c r="R5" s="160">
        <v>45808</v>
      </c>
      <c r="S5" s="105">
        <v>6500000</v>
      </c>
      <c r="T5" s="160">
        <v>45809</v>
      </c>
      <c r="U5" s="160">
        <v>45838</v>
      </c>
      <c r="V5" s="105">
        <v>6500000</v>
      </c>
      <c r="W5" s="160">
        <v>45839</v>
      </c>
      <c r="X5" s="160">
        <v>45869</v>
      </c>
      <c r="Y5" s="105">
        <v>6500000</v>
      </c>
      <c r="Z5" s="160">
        <v>45870</v>
      </c>
      <c r="AA5" s="160">
        <v>45900</v>
      </c>
      <c r="AB5" s="105">
        <v>6500000</v>
      </c>
      <c r="AC5" s="160">
        <v>45901</v>
      </c>
      <c r="AD5" s="160">
        <v>45930</v>
      </c>
      <c r="AE5" s="105">
        <v>6500000</v>
      </c>
      <c r="AF5" s="160">
        <v>45931</v>
      </c>
      <c r="AG5" s="160">
        <v>45961</v>
      </c>
      <c r="AH5" s="105">
        <v>6500000</v>
      </c>
      <c r="AI5" s="160">
        <v>45962</v>
      </c>
      <c r="AJ5" s="160">
        <v>45991</v>
      </c>
      <c r="AK5" s="103">
        <v>1083333</v>
      </c>
      <c r="AL5" s="160">
        <v>45992</v>
      </c>
      <c r="AM5" s="160">
        <v>45996</v>
      </c>
      <c r="BI5" s="158" t="s">
        <v>277</v>
      </c>
      <c r="BJ5" s="158" t="s">
        <v>707</v>
      </c>
      <c r="BK5" s="165" t="s">
        <v>708</v>
      </c>
      <c r="BL5" s="138">
        <v>993</v>
      </c>
      <c r="BM5" s="160">
        <v>45782.703067129631</v>
      </c>
      <c r="BN5" s="176">
        <v>45500000</v>
      </c>
      <c r="BO5" s="158">
        <v>2813</v>
      </c>
      <c r="BP5" s="160">
        <v>45783</v>
      </c>
      <c r="BQ5" s="172">
        <v>45500000</v>
      </c>
      <c r="CS5" s="166" t="s">
        <v>1161</v>
      </c>
      <c r="CT5" s="99">
        <v>52204196</v>
      </c>
      <c r="CU5" s="158">
        <v>734</v>
      </c>
      <c r="CV5" s="158" t="s">
        <v>778</v>
      </c>
      <c r="CY5" s="162">
        <v>7210</v>
      </c>
      <c r="CZ5" s="162" t="s">
        <v>290</v>
      </c>
      <c r="DA5" s="170">
        <f t="shared" si="0"/>
        <v>45500000</v>
      </c>
      <c r="DB5" s="184">
        <f t="shared" si="1"/>
        <v>0</v>
      </c>
      <c r="DC5" s="170">
        <f t="shared" si="2"/>
        <v>0</v>
      </c>
      <c r="DZ5" s="244" t="s">
        <v>1162</v>
      </c>
      <c r="EA5" s="180"/>
    </row>
    <row r="6" spans="1:132" hidden="1" x14ac:dyDescent="0.2">
      <c r="A6" s="204"/>
      <c r="B6" s="164" t="s">
        <v>1171</v>
      </c>
      <c r="C6" s="201">
        <v>1121816067</v>
      </c>
      <c r="D6" s="164" t="s">
        <v>1172</v>
      </c>
      <c r="E6" s="164" t="s">
        <v>291</v>
      </c>
      <c r="F6" s="164" t="s">
        <v>1173</v>
      </c>
      <c r="G6" s="98">
        <v>45812</v>
      </c>
      <c r="H6" s="105">
        <v>24082500</v>
      </c>
      <c r="I6" s="164" t="s">
        <v>1174</v>
      </c>
      <c r="J6" s="98">
        <v>45812</v>
      </c>
      <c r="K6" s="98">
        <v>46009</v>
      </c>
      <c r="L6" s="164" t="s">
        <v>288</v>
      </c>
      <c r="M6" s="164" t="s">
        <v>288</v>
      </c>
      <c r="N6" s="164" t="s">
        <v>288</v>
      </c>
      <c r="O6" s="138">
        <v>7</v>
      </c>
      <c r="P6" s="105">
        <v>3334500</v>
      </c>
      <c r="Q6" s="169">
        <v>45812</v>
      </c>
      <c r="R6" s="160">
        <v>45838</v>
      </c>
      <c r="S6" s="105">
        <v>3705000</v>
      </c>
      <c r="T6" s="160">
        <v>45839</v>
      </c>
      <c r="U6" s="160">
        <v>45869</v>
      </c>
      <c r="V6" s="105">
        <v>3705000</v>
      </c>
      <c r="W6" s="160">
        <v>45870</v>
      </c>
      <c r="X6" s="160">
        <v>45900</v>
      </c>
      <c r="Y6" s="105">
        <v>3705000</v>
      </c>
      <c r="Z6" s="160">
        <v>45901</v>
      </c>
      <c r="AA6" s="160">
        <v>45930</v>
      </c>
      <c r="AB6" s="105">
        <v>3705000</v>
      </c>
      <c r="AC6" s="160">
        <v>45931</v>
      </c>
      <c r="AD6" s="160">
        <v>45961</v>
      </c>
      <c r="AE6" s="105">
        <v>3705000</v>
      </c>
      <c r="AF6" s="160">
        <v>45962</v>
      </c>
      <c r="AG6" s="160">
        <v>45991</v>
      </c>
      <c r="AH6" s="103">
        <v>2223000</v>
      </c>
      <c r="AI6" s="160">
        <v>45992</v>
      </c>
      <c r="AJ6" s="160">
        <v>46009</v>
      </c>
      <c r="BI6" s="165" t="s">
        <v>277</v>
      </c>
      <c r="BJ6" s="158" t="s">
        <v>1177</v>
      </c>
      <c r="BK6" s="165" t="s">
        <v>272</v>
      </c>
      <c r="BL6" s="138">
        <v>1100</v>
      </c>
      <c r="BM6" s="160">
        <v>45791.687384259261</v>
      </c>
      <c r="BN6" s="176">
        <v>24082500</v>
      </c>
      <c r="BO6" s="158">
        <v>3292</v>
      </c>
      <c r="BP6" s="160">
        <v>45812.659108796295</v>
      </c>
      <c r="BQ6" s="172">
        <v>24082500</v>
      </c>
      <c r="CS6" s="166" t="s">
        <v>1178</v>
      </c>
      <c r="CT6" s="167">
        <v>1121816067</v>
      </c>
      <c r="CU6" s="158">
        <v>735</v>
      </c>
      <c r="CV6" s="158" t="s">
        <v>786</v>
      </c>
      <c r="CY6" s="162">
        <v>7210</v>
      </c>
      <c r="CZ6" s="162" t="s">
        <v>290</v>
      </c>
      <c r="DA6" s="170">
        <f t="shared" si="0"/>
        <v>24082500</v>
      </c>
      <c r="DB6" s="184">
        <f t="shared" si="1"/>
        <v>0</v>
      </c>
      <c r="DC6" s="170">
        <f t="shared" si="2"/>
        <v>0</v>
      </c>
      <c r="DZ6" s="225" t="s">
        <v>1180</v>
      </c>
      <c r="EA6" s="158"/>
    </row>
    <row r="7" spans="1:132" hidden="1" x14ac:dyDescent="0.2">
      <c r="A7" s="200"/>
      <c r="B7" s="164" t="s">
        <v>1203</v>
      </c>
      <c r="C7" s="203">
        <v>11518445</v>
      </c>
      <c r="D7" s="108" t="s">
        <v>284</v>
      </c>
      <c r="E7" s="164" t="s">
        <v>292</v>
      </c>
      <c r="F7" s="164" t="s">
        <v>352</v>
      </c>
      <c r="G7" s="98">
        <v>45853</v>
      </c>
      <c r="H7" s="105">
        <v>11875444</v>
      </c>
      <c r="I7" s="164" t="s">
        <v>1187</v>
      </c>
      <c r="J7" s="98">
        <v>45853</v>
      </c>
      <c r="K7" s="98">
        <v>46010</v>
      </c>
      <c r="L7" s="164" t="s">
        <v>288</v>
      </c>
      <c r="M7" s="164" t="s">
        <v>288</v>
      </c>
      <c r="N7" s="164" t="s">
        <v>288</v>
      </c>
      <c r="O7" s="138">
        <v>6</v>
      </c>
      <c r="P7" s="105">
        <v>1225852</v>
      </c>
      <c r="Q7" s="169">
        <v>45853</v>
      </c>
      <c r="R7" s="160">
        <v>45869</v>
      </c>
      <c r="S7" s="105">
        <v>2298473</v>
      </c>
      <c r="T7" s="160">
        <v>45870</v>
      </c>
      <c r="U7" s="160">
        <v>45900</v>
      </c>
      <c r="V7" s="105">
        <v>2298473</v>
      </c>
      <c r="W7" s="160">
        <v>45901</v>
      </c>
      <c r="X7" s="160">
        <v>45930</v>
      </c>
      <c r="Y7" s="105">
        <v>2298473</v>
      </c>
      <c r="Z7" s="160">
        <v>45931</v>
      </c>
      <c r="AA7" s="160">
        <v>45961</v>
      </c>
      <c r="AB7" s="105">
        <v>2298473</v>
      </c>
      <c r="AC7" s="160">
        <v>45962</v>
      </c>
      <c r="AD7" s="160">
        <v>45991</v>
      </c>
      <c r="AE7" s="103">
        <v>1455700</v>
      </c>
      <c r="AF7" s="160">
        <v>45992</v>
      </c>
      <c r="AG7" s="160">
        <v>46010</v>
      </c>
      <c r="BI7" s="162" t="s">
        <v>278</v>
      </c>
      <c r="BJ7" s="158" t="s">
        <v>332</v>
      </c>
      <c r="BK7" s="162" t="s">
        <v>280</v>
      </c>
      <c r="BL7" s="138">
        <v>1552</v>
      </c>
      <c r="BM7" s="160">
        <v>45853.979270833333</v>
      </c>
      <c r="BN7" s="176">
        <v>3174935420</v>
      </c>
      <c r="BO7" s="158">
        <v>3806</v>
      </c>
      <c r="BP7" s="160">
        <v>45853</v>
      </c>
      <c r="BQ7" s="172">
        <v>11875444</v>
      </c>
      <c r="CS7" s="166" t="s">
        <v>356</v>
      </c>
      <c r="CT7" s="167">
        <v>11518445</v>
      </c>
      <c r="CU7" s="158">
        <v>27</v>
      </c>
      <c r="CV7" s="158" t="s">
        <v>783</v>
      </c>
      <c r="CY7" s="162">
        <v>7490</v>
      </c>
      <c r="CZ7" s="162" t="s">
        <v>290</v>
      </c>
      <c r="DA7" s="170">
        <f t="shared" si="0"/>
        <v>11875444</v>
      </c>
      <c r="DB7" s="184">
        <f t="shared" si="1"/>
        <v>0</v>
      </c>
      <c r="DC7" s="170">
        <f t="shared" si="2"/>
        <v>0</v>
      </c>
      <c r="DZ7" s="239" t="s">
        <v>1204</v>
      </c>
      <c r="EA7" s="158" t="s">
        <v>271</v>
      </c>
    </row>
    <row r="8" spans="1:132" hidden="1" x14ac:dyDescent="0.2">
      <c r="A8" s="164" t="s">
        <v>3002</v>
      </c>
      <c r="B8" s="164" t="s">
        <v>1257</v>
      </c>
      <c r="C8" s="201">
        <v>1122648374</v>
      </c>
      <c r="D8" s="164" t="s">
        <v>616</v>
      </c>
      <c r="E8" s="164" t="s">
        <v>291</v>
      </c>
      <c r="F8" s="164" t="s">
        <v>613</v>
      </c>
      <c r="G8" s="98">
        <v>45853</v>
      </c>
      <c r="H8" s="105">
        <v>14954038</v>
      </c>
      <c r="I8" s="164" t="s">
        <v>1187</v>
      </c>
      <c r="J8" s="98">
        <v>45853</v>
      </c>
      <c r="K8" s="98">
        <v>46010</v>
      </c>
      <c r="L8" s="164" t="s">
        <v>288</v>
      </c>
      <c r="M8" s="164" t="s">
        <v>288</v>
      </c>
      <c r="N8" s="164" t="s">
        <v>288</v>
      </c>
      <c r="O8" s="138">
        <v>7</v>
      </c>
      <c r="P8" s="105">
        <v>1543643</v>
      </c>
      <c r="Q8" s="169">
        <v>45853</v>
      </c>
      <c r="R8" s="160">
        <v>45869</v>
      </c>
      <c r="S8" s="105">
        <v>2894330</v>
      </c>
      <c r="T8" s="160">
        <v>45870</v>
      </c>
      <c r="U8" s="160">
        <v>45900</v>
      </c>
      <c r="V8" s="105">
        <v>2894330</v>
      </c>
      <c r="W8" s="160">
        <v>45901</v>
      </c>
      <c r="X8" s="160">
        <v>45930</v>
      </c>
      <c r="Y8" s="105">
        <v>2894330</v>
      </c>
      <c r="Z8" s="160">
        <v>45931</v>
      </c>
      <c r="AA8" s="160">
        <v>45961</v>
      </c>
      <c r="AB8" s="105">
        <v>96478</v>
      </c>
      <c r="AC8" s="160">
        <v>45962</v>
      </c>
      <c r="AD8" s="160">
        <v>45962</v>
      </c>
      <c r="AE8" s="103">
        <v>675344</v>
      </c>
      <c r="AF8" s="160">
        <v>46036</v>
      </c>
      <c r="AG8" s="160">
        <v>46042</v>
      </c>
      <c r="AH8" s="170"/>
      <c r="AI8" s="161">
        <v>46043</v>
      </c>
      <c r="AJ8" s="161">
        <v>46083</v>
      </c>
      <c r="BI8" s="157" t="s">
        <v>703</v>
      </c>
      <c r="BJ8" s="157" t="s">
        <v>712</v>
      </c>
      <c r="BK8" s="157" t="s">
        <v>280</v>
      </c>
      <c r="BL8" s="138">
        <v>1541</v>
      </c>
      <c r="BM8" s="160">
        <v>45853.483865740738</v>
      </c>
      <c r="BN8" s="176">
        <v>14954038</v>
      </c>
      <c r="BO8" s="158">
        <v>3774</v>
      </c>
      <c r="BP8" s="160">
        <v>45853</v>
      </c>
      <c r="BQ8" s="172">
        <v>14954038</v>
      </c>
      <c r="CK8" s="158">
        <v>1</v>
      </c>
      <c r="CL8" s="173">
        <v>45963</v>
      </c>
      <c r="CM8" s="158">
        <v>1</v>
      </c>
      <c r="CN8" s="173">
        <v>46036</v>
      </c>
      <c r="CO8" s="173">
        <v>46083</v>
      </c>
      <c r="CP8" s="173">
        <v>46083</v>
      </c>
      <c r="CS8" s="166" t="s">
        <v>733</v>
      </c>
      <c r="CT8" s="167">
        <v>1122648374</v>
      </c>
      <c r="CU8" s="158">
        <v>747</v>
      </c>
      <c r="CV8" s="158" t="s">
        <v>780</v>
      </c>
      <c r="CY8" s="162">
        <v>7490</v>
      </c>
      <c r="CZ8" s="162" t="s">
        <v>290</v>
      </c>
      <c r="DA8" s="170">
        <f t="shared" si="0"/>
        <v>10998455</v>
      </c>
      <c r="DB8" s="184">
        <f t="shared" si="1"/>
        <v>3955583</v>
      </c>
      <c r="DC8" s="170">
        <f t="shared" si="2"/>
        <v>3955583</v>
      </c>
      <c r="DZ8" s="159" t="s">
        <v>1258</v>
      </c>
      <c r="EA8" s="180"/>
    </row>
    <row r="9" spans="1:132" hidden="1" x14ac:dyDescent="0.2">
      <c r="A9" s="164"/>
      <c r="B9" s="164" t="s">
        <v>1267</v>
      </c>
      <c r="C9" s="201">
        <v>1121940371</v>
      </c>
      <c r="D9" s="164" t="s">
        <v>1268</v>
      </c>
      <c r="E9" s="164" t="s">
        <v>291</v>
      </c>
      <c r="F9" s="164" t="s">
        <v>1269</v>
      </c>
      <c r="G9" s="98">
        <v>45853</v>
      </c>
      <c r="H9" s="105">
        <v>13611108</v>
      </c>
      <c r="I9" s="164" t="s">
        <v>828</v>
      </c>
      <c r="J9" s="98">
        <v>45853</v>
      </c>
      <c r="K9" s="98">
        <v>45995</v>
      </c>
      <c r="L9" s="164" t="s">
        <v>288</v>
      </c>
      <c r="M9" s="164" t="s">
        <v>288</v>
      </c>
      <c r="N9" s="164" t="s">
        <v>288</v>
      </c>
      <c r="O9" s="138">
        <v>6</v>
      </c>
      <c r="P9" s="105">
        <v>1555555</v>
      </c>
      <c r="Q9" s="169">
        <v>45853</v>
      </c>
      <c r="R9" s="160">
        <v>45869</v>
      </c>
      <c r="S9" s="105">
        <v>2916666</v>
      </c>
      <c r="T9" s="160">
        <v>45870</v>
      </c>
      <c r="U9" s="160">
        <v>45900</v>
      </c>
      <c r="V9" s="105">
        <v>2916666</v>
      </c>
      <c r="W9" s="160">
        <v>45901</v>
      </c>
      <c r="X9" s="160">
        <v>45930</v>
      </c>
      <c r="Y9" s="105">
        <v>2916666</v>
      </c>
      <c r="Z9" s="160">
        <v>45931</v>
      </c>
      <c r="AA9" s="160">
        <v>45961</v>
      </c>
      <c r="AB9" s="105">
        <v>2916666</v>
      </c>
      <c r="AC9" s="160">
        <v>45962</v>
      </c>
      <c r="AD9" s="160">
        <v>45991</v>
      </c>
      <c r="AE9" s="103">
        <v>388889</v>
      </c>
      <c r="AF9" s="160">
        <v>45992</v>
      </c>
      <c r="AG9" s="160">
        <v>45995</v>
      </c>
      <c r="BI9" s="165" t="s">
        <v>277</v>
      </c>
      <c r="BJ9" s="163" t="s">
        <v>1270</v>
      </c>
      <c r="BK9" s="165" t="s">
        <v>272</v>
      </c>
      <c r="BL9" s="138">
        <v>1420</v>
      </c>
      <c r="BM9" s="160">
        <v>45828.688206018516</v>
      </c>
      <c r="BN9" s="176">
        <v>13999997</v>
      </c>
      <c r="BO9" s="158">
        <v>3767</v>
      </c>
      <c r="BP9" s="160">
        <v>45853</v>
      </c>
      <c r="BQ9" s="172">
        <v>13611108</v>
      </c>
      <c r="CS9" s="166" t="s">
        <v>1271</v>
      </c>
      <c r="CT9" s="167">
        <v>1121940371</v>
      </c>
      <c r="CU9" s="158">
        <v>735</v>
      </c>
      <c r="CV9" s="158" t="s">
        <v>786</v>
      </c>
      <c r="CY9" s="162">
        <v>7490</v>
      </c>
      <c r="CZ9" s="162" t="s">
        <v>290</v>
      </c>
      <c r="DA9" s="170">
        <f t="shared" si="0"/>
        <v>13611108</v>
      </c>
      <c r="DB9" s="184">
        <f t="shared" si="1"/>
        <v>0</v>
      </c>
      <c r="DC9" s="170">
        <f t="shared" si="2"/>
        <v>0</v>
      </c>
      <c r="DZ9" s="159" t="s">
        <v>1272</v>
      </c>
      <c r="EA9" s="158"/>
    </row>
    <row r="10" spans="1:132" ht="15" hidden="1" x14ac:dyDescent="0.2">
      <c r="A10" s="257"/>
      <c r="B10" s="164" t="s">
        <v>1317</v>
      </c>
      <c r="C10" s="201">
        <v>91245149</v>
      </c>
      <c r="D10" s="108" t="s">
        <v>1318</v>
      </c>
      <c r="E10" s="164" t="s">
        <v>291</v>
      </c>
      <c r="F10" s="164" t="s">
        <v>1319</v>
      </c>
      <c r="G10" s="98">
        <v>45902</v>
      </c>
      <c r="H10" s="105">
        <v>12500000</v>
      </c>
      <c r="I10" s="164" t="s">
        <v>319</v>
      </c>
      <c r="J10" s="98">
        <v>45902</v>
      </c>
      <c r="K10" s="98">
        <v>45992</v>
      </c>
      <c r="L10" s="164" t="s">
        <v>288</v>
      </c>
      <c r="M10" s="164" t="s">
        <v>288</v>
      </c>
      <c r="N10" s="164" t="s">
        <v>288</v>
      </c>
      <c r="O10" s="138">
        <v>3</v>
      </c>
      <c r="P10" s="105">
        <v>4027777</v>
      </c>
      <c r="Q10" s="169">
        <v>45902</v>
      </c>
      <c r="R10" s="160">
        <v>45930</v>
      </c>
      <c r="S10" s="105">
        <v>4166666</v>
      </c>
      <c r="T10" s="160">
        <v>45931</v>
      </c>
      <c r="U10" s="160">
        <v>45961</v>
      </c>
      <c r="V10" s="103">
        <v>4305557</v>
      </c>
      <c r="W10" s="160">
        <v>45962</v>
      </c>
      <c r="X10" s="160">
        <v>45992</v>
      </c>
      <c r="Y10" s="103"/>
      <c r="Z10" s="160"/>
      <c r="AA10" s="160"/>
      <c r="AB10" s="164"/>
      <c r="AC10" s="159"/>
      <c r="AD10" s="159"/>
      <c r="AE10" s="164"/>
      <c r="AF10" s="159"/>
      <c r="AG10" s="159"/>
      <c r="BI10" s="157" t="s">
        <v>282</v>
      </c>
      <c r="BJ10" s="158" t="s">
        <v>1181</v>
      </c>
      <c r="BK10" s="157" t="s">
        <v>1182</v>
      </c>
      <c r="BL10" s="138">
        <v>1978</v>
      </c>
      <c r="BM10" s="160">
        <v>45902</v>
      </c>
      <c r="BN10" s="176">
        <v>12500000</v>
      </c>
      <c r="BO10" s="158">
        <v>5798</v>
      </c>
      <c r="BP10" s="160">
        <v>45902</v>
      </c>
      <c r="BQ10" s="172">
        <v>12500000</v>
      </c>
      <c r="CS10" s="166" t="s">
        <v>1322</v>
      </c>
      <c r="CT10" s="168">
        <v>91245149</v>
      </c>
      <c r="CU10" s="158">
        <v>314</v>
      </c>
      <c r="CV10" s="158" t="s">
        <v>761</v>
      </c>
      <c r="CY10" s="164">
        <v>7490</v>
      </c>
      <c r="CZ10" s="159" t="s">
        <v>290</v>
      </c>
      <c r="DA10" s="170">
        <f t="shared" si="0"/>
        <v>12500000</v>
      </c>
      <c r="DB10" s="184">
        <f t="shared" si="1"/>
        <v>0</v>
      </c>
      <c r="DC10" s="170">
        <f t="shared" si="2"/>
        <v>0</v>
      </c>
      <c r="DZ10" s="159" t="s">
        <v>1323</v>
      </c>
      <c r="EA10" s="108" t="e">
        <v>#N/A</v>
      </c>
    </row>
    <row r="11" spans="1:132" hidden="1" x14ac:dyDescent="0.2">
      <c r="A11" s="260" t="s">
        <v>309</v>
      </c>
      <c r="B11" s="164" t="s">
        <v>1193</v>
      </c>
      <c r="C11" s="201">
        <v>1122121514</v>
      </c>
      <c r="D11" s="164" t="s">
        <v>300</v>
      </c>
      <c r="E11" s="164" t="s">
        <v>291</v>
      </c>
      <c r="F11" s="164" t="s">
        <v>318</v>
      </c>
      <c r="G11" s="98">
        <v>45853</v>
      </c>
      <c r="H11" s="105">
        <v>21172984</v>
      </c>
      <c r="I11" s="164" t="s">
        <v>821</v>
      </c>
      <c r="J11" s="98">
        <v>45853</v>
      </c>
      <c r="K11" s="98">
        <v>46017</v>
      </c>
      <c r="L11" s="164" t="s">
        <v>288</v>
      </c>
      <c r="M11" s="164" t="s">
        <v>288</v>
      </c>
      <c r="N11" s="164" t="s">
        <v>288</v>
      </c>
      <c r="O11" s="138">
        <v>7</v>
      </c>
      <c r="P11" s="105">
        <v>2091159</v>
      </c>
      <c r="Q11" s="169">
        <v>45853</v>
      </c>
      <c r="R11" s="160">
        <v>45869</v>
      </c>
      <c r="S11" s="105">
        <v>3920923</v>
      </c>
      <c r="T11" s="160">
        <v>45870</v>
      </c>
      <c r="U11" s="160">
        <v>45900</v>
      </c>
      <c r="V11" s="105">
        <v>3920923</v>
      </c>
      <c r="W11" s="160">
        <v>45901</v>
      </c>
      <c r="X11" s="160">
        <v>45930</v>
      </c>
      <c r="Y11" s="105">
        <v>3920923</v>
      </c>
      <c r="Z11" s="160">
        <v>45931</v>
      </c>
      <c r="AA11" s="160">
        <v>45961</v>
      </c>
      <c r="AB11" s="105">
        <v>3920923</v>
      </c>
      <c r="AC11" s="160">
        <v>45962</v>
      </c>
      <c r="AD11" s="160">
        <v>45991</v>
      </c>
      <c r="AE11" s="103">
        <v>3398133</v>
      </c>
      <c r="AF11" s="160">
        <v>45992</v>
      </c>
      <c r="AG11" s="160">
        <v>46017</v>
      </c>
      <c r="AH11" s="105">
        <v>2352554</v>
      </c>
      <c r="AI11" s="160">
        <v>46018</v>
      </c>
      <c r="AJ11" s="160">
        <v>46035</v>
      </c>
      <c r="AK11" s="164"/>
      <c r="AL11" s="138"/>
      <c r="AM11" s="138"/>
      <c r="BH11" s="198"/>
      <c r="BI11" s="162" t="s">
        <v>278</v>
      </c>
      <c r="BJ11" s="158" t="s">
        <v>332</v>
      </c>
      <c r="BK11" s="162" t="s">
        <v>280</v>
      </c>
      <c r="BL11" s="138">
        <v>1552</v>
      </c>
      <c r="BM11" s="160">
        <v>45853.979270833333</v>
      </c>
      <c r="BN11" s="176">
        <v>3174935420</v>
      </c>
      <c r="BO11" s="158">
        <v>3999</v>
      </c>
      <c r="BP11" s="160">
        <v>45853</v>
      </c>
      <c r="BQ11" s="155">
        <v>21172984</v>
      </c>
      <c r="BR11" s="164">
        <v>1</v>
      </c>
      <c r="BS11" s="98">
        <v>45982</v>
      </c>
      <c r="BT11" s="98">
        <v>46018</v>
      </c>
      <c r="BU11" s="98">
        <v>46035</v>
      </c>
      <c r="BV11" s="164" t="s">
        <v>1184</v>
      </c>
      <c r="BW11" s="164" t="s">
        <v>1342</v>
      </c>
      <c r="BX11" s="164">
        <v>1</v>
      </c>
      <c r="BY11" s="98">
        <v>45982</v>
      </c>
      <c r="BZ11" s="105">
        <v>2352554</v>
      </c>
      <c r="CA11" s="138">
        <v>2948</v>
      </c>
      <c r="CB11" s="160">
        <v>45981.77003472222</v>
      </c>
      <c r="CC11" s="171">
        <v>28957395</v>
      </c>
      <c r="CD11" s="138">
        <v>8066</v>
      </c>
      <c r="CE11" s="160">
        <v>45982</v>
      </c>
      <c r="CF11" s="171">
        <v>2352554</v>
      </c>
      <c r="CP11" s="160">
        <v>46035</v>
      </c>
      <c r="CS11" s="166" t="s">
        <v>1877</v>
      </c>
      <c r="CT11" s="167">
        <v>1122121514</v>
      </c>
      <c r="CU11" s="158">
        <v>436</v>
      </c>
      <c r="CV11" s="158" t="s">
        <v>759</v>
      </c>
      <c r="CW11" s="138">
        <v>504</v>
      </c>
      <c r="CX11" s="171" t="s">
        <v>759</v>
      </c>
      <c r="CY11" s="162">
        <v>7220</v>
      </c>
      <c r="CZ11" s="162" t="s">
        <v>290</v>
      </c>
      <c r="DA11" s="170">
        <f t="shared" si="0"/>
        <v>23525538</v>
      </c>
      <c r="DB11" s="184">
        <f t="shared" si="1"/>
        <v>0</v>
      </c>
      <c r="DC11" s="170">
        <f t="shared" si="2"/>
        <v>0</v>
      </c>
      <c r="DZ11" s="239" t="s">
        <v>1194</v>
      </c>
      <c r="EA11" s="158" t="s">
        <v>275</v>
      </c>
    </row>
    <row r="12" spans="1:132" hidden="1" x14ac:dyDescent="0.2">
      <c r="A12" s="153" t="s">
        <v>1183</v>
      </c>
      <c r="B12" s="164" t="s">
        <v>1205</v>
      </c>
      <c r="C12" s="201">
        <v>40343210</v>
      </c>
      <c r="D12" s="164" t="s">
        <v>974</v>
      </c>
      <c r="E12" s="164" t="s">
        <v>291</v>
      </c>
      <c r="F12" s="164" t="s">
        <v>975</v>
      </c>
      <c r="G12" s="98">
        <v>45853</v>
      </c>
      <c r="H12" s="105">
        <v>17522471</v>
      </c>
      <c r="I12" s="164" t="s">
        <v>821</v>
      </c>
      <c r="J12" s="98">
        <v>45853</v>
      </c>
      <c r="K12" s="98">
        <v>46017</v>
      </c>
      <c r="L12" s="164" t="s">
        <v>288</v>
      </c>
      <c r="M12" s="164" t="s">
        <v>288</v>
      </c>
      <c r="N12" s="164" t="s">
        <v>288</v>
      </c>
      <c r="O12" s="138">
        <v>7</v>
      </c>
      <c r="P12" s="105">
        <v>1730614</v>
      </c>
      <c r="Q12" s="169">
        <v>45853</v>
      </c>
      <c r="R12" s="160">
        <v>45869</v>
      </c>
      <c r="S12" s="105">
        <v>3244902</v>
      </c>
      <c r="T12" s="160">
        <v>45870</v>
      </c>
      <c r="U12" s="160">
        <v>45900</v>
      </c>
      <c r="V12" s="105">
        <v>3244902</v>
      </c>
      <c r="W12" s="160">
        <v>45901</v>
      </c>
      <c r="X12" s="160">
        <v>45930</v>
      </c>
      <c r="Y12" s="105">
        <v>3244902</v>
      </c>
      <c r="Z12" s="160">
        <v>45931</v>
      </c>
      <c r="AA12" s="160">
        <v>45961</v>
      </c>
      <c r="AB12" s="105">
        <v>3244902</v>
      </c>
      <c r="AC12" s="160">
        <v>45962</v>
      </c>
      <c r="AD12" s="160">
        <v>45991</v>
      </c>
      <c r="AE12" s="103">
        <v>2812249</v>
      </c>
      <c r="AF12" s="160">
        <v>45992</v>
      </c>
      <c r="AG12" s="160">
        <v>46017</v>
      </c>
      <c r="AH12" s="105">
        <v>1946941</v>
      </c>
      <c r="AI12" s="160">
        <v>46018</v>
      </c>
      <c r="AJ12" s="160">
        <v>46035</v>
      </c>
      <c r="AK12" s="164"/>
      <c r="AL12" s="138"/>
      <c r="AM12" s="138"/>
      <c r="BH12" s="198"/>
      <c r="BI12" s="162" t="s">
        <v>278</v>
      </c>
      <c r="BJ12" s="158" t="s">
        <v>332</v>
      </c>
      <c r="BK12" s="162" t="s">
        <v>280</v>
      </c>
      <c r="BL12" s="138">
        <v>1552</v>
      </c>
      <c r="BM12" s="160">
        <v>45853.979270833333</v>
      </c>
      <c r="BN12" s="176">
        <v>3174935420</v>
      </c>
      <c r="BO12" s="158">
        <v>3839</v>
      </c>
      <c r="BP12" s="160">
        <v>45853</v>
      </c>
      <c r="BQ12" s="155">
        <v>17522471</v>
      </c>
      <c r="BR12" s="164">
        <v>1</v>
      </c>
      <c r="BS12" s="98">
        <v>45982</v>
      </c>
      <c r="BT12" s="98">
        <v>46018</v>
      </c>
      <c r="BU12" s="98">
        <v>46035</v>
      </c>
      <c r="BV12" s="164" t="s">
        <v>1184</v>
      </c>
      <c r="BW12" s="164" t="s">
        <v>1342</v>
      </c>
      <c r="BX12" s="164">
        <v>1</v>
      </c>
      <c r="BY12" s="98">
        <v>45982</v>
      </c>
      <c r="BZ12" s="105">
        <v>1946941</v>
      </c>
      <c r="CA12" s="138">
        <v>2948</v>
      </c>
      <c r="CB12" s="160">
        <v>45981.77003472222</v>
      </c>
      <c r="CC12" s="171">
        <v>28957395</v>
      </c>
      <c r="CD12" s="138">
        <v>8058</v>
      </c>
      <c r="CE12" s="160">
        <v>45982</v>
      </c>
      <c r="CF12" s="171">
        <v>1946941</v>
      </c>
      <c r="CP12" s="160">
        <v>46035</v>
      </c>
      <c r="CS12" s="166" t="s">
        <v>1040</v>
      </c>
      <c r="CT12" s="168">
        <v>40343210.799999997</v>
      </c>
      <c r="CU12" s="158">
        <v>27</v>
      </c>
      <c r="CV12" s="158" t="s">
        <v>1060</v>
      </c>
      <c r="CW12" s="138">
        <v>27</v>
      </c>
      <c r="CX12" s="171" t="s">
        <v>1060</v>
      </c>
      <c r="CY12" s="162">
        <v>8299</v>
      </c>
      <c r="CZ12" s="162" t="s">
        <v>290</v>
      </c>
      <c r="DA12" s="170">
        <f t="shared" si="0"/>
        <v>19469412</v>
      </c>
      <c r="DB12" s="184">
        <f t="shared" si="1"/>
        <v>0</v>
      </c>
      <c r="DC12" s="170">
        <f t="shared" si="2"/>
        <v>0</v>
      </c>
      <c r="DZ12" s="239" t="s">
        <v>1206</v>
      </c>
      <c r="EA12" s="158" t="s">
        <v>271</v>
      </c>
    </row>
    <row r="13" spans="1:132" hidden="1" x14ac:dyDescent="0.2">
      <c r="A13" s="164" t="s">
        <v>3001</v>
      </c>
      <c r="B13" s="164" t="s">
        <v>1212</v>
      </c>
      <c r="C13" s="201">
        <v>1121936276</v>
      </c>
      <c r="D13" s="164" t="s">
        <v>875</v>
      </c>
      <c r="E13" s="164" t="s">
        <v>291</v>
      </c>
      <c r="F13" s="164" t="s">
        <v>876</v>
      </c>
      <c r="G13" s="98">
        <v>45853</v>
      </c>
      <c r="H13" s="105">
        <v>15629382</v>
      </c>
      <c r="I13" s="164" t="s">
        <v>821</v>
      </c>
      <c r="J13" s="98">
        <v>45853</v>
      </c>
      <c r="K13" s="98">
        <v>46017</v>
      </c>
      <c r="L13" s="164" t="s">
        <v>288</v>
      </c>
      <c r="M13" s="164" t="s">
        <v>288</v>
      </c>
      <c r="N13" s="164" t="s">
        <v>288</v>
      </c>
      <c r="O13" s="138">
        <v>7</v>
      </c>
      <c r="P13" s="105">
        <v>1543643</v>
      </c>
      <c r="Q13" s="169">
        <v>45853</v>
      </c>
      <c r="R13" s="160">
        <v>45869</v>
      </c>
      <c r="S13" s="105">
        <v>2894330</v>
      </c>
      <c r="T13" s="160">
        <v>45870</v>
      </c>
      <c r="U13" s="160">
        <v>45900</v>
      </c>
      <c r="V13" s="105">
        <v>2894330</v>
      </c>
      <c r="W13" s="160">
        <v>45901</v>
      </c>
      <c r="X13" s="160">
        <v>45930</v>
      </c>
      <c r="Y13" s="105">
        <v>2894330</v>
      </c>
      <c r="Z13" s="160">
        <v>45931</v>
      </c>
      <c r="AA13" s="160">
        <v>45961</v>
      </c>
      <c r="AB13" s="105">
        <v>2894330</v>
      </c>
      <c r="AC13" s="160">
        <v>45962</v>
      </c>
      <c r="AD13" s="160">
        <v>45991</v>
      </c>
      <c r="AE13" s="103">
        <v>1833076</v>
      </c>
      <c r="AF13" s="160">
        <v>45992</v>
      </c>
      <c r="AG13" s="160">
        <v>46010</v>
      </c>
      <c r="AH13" s="170">
        <v>675343</v>
      </c>
      <c r="AI13" s="161">
        <v>46039</v>
      </c>
      <c r="AJ13" s="161">
        <v>46045</v>
      </c>
      <c r="BI13" s="177" t="s">
        <v>278</v>
      </c>
      <c r="BJ13" s="178" t="s">
        <v>332</v>
      </c>
      <c r="BK13" s="177" t="s">
        <v>280</v>
      </c>
      <c r="BL13" s="138">
        <v>1552</v>
      </c>
      <c r="BM13" s="160">
        <v>45853.979270833333</v>
      </c>
      <c r="BN13" s="176">
        <v>3174935420</v>
      </c>
      <c r="BO13" s="158">
        <v>3983</v>
      </c>
      <c r="BP13" s="160">
        <v>45853</v>
      </c>
      <c r="BQ13" s="172">
        <v>15629382</v>
      </c>
      <c r="CK13" s="229">
        <v>1</v>
      </c>
      <c r="CL13" s="141">
        <v>46011</v>
      </c>
      <c r="CM13" s="229">
        <v>1</v>
      </c>
      <c r="CN13" s="141">
        <v>46039</v>
      </c>
      <c r="CO13" s="141">
        <v>46045</v>
      </c>
      <c r="CP13" s="141">
        <v>46045</v>
      </c>
      <c r="CS13" s="195" t="s">
        <v>943</v>
      </c>
      <c r="CT13" s="167">
        <v>1121936276</v>
      </c>
      <c r="CU13" s="158">
        <v>109</v>
      </c>
      <c r="CV13" s="158" t="s">
        <v>925</v>
      </c>
      <c r="CY13" s="162">
        <v>8299</v>
      </c>
      <c r="CZ13" s="162" t="s">
        <v>290</v>
      </c>
      <c r="DA13" s="170">
        <f t="shared" si="0"/>
        <v>15629382</v>
      </c>
      <c r="DB13" s="184">
        <f t="shared" si="1"/>
        <v>0</v>
      </c>
      <c r="DC13" s="170">
        <f t="shared" si="2"/>
        <v>0</v>
      </c>
      <c r="DZ13" s="239" t="s">
        <v>1213</v>
      </c>
      <c r="EA13" s="180" t="s">
        <v>297</v>
      </c>
    </row>
    <row r="14" spans="1:132" hidden="1" x14ac:dyDescent="0.2">
      <c r="A14" s="259" t="s">
        <v>1183</v>
      </c>
      <c r="B14" s="164" t="s">
        <v>1218</v>
      </c>
      <c r="C14" s="203">
        <v>1121883647</v>
      </c>
      <c r="D14" s="108" t="s">
        <v>522</v>
      </c>
      <c r="E14" s="164" t="s">
        <v>291</v>
      </c>
      <c r="F14" s="164" t="s">
        <v>400</v>
      </c>
      <c r="G14" s="98">
        <v>45853</v>
      </c>
      <c r="H14" s="105">
        <v>21172984</v>
      </c>
      <c r="I14" s="164" t="s">
        <v>821</v>
      </c>
      <c r="J14" s="98">
        <v>45853</v>
      </c>
      <c r="K14" s="98">
        <v>46017</v>
      </c>
      <c r="L14" s="164" t="s">
        <v>288</v>
      </c>
      <c r="M14" s="164" t="s">
        <v>288</v>
      </c>
      <c r="N14" s="164" t="s">
        <v>288</v>
      </c>
      <c r="O14" s="138">
        <v>7</v>
      </c>
      <c r="P14" s="105">
        <v>2091159</v>
      </c>
      <c r="Q14" s="169">
        <v>45853</v>
      </c>
      <c r="R14" s="160">
        <v>45869</v>
      </c>
      <c r="S14" s="105">
        <v>3920923</v>
      </c>
      <c r="T14" s="160">
        <v>45870</v>
      </c>
      <c r="U14" s="160">
        <v>45900</v>
      </c>
      <c r="V14" s="105">
        <v>3920923</v>
      </c>
      <c r="W14" s="160">
        <v>45901</v>
      </c>
      <c r="X14" s="160">
        <v>45930</v>
      </c>
      <c r="Y14" s="105">
        <v>3920923</v>
      </c>
      <c r="Z14" s="160">
        <v>45931</v>
      </c>
      <c r="AA14" s="160">
        <v>45961</v>
      </c>
      <c r="AB14" s="105">
        <v>3920923</v>
      </c>
      <c r="AC14" s="160">
        <v>45962</v>
      </c>
      <c r="AD14" s="160">
        <v>45991</v>
      </c>
      <c r="AE14" s="103">
        <v>3398133</v>
      </c>
      <c r="AF14" s="160">
        <v>45992</v>
      </c>
      <c r="AG14" s="160">
        <v>46017</v>
      </c>
      <c r="AH14" s="105">
        <v>2352554</v>
      </c>
      <c r="AI14" s="160">
        <v>46018</v>
      </c>
      <c r="AJ14" s="160">
        <v>46035</v>
      </c>
      <c r="AK14" s="164"/>
      <c r="AL14" s="158"/>
      <c r="AM14" s="158"/>
      <c r="BH14" s="198"/>
      <c r="BI14" s="162" t="s">
        <v>278</v>
      </c>
      <c r="BJ14" s="158" t="s">
        <v>332</v>
      </c>
      <c r="BK14" s="162" t="s">
        <v>280</v>
      </c>
      <c r="BL14" s="138">
        <v>1552</v>
      </c>
      <c r="BM14" s="160">
        <v>45853.979270833333</v>
      </c>
      <c r="BN14" s="176">
        <v>3174935420</v>
      </c>
      <c r="BO14" s="158">
        <v>3960</v>
      </c>
      <c r="BP14" s="160">
        <v>45853</v>
      </c>
      <c r="BQ14" s="155">
        <v>21172984</v>
      </c>
      <c r="BR14" s="164">
        <v>1</v>
      </c>
      <c r="BS14" s="98">
        <v>45982</v>
      </c>
      <c r="BT14" s="98">
        <v>46018</v>
      </c>
      <c r="BU14" s="98">
        <v>46035</v>
      </c>
      <c r="BV14" s="164" t="s">
        <v>1184</v>
      </c>
      <c r="BW14" s="164" t="s">
        <v>1342</v>
      </c>
      <c r="BX14" s="164">
        <v>1</v>
      </c>
      <c r="BY14" s="98">
        <v>45982</v>
      </c>
      <c r="BZ14" s="105">
        <v>2352554</v>
      </c>
      <c r="CA14" s="138">
        <v>2948</v>
      </c>
      <c r="CB14" s="160">
        <v>45981.77003472222</v>
      </c>
      <c r="CC14" s="171">
        <v>28957395</v>
      </c>
      <c r="CD14" s="138">
        <v>8067</v>
      </c>
      <c r="CE14" s="160">
        <v>45982</v>
      </c>
      <c r="CF14" s="171">
        <v>2352554</v>
      </c>
      <c r="CP14" s="160">
        <v>46035</v>
      </c>
      <c r="CS14" s="166" t="s">
        <v>813</v>
      </c>
      <c r="CT14" s="168">
        <v>1121883647</v>
      </c>
      <c r="CU14" s="158">
        <v>436</v>
      </c>
      <c r="CV14" s="158" t="s">
        <v>768</v>
      </c>
      <c r="CW14" s="138">
        <v>504</v>
      </c>
      <c r="CX14" s="171" t="s">
        <v>768</v>
      </c>
      <c r="CY14" s="162">
        <v>4111</v>
      </c>
      <c r="CZ14" s="162" t="s">
        <v>289</v>
      </c>
      <c r="DA14" s="170">
        <f t="shared" si="0"/>
        <v>23525538</v>
      </c>
      <c r="DB14" s="184">
        <f t="shared" si="1"/>
        <v>0</v>
      </c>
      <c r="DC14" s="170">
        <f t="shared" si="2"/>
        <v>0</v>
      </c>
      <c r="DZ14" s="239" t="s">
        <v>1219</v>
      </c>
      <c r="EA14" s="158" t="s">
        <v>279</v>
      </c>
    </row>
    <row r="15" spans="1:132" hidden="1" x14ac:dyDescent="0.2">
      <c r="A15" s="261" t="s">
        <v>309</v>
      </c>
      <c r="B15" s="164" t="s">
        <v>1235</v>
      </c>
      <c r="C15" s="203">
        <v>35264344</v>
      </c>
      <c r="D15" s="108" t="s">
        <v>302</v>
      </c>
      <c r="E15" s="164" t="s">
        <v>292</v>
      </c>
      <c r="F15" s="164" t="s">
        <v>355</v>
      </c>
      <c r="G15" s="98">
        <v>45853</v>
      </c>
      <c r="H15" s="105">
        <v>11109286</v>
      </c>
      <c r="I15" s="164" t="s">
        <v>1343</v>
      </c>
      <c r="J15" s="98">
        <v>45853</v>
      </c>
      <c r="K15" s="98">
        <v>46000</v>
      </c>
      <c r="L15" s="164" t="s">
        <v>288</v>
      </c>
      <c r="M15" s="164" t="s">
        <v>288</v>
      </c>
      <c r="N15" s="164" t="s">
        <v>288</v>
      </c>
      <c r="O15" s="138">
        <v>8</v>
      </c>
      <c r="P15" s="105">
        <v>1225852</v>
      </c>
      <c r="Q15" s="169">
        <v>45853</v>
      </c>
      <c r="R15" s="160">
        <v>45869</v>
      </c>
      <c r="S15" s="105">
        <v>2298473</v>
      </c>
      <c r="T15" s="160">
        <v>45870</v>
      </c>
      <c r="U15" s="160">
        <v>45900</v>
      </c>
      <c r="V15" s="105">
        <v>2298473</v>
      </c>
      <c r="W15" s="160">
        <v>45901</v>
      </c>
      <c r="X15" s="160">
        <v>45930</v>
      </c>
      <c r="Y15" s="105">
        <v>2298473</v>
      </c>
      <c r="Z15" s="160">
        <v>45931</v>
      </c>
      <c r="AA15" s="160">
        <v>45961</v>
      </c>
      <c r="AB15" s="105">
        <v>2298473</v>
      </c>
      <c r="AC15" s="160">
        <v>45962</v>
      </c>
      <c r="AD15" s="160">
        <v>45991</v>
      </c>
      <c r="AE15" s="103">
        <v>689542</v>
      </c>
      <c r="AF15" s="160">
        <v>45992</v>
      </c>
      <c r="AG15" s="160">
        <v>46000</v>
      </c>
      <c r="AH15" s="105">
        <v>1532315</v>
      </c>
      <c r="AI15" s="160">
        <v>46001</v>
      </c>
      <c r="AJ15" s="160">
        <v>46020</v>
      </c>
      <c r="AK15" s="105">
        <v>1072621</v>
      </c>
      <c r="AL15" s="160">
        <v>46021</v>
      </c>
      <c r="AM15" s="160">
        <v>46035</v>
      </c>
      <c r="BH15" s="185"/>
      <c r="BI15" s="157" t="s">
        <v>275</v>
      </c>
      <c r="BJ15" s="157" t="s">
        <v>283</v>
      </c>
      <c r="BK15" s="157" t="s">
        <v>276</v>
      </c>
      <c r="BL15" s="138">
        <v>1534</v>
      </c>
      <c r="BM15" s="160">
        <v>45853.40488425926</v>
      </c>
      <c r="BN15" s="176">
        <v>217417891</v>
      </c>
      <c r="BO15" s="158">
        <v>3707</v>
      </c>
      <c r="BP15" s="160">
        <v>45853</v>
      </c>
      <c r="BQ15" s="155">
        <v>11109286</v>
      </c>
      <c r="BR15" s="164">
        <v>1</v>
      </c>
      <c r="BS15" s="98">
        <v>45982</v>
      </c>
      <c r="BT15" s="98">
        <v>46001</v>
      </c>
      <c r="BU15" s="98">
        <v>46035</v>
      </c>
      <c r="BV15" s="164" t="s">
        <v>1163</v>
      </c>
      <c r="BW15" s="164" t="s">
        <v>1344</v>
      </c>
      <c r="BX15" s="164">
        <v>1</v>
      </c>
      <c r="BY15" s="98">
        <v>45982</v>
      </c>
      <c r="BZ15" s="105">
        <v>2604936</v>
      </c>
      <c r="CA15" s="138">
        <v>2948</v>
      </c>
      <c r="CB15" s="160">
        <v>45981.77003472222</v>
      </c>
      <c r="CC15" s="171">
        <v>28957395</v>
      </c>
      <c r="CD15" s="138">
        <v>8071</v>
      </c>
      <c r="CE15" s="160">
        <v>45982</v>
      </c>
      <c r="CF15" s="171">
        <v>2604936</v>
      </c>
      <c r="CP15" s="160">
        <v>46035</v>
      </c>
      <c r="CS15" s="166" t="s">
        <v>1345</v>
      </c>
      <c r="CT15" s="100">
        <v>35264344</v>
      </c>
      <c r="CU15" s="158">
        <v>717</v>
      </c>
      <c r="CV15" s="158" t="s">
        <v>357</v>
      </c>
      <c r="CW15" s="138">
        <v>504</v>
      </c>
      <c r="CX15" s="171" t="s">
        <v>759</v>
      </c>
      <c r="CY15" s="162">
        <v>7490</v>
      </c>
      <c r="CZ15" s="162" t="s">
        <v>290</v>
      </c>
      <c r="DA15" s="170">
        <f t="shared" si="0"/>
        <v>13714222</v>
      </c>
      <c r="DB15" s="184">
        <f t="shared" si="1"/>
        <v>0</v>
      </c>
      <c r="DC15" s="170">
        <f t="shared" si="2"/>
        <v>0</v>
      </c>
      <c r="DZ15" s="159" t="s">
        <v>1236</v>
      </c>
      <c r="EA15" s="158"/>
    </row>
    <row r="16" spans="1:132" hidden="1" x14ac:dyDescent="0.2">
      <c r="A16" s="261" t="s">
        <v>309</v>
      </c>
      <c r="B16" s="164" t="s">
        <v>1237</v>
      </c>
      <c r="C16" s="203">
        <v>1121830981</v>
      </c>
      <c r="D16" s="108" t="s">
        <v>301</v>
      </c>
      <c r="E16" s="164" t="s">
        <v>292</v>
      </c>
      <c r="F16" s="164" t="s">
        <v>355</v>
      </c>
      <c r="G16" s="98">
        <v>45853</v>
      </c>
      <c r="H16" s="105">
        <v>11109286</v>
      </c>
      <c r="I16" s="164" t="s">
        <v>1343</v>
      </c>
      <c r="J16" s="98">
        <v>45853</v>
      </c>
      <c r="K16" s="98">
        <v>46000</v>
      </c>
      <c r="L16" s="164" t="s">
        <v>288</v>
      </c>
      <c r="M16" s="164" t="s">
        <v>288</v>
      </c>
      <c r="N16" s="164" t="s">
        <v>288</v>
      </c>
      <c r="O16" s="138">
        <v>8</v>
      </c>
      <c r="P16" s="105">
        <v>1225852</v>
      </c>
      <c r="Q16" s="169">
        <v>45853</v>
      </c>
      <c r="R16" s="160">
        <v>45869</v>
      </c>
      <c r="S16" s="105">
        <v>2298473</v>
      </c>
      <c r="T16" s="160">
        <v>45870</v>
      </c>
      <c r="U16" s="160">
        <v>45900</v>
      </c>
      <c r="V16" s="105">
        <v>2298473</v>
      </c>
      <c r="W16" s="160">
        <v>45901</v>
      </c>
      <c r="X16" s="160">
        <v>45930</v>
      </c>
      <c r="Y16" s="105">
        <v>2298473</v>
      </c>
      <c r="Z16" s="160">
        <v>45931</v>
      </c>
      <c r="AA16" s="160">
        <v>45961</v>
      </c>
      <c r="AB16" s="105">
        <v>2298473</v>
      </c>
      <c r="AC16" s="160">
        <v>45962</v>
      </c>
      <c r="AD16" s="160">
        <v>45991</v>
      </c>
      <c r="AE16" s="103">
        <v>689542</v>
      </c>
      <c r="AF16" s="160">
        <v>45992</v>
      </c>
      <c r="AG16" s="160">
        <v>46000</v>
      </c>
      <c r="AH16" s="105">
        <v>1532315</v>
      </c>
      <c r="AI16" s="160">
        <v>46001</v>
      </c>
      <c r="AJ16" s="160">
        <v>46020</v>
      </c>
      <c r="AK16" s="105">
        <v>1072621</v>
      </c>
      <c r="AL16" s="160">
        <v>46021</v>
      </c>
      <c r="AM16" s="160">
        <v>46035</v>
      </c>
      <c r="BH16" s="185"/>
      <c r="BI16" s="157" t="s">
        <v>275</v>
      </c>
      <c r="BJ16" s="157" t="s">
        <v>283</v>
      </c>
      <c r="BK16" s="157" t="s">
        <v>276</v>
      </c>
      <c r="BL16" s="138">
        <v>1534</v>
      </c>
      <c r="BM16" s="160">
        <v>45853.40488425926</v>
      </c>
      <c r="BN16" s="176">
        <v>217417891</v>
      </c>
      <c r="BO16" s="158">
        <v>3708</v>
      </c>
      <c r="BP16" s="160">
        <v>45853</v>
      </c>
      <c r="BQ16" s="155">
        <v>11109286</v>
      </c>
      <c r="BR16" s="164">
        <v>1</v>
      </c>
      <c r="BS16" s="98">
        <v>45982</v>
      </c>
      <c r="BT16" s="98">
        <v>46001</v>
      </c>
      <c r="BU16" s="98">
        <v>46035</v>
      </c>
      <c r="BV16" s="164" t="s">
        <v>1163</v>
      </c>
      <c r="BW16" s="164" t="s">
        <v>1344</v>
      </c>
      <c r="BX16" s="164">
        <v>1</v>
      </c>
      <c r="BY16" s="98">
        <v>45982</v>
      </c>
      <c r="BZ16" s="105">
        <v>2604936</v>
      </c>
      <c r="CA16" s="138">
        <v>2948</v>
      </c>
      <c r="CB16" s="160">
        <v>45981.77003472222</v>
      </c>
      <c r="CC16" s="171">
        <v>28957395</v>
      </c>
      <c r="CD16" s="138">
        <v>8072</v>
      </c>
      <c r="CE16" s="160">
        <v>45982</v>
      </c>
      <c r="CF16" s="171">
        <v>2604936</v>
      </c>
      <c r="CP16" s="160">
        <v>46035</v>
      </c>
      <c r="CS16" s="166" t="s">
        <v>1345</v>
      </c>
      <c r="CT16" s="168">
        <v>1121830981</v>
      </c>
      <c r="CU16" s="158">
        <v>717</v>
      </c>
      <c r="CV16" s="158" t="s">
        <v>357</v>
      </c>
      <c r="CW16" s="138">
        <v>504</v>
      </c>
      <c r="CX16" s="171" t="s">
        <v>759</v>
      </c>
      <c r="CY16" s="162">
        <v>7490</v>
      </c>
      <c r="CZ16" s="162" t="s">
        <v>290</v>
      </c>
      <c r="DA16" s="170">
        <f t="shared" si="0"/>
        <v>13714222</v>
      </c>
      <c r="DB16" s="184">
        <f t="shared" si="1"/>
        <v>0</v>
      </c>
      <c r="DC16" s="170">
        <f t="shared" si="2"/>
        <v>0</v>
      </c>
      <c r="DZ16" s="159" t="s">
        <v>1238</v>
      </c>
      <c r="EA16" s="138"/>
    </row>
    <row r="17" spans="1:131" hidden="1" x14ac:dyDescent="0.2">
      <c r="A17" s="261" t="s">
        <v>309</v>
      </c>
      <c r="B17" s="164" t="s">
        <v>1273</v>
      </c>
      <c r="C17" s="201">
        <v>1022439066</v>
      </c>
      <c r="D17" s="164" t="s">
        <v>824</v>
      </c>
      <c r="E17" s="164" t="s">
        <v>292</v>
      </c>
      <c r="F17" s="164" t="s">
        <v>317</v>
      </c>
      <c r="G17" s="98">
        <v>45860</v>
      </c>
      <c r="H17" s="105">
        <v>8220416</v>
      </c>
      <c r="I17" s="164" t="s">
        <v>1274</v>
      </c>
      <c r="J17" s="98">
        <v>45860</v>
      </c>
      <c r="K17" s="98">
        <v>45990</v>
      </c>
      <c r="L17" s="164" t="s">
        <v>288</v>
      </c>
      <c r="M17" s="164" t="s">
        <v>288</v>
      </c>
      <c r="N17" s="164" t="s">
        <v>288</v>
      </c>
      <c r="O17" s="138">
        <v>6</v>
      </c>
      <c r="P17" s="105">
        <v>2504658</v>
      </c>
      <c r="Q17" s="169">
        <v>45860</v>
      </c>
      <c r="R17" s="160">
        <v>45900</v>
      </c>
      <c r="S17" s="105">
        <v>1926660</v>
      </c>
      <c r="T17" s="160">
        <v>45901</v>
      </c>
      <c r="U17" s="160">
        <v>45930</v>
      </c>
      <c r="V17" s="105">
        <v>1926660</v>
      </c>
      <c r="W17" s="160">
        <v>45931</v>
      </c>
      <c r="X17" s="160">
        <v>45961</v>
      </c>
      <c r="Y17" s="105">
        <v>1862438</v>
      </c>
      <c r="Z17" s="160">
        <v>45962</v>
      </c>
      <c r="AA17" s="160">
        <v>45990</v>
      </c>
      <c r="AB17" s="105">
        <v>1926660</v>
      </c>
      <c r="AC17" s="160">
        <v>45991</v>
      </c>
      <c r="AD17" s="173">
        <v>46020</v>
      </c>
      <c r="AE17" s="105">
        <v>963330</v>
      </c>
      <c r="AF17" s="173">
        <v>46021</v>
      </c>
      <c r="AG17" s="173">
        <v>46035</v>
      </c>
      <c r="AH17" s="105"/>
      <c r="AI17" s="160"/>
      <c r="AJ17" s="173"/>
      <c r="AK17" s="105"/>
      <c r="AL17" s="173"/>
      <c r="AM17" s="173"/>
      <c r="BH17" s="180"/>
      <c r="BI17" s="162" t="s">
        <v>278</v>
      </c>
      <c r="BJ17" s="158" t="s">
        <v>332</v>
      </c>
      <c r="BK17" s="162" t="s">
        <v>280</v>
      </c>
      <c r="BL17" s="138">
        <v>1600</v>
      </c>
      <c r="BM17" s="160">
        <v>45860.72247685185</v>
      </c>
      <c r="BN17" s="176">
        <v>1114340201</v>
      </c>
      <c r="BO17" s="158">
        <v>4239</v>
      </c>
      <c r="BP17" s="160">
        <v>45860</v>
      </c>
      <c r="BQ17" s="155">
        <v>8220416</v>
      </c>
      <c r="BR17" s="164">
        <v>1</v>
      </c>
      <c r="BS17" s="98">
        <v>45982</v>
      </c>
      <c r="BT17" s="98">
        <v>45991</v>
      </c>
      <c r="BU17" s="98">
        <v>46035</v>
      </c>
      <c r="BV17" s="164" t="s">
        <v>1334</v>
      </c>
      <c r="BW17" s="164" t="s">
        <v>1347</v>
      </c>
      <c r="BX17" s="164">
        <v>1</v>
      </c>
      <c r="BY17" s="98">
        <v>45982</v>
      </c>
      <c r="BZ17" s="105">
        <v>2889990</v>
      </c>
      <c r="CA17" s="138">
        <v>2948</v>
      </c>
      <c r="CB17" s="160">
        <v>45981.77003472222</v>
      </c>
      <c r="CC17" s="171">
        <v>28957395</v>
      </c>
      <c r="CD17" s="138">
        <v>8068</v>
      </c>
      <c r="CE17" s="160">
        <v>45982</v>
      </c>
      <c r="CF17" s="171">
        <v>2889990</v>
      </c>
      <c r="CP17" s="160">
        <v>46035</v>
      </c>
      <c r="CS17" s="166" t="s">
        <v>933</v>
      </c>
      <c r="CT17" s="99">
        <v>1022439066</v>
      </c>
      <c r="CU17" s="158">
        <v>436</v>
      </c>
      <c r="CV17" s="158" t="s">
        <v>760</v>
      </c>
      <c r="CW17" s="138">
        <v>504</v>
      </c>
      <c r="CX17" s="171" t="s">
        <v>760</v>
      </c>
      <c r="CY17" s="162">
        <v>8299</v>
      </c>
      <c r="CZ17" s="162" t="s">
        <v>290</v>
      </c>
      <c r="DA17" s="170">
        <f t="shared" si="0"/>
        <v>11110406</v>
      </c>
      <c r="DB17" s="184">
        <f t="shared" si="1"/>
        <v>0</v>
      </c>
      <c r="DC17" s="170">
        <f t="shared" si="2"/>
        <v>0</v>
      </c>
      <c r="DZ17" s="239" t="s">
        <v>1275</v>
      </c>
      <c r="EA17" s="158" t="s">
        <v>295</v>
      </c>
    </row>
    <row r="18" spans="1:131" hidden="1" x14ac:dyDescent="0.2">
      <c r="A18" s="259" t="s">
        <v>309</v>
      </c>
      <c r="B18" s="164" t="s">
        <v>1312</v>
      </c>
      <c r="C18" s="203">
        <v>13761421</v>
      </c>
      <c r="D18" s="108" t="s">
        <v>1313</v>
      </c>
      <c r="E18" s="164" t="s">
        <v>292</v>
      </c>
      <c r="F18" s="164" t="s">
        <v>352</v>
      </c>
      <c r="G18" s="98">
        <v>45889</v>
      </c>
      <c r="H18" s="105">
        <v>9193892</v>
      </c>
      <c r="I18" s="164" t="s">
        <v>303</v>
      </c>
      <c r="J18" s="98">
        <v>45889</v>
      </c>
      <c r="K18" s="98">
        <v>46010</v>
      </c>
      <c r="L18" s="164" t="s">
        <v>288</v>
      </c>
      <c r="M18" s="164" t="s">
        <v>288</v>
      </c>
      <c r="N18" s="164" t="s">
        <v>288</v>
      </c>
      <c r="O18" s="138">
        <v>6</v>
      </c>
      <c r="P18" s="105">
        <v>3141246</v>
      </c>
      <c r="Q18" s="169">
        <v>45889</v>
      </c>
      <c r="R18" s="160">
        <v>45930</v>
      </c>
      <c r="S18" s="105">
        <v>2298473</v>
      </c>
      <c r="T18" s="160">
        <v>45931</v>
      </c>
      <c r="U18" s="160">
        <v>45961</v>
      </c>
      <c r="V18" s="105">
        <v>2298473</v>
      </c>
      <c r="W18" s="160">
        <v>45962</v>
      </c>
      <c r="X18" s="160">
        <v>45991</v>
      </c>
      <c r="Y18" s="103">
        <v>1455700</v>
      </c>
      <c r="Z18" s="160">
        <v>45992</v>
      </c>
      <c r="AA18" s="160">
        <v>46010</v>
      </c>
      <c r="AB18" s="105">
        <v>766158</v>
      </c>
      <c r="AC18" s="160">
        <v>46011</v>
      </c>
      <c r="AD18" s="160">
        <v>46020</v>
      </c>
      <c r="AE18" s="105">
        <v>1149236</v>
      </c>
      <c r="AF18" s="160">
        <v>46021</v>
      </c>
      <c r="AG18" s="160">
        <v>46035</v>
      </c>
      <c r="AH18" s="105"/>
      <c r="AI18" s="160"/>
      <c r="AJ18" s="160"/>
      <c r="AK18" s="105"/>
      <c r="AL18" s="160"/>
      <c r="AM18" s="160"/>
      <c r="BH18" s="180"/>
      <c r="BI18" s="162" t="s">
        <v>278</v>
      </c>
      <c r="BJ18" s="158" t="s">
        <v>332</v>
      </c>
      <c r="BK18" s="162" t="s">
        <v>280</v>
      </c>
      <c r="BL18" s="138">
        <v>1840</v>
      </c>
      <c r="BM18" s="160">
        <v>45889.835173611114</v>
      </c>
      <c r="BN18" s="176">
        <v>71507271</v>
      </c>
      <c r="BO18" s="158">
        <v>5498</v>
      </c>
      <c r="BP18" s="160">
        <v>45889</v>
      </c>
      <c r="BQ18" s="155">
        <v>9193892</v>
      </c>
      <c r="BR18" s="164">
        <v>1</v>
      </c>
      <c r="BS18" s="98">
        <v>45982</v>
      </c>
      <c r="BT18" s="98">
        <v>46011</v>
      </c>
      <c r="BU18" s="98">
        <v>46035</v>
      </c>
      <c r="BV18" s="164" t="s">
        <v>1348</v>
      </c>
      <c r="BW18" s="164" t="s">
        <v>1349</v>
      </c>
      <c r="BX18" s="164">
        <v>1</v>
      </c>
      <c r="BY18" s="98">
        <v>45982</v>
      </c>
      <c r="BZ18" s="105">
        <v>1915394</v>
      </c>
      <c r="CA18" s="138">
        <v>2948</v>
      </c>
      <c r="CB18" s="160">
        <v>45981.77003472222</v>
      </c>
      <c r="CC18" s="171">
        <v>28957395</v>
      </c>
      <c r="CD18" s="138">
        <v>8062</v>
      </c>
      <c r="CE18" s="160">
        <v>45982</v>
      </c>
      <c r="CF18" s="171">
        <v>1915394</v>
      </c>
      <c r="CP18" s="160">
        <v>46035</v>
      </c>
      <c r="CS18" s="166" t="s">
        <v>356</v>
      </c>
      <c r="CT18" s="167">
        <v>13761421</v>
      </c>
      <c r="CU18" s="158">
        <v>27</v>
      </c>
      <c r="CV18" s="158" t="s">
        <v>783</v>
      </c>
      <c r="CW18" s="138">
        <v>27</v>
      </c>
      <c r="CX18" s="171" t="s">
        <v>783</v>
      </c>
      <c r="CY18" s="246">
        <v>8299</v>
      </c>
      <c r="CZ18" s="246" t="s">
        <v>290</v>
      </c>
      <c r="DA18" s="170">
        <f t="shared" si="0"/>
        <v>11109286</v>
      </c>
      <c r="DB18" s="184">
        <f t="shared" si="1"/>
        <v>0</v>
      </c>
      <c r="DC18" s="170">
        <f t="shared" si="2"/>
        <v>0</v>
      </c>
      <c r="DZ18" s="159" t="s">
        <v>1314</v>
      </c>
      <c r="EA18" s="158" t="s">
        <v>271</v>
      </c>
    </row>
    <row r="19" spans="1:131" hidden="1" x14ac:dyDescent="0.2">
      <c r="A19" s="262" t="s">
        <v>1341</v>
      </c>
      <c r="B19" s="164" t="s">
        <v>1325</v>
      </c>
      <c r="C19" s="201">
        <v>1010052404</v>
      </c>
      <c r="D19" s="164" t="s">
        <v>387</v>
      </c>
      <c r="E19" s="164" t="s">
        <v>291</v>
      </c>
      <c r="F19" s="164" t="s">
        <v>310</v>
      </c>
      <c r="G19" s="98">
        <v>45909</v>
      </c>
      <c r="H19" s="105">
        <v>11681647</v>
      </c>
      <c r="I19" s="164" t="s">
        <v>1316</v>
      </c>
      <c r="J19" s="98">
        <v>45909</v>
      </c>
      <c r="K19" s="98">
        <v>46017</v>
      </c>
      <c r="L19" s="164" t="s">
        <v>288</v>
      </c>
      <c r="M19" s="164" t="s">
        <v>288</v>
      </c>
      <c r="N19" s="164" t="s">
        <v>288</v>
      </c>
      <c r="O19" s="138">
        <v>5</v>
      </c>
      <c r="P19" s="105">
        <v>2379595</v>
      </c>
      <c r="Q19" s="252">
        <v>45909</v>
      </c>
      <c r="R19" s="160">
        <v>45930</v>
      </c>
      <c r="S19" s="105">
        <v>3244902</v>
      </c>
      <c r="T19" s="160">
        <v>45931</v>
      </c>
      <c r="U19" s="160">
        <v>45961</v>
      </c>
      <c r="V19" s="105">
        <v>3244902</v>
      </c>
      <c r="W19" s="160">
        <v>45962</v>
      </c>
      <c r="X19" s="160">
        <v>45991</v>
      </c>
      <c r="Y19" s="103">
        <v>2812248</v>
      </c>
      <c r="Z19" s="160">
        <v>45992</v>
      </c>
      <c r="AA19" s="160">
        <v>46017</v>
      </c>
      <c r="AB19" s="105">
        <v>1946941</v>
      </c>
      <c r="AC19" s="160">
        <v>46018</v>
      </c>
      <c r="AD19" s="160">
        <v>46035</v>
      </c>
      <c r="AE19" s="105"/>
      <c r="AF19" s="160"/>
      <c r="AG19" s="160"/>
      <c r="AH19" s="164"/>
      <c r="AI19" s="159"/>
      <c r="AJ19" s="159"/>
      <c r="AK19" s="164"/>
      <c r="AL19" s="159"/>
      <c r="AM19" s="159"/>
      <c r="BH19" s="185"/>
      <c r="BI19" s="162" t="s">
        <v>278</v>
      </c>
      <c r="BJ19" s="158" t="s">
        <v>332</v>
      </c>
      <c r="BK19" s="162" t="s">
        <v>280</v>
      </c>
      <c r="BL19" s="236">
        <v>2067</v>
      </c>
      <c r="BM19" s="253">
        <v>45909.62358796296</v>
      </c>
      <c r="BN19" s="254">
        <v>11681647</v>
      </c>
      <c r="BO19" s="178">
        <v>5957</v>
      </c>
      <c r="BP19" s="253">
        <v>45909</v>
      </c>
      <c r="BQ19" s="263">
        <v>11681647</v>
      </c>
      <c r="BR19" s="213">
        <v>1</v>
      </c>
      <c r="BS19" s="216">
        <v>45982</v>
      </c>
      <c r="BT19" s="216">
        <v>46018</v>
      </c>
      <c r="BU19" s="216">
        <v>46035</v>
      </c>
      <c r="BV19" s="213" t="s">
        <v>1184</v>
      </c>
      <c r="BW19" s="213" t="s">
        <v>326</v>
      </c>
      <c r="BX19" s="213">
        <v>1</v>
      </c>
      <c r="BY19" s="216">
        <v>45982</v>
      </c>
      <c r="BZ19" s="267">
        <v>1946941</v>
      </c>
      <c r="CA19" s="138">
        <v>2948</v>
      </c>
      <c r="CB19" s="160">
        <v>45981.77003472222</v>
      </c>
      <c r="CC19" s="171">
        <v>28957395</v>
      </c>
      <c r="CD19" s="138">
        <v>8069</v>
      </c>
      <c r="CE19" s="160">
        <v>45982</v>
      </c>
      <c r="CF19" s="171">
        <v>1946941</v>
      </c>
      <c r="CP19" s="160">
        <v>46035</v>
      </c>
      <c r="CS19" s="166" t="s">
        <v>1878</v>
      </c>
      <c r="CT19" s="99">
        <v>1010052404</v>
      </c>
      <c r="CU19" s="178">
        <v>504</v>
      </c>
      <c r="CV19" s="178" t="s">
        <v>766</v>
      </c>
      <c r="CW19" s="138">
        <v>504</v>
      </c>
      <c r="CX19" s="171" t="s">
        <v>766</v>
      </c>
      <c r="CY19" s="162">
        <v>6910</v>
      </c>
      <c r="CZ19" s="162" t="s">
        <v>289</v>
      </c>
      <c r="DA19" s="170">
        <f t="shared" si="0"/>
        <v>13628588</v>
      </c>
      <c r="DB19" s="184">
        <f t="shared" si="1"/>
        <v>0</v>
      </c>
      <c r="DC19" s="170">
        <f t="shared" si="2"/>
        <v>0</v>
      </c>
      <c r="DZ19" s="159" t="s">
        <v>1327</v>
      </c>
      <c r="EA19" s="235" t="s">
        <v>281</v>
      </c>
    </row>
    <row r="20" spans="1:131" hidden="1" x14ac:dyDescent="0.2">
      <c r="A20" s="262" t="s">
        <v>1341</v>
      </c>
      <c r="B20" s="164" t="s">
        <v>1223</v>
      </c>
      <c r="C20" s="203">
        <v>1121969024</v>
      </c>
      <c r="D20" s="108" t="s">
        <v>358</v>
      </c>
      <c r="E20" s="164" t="s">
        <v>291</v>
      </c>
      <c r="F20" s="164" t="s">
        <v>353</v>
      </c>
      <c r="G20" s="98">
        <v>45853</v>
      </c>
      <c r="H20" s="105">
        <v>17846961</v>
      </c>
      <c r="I20" s="164" t="s">
        <v>1198</v>
      </c>
      <c r="J20" s="98">
        <v>45853</v>
      </c>
      <c r="K20" s="98">
        <v>46020</v>
      </c>
      <c r="L20" s="164" t="s">
        <v>288</v>
      </c>
      <c r="M20" s="164" t="s">
        <v>288</v>
      </c>
      <c r="N20" s="164" t="s">
        <v>288</v>
      </c>
      <c r="O20" s="138">
        <v>7</v>
      </c>
      <c r="P20" s="105">
        <v>1730614</v>
      </c>
      <c r="Q20" s="169">
        <v>45853</v>
      </c>
      <c r="R20" s="160">
        <v>45869</v>
      </c>
      <c r="S20" s="105">
        <v>3244902</v>
      </c>
      <c r="T20" s="160">
        <v>45870</v>
      </c>
      <c r="U20" s="160">
        <v>45900</v>
      </c>
      <c r="V20" s="105">
        <v>3244902</v>
      </c>
      <c r="W20" s="160">
        <v>45901</v>
      </c>
      <c r="X20" s="160">
        <v>45930</v>
      </c>
      <c r="Y20" s="105">
        <v>3244902</v>
      </c>
      <c r="Z20" s="160">
        <v>45931</v>
      </c>
      <c r="AA20" s="160">
        <v>45961</v>
      </c>
      <c r="AB20" s="105">
        <v>3244902</v>
      </c>
      <c r="AC20" s="160">
        <v>45962</v>
      </c>
      <c r="AD20" s="160">
        <v>45991</v>
      </c>
      <c r="AE20" s="103">
        <v>3136739</v>
      </c>
      <c r="AF20" s="160">
        <v>45992</v>
      </c>
      <c r="AG20" s="160">
        <v>46020</v>
      </c>
      <c r="AH20" s="170">
        <v>648980</v>
      </c>
      <c r="AI20" s="160">
        <v>46021</v>
      </c>
      <c r="AJ20" s="173">
        <v>46026</v>
      </c>
      <c r="BI20" s="162" t="s">
        <v>278</v>
      </c>
      <c r="BJ20" s="158" t="s">
        <v>332</v>
      </c>
      <c r="BK20" s="162" t="s">
        <v>280</v>
      </c>
      <c r="BL20" s="138">
        <v>1552</v>
      </c>
      <c r="BM20" s="160">
        <v>45853.979270833333</v>
      </c>
      <c r="BN20" s="176">
        <v>3174935420</v>
      </c>
      <c r="BO20" s="158">
        <v>3998</v>
      </c>
      <c r="BP20" s="160">
        <v>45853</v>
      </c>
      <c r="BQ20" s="155">
        <v>17846961</v>
      </c>
      <c r="BR20" s="164">
        <v>1</v>
      </c>
      <c r="BS20" s="98">
        <v>45987</v>
      </c>
      <c r="BT20" s="98">
        <v>46021</v>
      </c>
      <c r="BU20" s="98">
        <v>46026</v>
      </c>
      <c r="BV20" s="164" t="s">
        <v>1350</v>
      </c>
      <c r="BW20" s="164" t="s">
        <v>1351</v>
      </c>
      <c r="BX20" s="164">
        <v>1</v>
      </c>
      <c r="BY20" s="98">
        <v>46352</v>
      </c>
      <c r="BZ20" s="105">
        <v>648980</v>
      </c>
      <c r="CA20" s="158">
        <v>2987</v>
      </c>
      <c r="CB20" s="173">
        <v>45987</v>
      </c>
      <c r="CC20" s="174">
        <v>648980</v>
      </c>
      <c r="CD20" s="158">
        <v>8111</v>
      </c>
      <c r="CE20" s="173">
        <v>45987</v>
      </c>
      <c r="CF20" s="174">
        <v>648980</v>
      </c>
      <c r="CP20" s="137">
        <v>46026</v>
      </c>
      <c r="CS20" s="188" t="s">
        <v>1879</v>
      </c>
      <c r="CT20" s="100">
        <v>1121969024</v>
      </c>
      <c r="CU20" s="158">
        <v>504</v>
      </c>
      <c r="CV20" s="158" t="s">
        <v>807</v>
      </c>
      <c r="CW20" s="158">
        <v>504</v>
      </c>
      <c r="CX20" s="158">
        <v>4201</v>
      </c>
      <c r="CY20" s="190">
        <v>6920</v>
      </c>
      <c r="CZ20" s="159" t="s">
        <v>289</v>
      </c>
      <c r="DA20" s="170">
        <f t="shared" si="0"/>
        <v>18495941</v>
      </c>
      <c r="DB20" s="184">
        <f t="shared" si="1"/>
        <v>0</v>
      </c>
      <c r="DC20" s="170">
        <f t="shared" si="2"/>
        <v>0</v>
      </c>
      <c r="DZ20" s="239" t="s">
        <v>1224</v>
      </c>
      <c r="EA20" s="158" t="s">
        <v>716</v>
      </c>
    </row>
    <row r="21" spans="1:131" hidden="1" x14ac:dyDescent="0.2">
      <c r="A21" s="261" t="s">
        <v>309</v>
      </c>
      <c r="B21" s="164" t="s">
        <v>1229</v>
      </c>
      <c r="C21" s="201">
        <v>1121855170</v>
      </c>
      <c r="D21" s="164" t="s">
        <v>378</v>
      </c>
      <c r="E21" s="164" t="s">
        <v>291</v>
      </c>
      <c r="F21" s="164" t="s">
        <v>379</v>
      </c>
      <c r="G21" s="98">
        <v>45853</v>
      </c>
      <c r="H21" s="105">
        <v>17846961</v>
      </c>
      <c r="I21" s="164" t="s">
        <v>1198</v>
      </c>
      <c r="J21" s="98">
        <v>45853</v>
      </c>
      <c r="K21" s="98">
        <v>46020</v>
      </c>
      <c r="L21" s="164" t="s">
        <v>288</v>
      </c>
      <c r="M21" s="164" t="s">
        <v>288</v>
      </c>
      <c r="N21" s="164" t="s">
        <v>288</v>
      </c>
      <c r="O21" s="138">
        <v>7</v>
      </c>
      <c r="P21" s="105">
        <v>1730614</v>
      </c>
      <c r="Q21" s="169">
        <v>45853</v>
      </c>
      <c r="R21" s="160">
        <v>45869</v>
      </c>
      <c r="S21" s="105">
        <v>3244902</v>
      </c>
      <c r="T21" s="160">
        <v>45870</v>
      </c>
      <c r="U21" s="160">
        <v>45900</v>
      </c>
      <c r="V21" s="105">
        <v>3244902</v>
      </c>
      <c r="W21" s="160">
        <v>45901</v>
      </c>
      <c r="X21" s="160">
        <v>45930</v>
      </c>
      <c r="Y21" s="105">
        <v>3244902</v>
      </c>
      <c r="Z21" s="160">
        <v>45931</v>
      </c>
      <c r="AA21" s="160">
        <v>45961</v>
      </c>
      <c r="AB21" s="105">
        <v>3244902</v>
      </c>
      <c r="AC21" s="160">
        <v>45962</v>
      </c>
      <c r="AD21" s="160">
        <v>45991</v>
      </c>
      <c r="AE21" s="103">
        <v>3136739</v>
      </c>
      <c r="AF21" s="160">
        <v>45992</v>
      </c>
      <c r="AG21" s="264">
        <v>46020</v>
      </c>
      <c r="AH21" s="105">
        <v>648980</v>
      </c>
      <c r="AI21" s="245">
        <v>46021</v>
      </c>
      <c r="AJ21" s="173">
        <v>46026</v>
      </c>
      <c r="BI21" s="162" t="s">
        <v>278</v>
      </c>
      <c r="BJ21" s="158" t="s">
        <v>332</v>
      </c>
      <c r="BK21" s="162" t="s">
        <v>280</v>
      </c>
      <c r="BL21" s="138">
        <v>1552</v>
      </c>
      <c r="BM21" s="160">
        <v>45853.979270833333</v>
      </c>
      <c r="BN21" s="176">
        <v>3174935420</v>
      </c>
      <c r="BO21" s="158">
        <v>3948</v>
      </c>
      <c r="BP21" s="160">
        <v>45853</v>
      </c>
      <c r="BQ21" s="155">
        <v>17846961</v>
      </c>
      <c r="BR21" s="164">
        <v>1</v>
      </c>
      <c r="BS21" s="98">
        <v>46000</v>
      </c>
      <c r="BT21" s="98">
        <v>46021</v>
      </c>
      <c r="BU21" s="98">
        <v>46026</v>
      </c>
      <c r="BV21" s="164" t="s">
        <v>1350</v>
      </c>
      <c r="BW21" s="164" t="s">
        <v>1351</v>
      </c>
      <c r="BX21" s="164">
        <v>1</v>
      </c>
      <c r="BY21" s="98">
        <v>46000</v>
      </c>
      <c r="BZ21" s="105">
        <v>648980</v>
      </c>
      <c r="CA21" s="159">
        <v>3014</v>
      </c>
      <c r="CB21" s="160">
        <v>46000</v>
      </c>
      <c r="CC21" s="171">
        <v>648980</v>
      </c>
      <c r="CD21" s="138">
        <v>8274</v>
      </c>
      <c r="CE21" s="160">
        <v>46000</v>
      </c>
      <c r="CF21" s="171">
        <v>648980</v>
      </c>
      <c r="CG21" s="241"/>
      <c r="CH21" s="241"/>
      <c r="CI21" s="241"/>
      <c r="CJ21" s="241"/>
      <c r="CK21" s="241"/>
      <c r="CL21" s="241"/>
      <c r="CM21" s="241"/>
      <c r="CN21" s="241"/>
      <c r="CO21" s="241"/>
      <c r="CP21" s="160">
        <v>46026</v>
      </c>
      <c r="CQ21" s="241"/>
      <c r="CR21" s="241"/>
      <c r="CS21" s="166" t="s">
        <v>1230</v>
      </c>
      <c r="CT21" s="110">
        <v>1121855170</v>
      </c>
      <c r="CU21" s="158">
        <v>504</v>
      </c>
      <c r="CV21" s="158" t="s">
        <v>771</v>
      </c>
      <c r="CW21" s="138">
        <v>504</v>
      </c>
      <c r="CX21" s="138">
        <v>1701</v>
      </c>
      <c r="CY21" s="162">
        <v>8299</v>
      </c>
      <c r="CZ21" s="162" t="s">
        <v>290</v>
      </c>
      <c r="DA21" s="170">
        <f t="shared" si="0"/>
        <v>18495941</v>
      </c>
      <c r="DB21" s="184">
        <f t="shared" si="1"/>
        <v>0</v>
      </c>
      <c r="DC21" s="170">
        <f t="shared" si="2"/>
        <v>0</v>
      </c>
      <c r="DZ21" s="239" t="s">
        <v>1231</v>
      </c>
      <c r="EA21" s="158" t="s">
        <v>437</v>
      </c>
    </row>
    <row r="22" spans="1:131" hidden="1" x14ac:dyDescent="0.2">
      <c r="A22" s="261" t="s">
        <v>309</v>
      </c>
      <c r="B22" s="164" t="s">
        <v>1247</v>
      </c>
      <c r="C22" s="201">
        <v>1121937453</v>
      </c>
      <c r="D22" s="164" t="s">
        <v>584</v>
      </c>
      <c r="E22" s="164" t="s">
        <v>291</v>
      </c>
      <c r="F22" s="164" t="s">
        <v>1246</v>
      </c>
      <c r="G22" s="98">
        <v>45853</v>
      </c>
      <c r="H22" s="105">
        <v>20258102</v>
      </c>
      <c r="I22" s="164" t="s">
        <v>1187</v>
      </c>
      <c r="J22" s="98">
        <v>45853</v>
      </c>
      <c r="K22" s="98">
        <v>46010</v>
      </c>
      <c r="L22" s="164" t="s">
        <v>288</v>
      </c>
      <c r="M22" s="164" t="s">
        <v>288</v>
      </c>
      <c r="N22" s="164" t="s">
        <v>288</v>
      </c>
      <c r="O22" s="138">
        <v>8</v>
      </c>
      <c r="P22" s="105">
        <v>2091159</v>
      </c>
      <c r="Q22" s="169">
        <v>45853</v>
      </c>
      <c r="R22" s="160">
        <v>45869</v>
      </c>
      <c r="S22" s="105">
        <v>3920923</v>
      </c>
      <c r="T22" s="160">
        <v>45870</v>
      </c>
      <c r="U22" s="160">
        <v>45900</v>
      </c>
      <c r="V22" s="105">
        <v>3920923</v>
      </c>
      <c r="W22" s="160">
        <v>45901</v>
      </c>
      <c r="X22" s="160">
        <v>45930</v>
      </c>
      <c r="Y22" s="105">
        <v>3920923</v>
      </c>
      <c r="Z22" s="160">
        <v>45931</v>
      </c>
      <c r="AA22" s="160">
        <v>45961</v>
      </c>
      <c r="AB22" s="105">
        <v>3920923</v>
      </c>
      <c r="AC22" s="160">
        <v>45962</v>
      </c>
      <c r="AD22" s="160">
        <v>45991</v>
      </c>
      <c r="AE22" s="103">
        <v>2483251</v>
      </c>
      <c r="AF22" s="160">
        <v>45992</v>
      </c>
      <c r="AG22" s="160">
        <v>46010</v>
      </c>
      <c r="AH22" s="170">
        <v>1306974</v>
      </c>
      <c r="AI22" s="160">
        <v>46011</v>
      </c>
      <c r="AJ22" s="160">
        <v>46020</v>
      </c>
      <c r="AK22" s="170">
        <v>1960462</v>
      </c>
      <c r="AL22" s="160">
        <v>46021</v>
      </c>
      <c r="AM22" s="161">
        <v>46035</v>
      </c>
      <c r="BI22" s="158" t="s">
        <v>704</v>
      </c>
      <c r="BJ22" s="163" t="s">
        <v>705</v>
      </c>
      <c r="BK22" s="158" t="s">
        <v>706</v>
      </c>
      <c r="BL22" s="138">
        <v>1536</v>
      </c>
      <c r="BM22" s="160">
        <v>45853.479074074072</v>
      </c>
      <c r="BN22" s="176">
        <v>158661715</v>
      </c>
      <c r="BO22" s="158">
        <v>3732</v>
      </c>
      <c r="BP22" s="160">
        <v>45853</v>
      </c>
      <c r="BQ22" s="155">
        <v>20258102</v>
      </c>
      <c r="BR22" s="164">
        <v>1</v>
      </c>
      <c r="BS22" s="98">
        <v>46010</v>
      </c>
      <c r="BT22" s="98">
        <v>46011</v>
      </c>
      <c r="BU22" s="98">
        <v>46035</v>
      </c>
      <c r="BV22" s="164" t="s">
        <v>1348</v>
      </c>
      <c r="BW22" s="164" t="s">
        <v>294</v>
      </c>
      <c r="BX22" s="164">
        <v>1</v>
      </c>
      <c r="BY22" s="98">
        <v>46010</v>
      </c>
      <c r="BZ22" s="105">
        <v>3267436</v>
      </c>
      <c r="CA22" s="158">
        <v>3049</v>
      </c>
      <c r="CB22" s="160">
        <v>46010</v>
      </c>
      <c r="CC22" s="174">
        <v>3267436</v>
      </c>
      <c r="CD22" s="158">
        <v>8727</v>
      </c>
      <c r="CE22" s="173">
        <v>46010</v>
      </c>
      <c r="CF22" s="174">
        <v>3267436</v>
      </c>
      <c r="CG22" s="241"/>
      <c r="CH22" s="241"/>
      <c r="CI22" s="241"/>
      <c r="CJ22" s="241"/>
      <c r="CK22" s="241"/>
      <c r="CL22" s="241"/>
      <c r="CM22" s="241"/>
      <c r="CN22" s="241"/>
      <c r="CO22" s="241"/>
      <c r="CP22" s="98">
        <v>46035</v>
      </c>
      <c r="CQ22" s="241"/>
      <c r="CR22" s="241"/>
      <c r="CS22" s="166" t="s">
        <v>1129</v>
      </c>
      <c r="CT22" s="168">
        <v>1121937453</v>
      </c>
      <c r="CU22" s="158">
        <v>732</v>
      </c>
      <c r="CV22" s="158" t="s">
        <v>777</v>
      </c>
      <c r="CW22" s="158">
        <v>504</v>
      </c>
      <c r="CX22" s="158">
        <v>1201</v>
      </c>
      <c r="CY22" s="162">
        <v>7310</v>
      </c>
      <c r="CZ22" s="162" t="s">
        <v>290</v>
      </c>
      <c r="DA22" s="170">
        <f t="shared" si="0"/>
        <v>23525538</v>
      </c>
      <c r="DB22" s="184">
        <f t="shared" si="1"/>
        <v>0</v>
      </c>
      <c r="DC22" s="170">
        <f t="shared" si="2"/>
        <v>0</v>
      </c>
      <c r="DZ22" s="159" t="s">
        <v>1248</v>
      </c>
      <c r="EA22" s="180"/>
    </row>
    <row r="23" spans="1:131" hidden="1" x14ac:dyDescent="0.2">
      <c r="A23" s="278" t="s">
        <v>309</v>
      </c>
      <c r="B23" s="213" t="s">
        <v>1262</v>
      </c>
      <c r="C23" s="279">
        <v>1013614456</v>
      </c>
      <c r="D23" s="213" t="s">
        <v>592</v>
      </c>
      <c r="E23" s="213" t="s">
        <v>291</v>
      </c>
      <c r="F23" s="213" t="s">
        <v>382</v>
      </c>
      <c r="G23" s="216">
        <v>45853</v>
      </c>
      <c r="H23" s="267">
        <v>20258102</v>
      </c>
      <c r="I23" s="213" t="s">
        <v>1187</v>
      </c>
      <c r="J23" s="216">
        <v>45853</v>
      </c>
      <c r="K23" s="216">
        <v>46010</v>
      </c>
      <c r="L23" s="213" t="s">
        <v>288</v>
      </c>
      <c r="M23" s="213" t="s">
        <v>288</v>
      </c>
      <c r="N23" s="213" t="s">
        <v>288</v>
      </c>
      <c r="O23" s="138">
        <v>8</v>
      </c>
      <c r="P23" s="105">
        <v>2091159</v>
      </c>
      <c r="Q23" s="169">
        <v>45853</v>
      </c>
      <c r="R23" s="160">
        <v>45869</v>
      </c>
      <c r="S23" s="105">
        <v>3920923</v>
      </c>
      <c r="T23" s="160">
        <v>45870</v>
      </c>
      <c r="U23" s="160">
        <v>45900</v>
      </c>
      <c r="V23" s="105">
        <v>3920923</v>
      </c>
      <c r="W23" s="160">
        <v>45901</v>
      </c>
      <c r="X23" s="160">
        <v>45930</v>
      </c>
      <c r="Y23" s="105">
        <v>3920923</v>
      </c>
      <c r="Z23" s="160">
        <v>45931</v>
      </c>
      <c r="AA23" s="160">
        <v>45961</v>
      </c>
      <c r="AB23" s="105">
        <v>3920923</v>
      </c>
      <c r="AC23" s="160">
        <v>45962</v>
      </c>
      <c r="AD23" s="160">
        <v>45991</v>
      </c>
      <c r="AE23" s="103">
        <v>2483251</v>
      </c>
      <c r="AF23" s="160">
        <v>45992</v>
      </c>
      <c r="AG23" s="160">
        <v>46010</v>
      </c>
      <c r="AH23" s="170">
        <v>1306974</v>
      </c>
      <c r="AI23" s="160">
        <v>46011</v>
      </c>
      <c r="AJ23" s="160">
        <v>46020</v>
      </c>
      <c r="AK23" s="170">
        <v>1960462</v>
      </c>
      <c r="AL23" s="160">
        <v>46021</v>
      </c>
      <c r="AM23" s="161">
        <v>46035</v>
      </c>
      <c r="BI23" s="158" t="s">
        <v>437</v>
      </c>
      <c r="BJ23" s="158" t="s">
        <v>438</v>
      </c>
      <c r="BK23" s="158" t="s">
        <v>276</v>
      </c>
      <c r="BL23" s="138">
        <v>1544</v>
      </c>
      <c r="BM23" s="160">
        <v>45853.600914351853</v>
      </c>
      <c r="BN23" s="176">
        <v>292823993</v>
      </c>
      <c r="BO23" s="158">
        <v>3790</v>
      </c>
      <c r="BP23" s="160">
        <v>45853</v>
      </c>
      <c r="BQ23" s="155">
        <v>20258102</v>
      </c>
      <c r="BR23" s="164">
        <v>1</v>
      </c>
      <c r="BS23" s="98">
        <v>46010</v>
      </c>
      <c r="BT23" s="98">
        <v>46011</v>
      </c>
      <c r="BU23" s="98">
        <v>46035</v>
      </c>
      <c r="BV23" s="164" t="s">
        <v>1348</v>
      </c>
      <c r="BW23" s="164" t="s">
        <v>294</v>
      </c>
      <c r="BX23" s="164">
        <v>1</v>
      </c>
      <c r="BY23" s="98">
        <v>46010</v>
      </c>
      <c r="BZ23" s="105">
        <v>3267436</v>
      </c>
      <c r="CA23" s="138">
        <v>3048</v>
      </c>
      <c r="CB23" s="160">
        <v>46010</v>
      </c>
      <c r="CC23" s="171">
        <v>3267436</v>
      </c>
      <c r="CD23" s="138">
        <v>8728</v>
      </c>
      <c r="CE23" s="160">
        <v>46010</v>
      </c>
      <c r="CF23" s="171">
        <v>3267436</v>
      </c>
      <c r="CG23" s="241"/>
      <c r="CH23" s="241"/>
      <c r="CI23" s="241"/>
      <c r="CJ23" s="241"/>
      <c r="CK23" s="241"/>
      <c r="CL23" s="241"/>
      <c r="CM23" s="241"/>
      <c r="CN23" s="241"/>
      <c r="CO23" s="241"/>
      <c r="CP23" s="98">
        <v>46035</v>
      </c>
      <c r="CQ23" s="241"/>
      <c r="CR23" s="241"/>
      <c r="CS23" s="186" t="s">
        <v>728</v>
      </c>
      <c r="CT23" s="168">
        <v>1013614456</v>
      </c>
      <c r="CU23" s="158">
        <v>761</v>
      </c>
      <c r="CV23" s="158" t="s">
        <v>452</v>
      </c>
      <c r="CW23" s="138">
        <v>504</v>
      </c>
      <c r="CX23" s="138">
        <v>1701</v>
      </c>
      <c r="CY23" s="162">
        <v>7110</v>
      </c>
      <c r="CZ23" s="162" t="s">
        <v>289</v>
      </c>
      <c r="DA23" s="170">
        <f t="shared" si="0"/>
        <v>23525538</v>
      </c>
      <c r="DB23" s="184">
        <f t="shared" si="1"/>
        <v>0</v>
      </c>
      <c r="DC23" s="170">
        <f t="shared" si="2"/>
        <v>0</v>
      </c>
      <c r="DZ23" s="159" t="s">
        <v>1263</v>
      </c>
      <c r="EA23" s="180"/>
    </row>
    <row r="24" spans="1:131" hidden="1" x14ac:dyDescent="0.2">
      <c r="A24" s="202"/>
      <c r="B24" s="164" t="s">
        <v>1497</v>
      </c>
      <c r="C24" s="203">
        <v>35263186</v>
      </c>
      <c r="D24" s="108" t="s">
        <v>359</v>
      </c>
      <c r="E24" s="164" t="s">
        <v>291</v>
      </c>
      <c r="F24" s="108" t="s">
        <v>360</v>
      </c>
      <c r="G24" s="98">
        <v>46028</v>
      </c>
      <c r="H24" s="105">
        <v>25925145</v>
      </c>
      <c r="I24" s="164" t="s">
        <v>1185</v>
      </c>
      <c r="J24" s="98">
        <v>46028</v>
      </c>
      <c r="K24" s="98">
        <v>46218</v>
      </c>
      <c r="L24" s="164" t="s">
        <v>288</v>
      </c>
      <c r="M24" s="164" t="s">
        <v>288</v>
      </c>
      <c r="N24" s="164" t="s">
        <v>288</v>
      </c>
      <c r="O24" s="138">
        <v>7</v>
      </c>
      <c r="P24" s="105">
        <v>3411203</v>
      </c>
      <c r="Q24" s="169">
        <v>46028</v>
      </c>
      <c r="R24" s="102">
        <v>46053</v>
      </c>
      <c r="S24" s="105">
        <v>4093444</v>
      </c>
      <c r="T24" s="102">
        <v>46054</v>
      </c>
      <c r="U24" s="160">
        <v>46081</v>
      </c>
      <c r="V24" s="105">
        <v>4093444</v>
      </c>
      <c r="W24" s="102">
        <v>46082</v>
      </c>
      <c r="X24" s="102">
        <v>46112</v>
      </c>
      <c r="Y24" s="105">
        <v>4093444</v>
      </c>
      <c r="Z24" s="160">
        <v>46113</v>
      </c>
      <c r="AA24" s="160">
        <v>46142</v>
      </c>
      <c r="AB24" s="105">
        <v>4093444</v>
      </c>
      <c r="AC24" s="160">
        <v>46143</v>
      </c>
      <c r="AD24" s="160">
        <v>46173</v>
      </c>
      <c r="AE24" s="105">
        <v>4093444</v>
      </c>
      <c r="AF24" s="160">
        <v>46174</v>
      </c>
      <c r="AG24" s="160">
        <v>46203</v>
      </c>
      <c r="AH24" s="103">
        <v>2046722</v>
      </c>
      <c r="AI24" s="160">
        <v>46204</v>
      </c>
      <c r="AJ24" s="160">
        <v>46218</v>
      </c>
      <c r="BI24" s="162" t="s">
        <v>278</v>
      </c>
      <c r="BJ24" s="158" t="s">
        <v>332</v>
      </c>
      <c r="BK24" s="162" t="s">
        <v>280</v>
      </c>
      <c r="BL24" s="138">
        <v>1</v>
      </c>
      <c r="BM24" s="160">
        <v>46028</v>
      </c>
      <c r="BN24" s="176">
        <v>1336479180</v>
      </c>
      <c r="BO24" s="158">
        <v>1</v>
      </c>
      <c r="BP24" s="160">
        <v>46028</v>
      </c>
      <c r="BQ24" s="172">
        <v>25925145</v>
      </c>
      <c r="CS24" s="166" t="s">
        <v>1880</v>
      </c>
      <c r="CT24" s="110">
        <v>35263186</v>
      </c>
      <c r="CU24" s="158">
        <v>184</v>
      </c>
      <c r="CV24" s="158" t="s">
        <v>754</v>
      </c>
      <c r="CY24" s="162">
        <v>7110</v>
      </c>
      <c r="CZ24" s="162" t="s">
        <v>289</v>
      </c>
      <c r="DA24" s="170">
        <f t="shared" si="0"/>
        <v>25925145</v>
      </c>
      <c r="DB24" s="184">
        <f t="shared" si="1"/>
        <v>0</v>
      </c>
      <c r="DC24" s="170">
        <f t="shared" si="2"/>
        <v>0</v>
      </c>
      <c r="DZ24" s="239" t="s">
        <v>1498</v>
      </c>
      <c r="EA24" s="158" t="s">
        <v>1073</v>
      </c>
    </row>
    <row r="25" spans="1:131" hidden="1" x14ac:dyDescent="0.2">
      <c r="A25" s="164"/>
      <c r="B25" s="164" t="s">
        <v>1499</v>
      </c>
      <c r="C25" s="203">
        <v>30083064</v>
      </c>
      <c r="D25" s="108" t="s">
        <v>361</v>
      </c>
      <c r="E25" s="164" t="s">
        <v>291</v>
      </c>
      <c r="F25" s="164" t="s">
        <v>1881</v>
      </c>
      <c r="G25" s="98">
        <v>46028</v>
      </c>
      <c r="H25" s="105">
        <v>21455288</v>
      </c>
      <c r="I25" s="164" t="s">
        <v>1185</v>
      </c>
      <c r="J25" s="98">
        <v>46028</v>
      </c>
      <c r="K25" s="98">
        <v>46218</v>
      </c>
      <c r="L25" s="164" t="s">
        <v>288</v>
      </c>
      <c r="M25" s="164" t="s">
        <v>288</v>
      </c>
      <c r="N25" s="164" t="s">
        <v>288</v>
      </c>
      <c r="O25" s="138">
        <v>7</v>
      </c>
      <c r="P25" s="105">
        <v>2823064</v>
      </c>
      <c r="Q25" s="169">
        <v>46028</v>
      </c>
      <c r="R25" s="102">
        <v>46053</v>
      </c>
      <c r="S25" s="105">
        <v>3387677</v>
      </c>
      <c r="T25" s="102">
        <v>46054</v>
      </c>
      <c r="U25" s="160">
        <v>46081</v>
      </c>
      <c r="V25" s="105">
        <v>3387677</v>
      </c>
      <c r="W25" s="102">
        <v>46082</v>
      </c>
      <c r="X25" s="102">
        <v>46112</v>
      </c>
      <c r="Y25" s="105">
        <v>3387677</v>
      </c>
      <c r="Z25" s="160">
        <v>46113</v>
      </c>
      <c r="AA25" s="160">
        <v>46142</v>
      </c>
      <c r="AB25" s="105">
        <v>3387677</v>
      </c>
      <c r="AC25" s="160">
        <v>46143</v>
      </c>
      <c r="AD25" s="160">
        <v>46173</v>
      </c>
      <c r="AE25" s="105">
        <v>3387677</v>
      </c>
      <c r="AF25" s="160">
        <v>46174</v>
      </c>
      <c r="AG25" s="160">
        <v>46203</v>
      </c>
      <c r="AH25" s="103">
        <v>1693839</v>
      </c>
      <c r="AI25" s="160">
        <v>46204</v>
      </c>
      <c r="AJ25" s="160">
        <v>46218</v>
      </c>
      <c r="BI25" s="162" t="s">
        <v>278</v>
      </c>
      <c r="BJ25" s="158" t="s">
        <v>332</v>
      </c>
      <c r="BK25" s="162" t="s">
        <v>280</v>
      </c>
      <c r="BL25" s="138">
        <v>1</v>
      </c>
      <c r="BM25" s="160">
        <v>46028</v>
      </c>
      <c r="BN25" s="176">
        <v>1336479180</v>
      </c>
      <c r="BO25" s="158">
        <v>2</v>
      </c>
      <c r="BP25" s="160">
        <v>46028</v>
      </c>
      <c r="BQ25" s="172">
        <v>21455288</v>
      </c>
      <c r="CS25" s="166" t="s">
        <v>1882</v>
      </c>
      <c r="CT25" s="100">
        <v>30083064.600000001</v>
      </c>
      <c r="CU25" s="158">
        <v>184</v>
      </c>
      <c r="CV25" s="158" t="s">
        <v>754</v>
      </c>
      <c r="CY25" s="162">
        <v>8299</v>
      </c>
      <c r="CZ25" s="162" t="s">
        <v>290</v>
      </c>
      <c r="DA25" s="170">
        <f t="shared" si="0"/>
        <v>21455288</v>
      </c>
      <c r="DB25" s="184">
        <f t="shared" si="1"/>
        <v>0</v>
      </c>
      <c r="DC25" s="170">
        <f t="shared" si="2"/>
        <v>0</v>
      </c>
      <c r="DZ25" s="239" t="s">
        <v>1500</v>
      </c>
      <c r="EA25" s="235" t="s">
        <v>1073</v>
      </c>
    </row>
    <row r="26" spans="1:131" hidden="1" x14ac:dyDescent="0.2">
      <c r="A26" s="164"/>
      <c r="B26" s="164" t="s">
        <v>1501</v>
      </c>
      <c r="C26" s="201">
        <v>1121832460</v>
      </c>
      <c r="D26" s="164" t="s">
        <v>363</v>
      </c>
      <c r="E26" s="164" t="s">
        <v>292</v>
      </c>
      <c r="F26" s="164" t="s">
        <v>362</v>
      </c>
      <c r="G26" s="98">
        <v>46028</v>
      </c>
      <c r="H26" s="105">
        <v>16985436</v>
      </c>
      <c r="I26" s="164" t="s">
        <v>1185</v>
      </c>
      <c r="J26" s="98">
        <v>46028</v>
      </c>
      <c r="K26" s="98">
        <v>46218</v>
      </c>
      <c r="L26" s="164" t="s">
        <v>288</v>
      </c>
      <c r="M26" s="164" t="s">
        <v>288</v>
      </c>
      <c r="N26" s="164" t="s">
        <v>288</v>
      </c>
      <c r="O26" s="138">
        <v>7</v>
      </c>
      <c r="P26" s="105">
        <v>2234926</v>
      </c>
      <c r="Q26" s="169">
        <v>46028</v>
      </c>
      <c r="R26" s="102">
        <v>46053</v>
      </c>
      <c r="S26" s="105">
        <v>2681911</v>
      </c>
      <c r="T26" s="102">
        <v>46054</v>
      </c>
      <c r="U26" s="160">
        <v>46081</v>
      </c>
      <c r="V26" s="105">
        <v>2681911</v>
      </c>
      <c r="W26" s="102">
        <v>46082</v>
      </c>
      <c r="X26" s="102">
        <v>46112</v>
      </c>
      <c r="Y26" s="105">
        <v>2681911</v>
      </c>
      <c r="Z26" s="160">
        <v>46113</v>
      </c>
      <c r="AA26" s="160">
        <v>46142</v>
      </c>
      <c r="AB26" s="105">
        <v>2681911</v>
      </c>
      <c r="AC26" s="160">
        <v>46143</v>
      </c>
      <c r="AD26" s="160">
        <v>46173</v>
      </c>
      <c r="AE26" s="105">
        <v>2681911</v>
      </c>
      <c r="AF26" s="160">
        <v>46174</v>
      </c>
      <c r="AG26" s="160">
        <v>46203</v>
      </c>
      <c r="AH26" s="103">
        <v>1340955</v>
      </c>
      <c r="AI26" s="160">
        <v>46204</v>
      </c>
      <c r="AJ26" s="160">
        <v>46218</v>
      </c>
      <c r="BI26" s="162" t="s">
        <v>278</v>
      </c>
      <c r="BJ26" s="158" t="s">
        <v>332</v>
      </c>
      <c r="BK26" s="162" t="s">
        <v>280</v>
      </c>
      <c r="BL26" s="138">
        <v>1</v>
      </c>
      <c r="BM26" s="160">
        <v>46028</v>
      </c>
      <c r="BN26" s="176">
        <v>1336479180</v>
      </c>
      <c r="BO26" s="158">
        <v>3</v>
      </c>
      <c r="BP26" s="160">
        <v>46028</v>
      </c>
      <c r="BQ26" s="172">
        <v>16985436</v>
      </c>
      <c r="CS26" s="166" t="s">
        <v>1883</v>
      </c>
      <c r="CT26" s="167">
        <v>1121832460.5</v>
      </c>
      <c r="CU26" s="158">
        <v>184</v>
      </c>
      <c r="CV26" s="158" t="s">
        <v>754</v>
      </c>
      <c r="CY26" s="162">
        <v>8299</v>
      </c>
      <c r="CZ26" s="162" t="s">
        <v>290</v>
      </c>
      <c r="DA26" s="170">
        <f t="shared" si="0"/>
        <v>16985436</v>
      </c>
      <c r="DB26" s="184">
        <f t="shared" si="1"/>
        <v>0</v>
      </c>
      <c r="DC26" s="170">
        <f t="shared" si="2"/>
        <v>0</v>
      </c>
      <c r="DZ26" s="239" t="s">
        <v>1502</v>
      </c>
      <c r="EA26" s="235" t="s">
        <v>1073</v>
      </c>
    </row>
    <row r="27" spans="1:131" hidden="1" x14ac:dyDescent="0.2">
      <c r="A27" s="200"/>
      <c r="B27" s="164" t="s">
        <v>1503</v>
      </c>
      <c r="C27" s="201">
        <v>40383789</v>
      </c>
      <c r="D27" s="164" t="s">
        <v>454</v>
      </c>
      <c r="E27" s="164" t="s">
        <v>292</v>
      </c>
      <c r="F27" s="164" t="s">
        <v>362</v>
      </c>
      <c r="G27" s="98">
        <v>46028</v>
      </c>
      <c r="H27" s="105">
        <v>15197505</v>
      </c>
      <c r="I27" s="164" t="s">
        <v>1185</v>
      </c>
      <c r="J27" s="98">
        <v>46028</v>
      </c>
      <c r="K27" s="98">
        <v>46218</v>
      </c>
      <c r="L27" s="164" t="s">
        <v>288</v>
      </c>
      <c r="M27" s="164" t="s">
        <v>288</v>
      </c>
      <c r="N27" s="164" t="s">
        <v>288</v>
      </c>
      <c r="O27" s="138">
        <v>7</v>
      </c>
      <c r="P27" s="105">
        <v>1999672</v>
      </c>
      <c r="Q27" s="169">
        <v>46028</v>
      </c>
      <c r="R27" s="102">
        <v>46053</v>
      </c>
      <c r="S27" s="105">
        <v>2399606</v>
      </c>
      <c r="T27" s="102">
        <v>46054</v>
      </c>
      <c r="U27" s="160">
        <v>46081</v>
      </c>
      <c r="V27" s="105">
        <v>2399606</v>
      </c>
      <c r="W27" s="102">
        <v>46082</v>
      </c>
      <c r="X27" s="102">
        <v>46112</v>
      </c>
      <c r="Y27" s="105">
        <v>2399606</v>
      </c>
      <c r="Z27" s="160">
        <v>46113</v>
      </c>
      <c r="AA27" s="160">
        <v>46142</v>
      </c>
      <c r="AB27" s="105">
        <v>2399606</v>
      </c>
      <c r="AC27" s="160">
        <v>46143</v>
      </c>
      <c r="AD27" s="160">
        <v>46173</v>
      </c>
      <c r="AE27" s="105">
        <v>2399606</v>
      </c>
      <c r="AF27" s="160">
        <v>46174</v>
      </c>
      <c r="AG27" s="160">
        <v>46203</v>
      </c>
      <c r="AH27" s="103">
        <v>1199803</v>
      </c>
      <c r="AI27" s="160">
        <v>46204</v>
      </c>
      <c r="AJ27" s="160">
        <v>46218</v>
      </c>
      <c r="BI27" s="162" t="s">
        <v>278</v>
      </c>
      <c r="BJ27" s="158" t="s">
        <v>332</v>
      </c>
      <c r="BK27" s="162" t="s">
        <v>280</v>
      </c>
      <c r="BL27" s="138">
        <v>1</v>
      </c>
      <c r="BM27" s="160">
        <v>46028</v>
      </c>
      <c r="BN27" s="176">
        <v>1336479180</v>
      </c>
      <c r="BO27" s="158">
        <v>4</v>
      </c>
      <c r="BP27" s="160">
        <v>46028</v>
      </c>
      <c r="BQ27" s="172">
        <v>15197505</v>
      </c>
      <c r="CS27" s="166" t="s">
        <v>1188</v>
      </c>
      <c r="CT27" s="99">
        <v>40383789</v>
      </c>
      <c r="CU27" s="158">
        <v>184</v>
      </c>
      <c r="CV27" s="158" t="s">
        <v>754</v>
      </c>
      <c r="CY27" s="162">
        <v>8219</v>
      </c>
      <c r="CZ27" s="162" t="s">
        <v>290</v>
      </c>
      <c r="DA27" s="170">
        <f t="shared" si="0"/>
        <v>15197505</v>
      </c>
      <c r="DB27" s="184">
        <f t="shared" si="1"/>
        <v>0</v>
      </c>
      <c r="DC27" s="170">
        <f t="shared" si="2"/>
        <v>0</v>
      </c>
      <c r="DZ27" s="239" t="s">
        <v>1504</v>
      </c>
      <c r="EA27" s="235" t="s">
        <v>1073</v>
      </c>
    </row>
    <row r="28" spans="1:131" hidden="1" x14ac:dyDescent="0.2">
      <c r="A28" s="164"/>
      <c r="B28" s="164" t="s">
        <v>1505</v>
      </c>
      <c r="C28" s="201">
        <v>1033681036</v>
      </c>
      <c r="D28" s="108" t="s">
        <v>1151</v>
      </c>
      <c r="E28" s="108" t="s">
        <v>292</v>
      </c>
      <c r="F28" s="164" t="s">
        <v>362</v>
      </c>
      <c r="G28" s="98">
        <v>46028</v>
      </c>
      <c r="H28" s="105">
        <v>15197505</v>
      </c>
      <c r="I28" s="164" t="s">
        <v>1185</v>
      </c>
      <c r="J28" s="98">
        <v>46028</v>
      </c>
      <c r="K28" s="98">
        <v>46218</v>
      </c>
      <c r="L28" s="164" t="s">
        <v>288</v>
      </c>
      <c r="M28" s="164" t="s">
        <v>288</v>
      </c>
      <c r="N28" s="164" t="s">
        <v>288</v>
      </c>
      <c r="O28" s="138">
        <v>7</v>
      </c>
      <c r="P28" s="105">
        <v>1999672</v>
      </c>
      <c r="Q28" s="169">
        <v>46028</v>
      </c>
      <c r="R28" s="102">
        <v>46053</v>
      </c>
      <c r="S28" s="105">
        <v>2399606</v>
      </c>
      <c r="T28" s="102">
        <v>46054</v>
      </c>
      <c r="U28" s="160">
        <v>46081</v>
      </c>
      <c r="V28" s="105">
        <v>2399606</v>
      </c>
      <c r="W28" s="102">
        <v>46082</v>
      </c>
      <c r="X28" s="102">
        <v>46112</v>
      </c>
      <c r="Y28" s="105">
        <v>2399606</v>
      </c>
      <c r="Z28" s="160">
        <v>46113</v>
      </c>
      <c r="AA28" s="160">
        <v>46142</v>
      </c>
      <c r="AB28" s="105">
        <v>2399606</v>
      </c>
      <c r="AC28" s="160">
        <v>46143</v>
      </c>
      <c r="AD28" s="160">
        <v>46173</v>
      </c>
      <c r="AE28" s="105">
        <v>2399606</v>
      </c>
      <c r="AF28" s="160">
        <v>46174</v>
      </c>
      <c r="AG28" s="160">
        <v>46203</v>
      </c>
      <c r="AH28" s="103">
        <v>1199803</v>
      </c>
      <c r="AI28" s="160">
        <v>46204</v>
      </c>
      <c r="AJ28" s="160">
        <v>46218</v>
      </c>
      <c r="BI28" s="162" t="s">
        <v>278</v>
      </c>
      <c r="BJ28" s="158" t="s">
        <v>332</v>
      </c>
      <c r="BK28" s="162" t="s">
        <v>280</v>
      </c>
      <c r="BL28" s="138">
        <v>1</v>
      </c>
      <c r="BM28" s="160">
        <v>46028</v>
      </c>
      <c r="BN28" s="176">
        <v>1336479180</v>
      </c>
      <c r="BO28" s="158">
        <v>5</v>
      </c>
      <c r="BP28" s="160">
        <v>46028</v>
      </c>
      <c r="BQ28" s="172">
        <v>15197505</v>
      </c>
      <c r="CS28" s="166" t="s">
        <v>1189</v>
      </c>
      <c r="CT28" s="167">
        <v>1033681036</v>
      </c>
      <c r="CU28" s="158">
        <v>184</v>
      </c>
      <c r="CV28" s="158" t="s">
        <v>754</v>
      </c>
      <c r="CY28" s="162">
        <v>8299</v>
      </c>
      <c r="CZ28" s="162" t="s">
        <v>290</v>
      </c>
      <c r="DA28" s="170">
        <f t="shared" si="0"/>
        <v>15197505</v>
      </c>
      <c r="DB28" s="184">
        <f t="shared" si="1"/>
        <v>0</v>
      </c>
      <c r="DC28" s="170">
        <f t="shared" si="2"/>
        <v>0</v>
      </c>
      <c r="DZ28" s="239" t="s">
        <v>1506</v>
      </c>
      <c r="EA28" s="235" t="s">
        <v>1073</v>
      </c>
    </row>
    <row r="29" spans="1:131" hidden="1" x14ac:dyDescent="0.2">
      <c r="A29" s="164"/>
      <c r="B29" s="164" t="s">
        <v>1507</v>
      </c>
      <c r="C29" s="201">
        <v>52821671</v>
      </c>
      <c r="D29" s="164" t="s">
        <v>365</v>
      </c>
      <c r="E29" s="164" t="s">
        <v>292</v>
      </c>
      <c r="F29" s="164" t="s">
        <v>364</v>
      </c>
      <c r="G29" s="98">
        <v>46028</v>
      </c>
      <c r="H29" s="105">
        <v>15197505</v>
      </c>
      <c r="I29" s="164" t="s">
        <v>1185</v>
      </c>
      <c r="J29" s="98">
        <v>46028</v>
      </c>
      <c r="K29" s="98">
        <v>46218</v>
      </c>
      <c r="L29" s="164" t="s">
        <v>288</v>
      </c>
      <c r="M29" s="164" t="s">
        <v>288</v>
      </c>
      <c r="N29" s="164" t="s">
        <v>288</v>
      </c>
      <c r="O29" s="138">
        <v>7</v>
      </c>
      <c r="P29" s="105">
        <v>1999672</v>
      </c>
      <c r="Q29" s="169">
        <v>46028</v>
      </c>
      <c r="R29" s="102">
        <v>46053</v>
      </c>
      <c r="S29" s="105">
        <v>2399606</v>
      </c>
      <c r="T29" s="102">
        <v>46054</v>
      </c>
      <c r="U29" s="160">
        <v>46081</v>
      </c>
      <c r="V29" s="105">
        <v>2399606</v>
      </c>
      <c r="W29" s="102">
        <v>46082</v>
      </c>
      <c r="X29" s="102">
        <v>46112</v>
      </c>
      <c r="Y29" s="105">
        <v>2399606</v>
      </c>
      <c r="Z29" s="160">
        <v>46113</v>
      </c>
      <c r="AA29" s="160">
        <v>46142</v>
      </c>
      <c r="AB29" s="105">
        <v>2399606</v>
      </c>
      <c r="AC29" s="160">
        <v>46143</v>
      </c>
      <c r="AD29" s="160">
        <v>46173</v>
      </c>
      <c r="AE29" s="105">
        <v>2399606</v>
      </c>
      <c r="AF29" s="160">
        <v>46174</v>
      </c>
      <c r="AG29" s="160">
        <v>46203</v>
      </c>
      <c r="AH29" s="103">
        <v>1199803</v>
      </c>
      <c r="AI29" s="160">
        <v>46204</v>
      </c>
      <c r="AJ29" s="160">
        <v>46218</v>
      </c>
      <c r="BI29" s="162" t="s">
        <v>278</v>
      </c>
      <c r="BJ29" s="158" t="s">
        <v>332</v>
      </c>
      <c r="BK29" s="162" t="s">
        <v>280</v>
      </c>
      <c r="BL29" s="138">
        <v>1</v>
      </c>
      <c r="BM29" s="160">
        <v>46028</v>
      </c>
      <c r="BN29" s="176">
        <v>1336479180</v>
      </c>
      <c r="BO29" s="158">
        <v>6</v>
      </c>
      <c r="BP29" s="160">
        <v>46028</v>
      </c>
      <c r="BQ29" s="172">
        <v>15197505</v>
      </c>
      <c r="CS29" s="166" t="s">
        <v>1884</v>
      </c>
      <c r="CT29" s="99">
        <v>52821671</v>
      </c>
      <c r="CU29" s="158">
        <v>184</v>
      </c>
      <c r="CV29" s="158" t="s">
        <v>755</v>
      </c>
      <c r="CY29" s="162">
        <v>8299</v>
      </c>
      <c r="CZ29" s="162" t="s">
        <v>290</v>
      </c>
      <c r="DA29" s="170">
        <f t="shared" si="0"/>
        <v>15197505</v>
      </c>
      <c r="DB29" s="184">
        <f t="shared" si="1"/>
        <v>0</v>
      </c>
      <c r="DC29" s="170">
        <f t="shared" si="2"/>
        <v>0</v>
      </c>
      <c r="DZ29" s="239" t="s">
        <v>1508</v>
      </c>
      <c r="EA29" s="235" t="s">
        <v>1074</v>
      </c>
    </row>
    <row r="30" spans="1:131" hidden="1" x14ac:dyDescent="0.2">
      <c r="A30" s="164"/>
      <c r="B30" s="164" t="s">
        <v>1509</v>
      </c>
      <c r="C30" s="201">
        <v>1121838496</v>
      </c>
      <c r="D30" s="164" t="s">
        <v>455</v>
      </c>
      <c r="E30" s="164" t="s">
        <v>291</v>
      </c>
      <c r="F30" s="164" t="s">
        <v>456</v>
      </c>
      <c r="G30" s="98">
        <v>46028</v>
      </c>
      <c r="H30" s="105">
        <v>21455288</v>
      </c>
      <c r="I30" s="164" t="s">
        <v>1185</v>
      </c>
      <c r="J30" s="98">
        <v>46028</v>
      </c>
      <c r="K30" s="98">
        <v>46218</v>
      </c>
      <c r="L30" s="164" t="s">
        <v>288</v>
      </c>
      <c r="M30" s="164" t="s">
        <v>288</v>
      </c>
      <c r="N30" s="164" t="s">
        <v>288</v>
      </c>
      <c r="O30" s="138">
        <v>7</v>
      </c>
      <c r="P30" s="105">
        <v>2823064</v>
      </c>
      <c r="Q30" s="169">
        <v>46028</v>
      </c>
      <c r="R30" s="102">
        <v>46053</v>
      </c>
      <c r="S30" s="105">
        <v>3387677</v>
      </c>
      <c r="T30" s="102">
        <v>46054</v>
      </c>
      <c r="U30" s="160">
        <v>46081</v>
      </c>
      <c r="V30" s="105">
        <v>3387677</v>
      </c>
      <c r="W30" s="102">
        <v>46082</v>
      </c>
      <c r="X30" s="102">
        <v>46112</v>
      </c>
      <c r="Y30" s="105">
        <v>3387677</v>
      </c>
      <c r="Z30" s="160">
        <v>46113</v>
      </c>
      <c r="AA30" s="160">
        <v>46142</v>
      </c>
      <c r="AB30" s="105">
        <v>3387677</v>
      </c>
      <c r="AC30" s="160">
        <v>46143</v>
      </c>
      <c r="AD30" s="160">
        <v>46173</v>
      </c>
      <c r="AE30" s="105">
        <v>3387677</v>
      </c>
      <c r="AF30" s="160">
        <v>46174</v>
      </c>
      <c r="AG30" s="160">
        <v>46203</v>
      </c>
      <c r="AH30" s="103">
        <v>1693839</v>
      </c>
      <c r="AI30" s="160">
        <v>46204</v>
      </c>
      <c r="AJ30" s="160">
        <v>46218</v>
      </c>
      <c r="BI30" s="162" t="s">
        <v>278</v>
      </c>
      <c r="BJ30" s="158" t="s">
        <v>332</v>
      </c>
      <c r="BK30" s="162" t="s">
        <v>280</v>
      </c>
      <c r="BL30" s="138">
        <v>1</v>
      </c>
      <c r="BM30" s="160">
        <v>46028</v>
      </c>
      <c r="BN30" s="176">
        <v>1336479180</v>
      </c>
      <c r="BO30" s="158">
        <v>7</v>
      </c>
      <c r="BP30" s="160">
        <v>46028</v>
      </c>
      <c r="BQ30" s="172">
        <v>21455288</v>
      </c>
      <c r="CS30" s="166" t="s">
        <v>1190</v>
      </c>
      <c r="CT30" s="167">
        <v>1121838496.7</v>
      </c>
      <c r="CU30" s="158">
        <v>184</v>
      </c>
      <c r="CV30" s="158" t="s">
        <v>755</v>
      </c>
      <c r="CY30" s="162">
        <v>7490</v>
      </c>
      <c r="CZ30" s="162" t="s">
        <v>290</v>
      </c>
      <c r="DA30" s="170">
        <f t="shared" si="0"/>
        <v>21455288</v>
      </c>
      <c r="DB30" s="184">
        <f t="shared" si="1"/>
        <v>0</v>
      </c>
      <c r="DC30" s="170">
        <f t="shared" si="2"/>
        <v>0</v>
      </c>
      <c r="DZ30" s="239" t="s">
        <v>1510</v>
      </c>
      <c r="EA30" s="235" t="s">
        <v>1074</v>
      </c>
    </row>
    <row r="31" spans="1:131" hidden="1" x14ac:dyDescent="0.2">
      <c r="A31" s="202"/>
      <c r="B31" s="164" t="s">
        <v>1511</v>
      </c>
      <c r="C31" s="201">
        <v>1122920910</v>
      </c>
      <c r="D31" s="164" t="s">
        <v>822</v>
      </c>
      <c r="E31" s="164" t="s">
        <v>292</v>
      </c>
      <c r="F31" s="164" t="s">
        <v>364</v>
      </c>
      <c r="G31" s="98">
        <v>46028</v>
      </c>
      <c r="H31" s="105">
        <v>15197505</v>
      </c>
      <c r="I31" s="164" t="s">
        <v>1185</v>
      </c>
      <c r="J31" s="98">
        <v>46028</v>
      </c>
      <c r="K31" s="98">
        <v>46218</v>
      </c>
      <c r="L31" s="164" t="s">
        <v>288</v>
      </c>
      <c r="M31" s="164" t="s">
        <v>288</v>
      </c>
      <c r="N31" s="164" t="s">
        <v>288</v>
      </c>
      <c r="O31" s="138">
        <v>7</v>
      </c>
      <c r="P31" s="105">
        <v>1999672</v>
      </c>
      <c r="Q31" s="169">
        <v>46028</v>
      </c>
      <c r="R31" s="102">
        <v>46053</v>
      </c>
      <c r="S31" s="105">
        <v>2399606</v>
      </c>
      <c r="T31" s="102">
        <v>46054</v>
      </c>
      <c r="U31" s="160">
        <v>46081</v>
      </c>
      <c r="V31" s="105">
        <v>2399606</v>
      </c>
      <c r="W31" s="102">
        <v>46082</v>
      </c>
      <c r="X31" s="102">
        <v>46112</v>
      </c>
      <c r="Y31" s="105">
        <v>2399606</v>
      </c>
      <c r="Z31" s="160">
        <v>46113</v>
      </c>
      <c r="AA31" s="160">
        <v>46142</v>
      </c>
      <c r="AB31" s="105">
        <v>2399606</v>
      </c>
      <c r="AC31" s="160">
        <v>46143</v>
      </c>
      <c r="AD31" s="160">
        <v>46173</v>
      </c>
      <c r="AE31" s="105">
        <v>2399606</v>
      </c>
      <c r="AF31" s="160">
        <v>46174</v>
      </c>
      <c r="AG31" s="160">
        <v>46203</v>
      </c>
      <c r="AH31" s="103">
        <v>1199803</v>
      </c>
      <c r="AI31" s="160">
        <v>46204</v>
      </c>
      <c r="AJ31" s="160">
        <v>46218</v>
      </c>
      <c r="BI31" s="162" t="s">
        <v>278</v>
      </c>
      <c r="BJ31" s="158" t="s">
        <v>332</v>
      </c>
      <c r="BK31" s="162" t="s">
        <v>280</v>
      </c>
      <c r="BL31" s="138">
        <v>1</v>
      </c>
      <c r="BM31" s="160">
        <v>46028</v>
      </c>
      <c r="BN31" s="176">
        <v>1336479180</v>
      </c>
      <c r="BO31" s="158">
        <v>8</v>
      </c>
      <c r="BP31" s="160">
        <v>46028</v>
      </c>
      <c r="BQ31" s="172">
        <v>15197505</v>
      </c>
      <c r="CS31" s="166" t="s">
        <v>1191</v>
      </c>
      <c r="CT31" s="167">
        <v>1122920910</v>
      </c>
      <c r="CU31" s="158">
        <v>184</v>
      </c>
      <c r="CV31" s="158" t="s">
        <v>755</v>
      </c>
      <c r="CY31" s="162">
        <v>8299</v>
      </c>
      <c r="CZ31" s="162" t="s">
        <v>290</v>
      </c>
      <c r="DA31" s="170">
        <f t="shared" si="0"/>
        <v>15197505</v>
      </c>
      <c r="DB31" s="184">
        <f t="shared" si="1"/>
        <v>0</v>
      </c>
      <c r="DC31" s="170">
        <f t="shared" si="2"/>
        <v>0</v>
      </c>
      <c r="DZ31" s="239" t="s">
        <v>1512</v>
      </c>
      <c r="EA31" s="235" t="s">
        <v>1074</v>
      </c>
    </row>
    <row r="32" spans="1:131" hidden="1" x14ac:dyDescent="0.2">
      <c r="A32" s="164" t="s">
        <v>436</v>
      </c>
      <c r="B32" s="164" t="s">
        <v>1885</v>
      </c>
      <c r="C32" s="201"/>
      <c r="D32" s="164" t="s">
        <v>436</v>
      </c>
      <c r="E32" s="164"/>
      <c r="F32" s="164"/>
      <c r="G32" s="98"/>
      <c r="H32" s="105"/>
      <c r="I32" s="164"/>
      <c r="J32" s="98"/>
      <c r="K32" s="98"/>
      <c r="L32" s="164"/>
      <c r="M32" s="164"/>
      <c r="N32" s="164"/>
      <c r="O32" s="138"/>
      <c r="P32" s="105"/>
      <c r="Q32" s="169"/>
      <c r="R32" s="102"/>
      <c r="S32" s="105"/>
      <c r="T32" s="102"/>
      <c r="U32" s="160"/>
      <c r="V32" s="105"/>
      <c r="W32" s="102"/>
      <c r="X32" s="102"/>
      <c r="Y32" s="105"/>
      <c r="Z32" s="160"/>
      <c r="AA32" s="160"/>
      <c r="AB32" s="105"/>
      <c r="AC32" s="160"/>
      <c r="AD32" s="160"/>
      <c r="AE32" s="105"/>
      <c r="AF32" s="160"/>
      <c r="AG32" s="160"/>
      <c r="AH32" s="103"/>
      <c r="AI32" s="160"/>
      <c r="AJ32" s="160"/>
      <c r="BI32" s="162"/>
      <c r="BJ32" s="158"/>
      <c r="BK32" s="162"/>
      <c r="BL32" s="138" t="e">
        <v>#N/A</v>
      </c>
      <c r="BM32" s="160" t="e">
        <v>#N/A</v>
      </c>
      <c r="BN32" s="176" t="e">
        <v>#N/A</v>
      </c>
      <c r="BO32" s="158" t="e">
        <v>#N/A</v>
      </c>
      <c r="BP32" s="160" t="e">
        <v>#N/A</v>
      </c>
      <c r="BQ32" s="172" t="e">
        <v>#N/A</v>
      </c>
      <c r="CS32" s="166"/>
      <c r="CT32" s="99"/>
      <c r="CU32" s="158" t="e">
        <v>#N/A</v>
      </c>
      <c r="CV32" s="158" t="e">
        <v>#N/A</v>
      </c>
      <c r="CY32" s="162"/>
      <c r="CZ32" s="162"/>
      <c r="DA32" s="170"/>
      <c r="DB32" s="184"/>
      <c r="DC32" s="170"/>
      <c r="DZ32" s="239"/>
      <c r="EA32" s="235"/>
    </row>
    <row r="33" spans="1:131" hidden="1" x14ac:dyDescent="0.2">
      <c r="A33" s="200"/>
      <c r="B33" s="164" t="s">
        <v>1513</v>
      </c>
      <c r="C33" s="203">
        <v>17266494</v>
      </c>
      <c r="D33" s="108" t="s">
        <v>373</v>
      </c>
      <c r="E33" s="164" t="s">
        <v>291</v>
      </c>
      <c r="F33" s="164" t="s">
        <v>372</v>
      </c>
      <c r="G33" s="98">
        <v>46028</v>
      </c>
      <c r="H33" s="105">
        <v>25925145</v>
      </c>
      <c r="I33" s="164" t="s">
        <v>1185</v>
      </c>
      <c r="J33" s="98">
        <v>46028</v>
      </c>
      <c r="K33" s="98">
        <v>46218</v>
      </c>
      <c r="L33" s="164" t="s">
        <v>288</v>
      </c>
      <c r="M33" s="164" t="s">
        <v>288</v>
      </c>
      <c r="N33" s="164" t="s">
        <v>288</v>
      </c>
      <c r="O33" s="138">
        <v>7</v>
      </c>
      <c r="P33" s="105">
        <v>3411203</v>
      </c>
      <c r="Q33" s="169">
        <v>46028</v>
      </c>
      <c r="R33" s="102">
        <v>46053</v>
      </c>
      <c r="S33" s="105">
        <v>4093444</v>
      </c>
      <c r="T33" s="102">
        <v>46054</v>
      </c>
      <c r="U33" s="160">
        <v>46081</v>
      </c>
      <c r="V33" s="105">
        <v>4093444</v>
      </c>
      <c r="W33" s="102">
        <v>46082</v>
      </c>
      <c r="X33" s="102">
        <v>46112</v>
      </c>
      <c r="Y33" s="105">
        <v>4093444</v>
      </c>
      <c r="Z33" s="160">
        <v>46113</v>
      </c>
      <c r="AA33" s="160">
        <v>46142</v>
      </c>
      <c r="AB33" s="105">
        <v>4093444</v>
      </c>
      <c r="AC33" s="160">
        <v>46143</v>
      </c>
      <c r="AD33" s="160">
        <v>46173</v>
      </c>
      <c r="AE33" s="105">
        <v>4093444</v>
      </c>
      <c r="AF33" s="160">
        <v>46174</v>
      </c>
      <c r="AG33" s="160">
        <v>46203</v>
      </c>
      <c r="AH33" s="103">
        <v>2046722</v>
      </c>
      <c r="AI33" s="160">
        <v>46204</v>
      </c>
      <c r="AJ33" s="160">
        <v>46218</v>
      </c>
      <c r="BI33" s="162" t="s">
        <v>278</v>
      </c>
      <c r="BJ33" s="158" t="s">
        <v>332</v>
      </c>
      <c r="BK33" s="162" t="s">
        <v>280</v>
      </c>
      <c r="BL33" s="138">
        <v>1</v>
      </c>
      <c r="BM33" s="160">
        <v>46028</v>
      </c>
      <c r="BN33" s="176">
        <v>1336479180</v>
      </c>
      <c r="BO33" s="158">
        <v>9</v>
      </c>
      <c r="BP33" s="160">
        <v>46028</v>
      </c>
      <c r="BQ33" s="172">
        <v>25925145</v>
      </c>
      <c r="CS33" s="166" t="s">
        <v>1886</v>
      </c>
      <c r="CT33" s="100">
        <v>17266494</v>
      </c>
      <c r="CU33" s="158">
        <v>184</v>
      </c>
      <c r="CV33" s="158" t="s">
        <v>1111</v>
      </c>
      <c r="CY33" s="162">
        <v>6920</v>
      </c>
      <c r="CZ33" s="162" t="s">
        <v>289</v>
      </c>
      <c r="DA33" s="170">
        <f t="shared" si="0"/>
        <v>25925145</v>
      </c>
      <c r="DB33" s="184">
        <f t="shared" si="1"/>
        <v>0</v>
      </c>
      <c r="DC33" s="170">
        <f t="shared" si="2"/>
        <v>0</v>
      </c>
      <c r="DZ33" s="239" t="s">
        <v>1514</v>
      </c>
      <c r="EA33" s="235" t="s">
        <v>1077</v>
      </c>
    </row>
    <row r="34" spans="1:131" hidden="1" x14ac:dyDescent="0.2">
      <c r="A34" s="164"/>
      <c r="B34" s="164" t="s">
        <v>1515</v>
      </c>
      <c r="C34" s="201">
        <v>1121860595</v>
      </c>
      <c r="D34" s="164" t="s">
        <v>374</v>
      </c>
      <c r="E34" s="164" t="s">
        <v>291</v>
      </c>
      <c r="F34" s="164" t="s">
        <v>372</v>
      </c>
      <c r="G34" s="98">
        <v>46028</v>
      </c>
      <c r="H34" s="105">
        <v>21455288</v>
      </c>
      <c r="I34" s="164" t="s">
        <v>1185</v>
      </c>
      <c r="J34" s="98">
        <v>46028</v>
      </c>
      <c r="K34" s="98">
        <v>46218</v>
      </c>
      <c r="L34" s="164" t="s">
        <v>288</v>
      </c>
      <c r="M34" s="164" t="s">
        <v>288</v>
      </c>
      <c r="N34" s="164" t="s">
        <v>288</v>
      </c>
      <c r="O34" s="138">
        <v>7</v>
      </c>
      <c r="P34" s="105">
        <v>2823064</v>
      </c>
      <c r="Q34" s="169">
        <v>46028</v>
      </c>
      <c r="R34" s="102">
        <v>46053</v>
      </c>
      <c r="S34" s="105">
        <v>3387677</v>
      </c>
      <c r="T34" s="102">
        <v>46054</v>
      </c>
      <c r="U34" s="160">
        <v>46081</v>
      </c>
      <c r="V34" s="105">
        <v>3387677</v>
      </c>
      <c r="W34" s="102">
        <v>46082</v>
      </c>
      <c r="X34" s="102">
        <v>46112</v>
      </c>
      <c r="Y34" s="105">
        <v>3387677</v>
      </c>
      <c r="Z34" s="160">
        <v>46113</v>
      </c>
      <c r="AA34" s="160">
        <v>46142</v>
      </c>
      <c r="AB34" s="105">
        <v>3387677</v>
      </c>
      <c r="AC34" s="160">
        <v>46143</v>
      </c>
      <c r="AD34" s="160">
        <v>46173</v>
      </c>
      <c r="AE34" s="105">
        <v>3387677</v>
      </c>
      <c r="AF34" s="160">
        <v>46174</v>
      </c>
      <c r="AG34" s="160">
        <v>46203</v>
      </c>
      <c r="AH34" s="103">
        <v>1693839</v>
      </c>
      <c r="AI34" s="160">
        <v>46204</v>
      </c>
      <c r="AJ34" s="160">
        <v>46218</v>
      </c>
      <c r="BI34" s="162" t="s">
        <v>278</v>
      </c>
      <c r="BJ34" s="158" t="s">
        <v>332</v>
      </c>
      <c r="BK34" s="162" t="s">
        <v>280</v>
      </c>
      <c r="BL34" s="138">
        <v>1</v>
      </c>
      <c r="BM34" s="160">
        <v>46028</v>
      </c>
      <c r="BN34" s="176">
        <v>1336479180</v>
      </c>
      <c r="BO34" s="158">
        <v>10</v>
      </c>
      <c r="BP34" s="160">
        <v>46028</v>
      </c>
      <c r="BQ34" s="172">
        <v>21455288</v>
      </c>
      <c r="CS34" s="166" t="s">
        <v>1887</v>
      </c>
      <c r="CT34" s="167">
        <v>1121860595</v>
      </c>
      <c r="CU34" s="158">
        <v>184</v>
      </c>
      <c r="CV34" s="158" t="s">
        <v>1111</v>
      </c>
      <c r="CY34" s="158">
        <v>6920</v>
      </c>
      <c r="CZ34" s="138" t="s">
        <v>289</v>
      </c>
      <c r="DA34" s="170">
        <f t="shared" si="0"/>
        <v>21455288</v>
      </c>
      <c r="DB34" s="184">
        <f t="shared" si="1"/>
        <v>0</v>
      </c>
      <c r="DC34" s="170">
        <f t="shared" si="2"/>
        <v>0</v>
      </c>
      <c r="DZ34" s="239" t="s">
        <v>1516</v>
      </c>
      <c r="EA34" s="235" t="s">
        <v>1077</v>
      </c>
    </row>
    <row r="35" spans="1:131" hidden="1" x14ac:dyDescent="0.2">
      <c r="A35" s="200"/>
      <c r="B35" s="164" t="s">
        <v>1517</v>
      </c>
      <c r="C35" s="203">
        <v>1121904529</v>
      </c>
      <c r="D35" s="108" t="s">
        <v>1089</v>
      </c>
      <c r="E35" s="164" t="s">
        <v>291</v>
      </c>
      <c r="F35" s="164" t="s">
        <v>372</v>
      </c>
      <c r="G35" s="98">
        <v>46028</v>
      </c>
      <c r="H35" s="105">
        <v>21455288</v>
      </c>
      <c r="I35" s="164" t="s">
        <v>1185</v>
      </c>
      <c r="J35" s="98">
        <v>46028</v>
      </c>
      <c r="K35" s="98">
        <v>46218</v>
      </c>
      <c r="L35" s="164" t="s">
        <v>288</v>
      </c>
      <c r="M35" s="164" t="s">
        <v>288</v>
      </c>
      <c r="N35" s="164" t="s">
        <v>288</v>
      </c>
      <c r="O35" s="138">
        <v>7</v>
      </c>
      <c r="P35" s="105">
        <v>2823064</v>
      </c>
      <c r="Q35" s="169">
        <v>46028</v>
      </c>
      <c r="R35" s="102">
        <v>46053</v>
      </c>
      <c r="S35" s="105">
        <v>3387677</v>
      </c>
      <c r="T35" s="102">
        <v>46054</v>
      </c>
      <c r="U35" s="160">
        <v>46081</v>
      </c>
      <c r="V35" s="105">
        <v>3387677</v>
      </c>
      <c r="W35" s="102">
        <v>46082</v>
      </c>
      <c r="X35" s="102">
        <v>46112</v>
      </c>
      <c r="Y35" s="105">
        <v>3387677</v>
      </c>
      <c r="Z35" s="160">
        <v>46113</v>
      </c>
      <c r="AA35" s="160">
        <v>46142</v>
      </c>
      <c r="AB35" s="105">
        <v>3387677</v>
      </c>
      <c r="AC35" s="160">
        <v>46143</v>
      </c>
      <c r="AD35" s="160">
        <v>46173</v>
      </c>
      <c r="AE35" s="105">
        <v>3387677</v>
      </c>
      <c r="AF35" s="160">
        <v>46174</v>
      </c>
      <c r="AG35" s="160">
        <v>46203</v>
      </c>
      <c r="AH35" s="103">
        <v>1693839</v>
      </c>
      <c r="AI35" s="160">
        <v>46204</v>
      </c>
      <c r="AJ35" s="160">
        <v>46218</v>
      </c>
      <c r="BI35" s="162" t="s">
        <v>278</v>
      </c>
      <c r="BJ35" s="158" t="s">
        <v>332</v>
      </c>
      <c r="BK35" s="162" t="s">
        <v>280</v>
      </c>
      <c r="BL35" s="138">
        <v>1</v>
      </c>
      <c r="BM35" s="160">
        <v>46028</v>
      </c>
      <c r="BN35" s="176">
        <v>1336479180</v>
      </c>
      <c r="BO35" s="158">
        <v>11</v>
      </c>
      <c r="BP35" s="160">
        <v>46028</v>
      </c>
      <c r="BQ35" s="172">
        <v>21455288</v>
      </c>
      <c r="CS35" s="166" t="s">
        <v>1888</v>
      </c>
      <c r="CT35" s="167">
        <v>1121904529</v>
      </c>
      <c r="CU35" s="158">
        <v>184</v>
      </c>
      <c r="CV35" s="158" t="s">
        <v>1111</v>
      </c>
      <c r="CY35" s="162">
        <v>6920</v>
      </c>
      <c r="CZ35" s="162" t="s">
        <v>289</v>
      </c>
      <c r="DA35" s="170">
        <f t="shared" si="0"/>
        <v>21455288</v>
      </c>
      <c r="DB35" s="184">
        <f t="shared" si="1"/>
        <v>0</v>
      </c>
      <c r="DC35" s="170">
        <f t="shared" si="2"/>
        <v>0</v>
      </c>
      <c r="DZ35" s="239" t="s">
        <v>1518</v>
      </c>
      <c r="EA35" s="235" t="s">
        <v>1077</v>
      </c>
    </row>
    <row r="36" spans="1:131" hidden="1" x14ac:dyDescent="0.2">
      <c r="A36" s="218"/>
      <c r="B36" s="164" t="s">
        <v>1519</v>
      </c>
      <c r="C36" s="203">
        <v>86067232</v>
      </c>
      <c r="D36" s="108" t="s">
        <v>407</v>
      </c>
      <c r="E36" s="164" t="s">
        <v>292</v>
      </c>
      <c r="F36" s="108" t="s">
        <v>351</v>
      </c>
      <c r="G36" s="98">
        <v>46028</v>
      </c>
      <c r="H36" s="105">
        <v>15197505</v>
      </c>
      <c r="I36" s="164" t="s">
        <v>1185</v>
      </c>
      <c r="J36" s="98">
        <v>46028</v>
      </c>
      <c r="K36" s="98">
        <v>46218</v>
      </c>
      <c r="L36" s="164" t="s">
        <v>288</v>
      </c>
      <c r="M36" s="164" t="s">
        <v>288</v>
      </c>
      <c r="N36" s="164" t="s">
        <v>288</v>
      </c>
      <c r="O36" s="138">
        <v>7</v>
      </c>
      <c r="P36" s="105">
        <v>1999672</v>
      </c>
      <c r="Q36" s="169">
        <v>46028</v>
      </c>
      <c r="R36" s="102">
        <v>46053</v>
      </c>
      <c r="S36" s="105">
        <v>2399606</v>
      </c>
      <c r="T36" s="102">
        <v>46054</v>
      </c>
      <c r="U36" s="160">
        <v>46081</v>
      </c>
      <c r="V36" s="105">
        <v>2399606</v>
      </c>
      <c r="W36" s="102">
        <v>46082</v>
      </c>
      <c r="X36" s="102">
        <v>46112</v>
      </c>
      <c r="Y36" s="105">
        <v>2399606</v>
      </c>
      <c r="Z36" s="160">
        <v>46113</v>
      </c>
      <c r="AA36" s="160">
        <v>46142</v>
      </c>
      <c r="AB36" s="105">
        <v>2399606</v>
      </c>
      <c r="AC36" s="160">
        <v>46143</v>
      </c>
      <c r="AD36" s="160">
        <v>46173</v>
      </c>
      <c r="AE36" s="105">
        <v>2399606</v>
      </c>
      <c r="AF36" s="160">
        <v>46174</v>
      </c>
      <c r="AG36" s="160">
        <v>46203</v>
      </c>
      <c r="AH36" s="103">
        <v>1199803</v>
      </c>
      <c r="AI36" s="160">
        <v>46204</v>
      </c>
      <c r="AJ36" s="160">
        <v>46218</v>
      </c>
      <c r="BI36" s="162" t="s">
        <v>278</v>
      </c>
      <c r="BJ36" s="158" t="s">
        <v>332</v>
      </c>
      <c r="BK36" s="162" t="s">
        <v>280</v>
      </c>
      <c r="BL36" s="138">
        <v>1</v>
      </c>
      <c r="BM36" s="160">
        <v>46028</v>
      </c>
      <c r="BN36" s="176">
        <v>1336479180</v>
      </c>
      <c r="BO36" s="158">
        <v>12</v>
      </c>
      <c r="BP36" s="160">
        <v>46028</v>
      </c>
      <c r="BQ36" s="172">
        <v>15197505</v>
      </c>
      <c r="CS36" s="166" t="s">
        <v>1889</v>
      </c>
      <c r="CT36" s="100">
        <v>86067232</v>
      </c>
      <c r="CU36" s="158">
        <v>205</v>
      </c>
      <c r="CV36" s="158" t="s">
        <v>783</v>
      </c>
      <c r="CY36" s="162">
        <v>4111</v>
      </c>
      <c r="CZ36" s="162" t="s">
        <v>289</v>
      </c>
      <c r="DA36" s="170">
        <f t="shared" si="0"/>
        <v>15197505</v>
      </c>
      <c r="DB36" s="184">
        <f t="shared" si="1"/>
        <v>0</v>
      </c>
      <c r="DC36" s="170">
        <f t="shared" si="2"/>
        <v>0</v>
      </c>
      <c r="DZ36" s="239" t="s">
        <v>1520</v>
      </c>
      <c r="EA36" s="235" t="s">
        <v>271</v>
      </c>
    </row>
    <row r="37" spans="1:131" hidden="1" x14ac:dyDescent="0.2">
      <c r="A37" s="164"/>
      <c r="B37" s="164" t="s">
        <v>1521</v>
      </c>
      <c r="C37" s="203">
        <v>1122651218</v>
      </c>
      <c r="D37" s="108" t="s">
        <v>409</v>
      </c>
      <c r="E37" s="164" t="s">
        <v>292</v>
      </c>
      <c r="F37" s="164" t="s">
        <v>410</v>
      </c>
      <c r="G37" s="98">
        <v>46028</v>
      </c>
      <c r="H37" s="105">
        <v>12739076</v>
      </c>
      <c r="I37" s="164" t="s">
        <v>1185</v>
      </c>
      <c r="J37" s="98">
        <v>46028</v>
      </c>
      <c r="K37" s="98">
        <v>46218</v>
      </c>
      <c r="L37" s="164" t="s">
        <v>288</v>
      </c>
      <c r="M37" s="164" t="s">
        <v>288</v>
      </c>
      <c r="N37" s="164" t="s">
        <v>288</v>
      </c>
      <c r="O37" s="138">
        <v>7</v>
      </c>
      <c r="P37" s="105">
        <v>1676194</v>
      </c>
      <c r="Q37" s="169">
        <v>46028</v>
      </c>
      <c r="R37" s="102">
        <v>46053</v>
      </c>
      <c r="S37" s="105">
        <v>2011433</v>
      </c>
      <c r="T37" s="102">
        <v>46054</v>
      </c>
      <c r="U37" s="160">
        <v>46081</v>
      </c>
      <c r="V37" s="105">
        <v>2011433</v>
      </c>
      <c r="W37" s="102">
        <v>46082</v>
      </c>
      <c r="X37" s="102">
        <v>46112</v>
      </c>
      <c r="Y37" s="105">
        <v>2011433</v>
      </c>
      <c r="Z37" s="160">
        <v>46113</v>
      </c>
      <c r="AA37" s="160">
        <v>46142</v>
      </c>
      <c r="AB37" s="105">
        <v>2011433</v>
      </c>
      <c r="AC37" s="160">
        <v>46143</v>
      </c>
      <c r="AD37" s="160">
        <v>46173</v>
      </c>
      <c r="AE37" s="105">
        <v>2011433</v>
      </c>
      <c r="AF37" s="160">
        <v>46174</v>
      </c>
      <c r="AG37" s="160">
        <v>46203</v>
      </c>
      <c r="AH37" s="103">
        <v>1005717</v>
      </c>
      <c r="AI37" s="160">
        <v>46204</v>
      </c>
      <c r="AJ37" s="160">
        <v>46218</v>
      </c>
      <c r="BI37" s="162" t="s">
        <v>278</v>
      </c>
      <c r="BJ37" s="158" t="s">
        <v>332</v>
      </c>
      <c r="BK37" s="162" t="s">
        <v>280</v>
      </c>
      <c r="BL37" s="138">
        <v>1</v>
      </c>
      <c r="BM37" s="160">
        <v>46028</v>
      </c>
      <c r="BN37" s="176">
        <v>1336479180</v>
      </c>
      <c r="BO37" s="158">
        <v>13</v>
      </c>
      <c r="BP37" s="160">
        <v>46028</v>
      </c>
      <c r="BQ37" s="172">
        <v>12739076</v>
      </c>
      <c r="CS37" s="166" t="s">
        <v>451</v>
      </c>
      <c r="CT37" s="168">
        <v>1122651218.5</v>
      </c>
      <c r="CU37" s="158">
        <v>205</v>
      </c>
      <c r="CV37" s="158" t="s">
        <v>783</v>
      </c>
      <c r="CY37" s="162">
        <v>8299</v>
      </c>
      <c r="CZ37" s="162" t="s">
        <v>290</v>
      </c>
      <c r="DA37" s="170">
        <f t="shared" si="0"/>
        <v>12739076</v>
      </c>
      <c r="DB37" s="184">
        <f t="shared" si="1"/>
        <v>0</v>
      </c>
      <c r="DC37" s="170">
        <f t="shared" si="2"/>
        <v>0</v>
      </c>
      <c r="DZ37" s="239" t="s">
        <v>1522</v>
      </c>
      <c r="EA37" s="235" t="s">
        <v>271</v>
      </c>
    </row>
    <row r="38" spans="1:131" hidden="1" x14ac:dyDescent="0.2">
      <c r="A38" s="202"/>
      <c r="B38" s="164" t="s">
        <v>1523</v>
      </c>
      <c r="C38" s="203">
        <v>1119888213</v>
      </c>
      <c r="D38" s="108" t="s">
        <v>411</v>
      </c>
      <c r="E38" s="164" t="s">
        <v>292</v>
      </c>
      <c r="F38" s="108" t="s">
        <v>320</v>
      </c>
      <c r="G38" s="98">
        <v>46028</v>
      </c>
      <c r="H38" s="105">
        <v>15197505</v>
      </c>
      <c r="I38" s="164" t="s">
        <v>1185</v>
      </c>
      <c r="J38" s="98">
        <v>46028</v>
      </c>
      <c r="K38" s="98">
        <v>46218</v>
      </c>
      <c r="L38" s="164" t="s">
        <v>288</v>
      </c>
      <c r="M38" s="164" t="s">
        <v>288</v>
      </c>
      <c r="N38" s="164" t="s">
        <v>288</v>
      </c>
      <c r="O38" s="138">
        <v>7</v>
      </c>
      <c r="P38" s="105">
        <v>1999672</v>
      </c>
      <c r="Q38" s="169">
        <v>46028</v>
      </c>
      <c r="R38" s="102">
        <v>46053</v>
      </c>
      <c r="S38" s="105">
        <v>2399606</v>
      </c>
      <c r="T38" s="102">
        <v>46054</v>
      </c>
      <c r="U38" s="160">
        <v>46081</v>
      </c>
      <c r="V38" s="105">
        <v>2399606</v>
      </c>
      <c r="W38" s="102">
        <v>46082</v>
      </c>
      <c r="X38" s="102">
        <v>46112</v>
      </c>
      <c r="Y38" s="105">
        <v>2399606</v>
      </c>
      <c r="Z38" s="160">
        <v>46113</v>
      </c>
      <c r="AA38" s="160">
        <v>46142</v>
      </c>
      <c r="AB38" s="105">
        <v>2399606</v>
      </c>
      <c r="AC38" s="160">
        <v>46143</v>
      </c>
      <c r="AD38" s="160">
        <v>46173</v>
      </c>
      <c r="AE38" s="105">
        <v>2399606</v>
      </c>
      <c r="AF38" s="160">
        <v>46174</v>
      </c>
      <c r="AG38" s="160">
        <v>46203</v>
      </c>
      <c r="AH38" s="103">
        <v>1199803</v>
      </c>
      <c r="AI38" s="160">
        <v>46204</v>
      </c>
      <c r="AJ38" s="160">
        <v>46218</v>
      </c>
      <c r="BI38" s="162" t="s">
        <v>278</v>
      </c>
      <c r="BJ38" s="158" t="s">
        <v>332</v>
      </c>
      <c r="BK38" s="162" t="s">
        <v>280</v>
      </c>
      <c r="BL38" s="138">
        <v>1</v>
      </c>
      <c r="BM38" s="160">
        <v>46028</v>
      </c>
      <c r="BN38" s="176">
        <v>1336479180</v>
      </c>
      <c r="BO38" s="158">
        <v>14</v>
      </c>
      <c r="BP38" s="160">
        <v>46028</v>
      </c>
      <c r="BQ38" s="172">
        <v>15197505</v>
      </c>
      <c r="CS38" s="166" t="s">
        <v>323</v>
      </c>
      <c r="CT38" s="110">
        <v>1119888213</v>
      </c>
      <c r="CU38" s="158">
        <v>205</v>
      </c>
      <c r="CV38" s="158" t="s">
        <v>783</v>
      </c>
      <c r="CY38" s="162">
        <v>8299</v>
      </c>
      <c r="CZ38" s="162" t="s">
        <v>290</v>
      </c>
      <c r="DA38" s="170">
        <f t="shared" si="0"/>
        <v>15197505</v>
      </c>
      <c r="DB38" s="184">
        <f t="shared" si="1"/>
        <v>0</v>
      </c>
      <c r="DC38" s="170">
        <f t="shared" si="2"/>
        <v>0</v>
      </c>
      <c r="DZ38" s="239" t="s">
        <v>1524</v>
      </c>
      <c r="EA38" s="235" t="s">
        <v>271</v>
      </c>
    </row>
    <row r="39" spans="1:131" hidden="1" x14ac:dyDescent="0.2">
      <c r="A39" s="164"/>
      <c r="B39" s="164" t="s">
        <v>1525</v>
      </c>
      <c r="C39" s="201">
        <v>86046039</v>
      </c>
      <c r="D39" s="164" t="s">
        <v>625</v>
      </c>
      <c r="E39" s="164" t="s">
        <v>292</v>
      </c>
      <c r="F39" s="164" t="s">
        <v>320</v>
      </c>
      <c r="G39" s="98">
        <v>46028</v>
      </c>
      <c r="H39" s="105">
        <v>15197505</v>
      </c>
      <c r="I39" s="164" t="s">
        <v>1185</v>
      </c>
      <c r="J39" s="98">
        <v>46028</v>
      </c>
      <c r="K39" s="98">
        <v>46218</v>
      </c>
      <c r="L39" s="164" t="s">
        <v>288</v>
      </c>
      <c r="M39" s="164" t="s">
        <v>288</v>
      </c>
      <c r="N39" s="164" t="s">
        <v>288</v>
      </c>
      <c r="O39" s="138">
        <v>7</v>
      </c>
      <c r="P39" s="105">
        <v>1999672</v>
      </c>
      <c r="Q39" s="169">
        <v>46028</v>
      </c>
      <c r="R39" s="102">
        <v>46053</v>
      </c>
      <c r="S39" s="105">
        <v>2399606</v>
      </c>
      <c r="T39" s="102">
        <v>46054</v>
      </c>
      <c r="U39" s="160">
        <v>46081</v>
      </c>
      <c r="V39" s="105">
        <v>2399606</v>
      </c>
      <c r="W39" s="102">
        <v>46082</v>
      </c>
      <c r="X39" s="102">
        <v>46112</v>
      </c>
      <c r="Y39" s="105">
        <v>2399606</v>
      </c>
      <c r="Z39" s="160">
        <v>46113</v>
      </c>
      <c r="AA39" s="160">
        <v>46142</v>
      </c>
      <c r="AB39" s="105">
        <v>2399606</v>
      </c>
      <c r="AC39" s="160">
        <v>46143</v>
      </c>
      <c r="AD39" s="160">
        <v>46173</v>
      </c>
      <c r="AE39" s="105">
        <v>2399606</v>
      </c>
      <c r="AF39" s="160">
        <v>46174</v>
      </c>
      <c r="AG39" s="160">
        <v>46203</v>
      </c>
      <c r="AH39" s="103">
        <v>1199803</v>
      </c>
      <c r="AI39" s="160">
        <v>46204</v>
      </c>
      <c r="AJ39" s="160">
        <v>46218</v>
      </c>
      <c r="BI39" s="162" t="s">
        <v>278</v>
      </c>
      <c r="BJ39" s="158" t="s">
        <v>332</v>
      </c>
      <c r="BK39" s="162" t="s">
        <v>280</v>
      </c>
      <c r="BL39" s="138">
        <v>1</v>
      </c>
      <c r="BM39" s="160">
        <v>46028</v>
      </c>
      <c r="BN39" s="176">
        <v>1336479180</v>
      </c>
      <c r="BO39" s="158">
        <v>15</v>
      </c>
      <c r="BP39" s="160">
        <v>46028</v>
      </c>
      <c r="BQ39" s="172">
        <v>15197505</v>
      </c>
      <c r="CS39" s="166" t="s">
        <v>323</v>
      </c>
      <c r="CT39" s="168">
        <v>86046039</v>
      </c>
      <c r="CU39" s="158">
        <v>205</v>
      </c>
      <c r="CV39" s="158" t="s">
        <v>783</v>
      </c>
      <c r="CY39" s="162">
        <v>8299</v>
      </c>
      <c r="CZ39" s="162" t="s">
        <v>290</v>
      </c>
      <c r="DA39" s="170">
        <f t="shared" si="0"/>
        <v>15197505</v>
      </c>
      <c r="DB39" s="184">
        <f t="shared" si="1"/>
        <v>0</v>
      </c>
      <c r="DC39" s="170">
        <f t="shared" si="2"/>
        <v>0</v>
      </c>
      <c r="DZ39" s="239" t="s">
        <v>1526</v>
      </c>
      <c r="EA39" s="235" t="s">
        <v>271</v>
      </c>
    </row>
    <row r="40" spans="1:131" hidden="1" x14ac:dyDescent="0.2">
      <c r="A40" s="164"/>
      <c r="B40" s="164" t="s">
        <v>1527</v>
      </c>
      <c r="C40" s="203">
        <v>40326722</v>
      </c>
      <c r="D40" s="164" t="s">
        <v>624</v>
      </c>
      <c r="E40" s="164" t="s">
        <v>292</v>
      </c>
      <c r="F40" s="108" t="s">
        <v>408</v>
      </c>
      <c r="G40" s="98">
        <v>46028</v>
      </c>
      <c r="H40" s="105">
        <v>12739076</v>
      </c>
      <c r="I40" s="164" t="s">
        <v>1185</v>
      </c>
      <c r="J40" s="98">
        <v>46028</v>
      </c>
      <c r="K40" s="98">
        <v>46218</v>
      </c>
      <c r="L40" s="164" t="s">
        <v>288</v>
      </c>
      <c r="M40" s="164" t="s">
        <v>288</v>
      </c>
      <c r="N40" s="164" t="s">
        <v>288</v>
      </c>
      <c r="O40" s="138">
        <v>7</v>
      </c>
      <c r="P40" s="105">
        <v>1676194</v>
      </c>
      <c r="Q40" s="169">
        <v>46028</v>
      </c>
      <c r="R40" s="102">
        <v>46053</v>
      </c>
      <c r="S40" s="105">
        <v>2011433</v>
      </c>
      <c r="T40" s="102">
        <v>46054</v>
      </c>
      <c r="U40" s="160">
        <v>46081</v>
      </c>
      <c r="V40" s="105">
        <v>2011433</v>
      </c>
      <c r="W40" s="102">
        <v>46082</v>
      </c>
      <c r="X40" s="102">
        <v>46112</v>
      </c>
      <c r="Y40" s="105">
        <v>2011433</v>
      </c>
      <c r="Z40" s="160">
        <v>46113</v>
      </c>
      <c r="AA40" s="160">
        <v>46142</v>
      </c>
      <c r="AB40" s="105">
        <v>2011433</v>
      </c>
      <c r="AC40" s="160">
        <v>46143</v>
      </c>
      <c r="AD40" s="160">
        <v>46173</v>
      </c>
      <c r="AE40" s="105">
        <v>2011433</v>
      </c>
      <c r="AF40" s="160">
        <v>46174</v>
      </c>
      <c r="AG40" s="160">
        <v>46203</v>
      </c>
      <c r="AH40" s="103">
        <v>1005717</v>
      </c>
      <c r="AI40" s="160">
        <v>46204</v>
      </c>
      <c r="AJ40" s="160">
        <v>46218</v>
      </c>
      <c r="BI40" s="162" t="s">
        <v>278</v>
      </c>
      <c r="BJ40" s="158" t="s">
        <v>332</v>
      </c>
      <c r="BK40" s="162" t="s">
        <v>280</v>
      </c>
      <c r="BL40" s="138">
        <v>1</v>
      </c>
      <c r="BM40" s="160">
        <v>46028</v>
      </c>
      <c r="BN40" s="176">
        <v>1336479180</v>
      </c>
      <c r="BO40" s="158">
        <v>16</v>
      </c>
      <c r="BP40" s="160">
        <v>46028</v>
      </c>
      <c r="BQ40" s="172">
        <v>12739076</v>
      </c>
      <c r="CS40" s="166" t="s">
        <v>734</v>
      </c>
      <c r="CT40" s="167">
        <v>40326722</v>
      </c>
      <c r="CU40" s="158">
        <v>205</v>
      </c>
      <c r="CV40" s="158" t="s">
        <v>783</v>
      </c>
      <c r="CY40" s="162">
        <v>7490</v>
      </c>
      <c r="CZ40" s="162" t="s">
        <v>290</v>
      </c>
      <c r="DA40" s="170">
        <f t="shared" si="0"/>
        <v>12739076</v>
      </c>
      <c r="DB40" s="184">
        <f t="shared" si="1"/>
        <v>0</v>
      </c>
      <c r="DC40" s="170">
        <f t="shared" si="2"/>
        <v>0</v>
      </c>
      <c r="DZ40" s="239" t="s">
        <v>1528</v>
      </c>
      <c r="EA40" s="235" t="s">
        <v>271</v>
      </c>
    </row>
    <row r="41" spans="1:131" hidden="1" x14ac:dyDescent="0.2">
      <c r="A41" s="108"/>
      <c r="B41" s="164" t="s">
        <v>1529</v>
      </c>
      <c r="C41" s="201">
        <v>1234791971</v>
      </c>
      <c r="D41" s="164" t="s">
        <v>329</v>
      </c>
      <c r="E41" s="164" t="s">
        <v>291</v>
      </c>
      <c r="F41" s="164" t="s">
        <v>310</v>
      </c>
      <c r="G41" s="98">
        <v>46028</v>
      </c>
      <c r="H41" s="105">
        <v>21455288</v>
      </c>
      <c r="I41" s="164" t="s">
        <v>1185</v>
      </c>
      <c r="J41" s="98">
        <v>46028</v>
      </c>
      <c r="K41" s="98">
        <v>46218</v>
      </c>
      <c r="L41" s="164" t="s">
        <v>288</v>
      </c>
      <c r="M41" s="164" t="s">
        <v>288</v>
      </c>
      <c r="N41" s="164" t="s">
        <v>288</v>
      </c>
      <c r="O41" s="138">
        <v>7</v>
      </c>
      <c r="P41" s="105">
        <v>2823064</v>
      </c>
      <c r="Q41" s="169">
        <v>46028</v>
      </c>
      <c r="R41" s="102">
        <v>46053</v>
      </c>
      <c r="S41" s="105">
        <v>3387677</v>
      </c>
      <c r="T41" s="102">
        <v>46054</v>
      </c>
      <c r="U41" s="160">
        <v>46081</v>
      </c>
      <c r="V41" s="105">
        <v>3387677</v>
      </c>
      <c r="W41" s="102">
        <v>46082</v>
      </c>
      <c r="X41" s="102">
        <v>46112</v>
      </c>
      <c r="Y41" s="105">
        <v>3387677</v>
      </c>
      <c r="Z41" s="160">
        <v>46113</v>
      </c>
      <c r="AA41" s="160">
        <v>46142</v>
      </c>
      <c r="AB41" s="105">
        <v>3387677</v>
      </c>
      <c r="AC41" s="160">
        <v>46143</v>
      </c>
      <c r="AD41" s="160">
        <v>46173</v>
      </c>
      <c r="AE41" s="105">
        <v>3387677</v>
      </c>
      <c r="AF41" s="160">
        <v>46174</v>
      </c>
      <c r="AG41" s="160">
        <v>46203</v>
      </c>
      <c r="AH41" s="103">
        <v>1693839</v>
      </c>
      <c r="AI41" s="160">
        <v>46204</v>
      </c>
      <c r="AJ41" s="160">
        <v>46218</v>
      </c>
      <c r="BI41" s="162" t="s">
        <v>278</v>
      </c>
      <c r="BJ41" s="158" t="s">
        <v>332</v>
      </c>
      <c r="BK41" s="162" t="s">
        <v>280</v>
      </c>
      <c r="BL41" s="138">
        <v>1</v>
      </c>
      <c r="BM41" s="160">
        <v>46028</v>
      </c>
      <c r="BN41" s="176">
        <v>1336479180</v>
      </c>
      <c r="BO41" s="158">
        <v>17</v>
      </c>
      <c r="BP41" s="160">
        <v>46028</v>
      </c>
      <c r="BQ41" s="172">
        <v>21455288</v>
      </c>
      <c r="CS41" s="166" t="s">
        <v>1890</v>
      </c>
      <c r="CT41" s="167">
        <v>1234791971</v>
      </c>
      <c r="CU41" s="158">
        <v>184</v>
      </c>
      <c r="CV41" s="158" t="s">
        <v>766</v>
      </c>
      <c r="CY41" s="162">
        <v>8299</v>
      </c>
      <c r="CZ41" s="162" t="s">
        <v>290</v>
      </c>
      <c r="DA41" s="170">
        <f t="shared" si="0"/>
        <v>21455288</v>
      </c>
      <c r="DB41" s="184">
        <f t="shared" si="1"/>
        <v>0</v>
      </c>
      <c r="DC41" s="170">
        <f t="shared" si="2"/>
        <v>0</v>
      </c>
      <c r="DZ41" s="239" t="s">
        <v>1530</v>
      </c>
      <c r="EA41" s="235" t="s">
        <v>281</v>
      </c>
    </row>
    <row r="42" spans="1:131" hidden="1" x14ac:dyDescent="0.2">
      <c r="A42" s="164"/>
      <c r="B42" s="164" t="s">
        <v>1531</v>
      </c>
      <c r="C42" s="201">
        <v>1121845439</v>
      </c>
      <c r="D42" s="164" t="s">
        <v>285</v>
      </c>
      <c r="E42" s="164" t="s">
        <v>291</v>
      </c>
      <c r="F42" s="164" t="s">
        <v>347</v>
      </c>
      <c r="G42" s="98">
        <v>46028</v>
      </c>
      <c r="H42" s="105">
        <v>25925145</v>
      </c>
      <c r="I42" s="164" t="s">
        <v>1185</v>
      </c>
      <c r="J42" s="98">
        <v>46028</v>
      </c>
      <c r="K42" s="98">
        <v>46218</v>
      </c>
      <c r="L42" s="164" t="s">
        <v>288</v>
      </c>
      <c r="M42" s="164" t="s">
        <v>288</v>
      </c>
      <c r="N42" s="164" t="s">
        <v>288</v>
      </c>
      <c r="O42" s="138">
        <v>7</v>
      </c>
      <c r="P42" s="105">
        <v>3411203</v>
      </c>
      <c r="Q42" s="169">
        <v>46028</v>
      </c>
      <c r="R42" s="102">
        <v>46053</v>
      </c>
      <c r="S42" s="105">
        <v>4093444</v>
      </c>
      <c r="T42" s="102">
        <v>46054</v>
      </c>
      <c r="U42" s="160">
        <v>46081</v>
      </c>
      <c r="V42" s="105">
        <v>4093444</v>
      </c>
      <c r="W42" s="102">
        <v>46082</v>
      </c>
      <c r="X42" s="102">
        <v>46112</v>
      </c>
      <c r="Y42" s="105">
        <v>4093444</v>
      </c>
      <c r="Z42" s="160">
        <v>46113</v>
      </c>
      <c r="AA42" s="160">
        <v>46142</v>
      </c>
      <c r="AB42" s="105">
        <v>4093444</v>
      </c>
      <c r="AC42" s="160">
        <v>46143</v>
      </c>
      <c r="AD42" s="160">
        <v>46173</v>
      </c>
      <c r="AE42" s="105">
        <v>4093444</v>
      </c>
      <c r="AF42" s="160">
        <v>46174</v>
      </c>
      <c r="AG42" s="160">
        <v>46203</v>
      </c>
      <c r="AH42" s="103">
        <v>2046722</v>
      </c>
      <c r="AI42" s="160">
        <v>46204</v>
      </c>
      <c r="AJ42" s="160">
        <v>46218</v>
      </c>
      <c r="BI42" s="162" t="s">
        <v>278</v>
      </c>
      <c r="BJ42" s="158" t="s">
        <v>332</v>
      </c>
      <c r="BK42" s="162" t="s">
        <v>280</v>
      </c>
      <c r="BL42" s="138">
        <v>1</v>
      </c>
      <c r="BM42" s="160">
        <v>46028</v>
      </c>
      <c r="BN42" s="176">
        <v>1336479180</v>
      </c>
      <c r="BO42" s="158">
        <v>18</v>
      </c>
      <c r="BP42" s="160">
        <v>46028</v>
      </c>
      <c r="BQ42" s="172">
        <v>25925145</v>
      </c>
      <c r="CS42" s="166" t="s">
        <v>1891</v>
      </c>
      <c r="CT42" s="99">
        <v>1121845439.5999999</v>
      </c>
      <c r="CU42" s="158">
        <v>184</v>
      </c>
      <c r="CV42" s="158" t="s">
        <v>766</v>
      </c>
      <c r="CY42" s="162">
        <v>6920</v>
      </c>
      <c r="CZ42" s="162" t="s">
        <v>289</v>
      </c>
      <c r="DA42" s="170">
        <f t="shared" si="0"/>
        <v>25925145</v>
      </c>
      <c r="DB42" s="184">
        <f t="shared" si="1"/>
        <v>0</v>
      </c>
      <c r="DC42" s="170">
        <f t="shared" si="2"/>
        <v>0</v>
      </c>
      <c r="DZ42" s="239" t="s">
        <v>1532</v>
      </c>
      <c r="EA42" s="235" t="s">
        <v>281</v>
      </c>
    </row>
    <row r="43" spans="1:131" hidden="1" x14ac:dyDescent="0.2">
      <c r="A43" s="200"/>
      <c r="B43" s="164" t="s">
        <v>1533</v>
      </c>
      <c r="C43" s="201">
        <v>86080967</v>
      </c>
      <c r="D43" s="164" t="s">
        <v>330</v>
      </c>
      <c r="E43" s="164" t="s">
        <v>292</v>
      </c>
      <c r="F43" s="164" t="s">
        <v>348</v>
      </c>
      <c r="G43" s="98">
        <v>46028</v>
      </c>
      <c r="H43" s="105">
        <v>16985436</v>
      </c>
      <c r="I43" s="164" t="s">
        <v>1185</v>
      </c>
      <c r="J43" s="98">
        <v>46028</v>
      </c>
      <c r="K43" s="98">
        <v>46218</v>
      </c>
      <c r="L43" s="164" t="s">
        <v>288</v>
      </c>
      <c r="M43" s="164" t="s">
        <v>288</v>
      </c>
      <c r="N43" s="164" t="s">
        <v>288</v>
      </c>
      <c r="O43" s="138">
        <v>7</v>
      </c>
      <c r="P43" s="105">
        <v>2234926</v>
      </c>
      <c r="Q43" s="169">
        <v>46028</v>
      </c>
      <c r="R43" s="102">
        <v>46053</v>
      </c>
      <c r="S43" s="105">
        <v>2681911</v>
      </c>
      <c r="T43" s="102">
        <v>46054</v>
      </c>
      <c r="U43" s="160">
        <v>46081</v>
      </c>
      <c r="V43" s="105">
        <v>2681911</v>
      </c>
      <c r="W43" s="102">
        <v>46082</v>
      </c>
      <c r="X43" s="102">
        <v>46112</v>
      </c>
      <c r="Y43" s="105">
        <v>2681911</v>
      </c>
      <c r="Z43" s="160">
        <v>46113</v>
      </c>
      <c r="AA43" s="160">
        <v>46142</v>
      </c>
      <c r="AB43" s="105">
        <v>2681911</v>
      </c>
      <c r="AC43" s="160">
        <v>46143</v>
      </c>
      <c r="AD43" s="160">
        <v>46173</v>
      </c>
      <c r="AE43" s="105">
        <v>2681911</v>
      </c>
      <c r="AF43" s="160">
        <v>46174</v>
      </c>
      <c r="AG43" s="160">
        <v>46203</v>
      </c>
      <c r="AH43" s="103">
        <v>1340955</v>
      </c>
      <c r="AI43" s="160">
        <v>46204</v>
      </c>
      <c r="AJ43" s="160">
        <v>46218</v>
      </c>
      <c r="BI43" s="162" t="s">
        <v>278</v>
      </c>
      <c r="BJ43" s="158" t="s">
        <v>332</v>
      </c>
      <c r="BK43" s="162" t="s">
        <v>280</v>
      </c>
      <c r="BL43" s="138">
        <v>1</v>
      </c>
      <c r="BM43" s="160">
        <v>46028</v>
      </c>
      <c r="BN43" s="176">
        <v>1336479180</v>
      </c>
      <c r="BO43" s="158">
        <v>19</v>
      </c>
      <c r="BP43" s="160">
        <v>46028</v>
      </c>
      <c r="BQ43" s="172">
        <v>16985436</v>
      </c>
      <c r="CS43" s="166" t="s">
        <v>1892</v>
      </c>
      <c r="CT43" s="167">
        <v>86080967</v>
      </c>
      <c r="CU43" s="158">
        <v>184</v>
      </c>
      <c r="CV43" s="158" t="s">
        <v>766</v>
      </c>
      <c r="CY43" s="162">
        <v>7490</v>
      </c>
      <c r="CZ43" s="162" t="s">
        <v>290</v>
      </c>
      <c r="DA43" s="170">
        <f t="shared" si="0"/>
        <v>16985436</v>
      </c>
      <c r="DB43" s="184">
        <f t="shared" si="1"/>
        <v>0</v>
      </c>
      <c r="DC43" s="170">
        <f t="shared" si="2"/>
        <v>0</v>
      </c>
      <c r="DZ43" s="239" t="s">
        <v>1534</v>
      </c>
      <c r="EA43" s="235" t="s">
        <v>281</v>
      </c>
    </row>
    <row r="44" spans="1:131" hidden="1" x14ac:dyDescent="0.2">
      <c r="A44" s="200"/>
      <c r="B44" s="164" t="s">
        <v>1535</v>
      </c>
      <c r="C44" s="201">
        <v>40439797</v>
      </c>
      <c r="D44" s="164" t="s">
        <v>286</v>
      </c>
      <c r="E44" s="164" t="s">
        <v>291</v>
      </c>
      <c r="F44" s="164" t="s">
        <v>349</v>
      </c>
      <c r="G44" s="98">
        <v>46028</v>
      </c>
      <c r="H44" s="105">
        <v>34417860</v>
      </c>
      <c r="I44" s="164" t="s">
        <v>1185</v>
      </c>
      <c r="J44" s="98">
        <v>46028</v>
      </c>
      <c r="K44" s="98">
        <v>46218</v>
      </c>
      <c r="L44" s="164" t="s">
        <v>288</v>
      </c>
      <c r="M44" s="164" t="s">
        <v>288</v>
      </c>
      <c r="N44" s="164" t="s">
        <v>288</v>
      </c>
      <c r="O44" s="138">
        <v>7</v>
      </c>
      <c r="P44" s="105">
        <v>4528666</v>
      </c>
      <c r="Q44" s="169">
        <v>46028</v>
      </c>
      <c r="R44" s="102">
        <v>46053</v>
      </c>
      <c r="S44" s="105">
        <v>5434399</v>
      </c>
      <c r="T44" s="102">
        <v>46054</v>
      </c>
      <c r="U44" s="160">
        <v>46081</v>
      </c>
      <c r="V44" s="105">
        <v>5434399</v>
      </c>
      <c r="W44" s="102">
        <v>46082</v>
      </c>
      <c r="X44" s="102">
        <v>46112</v>
      </c>
      <c r="Y44" s="105">
        <v>5434399</v>
      </c>
      <c r="Z44" s="160">
        <v>46113</v>
      </c>
      <c r="AA44" s="160">
        <v>46142</v>
      </c>
      <c r="AB44" s="105">
        <v>5434399</v>
      </c>
      <c r="AC44" s="160">
        <v>46143</v>
      </c>
      <c r="AD44" s="160">
        <v>46173</v>
      </c>
      <c r="AE44" s="105">
        <v>5434399</v>
      </c>
      <c r="AF44" s="160">
        <v>46174</v>
      </c>
      <c r="AG44" s="160">
        <v>46203</v>
      </c>
      <c r="AH44" s="103">
        <v>2717199</v>
      </c>
      <c r="AI44" s="160">
        <v>46204</v>
      </c>
      <c r="AJ44" s="160">
        <v>46218</v>
      </c>
      <c r="BI44" s="162" t="s">
        <v>278</v>
      </c>
      <c r="BJ44" s="158" t="s">
        <v>332</v>
      </c>
      <c r="BK44" s="162" t="s">
        <v>280</v>
      </c>
      <c r="BL44" s="138">
        <v>1</v>
      </c>
      <c r="BM44" s="160">
        <v>46028</v>
      </c>
      <c r="BN44" s="176">
        <v>1336479180</v>
      </c>
      <c r="BO44" s="158">
        <v>20</v>
      </c>
      <c r="BP44" s="160">
        <v>46028</v>
      </c>
      <c r="BQ44" s="172">
        <v>34417860</v>
      </c>
      <c r="CS44" s="166" t="s">
        <v>1893</v>
      </c>
      <c r="CT44" s="168">
        <v>40439797.200000003</v>
      </c>
      <c r="CU44" s="158">
        <v>184</v>
      </c>
      <c r="CV44" s="158" t="s">
        <v>766</v>
      </c>
      <c r="CY44" s="162">
        <v>6920</v>
      </c>
      <c r="CZ44" s="162" t="s">
        <v>289</v>
      </c>
      <c r="DA44" s="170">
        <f t="shared" si="0"/>
        <v>34417860</v>
      </c>
      <c r="DB44" s="184">
        <f t="shared" si="1"/>
        <v>0</v>
      </c>
      <c r="DC44" s="170">
        <f t="shared" si="2"/>
        <v>0</v>
      </c>
      <c r="DZ44" s="239" t="s">
        <v>1536</v>
      </c>
      <c r="EA44" s="235" t="s">
        <v>281</v>
      </c>
    </row>
    <row r="45" spans="1:131" hidden="1" x14ac:dyDescent="0.2">
      <c r="A45" s="164"/>
      <c r="B45" s="164" t="s">
        <v>1537</v>
      </c>
      <c r="C45" s="201">
        <v>1121912878</v>
      </c>
      <c r="D45" s="164" t="s">
        <v>287</v>
      </c>
      <c r="E45" s="164" t="s">
        <v>291</v>
      </c>
      <c r="F45" s="164" t="s">
        <v>350</v>
      </c>
      <c r="G45" s="98">
        <v>46028</v>
      </c>
      <c r="H45" s="105">
        <v>34417860</v>
      </c>
      <c r="I45" s="164" t="s">
        <v>1185</v>
      </c>
      <c r="J45" s="98">
        <v>46028</v>
      </c>
      <c r="K45" s="98">
        <v>46218</v>
      </c>
      <c r="L45" s="164" t="s">
        <v>288</v>
      </c>
      <c r="M45" s="164" t="s">
        <v>288</v>
      </c>
      <c r="N45" s="164" t="s">
        <v>288</v>
      </c>
      <c r="O45" s="138">
        <v>7</v>
      </c>
      <c r="P45" s="105">
        <v>4528666</v>
      </c>
      <c r="Q45" s="169">
        <v>46028</v>
      </c>
      <c r="R45" s="102">
        <v>46053</v>
      </c>
      <c r="S45" s="105">
        <v>5434399</v>
      </c>
      <c r="T45" s="102">
        <v>46054</v>
      </c>
      <c r="U45" s="160">
        <v>46081</v>
      </c>
      <c r="V45" s="105">
        <v>5434399</v>
      </c>
      <c r="W45" s="102">
        <v>46082</v>
      </c>
      <c r="X45" s="102">
        <v>46112</v>
      </c>
      <c r="Y45" s="105">
        <v>5434399</v>
      </c>
      <c r="Z45" s="160">
        <v>46113</v>
      </c>
      <c r="AA45" s="160">
        <v>46142</v>
      </c>
      <c r="AB45" s="105">
        <v>5434399</v>
      </c>
      <c r="AC45" s="160">
        <v>46143</v>
      </c>
      <c r="AD45" s="160">
        <v>46173</v>
      </c>
      <c r="AE45" s="105">
        <v>5434399</v>
      </c>
      <c r="AF45" s="160">
        <v>46174</v>
      </c>
      <c r="AG45" s="160">
        <v>46203</v>
      </c>
      <c r="AH45" s="103">
        <v>2717199</v>
      </c>
      <c r="AI45" s="160">
        <v>46204</v>
      </c>
      <c r="AJ45" s="160">
        <v>46218</v>
      </c>
      <c r="BI45" s="162" t="s">
        <v>278</v>
      </c>
      <c r="BJ45" s="158" t="s">
        <v>332</v>
      </c>
      <c r="BK45" s="162" t="s">
        <v>280</v>
      </c>
      <c r="BL45" s="138">
        <v>1</v>
      </c>
      <c r="BM45" s="160">
        <v>46028</v>
      </c>
      <c r="BN45" s="176">
        <v>1336479180</v>
      </c>
      <c r="BO45" s="158">
        <v>21</v>
      </c>
      <c r="BP45" s="160">
        <v>46028</v>
      </c>
      <c r="BQ45" s="172">
        <v>34417860</v>
      </c>
      <c r="CS45" s="166" t="s">
        <v>1894</v>
      </c>
      <c r="CT45" s="167">
        <v>1121912878</v>
      </c>
      <c r="CU45" s="158">
        <v>184</v>
      </c>
      <c r="CV45" s="158" t="s">
        <v>766</v>
      </c>
      <c r="CY45" s="162">
        <v>7490</v>
      </c>
      <c r="CZ45" s="162" t="s">
        <v>290</v>
      </c>
      <c r="DA45" s="170">
        <f t="shared" si="0"/>
        <v>34417860</v>
      </c>
      <c r="DB45" s="184">
        <f t="shared" si="1"/>
        <v>0</v>
      </c>
      <c r="DC45" s="170">
        <f t="shared" si="2"/>
        <v>0</v>
      </c>
      <c r="DZ45" s="239" t="s">
        <v>1538</v>
      </c>
      <c r="EA45" s="235" t="s">
        <v>281</v>
      </c>
    </row>
    <row r="46" spans="1:131" hidden="1" x14ac:dyDescent="0.2">
      <c r="A46" s="164"/>
      <c r="B46" s="164" t="s">
        <v>1539</v>
      </c>
      <c r="C46" s="201">
        <v>1121931560</v>
      </c>
      <c r="D46" s="164" t="s">
        <v>885</v>
      </c>
      <c r="E46" s="164" t="s">
        <v>291</v>
      </c>
      <c r="F46" s="164" t="s">
        <v>350</v>
      </c>
      <c r="G46" s="98">
        <v>46028</v>
      </c>
      <c r="H46" s="105">
        <v>19137313</v>
      </c>
      <c r="I46" s="164" t="s">
        <v>1185</v>
      </c>
      <c r="J46" s="98">
        <v>46028</v>
      </c>
      <c r="K46" s="98">
        <v>46218</v>
      </c>
      <c r="L46" s="164" t="s">
        <v>288</v>
      </c>
      <c r="M46" s="164" t="s">
        <v>288</v>
      </c>
      <c r="N46" s="164" t="s">
        <v>288</v>
      </c>
      <c r="O46" s="138">
        <v>7</v>
      </c>
      <c r="P46" s="105">
        <v>2518068</v>
      </c>
      <c r="Q46" s="169">
        <v>46028</v>
      </c>
      <c r="R46" s="102">
        <v>46053</v>
      </c>
      <c r="S46" s="105">
        <v>3021681</v>
      </c>
      <c r="T46" s="102">
        <v>46054</v>
      </c>
      <c r="U46" s="160">
        <v>46081</v>
      </c>
      <c r="V46" s="105">
        <v>3021681</v>
      </c>
      <c r="W46" s="102">
        <v>46082</v>
      </c>
      <c r="X46" s="102">
        <v>46112</v>
      </c>
      <c r="Y46" s="105">
        <v>3021681</v>
      </c>
      <c r="Z46" s="160">
        <v>46113</v>
      </c>
      <c r="AA46" s="160">
        <v>46142</v>
      </c>
      <c r="AB46" s="105">
        <v>3021681</v>
      </c>
      <c r="AC46" s="160">
        <v>46143</v>
      </c>
      <c r="AD46" s="160">
        <v>46173</v>
      </c>
      <c r="AE46" s="105">
        <v>3021681</v>
      </c>
      <c r="AF46" s="160">
        <v>46174</v>
      </c>
      <c r="AG46" s="160">
        <v>46203</v>
      </c>
      <c r="AH46" s="103">
        <v>1510840</v>
      </c>
      <c r="AI46" s="160">
        <v>46204</v>
      </c>
      <c r="AJ46" s="160">
        <v>46218</v>
      </c>
      <c r="BI46" s="162" t="s">
        <v>278</v>
      </c>
      <c r="BJ46" s="158" t="s">
        <v>332</v>
      </c>
      <c r="BK46" s="162" t="s">
        <v>280</v>
      </c>
      <c r="BL46" s="138">
        <v>1</v>
      </c>
      <c r="BM46" s="160">
        <v>46028</v>
      </c>
      <c r="BN46" s="176">
        <v>1336479180</v>
      </c>
      <c r="BO46" s="158">
        <v>22</v>
      </c>
      <c r="BP46" s="160">
        <v>46028</v>
      </c>
      <c r="BQ46" s="172">
        <v>19137313</v>
      </c>
      <c r="CS46" s="166" t="s">
        <v>1895</v>
      </c>
      <c r="CT46" s="167">
        <v>1121931560</v>
      </c>
      <c r="CU46" s="158">
        <v>184</v>
      </c>
      <c r="CV46" s="158" t="s">
        <v>766</v>
      </c>
      <c r="CY46" s="162">
        <v>7490</v>
      </c>
      <c r="CZ46" s="162" t="s">
        <v>290</v>
      </c>
      <c r="DA46" s="170">
        <f t="shared" si="0"/>
        <v>19137313</v>
      </c>
      <c r="DB46" s="184">
        <f t="shared" si="1"/>
        <v>0</v>
      </c>
      <c r="DC46" s="170">
        <f t="shared" si="2"/>
        <v>0</v>
      </c>
      <c r="DZ46" s="239" t="s">
        <v>1540</v>
      </c>
      <c r="EA46" s="235" t="s">
        <v>281</v>
      </c>
    </row>
    <row r="47" spans="1:131" hidden="1" x14ac:dyDescent="0.2">
      <c r="A47" s="202"/>
      <c r="B47" s="164" t="s">
        <v>1541</v>
      </c>
      <c r="C47" s="201">
        <v>1026577505</v>
      </c>
      <c r="D47" s="164" t="s">
        <v>385</v>
      </c>
      <c r="E47" s="164" t="s">
        <v>291</v>
      </c>
      <c r="F47" s="164" t="s">
        <v>310</v>
      </c>
      <c r="G47" s="98">
        <v>46028</v>
      </c>
      <c r="H47" s="105">
        <v>34417860</v>
      </c>
      <c r="I47" s="164" t="s">
        <v>1185</v>
      </c>
      <c r="J47" s="98">
        <v>46028</v>
      </c>
      <c r="K47" s="98">
        <v>46218</v>
      </c>
      <c r="L47" s="164" t="s">
        <v>288</v>
      </c>
      <c r="M47" s="164" t="s">
        <v>288</v>
      </c>
      <c r="N47" s="164" t="s">
        <v>288</v>
      </c>
      <c r="O47" s="138">
        <v>7</v>
      </c>
      <c r="P47" s="105">
        <v>4528666</v>
      </c>
      <c r="Q47" s="169">
        <v>46028</v>
      </c>
      <c r="R47" s="102">
        <v>46053</v>
      </c>
      <c r="S47" s="105">
        <v>5434399</v>
      </c>
      <c r="T47" s="102">
        <v>46054</v>
      </c>
      <c r="U47" s="160">
        <v>46081</v>
      </c>
      <c r="V47" s="105">
        <v>5434399</v>
      </c>
      <c r="W47" s="102">
        <v>46082</v>
      </c>
      <c r="X47" s="102">
        <v>46112</v>
      </c>
      <c r="Y47" s="105">
        <v>5434399</v>
      </c>
      <c r="Z47" s="160">
        <v>46113</v>
      </c>
      <c r="AA47" s="160">
        <v>46142</v>
      </c>
      <c r="AB47" s="105">
        <v>5434399</v>
      </c>
      <c r="AC47" s="160">
        <v>46143</v>
      </c>
      <c r="AD47" s="160">
        <v>46173</v>
      </c>
      <c r="AE47" s="105">
        <v>5434399</v>
      </c>
      <c r="AF47" s="160">
        <v>46174</v>
      </c>
      <c r="AG47" s="160">
        <v>46203</v>
      </c>
      <c r="AH47" s="103">
        <v>2717199</v>
      </c>
      <c r="AI47" s="160">
        <v>46204</v>
      </c>
      <c r="AJ47" s="160">
        <v>46218</v>
      </c>
      <c r="BI47" s="162" t="s">
        <v>278</v>
      </c>
      <c r="BJ47" s="158" t="s">
        <v>332</v>
      </c>
      <c r="BK47" s="162" t="s">
        <v>280</v>
      </c>
      <c r="BL47" s="138">
        <v>1</v>
      </c>
      <c r="BM47" s="160">
        <v>46028</v>
      </c>
      <c r="BN47" s="176">
        <v>1336479180</v>
      </c>
      <c r="BO47" s="158">
        <v>23</v>
      </c>
      <c r="BP47" s="160">
        <v>46028</v>
      </c>
      <c r="BQ47" s="172">
        <v>34417860</v>
      </c>
      <c r="CS47" s="166" t="s">
        <v>1896</v>
      </c>
      <c r="CT47" s="167">
        <v>1026577505</v>
      </c>
      <c r="CU47" s="158">
        <v>184</v>
      </c>
      <c r="CV47" s="158" t="s">
        <v>766</v>
      </c>
      <c r="CY47" s="162">
        <v>6920</v>
      </c>
      <c r="CZ47" s="162" t="s">
        <v>289</v>
      </c>
      <c r="DA47" s="170">
        <f t="shared" si="0"/>
        <v>34417860</v>
      </c>
      <c r="DB47" s="184">
        <f t="shared" si="1"/>
        <v>0</v>
      </c>
      <c r="DC47" s="170">
        <f t="shared" si="2"/>
        <v>0</v>
      </c>
      <c r="DZ47" s="239" t="s">
        <v>1542</v>
      </c>
      <c r="EA47" s="235" t="s">
        <v>281</v>
      </c>
    </row>
    <row r="48" spans="1:131" hidden="1" x14ac:dyDescent="0.2">
      <c r="A48" s="164"/>
      <c r="B48" s="164" t="s">
        <v>1543</v>
      </c>
      <c r="C48" s="201">
        <v>1122138868</v>
      </c>
      <c r="D48" s="164" t="s">
        <v>386</v>
      </c>
      <c r="E48" s="164" t="s">
        <v>291</v>
      </c>
      <c r="F48" s="164" t="s">
        <v>310</v>
      </c>
      <c r="G48" s="98">
        <v>46028</v>
      </c>
      <c r="H48" s="105">
        <v>21455288</v>
      </c>
      <c r="I48" s="164" t="s">
        <v>1185</v>
      </c>
      <c r="J48" s="98">
        <v>46028</v>
      </c>
      <c r="K48" s="98">
        <v>46218</v>
      </c>
      <c r="L48" s="164" t="s">
        <v>288</v>
      </c>
      <c r="M48" s="164" t="s">
        <v>288</v>
      </c>
      <c r="N48" s="164" t="s">
        <v>288</v>
      </c>
      <c r="O48" s="138">
        <v>7</v>
      </c>
      <c r="P48" s="105">
        <v>2823064</v>
      </c>
      <c r="Q48" s="169">
        <v>46028</v>
      </c>
      <c r="R48" s="102">
        <v>46053</v>
      </c>
      <c r="S48" s="105">
        <v>3387677</v>
      </c>
      <c r="T48" s="102">
        <v>46054</v>
      </c>
      <c r="U48" s="160">
        <v>46081</v>
      </c>
      <c r="V48" s="105">
        <v>3387677</v>
      </c>
      <c r="W48" s="102">
        <v>46082</v>
      </c>
      <c r="X48" s="102">
        <v>46112</v>
      </c>
      <c r="Y48" s="105">
        <v>3387677</v>
      </c>
      <c r="Z48" s="160">
        <v>46113</v>
      </c>
      <c r="AA48" s="160">
        <v>46142</v>
      </c>
      <c r="AB48" s="105">
        <v>3387677</v>
      </c>
      <c r="AC48" s="160">
        <v>46143</v>
      </c>
      <c r="AD48" s="160">
        <v>46173</v>
      </c>
      <c r="AE48" s="105">
        <v>3387677</v>
      </c>
      <c r="AF48" s="160">
        <v>46174</v>
      </c>
      <c r="AG48" s="160">
        <v>46203</v>
      </c>
      <c r="AH48" s="103">
        <v>1693839</v>
      </c>
      <c r="AI48" s="160">
        <v>46204</v>
      </c>
      <c r="AJ48" s="160">
        <v>46218</v>
      </c>
      <c r="BI48" s="162" t="s">
        <v>278</v>
      </c>
      <c r="BJ48" s="158" t="s">
        <v>332</v>
      </c>
      <c r="BK48" s="162" t="s">
        <v>280</v>
      </c>
      <c r="BL48" s="138">
        <v>1</v>
      </c>
      <c r="BM48" s="160">
        <v>46028</v>
      </c>
      <c r="BN48" s="176">
        <v>1336479180</v>
      </c>
      <c r="BO48" s="158">
        <v>24</v>
      </c>
      <c r="BP48" s="160">
        <v>46028</v>
      </c>
      <c r="BQ48" s="172">
        <v>21455288</v>
      </c>
      <c r="CS48" s="166" t="s">
        <v>1897</v>
      </c>
      <c r="CT48" s="167">
        <v>1122138868</v>
      </c>
      <c r="CU48" s="158">
        <v>184</v>
      </c>
      <c r="CV48" s="158" t="s">
        <v>766</v>
      </c>
      <c r="CY48" s="162">
        <v>6910</v>
      </c>
      <c r="CZ48" s="162" t="s">
        <v>289</v>
      </c>
      <c r="DA48" s="170">
        <f t="shared" si="0"/>
        <v>21455288</v>
      </c>
      <c r="DB48" s="184">
        <f t="shared" si="1"/>
        <v>0</v>
      </c>
      <c r="DC48" s="170">
        <f t="shared" si="2"/>
        <v>0</v>
      </c>
      <c r="DZ48" s="239" t="s">
        <v>1544</v>
      </c>
      <c r="EA48" s="235" t="s">
        <v>281</v>
      </c>
    </row>
    <row r="49" spans="1:131" hidden="1" x14ac:dyDescent="0.2">
      <c r="A49" s="200"/>
      <c r="B49" s="164" t="s">
        <v>1545</v>
      </c>
      <c r="C49" s="201">
        <v>1120352344</v>
      </c>
      <c r="D49" s="164" t="s">
        <v>508</v>
      </c>
      <c r="E49" s="164" t="s">
        <v>292</v>
      </c>
      <c r="F49" s="164" t="s">
        <v>509</v>
      </c>
      <c r="G49" s="98">
        <v>46028</v>
      </c>
      <c r="H49" s="105">
        <v>10299697</v>
      </c>
      <c r="I49" s="164" t="s">
        <v>1185</v>
      </c>
      <c r="J49" s="98">
        <v>46028</v>
      </c>
      <c r="K49" s="98">
        <v>46218</v>
      </c>
      <c r="L49" s="164" t="s">
        <v>288</v>
      </c>
      <c r="M49" s="164" t="s">
        <v>288</v>
      </c>
      <c r="N49" s="164" t="s">
        <v>288</v>
      </c>
      <c r="O49" s="138">
        <v>7</v>
      </c>
      <c r="P49" s="105">
        <v>1355223</v>
      </c>
      <c r="Q49" s="169">
        <v>46028</v>
      </c>
      <c r="R49" s="102">
        <v>46053</v>
      </c>
      <c r="S49" s="105">
        <v>1626268</v>
      </c>
      <c r="T49" s="102">
        <v>46054</v>
      </c>
      <c r="U49" s="160">
        <v>46081</v>
      </c>
      <c r="V49" s="105">
        <v>1626268</v>
      </c>
      <c r="W49" s="102">
        <v>46082</v>
      </c>
      <c r="X49" s="102">
        <v>46112</v>
      </c>
      <c r="Y49" s="105">
        <v>1626268</v>
      </c>
      <c r="Z49" s="160">
        <v>46113</v>
      </c>
      <c r="AA49" s="160">
        <v>46142</v>
      </c>
      <c r="AB49" s="105">
        <v>1626268</v>
      </c>
      <c r="AC49" s="160">
        <v>46143</v>
      </c>
      <c r="AD49" s="160">
        <v>46173</v>
      </c>
      <c r="AE49" s="105">
        <v>1626268</v>
      </c>
      <c r="AF49" s="160">
        <v>46174</v>
      </c>
      <c r="AG49" s="160">
        <v>46203</v>
      </c>
      <c r="AH49" s="103">
        <v>813134</v>
      </c>
      <c r="AI49" s="160">
        <v>46204</v>
      </c>
      <c r="AJ49" s="160">
        <v>46218</v>
      </c>
      <c r="BI49" s="162" t="s">
        <v>278</v>
      </c>
      <c r="BJ49" s="158" t="s">
        <v>332</v>
      </c>
      <c r="BK49" s="162" t="s">
        <v>280</v>
      </c>
      <c r="BL49" s="138">
        <v>1</v>
      </c>
      <c r="BM49" s="160">
        <v>46028</v>
      </c>
      <c r="BN49" s="176">
        <v>1336479180</v>
      </c>
      <c r="BO49" s="158">
        <v>25</v>
      </c>
      <c r="BP49" s="160">
        <v>46028</v>
      </c>
      <c r="BQ49" s="172">
        <v>10299697</v>
      </c>
      <c r="CS49" s="166" t="s">
        <v>725</v>
      </c>
      <c r="CT49" s="99">
        <v>1120352344</v>
      </c>
      <c r="CU49" s="158">
        <v>184</v>
      </c>
      <c r="CV49" s="158" t="s">
        <v>766</v>
      </c>
      <c r="CY49" s="162">
        <v>7490</v>
      </c>
      <c r="CZ49" s="162" t="s">
        <v>290</v>
      </c>
      <c r="DA49" s="170">
        <f t="shared" si="0"/>
        <v>10299697</v>
      </c>
      <c r="DB49" s="184">
        <f t="shared" si="1"/>
        <v>0</v>
      </c>
      <c r="DC49" s="170">
        <f t="shared" si="2"/>
        <v>0</v>
      </c>
      <c r="DZ49" s="239" t="s">
        <v>1546</v>
      </c>
      <c r="EA49" s="180" t="s">
        <v>281</v>
      </c>
    </row>
    <row r="50" spans="1:131" hidden="1" x14ac:dyDescent="0.2">
      <c r="A50" s="217"/>
      <c r="B50" s="164" t="s">
        <v>1547</v>
      </c>
      <c r="C50" s="201">
        <v>40218615</v>
      </c>
      <c r="D50" s="108" t="s">
        <v>388</v>
      </c>
      <c r="E50" s="164" t="s">
        <v>291</v>
      </c>
      <c r="F50" s="164" t="s">
        <v>389</v>
      </c>
      <c r="G50" s="98">
        <v>46028</v>
      </c>
      <c r="H50" s="105">
        <v>25925145</v>
      </c>
      <c r="I50" s="164" t="s">
        <v>1185</v>
      </c>
      <c r="J50" s="98">
        <v>46028</v>
      </c>
      <c r="K50" s="98">
        <v>46218</v>
      </c>
      <c r="L50" s="164" t="s">
        <v>288</v>
      </c>
      <c r="M50" s="164" t="s">
        <v>288</v>
      </c>
      <c r="N50" s="164" t="s">
        <v>288</v>
      </c>
      <c r="O50" s="138">
        <v>7</v>
      </c>
      <c r="P50" s="105">
        <v>3411203</v>
      </c>
      <c r="Q50" s="169">
        <v>46028</v>
      </c>
      <c r="R50" s="102">
        <v>46053</v>
      </c>
      <c r="S50" s="105">
        <v>4093444</v>
      </c>
      <c r="T50" s="102">
        <v>46054</v>
      </c>
      <c r="U50" s="160">
        <v>46081</v>
      </c>
      <c r="V50" s="105">
        <v>4093444</v>
      </c>
      <c r="W50" s="102">
        <v>46082</v>
      </c>
      <c r="X50" s="102">
        <v>46112</v>
      </c>
      <c r="Y50" s="105">
        <v>4093444</v>
      </c>
      <c r="Z50" s="160">
        <v>46113</v>
      </c>
      <c r="AA50" s="160">
        <v>46142</v>
      </c>
      <c r="AB50" s="105">
        <v>4093444</v>
      </c>
      <c r="AC50" s="160">
        <v>46143</v>
      </c>
      <c r="AD50" s="160">
        <v>46173</v>
      </c>
      <c r="AE50" s="105">
        <v>4093444</v>
      </c>
      <c r="AF50" s="160">
        <v>46174</v>
      </c>
      <c r="AG50" s="160">
        <v>46203</v>
      </c>
      <c r="AH50" s="103">
        <v>2046722</v>
      </c>
      <c r="AI50" s="160">
        <v>46204</v>
      </c>
      <c r="AJ50" s="160">
        <v>46218</v>
      </c>
      <c r="BI50" s="162" t="s">
        <v>278</v>
      </c>
      <c r="BJ50" s="158" t="s">
        <v>332</v>
      </c>
      <c r="BK50" s="162" t="s">
        <v>280</v>
      </c>
      <c r="BL50" s="138">
        <v>1</v>
      </c>
      <c r="BM50" s="160">
        <v>46028</v>
      </c>
      <c r="BN50" s="176">
        <v>1336479180</v>
      </c>
      <c r="BO50" s="158">
        <v>60</v>
      </c>
      <c r="BP50" s="160">
        <v>46028</v>
      </c>
      <c r="BQ50" s="172">
        <v>25925145</v>
      </c>
      <c r="CS50" s="166" t="s">
        <v>1898</v>
      </c>
      <c r="CT50" s="168">
        <v>40218615</v>
      </c>
      <c r="CU50" s="158">
        <v>184</v>
      </c>
      <c r="CV50" s="158" t="s">
        <v>768</v>
      </c>
      <c r="CY50" s="162">
        <v>8299</v>
      </c>
      <c r="CZ50" s="162" t="s">
        <v>290</v>
      </c>
      <c r="DA50" s="170">
        <f t="shared" si="0"/>
        <v>25925145</v>
      </c>
      <c r="DB50" s="184">
        <f t="shared" si="1"/>
        <v>0</v>
      </c>
      <c r="DC50" s="170">
        <f t="shared" si="2"/>
        <v>0</v>
      </c>
      <c r="DZ50" s="239" t="s">
        <v>1548</v>
      </c>
      <c r="EA50" s="180" t="s">
        <v>1078</v>
      </c>
    </row>
    <row r="51" spans="1:131" hidden="1" x14ac:dyDescent="0.2">
      <c r="A51" s="217"/>
      <c r="B51" s="164" t="s">
        <v>1549</v>
      </c>
      <c r="C51" s="203">
        <v>40447397</v>
      </c>
      <c r="D51" s="108" t="s">
        <v>390</v>
      </c>
      <c r="E51" s="164" t="s">
        <v>291</v>
      </c>
      <c r="F51" s="164" t="s">
        <v>389</v>
      </c>
      <c r="G51" s="98">
        <v>46028</v>
      </c>
      <c r="H51" s="105">
        <v>25925145</v>
      </c>
      <c r="I51" s="164" t="s">
        <v>1185</v>
      </c>
      <c r="J51" s="98">
        <v>46028</v>
      </c>
      <c r="K51" s="98">
        <v>46218</v>
      </c>
      <c r="L51" s="164" t="s">
        <v>288</v>
      </c>
      <c r="M51" s="164" t="s">
        <v>288</v>
      </c>
      <c r="N51" s="164" t="s">
        <v>288</v>
      </c>
      <c r="O51" s="138">
        <v>7</v>
      </c>
      <c r="P51" s="105">
        <v>3411203</v>
      </c>
      <c r="Q51" s="169">
        <v>46028</v>
      </c>
      <c r="R51" s="102">
        <v>46053</v>
      </c>
      <c r="S51" s="105">
        <v>4093444</v>
      </c>
      <c r="T51" s="102">
        <v>46054</v>
      </c>
      <c r="U51" s="160">
        <v>46081</v>
      </c>
      <c r="V51" s="105">
        <v>4093444</v>
      </c>
      <c r="W51" s="102">
        <v>46082</v>
      </c>
      <c r="X51" s="102">
        <v>46112</v>
      </c>
      <c r="Y51" s="105">
        <v>4093444</v>
      </c>
      <c r="Z51" s="160">
        <v>46113</v>
      </c>
      <c r="AA51" s="160">
        <v>46142</v>
      </c>
      <c r="AB51" s="105">
        <v>4093444</v>
      </c>
      <c r="AC51" s="160">
        <v>46143</v>
      </c>
      <c r="AD51" s="160">
        <v>46173</v>
      </c>
      <c r="AE51" s="105">
        <v>4093444</v>
      </c>
      <c r="AF51" s="160">
        <v>46174</v>
      </c>
      <c r="AG51" s="160">
        <v>46203</v>
      </c>
      <c r="AH51" s="103">
        <v>2046722</v>
      </c>
      <c r="AI51" s="160">
        <v>46204</v>
      </c>
      <c r="AJ51" s="160">
        <v>46218</v>
      </c>
      <c r="BI51" s="162" t="s">
        <v>278</v>
      </c>
      <c r="BJ51" s="158" t="s">
        <v>332</v>
      </c>
      <c r="BK51" s="162" t="s">
        <v>280</v>
      </c>
      <c r="BL51" s="138">
        <v>1</v>
      </c>
      <c r="BM51" s="160">
        <v>46028</v>
      </c>
      <c r="BN51" s="176">
        <v>1336479180</v>
      </c>
      <c r="BO51" s="158">
        <v>27</v>
      </c>
      <c r="BP51" s="160">
        <v>46028</v>
      </c>
      <c r="BQ51" s="172">
        <v>25925145</v>
      </c>
      <c r="CS51" s="166" t="s">
        <v>1899</v>
      </c>
      <c r="CT51" s="100">
        <v>40447397</v>
      </c>
      <c r="CU51" s="158">
        <v>184</v>
      </c>
      <c r="CV51" s="158" t="s">
        <v>767</v>
      </c>
      <c r="CY51" s="162">
        <v>8299</v>
      </c>
      <c r="CZ51" s="162" t="s">
        <v>290</v>
      </c>
      <c r="DA51" s="170">
        <f t="shared" si="0"/>
        <v>25925145</v>
      </c>
      <c r="DB51" s="184">
        <f t="shared" si="1"/>
        <v>0</v>
      </c>
      <c r="DC51" s="170">
        <f t="shared" si="2"/>
        <v>0</v>
      </c>
      <c r="DZ51" s="239" t="s">
        <v>1550</v>
      </c>
      <c r="EA51" s="180" t="s">
        <v>1078</v>
      </c>
    </row>
    <row r="52" spans="1:131" hidden="1" x14ac:dyDescent="0.2">
      <c r="A52" s="164"/>
      <c r="B52" s="164" t="s">
        <v>1551</v>
      </c>
      <c r="C52" s="201">
        <v>1121845390</v>
      </c>
      <c r="D52" s="164" t="s">
        <v>391</v>
      </c>
      <c r="E52" s="164" t="s">
        <v>292</v>
      </c>
      <c r="F52" s="164" t="s">
        <v>392</v>
      </c>
      <c r="G52" s="98">
        <v>46028</v>
      </c>
      <c r="H52" s="105">
        <v>16985436</v>
      </c>
      <c r="I52" s="164" t="s">
        <v>1185</v>
      </c>
      <c r="J52" s="98">
        <v>46028</v>
      </c>
      <c r="K52" s="98">
        <v>46218</v>
      </c>
      <c r="L52" s="164" t="s">
        <v>288</v>
      </c>
      <c r="M52" s="164" t="s">
        <v>288</v>
      </c>
      <c r="N52" s="164" t="s">
        <v>288</v>
      </c>
      <c r="O52" s="138">
        <v>7</v>
      </c>
      <c r="P52" s="105">
        <v>2234926</v>
      </c>
      <c r="Q52" s="169">
        <v>46028</v>
      </c>
      <c r="R52" s="102">
        <v>46053</v>
      </c>
      <c r="S52" s="105">
        <v>2681911</v>
      </c>
      <c r="T52" s="102">
        <v>46054</v>
      </c>
      <c r="U52" s="160">
        <v>46081</v>
      </c>
      <c r="V52" s="105">
        <v>2681911</v>
      </c>
      <c r="W52" s="102">
        <v>46082</v>
      </c>
      <c r="X52" s="102">
        <v>46112</v>
      </c>
      <c r="Y52" s="105">
        <v>2681911</v>
      </c>
      <c r="Z52" s="160">
        <v>46113</v>
      </c>
      <c r="AA52" s="160">
        <v>46142</v>
      </c>
      <c r="AB52" s="105">
        <v>2681911</v>
      </c>
      <c r="AC52" s="160">
        <v>46143</v>
      </c>
      <c r="AD52" s="160">
        <v>46173</v>
      </c>
      <c r="AE52" s="105">
        <v>2681911</v>
      </c>
      <c r="AF52" s="160">
        <v>46174</v>
      </c>
      <c r="AG52" s="160">
        <v>46203</v>
      </c>
      <c r="AH52" s="103">
        <v>1340955</v>
      </c>
      <c r="AI52" s="160">
        <v>46204</v>
      </c>
      <c r="AJ52" s="160">
        <v>46218</v>
      </c>
      <c r="BI52" s="162" t="s">
        <v>278</v>
      </c>
      <c r="BJ52" s="158" t="s">
        <v>332</v>
      </c>
      <c r="BK52" s="162" t="s">
        <v>280</v>
      </c>
      <c r="BL52" s="138">
        <v>1</v>
      </c>
      <c r="BM52" s="160">
        <v>46028</v>
      </c>
      <c r="BN52" s="176">
        <v>1336479180</v>
      </c>
      <c r="BO52" s="158">
        <v>29</v>
      </c>
      <c r="BP52" s="160">
        <v>46028</v>
      </c>
      <c r="BQ52" s="172">
        <v>16985436</v>
      </c>
      <c r="CS52" s="166" t="s">
        <v>1900</v>
      </c>
      <c r="CT52" s="99">
        <v>1121845390.4000001</v>
      </c>
      <c r="CU52" s="158">
        <v>184</v>
      </c>
      <c r="CV52" s="158" t="s">
        <v>767</v>
      </c>
      <c r="CY52" s="162">
        <v>9609</v>
      </c>
      <c r="CZ52" s="162" t="s">
        <v>290</v>
      </c>
      <c r="DA52" s="170">
        <f t="shared" si="0"/>
        <v>16985436</v>
      </c>
      <c r="DB52" s="184">
        <f t="shared" si="1"/>
        <v>0</v>
      </c>
      <c r="DC52" s="170">
        <f t="shared" si="2"/>
        <v>0</v>
      </c>
      <c r="DZ52" s="239" t="s">
        <v>1552</v>
      </c>
      <c r="EA52" s="180" t="s">
        <v>1078</v>
      </c>
    </row>
    <row r="53" spans="1:131" hidden="1" x14ac:dyDescent="0.2">
      <c r="A53" s="164"/>
      <c r="B53" s="164" t="s">
        <v>1553</v>
      </c>
      <c r="C53" s="201">
        <v>40445474</v>
      </c>
      <c r="D53" s="164" t="s">
        <v>393</v>
      </c>
      <c r="E53" s="164" t="s">
        <v>291</v>
      </c>
      <c r="F53" s="164" t="s">
        <v>394</v>
      </c>
      <c r="G53" s="98">
        <v>46028</v>
      </c>
      <c r="H53" s="105">
        <v>34417860</v>
      </c>
      <c r="I53" s="164" t="s">
        <v>1185</v>
      </c>
      <c r="J53" s="98">
        <v>46028</v>
      </c>
      <c r="K53" s="98">
        <v>46218</v>
      </c>
      <c r="L53" s="164" t="s">
        <v>288</v>
      </c>
      <c r="M53" s="164" t="s">
        <v>288</v>
      </c>
      <c r="N53" s="164" t="s">
        <v>288</v>
      </c>
      <c r="O53" s="138">
        <v>7</v>
      </c>
      <c r="P53" s="105">
        <v>4528666</v>
      </c>
      <c r="Q53" s="169">
        <v>46028</v>
      </c>
      <c r="R53" s="102">
        <v>46053</v>
      </c>
      <c r="S53" s="105">
        <v>5434399</v>
      </c>
      <c r="T53" s="102">
        <v>46054</v>
      </c>
      <c r="U53" s="160">
        <v>46081</v>
      </c>
      <c r="V53" s="105">
        <v>5434399</v>
      </c>
      <c r="W53" s="102">
        <v>46082</v>
      </c>
      <c r="X53" s="102">
        <v>46112</v>
      </c>
      <c r="Y53" s="105">
        <v>5434399</v>
      </c>
      <c r="Z53" s="160">
        <v>46113</v>
      </c>
      <c r="AA53" s="160">
        <v>46142</v>
      </c>
      <c r="AB53" s="105">
        <v>5434399</v>
      </c>
      <c r="AC53" s="160">
        <v>46143</v>
      </c>
      <c r="AD53" s="160">
        <v>46173</v>
      </c>
      <c r="AE53" s="105">
        <v>5434399</v>
      </c>
      <c r="AF53" s="160">
        <v>46174</v>
      </c>
      <c r="AG53" s="160">
        <v>46203</v>
      </c>
      <c r="AH53" s="103">
        <v>2717199</v>
      </c>
      <c r="AI53" s="160">
        <v>46204</v>
      </c>
      <c r="AJ53" s="160">
        <v>46218</v>
      </c>
      <c r="BI53" s="162" t="s">
        <v>278</v>
      </c>
      <c r="BJ53" s="158" t="s">
        <v>332</v>
      </c>
      <c r="BK53" s="162" t="s">
        <v>280</v>
      </c>
      <c r="BL53" s="138">
        <v>1</v>
      </c>
      <c r="BM53" s="160">
        <v>46028</v>
      </c>
      <c r="BN53" s="176">
        <v>1336479180</v>
      </c>
      <c r="BO53" s="158">
        <v>26</v>
      </c>
      <c r="BP53" s="160">
        <v>46028</v>
      </c>
      <c r="BQ53" s="172">
        <v>34417860</v>
      </c>
      <c r="CS53" s="166" t="s">
        <v>1901</v>
      </c>
      <c r="CT53" s="159">
        <v>40445474.299999997</v>
      </c>
      <c r="CU53" s="158">
        <v>184</v>
      </c>
      <c r="CV53" s="158" t="s">
        <v>767</v>
      </c>
      <c r="CY53" s="162">
        <v>7110</v>
      </c>
      <c r="CZ53" s="162" t="s">
        <v>289</v>
      </c>
      <c r="DA53" s="170">
        <f t="shared" si="0"/>
        <v>34417860</v>
      </c>
      <c r="DB53" s="184">
        <f t="shared" si="1"/>
        <v>0</v>
      </c>
      <c r="DC53" s="170">
        <f t="shared" si="2"/>
        <v>0</v>
      </c>
      <c r="DZ53" s="239" t="s">
        <v>1554</v>
      </c>
      <c r="EA53" s="180" t="s">
        <v>1078</v>
      </c>
    </row>
    <row r="54" spans="1:131" hidden="1" x14ac:dyDescent="0.2">
      <c r="A54" s="164"/>
      <c r="B54" s="164" t="s">
        <v>1555</v>
      </c>
      <c r="C54" s="201">
        <v>1082908448</v>
      </c>
      <c r="D54" s="164" t="s">
        <v>894</v>
      </c>
      <c r="E54" s="164" t="s">
        <v>291</v>
      </c>
      <c r="F54" s="164" t="s">
        <v>895</v>
      </c>
      <c r="G54" s="98">
        <v>46028</v>
      </c>
      <c r="H54" s="105">
        <v>34417860</v>
      </c>
      <c r="I54" s="164" t="s">
        <v>1185</v>
      </c>
      <c r="J54" s="98">
        <v>46028</v>
      </c>
      <c r="K54" s="98">
        <v>46218</v>
      </c>
      <c r="L54" s="164" t="s">
        <v>288</v>
      </c>
      <c r="M54" s="164" t="s">
        <v>288</v>
      </c>
      <c r="N54" s="164" t="s">
        <v>288</v>
      </c>
      <c r="O54" s="138">
        <v>7</v>
      </c>
      <c r="P54" s="105">
        <v>4528666</v>
      </c>
      <c r="Q54" s="169">
        <v>46028</v>
      </c>
      <c r="R54" s="102">
        <v>46053</v>
      </c>
      <c r="S54" s="105">
        <v>5434399</v>
      </c>
      <c r="T54" s="102">
        <v>46054</v>
      </c>
      <c r="U54" s="160">
        <v>46081</v>
      </c>
      <c r="V54" s="105">
        <v>5434399</v>
      </c>
      <c r="W54" s="102">
        <v>46082</v>
      </c>
      <c r="X54" s="102">
        <v>46112</v>
      </c>
      <c r="Y54" s="105">
        <v>5434399</v>
      </c>
      <c r="Z54" s="160">
        <v>46113</v>
      </c>
      <c r="AA54" s="160">
        <v>46142</v>
      </c>
      <c r="AB54" s="105">
        <v>5434399</v>
      </c>
      <c r="AC54" s="160">
        <v>46143</v>
      </c>
      <c r="AD54" s="160">
        <v>46173</v>
      </c>
      <c r="AE54" s="105">
        <v>5434399</v>
      </c>
      <c r="AF54" s="160">
        <v>46174</v>
      </c>
      <c r="AG54" s="160">
        <v>46203</v>
      </c>
      <c r="AH54" s="103">
        <v>2717199</v>
      </c>
      <c r="AI54" s="160">
        <v>46204</v>
      </c>
      <c r="AJ54" s="160">
        <v>46218</v>
      </c>
      <c r="BI54" s="162" t="s">
        <v>278</v>
      </c>
      <c r="BJ54" s="158" t="s">
        <v>332</v>
      </c>
      <c r="BK54" s="162" t="s">
        <v>280</v>
      </c>
      <c r="BL54" s="138">
        <v>1</v>
      </c>
      <c r="BM54" s="160">
        <v>46028</v>
      </c>
      <c r="BN54" s="176">
        <v>1336479180</v>
      </c>
      <c r="BO54" s="158">
        <v>28</v>
      </c>
      <c r="BP54" s="160">
        <v>46028</v>
      </c>
      <c r="BQ54" s="172">
        <v>34417860</v>
      </c>
      <c r="CS54" s="166" t="s">
        <v>1902</v>
      </c>
      <c r="CT54" s="100">
        <v>1082908448</v>
      </c>
      <c r="CU54" s="158">
        <v>184</v>
      </c>
      <c r="CV54" s="158" t="s">
        <v>767</v>
      </c>
      <c r="CY54" s="162">
        <v>7490</v>
      </c>
      <c r="CZ54" s="162" t="s">
        <v>290</v>
      </c>
      <c r="DA54" s="170">
        <f t="shared" si="0"/>
        <v>34417860</v>
      </c>
      <c r="DB54" s="184">
        <f t="shared" si="1"/>
        <v>0</v>
      </c>
      <c r="DC54" s="170">
        <f t="shared" si="2"/>
        <v>0</v>
      </c>
      <c r="DZ54" s="239" t="s">
        <v>1556</v>
      </c>
      <c r="EA54" s="235" t="s">
        <v>1078</v>
      </c>
    </row>
    <row r="55" spans="1:131" hidden="1" x14ac:dyDescent="0.2">
      <c r="A55" s="200"/>
      <c r="B55" s="164" t="s">
        <v>1557</v>
      </c>
      <c r="C55" s="203">
        <v>40441513</v>
      </c>
      <c r="D55" s="108" t="s">
        <v>397</v>
      </c>
      <c r="E55" s="164" t="s">
        <v>291</v>
      </c>
      <c r="F55" s="164" t="s">
        <v>398</v>
      </c>
      <c r="G55" s="98">
        <v>46028</v>
      </c>
      <c r="H55" s="105">
        <v>25925145</v>
      </c>
      <c r="I55" s="164" t="s">
        <v>1185</v>
      </c>
      <c r="J55" s="98">
        <v>46028</v>
      </c>
      <c r="K55" s="98">
        <v>46218</v>
      </c>
      <c r="L55" s="164" t="s">
        <v>288</v>
      </c>
      <c r="M55" s="164" t="s">
        <v>288</v>
      </c>
      <c r="N55" s="164" t="s">
        <v>288</v>
      </c>
      <c r="O55" s="138">
        <v>7</v>
      </c>
      <c r="P55" s="105">
        <v>3411203</v>
      </c>
      <c r="Q55" s="169">
        <v>46028</v>
      </c>
      <c r="R55" s="102">
        <v>46053</v>
      </c>
      <c r="S55" s="105">
        <v>4093444</v>
      </c>
      <c r="T55" s="102">
        <v>46054</v>
      </c>
      <c r="U55" s="160">
        <v>46081</v>
      </c>
      <c r="V55" s="105">
        <v>4093444</v>
      </c>
      <c r="W55" s="102">
        <v>46082</v>
      </c>
      <c r="X55" s="102">
        <v>46112</v>
      </c>
      <c r="Y55" s="105">
        <v>4093444</v>
      </c>
      <c r="Z55" s="160">
        <v>46113</v>
      </c>
      <c r="AA55" s="160">
        <v>46142</v>
      </c>
      <c r="AB55" s="105">
        <v>4093444</v>
      </c>
      <c r="AC55" s="160">
        <v>46143</v>
      </c>
      <c r="AD55" s="160">
        <v>46173</v>
      </c>
      <c r="AE55" s="105">
        <v>4093444</v>
      </c>
      <c r="AF55" s="160">
        <v>46174</v>
      </c>
      <c r="AG55" s="160">
        <v>46203</v>
      </c>
      <c r="AH55" s="103">
        <v>2046722</v>
      </c>
      <c r="AI55" s="160">
        <v>46204</v>
      </c>
      <c r="AJ55" s="160">
        <v>46218</v>
      </c>
      <c r="BI55" s="162" t="s">
        <v>278</v>
      </c>
      <c r="BJ55" s="158" t="s">
        <v>332</v>
      </c>
      <c r="BK55" s="162" t="s">
        <v>280</v>
      </c>
      <c r="BL55" s="138">
        <v>1</v>
      </c>
      <c r="BM55" s="160">
        <v>46028</v>
      </c>
      <c r="BN55" s="176">
        <v>1336479180</v>
      </c>
      <c r="BO55" s="158">
        <v>30</v>
      </c>
      <c r="BP55" s="160">
        <v>46028</v>
      </c>
      <c r="BQ55" s="172">
        <v>25925145</v>
      </c>
      <c r="CS55" s="166" t="s">
        <v>441</v>
      </c>
      <c r="CT55" s="100">
        <v>40441513</v>
      </c>
      <c r="CU55" s="158">
        <v>184</v>
      </c>
      <c r="CV55" s="158" t="s">
        <v>767</v>
      </c>
      <c r="CY55" s="162">
        <v>8299</v>
      </c>
      <c r="CZ55" s="162" t="s">
        <v>290</v>
      </c>
      <c r="DA55" s="170">
        <f t="shared" si="0"/>
        <v>25925145</v>
      </c>
      <c r="DB55" s="184">
        <f t="shared" si="1"/>
        <v>0</v>
      </c>
      <c r="DC55" s="170">
        <f t="shared" si="2"/>
        <v>0</v>
      </c>
      <c r="DZ55" s="239" t="s">
        <v>1558</v>
      </c>
      <c r="EA55" s="235" t="s">
        <v>279</v>
      </c>
    </row>
    <row r="56" spans="1:131" hidden="1" x14ac:dyDescent="0.2">
      <c r="A56" s="164"/>
      <c r="B56" s="164" t="s">
        <v>1559</v>
      </c>
      <c r="C56" s="275">
        <v>1121896951</v>
      </c>
      <c r="D56" s="204" t="s">
        <v>1560</v>
      </c>
      <c r="E56" s="164" t="s">
        <v>291</v>
      </c>
      <c r="F56" s="164" t="s">
        <v>353</v>
      </c>
      <c r="G56" s="98">
        <v>46028</v>
      </c>
      <c r="H56" s="105">
        <v>19137313</v>
      </c>
      <c r="I56" s="164" t="s">
        <v>1185</v>
      </c>
      <c r="J56" s="98">
        <v>46028</v>
      </c>
      <c r="K56" s="98">
        <v>46218</v>
      </c>
      <c r="L56" s="164" t="s">
        <v>288</v>
      </c>
      <c r="M56" s="164" t="s">
        <v>288</v>
      </c>
      <c r="N56" s="164" t="s">
        <v>288</v>
      </c>
      <c r="O56" s="138">
        <v>7</v>
      </c>
      <c r="P56" s="105">
        <v>2518068</v>
      </c>
      <c r="Q56" s="169">
        <v>46028</v>
      </c>
      <c r="R56" s="102">
        <v>46053</v>
      </c>
      <c r="S56" s="105">
        <v>3021681</v>
      </c>
      <c r="T56" s="102">
        <v>46054</v>
      </c>
      <c r="U56" s="160">
        <v>46081</v>
      </c>
      <c r="V56" s="105">
        <v>3021681</v>
      </c>
      <c r="W56" s="102">
        <v>46082</v>
      </c>
      <c r="X56" s="102">
        <v>46112</v>
      </c>
      <c r="Y56" s="105">
        <v>3021681</v>
      </c>
      <c r="Z56" s="160">
        <v>46113</v>
      </c>
      <c r="AA56" s="160">
        <v>46142</v>
      </c>
      <c r="AB56" s="105">
        <v>3021681</v>
      </c>
      <c r="AC56" s="160">
        <v>46143</v>
      </c>
      <c r="AD56" s="160">
        <v>46173</v>
      </c>
      <c r="AE56" s="105">
        <v>3021681</v>
      </c>
      <c r="AF56" s="160">
        <v>46174</v>
      </c>
      <c r="AG56" s="160">
        <v>46203</v>
      </c>
      <c r="AH56" s="103">
        <v>1510840</v>
      </c>
      <c r="AI56" s="160">
        <v>46204</v>
      </c>
      <c r="AJ56" s="160">
        <v>46218</v>
      </c>
      <c r="BI56" s="162" t="s">
        <v>278</v>
      </c>
      <c r="BJ56" s="158" t="s">
        <v>332</v>
      </c>
      <c r="BK56" s="162" t="s">
        <v>280</v>
      </c>
      <c r="BL56" s="138">
        <v>1</v>
      </c>
      <c r="BM56" s="160">
        <v>46028</v>
      </c>
      <c r="BN56" s="176">
        <v>1336479180</v>
      </c>
      <c r="BO56" s="158">
        <v>31</v>
      </c>
      <c r="BP56" s="160">
        <v>46028</v>
      </c>
      <c r="BQ56" s="172">
        <v>19137313</v>
      </c>
      <c r="CS56" s="188" t="s">
        <v>1903</v>
      </c>
      <c r="CT56" s="280">
        <v>1121896951</v>
      </c>
      <c r="CU56" s="158">
        <v>184</v>
      </c>
      <c r="CV56" s="158" t="s">
        <v>807</v>
      </c>
      <c r="CY56" s="246">
        <v>8299</v>
      </c>
      <c r="CZ56" s="246" t="s">
        <v>290</v>
      </c>
      <c r="DA56" s="170">
        <f t="shared" si="0"/>
        <v>19137313</v>
      </c>
      <c r="DB56" s="184">
        <f t="shared" si="1"/>
        <v>0</v>
      </c>
      <c r="DC56" s="170">
        <f t="shared" si="2"/>
        <v>0</v>
      </c>
      <c r="DZ56" s="239" t="s">
        <v>1561</v>
      </c>
      <c r="EA56" s="235" t="s">
        <v>716</v>
      </c>
    </row>
    <row r="57" spans="1:131" hidden="1" x14ac:dyDescent="0.2">
      <c r="A57" s="164"/>
      <c r="B57" s="164" t="s">
        <v>1562</v>
      </c>
      <c r="C57" s="203">
        <v>1121969024</v>
      </c>
      <c r="D57" s="108" t="s">
        <v>358</v>
      </c>
      <c r="E57" s="164" t="s">
        <v>291</v>
      </c>
      <c r="F57" s="164" t="s">
        <v>353</v>
      </c>
      <c r="G57" s="98">
        <v>46028</v>
      </c>
      <c r="H57" s="105">
        <v>21455288</v>
      </c>
      <c r="I57" s="164" t="s">
        <v>1185</v>
      </c>
      <c r="J57" s="98">
        <v>46028</v>
      </c>
      <c r="K57" s="98">
        <v>46218</v>
      </c>
      <c r="L57" s="164" t="s">
        <v>288</v>
      </c>
      <c r="M57" s="164" t="s">
        <v>288</v>
      </c>
      <c r="N57" s="164" t="s">
        <v>288</v>
      </c>
      <c r="O57" s="138">
        <v>7</v>
      </c>
      <c r="P57" s="105">
        <v>2823064</v>
      </c>
      <c r="Q57" s="169">
        <v>46028</v>
      </c>
      <c r="R57" s="102">
        <v>46053</v>
      </c>
      <c r="S57" s="105">
        <v>3387677</v>
      </c>
      <c r="T57" s="102">
        <v>46054</v>
      </c>
      <c r="U57" s="160">
        <v>46081</v>
      </c>
      <c r="V57" s="105">
        <v>3387677</v>
      </c>
      <c r="W57" s="102">
        <v>46082</v>
      </c>
      <c r="X57" s="102">
        <v>46112</v>
      </c>
      <c r="Y57" s="105">
        <v>3387677</v>
      </c>
      <c r="Z57" s="160">
        <v>46113</v>
      </c>
      <c r="AA57" s="160">
        <v>46142</v>
      </c>
      <c r="AB57" s="105">
        <v>3387677</v>
      </c>
      <c r="AC57" s="160">
        <v>46143</v>
      </c>
      <c r="AD57" s="160">
        <v>46173</v>
      </c>
      <c r="AE57" s="105">
        <v>3387677</v>
      </c>
      <c r="AF57" s="160">
        <v>46174</v>
      </c>
      <c r="AG57" s="160">
        <v>46203</v>
      </c>
      <c r="AH57" s="103">
        <v>1693839</v>
      </c>
      <c r="AI57" s="160">
        <v>46204</v>
      </c>
      <c r="AJ57" s="160">
        <v>46218</v>
      </c>
      <c r="BI57" s="162" t="s">
        <v>278</v>
      </c>
      <c r="BJ57" s="158" t="s">
        <v>332</v>
      </c>
      <c r="BK57" s="162" t="s">
        <v>280</v>
      </c>
      <c r="BL57" s="138">
        <v>1</v>
      </c>
      <c r="BM57" s="160">
        <v>46028</v>
      </c>
      <c r="BN57" s="176">
        <v>1336479180</v>
      </c>
      <c r="BO57" s="158">
        <v>32</v>
      </c>
      <c r="BP57" s="160">
        <v>46028</v>
      </c>
      <c r="BQ57" s="172">
        <v>21455288</v>
      </c>
      <c r="CS57" s="166" t="s">
        <v>1904</v>
      </c>
      <c r="CT57" s="100">
        <v>1121969024</v>
      </c>
      <c r="CU57" s="158">
        <v>184</v>
      </c>
      <c r="CV57" s="158" t="s">
        <v>807</v>
      </c>
      <c r="CY57" s="190">
        <v>6920</v>
      </c>
      <c r="CZ57" s="159" t="s">
        <v>289</v>
      </c>
      <c r="DA57" s="170">
        <f t="shared" si="0"/>
        <v>21455288</v>
      </c>
      <c r="DB57" s="184">
        <f t="shared" si="1"/>
        <v>0</v>
      </c>
      <c r="DC57" s="170">
        <f t="shared" si="2"/>
        <v>0</v>
      </c>
      <c r="DZ57" s="239" t="s">
        <v>1563</v>
      </c>
      <c r="EA57" s="235" t="s">
        <v>716</v>
      </c>
    </row>
    <row r="58" spans="1:131" hidden="1" x14ac:dyDescent="0.2">
      <c r="A58" s="164"/>
      <c r="B58" s="164" t="s">
        <v>1564</v>
      </c>
      <c r="C58" s="201">
        <v>1121944791</v>
      </c>
      <c r="D58" s="164" t="s">
        <v>701</v>
      </c>
      <c r="E58" s="164" t="s">
        <v>291</v>
      </c>
      <c r="F58" s="164" t="s">
        <v>353</v>
      </c>
      <c r="G58" s="98">
        <v>46028</v>
      </c>
      <c r="H58" s="105">
        <v>21455288</v>
      </c>
      <c r="I58" s="164" t="s">
        <v>1185</v>
      </c>
      <c r="J58" s="98">
        <v>46028</v>
      </c>
      <c r="K58" s="98">
        <v>46218</v>
      </c>
      <c r="L58" s="164" t="s">
        <v>288</v>
      </c>
      <c r="M58" s="164" t="s">
        <v>288</v>
      </c>
      <c r="N58" s="164" t="s">
        <v>288</v>
      </c>
      <c r="O58" s="138">
        <v>7</v>
      </c>
      <c r="P58" s="105">
        <v>2823064</v>
      </c>
      <c r="Q58" s="169">
        <v>46028</v>
      </c>
      <c r="R58" s="102">
        <v>46053</v>
      </c>
      <c r="S58" s="105">
        <v>3387677</v>
      </c>
      <c r="T58" s="102">
        <v>46054</v>
      </c>
      <c r="U58" s="160">
        <v>46081</v>
      </c>
      <c r="V58" s="105">
        <v>3387677</v>
      </c>
      <c r="W58" s="102">
        <v>46082</v>
      </c>
      <c r="X58" s="102">
        <v>46112</v>
      </c>
      <c r="Y58" s="105">
        <v>3387677</v>
      </c>
      <c r="Z58" s="160">
        <v>46113</v>
      </c>
      <c r="AA58" s="160">
        <v>46142</v>
      </c>
      <c r="AB58" s="105">
        <v>3387677</v>
      </c>
      <c r="AC58" s="160">
        <v>46143</v>
      </c>
      <c r="AD58" s="160">
        <v>46173</v>
      </c>
      <c r="AE58" s="105">
        <v>3387677</v>
      </c>
      <c r="AF58" s="160">
        <v>46174</v>
      </c>
      <c r="AG58" s="160">
        <v>46203</v>
      </c>
      <c r="AH58" s="103">
        <v>1693839</v>
      </c>
      <c r="AI58" s="160">
        <v>46204</v>
      </c>
      <c r="AJ58" s="160">
        <v>46218</v>
      </c>
      <c r="BI58" s="162" t="s">
        <v>278</v>
      </c>
      <c r="BJ58" s="158" t="s">
        <v>332</v>
      </c>
      <c r="BK58" s="162" t="s">
        <v>280</v>
      </c>
      <c r="BL58" s="138">
        <v>1</v>
      </c>
      <c r="BM58" s="160">
        <v>46028</v>
      </c>
      <c r="BN58" s="176">
        <v>1336479180</v>
      </c>
      <c r="BO58" s="158">
        <v>33</v>
      </c>
      <c r="BP58" s="160">
        <v>46028</v>
      </c>
      <c r="BQ58" s="172">
        <v>21455288</v>
      </c>
      <c r="CS58" s="166" t="s">
        <v>1905</v>
      </c>
      <c r="CT58" s="110">
        <v>1121944791</v>
      </c>
      <c r="CU58" s="158">
        <v>184</v>
      </c>
      <c r="CV58" s="158" t="s">
        <v>807</v>
      </c>
      <c r="CY58" s="162">
        <v>8299</v>
      </c>
      <c r="CZ58" s="162" t="s">
        <v>290</v>
      </c>
      <c r="DA58" s="170">
        <f t="shared" si="0"/>
        <v>21455288</v>
      </c>
      <c r="DB58" s="184">
        <f t="shared" si="1"/>
        <v>0</v>
      </c>
      <c r="DC58" s="170">
        <f t="shared" si="2"/>
        <v>0</v>
      </c>
      <c r="DZ58" s="239" t="s">
        <v>1565</v>
      </c>
      <c r="EA58" s="235" t="s">
        <v>716</v>
      </c>
    </row>
    <row r="59" spans="1:131" hidden="1" x14ac:dyDescent="0.2">
      <c r="A59" s="164"/>
      <c r="B59" s="164" t="s">
        <v>1566</v>
      </c>
      <c r="C59" s="203">
        <v>1121921704</v>
      </c>
      <c r="D59" s="108" t="s">
        <v>1225</v>
      </c>
      <c r="E59" s="164" t="s">
        <v>291</v>
      </c>
      <c r="F59" s="164" t="s">
        <v>353</v>
      </c>
      <c r="G59" s="98">
        <v>46028</v>
      </c>
      <c r="H59" s="105">
        <v>21455288</v>
      </c>
      <c r="I59" s="164" t="s">
        <v>1185</v>
      </c>
      <c r="J59" s="98">
        <v>46028</v>
      </c>
      <c r="K59" s="98">
        <v>46218</v>
      </c>
      <c r="L59" s="164" t="s">
        <v>288</v>
      </c>
      <c r="M59" s="164" t="s">
        <v>288</v>
      </c>
      <c r="N59" s="164" t="s">
        <v>288</v>
      </c>
      <c r="O59" s="138">
        <v>7</v>
      </c>
      <c r="P59" s="105">
        <v>2823064</v>
      </c>
      <c r="Q59" s="169">
        <v>46028</v>
      </c>
      <c r="R59" s="102">
        <v>46053</v>
      </c>
      <c r="S59" s="105">
        <v>3387677</v>
      </c>
      <c r="T59" s="102">
        <v>46054</v>
      </c>
      <c r="U59" s="160">
        <v>46081</v>
      </c>
      <c r="V59" s="105">
        <v>3387677</v>
      </c>
      <c r="W59" s="102">
        <v>46082</v>
      </c>
      <c r="X59" s="102">
        <v>46112</v>
      </c>
      <c r="Y59" s="105">
        <v>3387677</v>
      </c>
      <c r="Z59" s="160">
        <v>46113</v>
      </c>
      <c r="AA59" s="160">
        <v>46142</v>
      </c>
      <c r="AB59" s="105">
        <v>3387677</v>
      </c>
      <c r="AC59" s="160">
        <v>46143</v>
      </c>
      <c r="AD59" s="160">
        <v>46173</v>
      </c>
      <c r="AE59" s="105">
        <v>3387677</v>
      </c>
      <c r="AF59" s="160">
        <v>46174</v>
      </c>
      <c r="AG59" s="160">
        <v>46203</v>
      </c>
      <c r="AH59" s="103">
        <v>1693839</v>
      </c>
      <c r="AI59" s="160">
        <v>46204</v>
      </c>
      <c r="AJ59" s="160">
        <v>46218</v>
      </c>
      <c r="BI59" s="162" t="s">
        <v>278</v>
      </c>
      <c r="BJ59" s="158" t="s">
        <v>332</v>
      </c>
      <c r="BK59" s="162" t="s">
        <v>280</v>
      </c>
      <c r="BL59" s="138">
        <v>1</v>
      </c>
      <c r="BM59" s="160">
        <v>46028</v>
      </c>
      <c r="BN59" s="176">
        <v>1336479180</v>
      </c>
      <c r="BO59" s="158">
        <v>34</v>
      </c>
      <c r="BP59" s="160">
        <v>46028</v>
      </c>
      <c r="BQ59" s="172">
        <v>21455288</v>
      </c>
      <c r="CS59" s="151" t="s">
        <v>1906</v>
      </c>
      <c r="CT59" s="100">
        <v>1121921704</v>
      </c>
      <c r="CU59" s="158">
        <v>184</v>
      </c>
      <c r="CV59" s="158" t="s">
        <v>807</v>
      </c>
      <c r="CY59" s="190">
        <v>6920</v>
      </c>
      <c r="CZ59" s="159" t="s">
        <v>289</v>
      </c>
      <c r="DA59" s="170">
        <f t="shared" si="0"/>
        <v>21455288</v>
      </c>
      <c r="DB59" s="184">
        <f t="shared" si="1"/>
        <v>0</v>
      </c>
      <c r="DC59" s="170">
        <f t="shared" si="2"/>
        <v>0</v>
      </c>
      <c r="DZ59" s="239" t="s">
        <v>1567</v>
      </c>
      <c r="EA59" s="235" t="s">
        <v>716</v>
      </c>
    </row>
    <row r="60" spans="1:131" hidden="1" x14ac:dyDescent="0.2">
      <c r="A60" s="200"/>
      <c r="B60" s="164" t="s">
        <v>1568</v>
      </c>
      <c r="C60" s="201">
        <v>1016064134</v>
      </c>
      <c r="D60" s="164" t="s">
        <v>419</v>
      </c>
      <c r="E60" s="164" t="s">
        <v>291</v>
      </c>
      <c r="F60" s="164" t="s">
        <v>353</v>
      </c>
      <c r="G60" s="98">
        <v>46028</v>
      </c>
      <c r="H60" s="105">
        <v>34417860</v>
      </c>
      <c r="I60" s="164" t="s">
        <v>1185</v>
      </c>
      <c r="J60" s="98">
        <v>46028</v>
      </c>
      <c r="K60" s="98">
        <v>46218</v>
      </c>
      <c r="L60" s="164" t="s">
        <v>288</v>
      </c>
      <c r="M60" s="164" t="s">
        <v>288</v>
      </c>
      <c r="N60" s="164" t="s">
        <v>288</v>
      </c>
      <c r="O60" s="138">
        <v>7</v>
      </c>
      <c r="P60" s="105">
        <v>4528666</v>
      </c>
      <c r="Q60" s="169">
        <v>46028</v>
      </c>
      <c r="R60" s="102">
        <v>46053</v>
      </c>
      <c r="S60" s="105">
        <v>5434399</v>
      </c>
      <c r="T60" s="102">
        <v>46054</v>
      </c>
      <c r="U60" s="160">
        <v>46081</v>
      </c>
      <c r="V60" s="105">
        <v>5434399</v>
      </c>
      <c r="W60" s="102">
        <v>46082</v>
      </c>
      <c r="X60" s="102">
        <v>46112</v>
      </c>
      <c r="Y60" s="105">
        <v>5434399</v>
      </c>
      <c r="Z60" s="160">
        <v>46113</v>
      </c>
      <c r="AA60" s="160">
        <v>46142</v>
      </c>
      <c r="AB60" s="105">
        <v>5434399</v>
      </c>
      <c r="AC60" s="160">
        <v>46143</v>
      </c>
      <c r="AD60" s="160">
        <v>46173</v>
      </c>
      <c r="AE60" s="105">
        <v>5434399</v>
      </c>
      <c r="AF60" s="160">
        <v>46174</v>
      </c>
      <c r="AG60" s="160">
        <v>46203</v>
      </c>
      <c r="AH60" s="103">
        <v>2717199</v>
      </c>
      <c r="AI60" s="160">
        <v>46204</v>
      </c>
      <c r="AJ60" s="160">
        <v>46218</v>
      </c>
      <c r="BI60" s="162" t="s">
        <v>278</v>
      </c>
      <c r="BJ60" s="158" t="s">
        <v>332</v>
      </c>
      <c r="BK60" s="162" t="s">
        <v>280</v>
      </c>
      <c r="BL60" s="138">
        <v>1</v>
      </c>
      <c r="BM60" s="160">
        <v>46028</v>
      </c>
      <c r="BN60" s="176">
        <v>1336479180</v>
      </c>
      <c r="BO60" s="158">
        <v>35</v>
      </c>
      <c r="BP60" s="160">
        <v>46028</v>
      </c>
      <c r="BQ60" s="172">
        <v>34417860</v>
      </c>
      <c r="CS60" s="166" t="s">
        <v>1907</v>
      </c>
      <c r="CT60" s="110">
        <v>1016064134</v>
      </c>
      <c r="CU60" s="158">
        <v>184</v>
      </c>
      <c r="CV60" s="158" t="s">
        <v>807</v>
      </c>
      <c r="CY60" s="162">
        <v>6920</v>
      </c>
      <c r="CZ60" s="162" t="s">
        <v>289</v>
      </c>
      <c r="DA60" s="170">
        <f t="shared" si="0"/>
        <v>34417860</v>
      </c>
      <c r="DB60" s="184">
        <f t="shared" si="1"/>
        <v>0</v>
      </c>
      <c r="DC60" s="170">
        <f t="shared" si="2"/>
        <v>0</v>
      </c>
      <c r="DZ60" s="239" t="s">
        <v>1569</v>
      </c>
      <c r="EA60" s="235" t="s">
        <v>716</v>
      </c>
    </row>
    <row r="61" spans="1:131" hidden="1" x14ac:dyDescent="0.2">
      <c r="A61" s="164"/>
      <c r="B61" s="164" t="s">
        <v>1570</v>
      </c>
      <c r="C61" s="201">
        <v>1121884982</v>
      </c>
      <c r="D61" s="164" t="s">
        <v>405</v>
      </c>
      <c r="E61" s="164" t="s">
        <v>291</v>
      </c>
      <c r="F61" s="164" t="s">
        <v>406</v>
      </c>
      <c r="G61" s="98">
        <v>46028</v>
      </c>
      <c r="H61" s="105">
        <v>25925145</v>
      </c>
      <c r="I61" s="164" t="s">
        <v>1185</v>
      </c>
      <c r="J61" s="98">
        <v>46028</v>
      </c>
      <c r="K61" s="98">
        <v>46218</v>
      </c>
      <c r="L61" s="164" t="s">
        <v>288</v>
      </c>
      <c r="M61" s="164" t="s">
        <v>288</v>
      </c>
      <c r="N61" s="164" t="s">
        <v>288</v>
      </c>
      <c r="O61" s="138">
        <v>7</v>
      </c>
      <c r="P61" s="105">
        <v>3411203</v>
      </c>
      <c r="Q61" s="169">
        <v>46028</v>
      </c>
      <c r="R61" s="102">
        <v>46053</v>
      </c>
      <c r="S61" s="105">
        <v>4093444</v>
      </c>
      <c r="T61" s="102">
        <v>46054</v>
      </c>
      <c r="U61" s="160">
        <v>46081</v>
      </c>
      <c r="V61" s="105">
        <v>4093444</v>
      </c>
      <c r="W61" s="102">
        <v>46082</v>
      </c>
      <c r="X61" s="102">
        <v>46112</v>
      </c>
      <c r="Y61" s="105">
        <v>4093444</v>
      </c>
      <c r="Z61" s="160">
        <v>46113</v>
      </c>
      <c r="AA61" s="160">
        <v>46142</v>
      </c>
      <c r="AB61" s="105">
        <v>4093444</v>
      </c>
      <c r="AC61" s="160">
        <v>46143</v>
      </c>
      <c r="AD61" s="160">
        <v>46173</v>
      </c>
      <c r="AE61" s="105">
        <v>4093444</v>
      </c>
      <c r="AF61" s="160">
        <v>46174</v>
      </c>
      <c r="AG61" s="160">
        <v>46203</v>
      </c>
      <c r="AH61" s="103">
        <v>2046722</v>
      </c>
      <c r="AI61" s="160">
        <v>46204</v>
      </c>
      <c r="AJ61" s="160">
        <v>46218</v>
      </c>
      <c r="BI61" s="162" t="s">
        <v>278</v>
      </c>
      <c r="BJ61" s="158" t="s">
        <v>332</v>
      </c>
      <c r="BK61" s="162" t="s">
        <v>280</v>
      </c>
      <c r="BL61" s="138">
        <v>1</v>
      </c>
      <c r="BM61" s="160">
        <v>46028</v>
      </c>
      <c r="BN61" s="176">
        <v>1336479180</v>
      </c>
      <c r="BO61" s="158">
        <v>36</v>
      </c>
      <c r="BP61" s="160">
        <v>46028</v>
      </c>
      <c r="BQ61" s="172">
        <v>25925145</v>
      </c>
      <c r="CS61" s="166" t="s">
        <v>450</v>
      </c>
      <c r="CT61" s="99">
        <v>1121884982</v>
      </c>
      <c r="CU61" s="158">
        <v>184</v>
      </c>
      <c r="CV61" s="158" t="s">
        <v>1226</v>
      </c>
      <c r="CY61" s="162">
        <v>7490</v>
      </c>
      <c r="CZ61" s="162" t="s">
        <v>290</v>
      </c>
      <c r="DA61" s="170">
        <f t="shared" si="0"/>
        <v>25925145</v>
      </c>
      <c r="DB61" s="184">
        <f t="shared" si="1"/>
        <v>0</v>
      </c>
      <c r="DC61" s="170">
        <f t="shared" si="2"/>
        <v>0</v>
      </c>
      <c r="DZ61" s="239" t="s">
        <v>1571</v>
      </c>
      <c r="EA61" s="235" t="s">
        <v>1079</v>
      </c>
    </row>
    <row r="62" spans="1:131" hidden="1" x14ac:dyDescent="0.2">
      <c r="A62" s="164" t="s">
        <v>311</v>
      </c>
      <c r="B62" s="164" t="s">
        <v>1572</v>
      </c>
      <c r="C62" s="201">
        <v>17335623</v>
      </c>
      <c r="D62" s="164" t="s">
        <v>433</v>
      </c>
      <c r="E62" s="164" t="s">
        <v>292</v>
      </c>
      <c r="F62" s="164" t="s">
        <v>312</v>
      </c>
      <c r="G62" s="98">
        <v>46028</v>
      </c>
      <c r="H62" s="105">
        <v>12739076</v>
      </c>
      <c r="I62" s="164" t="s">
        <v>1185</v>
      </c>
      <c r="J62" s="98">
        <v>46028</v>
      </c>
      <c r="K62" s="98">
        <v>46218</v>
      </c>
      <c r="L62" s="164" t="s">
        <v>288</v>
      </c>
      <c r="M62" s="164" t="s">
        <v>288</v>
      </c>
      <c r="N62" s="164" t="s">
        <v>288</v>
      </c>
      <c r="O62" s="138">
        <v>7</v>
      </c>
      <c r="P62" s="105">
        <v>1676194</v>
      </c>
      <c r="Q62" s="169">
        <v>46028</v>
      </c>
      <c r="R62" s="102">
        <v>46053</v>
      </c>
      <c r="S62" s="105">
        <v>2011433</v>
      </c>
      <c r="T62" s="102">
        <v>46054</v>
      </c>
      <c r="U62" s="160">
        <v>46081</v>
      </c>
      <c r="V62" s="105">
        <v>2011433</v>
      </c>
      <c r="W62" s="102">
        <v>46082</v>
      </c>
      <c r="X62" s="102">
        <v>46112</v>
      </c>
      <c r="Y62" s="105">
        <v>2011433</v>
      </c>
      <c r="Z62" s="160">
        <v>46113</v>
      </c>
      <c r="AA62" s="160">
        <v>46142</v>
      </c>
      <c r="AB62" s="105">
        <v>2011433</v>
      </c>
      <c r="AC62" s="160">
        <v>46143</v>
      </c>
      <c r="AD62" s="160">
        <v>46173</v>
      </c>
      <c r="AE62" s="105">
        <v>2011433</v>
      </c>
      <c r="AF62" s="160">
        <v>46174</v>
      </c>
      <c r="AG62" s="160">
        <v>46203</v>
      </c>
      <c r="AH62" s="103">
        <v>1005717</v>
      </c>
      <c r="AI62" s="160">
        <v>46204</v>
      </c>
      <c r="AJ62" s="160">
        <v>46218</v>
      </c>
      <c r="BI62" s="162" t="s">
        <v>278</v>
      </c>
      <c r="BJ62" s="158" t="s">
        <v>332</v>
      </c>
      <c r="BK62" s="162" t="s">
        <v>280</v>
      </c>
      <c r="BL62" s="138">
        <v>1</v>
      </c>
      <c r="BM62" s="160">
        <v>46028</v>
      </c>
      <c r="BN62" s="176">
        <v>1336479180</v>
      </c>
      <c r="BO62" s="158">
        <v>37</v>
      </c>
      <c r="BP62" s="160">
        <v>46028</v>
      </c>
      <c r="BQ62" s="172">
        <v>12739076</v>
      </c>
      <c r="CS62" s="166" t="s">
        <v>1908</v>
      </c>
      <c r="CT62" s="168">
        <v>17335623</v>
      </c>
      <c r="CU62" s="158">
        <v>184</v>
      </c>
      <c r="CV62" s="158" t="s">
        <v>770</v>
      </c>
      <c r="CY62" s="162">
        <v>8010</v>
      </c>
      <c r="CZ62" s="162" t="s">
        <v>290</v>
      </c>
      <c r="DA62" s="170">
        <f t="shared" si="0"/>
        <v>12739076</v>
      </c>
      <c r="DB62" s="184">
        <f t="shared" si="1"/>
        <v>0</v>
      </c>
      <c r="DC62" s="170">
        <f t="shared" si="2"/>
        <v>0</v>
      </c>
      <c r="DZ62" s="239" t="s">
        <v>1573</v>
      </c>
      <c r="EA62" s="235" t="s">
        <v>278</v>
      </c>
    </row>
    <row r="63" spans="1:131" hidden="1" x14ac:dyDescent="0.2">
      <c r="A63" s="164" t="s">
        <v>311</v>
      </c>
      <c r="B63" s="164" t="s">
        <v>1574</v>
      </c>
      <c r="C63" s="201">
        <v>86067624</v>
      </c>
      <c r="D63" s="164" t="s">
        <v>548</v>
      </c>
      <c r="E63" s="164" t="s">
        <v>292</v>
      </c>
      <c r="F63" s="164" t="s">
        <v>312</v>
      </c>
      <c r="G63" s="98">
        <v>46028</v>
      </c>
      <c r="H63" s="105">
        <v>12739076</v>
      </c>
      <c r="I63" s="164" t="s">
        <v>1185</v>
      </c>
      <c r="J63" s="98">
        <v>46028</v>
      </c>
      <c r="K63" s="98">
        <v>46218</v>
      </c>
      <c r="L63" s="164" t="s">
        <v>288</v>
      </c>
      <c r="M63" s="164" t="s">
        <v>288</v>
      </c>
      <c r="N63" s="164" t="s">
        <v>288</v>
      </c>
      <c r="O63" s="138">
        <v>7</v>
      </c>
      <c r="P63" s="105">
        <v>1676194</v>
      </c>
      <c r="Q63" s="169">
        <v>46028</v>
      </c>
      <c r="R63" s="102">
        <v>46053</v>
      </c>
      <c r="S63" s="105">
        <v>2011433</v>
      </c>
      <c r="T63" s="102">
        <v>46054</v>
      </c>
      <c r="U63" s="160">
        <v>46081</v>
      </c>
      <c r="V63" s="105">
        <v>2011433</v>
      </c>
      <c r="W63" s="102">
        <v>46082</v>
      </c>
      <c r="X63" s="102">
        <v>46112</v>
      </c>
      <c r="Y63" s="105">
        <v>2011433</v>
      </c>
      <c r="Z63" s="160">
        <v>46113</v>
      </c>
      <c r="AA63" s="160">
        <v>46142</v>
      </c>
      <c r="AB63" s="105">
        <v>2011433</v>
      </c>
      <c r="AC63" s="160">
        <v>46143</v>
      </c>
      <c r="AD63" s="160">
        <v>46173</v>
      </c>
      <c r="AE63" s="105">
        <v>2011433</v>
      </c>
      <c r="AF63" s="160">
        <v>46174</v>
      </c>
      <c r="AG63" s="160">
        <v>46203</v>
      </c>
      <c r="AH63" s="103">
        <v>1005717</v>
      </c>
      <c r="AI63" s="160">
        <v>46204</v>
      </c>
      <c r="AJ63" s="160">
        <v>46218</v>
      </c>
      <c r="BI63" s="162" t="s">
        <v>278</v>
      </c>
      <c r="BJ63" s="158" t="s">
        <v>332</v>
      </c>
      <c r="BK63" s="162" t="s">
        <v>280</v>
      </c>
      <c r="BL63" s="138">
        <v>1</v>
      </c>
      <c r="BM63" s="160">
        <v>46028</v>
      </c>
      <c r="BN63" s="176">
        <v>1336479180</v>
      </c>
      <c r="BO63" s="158">
        <v>38</v>
      </c>
      <c r="BP63" s="160">
        <v>46028</v>
      </c>
      <c r="BQ63" s="172">
        <v>12739076</v>
      </c>
      <c r="CS63" s="166" t="s">
        <v>1908</v>
      </c>
      <c r="CT63" s="168">
        <v>86067624</v>
      </c>
      <c r="CU63" s="158">
        <v>184</v>
      </c>
      <c r="CV63" s="158" t="s">
        <v>770</v>
      </c>
      <c r="CY63" s="162">
        <v>8299</v>
      </c>
      <c r="CZ63" s="162" t="s">
        <v>290</v>
      </c>
      <c r="DA63" s="170">
        <f t="shared" si="0"/>
        <v>12739076</v>
      </c>
      <c r="DB63" s="184">
        <f t="shared" si="1"/>
        <v>0</v>
      </c>
      <c r="DC63" s="170">
        <f t="shared" si="2"/>
        <v>0</v>
      </c>
      <c r="DZ63" s="239" t="s">
        <v>1575</v>
      </c>
      <c r="EA63" s="180" t="s">
        <v>278</v>
      </c>
    </row>
    <row r="64" spans="1:131" hidden="1" x14ac:dyDescent="0.2">
      <c r="A64" s="164" t="s">
        <v>311</v>
      </c>
      <c r="B64" s="164" t="s">
        <v>1576</v>
      </c>
      <c r="C64" s="201">
        <v>1121901471</v>
      </c>
      <c r="D64" s="164" t="s">
        <v>897</v>
      </c>
      <c r="E64" s="164" t="s">
        <v>292</v>
      </c>
      <c r="F64" s="164" t="s">
        <v>312</v>
      </c>
      <c r="G64" s="98">
        <v>46028</v>
      </c>
      <c r="H64" s="105">
        <v>12739076</v>
      </c>
      <c r="I64" s="164" t="s">
        <v>1185</v>
      </c>
      <c r="J64" s="98">
        <v>46028</v>
      </c>
      <c r="K64" s="98">
        <v>46218</v>
      </c>
      <c r="L64" s="164" t="s">
        <v>288</v>
      </c>
      <c r="M64" s="164" t="s">
        <v>288</v>
      </c>
      <c r="N64" s="164" t="s">
        <v>288</v>
      </c>
      <c r="O64" s="138">
        <v>7</v>
      </c>
      <c r="P64" s="105">
        <v>1676194</v>
      </c>
      <c r="Q64" s="169">
        <v>46028</v>
      </c>
      <c r="R64" s="102">
        <v>46053</v>
      </c>
      <c r="S64" s="105">
        <v>2011433</v>
      </c>
      <c r="T64" s="102">
        <v>46054</v>
      </c>
      <c r="U64" s="160">
        <v>46081</v>
      </c>
      <c r="V64" s="105">
        <v>2011433</v>
      </c>
      <c r="W64" s="102">
        <v>46082</v>
      </c>
      <c r="X64" s="102">
        <v>46112</v>
      </c>
      <c r="Y64" s="105">
        <v>2011433</v>
      </c>
      <c r="Z64" s="160">
        <v>46113</v>
      </c>
      <c r="AA64" s="160">
        <v>46142</v>
      </c>
      <c r="AB64" s="105">
        <v>2011433</v>
      </c>
      <c r="AC64" s="160">
        <v>46143</v>
      </c>
      <c r="AD64" s="160">
        <v>46173</v>
      </c>
      <c r="AE64" s="105">
        <v>2011433</v>
      </c>
      <c r="AF64" s="160">
        <v>46174</v>
      </c>
      <c r="AG64" s="160">
        <v>46203</v>
      </c>
      <c r="AH64" s="103">
        <v>1005717</v>
      </c>
      <c r="AI64" s="160">
        <v>46204</v>
      </c>
      <c r="AJ64" s="160">
        <v>46218</v>
      </c>
      <c r="BI64" s="162" t="s">
        <v>278</v>
      </c>
      <c r="BJ64" s="158" t="s">
        <v>332</v>
      </c>
      <c r="BK64" s="162" t="s">
        <v>280</v>
      </c>
      <c r="BL64" s="138">
        <v>1</v>
      </c>
      <c r="BM64" s="160">
        <v>46028</v>
      </c>
      <c r="BN64" s="176">
        <v>1336479180</v>
      </c>
      <c r="BO64" s="158">
        <v>39</v>
      </c>
      <c r="BP64" s="160">
        <v>46028</v>
      </c>
      <c r="BQ64" s="172">
        <v>12739076</v>
      </c>
      <c r="CS64" s="166" t="s">
        <v>1908</v>
      </c>
      <c r="CT64" s="168">
        <v>1121901471</v>
      </c>
      <c r="CU64" s="158">
        <v>184</v>
      </c>
      <c r="CV64" s="158" t="s">
        <v>770</v>
      </c>
      <c r="CY64" s="162">
        <v>7490</v>
      </c>
      <c r="CZ64" s="162" t="s">
        <v>290</v>
      </c>
      <c r="DA64" s="170">
        <f t="shared" si="0"/>
        <v>12739076</v>
      </c>
      <c r="DB64" s="184">
        <f t="shared" si="1"/>
        <v>0</v>
      </c>
      <c r="DC64" s="170">
        <f t="shared" si="2"/>
        <v>0</v>
      </c>
      <c r="DZ64" s="239" t="s">
        <v>1577</v>
      </c>
      <c r="EA64" s="235" t="s">
        <v>278</v>
      </c>
    </row>
    <row r="65" spans="1:131" hidden="1" x14ac:dyDescent="0.2">
      <c r="A65" s="200"/>
      <c r="B65" s="164" t="s">
        <v>1578</v>
      </c>
      <c r="C65" s="201">
        <v>1121855170</v>
      </c>
      <c r="D65" s="164" t="s">
        <v>378</v>
      </c>
      <c r="E65" s="164" t="s">
        <v>291</v>
      </c>
      <c r="F65" s="164" t="s">
        <v>379</v>
      </c>
      <c r="G65" s="98">
        <v>46028</v>
      </c>
      <c r="H65" s="105">
        <v>21455288</v>
      </c>
      <c r="I65" s="164" t="s">
        <v>1185</v>
      </c>
      <c r="J65" s="98">
        <v>46028</v>
      </c>
      <c r="K65" s="98">
        <v>46218</v>
      </c>
      <c r="L65" s="164" t="s">
        <v>288</v>
      </c>
      <c r="M65" s="164" t="s">
        <v>288</v>
      </c>
      <c r="N65" s="164" t="s">
        <v>288</v>
      </c>
      <c r="O65" s="138">
        <v>7</v>
      </c>
      <c r="P65" s="105">
        <v>2823064</v>
      </c>
      <c r="Q65" s="169">
        <v>46028</v>
      </c>
      <c r="R65" s="102">
        <v>46053</v>
      </c>
      <c r="S65" s="105">
        <v>3387677</v>
      </c>
      <c r="T65" s="102">
        <v>46054</v>
      </c>
      <c r="U65" s="160">
        <v>46081</v>
      </c>
      <c r="V65" s="105">
        <v>3387677</v>
      </c>
      <c r="W65" s="102">
        <v>46082</v>
      </c>
      <c r="X65" s="102">
        <v>46112</v>
      </c>
      <c r="Y65" s="105">
        <v>3387677</v>
      </c>
      <c r="Z65" s="160">
        <v>46113</v>
      </c>
      <c r="AA65" s="160">
        <v>46142</v>
      </c>
      <c r="AB65" s="105">
        <v>3387677</v>
      </c>
      <c r="AC65" s="160">
        <v>46143</v>
      </c>
      <c r="AD65" s="160">
        <v>46173</v>
      </c>
      <c r="AE65" s="105">
        <v>3387677</v>
      </c>
      <c r="AF65" s="160">
        <v>46174</v>
      </c>
      <c r="AG65" s="160">
        <v>46203</v>
      </c>
      <c r="AH65" s="103">
        <v>1693839</v>
      </c>
      <c r="AI65" s="160">
        <v>46204</v>
      </c>
      <c r="AJ65" s="160">
        <v>46218</v>
      </c>
      <c r="BI65" s="162" t="s">
        <v>278</v>
      </c>
      <c r="BJ65" s="158" t="s">
        <v>332</v>
      </c>
      <c r="BK65" s="162" t="s">
        <v>280</v>
      </c>
      <c r="BL65" s="138">
        <v>1</v>
      </c>
      <c r="BM65" s="160">
        <v>46028</v>
      </c>
      <c r="BN65" s="176">
        <v>1336479180</v>
      </c>
      <c r="BO65" s="158">
        <v>40</v>
      </c>
      <c r="BP65" s="160">
        <v>46028</v>
      </c>
      <c r="BQ65" s="172">
        <v>21455288</v>
      </c>
      <c r="CS65" s="166" t="s">
        <v>1909</v>
      </c>
      <c r="CT65" s="110">
        <v>1121855170</v>
      </c>
      <c r="CU65" s="158">
        <v>184</v>
      </c>
      <c r="CV65" s="158" t="s">
        <v>771</v>
      </c>
      <c r="CY65" s="162">
        <v>8299</v>
      </c>
      <c r="CZ65" s="162" t="s">
        <v>290</v>
      </c>
      <c r="DA65" s="170">
        <f t="shared" si="0"/>
        <v>21455288</v>
      </c>
      <c r="DB65" s="184">
        <f t="shared" si="1"/>
        <v>0</v>
      </c>
      <c r="DC65" s="170">
        <f t="shared" si="2"/>
        <v>0</v>
      </c>
      <c r="DZ65" s="239" t="s">
        <v>1579</v>
      </c>
      <c r="EA65" s="235" t="s">
        <v>437</v>
      </c>
    </row>
    <row r="66" spans="1:131" hidden="1" x14ac:dyDescent="0.2">
      <c r="A66" s="164" t="s">
        <v>311</v>
      </c>
      <c r="B66" s="164" t="s">
        <v>1580</v>
      </c>
      <c r="C66" s="201">
        <v>1121825157</v>
      </c>
      <c r="D66" s="164" t="s">
        <v>376</v>
      </c>
      <c r="E66" s="164" t="s">
        <v>291</v>
      </c>
      <c r="F66" s="164" t="s">
        <v>377</v>
      </c>
      <c r="G66" s="98">
        <v>46028</v>
      </c>
      <c r="H66" s="105">
        <v>21455288</v>
      </c>
      <c r="I66" s="164" t="s">
        <v>1185</v>
      </c>
      <c r="J66" s="98">
        <v>46028</v>
      </c>
      <c r="K66" s="98">
        <v>46218</v>
      </c>
      <c r="L66" s="164" t="s">
        <v>288</v>
      </c>
      <c r="M66" s="164" t="s">
        <v>288</v>
      </c>
      <c r="N66" s="164" t="s">
        <v>288</v>
      </c>
      <c r="O66" s="138">
        <v>7</v>
      </c>
      <c r="P66" s="105">
        <v>2823064</v>
      </c>
      <c r="Q66" s="169">
        <v>46028</v>
      </c>
      <c r="R66" s="102">
        <v>46053</v>
      </c>
      <c r="S66" s="105">
        <v>3387677</v>
      </c>
      <c r="T66" s="102">
        <v>46054</v>
      </c>
      <c r="U66" s="160">
        <v>46081</v>
      </c>
      <c r="V66" s="105">
        <v>3387677</v>
      </c>
      <c r="W66" s="102">
        <v>46082</v>
      </c>
      <c r="X66" s="102">
        <v>46112</v>
      </c>
      <c r="Y66" s="105">
        <v>3387677</v>
      </c>
      <c r="Z66" s="160">
        <v>46113</v>
      </c>
      <c r="AA66" s="160">
        <v>46142</v>
      </c>
      <c r="AB66" s="105">
        <v>3387677</v>
      </c>
      <c r="AC66" s="160">
        <v>46143</v>
      </c>
      <c r="AD66" s="160">
        <v>46173</v>
      </c>
      <c r="AE66" s="105">
        <v>3387677</v>
      </c>
      <c r="AF66" s="160">
        <v>46174</v>
      </c>
      <c r="AG66" s="160">
        <v>46203</v>
      </c>
      <c r="AH66" s="103">
        <v>1693839</v>
      </c>
      <c r="AI66" s="160">
        <v>46204</v>
      </c>
      <c r="AJ66" s="160">
        <v>46218</v>
      </c>
      <c r="BI66" s="162" t="s">
        <v>278</v>
      </c>
      <c r="BJ66" s="158" t="s">
        <v>332</v>
      </c>
      <c r="BK66" s="162" t="s">
        <v>280</v>
      </c>
      <c r="BL66" s="138">
        <v>1</v>
      </c>
      <c r="BM66" s="160">
        <v>46028</v>
      </c>
      <c r="BN66" s="176">
        <v>1336479180</v>
      </c>
      <c r="BO66" s="158">
        <v>41</v>
      </c>
      <c r="BP66" s="160">
        <v>46028</v>
      </c>
      <c r="BQ66" s="172">
        <v>21455288</v>
      </c>
      <c r="CS66" s="166" t="s">
        <v>1232</v>
      </c>
      <c r="CT66" s="167">
        <v>1121825157</v>
      </c>
      <c r="CU66" s="158">
        <v>184</v>
      </c>
      <c r="CV66" s="158" t="s">
        <v>771</v>
      </c>
      <c r="CY66" s="162">
        <v>6209</v>
      </c>
      <c r="CZ66" s="162" t="s">
        <v>290</v>
      </c>
      <c r="DA66" s="170">
        <f t="shared" si="0"/>
        <v>21455288</v>
      </c>
      <c r="DB66" s="184">
        <f t="shared" si="1"/>
        <v>0</v>
      </c>
      <c r="DC66" s="170">
        <f t="shared" si="2"/>
        <v>0</v>
      </c>
      <c r="DZ66" s="239" t="s">
        <v>1581</v>
      </c>
      <c r="EA66" s="235" t="s">
        <v>437</v>
      </c>
    </row>
    <row r="67" spans="1:131" hidden="1" x14ac:dyDescent="0.2">
      <c r="A67" s="164" t="s">
        <v>311</v>
      </c>
      <c r="B67" s="164" t="s">
        <v>1582</v>
      </c>
      <c r="C67" s="201">
        <v>1121859904</v>
      </c>
      <c r="D67" s="164" t="s">
        <v>380</v>
      </c>
      <c r="E67" s="164" t="s">
        <v>291</v>
      </c>
      <c r="F67" s="164" t="s">
        <v>379</v>
      </c>
      <c r="G67" s="98">
        <v>46028</v>
      </c>
      <c r="H67" s="105">
        <v>21455288</v>
      </c>
      <c r="I67" s="164" t="s">
        <v>1185</v>
      </c>
      <c r="J67" s="98">
        <v>46028</v>
      </c>
      <c r="K67" s="98">
        <v>46218</v>
      </c>
      <c r="L67" s="164" t="s">
        <v>288</v>
      </c>
      <c r="M67" s="164" t="s">
        <v>288</v>
      </c>
      <c r="N67" s="164" t="s">
        <v>288</v>
      </c>
      <c r="O67" s="138">
        <v>7</v>
      </c>
      <c r="P67" s="105">
        <v>2823064</v>
      </c>
      <c r="Q67" s="169">
        <v>46028</v>
      </c>
      <c r="R67" s="102">
        <v>46053</v>
      </c>
      <c r="S67" s="105">
        <v>3387677</v>
      </c>
      <c r="T67" s="102">
        <v>46054</v>
      </c>
      <c r="U67" s="160">
        <v>46081</v>
      </c>
      <c r="V67" s="105">
        <v>3387677</v>
      </c>
      <c r="W67" s="102">
        <v>46082</v>
      </c>
      <c r="X67" s="102">
        <v>46112</v>
      </c>
      <c r="Y67" s="105">
        <v>3387677</v>
      </c>
      <c r="Z67" s="160">
        <v>46113</v>
      </c>
      <c r="AA67" s="160">
        <v>46142</v>
      </c>
      <c r="AB67" s="105">
        <v>3387677</v>
      </c>
      <c r="AC67" s="160">
        <v>46143</v>
      </c>
      <c r="AD67" s="160">
        <v>46173</v>
      </c>
      <c r="AE67" s="105">
        <v>3387677</v>
      </c>
      <c r="AF67" s="160">
        <v>46174</v>
      </c>
      <c r="AG67" s="160">
        <v>46203</v>
      </c>
      <c r="AH67" s="103">
        <v>1693839</v>
      </c>
      <c r="AI67" s="160">
        <v>46204</v>
      </c>
      <c r="AJ67" s="160">
        <v>46218</v>
      </c>
      <c r="BI67" s="162" t="s">
        <v>278</v>
      </c>
      <c r="BJ67" s="158" t="s">
        <v>332</v>
      </c>
      <c r="BK67" s="162" t="s">
        <v>280</v>
      </c>
      <c r="BL67" s="138">
        <v>1</v>
      </c>
      <c r="BM67" s="160">
        <v>46028</v>
      </c>
      <c r="BN67" s="176">
        <v>1336479180</v>
      </c>
      <c r="BO67" s="158">
        <v>42</v>
      </c>
      <c r="BP67" s="160">
        <v>46028</v>
      </c>
      <c r="BQ67" s="172">
        <v>21455288</v>
      </c>
      <c r="CS67" s="166" t="s">
        <v>447</v>
      </c>
      <c r="CT67" s="167">
        <v>1121859904</v>
      </c>
      <c r="CU67" s="158">
        <v>184</v>
      </c>
      <c r="CV67" s="158" t="s">
        <v>771</v>
      </c>
      <c r="CY67" s="162">
        <v>8299</v>
      </c>
      <c r="CZ67" s="162" t="s">
        <v>290</v>
      </c>
      <c r="DA67" s="170">
        <f t="shared" si="0"/>
        <v>21455288</v>
      </c>
      <c r="DB67" s="184">
        <f t="shared" si="1"/>
        <v>0</v>
      </c>
      <c r="DC67" s="170">
        <f t="shared" si="2"/>
        <v>0</v>
      </c>
      <c r="DZ67" s="239" t="s">
        <v>1583</v>
      </c>
      <c r="EA67" s="180" t="s">
        <v>437</v>
      </c>
    </row>
    <row r="68" spans="1:131" hidden="1" x14ac:dyDescent="0.2">
      <c r="A68" s="164" t="s">
        <v>311</v>
      </c>
      <c r="B68" s="164" t="s">
        <v>1584</v>
      </c>
      <c r="C68" s="201">
        <v>3276471</v>
      </c>
      <c r="D68" s="164" t="s">
        <v>1311</v>
      </c>
      <c r="E68" s="164" t="s">
        <v>291</v>
      </c>
      <c r="F68" s="164" t="s">
        <v>375</v>
      </c>
      <c r="G68" s="98">
        <v>46028</v>
      </c>
      <c r="H68" s="105">
        <v>25925145</v>
      </c>
      <c r="I68" s="164" t="s">
        <v>1185</v>
      </c>
      <c r="J68" s="98">
        <v>46028</v>
      </c>
      <c r="K68" s="98">
        <v>46218</v>
      </c>
      <c r="L68" s="164" t="s">
        <v>288</v>
      </c>
      <c r="M68" s="164" t="s">
        <v>288</v>
      </c>
      <c r="N68" s="164" t="s">
        <v>288</v>
      </c>
      <c r="O68" s="138">
        <v>7</v>
      </c>
      <c r="P68" s="105">
        <v>3411203</v>
      </c>
      <c r="Q68" s="169">
        <v>46028</v>
      </c>
      <c r="R68" s="102">
        <v>46053</v>
      </c>
      <c r="S68" s="105">
        <v>4093444</v>
      </c>
      <c r="T68" s="102">
        <v>46054</v>
      </c>
      <c r="U68" s="160">
        <v>46081</v>
      </c>
      <c r="V68" s="105">
        <v>4093444</v>
      </c>
      <c r="W68" s="102">
        <v>46082</v>
      </c>
      <c r="X68" s="102">
        <v>46112</v>
      </c>
      <c r="Y68" s="105">
        <v>4093444</v>
      </c>
      <c r="Z68" s="160">
        <v>46113</v>
      </c>
      <c r="AA68" s="160">
        <v>46142</v>
      </c>
      <c r="AB68" s="105">
        <v>4093444</v>
      </c>
      <c r="AC68" s="160">
        <v>46143</v>
      </c>
      <c r="AD68" s="160">
        <v>46173</v>
      </c>
      <c r="AE68" s="105">
        <v>4093444</v>
      </c>
      <c r="AF68" s="160">
        <v>46174</v>
      </c>
      <c r="AG68" s="160">
        <v>46203</v>
      </c>
      <c r="AH68" s="103">
        <v>2046722</v>
      </c>
      <c r="AI68" s="160">
        <v>46204</v>
      </c>
      <c r="AJ68" s="160">
        <v>46218</v>
      </c>
      <c r="BI68" s="162" t="s">
        <v>278</v>
      </c>
      <c r="BJ68" s="158" t="s">
        <v>332</v>
      </c>
      <c r="BK68" s="162" t="s">
        <v>280</v>
      </c>
      <c r="BL68" s="138">
        <v>1</v>
      </c>
      <c r="BM68" s="160">
        <v>46028</v>
      </c>
      <c r="BN68" s="176">
        <v>1336479180</v>
      </c>
      <c r="BO68" s="158">
        <v>43</v>
      </c>
      <c r="BP68" s="160">
        <v>46028</v>
      </c>
      <c r="BQ68" s="172">
        <v>25925145</v>
      </c>
      <c r="CS68" s="166" t="s">
        <v>1186</v>
      </c>
      <c r="CT68" s="110">
        <v>3276471</v>
      </c>
      <c r="CU68" s="158">
        <v>184</v>
      </c>
      <c r="CV68" s="158" t="s">
        <v>771</v>
      </c>
      <c r="CY68" s="164">
        <v>7490</v>
      </c>
      <c r="CZ68" s="159" t="s">
        <v>290</v>
      </c>
      <c r="DA68" s="170">
        <f t="shared" ref="DA68:DA91" si="3">P68+S68+V68+Y68+AB68+AE68+AH68+AK68+AN68+AQ68+AT68+AW68+AZ68+BC68+BF68</f>
        <v>25925145</v>
      </c>
      <c r="DB68" s="184">
        <f t="shared" ref="DB68:DB91" si="4">H68+BZ68-DA68</f>
        <v>0</v>
      </c>
      <c r="DC68" s="170">
        <f t="shared" ref="DC68:DC91" si="5">BQ68+CF68-DA68</f>
        <v>0</v>
      </c>
      <c r="DZ68" s="239" t="s">
        <v>1585</v>
      </c>
      <c r="EA68" s="180" t="s">
        <v>437</v>
      </c>
    </row>
    <row r="69" spans="1:131" hidden="1" x14ac:dyDescent="0.2">
      <c r="A69" s="200"/>
      <c r="B69" s="164" t="s">
        <v>1586</v>
      </c>
      <c r="C69" s="203">
        <v>86058755</v>
      </c>
      <c r="D69" s="108" t="s">
        <v>414</v>
      </c>
      <c r="E69" s="164" t="s">
        <v>291</v>
      </c>
      <c r="F69" s="164" t="s">
        <v>415</v>
      </c>
      <c r="G69" s="98">
        <v>46028</v>
      </c>
      <c r="H69" s="105">
        <v>21455288</v>
      </c>
      <c r="I69" s="164" t="s">
        <v>1185</v>
      </c>
      <c r="J69" s="98">
        <v>46028</v>
      </c>
      <c r="K69" s="98">
        <v>46218</v>
      </c>
      <c r="L69" s="164" t="s">
        <v>288</v>
      </c>
      <c r="M69" s="164" t="s">
        <v>288</v>
      </c>
      <c r="N69" s="164" t="s">
        <v>288</v>
      </c>
      <c r="O69" s="138">
        <v>7</v>
      </c>
      <c r="P69" s="105">
        <v>2823064</v>
      </c>
      <c r="Q69" s="169">
        <v>46028</v>
      </c>
      <c r="R69" s="102">
        <v>46053</v>
      </c>
      <c r="S69" s="105">
        <v>3387677</v>
      </c>
      <c r="T69" s="102">
        <v>46054</v>
      </c>
      <c r="U69" s="160">
        <v>46081</v>
      </c>
      <c r="V69" s="105">
        <v>3387677</v>
      </c>
      <c r="W69" s="102">
        <v>46082</v>
      </c>
      <c r="X69" s="102">
        <v>46112</v>
      </c>
      <c r="Y69" s="105">
        <v>3387677</v>
      </c>
      <c r="Z69" s="160">
        <v>46113</v>
      </c>
      <c r="AA69" s="160">
        <v>46142</v>
      </c>
      <c r="AB69" s="105">
        <v>3387677</v>
      </c>
      <c r="AC69" s="160">
        <v>46143</v>
      </c>
      <c r="AD69" s="160">
        <v>46173</v>
      </c>
      <c r="AE69" s="105">
        <v>3387677</v>
      </c>
      <c r="AF69" s="160">
        <v>46174</v>
      </c>
      <c r="AG69" s="160">
        <v>46203</v>
      </c>
      <c r="AH69" s="103">
        <v>1693839</v>
      </c>
      <c r="AI69" s="160">
        <v>46204</v>
      </c>
      <c r="AJ69" s="160">
        <v>46218</v>
      </c>
      <c r="BI69" s="162" t="s">
        <v>278</v>
      </c>
      <c r="BJ69" s="158" t="s">
        <v>332</v>
      </c>
      <c r="BK69" s="162" t="s">
        <v>280</v>
      </c>
      <c r="BL69" s="138">
        <v>1</v>
      </c>
      <c r="BM69" s="160">
        <v>46028</v>
      </c>
      <c r="BN69" s="176">
        <v>1336479180</v>
      </c>
      <c r="BO69" s="158">
        <v>44</v>
      </c>
      <c r="BP69" s="160">
        <v>46028</v>
      </c>
      <c r="BQ69" s="172">
        <v>21455288</v>
      </c>
      <c r="CS69" s="166" t="s">
        <v>444</v>
      </c>
      <c r="CT69" s="168">
        <v>86058755</v>
      </c>
      <c r="CU69" s="158">
        <v>184</v>
      </c>
      <c r="CV69" s="158" t="s">
        <v>1233</v>
      </c>
      <c r="CY69" s="162">
        <v>7020</v>
      </c>
      <c r="CZ69" s="162" t="s">
        <v>289</v>
      </c>
      <c r="DA69" s="170">
        <f t="shared" si="3"/>
        <v>21455288</v>
      </c>
      <c r="DB69" s="184">
        <f t="shared" si="4"/>
        <v>0</v>
      </c>
      <c r="DC69" s="170">
        <f t="shared" si="5"/>
        <v>0</v>
      </c>
      <c r="DZ69" s="239" t="s">
        <v>1587</v>
      </c>
      <c r="EA69" s="235" t="s">
        <v>704</v>
      </c>
    </row>
    <row r="70" spans="1:131" hidden="1" x14ac:dyDescent="0.2">
      <c r="A70" s="200"/>
      <c r="B70" s="164" t="s">
        <v>1588</v>
      </c>
      <c r="C70" s="201">
        <v>1120870734</v>
      </c>
      <c r="D70" s="164" t="s">
        <v>416</v>
      </c>
      <c r="E70" s="164" t="s">
        <v>291</v>
      </c>
      <c r="F70" s="164" t="s">
        <v>417</v>
      </c>
      <c r="G70" s="98">
        <v>46028</v>
      </c>
      <c r="H70" s="105">
        <v>19137313</v>
      </c>
      <c r="I70" s="164" t="s">
        <v>1185</v>
      </c>
      <c r="J70" s="98">
        <v>46028</v>
      </c>
      <c r="K70" s="98">
        <v>46218</v>
      </c>
      <c r="L70" s="164" t="s">
        <v>288</v>
      </c>
      <c r="M70" s="164" t="s">
        <v>288</v>
      </c>
      <c r="N70" s="164" t="s">
        <v>288</v>
      </c>
      <c r="O70" s="138">
        <v>7</v>
      </c>
      <c r="P70" s="105">
        <v>2518068</v>
      </c>
      <c r="Q70" s="169">
        <v>46028</v>
      </c>
      <c r="R70" s="102">
        <v>46053</v>
      </c>
      <c r="S70" s="105">
        <v>3021681</v>
      </c>
      <c r="T70" s="102">
        <v>46054</v>
      </c>
      <c r="U70" s="160">
        <v>46081</v>
      </c>
      <c r="V70" s="105">
        <v>3021681</v>
      </c>
      <c r="W70" s="102">
        <v>46082</v>
      </c>
      <c r="X70" s="102">
        <v>46112</v>
      </c>
      <c r="Y70" s="105">
        <v>3021681</v>
      </c>
      <c r="Z70" s="160">
        <v>46113</v>
      </c>
      <c r="AA70" s="160">
        <v>46142</v>
      </c>
      <c r="AB70" s="105">
        <v>3021681</v>
      </c>
      <c r="AC70" s="160">
        <v>46143</v>
      </c>
      <c r="AD70" s="160">
        <v>46173</v>
      </c>
      <c r="AE70" s="105">
        <v>3021681</v>
      </c>
      <c r="AF70" s="160">
        <v>46174</v>
      </c>
      <c r="AG70" s="160">
        <v>46203</v>
      </c>
      <c r="AH70" s="103">
        <v>1510840</v>
      </c>
      <c r="AI70" s="160">
        <v>46204</v>
      </c>
      <c r="AJ70" s="160">
        <v>46218</v>
      </c>
      <c r="BI70" s="162" t="s">
        <v>278</v>
      </c>
      <c r="BJ70" s="158" t="s">
        <v>332</v>
      </c>
      <c r="BK70" s="162" t="s">
        <v>280</v>
      </c>
      <c r="BL70" s="138">
        <v>1</v>
      </c>
      <c r="BM70" s="160">
        <v>46028</v>
      </c>
      <c r="BN70" s="176">
        <v>1336479180</v>
      </c>
      <c r="BO70" s="158">
        <v>45</v>
      </c>
      <c r="BP70" s="160">
        <v>46028</v>
      </c>
      <c r="BQ70" s="172">
        <v>19137313</v>
      </c>
      <c r="CS70" s="166" t="s">
        <v>445</v>
      </c>
      <c r="CT70" s="168">
        <v>1120870734</v>
      </c>
      <c r="CU70" s="158">
        <v>184</v>
      </c>
      <c r="CV70" s="158" t="s">
        <v>1233</v>
      </c>
      <c r="CY70" s="162">
        <v>8299</v>
      </c>
      <c r="CZ70" s="162" t="s">
        <v>290</v>
      </c>
      <c r="DA70" s="170">
        <f t="shared" si="3"/>
        <v>19137313</v>
      </c>
      <c r="DB70" s="184">
        <f t="shared" si="4"/>
        <v>0</v>
      </c>
      <c r="DC70" s="170">
        <f t="shared" si="5"/>
        <v>0</v>
      </c>
      <c r="DZ70" s="239" t="s">
        <v>1589</v>
      </c>
      <c r="EA70" s="180" t="s">
        <v>704</v>
      </c>
    </row>
    <row r="71" spans="1:131" hidden="1" x14ac:dyDescent="0.2">
      <c r="A71" s="200"/>
      <c r="B71" s="164" t="s">
        <v>1590</v>
      </c>
      <c r="C71" s="203">
        <v>38239974</v>
      </c>
      <c r="D71" s="108" t="s">
        <v>418</v>
      </c>
      <c r="E71" s="164" t="s">
        <v>291</v>
      </c>
      <c r="F71" s="164" t="s">
        <v>354</v>
      </c>
      <c r="G71" s="98">
        <v>46028</v>
      </c>
      <c r="H71" s="105">
        <v>21455288</v>
      </c>
      <c r="I71" s="164" t="s">
        <v>1185</v>
      </c>
      <c r="J71" s="98">
        <v>46028</v>
      </c>
      <c r="K71" s="98">
        <v>46218</v>
      </c>
      <c r="L71" s="164" t="s">
        <v>288</v>
      </c>
      <c r="M71" s="164" t="s">
        <v>288</v>
      </c>
      <c r="N71" s="164" t="s">
        <v>288</v>
      </c>
      <c r="O71" s="138">
        <v>7</v>
      </c>
      <c r="P71" s="105">
        <v>2823064</v>
      </c>
      <c r="Q71" s="169">
        <v>46028</v>
      </c>
      <c r="R71" s="102">
        <v>46053</v>
      </c>
      <c r="S71" s="105">
        <v>3387677</v>
      </c>
      <c r="T71" s="102">
        <v>46054</v>
      </c>
      <c r="U71" s="160">
        <v>46081</v>
      </c>
      <c r="V71" s="105">
        <v>3387677</v>
      </c>
      <c r="W71" s="102">
        <v>46082</v>
      </c>
      <c r="X71" s="102">
        <v>46112</v>
      </c>
      <c r="Y71" s="105">
        <v>3387677</v>
      </c>
      <c r="Z71" s="160">
        <v>46113</v>
      </c>
      <c r="AA71" s="160">
        <v>46142</v>
      </c>
      <c r="AB71" s="105">
        <v>3387677</v>
      </c>
      <c r="AC71" s="160">
        <v>46143</v>
      </c>
      <c r="AD71" s="160">
        <v>46173</v>
      </c>
      <c r="AE71" s="105">
        <v>3387677</v>
      </c>
      <c r="AF71" s="160">
        <v>46174</v>
      </c>
      <c r="AG71" s="160">
        <v>46203</v>
      </c>
      <c r="AH71" s="103">
        <v>1693839</v>
      </c>
      <c r="AI71" s="160">
        <v>46204</v>
      </c>
      <c r="AJ71" s="160">
        <v>46218</v>
      </c>
      <c r="BI71" s="162" t="s">
        <v>278</v>
      </c>
      <c r="BJ71" s="158" t="s">
        <v>332</v>
      </c>
      <c r="BK71" s="162" t="s">
        <v>280</v>
      </c>
      <c r="BL71" s="138">
        <v>1</v>
      </c>
      <c r="BM71" s="160">
        <v>46028</v>
      </c>
      <c r="BN71" s="176">
        <v>1336479180</v>
      </c>
      <c r="BO71" s="158">
        <v>46</v>
      </c>
      <c r="BP71" s="160">
        <v>46028</v>
      </c>
      <c r="BQ71" s="172">
        <v>21455288</v>
      </c>
      <c r="CS71" s="189" t="s">
        <v>1910</v>
      </c>
      <c r="CT71" s="100">
        <v>38239974</v>
      </c>
      <c r="CU71" s="158">
        <v>184</v>
      </c>
      <c r="CV71" s="158" t="s">
        <v>772</v>
      </c>
      <c r="CY71" s="138">
        <v>9609</v>
      </c>
      <c r="CZ71" s="138" t="s">
        <v>290</v>
      </c>
      <c r="DA71" s="170">
        <f t="shared" si="3"/>
        <v>21455288</v>
      </c>
      <c r="DB71" s="184">
        <f t="shared" si="4"/>
        <v>0</v>
      </c>
      <c r="DC71" s="170">
        <f t="shared" si="5"/>
        <v>0</v>
      </c>
      <c r="DZ71" s="239" t="s">
        <v>1591</v>
      </c>
      <c r="EA71" s="180" t="s">
        <v>1072</v>
      </c>
    </row>
    <row r="72" spans="1:131" hidden="1" x14ac:dyDescent="0.2">
      <c r="A72" s="164"/>
      <c r="B72" s="164" t="s">
        <v>1592</v>
      </c>
      <c r="C72" s="201">
        <v>40340708</v>
      </c>
      <c r="D72" s="164" t="s">
        <v>313</v>
      </c>
      <c r="E72" s="164" t="s">
        <v>291</v>
      </c>
      <c r="F72" s="164" t="s">
        <v>354</v>
      </c>
      <c r="G72" s="98">
        <v>46028</v>
      </c>
      <c r="H72" s="105">
        <v>21455288</v>
      </c>
      <c r="I72" s="164" t="s">
        <v>1185</v>
      </c>
      <c r="J72" s="98">
        <v>46028</v>
      </c>
      <c r="K72" s="98">
        <v>46218</v>
      </c>
      <c r="L72" s="164" t="s">
        <v>288</v>
      </c>
      <c r="M72" s="164" t="s">
        <v>288</v>
      </c>
      <c r="N72" s="164" t="s">
        <v>288</v>
      </c>
      <c r="O72" s="138">
        <v>7</v>
      </c>
      <c r="P72" s="105">
        <v>2823064</v>
      </c>
      <c r="Q72" s="169">
        <v>46028</v>
      </c>
      <c r="R72" s="102">
        <v>46053</v>
      </c>
      <c r="S72" s="105">
        <v>3387677</v>
      </c>
      <c r="T72" s="102">
        <v>46054</v>
      </c>
      <c r="U72" s="160">
        <v>46081</v>
      </c>
      <c r="V72" s="105">
        <v>3387677</v>
      </c>
      <c r="W72" s="102">
        <v>46082</v>
      </c>
      <c r="X72" s="102">
        <v>46112</v>
      </c>
      <c r="Y72" s="105">
        <v>3387677</v>
      </c>
      <c r="Z72" s="160">
        <v>46113</v>
      </c>
      <c r="AA72" s="160">
        <v>46142</v>
      </c>
      <c r="AB72" s="105">
        <v>3387677</v>
      </c>
      <c r="AC72" s="160">
        <v>46143</v>
      </c>
      <c r="AD72" s="160">
        <v>46173</v>
      </c>
      <c r="AE72" s="105">
        <v>3387677</v>
      </c>
      <c r="AF72" s="160">
        <v>46174</v>
      </c>
      <c r="AG72" s="160">
        <v>46203</v>
      </c>
      <c r="AH72" s="103">
        <v>1693839</v>
      </c>
      <c r="AI72" s="160">
        <v>46204</v>
      </c>
      <c r="AJ72" s="160">
        <v>46218</v>
      </c>
      <c r="BI72" s="162" t="s">
        <v>278</v>
      </c>
      <c r="BJ72" s="158" t="s">
        <v>332</v>
      </c>
      <c r="BK72" s="162" t="s">
        <v>280</v>
      </c>
      <c r="BL72" s="138">
        <v>1</v>
      </c>
      <c r="BM72" s="160">
        <v>46028</v>
      </c>
      <c r="BN72" s="176">
        <v>1336479180</v>
      </c>
      <c r="BO72" s="158">
        <v>47</v>
      </c>
      <c r="BP72" s="160">
        <v>46028</v>
      </c>
      <c r="BQ72" s="172">
        <v>21455288</v>
      </c>
      <c r="CS72" s="186" t="s">
        <v>1911</v>
      </c>
      <c r="CT72" s="168">
        <v>40340708</v>
      </c>
      <c r="CU72" s="158">
        <v>184</v>
      </c>
      <c r="CV72" s="158" t="s">
        <v>772</v>
      </c>
      <c r="CY72" s="162">
        <v>6920</v>
      </c>
      <c r="CZ72" s="162" t="s">
        <v>289</v>
      </c>
      <c r="DA72" s="170">
        <f t="shared" si="3"/>
        <v>21455288</v>
      </c>
      <c r="DB72" s="184">
        <f t="shared" si="4"/>
        <v>0</v>
      </c>
      <c r="DC72" s="170">
        <f t="shared" si="5"/>
        <v>0</v>
      </c>
      <c r="DZ72" s="239" t="s">
        <v>1593</v>
      </c>
      <c r="EA72" s="235" t="s">
        <v>1072</v>
      </c>
    </row>
    <row r="73" spans="1:131" hidden="1" x14ac:dyDescent="0.2">
      <c r="A73" s="164"/>
      <c r="B73" s="164" t="s">
        <v>1594</v>
      </c>
      <c r="C73" s="201">
        <v>1007503168</v>
      </c>
      <c r="D73" s="164" t="s">
        <v>1296</v>
      </c>
      <c r="E73" s="164" t="s">
        <v>291</v>
      </c>
      <c r="F73" s="164" t="s">
        <v>354</v>
      </c>
      <c r="G73" s="98">
        <v>46028</v>
      </c>
      <c r="H73" s="105">
        <v>21455288</v>
      </c>
      <c r="I73" s="164" t="s">
        <v>1185</v>
      </c>
      <c r="J73" s="98">
        <v>46028</v>
      </c>
      <c r="K73" s="98">
        <v>46218</v>
      </c>
      <c r="L73" s="164" t="s">
        <v>288</v>
      </c>
      <c r="M73" s="164" t="s">
        <v>288</v>
      </c>
      <c r="N73" s="164" t="s">
        <v>288</v>
      </c>
      <c r="O73" s="138">
        <v>7</v>
      </c>
      <c r="P73" s="105">
        <v>2823064</v>
      </c>
      <c r="Q73" s="169">
        <v>46028</v>
      </c>
      <c r="R73" s="102">
        <v>46053</v>
      </c>
      <c r="S73" s="105">
        <v>3387677</v>
      </c>
      <c r="T73" s="102">
        <v>46054</v>
      </c>
      <c r="U73" s="160">
        <v>46081</v>
      </c>
      <c r="V73" s="105">
        <v>3387677</v>
      </c>
      <c r="W73" s="102">
        <v>46082</v>
      </c>
      <c r="X73" s="102">
        <v>46112</v>
      </c>
      <c r="Y73" s="105">
        <v>3387677</v>
      </c>
      <c r="Z73" s="160">
        <v>46113</v>
      </c>
      <c r="AA73" s="160">
        <v>46142</v>
      </c>
      <c r="AB73" s="105">
        <v>3387677</v>
      </c>
      <c r="AC73" s="160">
        <v>46143</v>
      </c>
      <c r="AD73" s="160">
        <v>46173</v>
      </c>
      <c r="AE73" s="105">
        <v>3387677</v>
      </c>
      <c r="AF73" s="160">
        <v>46174</v>
      </c>
      <c r="AG73" s="160">
        <v>46203</v>
      </c>
      <c r="AH73" s="103">
        <v>1693839</v>
      </c>
      <c r="AI73" s="160">
        <v>46204</v>
      </c>
      <c r="AJ73" s="160">
        <v>46218</v>
      </c>
      <c r="BI73" s="162" t="s">
        <v>278</v>
      </c>
      <c r="BJ73" s="158" t="s">
        <v>332</v>
      </c>
      <c r="BK73" s="162" t="s">
        <v>280</v>
      </c>
      <c r="BL73" s="138">
        <v>1</v>
      </c>
      <c r="BM73" s="160">
        <v>46028</v>
      </c>
      <c r="BN73" s="176">
        <v>1336479180</v>
      </c>
      <c r="BO73" s="158">
        <v>48</v>
      </c>
      <c r="BP73" s="160">
        <v>46028</v>
      </c>
      <c r="BQ73" s="172">
        <v>21455288</v>
      </c>
      <c r="CS73" s="186" t="s">
        <v>1912</v>
      </c>
      <c r="CT73" s="110">
        <v>1007503168</v>
      </c>
      <c r="CU73" s="158">
        <v>184</v>
      </c>
      <c r="CV73" s="158" t="s">
        <v>772</v>
      </c>
      <c r="CY73" s="164">
        <v>7490</v>
      </c>
      <c r="CZ73" s="159" t="s">
        <v>290</v>
      </c>
      <c r="DA73" s="170">
        <f t="shared" si="3"/>
        <v>21455288</v>
      </c>
      <c r="DB73" s="184">
        <f t="shared" si="4"/>
        <v>0</v>
      </c>
      <c r="DC73" s="170">
        <f t="shared" si="5"/>
        <v>0</v>
      </c>
      <c r="DZ73" s="239" t="s">
        <v>1595</v>
      </c>
      <c r="EA73" s="235" t="s">
        <v>1072</v>
      </c>
    </row>
    <row r="74" spans="1:131" hidden="1" x14ac:dyDescent="0.2">
      <c r="A74" s="164"/>
      <c r="B74" s="164" t="s">
        <v>1596</v>
      </c>
      <c r="C74" s="201">
        <v>1121396500</v>
      </c>
      <c r="D74" s="164" t="s">
        <v>549</v>
      </c>
      <c r="E74" s="164" t="s">
        <v>291</v>
      </c>
      <c r="F74" s="164" t="s">
        <v>354</v>
      </c>
      <c r="G74" s="98">
        <v>46028</v>
      </c>
      <c r="H74" s="105">
        <v>19137313</v>
      </c>
      <c r="I74" s="164" t="s">
        <v>1185</v>
      </c>
      <c r="J74" s="98">
        <v>46028</v>
      </c>
      <c r="K74" s="98">
        <v>46218</v>
      </c>
      <c r="L74" s="164" t="s">
        <v>288</v>
      </c>
      <c r="M74" s="164" t="s">
        <v>288</v>
      </c>
      <c r="N74" s="164" t="s">
        <v>288</v>
      </c>
      <c r="O74" s="138">
        <v>7</v>
      </c>
      <c r="P74" s="105">
        <v>2518068</v>
      </c>
      <c r="Q74" s="169">
        <v>46028</v>
      </c>
      <c r="R74" s="102">
        <v>46053</v>
      </c>
      <c r="S74" s="105">
        <v>3021681</v>
      </c>
      <c r="T74" s="102">
        <v>46054</v>
      </c>
      <c r="U74" s="160">
        <v>46081</v>
      </c>
      <c r="V74" s="105">
        <v>3021681</v>
      </c>
      <c r="W74" s="102">
        <v>46082</v>
      </c>
      <c r="X74" s="102">
        <v>46112</v>
      </c>
      <c r="Y74" s="105">
        <v>3021681</v>
      </c>
      <c r="Z74" s="160">
        <v>46113</v>
      </c>
      <c r="AA74" s="160">
        <v>46142</v>
      </c>
      <c r="AB74" s="105">
        <v>3021681</v>
      </c>
      <c r="AC74" s="160">
        <v>46143</v>
      </c>
      <c r="AD74" s="160">
        <v>46173</v>
      </c>
      <c r="AE74" s="105">
        <v>3021681</v>
      </c>
      <c r="AF74" s="160">
        <v>46174</v>
      </c>
      <c r="AG74" s="160">
        <v>46203</v>
      </c>
      <c r="AH74" s="103">
        <v>1510840</v>
      </c>
      <c r="AI74" s="160">
        <v>46204</v>
      </c>
      <c r="AJ74" s="160">
        <v>46218</v>
      </c>
      <c r="BI74" s="162" t="s">
        <v>278</v>
      </c>
      <c r="BJ74" s="158" t="s">
        <v>332</v>
      </c>
      <c r="BK74" s="162" t="s">
        <v>280</v>
      </c>
      <c r="BL74" s="138">
        <v>1</v>
      </c>
      <c r="BM74" s="160">
        <v>46028</v>
      </c>
      <c r="BN74" s="176">
        <v>1336479180</v>
      </c>
      <c r="BO74" s="158">
        <v>49</v>
      </c>
      <c r="BP74" s="160">
        <v>46028</v>
      </c>
      <c r="BQ74" s="172">
        <v>19137313</v>
      </c>
      <c r="CS74" s="192" t="s">
        <v>1913</v>
      </c>
      <c r="CT74" s="99">
        <v>1121396500</v>
      </c>
      <c r="CU74" s="158">
        <v>184</v>
      </c>
      <c r="CV74" s="158" t="s">
        <v>772</v>
      </c>
      <c r="CY74" s="162">
        <v>8299</v>
      </c>
      <c r="CZ74" s="162" t="s">
        <v>290</v>
      </c>
      <c r="DA74" s="170">
        <f t="shared" si="3"/>
        <v>19137313</v>
      </c>
      <c r="DB74" s="184">
        <f t="shared" si="4"/>
        <v>0</v>
      </c>
      <c r="DC74" s="170">
        <f t="shared" si="5"/>
        <v>0</v>
      </c>
      <c r="DZ74" s="239" t="s">
        <v>1597</v>
      </c>
      <c r="EA74" s="180" t="s">
        <v>1072</v>
      </c>
    </row>
    <row r="75" spans="1:131" hidden="1" x14ac:dyDescent="0.2">
      <c r="A75" s="164"/>
      <c r="B75" s="164" t="s">
        <v>1598</v>
      </c>
      <c r="C75" s="201">
        <v>40386556</v>
      </c>
      <c r="D75" s="164" t="s">
        <v>424</v>
      </c>
      <c r="E75" s="164" t="s">
        <v>291</v>
      </c>
      <c r="F75" s="164" t="s">
        <v>425</v>
      </c>
      <c r="G75" s="98">
        <v>46028</v>
      </c>
      <c r="H75" s="105">
        <v>25925145</v>
      </c>
      <c r="I75" s="164" t="s">
        <v>1185</v>
      </c>
      <c r="J75" s="98">
        <v>46028</v>
      </c>
      <c r="K75" s="98">
        <v>46218</v>
      </c>
      <c r="L75" s="164" t="s">
        <v>288</v>
      </c>
      <c r="M75" s="164" t="s">
        <v>288</v>
      </c>
      <c r="N75" s="164" t="s">
        <v>288</v>
      </c>
      <c r="O75" s="138">
        <v>7</v>
      </c>
      <c r="P75" s="105">
        <v>3411203</v>
      </c>
      <c r="Q75" s="169">
        <v>46028</v>
      </c>
      <c r="R75" s="102">
        <v>46053</v>
      </c>
      <c r="S75" s="105">
        <v>4093444</v>
      </c>
      <c r="T75" s="102">
        <v>46054</v>
      </c>
      <c r="U75" s="160">
        <v>46081</v>
      </c>
      <c r="V75" s="105">
        <v>4093444</v>
      </c>
      <c r="W75" s="102">
        <v>46082</v>
      </c>
      <c r="X75" s="102">
        <v>46112</v>
      </c>
      <c r="Y75" s="105">
        <v>4093444</v>
      </c>
      <c r="Z75" s="160">
        <v>46113</v>
      </c>
      <c r="AA75" s="160">
        <v>46142</v>
      </c>
      <c r="AB75" s="105">
        <v>4093444</v>
      </c>
      <c r="AC75" s="160">
        <v>46143</v>
      </c>
      <c r="AD75" s="160">
        <v>46173</v>
      </c>
      <c r="AE75" s="105">
        <v>4093444</v>
      </c>
      <c r="AF75" s="160">
        <v>46174</v>
      </c>
      <c r="AG75" s="160">
        <v>46203</v>
      </c>
      <c r="AH75" s="103">
        <v>2046722</v>
      </c>
      <c r="AI75" s="160">
        <v>46204</v>
      </c>
      <c r="AJ75" s="160">
        <v>46218</v>
      </c>
      <c r="BI75" s="162" t="s">
        <v>278</v>
      </c>
      <c r="BJ75" s="158" t="s">
        <v>332</v>
      </c>
      <c r="BK75" s="162" t="s">
        <v>280</v>
      </c>
      <c r="BL75" s="138">
        <v>1</v>
      </c>
      <c r="BM75" s="160">
        <v>46028</v>
      </c>
      <c r="BN75" s="176">
        <v>1336479180</v>
      </c>
      <c r="BO75" s="158">
        <v>50</v>
      </c>
      <c r="BP75" s="160">
        <v>46028</v>
      </c>
      <c r="BQ75" s="172">
        <v>25925145</v>
      </c>
      <c r="CS75" s="166" t="s">
        <v>1914</v>
      </c>
      <c r="CT75" s="167">
        <v>40386556</v>
      </c>
      <c r="CU75" s="158">
        <v>184</v>
      </c>
      <c r="CV75" s="158" t="s">
        <v>774</v>
      </c>
      <c r="CY75" s="162">
        <v>8299</v>
      </c>
      <c r="CZ75" s="162" t="s">
        <v>290</v>
      </c>
      <c r="DA75" s="170">
        <f t="shared" si="3"/>
        <v>25925145</v>
      </c>
      <c r="DB75" s="184">
        <f t="shared" si="4"/>
        <v>0</v>
      </c>
      <c r="DC75" s="170">
        <f t="shared" si="5"/>
        <v>0</v>
      </c>
      <c r="DZ75" s="239" t="s">
        <v>1599</v>
      </c>
      <c r="EA75" s="180" t="s">
        <v>278</v>
      </c>
    </row>
    <row r="76" spans="1:131" hidden="1" x14ac:dyDescent="0.2">
      <c r="A76" s="164"/>
      <c r="B76" s="164" t="s">
        <v>1600</v>
      </c>
      <c r="C76" s="201">
        <v>86054622</v>
      </c>
      <c r="D76" s="164" t="s">
        <v>426</v>
      </c>
      <c r="E76" s="164" t="s">
        <v>291</v>
      </c>
      <c r="F76" s="164" t="s">
        <v>427</v>
      </c>
      <c r="G76" s="98">
        <v>46028</v>
      </c>
      <c r="H76" s="105">
        <v>34417860</v>
      </c>
      <c r="I76" s="164" t="s">
        <v>1185</v>
      </c>
      <c r="J76" s="98">
        <v>46028</v>
      </c>
      <c r="K76" s="98">
        <v>46218</v>
      </c>
      <c r="L76" s="164" t="s">
        <v>288</v>
      </c>
      <c r="M76" s="164" t="s">
        <v>288</v>
      </c>
      <c r="N76" s="164" t="s">
        <v>288</v>
      </c>
      <c r="O76" s="138">
        <v>7</v>
      </c>
      <c r="P76" s="105">
        <v>4528666</v>
      </c>
      <c r="Q76" s="169">
        <v>46028</v>
      </c>
      <c r="R76" s="102">
        <v>46053</v>
      </c>
      <c r="S76" s="105">
        <v>5434399</v>
      </c>
      <c r="T76" s="102">
        <v>46054</v>
      </c>
      <c r="U76" s="160">
        <v>46081</v>
      </c>
      <c r="V76" s="105">
        <v>5434399</v>
      </c>
      <c r="W76" s="102">
        <v>46082</v>
      </c>
      <c r="X76" s="102">
        <v>46112</v>
      </c>
      <c r="Y76" s="105">
        <v>5434399</v>
      </c>
      <c r="Z76" s="160">
        <v>46113</v>
      </c>
      <c r="AA76" s="160">
        <v>46142</v>
      </c>
      <c r="AB76" s="105">
        <v>5434399</v>
      </c>
      <c r="AC76" s="160">
        <v>46143</v>
      </c>
      <c r="AD76" s="160">
        <v>46173</v>
      </c>
      <c r="AE76" s="105">
        <v>5434399</v>
      </c>
      <c r="AF76" s="160">
        <v>46174</v>
      </c>
      <c r="AG76" s="160">
        <v>46203</v>
      </c>
      <c r="AH76" s="103">
        <v>2717199</v>
      </c>
      <c r="AI76" s="160">
        <v>46204</v>
      </c>
      <c r="AJ76" s="160">
        <v>46218</v>
      </c>
      <c r="BI76" s="162" t="s">
        <v>278</v>
      </c>
      <c r="BJ76" s="158" t="s">
        <v>332</v>
      </c>
      <c r="BK76" s="162" t="s">
        <v>280</v>
      </c>
      <c r="BL76" s="138">
        <v>1</v>
      </c>
      <c r="BM76" s="160">
        <v>46028</v>
      </c>
      <c r="BN76" s="176">
        <v>1336479180</v>
      </c>
      <c r="BO76" s="158">
        <v>51</v>
      </c>
      <c r="BP76" s="160">
        <v>46028</v>
      </c>
      <c r="BQ76" s="172">
        <v>34417860</v>
      </c>
      <c r="CS76" s="166" t="s">
        <v>1915</v>
      </c>
      <c r="CT76" s="99">
        <v>86054622.599999994</v>
      </c>
      <c r="CU76" s="158">
        <v>184</v>
      </c>
      <c r="CV76" s="158" t="s">
        <v>774</v>
      </c>
      <c r="CY76" s="162">
        <v>4290</v>
      </c>
      <c r="CZ76" s="162" t="s">
        <v>289</v>
      </c>
      <c r="DA76" s="170">
        <f t="shared" si="3"/>
        <v>34417860</v>
      </c>
      <c r="DB76" s="184">
        <f t="shared" si="4"/>
        <v>0</v>
      </c>
      <c r="DC76" s="170">
        <f t="shared" si="5"/>
        <v>0</v>
      </c>
      <c r="DZ76" s="239" t="s">
        <v>1601</v>
      </c>
      <c r="EA76" s="235" t="s">
        <v>278</v>
      </c>
    </row>
    <row r="77" spans="1:131" hidden="1" x14ac:dyDescent="0.2">
      <c r="A77" s="204"/>
      <c r="B77" s="164" t="s">
        <v>1602</v>
      </c>
      <c r="C77" s="201">
        <v>1121894142</v>
      </c>
      <c r="D77" s="204" t="s">
        <v>429</v>
      </c>
      <c r="E77" s="164" t="s">
        <v>291</v>
      </c>
      <c r="F77" s="164" t="s">
        <v>430</v>
      </c>
      <c r="G77" s="98">
        <v>46028</v>
      </c>
      <c r="H77" s="105">
        <v>25925145</v>
      </c>
      <c r="I77" s="164" t="s">
        <v>1185</v>
      </c>
      <c r="J77" s="98">
        <v>46028</v>
      </c>
      <c r="K77" s="98">
        <v>46218</v>
      </c>
      <c r="L77" s="164" t="s">
        <v>288</v>
      </c>
      <c r="M77" s="164" t="s">
        <v>288</v>
      </c>
      <c r="N77" s="164" t="s">
        <v>288</v>
      </c>
      <c r="O77" s="138">
        <v>7</v>
      </c>
      <c r="P77" s="105">
        <v>3411203</v>
      </c>
      <c r="Q77" s="169">
        <v>46028</v>
      </c>
      <c r="R77" s="102">
        <v>46053</v>
      </c>
      <c r="S77" s="105">
        <v>4093444</v>
      </c>
      <c r="T77" s="102">
        <v>46054</v>
      </c>
      <c r="U77" s="160">
        <v>46081</v>
      </c>
      <c r="V77" s="105">
        <v>4093444</v>
      </c>
      <c r="W77" s="102">
        <v>46082</v>
      </c>
      <c r="X77" s="102">
        <v>46112</v>
      </c>
      <c r="Y77" s="105">
        <v>4093444</v>
      </c>
      <c r="Z77" s="160">
        <v>46113</v>
      </c>
      <c r="AA77" s="160">
        <v>46142</v>
      </c>
      <c r="AB77" s="105">
        <v>4093444</v>
      </c>
      <c r="AC77" s="160">
        <v>46143</v>
      </c>
      <c r="AD77" s="160">
        <v>46173</v>
      </c>
      <c r="AE77" s="105">
        <v>4093444</v>
      </c>
      <c r="AF77" s="160">
        <v>46174</v>
      </c>
      <c r="AG77" s="160">
        <v>46203</v>
      </c>
      <c r="AH77" s="103">
        <v>2046722</v>
      </c>
      <c r="AI77" s="160">
        <v>46204</v>
      </c>
      <c r="AJ77" s="160">
        <v>46218</v>
      </c>
      <c r="BI77" s="162" t="s">
        <v>278</v>
      </c>
      <c r="BJ77" s="158" t="s">
        <v>332</v>
      </c>
      <c r="BK77" s="162" t="s">
        <v>280</v>
      </c>
      <c r="BL77" s="138">
        <v>1</v>
      </c>
      <c r="BM77" s="160">
        <v>46028</v>
      </c>
      <c r="BN77" s="176">
        <v>1336479180</v>
      </c>
      <c r="BO77" s="158">
        <v>52</v>
      </c>
      <c r="BP77" s="160">
        <v>46028</v>
      </c>
      <c r="BQ77" s="172">
        <v>25925145</v>
      </c>
      <c r="CS77" s="166" t="s">
        <v>1916</v>
      </c>
      <c r="CT77" s="167">
        <v>1121894142</v>
      </c>
      <c r="CU77" s="158">
        <v>184</v>
      </c>
      <c r="CV77" s="158" t="s">
        <v>774</v>
      </c>
      <c r="CY77" s="162">
        <v>8299</v>
      </c>
      <c r="CZ77" s="162" t="s">
        <v>290</v>
      </c>
      <c r="DA77" s="170">
        <f t="shared" si="3"/>
        <v>25925145</v>
      </c>
      <c r="DB77" s="184">
        <f t="shared" si="4"/>
        <v>0</v>
      </c>
      <c r="DC77" s="170">
        <f t="shared" si="5"/>
        <v>0</v>
      </c>
      <c r="DZ77" s="239" t="s">
        <v>1603</v>
      </c>
      <c r="EA77" s="158" t="s">
        <v>278</v>
      </c>
    </row>
    <row r="78" spans="1:131" hidden="1" x14ac:dyDescent="0.2">
      <c r="A78" s="219"/>
      <c r="B78" s="164" t="s">
        <v>1604</v>
      </c>
      <c r="C78" s="201">
        <v>52714560</v>
      </c>
      <c r="D78" s="164" t="s">
        <v>554</v>
      </c>
      <c r="E78" s="164" t="s">
        <v>292</v>
      </c>
      <c r="F78" s="164" t="s">
        <v>555</v>
      </c>
      <c r="G78" s="98">
        <v>46028</v>
      </c>
      <c r="H78" s="105">
        <v>12739076</v>
      </c>
      <c r="I78" s="164" t="s">
        <v>1185</v>
      </c>
      <c r="J78" s="98">
        <v>46028</v>
      </c>
      <c r="K78" s="98">
        <v>46218</v>
      </c>
      <c r="L78" s="164" t="s">
        <v>288</v>
      </c>
      <c r="M78" s="164" t="s">
        <v>288</v>
      </c>
      <c r="N78" s="164" t="s">
        <v>288</v>
      </c>
      <c r="O78" s="138">
        <v>7</v>
      </c>
      <c r="P78" s="105">
        <v>1676194</v>
      </c>
      <c r="Q78" s="169">
        <v>46028</v>
      </c>
      <c r="R78" s="102">
        <v>46053</v>
      </c>
      <c r="S78" s="105">
        <v>2011433</v>
      </c>
      <c r="T78" s="102">
        <v>46054</v>
      </c>
      <c r="U78" s="160">
        <v>46081</v>
      </c>
      <c r="V78" s="105">
        <v>2011433</v>
      </c>
      <c r="W78" s="102">
        <v>46082</v>
      </c>
      <c r="X78" s="102">
        <v>46112</v>
      </c>
      <c r="Y78" s="105">
        <v>2011433</v>
      </c>
      <c r="Z78" s="160">
        <v>46113</v>
      </c>
      <c r="AA78" s="160">
        <v>46142</v>
      </c>
      <c r="AB78" s="105">
        <v>2011433</v>
      </c>
      <c r="AC78" s="160">
        <v>46143</v>
      </c>
      <c r="AD78" s="160">
        <v>46173</v>
      </c>
      <c r="AE78" s="105">
        <v>2011433</v>
      </c>
      <c r="AF78" s="160">
        <v>46174</v>
      </c>
      <c r="AG78" s="160">
        <v>46203</v>
      </c>
      <c r="AH78" s="103">
        <v>1005717</v>
      </c>
      <c r="AI78" s="160">
        <v>46204</v>
      </c>
      <c r="AJ78" s="160">
        <v>46218</v>
      </c>
      <c r="BI78" s="162" t="s">
        <v>278</v>
      </c>
      <c r="BJ78" s="158" t="s">
        <v>332</v>
      </c>
      <c r="BK78" s="162" t="s">
        <v>280</v>
      </c>
      <c r="BL78" s="138">
        <v>1</v>
      </c>
      <c r="BM78" s="160">
        <v>46028</v>
      </c>
      <c r="BN78" s="176">
        <v>1336479180</v>
      </c>
      <c r="BO78" s="158">
        <v>53</v>
      </c>
      <c r="BP78" s="160">
        <v>46028</v>
      </c>
      <c r="BQ78" s="172">
        <v>12739076</v>
      </c>
      <c r="CS78" s="166" t="s">
        <v>1917</v>
      </c>
      <c r="CT78" s="152">
        <v>52714560</v>
      </c>
      <c r="CU78" s="158">
        <v>184</v>
      </c>
      <c r="CV78" s="158" t="s">
        <v>774</v>
      </c>
      <c r="CY78" s="162">
        <v>8299</v>
      </c>
      <c r="CZ78" s="162" t="s">
        <v>290</v>
      </c>
      <c r="DA78" s="170">
        <f t="shared" si="3"/>
        <v>12739076</v>
      </c>
      <c r="DB78" s="184">
        <f t="shared" si="4"/>
        <v>0</v>
      </c>
      <c r="DC78" s="170">
        <f t="shared" si="5"/>
        <v>0</v>
      </c>
      <c r="DZ78" s="239" t="s">
        <v>1605</v>
      </c>
      <c r="EA78" s="158" t="s">
        <v>278</v>
      </c>
    </row>
    <row r="79" spans="1:131" hidden="1" x14ac:dyDescent="0.2">
      <c r="A79" s="164"/>
      <c r="B79" s="164" t="s">
        <v>1606</v>
      </c>
      <c r="C79" s="203">
        <v>35260583</v>
      </c>
      <c r="D79" s="108" t="s">
        <v>568</v>
      </c>
      <c r="E79" s="164" t="s">
        <v>291</v>
      </c>
      <c r="F79" s="164" t="s">
        <v>560</v>
      </c>
      <c r="G79" s="98">
        <v>46028</v>
      </c>
      <c r="H79" s="105">
        <v>21455288</v>
      </c>
      <c r="I79" s="164" t="s">
        <v>1185</v>
      </c>
      <c r="J79" s="98">
        <v>46028</v>
      </c>
      <c r="K79" s="98">
        <v>46218</v>
      </c>
      <c r="L79" s="164" t="s">
        <v>288</v>
      </c>
      <c r="M79" s="164" t="s">
        <v>288</v>
      </c>
      <c r="N79" s="164" t="s">
        <v>288</v>
      </c>
      <c r="O79" s="138">
        <v>7</v>
      </c>
      <c r="P79" s="105">
        <v>2823064</v>
      </c>
      <c r="Q79" s="169">
        <v>46028</v>
      </c>
      <c r="R79" s="102">
        <v>46053</v>
      </c>
      <c r="S79" s="105">
        <v>3387677</v>
      </c>
      <c r="T79" s="102">
        <v>46054</v>
      </c>
      <c r="U79" s="160">
        <v>46081</v>
      </c>
      <c r="V79" s="105">
        <v>3387677</v>
      </c>
      <c r="W79" s="102">
        <v>46082</v>
      </c>
      <c r="X79" s="102">
        <v>46112</v>
      </c>
      <c r="Y79" s="105">
        <v>3387677</v>
      </c>
      <c r="Z79" s="160">
        <v>46113</v>
      </c>
      <c r="AA79" s="160">
        <v>46142</v>
      </c>
      <c r="AB79" s="105">
        <v>3387677</v>
      </c>
      <c r="AC79" s="160">
        <v>46143</v>
      </c>
      <c r="AD79" s="160">
        <v>46173</v>
      </c>
      <c r="AE79" s="105">
        <v>3387677</v>
      </c>
      <c r="AF79" s="160">
        <v>46174</v>
      </c>
      <c r="AG79" s="160">
        <v>46203</v>
      </c>
      <c r="AH79" s="103">
        <v>1693839</v>
      </c>
      <c r="AI79" s="160">
        <v>46204</v>
      </c>
      <c r="AJ79" s="160">
        <v>46218</v>
      </c>
      <c r="BI79" s="162" t="s">
        <v>278</v>
      </c>
      <c r="BJ79" s="158" t="s">
        <v>332</v>
      </c>
      <c r="BK79" s="162" t="s">
        <v>280</v>
      </c>
      <c r="BL79" s="138">
        <v>1</v>
      </c>
      <c r="BM79" s="160">
        <v>46028</v>
      </c>
      <c r="BN79" s="176">
        <v>1336479180</v>
      </c>
      <c r="BO79" s="158">
        <v>54</v>
      </c>
      <c r="BP79" s="160">
        <v>46028</v>
      </c>
      <c r="BQ79" s="172">
        <v>21455288</v>
      </c>
      <c r="CS79" s="166" t="s">
        <v>1918</v>
      </c>
      <c r="CT79" s="168">
        <v>35260583</v>
      </c>
      <c r="CU79" s="158">
        <v>184</v>
      </c>
      <c r="CV79" s="158" t="s">
        <v>774</v>
      </c>
      <c r="CY79" s="162">
        <v>7490</v>
      </c>
      <c r="CZ79" s="162" t="s">
        <v>290</v>
      </c>
      <c r="DA79" s="170">
        <f t="shared" si="3"/>
        <v>21455288</v>
      </c>
      <c r="DB79" s="184">
        <f t="shared" si="4"/>
        <v>0</v>
      </c>
      <c r="DC79" s="170">
        <f t="shared" si="5"/>
        <v>0</v>
      </c>
      <c r="DZ79" s="239" t="s">
        <v>1607</v>
      </c>
      <c r="EA79" s="158" t="s">
        <v>278</v>
      </c>
    </row>
    <row r="80" spans="1:131" hidden="1" x14ac:dyDescent="0.2">
      <c r="A80" s="164"/>
      <c r="B80" s="164" t="s">
        <v>1608</v>
      </c>
      <c r="C80" s="201">
        <v>1121855785</v>
      </c>
      <c r="D80" s="164" t="s">
        <v>702</v>
      </c>
      <c r="E80" s="164" t="s">
        <v>291</v>
      </c>
      <c r="F80" s="164" t="s">
        <v>560</v>
      </c>
      <c r="G80" s="98">
        <v>46028</v>
      </c>
      <c r="H80" s="105">
        <v>25925145</v>
      </c>
      <c r="I80" s="164" t="s">
        <v>1185</v>
      </c>
      <c r="J80" s="98">
        <v>46028</v>
      </c>
      <c r="K80" s="98">
        <v>46218</v>
      </c>
      <c r="L80" s="164" t="s">
        <v>288</v>
      </c>
      <c r="M80" s="164" t="s">
        <v>288</v>
      </c>
      <c r="N80" s="164" t="s">
        <v>288</v>
      </c>
      <c r="O80" s="138">
        <v>7</v>
      </c>
      <c r="P80" s="105">
        <v>3411203</v>
      </c>
      <c r="Q80" s="169">
        <v>46028</v>
      </c>
      <c r="R80" s="102">
        <v>46053</v>
      </c>
      <c r="S80" s="105">
        <v>4093444</v>
      </c>
      <c r="T80" s="102">
        <v>46054</v>
      </c>
      <c r="U80" s="160">
        <v>46081</v>
      </c>
      <c r="V80" s="105">
        <v>4093444</v>
      </c>
      <c r="W80" s="102">
        <v>46082</v>
      </c>
      <c r="X80" s="102">
        <v>46112</v>
      </c>
      <c r="Y80" s="105">
        <v>4093444</v>
      </c>
      <c r="Z80" s="160">
        <v>46113</v>
      </c>
      <c r="AA80" s="160">
        <v>46142</v>
      </c>
      <c r="AB80" s="105">
        <v>4093444</v>
      </c>
      <c r="AC80" s="160">
        <v>46143</v>
      </c>
      <c r="AD80" s="160">
        <v>46173</v>
      </c>
      <c r="AE80" s="105">
        <v>4093444</v>
      </c>
      <c r="AF80" s="160">
        <v>46174</v>
      </c>
      <c r="AG80" s="160">
        <v>46203</v>
      </c>
      <c r="AH80" s="103">
        <v>2046722</v>
      </c>
      <c r="AI80" s="160">
        <v>46204</v>
      </c>
      <c r="AJ80" s="160">
        <v>46218</v>
      </c>
      <c r="BI80" s="162" t="s">
        <v>278</v>
      </c>
      <c r="BJ80" s="158" t="s">
        <v>332</v>
      </c>
      <c r="BK80" s="162" t="s">
        <v>280</v>
      </c>
      <c r="BL80" s="138">
        <v>1</v>
      </c>
      <c r="BM80" s="160">
        <v>46028</v>
      </c>
      <c r="BN80" s="176">
        <v>1336479180</v>
      </c>
      <c r="BO80" s="158">
        <v>55</v>
      </c>
      <c r="BP80" s="160">
        <v>46028</v>
      </c>
      <c r="BQ80" s="172">
        <v>25925145</v>
      </c>
      <c r="CS80" s="166" t="s">
        <v>1919</v>
      </c>
      <c r="CT80" s="167">
        <v>1121855785</v>
      </c>
      <c r="CU80" s="158">
        <v>184</v>
      </c>
      <c r="CV80" s="158" t="s">
        <v>774</v>
      </c>
      <c r="CY80" s="162">
        <v>8299</v>
      </c>
      <c r="CZ80" s="162" t="s">
        <v>290</v>
      </c>
      <c r="DA80" s="170">
        <f t="shared" si="3"/>
        <v>25925145</v>
      </c>
      <c r="DB80" s="184">
        <f t="shared" si="4"/>
        <v>0</v>
      </c>
      <c r="DC80" s="170">
        <f t="shared" si="5"/>
        <v>0</v>
      </c>
      <c r="DZ80" s="239" t="s">
        <v>1609</v>
      </c>
      <c r="EA80" s="158" t="s">
        <v>278</v>
      </c>
    </row>
    <row r="81" spans="1:131" hidden="1" x14ac:dyDescent="0.2">
      <c r="A81" s="108"/>
      <c r="B81" s="164" t="s">
        <v>1610</v>
      </c>
      <c r="C81" s="201">
        <v>35263210</v>
      </c>
      <c r="D81" s="164" t="s">
        <v>422</v>
      </c>
      <c r="E81" s="164" t="s">
        <v>291</v>
      </c>
      <c r="F81" s="164" t="s">
        <v>423</v>
      </c>
      <c r="G81" s="98">
        <v>46028</v>
      </c>
      <c r="H81" s="105">
        <v>34417860</v>
      </c>
      <c r="I81" s="164" t="s">
        <v>1185</v>
      </c>
      <c r="J81" s="98">
        <v>46028</v>
      </c>
      <c r="K81" s="98">
        <v>46218</v>
      </c>
      <c r="L81" s="164" t="s">
        <v>288</v>
      </c>
      <c r="M81" s="164" t="s">
        <v>288</v>
      </c>
      <c r="N81" s="164" t="s">
        <v>288</v>
      </c>
      <c r="O81" s="138">
        <v>7</v>
      </c>
      <c r="P81" s="105">
        <v>4528666</v>
      </c>
      <c r="Q81" s="169">
        <v>46028</v>
      </c>
      <c r="R81" s="102">
        <v>46053</v>
      </c>
      <c r="S81" s="105">
        <v>5434399</v>
      </c>
      <c r="T81" s="102">
        <v>46054</v>
      </c>
      <c r="U81" s="160">
        <v>46081</v>
      </c>
      <c r="V81" s="105">
        <v>5434399</v>
      </c>
      <c r="W81" s="102">
        <v>46082</v>
      </c>
      <c r="X81" s="102">
        <v>46112</v>
      </c>
      <c r="Y81" s="105">
        <v>5434399</v>
      </c>
      <c r="Z81" s="160">
        <v>46113</v>
      </c>
      <c r="AA81" s="160">
        <v>46142</v>
      </c>
      <c r="AB81" s="105">
        <v>5434399</v>
      </c>
      <c r="AC81" s="160">
        <v>46143</v>
      </c>
      <c r="AD81" s="160">
        <v>46173</v>
      </c>
      <c r="AE81" s="105">
        <v>5434399</v>
      </c>
      <c r="AF81" s="160">
        <v>46174</v>
      </c>
      <c r="AG81" s="160">
        <v>46203</v>
      </c>
      <c r="AH81" s="103">
        <v>2717199</v>
      </c>
      <c r="AI81" s="160">
        <v>46204</v>
      </c>
      <c r="AJ81" s="160">
        <v>46218</v>
      </c>
      <c r="BI81" s="162" t="s">
        <v>278</v>
      </c>
      <c r="BJ81" s="158" t="s">
        <v>332</v>
      </c>
      <c r="BK81" s="162" t="s">
        <v>280</v>
      </c>
      <c r="BL81" s="138">
        <v>1</v>
      </c>
      <c r="BM81" s="160">
        <v>46028</v>
      </c>
      <c r="BN81" s="176">
        <v>1336479180</v>
      </c>
      <c r="BO81" s="158">
        <v>56</v>
      </c>
      <c r="BP81" s="160">
        <v>46028</v>
      </c>
      <c r="BQ81" s="172">
        <v>34417860</v>
      </c>
      <c r="CS81" s="166" t="s">
        <v>1920</v>
      </c>
      <c r="CT81" s="167">
        <v>35263210</v>
      </c>
      <c r="CU81" s="158">
        <v>184</v>
      </c>
      <c r="CV81" s="158" t="s">
        <v>774</v>
      </c>
      <c r="CY81" s="162">
        <v>6920</v>
      </c>
      <c r="CZ81" s="162" t="s">
        <v>289</v>
      </c>
      <c r="DA81" s="170">
        <f t="shared" si="3"/>
        <v>34417860</v>
      </c>
      <c r="DB81" s="184">
        <f t="shared" si="4"/>
        <v>0</v>
      </c>
      <c r="DC81" s="170">
        <f t="shared" si="5"/>
        <v>0</v>
      </c>
      <c r="DZ81" s="239" t="s">
        <v>1611</v>
      </c>
      <c r="EA81" s="235" t="s">
        <v>278</v>
      </c>
    </row>
    <row r="82" spans="1:131" hidden="1" x14ac:dyDescent="0.2">
      <c r="A82" s="276"/>
      <c r="B82" s="164" t="s">
        <v>1612</v>
      </c>
      <c r="C82" s="201">
        <v>1119889071</v>
      </c>
      <c r="D82" s="164" t="s">
        <v>1337</v>
      </c>
      <c r="E82" s="164" t="s">
        <v>292</v>
      </c>
      <c r="F82" s="164" t="s">
        <v>1338</v>
      </c>
      <c r="G82" s="98">
        <v>46028</v>
      </c>
      <c r="H82" s="105">
        <v>15197505</v>
      </c>
      <c r="I82" s="164" t="s">
        <v>1185</v>
      </c>
      <c r="J82" s="98">
        <v>46028</v>
      </c>
      <c r="K82" s="98">
        <v>46218</v>
      </c>
      <c r="L82" s="164" t="s">
        <v>288</v>
      </c>
      <c r="M82" s="164" t="s">
        <v>288</v>
      </c>
      <c r="N82" s="164" t="s">
        <v>288</v>
      </c>
      <c r="O82" s="138">
        <v>7</v>
      </c>
      <c r="P82" s="105">
        <v>1999672</v>
      </c>
      <c r="Q82" s="169">
        <v>46028</v>
      </c>
      <c r="R82" s="102">
        <v>46053</v>
      </c>
      <c r="S82" s="105">
        <v>2399606</v>
      </c>
      <c r="T82" s="102">
        <v>46054</v>
      </c>
      <c r="U82" s="160">
        <v>46081</v>
      </c>
      <c r="V82" s="105">
        <v>2399606</v>
      </c>
      <c r="W82" s="102">
        <v>46082</v>
      </c>
      <c r="X82" s="102">
        <v>46112</v>
      </c>
      <c r="Y82" s="105">
        <v>2399606</v>
      </c>
      <c r="Z82" s="160">
        <v>46113</v>
      </c>
      <c r="AA82" s="160">
        <v>46142</v>
      </c>
      <c r="AB82" s="105">
        <v>2399606</v>
      </c>
      <c r="AC82" s="160">
        <v>46143</v>
      </c>
      <c r="AD82" s="160">
        <v>46173</v>
      </c>
      <c r="AE82" s="105">
        <v>2399606</v>
      </c>
      <c r="AF82" s="160">
        <v>46174</v>
      </c>
      <c r="AG82" s="160">
        <v>46203</v>
      </c>
      <c r="AH82" s="103">
        <v>1199803</v>
      </c>
      <c r="AI82" s="160">
        <v>46204</v>
      </c>
      <c r="AJ82" s="160">
        <v>46218</v>
      </c>
      <c r="BI82" s="162" t="s">
        <v>278</v>
      </c>
      <c r="BJ82" s="158" t="s">
        <v>332</v>
      </c>
      <c r="BK82" s="162" t="s">
        <v>280</v>
      </c>
      <c r="BL82" s="138">
        <v>1</v>
      </c>
      <c r="BM82" s="160">
        <v>46028</v>
      </c>
      <c r="BN82" s="176">
        <v>1336479180</v>
      </c>
      <c r="BO82" s="158">
        <v>57</v>
      </c>
      <c r="BP82" s="160">
        <v>46028</v>
      </c>
      <c r="BQ82" s="172">
        <v>15197505</v>
      </c>
      <c r="CS82" s="166" t="s">
        <v>1340</v>
      </c>
      <c r="CT82" s="168">
        <v>1119889071</v>
      </c>
      <c r="CU82" s="158">
        <v>184</v>
      </c>
      <c r="CV82" s="158" t="s">
        <v>1179</v>
      </c>
      <c r="CY82" s="246">
        <v>8299</v>
      </c>
      <c r="CZ82" s="246" t="s">
        <v>290</v>
      </c>
      <c r="DA82" s="170">
        <f t="shared" si="3"/>
        <v>15197505</v>
      </c>
      <c r="DB82" s="184">
        <f t="shared" si="4"/>
        <v>0</v>
      </c>
      <c r="DC82" s="170">
        <f t="shared" si="5"/>
        <v>0</v>
      </c>
      <c r="DZ82" s="239" t="s">
        <v>1613</v>
      </c>
      <c r="EA82" s="302" t="s">
        <v>278</v>
      </c>
    </row>
    <row r="83" spans="1:131" hidden="1" x14ac:dyDescent="0.2">
      <c r="A83" s="276"/>
      <c r="B83" s="164" t="s">
        <v>1614</v>
      </c>
      <c r="C83" s="201">
        <v>79797679</v>
      </c>
      <c r="D83" s="164" t="s">
        <v>1335</v>
      </c>
      <c r="E83" s="164" t="s">
        <v>292</v>
      </c>
      <c r="F83" s="164" t="s">
        <v>1336</v>
      </c>
      <c r="G83" s="98">
        <v>46028</v>
      </c>
      <c r="H83" s="105">
        <v>12739076</v>
      </c>
      <c r="I83" s="164" t="s">
        <v>1185</v>
      </c>
      <c r="J83" s="98">
        <v>46028</v>
      </c>
      <c r="K83" s="98">
        <v>46218</v>
      </c>
      <c r="L83" s="164" t="s">
        <v>288</v>
      </c>
      <c r="M83" s="164" t="s">
        <v>288</v>
      </c>
      <c r="N83" s="164" t="s">
        <v>288</v>
      </c>
      <c r="O83" s="138">
        <v>7</v>
      </c>
      <c r="P83" s="105">
        <v>1676194</v>
      </c>
      <c r="Q83" s="169">
        <v>46028</v>
      </c>
      <c r="R83" s="102">
        <v>46053</v>
      </c>
      <c r="S83" s="105">
        <v>2011433</v>
      </c>
      <c r="T83" s="102">
        <v>46054</v>
      </c>
      <c r="U83" s="160">
        <v>46081</v>
      </c>
      <c r="V83" s="105">
        <v>2011433</v>
      </c>
      <c r="W83" s="102">
        <v>46082</v>
      </c>
      <c r="X83" s="102">
        <v>46112</v>
      </c>
      <c r="Y83" s="105">
        <v>2011433</v>
      </c>
      <c r="Z83" s="160">
        <v>46113</v>
      </c>
      <c r="AA83" s="160">
        <v>46142</v>
      </c>
      <c r="AB83" s="105">
        <v>2011433</v>
      </c>
      <c r="AC83" s="160">
        <v>46143</v>
      </c>
      <c r="AD83" s="160">
        <v>46173</v>
      </c>
      <c r="AE83" s="105">
        <v>2011433</v>
      </c>
      <c r="AF83" s="160">
        <v>46174</v>
      </c>
      <c r="AG83" s="160">
        <v>46203</v>
      </c>
      <c r="AH83" s="103">
        <v>1005717</v>
      </c>
      <c r="AI83" s="160">
        <v>46204</v>
      </c>
      <c r="AJ83" s="160">
        <v>46218</v>
      </c>
      <c r="BI83" s="162" t="s">
        <v>278</v>
      </c>
      <c r="BJ83" s="158" t="s">
        <v>332</v>
      </c>
      <c r="BK83" s="162" t="s">
        <v>280</v>
      </c>
      <c r="BL83" s="138">
        <v>1</v>
      </c>
      <c r="BM83" s="160">
        <v>46028</v>
      </c>
      <c r="BN83" s="176">
        <v>1336479180</v>
      </c>
      <c r="BO83" s="158">
        <v>58</v>
      </c>
      <c r="BP83" s="160">
        <v>46028</v>
      </c>
      <c r="BQ83" s="172">
        <v>12739076</v>
      </c>
      <c r="CS83" s="166" t="s">
        <v>1339</v>
      </c>
      <c r="CT83" s="168">
        <v>79797679</v>
      </c>
      <c r="CU83" s="158">
        <v>184</v>
      </c>
      <c r="CV83" s="158" t="s">
        <v>1179</v>
      </c>
      <c r="CY83" s="246">
        <v>8299</v>
      </c>
      <c r="CZ83" s="246" t="s">
        <v>290</v>
      </c>
      <c r="DA83" s="170">
        <f t="shared" si="3"/>
        <v>12739076</v>
      </c>
      <c r="DB83" s="184">
        <f t="shared" si="4"/>
        <v>0</v>
      </c>
      <c r="DC83" s="170">
        <f t="shared" si="5"/>
        <v>0</v>
      </c>
      <c r="DZ83" s="239" t="s">
        <v>1615</v>
      </c>
      <c r="EA83" s="303" t="s">
        <v>278</v>
      </c>
    </row>
    <row r="84" spans="1:131" hidden="1" x14ac:dyDescent="0.2">
      <c r="A84" s="204"/>
      <c r="B84" s="164" t="s">
        <v>1616</v>
      </c>
      <c r="C84" s="201">
        <v>17336977</v>
      </c>
      <c r="D84" s="108" t="s">
        <v>1175</v>
      </c>
      <c r="E84" s="164" t="s">
        <v>291</v>
      </c>
      <c r="F84" s="164" t="s">
        <v>1176</v>
      </c>
      <c r="G84" s="98">
        <v>46028</v>
      </c>
      <c r="H84" s="105">
        <v>34417860</v>
      </c>
      <c r="I84" s="164" t="s">
        <v>1185</v>
      </c>
      <c r="J84" s="98">
        <v>46028</v>
      </c>
      <c r="K84" s="98">
        <v>46218</v>
      </c>
      <c r="L84" s="164" t="s">
        <v>288</v>
      </c>
      <c r="M84" s="164" t="s">
        <v>288</v>
      </c>
      <c r="N84" s="164" t="s">
        <v>288</v>
      </c>
      <c r="O84" s="138">
        <v>7</v>
      </c>
      <c r="P84" s="105">
        <v>4528666</v>
      </c>
      <c r="Q84" s="169">
        <v>46028</v>
      </c>
      <c r="R84" s="102">
        <v>46053</v>
      </c>
      <c r="S84" s="105">
        <v>5434399</v>
      </c>
      <c r="T84" s="102">
        <v>46054</v>
      </c>
      <c r="U84" s="160">
        <v>46081</v>
      </c>
      <c r="V84" s="105">
        <v>5434399</v>
      </c>
      <c r="W84" s="102">
        <v>46082</v>
      </c>
      <c r="X84" s="102">
        <v>46112</v>
      </c>
      <c r="Y84" s="105">
        <v>5434399</v>
      </c>
      <c r="Z84" s="160">
        <v>46113</v>
      </c>
      <c r="AA84" s="160">
        <v>46142</v>
      </c>
      <c r="AB84" s="105">
        <v>5434399</v>
      </c>
      <c r="AC84" s="160">
        <v>46143</v>
      </c>
      <c r="AD84" s="160">
        <v>46173</v>
      </c>
      <c r="AE84" s="105">
        <v>5434399</v>
      </c>
      <c r="AF84" s="160">
        <v>46174</v>
      </c>
      <c r="AG84" s="160">
        <v>46203</v>
      </c>
      <c r="AH84" s="103">
        <v>2717199</v>
      </c>
      <c r="AI84" s="160">
        <v>46204</v>
      </c>
      <c r="AJ84" s="160">
        <v>46218</v>
      </c>
      <c r="BI84" s="162" t="s">
        <v>278</v>
      </c>
      <c r="BJ84" s="158" t="s">
        <v>332</v>
      </c>
      <c r="BK84" s="162" t="s">
        <v>280</v>
      </c>
      <c r="BL84" s="138">
        <v>1</v>
      </c>
      <c r="BM84" s="160">
        <v>46028</v>
      </c>
      <c r="BN84" s="176">
        <v>1336479180</v>
      </c>
      <c r="BO84" s="158">
        <v>59</v>
      </c>
      <c r="BP84" s="160">
        <v>46028</v>
      </c>
      <c r="BQ84" s="172">
        <v>34417860</v>
      </c>
      <c r="CS84" s="166" t="s">
        <v>1921</v>
      </c>
      <c r="CT84" s="167">
        <v>17336977</v>
      </c>
      <c r="CU84" s="158">
        <v>184</v>
      </c>
      <c r="CV84" s="158" t="s">
        <v>1179</v>
      </c>
      <c r="CY84" s="162">
        <v>8299</v>
      </c>
      <c r="CZ84" s="162" t="s">
        <v>290</v>
      </c>
      <c r="DA84" s="170">
        <f t="shared" si="3"/>
        <v>34417860</v>
      </c>
      <c r="DB84" s="184">
        <f t="shared" si="4"/>
        <v>0</v>
      </c>
      <c r="DC84" s="170">
        <f t="shared" si="5"/>
        <v>0</v>
      </c>
      <c r="DZ84" s="239" t="s">
        <v>1617</v>
      </c>
      <c r="EA84" s="180" t="s">
        <v>278</v>
      </c>
    </row>
    <row r="85" spans="1:131" hidden="1" x14ac:dyDescent="0.2">
      <c r="A85" s="164"/>
      <c r="B85" s="164" t="s">
        <v>1855</v>
      </c>
      <c r="C85" s="201">
        <v>1121899808</v>
      </c>
      <c r="D85" s="164" t="s">
        <v>600</v>
      </c>
      <c r="E85" s="164" t="s">
        <v>291</v>
      </c>
      <c r="F85" s="164" t="s">
        <v>1922</v>
      </c>
      <c r="G85" s="98">
        <v>46028</v>
      </c>
      <c r="H85" s="105">
        <v>34417860</v>
      </c>
      <c r="I85" s="164" t="s">
        <v>1185</v>
      </c>
      <c r="J85" s="98">
        <v>46028</v>
      </c>
      <c r="K85" s="98">
        <v>46218</v>
      </c>
      <c r="L85" s="164" t="s">
        <v>288</v>
      </c>
      <c r="M85" s="164" t="s">
        <v>288</v>
      </c>
      <c r="N85" s="164" t="s">
        <v>288</v>
      </c>
      <c r="O85" s="138">
        <v>7</v>
      </c>
      <c r="P85" s="105">
        <v>4528666</v>
      </c>
      <c r="Q85" s="169">
        <v>46028</v>
      </c>
      <c r="R85" s="102">
        <v>46053</v>
      </c>
      <c r="S85" s="105">
        <v>5434399</v>
      </c>
      <c r="T85" s="102">
        <v>46054</v>
      </c>
      <c r="U85" s="160">
        <v>46081</v>
      </c>
      <c r="V85" s="105">
        <v>5434399</v>
      </c>
      <c r="W85" s="102">
        <v>46082</v>
      </c>
      <c r="X85" s="102">
        <v>46112</v>
      </c>
      <c r="Y85" s="105">
        <v>5434399</v>
      </c>
      <c r="Z85" s="160">
        <v>46113</v>
      </c>
      <c r="AA85" s="160">
        <v>46142</v>
      </c>
      <c r="AB85" s="105">
        <v>5434399</v>
      </c>
      <c r="AC85" s="160">
        <v>46143</v>
      </c>
      <c r="AD85" s="160">
        <v>46173</v>
      </c>
      <c r="AE85" s="105">
        <v>5434399</v>
      </c>
      <c r="AF85" s="160">
        <v>46174</v>
      </c>
      <c r="AG85" s="160">
        <v>46203</v>
      </c>
      <c r="AH85" s="103">
        <v>2717199</v>
      </c>
      <c r="AI85" s="160">
        <v>46204</v>
      </c>
      <c r="AJ85" s="160">
        <v>46218</v>
      </c>
      <c r="BI85" s="158" t="s">
        <v>277</v>
      </c>
      <c r="BJ85" s="158" t="s">
        <v>707</v>
      </c>
      <c r="BK85" s="165" t="s">
        <v>708</v>
      </c>
      <c r="BL85" s="138">
        <v>5</v>
      </c>
      <c r="BM85" s="160">
        <v>46028</v>
      </c>
      <c r="BN85" s="176">
        <v>120686010</v>
      </c>
      <c r="BO85" s="158">
        <v>66</v>
      </c>
      <c r="BP85" s="160">
        <v>46028</v>
      </c>
      <c r="BQ85" s="172">
        <v>34417860</v>
      </c>
      <c r="CS85" s="166" t="s">
        <v>1923</v>
      </c>
      <c r="CT85" s="167">
        <v>1121899808</v>
      </c>
      <c r="CU85" s="158">
        <v>523</v>
      </c>
      <c r="CV85" s="158" t="s">
        <v>778</v>
      </c>
      <c r="CY85" s="162">
        <v>8299</v>
      </c>
      <c r="CZ85" s="162" t="s">
        <v>290</v>
      </c>
      <c r="DA85" s="170">
        <f t="shared" si="3"/>
        <v>34417860</v>
      </c>
      <c r="DB85" s="184">
        <f t="shared" si="4"/>
        <v>0</v>
      </c>
      <c r="DC85" s="170">
        <f t="shared" si="5"/>
        <v>0</v>
      </c>
      <c r="DZ85" s="159" t="s">
        <v>1856</v>
      </c>
      <c r="EA85" s="180"/>
    </row>
    <row r="86" spans="1:131" hidden="1" x14ac:dyDescent="0.2">
      <c r="A86" s="164"/>
      <c r="B86" s="164" t="s">
        <v>1857</v>
      </c>
      <c r="C86" s="201">
        <v>1121833001</v>
      </c>
      <c r="D86" s="164" t="s">
        <v>602</v>
      </c>
      <c r="E86" s="164" t="s">
        <v>291</v>
      </c>
      <c r="F86" s="164" t="s">
        <v>1922</v>
      </c>
      <c r="G86" s="98">
        <v>46028</v>
      </c>
      <c r="H86" s="105">
        <v>34417860</v>
      </c>
      <c r="I86" s="164" t="s">
        <v>1185</v>
      </c>
      <c r="J86" s="98">
        <v>46028</v>
      </c>
      <c r="K86" s="98">
        <v>46218</v>
      </c>
      <c r="L86" s="164" t="s">
        <v>288</v>
      </c>
      <c r="M86" s="164" t="s">
        <v>288</v>
      </c>
      <c r="N86" s="164" t="s">
        <v>288</v>
      </c>
      <c r="O86" s="138">
        <v>7</v>
      </c>
      <c r="P86" s="105">
        <v>4528666</v>
      </c>
      <c r="Q86" s="169">
        <v>46028</v>
      </c>
      <c r="R86" s="102">
        <v>46053</v>
      </c>
      <c r="S86" s="105">
        <v>5434399</v>
      </c>
      <c r="T86" s="102">
        <v>46054</v>
      </c>
      <c r="U86" s="160">
        <v>46081</v>
      </c>
      <c r="V86" s="105">
        <v>5434399</v>
      </c>
      <c r="W86" s="102">
        <v>46082</v>
      </c>
      <c r="X86" s="102">
        <v>46112</v>
      </c>
      <c r="Y86" s="105">
        <v>5434399</v>
      </c>
      <c r="Z86" s="160">
        <v>46113</v>
      </c>
      <c r="AA86" s="160">
        <v>46142</v>
      </c>
      <c r="AB86" s="105">
        <v>5434399</v>
      </c>
      <c r="AC86" s="160">
        <v>46143</v>
      </c>
      <c r="AD86" s="160">
        <v>46173</v>
      </c>
      <c r="AE86" s="105">
        <v>5434399</v>
      </c>
      <c r="AF86" s="160">
        <v>46174</v>
      </c>
      <c r="AG86" s="160">
        <v>46203</v>
      </c>
      <c r="AH86" s="103">
        <v>2717199</v>
      </c>
      <c r="AI86" s="160">
        <v>46204</v>
      </c>
      <c r="AJ86" s="160">
        <v>46218</v>
      </c>
      <c r="BI86" s="165" t="s">
        <v>277</v>
      </c>
      <c r="BJ86" s="158" t="s">
        <v>707</v>
      </c>
      <c r="BK86" s="165" t="s">
        <v>708</v>
      </c>
      <c r="BL86" s="138">
        <v>5</v>
      </c>
      <c r="BM86" s="160">
        <v>46028</v>
      </c>
      <c r="BN86" s="176">
        <v>120686010</v>
      </c>
      <c r="BO86" s="158">
        <v>67</v>
      </c>
      <c r="BP86" s="160">
        <v>46028</v>
      </c>
      <c r="BQ86" s="172">
        <v>34417860</v>
      </c>
      <c r="CS86" s="180" t="s">
        <v>1251</v>
      </c>
      <c r="CT86" s="168">
        <v>1121833001.2</v>
      </c>
      <c r="CU86" s="158">
        <v>523</v>
      </c>
      <c r="CV86" s="158" t="s">
        <v>778</v>
      </c>
      <c r="CY86" s="162">
        <v>7490</v>
      </c>
      <c r="CZ86" s="162" t="s">
        <v>290</v>
      </c>
      <c r="DA86" s="170">
        <f t="shared" si="3"/>
        <v>34417860</v>
      </c>
      <c r="DB86" s="184">
        <f t="shared" si="4"/>
        <v>0</v>
      </c>
      <c r="DC86" s="170">
        <f t="shared" si="5"/>
        <v>0</v>
      </c>
      <c r="DZ86" s="159" t="s">
        <v>1858</v>
      </c>
      <c r="EA86" s="235"/>
    </row>
    <row r="87" spans="1:131" hidden="1" x14ac:dyDescent="0.2">
      <c r="A87" s="108"/>
      <c r="B87" s="164" t="s">
        <v>1859</v>
      </c>
      <c r="C87" s="201">
        <v>40215055</v>
      </c>
      <c r="D87" s="164" t="s">
        <v>605</v>
      </c>
      <c r="E87" s="164" t="s">
        <v>291</v>
      </c>
      <c r="F87" s="164" t="s">
        <v>1922</v>
      </c>
      <c r="G87" s="98">
        <v>46028</v>
      </c>
      <c r="H87" s="105">
        <v>25925145</v>
      </c>
      <c r="I87" s="164" t="s">
        <v>1185</v>
      </c>
      <c r="J87" s="98">
        <v>46028</v>
      </c>
      <c r="K87" s="98">
        <v>46218</v>
      </c>
      <c r="L87" s="164" t="s">
        <v>288</v>
      </c>
      <c r="M87" s="164" t="s">
        <v>288</v>
      </c>
      <c r="N87" s="164" t="s">
        <v>288</v>
      </c>
      <c r="O87" s="138">
        <v>7</v>
      </c>
      <c r="P87" s="105">
        <v>3411203</v>
      </c>
      <c r="Q87" s="169">
        <v>46028</v>
      </c>
      <c r="R87" s="102">
        <v>46053</v>
      </c>
      <c r="S87" s="105">
        <v>4093444</v>
      </c>
      <c r="T87" s="102">
        <v>46054</v>
      </c>
      <c r="U87" s="160">
        <v>46081</v>
      </c>
      <c r="V87" s="105">
        <v>4093444</v>
      </c>
      <c r="W87" s="102">
        <v>46082</v>
      </c>
      <c r="X87" s="102">
        <v>46112</v>
      </c>
      <c r="Y87" s="105">
        <v>4093444</v>
      </c>
      <c r="Z87" s="160">
        <v>46113</v>
      </c>
      <c r="AA87" s="160">
        <v>46142</v>
      </c>
      <c r="AB87" s="105">
        <v>4093444</v>
      </c>
      <c r="AC87" s="160">
        <v>46143</v>
      </c>
      <c r="AD87" s="160">
        <v>46173</v>
      </c>
      <c r="AE87" s="105">
        <v>4093444</v>
      </c>
      <c r="AF87" s="160">
        <v>46174</v>
      </c>
      <c r="AG87" s="160">
        <v>46203</v>
      </c>
      <c r="AH87" s="103">
        <v>2046722</v>
      </c>
      <c r="AI87" s="160">
        <v>46204</v>
      </c>
      <c r="AJ87" s="160">
        <v>46218</v>
      </c>
      <c r="BI87" s="165" t="s">
        <v>277</v>
      </c>
      <c r="BJ87" s="158" t="s">
        <v>707</v>
      </c>
      <c r="BK87" s="165" t="s">
        <v>708</v>
      </c>
      <c r="BL87" s="138">
        <v>5</v>
      </c>
      <c r="BM87" s="160">
        <v>46028</v>
      </c>
      <c r="BN87" s="176">
        <v>120686010</v>
      </c>
      <c r="BO87" s="158">
        <v>68</v>
      </c>
      <c r="BP87" s="160">
        <v>46028</v>
      </c>
      <c r="BQ87" s="172">
        <v>25925145</v>
      </c>
      <c r="CS87" s="166" t="s">
        <v>951</v>
      </c>
      <c r="CT87" s="168">
        <v>40215055.399999999</v>
      </c>
      <c r="CU87" s="158">
        <v>523</v>
      </c>
      <c r="CV87" s="158" t="s">
        <v>778</v>
      </c>
      <c r="CY87" s="162">
        <v>7020</v>
      </c>
      <c r="CZ87" s="162" t="s">
        <v>289</v>
      </c>
      <c r="DA87" s="170">
        <f t="shared" si="3"/>
        <v>25925145</v>
      </c>
      <c r="DB87" s="184">
        <f t="shared" si="4"/>
        <v>0</v>
      </c>
      <c r="DC87" s="170">
        <f t="shared" si="5"/>
        <v>0</v>
      </c>
      <c r="DZ87" s="159" t="s">
        <v>1860</v>
      </c>
      <c r="EA87" s="235"/>
    </row>
    <row r="88" spans="1:131" hidden="1" x14ac:dyDescent="0.2">
      <c r="A88" s="164"/>
      <c r="B88" s="164" t="s">
        <v>1861</v>
      </c>
      <c r="C88" s="203">
        <v>24716432</v>
      </c>
      <c r="D88" s="164" t="s">
        <v>608</v>
      </c>
      <c r="E88" s="164" t="s">
        <v>291</v>
      </c>
      <c r="F88" s="164" t="s">
        <v>1922</v>
      </c>
      <c r="G88" s="98">
        <v>46028</v>
      </c>
      <c r="H88" s="105">
        <v>25925145</v>
      </c>
      <c r="I88" s="164" t="s">
        <v>1185</v>
      </c>
      <c r="J88" s="98">
        <v>46028</v>
      </c>
      <c r="K88" s="98">
        <v>46218</v>
      </c>
      <c r="L88" s="164" t="s">
        <v>288</v>
      </c>
      <c r="M88" s="164" t="s">
        <v>288</v>
      </c>
      <c r="N88" s="164" t="s">
        <v>288</v>
      </c>
      <c r="O88" s="138">
        <v>7</v>
      </c>
      <c r="P88" s="105">
        <v>3411203</v>
      </c>
      <c r="Q88" s="169">
        <v>46028</v>
      </c>
      <c r="R88" s="102">
        <v>46053</v>
      </c>
      <c r="S88" s="105">
        <v>4093444</v>
      </c>
      <c r="T88" s="102">
        <v>46054</v>
      </c>
      <c r="U88" s="160">
        <v>46081</v>
      </c>
      <c r="V88" s="105">
        <v>4093444</v>
      </c>
      <c r="W88" s="102">
        <v>46082</v>
      </c>
      <c r="X88" s="102">
        <v>46112</v>
      </c>
      <c r="Y88" s="105">
        <v>4093444</v>
      </c>
      <c r="Z88" s="160">
        <v>46113</v>
      </c>
      <c r="AA88" s="160">
        <v>46142</v>
      </c>
      <c r="AB88" s="105">
        <v>4093444</v>
      </c>
      <c r="AC88" s="160">
        <v>46143</v>
      </c>
      <c r="AD88" s="160">
        <v>46173</v>
      </c>
      <c r="AE88" s="105">
        <v>4093444</v>
      </c>
      <c r="AF88" s="160">
        <v>46174</v>
      </c>
      <c r="AG88" s="160">
        <v>46203</v>
      </c>
      <c r="AH88" s="103">
        <v>2046722</v>
      </c>
      <c r="AI88" s="160">
        <v>46204</v>
      </c>
      <c r="AJ88" s="160">
        <v>46218</v>
      </c>
      <c r="BI88" s="165" t="s">
        <v>277</v>
      </c>
      <c r="BJ88" s="158" t="s">
        <v>707</v>
      </c>
      <c r="BK88" s="165" t="s">
        <v>708</v>
      </c>
      <c r="BL88" s="138">
        <v>5</v>
      </c>
      <c r="BM88" s="160">
        <v>46028</v>
      </c>
      <c r="BN88" s="176">
        <v>120686010</v>
      </c>
      <c r="BO88" s="158">
        <v>69</v>
      </c>
      <c r="BP88" s="160">
        <v>46028</v>
      </c>
      <c r="BQ88" s="172">
        <v>25925145</v>
      </c>
      <c r="CS88" s="166" t="s">
        <v>1346</v>
      </c>
      <c r="CT88" s="168">
        <v>24716432</v>
      </c>
      <c r="CU88" s="158">
        <v>523</v>
      </c>
      <c r="CV88" s="158" t="s">
        <v>778</v>
      </c>
      <c r="CY88" s="162">
        <v>8299</v>
      </c>
      <c r="CZ88" s="162" t="s">
        <v>290</v>
      </c>
      <c r="DA88" s="170">
        <f t="shared" si="3"/>
        <v>25925145</v>
      </c>
      <c r="DB88" s="184">
        <f t="shared" si="4"/>
        <v>0</v>
      </c>
      <c r="DC88" s="170">
        <f t="shared" si="5"/>
        <v>0</v>
      </c>
      <c r="DZ88" s="159" t="s">
        <v>1862</v>
      </c>
      <c r="EA88" s="180"/>
    </row>
    <row r="89" spans="1:131" hidden="1" x14ac:dyDescent="0.2">
      <c r="A89" s="164"/>
      <c r="B89" s="164" t="s">
        <v>1465</v>
      </c>
      <c r="C89" s="201">
        <v>1121902199</v>
      </c>
      <c r="D89" s="164" t="s">
        <v>381</v>
      </c>
      <c r="E89" s="164" t="s">
        <v>291</v>
      </c>
      <c r="F89" s="164" t="s">
        <v>1924</v>
      </c>
      <c r="G89" s="98">
        <v>46028</v>
      </c>
      <c r="H89" s="105">
        <v>34417860</v>
      </c>
      <c r="I89" s="164" t="s">
        <v>1185</v>
      </c>
      <c r="J89" s="98">
        <v>46028</v>
      </c>
      <c r="K89" s="98">
        <v>46218</v>
      </c>
      <c r="L89" s="164" t="s">
        <v>288</v>
      </c>
      <c r="M89" s="164" t="s">
        <v>288</v>
      </c>
      <c r="N89" s="164" t="s">
        <v>288</v>
      </c>
      <c r="O89" s="138">
        <v>7</v>
      </c>
      <c r="P89" s="105">
        <v>4528666</v>
      </c>
      <c r="Q89" s="169">
        <v>46028</v>
      </c>
      <c r="R89" s="102">
        <v>46053</v>
      </c>
      <c r="S89" s="105">
        <v>5434399</v>
      </c>
      <c r="T89" s="102">
        <v>46054</v>
      </c>
      <c r="U89" s="160">
        <v>46081</v>
      </c>
      <c r="V89" s="105">
        <v>5434399</v>
      </c>
      <c r="W89" s="102">
        <v>46082</v>
      </c>
      <c r="X89" s="102">
        <v>46112</v>
      </c>
      <c r="Y89" s="105">
        <v>5434399</v>
      </c>
      <c r="Z89" s="160">
        <v>46113</v>
      </c>
      <c r="AA89" s="160">
        <v>46142</v>
      </c>
      <c r="AB89" s="105">
        <v>5434399</v>
      </c>
      <c r="AC89" s="160">
        <v>46143</v>
      </c>
      <c r="AD89" s="160">
        <v>46173</v>
      </c>
      <c r="AE89" s="105">
        <v>5434399</v>
      </c>
      <c r="AF89" s="160">
        <v>46174</v>
      </c>
      <c r="AG89" s="160">
        <v>46203</v>
      </c>
      <c r="AH89" s="103">
        <v>2717199</v>
      </c>
      <c r="AI89" s="160">
        <v>46204</v>
      </c>
      <c r="AJ89" s="160">
        <v>46218</v>
      </c>
      <c r="BI89" s="158" t="s">
        <v>437</v>
      </c>
      <c r="BJ89" s="158" t="s">
        <v>438</v>
      </c>
      <c r="BK89" s="158" t="s">
        <v>276</v>
      </c>
      <c r="BL89" s="138">
        <v>2</v>
      </c>
      <c r="BM89" s="160">
        <v>46028</v>
      </c>
      <c r="BN89" s="176">
        <v>129178725</v>
      </c>
      <c r="BO89" s="158">
        <v>61</v>
      </c>
      <c r="BP89" s="160">
        <v>46028</v>
      </c>
      <c r="BQ89" s="172">
        <v>34417860</v>
      </c>
      <c r="CS89" s="166" t="s">
        <v>1925</v>
      </c>
      <c r="CT89" s="167">
        <v>1121902199.8</v>
      </c>
      <c r="CU89" s="158">
        <v>545</v>
      </c>
      <c r="CV89" s="158" t="s">
        <v>452</v>
      </c>
      <c r="CY89" s="162">
        <v>8299</v>
      </c>
      <c r="CZ89" s="162" t="s">
        <v>290</v>
      </c>
      <c r="DA89" s="170">
        <f t="shared" si="3"/>
        <v>34417860</v>
      </c>
      <c r="DB89" s="184">
        <f t="shared" si="4"/>
        <v>0</v>
      </c>
      <c r="DC89" s="170">
        <f t="shared" si="5"/>
        <v>0</v>
      </c>
      <c r="DZ89" s="159" t="s">
        <v>1466</v>
      </c>
      <c r="EA89" s="211"/>
    </row>
    <row r="90" spans="1:131" hidden="1" x14ac:dyDescent="0.2">
      <c r="A90" s="164"/>
      <c r="B90" s="164" t="s">
        <v>1467</v>
      </c>
      <c r="C90" s="203">
        <v>1121905626</v>
      </c>
      <c r="D90" s="108" t="s">
        <v>383</v>
      </c>
      <c r="E90" s="164" t="s">
        <v>291</v>
      </c>
      <c r="F90" s="164" t="s">
        <v>1924</v>
      </c>
      <c r="G90" s="98">
        <v>46028</v>
      </c>
      <c r="H90" s="105">
        <v>25925145</v>
      </c>
      <c r="I90" s="164" t="s">
        <v>1185</v>
      </c>
      <c r="J90" s="98">
        <v>46028</v>
      </c>
      <c r="K90" s="98">
        <v>46218</v>
      </c>
      <c r="L90" s="164" t="s">
        <v>288</v>
      </c>
      <c r="M90" s="164" t="s">
        <v>288</v>
      </c>
      <c r="N90" s="164" t="s">
        <v>288</v>
      </c>
      <c r="O90" s="138">
        <v>7</v>
      </c>
      <c r="P90" s="105">
        <v>3411203</v>
      </c>
      <c r="Q90" s="169">
        <v>46028</v>
      </c>
      <c r="R90" s="102">
        <v>46053</v>
      </c>
      <c r="S90" s="105">
        <v>4093444</v>
      </c>
      <c r="T90" s="102">
        <v>46054</v>
      </c>
      <c r="U90" s="160">
        <v>46081</v>
      </c>
      <c r="V90" s="105">
        <v>4093444</v>
      </c>
      <c r="W90" s="102">
        <v>46082</v>
      </c>
      <c r="X90" s="102">
        <v>46112</v>
      </c>
      <c r="Y90" s="105">
        <v>4093444</v>
      </c>
      <c r="Z90" s="160">
        <v>46113</v>
      </c>
      <c r="AA90" s="160">
        <v>46142</v>
      </c>
      <c r="AB90" s="105">
        <v>4093444</v>
      </c>
      <c r="AC90" s="160">
        <v>46143</v>
      </c>
      <c r="AD90" s="160">
        <v>46173</v>
      </c>
      <c r="AE90" s="105">
        <v>4093444</v>
      </c>
      <c r="AF90" s="160">
        <v>46174</v>
      </c>
      <c r="AG90" s="160">
        <v>46203</v>
      </c>
      <c r="AH90" s="103">
        <v>2046722</v>
      </c>
      <c r="AI90" s="160">
        <v>46204</v>
      </c>
      <c r="AJ90" s="160">
        <v>46218</v>
      </c>
      <c r="BI90" s="158" t="s">
        <v>437</v>
      </c>
      <c r="BJ90" s="158" t="s">
        <v>438</v>
      </c>
      <c r="BK90" s="158" t="s">
        <v>276</v>
      </c>
      <c r="BL90" s="138">
        <v>2</v>
      </c>
      <c r="BM90" s="160">
        <v>46028</v>
      </c>
      <c r="BN90" s="176">
        <v>129178725</v>
      </c>
      <c r="BO90" s="158">
        <v>62</v>
      </c>
      <c r="BP90" s="160">
        <v>46028</v>
      </c>
      <c r="BQ90" s="172">
        <v>25925145</v>
      </c>
      <c r="CS90" s="166" t="s">
        <v>1261</v>
      </c>
      <c r="CT90" s="168">
        <v>1121905626</v>
      </c>
      <c r="CU90" s="158">
        <v>545</v>
      </c>
      <c r="CV90" s="158" t="s">
        <v>452</v>
      </c>
      <c r="CY90" s="162">
        <v>6201</v>
      </c>
      <c r="CZ90" s="162" t="s">
        <v>290</v>
      </c>
      <c r="DA90" s="170">
        <f t="shared" si="3"/>
        <v>25925145</v>
      </c>
      <c r="DB90" s="184">
        <f t="shared" si="4"/>
        <v>0</v>
      </c>
      <c r="DC90" s="170">
        <f t="shared" si="5"/>
        <v>0</v>
      </c>
      <c r="DZ90" s="159" t="s">
        <v>1468</v>
      </c>
      <c r="EA90" s="211"/>
    </row>
    <row r="91" spans="1:131" hidden="1" x14ac:dyDescent="0.2">
      <c r="A91" s="164"/>
      <c r="B91" s="164" t="s">
        <v>1469</v>
      </c>
      <c r="C91" s="201">
        <v>1121926294</v>
      </c>
      <c r="D91" s="164" t="s">
        <v>384</v>
      </c>
      <c r="E91" s="164" t="s">
        <v>291</v>
      </c>
      <c r="F91" s="164" t="s">
        <v>1924</v>
      </c>
      <c r="G91" s="98">
        <v>46028</v>
      </c>
      <c r="H91" s="105">
        <v>34417860</v>
      </c>
      <c r="I91" s="164" t="s">
        <v>1185</v>
      </c>
      <c r="J91" s="98">
        <v>46028</v>
      </c>
      <c r="K91" s="98">
        <v>46218</v>
      </c>
      <c r="L91" s="164" t="s">
        <v>288</v>
      </c>
      <c r="M91" s="164" t="s">
        <v>288</v>
      </c>
      <c r="N91" s="164" t="s">
        <v>288</v>
      </c>
      <c r="O91" s="138">
        <v>7</v>
      </c>
      <c r="P91" s="105">
        <v>4528666</v>
      </c>
      <c r="Q91" s="169">
        <v>46028</v>
      </c>
      <c r="R91" s="102">
        <v>46053</v>
      </c>
      <c r="S91" s="105">
        <v>5434399</v>
      </c>
      <c r="T91" s="102">
        <v>46054</v>
      </c>
      <c r="U91" s="160">
        <v>46081</v>
      </c>
      <c r="V91" s="105">
        <v>5434399</v>
      </c>
      <c r="W91" s="102">
        <v>46082</v>
      </c>
      <c r="X91" s="102">
        <v>46112</v>
      </c>
      <c r="Y91" s="105">
        <v>5434399</v>
      </c>
      <c r="Z91" s="160">
        <v>46113</v>
      </c>
      <c r="AA91" s="160">
        <v>46142</v>
      </c>
      <c r="AB91" s="105">
        <v>5434399</v>
      </c>
      <c r="AC91" s="160">
        <v>46143</v>
      </c>
      <c r="AD91" s="160">
        <v>46173</v>
      </c>
      <c r="AE91" s="105">
        <v>5434399</v>
      </c>
      <c r="AF91" s="160">
        <v>46174</v>
      </c>
      <c r="AG91" s="160">
        <v>46203</v>
      </c>
      <c r="AH91" s="103">
        <v>2717199</v>
      </c>
      <c r="AI91" s="160">
        <v>46204</v>
      </c>
      <c r="AJ91" s="160">
        <v>46218</v>
      </c>
      <c r="BI91" s="158" t="s">
        <v>437</v>
      </c>
      <c r="BJ91" s="158" t="s">
        <v>438</v>
      </c>
      <c r="BK91" s="158" t="s">
        <v>276</v>
      </c>
      <c r="BL91" s="138">
        <v>2</v>
      </c>
      <c r="BM91" s="160">
        <v>46028</v>
      </c>
      <c r="BN91" s="176">
        <v>129178725</v>
      </c>
      <c r="BO91" s="158">
        <v>63</v>
      </c>
      <c r="BP91" s="160">
        <v>46028</v>
      </c>
      <c r="BQ91" s="172">
        <v>34417860</v>
      </c>
      <c r="CS91" s="166" t="s">
        <v>1926</v>
      </c>
      <c r="CT91" s="167">
        <v>1121926294</v>
      </c>
      <c r="CU91" s="158">
        <v>545</v>
      </c>
      <c r="CV91" s="158" t="s">
        <v>452</v>
      </c>
      <c r="CY91" s="162">
        <v>6201</v>
      </c>
      <c r="CZ91" s="162" t="s">
        <v>290</v>
      </c>
      <c r="DA91" s="170">
        <f t="shared" si="3"/>
        <v>34417860</v>
      </c>
      <c r="DB91" s="184">
        <f t="shared" si="4"/>
        <v>0</v>
      </c>
      <c r="DC91" s="170">
        <f t="shared" si="5"/>
        <v>0</v>
      </c>
      <c r="DZ91" s="159" t="s">
        <v>1470</v>
      </c>
      <c r="EA91" s="235"/>
    </row>
    <row r="92" spans="1:131" hidden="1" x14ac:dyDescent="0.2">
      <c r="A92" s="164"/>
      <c r="B92" s="164" t="s">
        <v>1471</v>
      </c>
      <c r="C92" s="201">
        <v>1121862918</v>
      </c>
      <c r="D92" s="164" t="s">
        <v>1307</v>
      </c>
      <c r="E92" s="164" t="s">
        <v>291</v>
      </c>
      <c r="F92" s="164" t="s">
        <v>1924</v>
      </c>
      <c r="G92" s="98">
        <v>46028</v>
      </c>
      <c r="H92" s="105">
        <v>34417860</v>
      </c>
      <c r="I92" s="164" t="s">
        <v>1185</v>
      </c>
      <c r="J92" s="98">
        <v>46028</v>
      </c>
      <c r="K92" s="98">
        <v>46218</v>
      </c>
      <c r="L92" s="164" t="s">
        <v>288</v>
      </c>
      <c r="M92" s="164" t="s">
        <v>288</v>
      </c>
      <c r="N92" s="164" t="s">
        <v>288</v>
      </c>
      <c r="O92" s="138">
        <v>7</v>
      </c>
      <c r="P92" s="105">
        <v>4528666</v>
      </c>
      <c r="Q92" s="169">
        <v>46028</v>
      </c>
      <c r="R92" s="102">
        <v>46053</v>
      </c>
      <c r="S92" s="105">
        <v>5434399</v>
      </c>
      <c r="T92" s="102">
        <v>46054</v>
      </c>
      <c r="U92" s="160">
        <v>46081</v>
      </c>
      <c r="V92" s="105">
        <v>5434399</v>
      </c>
      <c r="W92" s="102">
        <v>46082</v>
      </c>
      <c r="X92" s="102">
        <v>46112</v>
      </c>
      <c r="Y92" s="105">
        <v>5434399</v>
      </c>
      <c r="Z92" s="160">
        <v>46113</v>
      </c>
      <c r="AA92" s="160">
        <v>46142</v>
      </c>
      <c r="AB92" s="105">
        <v>5434399</v>
      </c>
      <c r="AC92" s="160">
        <v>46143</v>
      </c>
      <c r="AD92" s="160">
        <v>46173</v>
      </c>
      <c r="AE92" s="105">
        <v>5434399</v>
      </c>
      <c r="AF92" s="160">
        <v>46174</v>
      </c>
      <c r="AG92" s="160">
        <v>46203</v>
      </c>
      <c r="AH92" s="103">
        <v>2717199</v>
      </c>
      <c r="AI92" s="160">
        <v>46204</v>
      </c>
      <c r="AJ92" s="160">
        <v>46218</v>
      </c>
      <c r="BI92" s="158" t="s">
        <v>437</v>
      </c>
      <c r="BJ92" s="158" t="s">
        <v>438</v>
      </c>
      <c r="BK92" s="158" t="s">
        <v>276</v>
      </c>
      <c r="BL92" s="138">
        <v>2</v>
      </c>
      <c r="BM92" s="160">
        <v>46028</v>
      </c>
      <c r="BN92" s="176">
        <v>129178725</v>
      </c>
      <c r="BO92" s="158">
        <v>64</v>
      </c>
      <c r="BP92" s="160">
        <v>46028</v>
      </c>
      <c r="BQ92" s="172">
        <v>34417860</v>
      </c>
      <c r="CS92" s="166" t="s">
        <v>1927</v>
      </c>
      <c r="CT92" s="99">
        <v>1121862918</v>
      </c>
      <c r="CU92" s="158">
        <v>545</v>
      </c>
      <c r="CV92" s="158" t="s">
        <v>452</v>
      </c>
      <c r="CY92" s="162">
        <v>6201</v>
      </c>
      <c r="CZ92" s="162" t="s">
        <v>290</v>
      </c>
      <c r="DA92" s="170">
        <f>P92+S92+V92+Y92+AB92+AE92+AH92+AK92+AN92+AQ92+AT92+AW92+AZ92+BC92+BF92</f>
        <v>34417860</v>
      </c>
      <c r="DB92" s="184">
        <f>H92+BZ92-DA92</f>
        <v>0</v>
      </c>
      <c r="DC92" s="170">
        <f>BQ92+CF92-DA92</f>
        <v>0</v>
      </c>
      <c r="DZ92" s="159" t="s">
        <v>1472</v>
      </c>
      <c r="EA92" s="211"/>
    </row>
    <row r="93" spans="1:131" hidden="1" x14ac:dyDescent="0.2">
      <c r="A93" s="164" t="s">
        <v>453</v>
      </c>
      <c r="B93" s="164" t="s">
        <v>1928</v>
      </c>
      <c r="C93" s="108"/>
      <c r="D93" s="108" t="s">
        <v>453</v>
      </c>
      <c r="E93" s="164"/>
      <c r="F93" s="164"/>
      <c r="G93" s="164"/>
      <c r="H93" s="164"/>
      <c r="I93" s="164"/>
      <c r="J93" s="164"/>
      <c r="K93" s="164"/>
      <c r="L93" s="164"/>
      <c r="M93" s="164"/>
      <c r="N93" s="164"/>
      <c r="P93" s="164"/>
      <c r="Q93" s="169"/>
      <c r="R93" s="102"/>
      <c r="S93" s="164"/>
      <c r="T93" s="102"/>
      <c r="U93" s="160"/>
      <c r="W93" s="102"/>
      <c r="X93" s="102"/>
      <c r="Y93" s="164"/>
      <c r="Z93" s="160"/>
      <c r="AA93" s="160"/>
      <c r="AB93" s="164"/>
      <c r="AC93" s="160"/>
      <c r="AD93" s="160"/>
      <c r="AE93" s="164"/>
      <c r="AF93" s="160"/>
      <c r="AG93" s="160"/>
      <c r="AH93" s="108"/>
      <c r="AI93" s="160"/>
      <c r="AJ93" s="160"/>
      <c r="BI93" s="157"/>
      <c r="BJ93" s="157"/>
      <c r="BK93" s="157"/>
      <c r="BL93" s="138"/>
      <c r="BM93" s="160"/>
      <c r="BN93" s="176"/>
      <c r="BO93" s="158"/>
      <c r="BP93" s="160"/>
      <c r="BQ93" s="172"/>
      <c r="CP93" s="141"/>
      <c r="CS93" s="269"/>
      <c r="CT93" s="168"/>
      <c r="CU93" s="158"/>
      <c r="CV93" s="158"/>
      <c r="CY93" s="162"/>
      <c r="CZ93" s="162"/>
      <c r="DA93" s="170">
        <f t="shared" ref="DA93:DA156" si="6">P93+S93+V93+Y93+AB93+AE93+AH93+AK93+AN93+AQ93+AT93+AW93+AZ93+BC93+BF93</f>
        <v>0</v>
      </c>
      <c r="DB93" s="184">
        <f t="shared" ref="DB93:DB156" si="7">H93+BZ93-DA93</f>
        <v>0</v>
      </c>
      <c r="DC93" s="170">
        <f t="shared" ref="DC93:DC156" si="8">BQ93+CF93-DA93</f>
        <v>0</v>
      </c>
      <c r="DZ93" s="159"/>
      <c r="EA93" s="198"/>
    </row>
    <row r="94" spans="1:131" ht="15" hidden="1" x14ac:dyDescent="0.25">
      <c r="A94" s="164" t="s">
        <v>453</v>
      </c>
      <c r="B94" s="164" t="s">
        <v>1929</v>
      </c>
      <c r="C94" s="205"/>
      <c r="D94" s="108" t="s">
        <v>453</v>
      </c>
      <c r="E94" s="205"/>
      <c r="F94" s="205"/>
      <c r="G94" s="205"/>
      <c r="H94" s="205"/>
      <c r="I94" s="205"/>
      <c r="J94" s="205"/>
      <c r="K94" s="205"/>
      <c r="L94" s="205"/>
      <c r="M94" s="205"/>
      <c r="N94" s="205"/>
      <c r="DA94" s="170">
        <f t="shared" si="6"/>
        <v>0</v>
      </c>
      <c r="DB94" s="184">
        <f t="shared" si="7"/>
        <v>0</v>
      </c>
      <c r="DC94" s="170">
        <f t="shared" si="8"/>
        <v>0</v>
      </c>
    </row>
    <row r="95" spans="1:131" hidden="1" x14ac:dyDescent="0.2">
      <c r="A95" s="213" t="s">
        <v>453</v>
      </c>
      <c r="B95" s="213" t="s">
        <v>1930</v>
      </c>
      <c r="C95" s="215"/>
      <c r="D95" s="215" t="s">
        <v>453</v>
      </c>
      <c r="E95" s="213"/>
      <c r="F95" s="213"/>
      <c r="G95" s="213"/>
      <c r="H95" s="213"/>
      <c r="I95" s="213"/>
      <c r="J95" s="213"/>
      <c r="K95" s="213"/>
      <c r="L95" s="213"/>
      <c r="M95" s="213"/>
      <c r="N95" s="213"/>
      <c r="P95" s="213"/>
      <c r="Q95" s="252"/>
      <c r="R95" s="281"/>
      <c r="S95" s="213"/>
      <c r="T95" s="281"/>
      <c r="U95" s="253"/>
      <c r="W95" s="281"/>
      <c r="X95" s="281"/>
      <c r="Y95" s="213"/>
      <c r="Z95" s="253"/>
      <c r="AA95" s="253"/>
      <c r="AB95" s="213"/>
      <c r="AC95" s="253"/>
      <c r="AD95" s="253"/>
      <c r="AE95" s="213"/>
      <c r="AF95" s="253"/>
      <c r="AG95" s="253"/>
      <c r="AH95" s="215"/>
      <c r="AI95" s="253"/>
      <c r="AJ95" s="253"/>
      <c r="BI95" s="191"/>
      <c r="BJ95" s="191"/>
      <c r="BK95" s="191"/>
      <c r="BL95" s="236"/>
      <c r="BM95" s="253"/>
      <c r="CP95" s="141"/>
      <c r="CS95" s="282"/>
      <c r="CT95" s="247"/>
      <c r="CY95" s="177"/>
      <c r="CZ95" s="177"/>
      <c r="DA95" s="283">
        <f t="shared" si="6"/>
        <v>0</v>
      </c>
      <c r="DB95" s="284">
        <f t="shared" si="7"/>
        <v>0</v>
      </c>
      <c r="DC95" s="283">
        <f t="shared" si="8"/>
        <v>0</v>
      </c>
      <c r="DZ95" s="222"/>
      <c r="EA95" s="198"/>
    </row>
    <row r="96" spans="1:131" s="108" customFormat="1" hidden="1" x14ac:dyDescent="0.2">
      <c r="A96" s="164"/>
      <c r="B96" s="164" t="s">
        <v>1618</v>
      </c>
      <c r="C96" s="201">
        <v>1121918871</v>
      </c>
      <c r="D96" s="164" t="s">
        <v>820</v>
      </c>
      <c r="E96" s="164" t="s">
        <v>292</v>
      </c>
      <c r="F96" s="164" t="s">
        <v>364</v>
      </c>
      <c r="G96" s="98">
        <v>46036</v>
      </c>
      <c r="H96" s="105">
        <v>14557610</v>
      </c>
      <c r="I96" s="164" t="s">
        <v>1931</v>
      </c>
      <c r="J96" s="98">
        <v>46036</v>
      </c>
      <c r="K96" s="98">
        <v>46218</v>
      </c>
      <c r="L96" s="164" t="s">
        <v>288</v>
      </c>
      <c r="M96" s="164" t="s">
        <v>288</v>
      </c>
      <c r="N96" s="164" t="s">
        <v>288</v>
      </c>
      <c r="O96" s="138">
        <v>7</v>
      </c>
      <c r="P96" s="105">
        <v>1359777</v>
      </c>
      <c r="Q96" s="169">
        <v>46036</v>
      </c>
      <c r="R96" s="285">
        <v>46053</v>
      </c>
      <c r="S96" s="105">
        <v>2399606</v>
      </c>
      <c r="T96" s="102">
        <v>46054</v>
      </c>
      <c r="U96" s="264">
        <v>46081</v>
      </c>
      <c r="V96" s="105">
        <v>2399606</v>
      </c>
      <c r="W96" s="102">
        <v>46082</v>
      </c>
      <c r="X96" s="285">
        <v>46112</v>
      </c>
      <c r="Y96" s="105">
        <v>2399606</v>
      </c>
      <c r="Z96" s="160">
        <v>46113</v>
      </c>
      <c r="AA96" s="264">
        <v>46142</v>
      </c>
      <c r="AB96" s="105">
        <v>2399606</v>
      </c>
      <c r="AC96" s="160">
        <v>46143</v>
      </c>
      <c r="AD96" s="264">
        <v>46173</v>
      </c>
      <c r="AE96" s="105">
        <v>2399606</v>
      </c>
      <c r="AF96" s="160">
        <v>46174</v>
      </c>
      <c r="AG96" s="264">
        <v>46203</v>
      </c>
      <c r="AH96" s="103">
        <v>1199803</v>
      </c>
      <c r="AI96" s="160">
        <v>46204</v>
      </c>
      <c r="AJ96" s="160">
        <v>46218</v>
      </c>
      <c r="AK96" s="111"/>
      <c r="AN96" s="170"/>
      <c r="AQ96" s="170"/>
      <c r="AT96" s="170"/>
      <c r="AW96" s="170"/>
      <c r="BI96" s="162" t="s">
        <v>278</v>
      </c>
      <c r="BJ96" s="158" t="s">
        <v>332</v>
      </c>
      <c r="BK96" s="162" t="s">
        <v>280</v>
      </c>
      <c r="BL96" s="138">
        <v>35</v>
      </c>
      <c r="BM96" s="160">
        <v>46036</v>
      </c>
      <c r="BN96" s="176">
        <v>2238444243</v>
      </c>
      <c r="BO96" s="158">
        <v>218</v>
      </c>
      <c r="BP96" s="160">
        <v>46036</v>
      </c>
      <c r="BQ96" s="172">
        <v>14557610</v>
      </c>
      <c r="BR96" s="136"/>
      <c r="BS96" s="137"/>
      <c r="BY96" s="161"/>
      <c r="BZ96" s="170"/>
      <c r="CC96" s="170"/>
      <c r="CF96" s="109"/>
      <c r="CG96" s="109"/>
      <c r="CH96" s="109"/>
      <c r="CI96" s="109"/>
      <c r="CJ96" s="109"/>
      <c r="CK96" s="109"/>
      <c r="CL96" s="109"/>
      <c r="CM96" s="109"/>
      <c r="CN96" s="109"/>
      <c r="CO96" s="109"/>
      <c r="CP96" s="137"/>
      <c r="CQ96" s="109"/>
      <c r="CR96" s="109"/>
      <c r="CS96" s="166" t="s">
        <v>1884</v>
      </c>
      <c r="CT96" s="167">
        <v>1121918871</v>
      </c>
      <c r="CU96" s="158">
        <v>184</v>
      </c>
      <c r="CV96" s="158" t="s">
        <v>755</v>
      </c>
      <c r="CY96" s="162">
        <v>8299</v>
      </c>
      <c r="CZ96" s="162" t="s">
        <v>290</v>
      </c>
      <c r="DA96" s="283">
        <f t="shared" si="6"/>
        <v>14557610</v>
      </c>
      <c r="DB96" s="284">
        <f t="shared" si="7"/>
        <v>0</v>
      </c>
      <c r="DC96" s="283">
        <f t="shared" si="8"/>
        <v>0</v>
      </c>
      <c r="DZ96" s="239" t="s">
        <v>1619</v>
      </c>
      <c r="EA96" s="158" t="s">
        <v>1074</v>
      </c>
    </row>
    <row r="97" spans="1:131" s="108" customFormat="1" hidden="1" x14ac:dyDescent="0.2">
      <c r="B97" s="164" t="s">
        <v>1620</v>
      </c>
      <c r="C97" s="201">
        <v>40391742</v>
      </c>
      <c r="D97" s="164" t="s">
        <v>458</v>
      </c>
      <c r="E97" s="164" t="s">
        <v>292</v>
      </c>
      <c r="F97" s="164" t="s">
        <v>459</v>
      </c>
      <c r="G97" s="98">
        <v>46036</v>
      </c>
      <c r="H97" s="105">
        <v>14557610</v>
      </c>
      <c r="I97" s="164" t="s">
        <v>1931</v>
      </c>
      <c r="J97" s="98">
        <v>46036</v>
      </c>
      <c r="K97" s="98">
        <v>46218</v>
      </c>
      <c r="L97" s="164" t="s">
        <v>288</v>
      </c>
      <c r="M97" s="164" t="s">
        <v>288</v>
      </c>
      <c r="N97" s="164" t="s">
        <v>288</v>
      </c>
      <c r="O97" s="138">
        <v>7</v>
      </c>
      <c r="P97" s="105">
        <v>1359777</v>
      </c>
      <c r="Q97" s="169">
        <v>46036</v>
      </c>
      <c r="R97" s="285">
        <v>46053</v>
      </c>
      <c r="S97" s="105">
        <v>2399606</v>
      </c>
      <c r="T97" s="102">
        <v>46054</v>
      </c>
      <c r="U97" s="264">
        <v>46081</v>
      </c>
      <c r="V97" s="105">
        <v>2399606</v>
      </c>
      <c r="W97" s="102">
        <v>46082</v>
      </c>
      <c r="X97" s="285">
        <v>46112</v>
      </c>
      <c r="Y97" s="105">
        <v>2399606</v>
      </c>
      <c r="Z97" s="160">
        <v>46113</v>
      </c>
      <c r="AA97" s="264">
        <v>46142</v>
      </c>
      <c r="AB97" s="105">
        <v>2399606</v>
      </c>
      <c r="AC97" s="160">
        <v>46143</v>
      </c>
      <c r="AD97" s="264">
        <v>46173</v>
      </c>
      <c r="AE97" s="105">
        <v>2399606</v>
      </c>
      <c r="AF97" s="160">
        <v>46174</v>
      </c>
      <c r="AG97" s="264">
        <v>46203</v>
      </c>
      <c r="AH97" s="103">
        <v>1199803</v>
      </c>
      <c r="AI97" s="160">
        <v>46204</v>
      </c>
      <c r="AJ97" s="160">
        <v>46218</v>
      </c>
      <c r="AK97" s="111"/>
      <c r="AN97" s="170"/>
      <c r="AQ97" s="170"/>
      <c r="AT97" s="170"/>
      <c r="AW97" s="170"/>
      <c r="BI97" s="162" t="s">
        <v>278</v>
      </c>
      <c r="BJ97" s="158" t="s">
        <v>332</v>
      </c>
      <c r="BK97" s="162" t="s">
        <v>280</v>
      </c>
      <c r="BL97" s="138">
        <v>35</v>
      </c>
      <c r="BM97" s="160">
        <v>46036</v>
      </c>
      <c r="BN97" s="176">
        <v>2238444243</v>
      </c>
      <c r="BO97" s="158">
        <v>147</v>
      </c>
      <c r="BP97" s="160">
        <v>46036</v>
      </c>
      <c r="BQ97" s="172">
        <v>14557610</v>
      </c>
      <c r="BR97" s="136"/>
      <c r="BS97" s="137"/>
      <c r="BY97" s="161"/>
      <c r="BZ97" s="170"/>
      <c r="CC97" s="170"/>
      <c r="CF97" s="109"/>
      <c r="CG97" s="109"/>
      <c r="CH97" s="109"/>
      <c r="CI97" s="109"/>
      <c r="CJ97" s="109"/>
      <c r="CK97" s="109"/>
      <c r="CL97" s="109"/>
      <c r="CM97" s="109"/>
      <c r="CN97" s="109"/>
      <c r="CO97" s="109"/>
      <c r="CP97" s="109"/>
      <c r="CQ97" s="109"/>
      <c r="CR97" s="109"/>
      <c r="CS97" s="166" t="s">
        <v>717</v>
      </c>
      <c r="CT97" s="167">
        <v>40391742</v>
      </c>
      <c r="CU97" s="158">
        <v>184</v>
      </c>
      <c r="CV97" s="158" t="s">
        <v>756</v>
      </c>
      <c r="CY97" s="162">
        <v>7490</v>
      </c>
      <c r="CZ97" s="162" t="s">
        <v>290</v>
      </c>
      <c r="DA97" s="283">
        <f t="shared" si="6"/>
        <v>14557610</v>
      </c>
      <c r="DB97" s="284">
        <f t="shared" si="7"/>
        <v>0</v>
      </c>
      <c r="DC97" s="283">
        <f t="shared" si="8"/>
        <v>0</v>
      </c>
      <c r="DZ97" s="239" t="s">
        <v>1621</v>
      </c>
      <c r="EA97" s="235" t="s">
        <v>1075</v>
      </c>
    </row>
    <row r="98" spans="1:131" s="108" customFormat="1" hidden="1" x14ac:dyDescent="0.2">
      <c r="A98" s="204"/>
      <c r="B98" s="164" t="s">
        <v>1622</v>
      </c>
      <c r="C98" s="201">
        <v>35261474</v>
      </c>
      <c r="D98" s="204" t="s">
        <v>460</v>
      </c>
      <c r="E98" s="164" t="s">
        <v>292</v>
      </c>
      <c r="F98" s="164" t="s">
        <v>461</v>
      </c>
      <c r="G98" s="98">
        <v>46036</v>
      </c>
      <c r="H98" s="105">
        <v>14557610</v>
      </c>
      <c r="I98" s="164" t="s">
        <v>1931</v>
      </c>
      <c r="J98" s="98">
        <v>46036</v>
      </c>
      <c r="K98" s="98">
        <v>46218</v>
      </c>
      <c r="L98" s="164" t="s">
        <v>288</v>
      </c>
      <c r="M98" s="164" t="s">
        <v>288</v>
      </c>
      <c r="N98" s="164" t="s">
        <v>288</v>
      </c>
      <c r="O98" s="138">
        <v>7</v>
      </c>
      <c r="P98" s="105">
        <v>1359777</v>
      </c>
      <c r="Q98" s="169">
        <v>46036</v>
      </c>
      <c r="R98" s="285">
        <v>46053</v>
      </c>
      <c r="S98" s="105">
        <v>2399606</v>
      </c>
      <c r="T98" s="102">
        <v>46054</v>
      </c>
      <c r="U98" s="264">
        <v>46081</v>
      </c>
      <c r="V98" s="105">
        <v>2399606</v>
      </c>
      <c r="W98" s="102">
        <v>46082</v>
      </c>
      <c r="X98" s="285">
        <v>46112</v>
      </c>
      <c r="Y98" s="105">
        <v>2399606</v>
      </c>
      <c r="Z98" s="160">
        <v>46113</v>
      </c>
      <c r="AA98" s="264">
        <v>46142</v>
      </c>
      <c r="AB98" s="105">
        <v>2399606</v>
      </c>
      <c r="AC98" s="160">
        <v>46143</v>
      </c>
      <c r="AD98" s="264">
        <v>46173</v>
      </c>
      <c r="AE98" s="105">
        <v>2399606</v>
      </c>
      <c r="AF98" s="160">
        <v>46174</v>
      </c>
      <c r="AG98" s="264">
        <v>46203</v>
      </c>
      <c r="AH98" s="103">
        <v>1199803</v>
      </c>
      <c r="AI98" s="160">
        <v>46204</v>
      </c>
      <c r="AJ98" s="160">
        <v>46218</v>
      </c>
      <c r="AK98" s="111"/>
      <c r="AN98" s="170"/>
      <c r="AQ98" s="170"/>
      <c r="AT98" s="170"/>
      <c r="AW98" s="170"/>
      <c r="BI98" s="162" t="s">
        <v>278</v>
      </c>
      <c r="BJ98" s="158" t="s">
        <v>332</v>
      </c>
      <c r="BK98" s="162" t="s">
        <v>280</v>
      </c>
      <c r="BL98" s="138">
        <v>35</v>
      </c>
      <c r="BM98" s="160">
        <v>46036</v>
      </c>
      <c r="BN98" s="176">
        <v>2238444243</v>
      </c>
      <c r="BO98" s="158">
        <v>136</v>
      </c>
      <c r="BP98" s="160">
        <v>46036</v>
      </c>
      <c r="BQ98" s="172">
        <v>14557610</v>
      </c>
      <c r="BR98" s="136"/>
      <c r="BS98" s="137"/>
      <c r="BY98" s="161"/>
      <c r="BZ98" s="170"/>
      <c r="CC98" s="170"/>
      <c r="CF98" s="109"/>
      <c r="CG98" s="109"/>
      <c r="CH98" s="109"/>
      <c r="CI98" s="109"/>
      <c r="CJ98" s="109"/>
      <c r="CK98" s="109"/>
      <c r="CL98" s="109"/>
      <c r="CM98" s="109"/>
      <c r="CN98" s="109"/>
      <c r="CO98" s="109"/>
      <c r="CP98" s="137"/>
      <c r="CQ98" s="109"/>
      <c r="CR98" s="109"/>
      <c r="CS98" s="166" t="s">
        <v>1932</v>
      </c>
      <c r="CT98" s="167">
        <v>35261474</v>
      </c>
      <c r="CU98" s="158">
        <v>184</v>
      </c>
      <c r="CV98" s="158" t="s">
        <v>756</v>
      </c>
      <c r="CY98" s="162">
        <v>8299</v>
      </c>
      <c r="CZ98" s="162" t="s">
        <v>290</v>
      </c>
      <c r="DA98" s="283">
        <f t="shared" si="6"/>
        <v>14557610</v>
      </c>
      <c r="DB98" s="284">
        <f t="shared" si="7"/>
        <v>0</v>
      </c>
      <c r="DC98" s="283">
        <f t="shared" si="8"/>
        <v>0</v>
      </c>
      <c r="DZ98" s="239" t="s">
        <v>1623</v>
      </c>
      <c r="EA98" s="235" t="s">
        <v>1075</v>
      </c>
    </row>
    <row r="99" spans="1:131" s="108" customFormat="1" hidden="1" x14ac:dyDescent="0.2">
      <c r="A99" s="164"/>
      <c r="B99" s="164" t="s">
        <v>1624</v>
      </c>
      <c r="C99" s="201">
        <v>35261731</v>
      </c>
      <c r="D99" s="164" t="s">
        <v>462</v>
      </c>
      <c r="E99" s="164" t="s">
        <v>292</v>
      </c>
      <c r="F99" s="164" t="s">
        <v>461</v>
      </c>
      <c r="G99" s="98">
        <v>46036</v>
      </c>
      <c r="H99" s="105">
        <v>14557610</v>
      </c>
      <c r="I99" s="164" t="s">
        <v>1931</v>
      </c>
      <c r="J99" s="98">
        <v>46036</v>
      </c>
      <c r="K99" s="98">
        <v>46218</v>
      </c>
      <c r="L99" s="164" t="s">
        <v>288</v>
      </c>
      <c r="M99" s="164" t="s">
        <v>288</v>
      </c>
      <c r="N99" s="164" t="s">
        <v>288</v>
      </c>
      <c r="O99" s="138">
        <v>7</v>
      </c>
      <c r="P99" s="105">
        <v>1359777</v>
      </c>
      <c r="Q99" s="169">
        <v>46036</v>
      </c>
      <c r="R99" s="285">
        <v>46053</v>
      </c>
      <c r="S99" s="105">
        <v>2399606</v>
      </c>
      <c r="T99" s="102">
        <v>46054</v>
      </c>
      <c r="U99" s="264">
        <v>46081</v>
      </c>
      <c r="V99" s="105">
        <v>2399606</v>
      </c>
      <c r="W99" s="102">
        <v>46082</v>
      </c>
      <c r="X99" s="285">
        <v>46112</v>
      </c>
      <c r="Y99" s="105">
        <v>2399606</v>
      </c>
      <c r="Z99" s="160">
        <v>46113</v>
      </c>
      <c r="AA99" s="264">
        <v>46142</v>
      </c>
      <c r="AB99" s="105">
        <v>2399606</v>
      </c>
      <c r="AC99" s="160">
        <v>46143</v>
      </c>
      <c r="AD99" s="264">
        <v>46173</v>
      </c>
      <c r="AE99" s="105">
        <v>2399606</v>
      </c>
      <c r="AF99" s="160">
        <v>46174</v>
      </c>
      <c r="AG99" s="264">
        <v>46203</v>
      </c>
      <c r="AH99" s="103">
        <v>1199803</v>
      </c>
      <c r="AI99" s="160">
        <v>46204</v>
      </c>
      <c r="AJ99" s="160">
        <v>46218</v>
      </c>
      <c r="AK99" s="111"/>
      <c r="AN99" s="170"/>
      <c r="AQ99" s="170"/>
      <c r="AT99" s="170"/>
      <c r="AW99" s="170"/>
      <c r="BI99" s="162" t="s">
        <v>278</v>
      </c>
      <c r="BJ99" s="158" t="s">
        <v>332</v>
      </c>
      <c r="BK99" s="162" t="s">
        <v>280</v>
      </c>
      <c r="BL99" s="138">
        <v>35</v>
      </c>
      <c r="BM99" s="160">
        <v>46036</v>
      </c>
      <c r="BN99" s="176">
        <v>2238444243</v>
      </c>
      <c r="BO99" s="158">
        <v>137</v>
      </c>
      <c r="BP99" s="160">
        <v>46036</v>
      </c>
      <c r="BQ99" s="172">
        <v>14557610</v>
      </c>
      <c r="BR99" s="136"/>
      <c r="BS99" s="137"/>
      <c r="BY99" s="161"/>
      <c r="BZ99" s="170"/>
      <c r="CC99" s="170"/>
      <c r="CF99" s="109"/>
      <c r="CG99" s="109"/>
      <c r="CH99" s="109"/>
      <c r="CI99" s="109"/>
      <c r="CJ99" s="109"/>
      <c r="CK99" s="109"/>
      <c r="CL99" s="109"/>
      <c r="CM99" s="109"/>
      <c r="CN99" s="109"/>
      <c r="CO99" s="109"/>
      <c r="CP99" s="109"/>
      <c r="CQ99" s="109"/>
      <c r="CR99" s="109"/>
      <c r="CS99" s="166" t="s">
        <v>718</v>
      </c>
      <c r="CT99" s="168">
        <v>35261731</v>
      </c>
      <c r="CU99" s="158">
        <v>184</v>
      </c>
      <c r="CV99" s="158" t="s">
        <v>756</v>
      </c>
      <c r="CY99" s="162">
        <v>8211</v>
      </c>
      <c r="CZ99" s="162" t="s">
        <v>290</v>
      </c>
      <c r="DA99" s="283">
        <f t="shared" si="6"/>
        <v>14557610</v>
      </c>
      <c r="DB99" s="284">
        <f t="shared" si="7"/>
        <v>0</v>
      </c>
      <c r="DC99" s="283">
        <f t="shared" si="8"/>
        <v>0</v>
      </c>
      <c r="DZ99" s="239" t="s">
        <v>1625</v>
      </c>
      <c r="EA99" s="235" t="s">
        <v>1075</v>
      </c>
    </row>
    <row r="100" spans="1:131" s="108" customFormat="1" hidden="1" x14ac:dyDescent="0.2">
      <c r="A100" s="108" t="s">
        <v>366</v>
      </c>
      <c r="B100" s="164" t="s">
        <v>1626</v>
      </c>
      <c r="C100" s="201">
        <v>1121839035</v>
      </c>
      <c r="D100" s="164" t="s">
        <v>367</v>
      </c>
      <c r="E100" s="164" t="s">
        <v>292</v>
      </c>
      <c r="F100" s="164" t="s">
        <v>368</v>
      </c>
      <c r="G100" s="98">
        <v>46036</v>
      </c>
      <c r="H100" s="105">
        <v>19303593</v>
      </c>
      <c r="I100" s="164" t="s">
        <v>1931</v>
      </c>
      <c r="J100" s="98">
        <v>46036</v>
      </c>
      <c r="K100" s="98">
        <v>46218</v>
      </c>
      <c r="L100" s="164" t="s">
        <v>288</v>
      </c>
      <c r="M100" s="164" t="s">
        <v>288</v>
      </c>
      <c r="N100" s="164" t="s">
        <v>288</v>
      </c>
      <c r="O100" s="138">
        <v>7</v>
      </c>
      <c r="P100" s="105">
        <v>1803083</v>
      </c>
      <c r="Q100" s="169">
        <v>46036</v>
      </c>
      <c r="R100" s="285">
        <v>46053</v>
      </c>
      <c r="S100" s="105">
        <v>3181911</v>
      </c>
      <c r="T100" s="102">
        <v>46054</v>
      </c>
      <c r="U100" s="264">
        <v>46081</v>
      </c>
      <c r="V100" s="105">
        <v>3181911</v>
      </c>
      <c r="W100" s="102">
        <v>46082</v>
      </c>
      <c r="X100" s="285">
        <v>46112</v>
      </c>
      <c r="Y100" s="105">
        <v>3181911</v>
      </c>
      <c r="Z100" s="160">
        <v>46113</v>
      </c>
      <c r="AA100" s="264">
        <v>46142</v>
      </c>
      <c r="AB100" s="105">
        <v>3181911</v>
      </c>
      <c r="AC100" s="160">
        <v>46143</v>
      </c>
      <c r="AD100" s="264">
        <v>46173</v>
      </c>
      <c r="AE100" s="105">
        <v>3181911</v>
      </c>
      <c r="AF100" s="160">
        <v>46174</v>
      </c>
      <c r="AG100" s="264">
        <v>46203</v>
      </c>
      <c r="AH100" s="103">
        <v>1590955</v>
      </c>
      <c r="AI100" s="160">
        <v>46204</v>
      </c>
      <c r="AJ100" s="160">
        <v>46218</v>
      </c>
      <c r="AK100" s="111"/>
      <c r="AN100" s="170"/>
      <c r="AQ100" s="170"/>
      <c r="AT100" s="170"/>
      <c r="AW100" s="170"/>
      <c r="BI100" s="162" t="s">
        <v>278</v>
      </c>
      <c r="BJ100" s="158" t="s">
        <v>332</v>
      </c>
      <c r="BK100" s="162" t="s">
        <v>280</v>
      </c>
      <c r="BL100" s="138">
        <v>35</v>
      </c>
      <c r="BM100" s="160">
        <v>46036</v>
      </c>
      <c r="BN100" s="176">
        <v>2238444243</v>
      </c>
      <c r="BO100" s="158">
        <v>250</v>
      </c>
      <c r="BP100" s="160">
        <v>46036</v>
      </c>
      <c r="BQ100" s="172">
        <v>19303593</v>
      </c>
      <c r="BR100" s="136"/>
      <c r="BS100" s="137"/>
      <c r="BY100" s="161"/>
      <c r="BZ100" s="170"/>
      <c r="CC100" s="170"/>
      <c r="CF100" s="109"/>
      <c r="CG100" s="109"/>
      <c r="CH100" s="109"/>
      <c r="CI100" s="109"/>
      <c r="CJ100" s="109"/>
      <c r="CK100" s="109"/>
      <c r="CL100" s="109"/>
      <c r="CM100" s="109"/>
      <c r="CN100" s="109"/>
      <c r="CO100" s="109"/>
      <c r="CP100" s="137"/>
      <c r="CQ100" s="109"/>
      <c r="CR100" s="109"/>
      <c r="CS100" s="166" t="s">
        <v>1933</v>
      </c>
      <c r="CT100" s="167">
        <v>1121839035.0999999</v>
      </c>
      <c r="CU100" s="158">
        <v>184</v>
      </c>
      <c r="CV100" s="158" t="s">
        <v>756</v>
      </c>
      <c r="CY100" s="162">
        <v>9007</v>
      </c>
      <c r="CZ100" s="162" t="s">
        <v>290</v>
      </c>
      <c r="DA100" s="283">
        <f t="shared" si="6"/>
        <v>19303593</v>
      </c>
      <c r="DB100" s="284">
        <f t="shared" si="7"/>
        <v>0</v>
      </c>
      <c r="DC100" s="283">
        <f t="shared" si="8"/>
        <v>0</v>
      </c>
      <c r="DZ100" s="239" t="s">
        <v>1627</v>
      </c>
      <c r="EA100" s="235" t="s">
        <v>1075</v>
      </c>
    </row>
    <row r="101" spans="1:131" s="108" customFormat="1" hidden="1" x14ac:dyDescent="0.2">
      <c r="A101" s="164"/>
      <c r="B101" s="164" t="s">
        <v>1628</v>
      </c>
      <c r="C101" s="201">
        <v>1121936076</v>
      </c>
      <c r="D101" s="164" t="s">
        <v>369</v>
      </c>
      <c r="E101" s="164" t="s">
        <v>291</v>
      </c>
      <c r="F101" s="164" t="s">
        <v>370</v>
      </c>
      <c r="G101" s="98">
        <v>46036</v>
      </c>
      <c r="H101" s="105">
        <v>20551907</v>
      </c>
      <c r="I101" s="164" t="s">
        <v>1931</v>
      </c>
      <c r="J101" s="98">
        <v>46036</v>
      </c>
      <c r="K101" s="98">
        <v>46218</v>
      </c>
      <c r="L101" s="164" t="s">
        <v>288</v>
      </c>
      <c r="M101" s="164" t="s">
        <v>288</v>
      </c>
      <c r="N101" s="164" t="s">
        <v>288</v>
      </c>
      <c r="O101" s="138">
        <v>7</v>
      </c>
      <c r="P101" s="105">
        <v>1919684</v>
      </c>
      <c r="Q101" s="169">
        <v>46036</v>
      </c>
      <c r="R101" s="285">
        <v>46053</v>
      </c>
      <c r="S101" s="105">
        <v>3387677</v>
      </c>
      <c r="T101" s="102">
        <v>46054</v>
      </c>
      <c r="U101" s="264">
        <v>46081</v>
      </c>
      <c r="V101" s="105">
        <v>3387677</v>
      </c>
      <c r="W101" s="102">
        <v>46082</v>
      </c>
      <c r="X101" s="285">
        <v>46112</v>
      </c>
      <c r="Y101" s="105">
        <v>3387677</v>
      </c>
      <c r="Z101" s="160">
        <v>46113</v>
      </c>
      <c r="AA101" s="264">
        <v>46142</v>
      </c>
      <c r="AB101" s="105">
        <v>3387677</v>
      </c>
      <c r="AC101" s="160">
        <v>46143</v>
      </c>
      <c r="AD101" s="264">
        <v>46173</v>
      </c>
      <c r="AE101" s="105">
        <v>3387677</v>
      </c>
      <c r="AF101" s="160">
        <v>46174</v>
      </c>
      <c r="AG101" s="264">
        <v>46203</v>
      </c>
      <c r="AH101" s="103">
        <v>1693838</v>
      </c>
      <c r="AI101" s="160">
        <v>46204</v>
      </c>
      <c r="AJ101" s="160">
        <v>46218</v>
      </c>
      <c r="AK101" s="111"/>
      <c r="AN101" s="170"/>
      <c r="AQ101" s="170"/>
      <c r="AT101" s="170"/>
      <c r="AW101" s="170"/>
      <c r="BI101" s="162" t="s">
        <v>278</v>
      </c>
      <c r="BJ101" s="158" t="s">
        <v>332</v>
      </c>
      <c r="BK101" s="162" t="s">
        <v>280</v>
      </c>
      <c r="BL101" s="138">
        <v>35</v>
      </c>
      <c r="BM101" s="160">
        <v>46036</v>
      </c>
      <c r="BN101" s="176">
        <v>2238444243</v>
      </c>
      <c r="BO101" s="158">
        <v>221</v>
      </c>
      <c r="BP101" s="160">
        <v>46036</v>
      </c>
      <c r="BQ101" s="172">
        <v>20551907</v>
      </c>
      <c r="BR101" s="136"/>
      <c r="BS101" s="137"/>
      <c r="BY101" s="161"/>
      <c r="BZ101" s="170"/>
      <c r="CC101" s="170"/>
      <c r="CF101" s="109"/>
      <c r="CG101" s="109"/>
      <c r="CH101" s="109"/>
      <c r="CI101" s="109"/>
      <c r="CJ101" s="109"/>
      <c r="CK101" s="109"/>
      <c r="CL101" s="109"/>
      <c r="CM101" s="109"/>
      <c r="CN101" s="109"/>
      <c r="CO101" s="109"/>
      <c r="CP101" s="137"/>
      <c r="CQ101" s="109"/>
      <c r="CR101" s="109"/>
      <c r="CS101" s="166" t="s">
        <v>439</v>
      </c>
      <c r="CT101" s="168">
        <v>1121936076</v>
      </c>
      <c r="CU101" s="158">
        <v>184</v>
      </c>
      <c r="CV101" s="158" t="s">
        <v>757</v>
      </c>
      <c r="CY101" s="162">
        <v>8299</v>
      </c>
      <c r="CZ101" s="162" t="s">
        <v>290</v>
      </c>
      <c r="DA101" s="283">
        <f t="shared" si="6"/>
        <v>20551907</v>
      </c>
      <c r="DB101" s="284">
        <f t="shared" si="7"/>
        <v>0</v>
      </c>
      <c r="DC101" s="283">
        <f t="shared" si="8"/>
        <v>0</v>
      </c>
      <c r="DZ101" s="239" t="s">
        <v>1629</v>
      </c>
      <c r="EA101" s="235" t="s">
        <v>1076</v>
      </c>
    </row>
    <row r="102" spans="1:131" s="108" customFormat="1" hidden="1" x14ac:dyDescent="0.2">
      <c r="A102" s="200"/>
      <c r="B102" s="164" t="s">
        <v>1630</v>
      </c>
      <c r="C102" s="203">
        <v>40443276</v>
      </c>
      <c r="D102" s="108" t="s">
        <v>463</v>
      </c>
      <c r="E102" s="164" t="s">
        <v>291</v>
      </c>
      <c r="F102" s="164" t="s">
        <v>370</v>
      </c>
      <c r="G102" s="98">
        <v>46036</v>
      </c>
      <c r="H102" s="105">
        <v>20551907</v>
      </c>
      <c r="I102" s="164" t="s">
        <v>1931</v>
      </c>
      <c r="J102" s="98">
        <v>46036</v>
      </c>
      <c r="K102" s="98">
        <v>46218</v>
      </c>
      <c r="L102" s="164" t="s">
        <v>288</v>
      </c>
      <c r="M102" s="164" t="s">
        <v>288</v>
      </c>
      <c r="N102" s="164" t="s">
        <v>288</v>
      </c>
      <c r="O102" s="138">
        <v>7</v>
      </c>
      <c r="P102" s="105">
        <v>1919684</v>
      </c>
      <c r="Q102" s="169">
        <v>46036</v>
      </c>
      <c r="R102" s="285">
        <v>46053</v>
      </c>
      <c r="S102" s="105">
        <v>3387677</v>
      </c>
      <c r="T102" s="102">
        <v>46054</v>
      </c>
      <c r="U102" s="264">
        <v>46081</v>
      </c>
      <c r="V102" s="105">
        <v>3387677</v>
      </c>
      <c r="W102" s="102">
        <v>46082</v>
      </c>
      <c r="X102" s="285">
        <v>46112</v>
      </c>
      <c r="Y102" s="105">
        <v>3387677</v>
      </c>
      <c r="Z102" s="160">
        <v>46113</v>
      </c>
      <c r="AA102" s="264">
        <v>46142</v>
      </c>
      <c r="AB102" s="105">
        <v>3387677</v>
      </c>
      <c r="AC102" s="160">
        <v>46143</v>
      </c>
      <c r="AD102" s="264">
        <v>46173</v>
      </c>
      <c r="AE102" s="105">
        <v>3387677</v>
      </c>
      <c r="AF102" s="160">
        <v>46174</v>
      </c>
      <c r="AG102" s="264">
        <v>46203</v>
      </c>
      <c r="AH102" s="103">
        <v>1693838</v>
      </c>
      <c r="AI102" s="160">
        <v>46204</v>
      </c>
      <c r="AJ102" s="160">
        <v>46218</v>
      </c>
      <c r="AK102" s="111"/>
      <c r="AN102" s="170"/>
      <c r="AQ102" s="170"/>
      <c r="AT102" s="170"/>
      <c r="AW102" s="170"/>
      <c r="BI102" s="162" t="s">
        <v>278</v>
      </c>
      <c r="BJ102" s="158" t="s">
        <v>332</v>
      </c>
      <c r="BK102" s="162" t="s">
        <v>280</v>
      </c>
      <c r="BL102" s="138">
        <v>35</v>
      </c>
      <c r="BM102" s="160">
        <v>46036</v>
      </c>
      <c r="BN102" s="176">
        <v>2238444243</v>
      </c>
      <c r="BO102" s="158">
        <v>153</v>
      </c>
      <c r="BP102" s="160">
        <v>46036</v>
      </c>
      <c r="BQ102" s="172">
        <v>20551907</v>
      </c>
      <c r="BR102" s="136"/>
      <c r="BS102" s="137"/>
      <c r="BY102" s="161"/>
      <c r="BZ102" s="170"/>
      <c r="CC102" s="170"/>
      <c r="CF102" s="109"/>
      <c r="CG102" s="109"/>
      <c r="CH102" s="109"/>
      <c r="CI102" s="109"/>
      <c r="CJ102" s="109"/>
      <c r="CK102" s="109"/>
      <c r="CL102" s="109"/>
      <c r="CM102" s="109"/>
      <c r="CN102" s="109"/>
      <c r="CO102" s="109"/>
      <c r="CP102" s="109"/>
      <c r="CQ102" s="109"/>
      <c r="CR102" s="109"/>
      <c r="CS102" s="166" t="s">
        <v>1934</v>
      </c>
      <c r="CT102" s="100">
        <v>40443276</v>
      </c>
      <c r="CU102" s="158">
        <v>184</v>
      </c>
      <c r="CV102" s="158" t="s">
        <v>757</v>
      </c>
      <c r="CY102" s="162">
        <v>8299</v>
      </c>
      <c r="CZ102" s="162" t="s">
        <v>290</v>
      </c>
      <c r="DA102" s="283">
        <f t="shared" si="6"/>
        <v>20551907</v>
      </c>
      <c r="DB102" s="284">
        <f t="shared" si="7"/>
        <v>0</v>
      </c>
      <c r="DC102" s="283">
        <f t="shared" si="8"/>
        <v>0</v>
      </c>
      <c r="DZ102" s="239" t="s">
        <v>1631</v>
      </c>
      <c r="EA102" s="235" t="s">
        <v>1076</v>
      </c>
    </row>
    <row r="103" spans="1:131" s="108" customFormat="1" hidden="1" x14ac:dyDescent="0.2">
      <c r="A103" s="164"/>
      <c r="B103" s="164" t="s">
        <v>1632</v>
      </c>
      <c r="C103" s="201">
        <v>40444467</v>
      </c>
      <c r="D103" s="164" t="s">
        <v>464</v>
      </c>
      <c r="E103" s="164" t="s">
        <v>291</v>
      </c>
      <c r="F103" s="164" t="s">
        <v>465</v>
      </c>
      <c r="G103" s="98">
        <v>46036</v>
      </c>
      <c r="H103" s="105">
        <v>18331531</v>
      </c>
      <c r="I103" s="164" t="s">
        <v>1931</v>
      </c>
      <c r="J103" s="98">
        <v>46036</v>
      </c>
      <c r="K103" s="98">
        <v>46218</v>
      </c>
      <c r="L103" s="164" t="s">
        <v>288</v>
      </c>
      <c r="M103" s="164" t="s">
        <v>288</v>
      </c>
      <c r="N103" s="164" t="s">
        <v>288</v>
      </c>
      <c r="O103" s="138">
        <v>7</v>
      </c>
      <c r="P103" s="105">
        <v>1712286</v>
      </c>
      <c r="Q103" s="169">
        <v>46036</v>
      </c>
      <c r="R103" s="285">
        <v>46053</v>
      </c>
      <c r="S103" s="105">
        <v>3021681</v>
      </c>
      <c r="T103" s="102">
        <v>46054</v>
      </c>
      <c r="U103" s="264">
        <v>46081</v>
      </c>
      <c r="V103" s="105">
        <v>3021681</v>
      </c>
      <c r="W103" s="102">
        <v>46082</v>
      </c>
      <c r="X103" s="285">
        <v>46112</v>
      </c>
      <c r="Y103" s="105">
        <v>3021681</v>
      </c>
      <c r="Z103" s="160">
        <v>46113</v>
      </c>
      <c r="AA103" s="264">
        <v>46142</v>
      </c>
      <c r="AB103" s="105">
        <v>3021681</v>
      </c>
      <c r="AC103" s="160">
        <v>46143</v>
      </c>
      <c r="AD103" s="264">
        <v>46173</v>
      </c>
      <c r="AE103" s="105">
        <v>3021681</v>
      </c>
      <c r="AF103" s="160">
        <v>46174</v>
      </c>
      <c r="AG103" s="264">
        <v>46203</v>
      </c>
      <c r="AH103" s="103">
        <v>1510840</v>
      </c>
      <c r="AI103" s="160">
        <v>46204</v>
      </c>
      <c r="AJ103" s="160">
        <v>46218</v>
      </c>
      <c r="AK103" s="111"/>
      <c r="AN103" s="170"/>
      <c r="AQ103" s="170"/>
      <c r="AT103" s="170"/>
      <c r="AW103" s="170"/>
      <c r="BI103" s="162" t="s">
        <v>278</v>
      </c>
      <c r="BJ103" s="158" t="s">
        <v>332</v>
      </c>
      <c r="BK103" s="162" t="s">
        <v>280</v>
      </c>
      <c r="BL103" s="138">
        <v>35</v>
      </c>
      <c r="BM103" s="160">
        <v>46036</v>
      </c>
      <c r="BN103" s="176">
        <v>2238444243</v>
      </c>
      <c r="BO103" s="158">
        <v>154</v>
      </c>
      <c r="BP103" s="160">
        <v>46036</v>
      </c>
      <c r="BQ103" s="172">
        <v>18331531</v>
      </c>
      <c r="BR103" s="136"/>
      <c r="BS103" s="137"/>
      <c r="BY103" s="161"/>
      <c r="BZ103" s="170"/>
      <c r="CC103" s="170"/>
      <c r="CF103" s="109"/>
      <c r="CG103" s="109"/>
      <c r="CH103" s="109"/>
      <c r="CI103" s="109"/>
      <c r="CJ103" s="109"/>
      <c r="CK103" s="109"/>
      <c r="CL103" s="109"/>
      <c r="CM103" s="109"/>
      <c r="CN103" s="109"/>
      <c r="CO103" s="109"/>
      <c r="CP103" s="137"/>
      <c r="CQ103" s="109"/>
      <c r="CR103" s="109"/>
      <c r="CS103" s="166" t="s">
        <v>1935</v>
      </c>
      <c r="CT103" s="168">
        <v>40444467</v>
      </c>
      <c r="CU103" s="158">
        <v>184</v>
      </c>
      <c r="CV103" s="158" t="s">
        <v>757</v>
      </c>
      <c r="CY103" s="162">
        <v>8299</v>
      </c>
      <c r="CZ103" s="162" t="s">
        <v>290</v>
      </c>
      <c r="DA103" s="283">
        <f t="shared" si="6"/>
        <v>18331531</v>
      </c>
      <c r="DB103" s="284">
        <f t="shared" si="7"/>
        <v>0</v>
      </c>
      <c r="DC103" s="283">
        <f t="shared" si="8"/>
        <v>0</v>
      </c>
      <c r="DZ103" s="239" t="s">
        <v>1633</v>
      </c>
      <c r="EA103" s="235" t="s">
        <v>703</v>
      </c>
    </row>
    <row r="104" spans="1:131" s="108" customFormat="1" hidden="1" x14ac:dyDescent="0.2">
      <c r="A104" s="164"/>
      <c r="B104" s="164" t="s">
        <v>1634</v>
      </c>
      <c r="C104" s="203">
        <v>40362349</v>
      </c>
      <c r="D104" s="164" t="s">
        <v>466</v>
      </c>
      <c r="E104" s="164" t="s">
        <v>292</v>
      </c>
      <c r="F104" s="164" t="s">
        <v>467</v>
      </c>
      <c r="G104" s="98">
        <v>46036</v>
      </c>
      <c r="H104" s="105">
        <v>16270260</v>
      </c>
      <c r="I104" s="164" t="s">
        <v>1931</v>
      </c>
      <c r="J104" s="98">
        <v>46036</v>
      </c>
      <c r="K104" s="98">
        <v>46218</v>
      </c>
      <c r="L104" s="164" t="s">
        <v>288</v>
      </c>
      <c r="M104" s="164" t="s">
        <v>288</v>
      </c>
      <c r="N104" s="164" t="s">
        <v>288</v>
      </c>
      <c r="O104" s="138">
        <v>7</v>
      </c>
      <c r="P104" s="105">
        <v>1519750</v>
      </c>
      <c r="Q104" s="169">
        <v>46036</v>
      </c>
      <c r="R104" s="285">
        <v>46053</v>
      </c>
      <c r="S104" s="105">
        <v>2681911</v>
      </c>
      <c r="T104" s="102">
        <v>46054</v>
      </c>
      <c r="U104" s="264">
        <v>46081</v>
      </c>
      <c r="V104" s="105">
        <v>2681911</v>
      </c>
      <c r="W104" s="102">
        <v>46082</v>
      </c>
      <c r="X104" s="285">
        <v>46112</v>
      </c>
      <c r="Y104" s="105">
        <v>2681911</v>
      </c>
      <c r="Z104" s="160">
        <v>46113</v>
      </c>
      <c r="AA104" s="264">
        <v>46142</v>
      </c>
      <c r="AB104" s="105">
        <v>2681911</v>
      </c>
      <c r="AC104" s="160">
        <v>46143</v>
      </c>
      <c r="AD104" s="264">
        <v>46173</v>
      </c>
      <c r="AE104" s="105">
        <v>2681911</v>
      </c>
      <c r="AF104" s="160">
        <v>46174</v>
      </c>
      <c r="AG104" s="264">
        <v>46203</v>
      </c>
      <c r="AH104" s="103">
        <v>1340955</v>
      </c>
      <c r="AI104" s="160">
        <v>46204</v>
      </c>
      <c r="AJ104" s="160">
        <v>46218</v>
      </c>
      <c r="AK104" s="111"/>
      <c r="AN104" s="170"/>
      <c r="AQ104" s="170"/>
      <c r="AT104" s="170"/>
      <c r="AW104" s="170"/>
      <c r="BI104" s="162" t="s">
        <v>278</v>
      </c>
      <c r="BJ104" s="158" t="s">
        <v>332</v>
      </c>
      <c r="BK104" s="162" t="s">
        <v>280</v>
      </c>
      <c r="BL104" s="138">
        <v>35</v>
      </c>
      <c r="BM104" s="160">
        <v>46036</v>
      </c>
      <c r="BN104" s="176">
        <v>2238444243</v>
      </c>
      <c r="BO104" s="158">
        <v>145</v>
      </c>
      <c r="BP104" s="160">
        <v>46036</v>
      </c>
      <c r="BQ104" s="172">
        <v>16270260</v>
      </c>
      <c r="BR104" s="136"/>
      <c r="BS104" s="137"/>
      <c r="BY104" s="161"/>
      <c r="BZ104" s="170"/>
      <c r="CC104" s="170"/>
      <c r="CF104" s="109"/>
      <c r="CG104" s="109"/>
      <c r="CH104" s="109"/>
      <c r="CI104" s="109"/>
      <c r="CJ104" s="109"/>
      <c r="CK104" s="109"/>
      <c r="CL104" s="109"/>
      <c r="CM104" s="109"/>
      <c r="CN104" s="109"/>
      <c r="CO104" s="109"/>
      <c r="CP104" s="109"/>
      <c r="CQ104" s="109"/>
      <c r="CR104" s="109"/>
      <c r="CS104" s="166" t="s">
        <v>719</v>
      </c>
      <c r="CT104" s="110">
        <v>40362349</v>
      </c>
      <c r="CU104" s="158">
        <v>184</v>
      </c>
      <c r="CV104" s="158" t="s">
        <v>757</v>
      </c>
      <c r="CY104" s="162">
        <v>8299</v>
      </c>
      <c r="CZ104" s="162" t="s">
        <v>290</v>
      </c>
      <c r="DA104" s="283">
        <f t="shared" si="6"/>
        <v>16270260</v>
      </c>
      <c r="DB104" s="284">
        <f t="shared" si="7"/>
        <v>0</v>
      </c>
      <c r="DC104" s="283">
        <f t="shared" si="8"/>
        <v>0</v>
      </c>
      <c r="DZ104" s="239" t="s">
        <v>1635</v>
      </c>
      <c r="EA104" s="235" t="s">
        <v>703</v>
      </c>
    </row>
    <row r="105" spans="1:131" s="108" customFormat="1" hidden="1" x14ac:dyDescent="0.2">
      <c r="A105" s="164"/>
      <c r="B105" s="164" t="s">
        <v>1636</v>
      </c>
      <c r="C105" s="201">
        <v>1006775775</v>
      </c>
      <c r="D105" s="164" t="s">
        <v>468</v>
      </c>
      <c r="E105" s="164" t="s">
        <v>292</v>
      </c>
      <c r="F105" s="164" t="s">
        <v>469</v>
      </c>
      <c r="G105" s="98">
        <v>46036</v>
      </c>
      <c r="H105" s="105">
        <v>14557610</v>
      </c>
      <c r="I105" s="164" t="s">
        <v>1931</v>
      </c>
      <c r="J105" s="98">
        <v>46036</v>
      </c>
      <c r="K105" s="98">
        <v>46218</v>
      </c>
      <c r="L105" s="164" t="s">
        <v>288</v>
      </c>
      <c r="M105" s="164" t="s">
        <v>288</v>
      </c>
      <c r="N105" s="164" t="s">
        <v>288</v>
      </c>
      <c r="O105" s="138">
        <v>7</v>
      </c>
      <c r="P105" s="105">
        <v>1359777</v>
      </c>
      <c r="Q105" s="169">
        <v>46036</v>
      </c>
      <c r="R105" s="285">
        <v>46053</v>
      </c>
      <c r="S105" s="105">
        <v>2399606</v>
      </c>
      <c r="T105" s="102">
        <v>46054</v>
      </c>
      <c r="U105" s="264">
        <v>46081</v>
      </c>
      <c r="V105" s="105">
        <v>2399606</v>
      </c>
      <c r="W105" s="102">
        <v>46082</v>
      </c>
      <c r="X105" s="285">
        <v>46112</v>
      </c>
      <c r="Y105" s="105">
        <v>2399606</v>
      </c>
      <c r="Z105" s="160">
        <v>46113</v>
      </c>
      <c r="AA105" s="264">
        <v>46142</v>
      </c>
      <c r="AB105" s="105">
        <v>2399606</v>
      </c>
      <c r="AC105" s="160">
        <v>46143</v>
      </c>
      <c r="AD105" s="264">
        <v>46173</v>
      </c>
      <c r="AE105" s="105">
        <v>2399606</v>
      </c>
      <c r="AF105" s="160">
        <v>46174</v>
      </c>
      <c r="AG105" s="264">
        <v>46203</v>
      </c>
      <c r="AH105" s="103">
        <v>1199803</v>
      </c>
      <c r="AI105" s="160">
        <v>46204</v>
      </c>
      <c r="AJ105" s="160">
        <v>46218</v>
      </c>
      <c r="AK105" s="111"/>
      <c r="AN105" s="170"/>
      <c r="AQ105" s="170"/>
      <c r="AT105" s="170"/>
      <c r="AW105" s="170"/>
      <c r="BI105" s="162" t="s">
        <v>278</v>
      </c>
      <c r="BJ105" s="158" t="s">
        <v>332</v>
      </c>
      <c r="BK105" s="162" t="s">
        <v>280</v>
      </c>
      <c r="BL105" s="138">
        <v>35</v>
      </c>
      <c r="BM105" s="160">
        <v>46036</v>
      </c>
      <c r="BN105" s="176">
        <v>2238444243</v>
      </c>
      <c r="BO105" s="158">
        <v>174</v>
      </c>
      <c r="BP105" s="160">
        <v>46036</v>
      </c>
      <c r="BQ105" s="172">
        <v>14557610</v>
      </c>
      <c r="BR105" s="136"/>
      <c r="BS105" s="137"/>
      <c r="BY105" s="161"/>
      <c r="BZ105" s="170"/>
      <c r="CC105" s="170"/>
      <c r="CF105" s="109"/>
      <c r="CG105" s="109"/>
      <c r="CH105" s="109"/>
      <c r="CI105" s="109"/>
      <c r="CJ105" s="109"/>
      <c r="CK105" s="109"/>
      <c r="CL105" s="109"/>
      <c r="CM105" s="109"/>
      <c r="CN105" s="109"/>
      <c r="CO105" s="109"/>
      <c r="CP105" s="137"/>
      <c r="CQ105" s="109"/>
      <c r="CR105" s="109"/>
      <c r="CS105" s="151" t="s">
        <v>1308</v>
      </c>
      <c r="CT105" s="99">
        <v>1006775775</v>
      </c>
      <c r="CU105" s="158">
        <v>184</v>
      </c>
      <c r="CV105" s="158" t="s">
        <v>758</v>
      </c>
      <c r="CY105" s="162">
        <v>7490</v>
      </c>
      <c r="CZ105" s="162" t="s">
        <v>290</v>
      </c>
      <c r="DA105" s="283">
        <f t="shared" si="6"/>
        <v>14557610</v>
      </c>
      <c r="DB105" s="284">
        <f t="shared" si="7"/>
        <v>0</v>
      </c>
      <c r="DC105" s="283">
        <f t="shared" si="8"/>
        <v>0</v>
      </c>
      <c r="DZ105" s="239" t="s">
        <v>1637</v>
      </c>
      <c r="EA105" s="235" t="s">
        <v>1080</v>
      </c>
    </row>
    <row r="106" spans="1:131" s="108" customFormat="1" hidden="1" x14ac:dyDescent="0.2">
      <c r="A106" s="200"/>
      <c r="B106" s="164" t="s">
        <v>1638</v>
      </c>
      <c r="C106" s="201">
        <v>1121817216</v>
      </c>
      <c r="D106" s="164" t="s">
        <v>472</v>
      </c>
      <c r="E106" s="164" t="s">
        <v>292</v>
      </c>
      <c r="F106" s="164" t="s">
        <v>473</v>
      </c>
      <c r="G106" s="98">
        <v>46036</v>
      </c>
      <c r="H106" s="105">
        <v>16270260</v>
      </c>
      <c r="I106" s="164" t="s">
        <v>1931</v>
      </c>
      <c r="J106" s="98">
        <v>46036</v>
      </c>
      <c r="K106" s="98">
        <v>46218</v>
      </c>
      <c r="L106" s="164" t="s">
        <v>288</v>
      </c>
      <c r="M106" s="164" t="s">
        <v>288</v>
      </c>
      <c r="N106" s="164" t="s">
        <v>288</v>
      </c>
      <c r="O106" s="138">
        <v>7</v>
      </c>
      <c r="P106" s="105">
        <v>1519750</v>
      </c>
      <c r="Q106" s="169">
        <v>46036</v>
      </c>
      <c r="R106" s="285">
        <v>46053</v>
      </c>
      <c r="S106" s="105">
        <v>2681911</v>
      </c>
      <c r="T106" s="102">
        <v>46054</v>
      </c>
      <c r="U106" s="264">
        <v>46081</v>
      </c>
      <c r="V106" s="105">
        <v>2681911</v>
      </c>
      <c r="W106" s="102">
        <v>46082</v>
      </c>
      <c r="X106" s="285">
        <v>46112</v>
      </c>
      <c r="Y106" s="105">
        <v>2681911</v>
      </c>
      <c r="Z106" s="160">
        <v>46113</v>
      </c>
      <c r="AA106" s="264">
        <v>46142</v>
      </c>
      <c r="AB106" s="105">
        <v>2681911</v>
      </c>
      <c r="AC106" s="160">
        <v>46143</v>
      </c>
      <c r="AD106" s="264">
        <v>46173</v>
      </c>
      <c r="AE106" s="105">
        <v>2681911</v>
      </c>
      <c r="AF106" s="160">
        <v>46174</v>
      </c>
      <c r="AG106" s="264">
        <v>46203</v>
      </c>
      <c r="AH106" s="103">
        <v>1340955</v>
      </c>
      <c r="AI106" s="160">
        <v>46204</v>
      </c>
      <c r="AJ106" s="160">
        <v>46218</v>
      </c>
      <c r="AK106" s="111"/>
      <c r="AN106" s="170"/>
      <c r="AQ106" s="170"/>
      <c r="AT106" s="170"/>
      <c r="AW106" s="170"/>
      <c r="BI106" s="162" t="s">
        <v>278</v>
      </c>
      <c r="BJ106" s="158" t="s">
        <v>332</v>
      </c>
      <c r="BK106" s="162" t="s">
        <v>280</v>
      </c>
      <c r="BL106" s="138">
        <v>35</v>
      </c>
      <c r="BM106" s="160">
        <v>46036</v>
      </c>
      <c r="BN106" s="176">
        <v>2238444243</v>
      </c>
      <c r="BO106" s="158">
        <v>196</v>
      </c>
      <c r="BP106" s="160">
        <v>46036</v>
      </c>
      <c r="BQ106" s="172">
        <v>16270260</v>
      </c>
      <c r="BR106" s="136"/>
      <c r="BS106" s="137"/>
      <c r="BY106" s="161"/>
      <c r="BZ106" s="170"/>
      <c r="CC106" s="170"/>
      <c r="CF106" s="109"/>
      <c r="CG106" s="109"/>
      <c r="CH106" s="109"/>
      <c r="CI106" s="109"/>
      <c r="CJ106" s="109"/>
      <c r="CK106" s="109"/>
      <c r="CL106" s="109"/>
      <c r="CM106" s="109"/>
      <c r="CN106" s="109"/>
      <c r="CO106" s="109"/>
      <c r="CP106" s="109"/>
      <c r="CQ106" s="109"/>
      <c r="CR106" s="109"/>
      <c r="CS106" s="166" t="s">
        <v>1192</v>
      </c>
      <c r="CT106" s="167">
        <v>1121817216.0999999</v>
      </c>
      <c r="CU106" s="158">
        <v>184</v>
      </c>
      <c r="CV106" s="158" t="s">
        <v>760</v>
      </c>
      <c r="CY106" s="162">
        <v>6202</v>
      </c>
      <c r="CZ106" s="162" t="s">
        <v>290</v>
      </c>
      <c r="DA106" s="283">
        <f t="shared" si="6"/>
        <v>16270260</v>
      </c>
      <c r="DB106" s="284">
        <f t="shared" si="7"/>
        <v>0</v>
      </c>
      <c r="DC106" s="283">
        <f t="shared" si="8"/>
        <v>0</v>
      </c>
      <c r="DZ106" s="239" t="s">
        <v>1639</v>
      </c>
      <c r="EA106" s="158" t="s">
        <v>295</v>
      </c>
    </row>
    <row r="107" spans="1:131" s="108" customFormat="1" hidden="1" x14ac:dyDescent="0.2">
      <c r="A107" s="164"/>
      <c r="B107" s="164" t="s">
        <v>1640</v>
      </c>
      <c r="C107" s="201">
        <v>1022439066</v>
      </c>
      <c r="D107" s="164" t="s">
        <v>824</v>
      </c>
      <c r="E107" s="164" t="s">
        <v>292</v>
      </c>
      <c r="F107" s="164" t="s">
        <v>317</v>
      </c>
      <c r="G107" s="98">
        <v>46036</v>
      </c>
      <c r="H107" s="105">
        <v>12202694</v>
      </c>
      <c r="I107" s="164" t="s">
        <v>1931</v>
      </c>
      <c r="J107" s="98">
        <v>46036</v>
      </c>
      <c r="K107" s="98">
        <v>46218</v>
      </c>
      <c r="L107" s="164" t="s">
        <v>288</v>
      </c>
      <c r="M107" s="164" t="s">
        <v>288</v>
      </c>
      <c r="N107" s="164" t="s">
        <v>288</v>
      </c>
      <c r="O107" s="138">
        <v>7</v>
      </c>
      <c r="P107" s="105">
        <v>1139812</v>
      </c>
      <c r="Q107" s="169">
        <v>46036</v>
      </c>
      <c r="R107" s="285">
        <v>46053</v>
      </c>
      <c r="S107" s="105">
        <v>2011433</v>
      </c>
      <c r="T107" s="102">
        <v>46054</v>
      </c>
      <c r="U107" s="264">
        <v>46081</v>
      </c>
      <c r="V107" s="105">
        <v>2011433</v>
      </c>
      <c r="W107" s="102">
        <v>46082</v>
      </c>
      <c r="X107" s="285">
        <v>46112</v>
      </c>
      <c r="Y107" s="105">
        <v>2011433</v>
      </c>
      <c r="Z107" s="160">
        <v>46113</v>
      </c>
      <c r="AA107" s="264">
        <v>46142</v>
      </c>
      <c r="AB107" s="105">
        <v>2011433</v>
      </c>
      <c r="AC107" s="160">
        <v>46143</v>
      </c>
      <c r="AD107" s="264">
        <v>46173</v>
      </c>
      <c r="AE107" s="105">
        <v>2011433</v>
      </c>
      <c r="AF107" s="160">
        <v>46174</v>
      </c>
      <c r="AG107" s="264">
        <v>46203</v>
      </c>
      <c r="AH107" s="103">
        <v>1005717</v>
      </c>
      <c r="AI107" s="160">
        <v>46204</v>
      </c>
      <c r="AJ107" s="160">
        <v>46218</v>
      </c>
      <c r="AK107" s="111"/>
      <c r="AN107" s="170"/>
      <c r="AQ107" s="170"/>
      <c r="AT107" s="170"/>
      <c r="AW107" s="170"/>
      <c r="BI107" s="162" t="s">
        <v>278</v>
      </c>
      <c r="BJ107" s="158" t="s">
        <v>332</v>
      </c>
      <c r="BK107" s="162" t="s">
        <v>280</v>
      </c>
      <c r="BL107" s="138">
        <v>35</v>
      </c>
      <c r="BM107" s="160">
        <v>46036</v>
      </c>
      <c r="BN107" s="176">
        <v>2238444243</v>
      </c>
      <c r="BO107" s="158">
        <v>188</v>
      </c>
      <c r="BP107" s="160">
        <v>46036</v>
      </c>
      <c r="BQ107" s="172">
        <v>12202694</v>
      </c>
      <c r="BR107" s="136"/>
      <c r="BS107" s="137"/>
      <c r="BY107" s="161"/>
      <c r="BZ107" s="170"/>
      <c r="CC107" s="170"/>
      <c r="CF107" s="109"/>
      <c r="CG107" s="109"/>
      <c r="CH107" s="109"/>
      <c r="CI107" s="109"/>
      <c r="CJ107" s="109"/>
      <c r="CK107" s="109"/>
      <c r="CL107" s="109"/>
      <c r="CM107" s="109"/>
      <c r="CN107" s="109"/>
      <c r="CO107" s="109"/>
      <c r="CP107" s="137"/>
      <c r="CQ107" s="109"/>
      <c r="CR107" s="109"/>
      <c r="CS107" s="166" t="s">
        <v>933</v>
      </c>
      <c r="CT107" s="99">
        <v>1022439066</v>
      </c>
      <c r="CU107" s="158">
        <v>184</v>
      </c>
      <c r="CV107" s="158" t="s">
        <v>760</v>
      </c>
      <c r="CY107" s="162">
        <v>8299</v>
      </c>
      <c r="CZ107" s="162" t="s">
        <v>290</v>
      </c>
      <c r="DA107" s="283">
        <f t="shared" si="6"/>
        <v>12202694</v>
      </c>
      <c r="DB107" s="284">
        <f t="shared" si="7"/>
        <v>0</v>
      </c>
      <c r="DC107" s="283">
        <f t="shared" si="8"/>
        <v>0</v>
      </c>
      <c r="DZ107" s="239" t="s">
        <v>1641</v>
      </c>
      <c r="EA107" s="235" t="s">
        <v>295</v>
      </c>
    </row>
    <row r="108" spans="1:131" s="108" customFormat="1" hidden="1" x14ac:dyDescent="0.2">
      <c r="B108" s="164" t="s">
        <v>1642</v>
      </c>
      <c r="C108" s="201">
        <v>1122121514</v>
      </c>
      <c r="D108" s="164" t="s">
        <v>300</v>
      </c>
      <c r="E108" s="164" t="s">
        <v>291</v>
      </c>
      <c r="F108" s="164" t="s">
        <v>318</v>
      </c>
      <c r="G108" s="98">
        <v>46036</v>
      </c>
      <c r="H108" s="105">
        <v>24833560</v>
      </c>
      <c r="I108" s="164" t="s">
        <v>1931</v>
      </c>
      <c r="J108" s="98">
        <v>46036</v>
      </c>
      <c r="K108" s="98">
        <v>46218</v>
      </c>
      <c r="L108" s="164" t="s">
        <v>288</v>
      </c>
      <c r="M108" s="164" t="s">
        <v>288</v>
      </c>
      <c r="N108" s="164" t="s">
        <v>288</v>
      </c>
      <c r="O108" s="138">
        <v>7</v>
      </c>
      <c r="P108" s="105">
        <v>2319618</v>
      </c>
      <c r="Q108" s="169">
        <v>46036</v>
      </c>
      <c r="R108" s="285">
        <v>46053</v>
      </c>
      <c r="S108" s="105">
        <v>4093444</v>
      </c>
      <c r="T108" s="102">
        <v>46054</v>
      </c>
      <c r="U108" s="264">
        <v>46081</v>
      </c>
      <c r="V108" s="105">
        <v>4093444</v>
      </c>
      <c r="W108" s="102">
        <v>46082</v>
      </c>
      <c r="X108" s="285">
        <v>46112</v>
      </c>
      <c r="Y108" s="105">
        <v>4093444</v>
      </c>
      <c r="Z108" s="160">
        <v>46113</v>
      </c>
      <c r="AA108" s="264">
        <v>46142</v>
      </c>
      <c r="AB108" s="105">
        <v>4093444</v>
      </c>
      <c r="AC108" s="160">
        <v>46143</v>
      </c>
      <c r="AD108" s="264">
        <v>46173</v>
      </c>
      <c r="AE108" s="105">
        <v>4093444</v>
      </c>
      <c r="AF108" s="160">
        <v>46174</v>
      </c>
      <c r="AG108" s="264">
        <v>46203</v>
      </c>
      <c r="AH108" s="103">
        <v>2046722</v>
      </c>
      <c r="AI108" s="160">
        <v>46204</v>
      </c>
      <c r="AJ108" s="160">
        <v>46218</v>
      </c>
      <c r="AK108" s="111"/>
      <c r="AN108" s="170"/>
      <c r="AQ108" s="170"/>
      <c r="AT108" s="170"/>
      <c r="AW108" s="170"/>
      <c r="BI108" s="162" t="s">
        <v>278</v>
      </c>
      <c r="BJ108" s="158" t="s">
        <v>332</v>
      </c>
      <c r="BK108" s="162" t="s">
        <v>280</v>
      </c>
      <c r="BL108" s="138">
        <v>35</v>
      </c>
      <c r="BM108" s="160">
        <v>46036</v>
      </c>
      <c r="BN108" s="176">
        <v>2238444243</v>
      </c>
      <c r="BO108" s="158">
        <v>235</v>
      </c>
      <c r="BP108" s="160">
        <v>46036</v>
      </c>
      <c r="BQ108" s="172">
        <v>24833560</v>
      </c>
      <c r="BR108" s="136"/>
      <c r="BS108" s="137"/>
      <c r="BY108" s="161"/>
      <c r="BZ108" s="170"/>
      <c r="CC108" s="170"/>
      <c r="CF108" s="109"/>
      <c r="CG108" s="109"/>
      <c r="CH108" s="109"/>
      <c r="CI108" s="109"/>
      <c r="CJ108" s="109"/>
      <c r="CK108" s="109"/>
      <c r="CL108" s="109"/>
      <c r="CM108" s="109"/>
      <c r="CN108" s="109"/>
      <c r="CO108" s="109"/>
      <c r="CP108" s="137"/>
      <c r="CQ108" s="109"/>
      <c r="CR108" s="109"/>
      <c r="CS108" s="166" t="s">
        <v>1877</v>
      </c>
      <c r="CT108" s="167">
        <v>1122121514</v>
      </c>
      <c r="CU108" s="158">
        <v>184</v>
      </c>
      <c r="CV108" s="158" t="s">
        <v>759</v>
      </c>
      <c r="CY108" s="187">
        <v>7220</v>
      </c>
      <c r="CZ108" s="187" t="s">
        <v>290</v>
      </c>
      <c r="DA108" s="283">
        <f t="shared" si="6"/>
        <v>24833560</v>
      </c>
      <c r="DB108" s="284">
        <f t="shared" si="7"/>
        <v>0</v>
      </c>
      <c r="DC108" s="283">
        <f t="shared" si="8"/>
        <v>0</v>
      </c>
      <c r="DZ108" s="239" t="s">
        <v>1643</v>
      </c>
      <c r="EA108" s="235" t="s">
        <v>275</v>
      </c>
    </row>
    <row r="109" spans="1:131" s="108" customFormat="1" hidden="1" x14ac:dyDescent="0.2">
      <c r="A109" s="164"/>
      <c r="B109" s="164" t="s">
        <v>1644</v>
      </c>
      <c r="C109" s="201">
        <v>1006779215</v>
      </c>
      <c r="D109" s="164" t="s">
        <v>474</v>
      </c>
      <c r="E109" s="164" t="s">
        <v>292</v>
      </c>
      <c r="F109" s="164" t="s">
        <v>475</v>
      </c>
      <c r="G109" s="98">
        <v>46036</v>
      </c>
      <c r="H109" s="105">
        <v>14557610</v>
      </c>
      <c r="I109" s="164" t="s">
        <v>1931</v>
      </c>
      <c r="J109" s="98">
        <v>46036</v>
      </c>
      <c r="K109" s="98">
        <v>46218</v>
      </c>
      <c r="L109" s="164" t="s">
        <v>288</v>
      </c>
      <c r="M109" s="164" t="s">
        <v>288</v>
      </c>
      <c r="N109" s="164" t="s">
        <v>288</v>
      </c>
      <c r="O109" s="138">
        <v>7</v>
      </c>
      <c r="P109" s="105">
        <v>1359777</v>
      </c>
      <c r="Q109" s="169">
        <v>46036</v>
      </c>
      <c r="R109" s="285">
        <v>46053</v>
      </c>
      <c r="S109" s="105">
        <v>2399606</v>
      </c>
      <c r="T109" s="102">
        <v>46054</v>
      </c>
      <c r="U109" s="264">
        <v>46081</v>
      </c>
      <c r="V109" s="105">
        <v>2399606</v>
      </c>
      <c r="W109" s="102">
        <v>46082</v>
      </c>
      <c r="X109" s="285">
        <v>46112</v>
      </c>
      <c r="Y109" s="105">
        <v>2399606</v>
      </c>
      <c r="Z109" s="160">
        <v>46113</v>
      </c>
      <c r="AA109" s="264">
        <v>46142</v>
      </c>
      <c r="AB109" s="105">
        <v>2399606</v>
      </c>
      <c r="AC109" s="160">
        <v>46143</v>
      </c>
      <c r="AD109" s="264">
        <v>46173</v>
      </c>
      <c r="AE109" s="105">
        <v>2399606</v>
      </c>
      <c r="AF109" s="160">
        <v>46174</v>
      </c>
      <c r="AG109" s="264">
        <v>46203</v>
      </c>
      <c r="AH109" s="103">
        <v>1199803</v>
      </c>
      <c r="AI109" s="160">
        <v>46204</v>
      </c>
      <c r="AJ109" s="160">
        <v>46218</v>
      </c>
      <c r="AK109" s="111"/>
      <c r="AN109" s="170"/>
      <c r="AQ109" s="170"/>
      <c r="AT109" s="170"/>
      <c r="AW109" s="170"/>
      <c r="BI109" s="162" t="s">
        <v>278</v>
      </c>
      <c r="BJ109" s="158" t="s">
        <v>332</v>
      </c>
      <c r="BK109" s="162" t="s">
        <v>280</v>
      </c>
      <c r="BL109" s="138">
        <v>35</v>
      </c>
      <c r="BM109" s="160">
        <v>46036</v>
      </c>
      <c r="BN109" s="176">
        <v>2238444243</v>
      </c>
      <c r="BO109" s="158">
        <v>175</v>
      </c>
      <c r="BP109" s="160">
        <v>46036</v>
      </c>
      <c r="BQ109" s="172">
        <v>14557610</v>
      </c>
      <c r="BR109" s="136"/>
      <c r="BS109" s="137"/>
      <c r="BY109" s="161"/>
      <c r="BZ109" s="170"/>
      <c r="CC109" s="170"/>
      <c r="CF109" s="109"/>
      <c r="CG109" s="109"/>
      <c r="CH109" s="109"/>
      <c r="CI109" s="109"/>
      <c r="CJ109" s="109"/>
      <c r="CK109" s="109"/>
      <c r="CL109" s="109"/>
      <c r="CM109" s="109"/>
      <c r="CN109" s="109"/>
      <c r="CO109" s="109"/>
      <c r="CP109" s="109"/>
      <c r="CQ109" s="109"/>
      <c r="CR109" s="109"/>
      <c r="CS109" s="166" t="s">
        <v>720</v>
      </c>
      <c r="CT109" s="167">
        <v>1006779215</v>
      </c>
      <c r="CU109" s="158">
        <v>347</v>
      </c>
      <c r="CV109" s="158" t="s">
        <v>761</v>
      </c>
      <c r="CY109" s="162">
        <v>8299</v>
      </c>
      <c r="CZ109" s="162" t="s">
        <v>290</v>
      </c>
      <c r="DA109" s="283">
        <f t="shared" si="6"/>
        <v>14557610</v>
      </c>
      <c r="DB109" s="284">
        <f t="shared" si="7"/>
        <v>0</v>
      </c>
      <c r="DC109" s="283">
        <f t="shared" si="8"/>
        <v>0</v>
      </c>
      <c r="DZ109" s="239" t="s">
        <v>1645</v>
      </c>
      <c r="EA109" s="235" t="s">
        <v>282</v>
      </c>
    </row>
    <row r="110" spans="1:131" s="108" customFormat="1" hidden="1" x14ac:dyDescent="0.2">
      <c r="A110" s="164"/>
      <c r="B110" s="164" t="s">
        <v>1646</v>
      </c>
      <c r="C110" s="201">
        <v>86060931</v>
      </c>
      <c r="D110" s="164" t="s">
        <v>476</v>
      </c>
      <c r="E110" s="164" t="s">
        <v>292</v>
      </c>
      <c r="F110" s="164" t="s">
        <v>477</v>
      </c>
      <c r="G110" s="98">
        <v>46036</v>
      </c>
      <c r="H110" s="105">
        <v>16270260</v>
      </c>
      <c r="I110" s="164" t="s">
        <v>1931</v>
      </c>
      <c r="J110" s="98">
        <v>46036</v>
      </c>
      <c r="K110" s="98">
        <v>46218</v>
      </c>
      <c r="L110" s="164" t="s">
        <v>288</v>
      </c>
      <c r="M110" s="164" t="s">
        <v>288</v>
      </c>
      <c r="N110" s="164" t="s">
        <v>288</v>
      </c>
      <c r="O110" s="138">
        <v>7</v>
      </c>
      <c r="P110" s="105">
        <v>1519750</v>
      </c>
      <c r="Q110" s="169">
        <v>46036</v>
      </c>
      <c r="R110" s="285">
        <v>46053</v>
      </c>
      <c r="S110" s="105">
        <v>2681911</v>
      </c>
      <c r="T110" s="102">
        <v>46054</v>
      </c>
      <c r="U110" s="264">
        <v>46081</v>
      </c>
      <c r="V110" s="105">
        <v>2681911</v>
      </c>
      <c r="W110" s="102">
        <v>46082</v>
      </c>
      <c r="X110" s="285">
        <v>46112</v>
      </c>
      <c r="Y110" s="105">
        <v>2681911</v>
      </c>
      <c r="Z110" s="160">
        <v>46113</v>
      </c>
      <c r="AA110" s="264">
        <v>46142</v>
      </c>
      <c r="AB110" s="105">
        <v>2681911</v>
      </c>
      <c r="AC110" s="160">
        <v>46143</v>
      </c>
      <c r="AD110" s="264">
        <v>46173</v>
      </c>
      <c r="AE110" s="105">
        <v>2681911</v>
      </c>
      <c r="AF110" s="160">
        <v>46174</v>
      </c>
      <c r="AG110" s="264">
        <v>46203</v>
      </c>
      <c r="AH110" s="103">
        <v>1340955</v>
      </c>
      <c r="AI110" s="160">
        <v>46204</v>
      </c>
      <c r="AJ110" s="160">
        <v>46218</v>
      </c>
      <c r="AK110" s="111"/>
      <c r="AN110" s="170"/>
      <c r="AQ110" s="170"/>
      <c r="AT110" s="170"/>
      <c r="AW110" s="170"/>
      <c r="BI110" s="162" t="s">
        <v>278</v>
      </c>
      <c r="BJ110" s="158" t="s">
        <v>332</v>
      </c>
      <c r="BK110" s="162" t="s">
        <v>280</v>
      </c>
      <c r="BL110" s="138">
        <v>35</v>
      </c>
      <c r="BM110" s="160">
        <v>46036</v>
      </c>
      <c r="BN110" s="176">
        <v>2238444243</v>
      </c>
      <c r="BO110" s="158">
        <v>169</v>
      </c>
      <c r="BP110" s="160">
        <v>46036</v>
      </c>
      <c r="BQ110" s="172">
        <v>16270260</v>
      </c>
      <c r="BR110" s="136"/>
      <c r="BS110" s="137"/>
      <c r="BY110" s="161"/>
      <c r="BZ110" s="170"/>
      <c r="CC110" s="170"/>
      <c r="CF110" s="109"/>
      <c r="CG110" s="109"/>
      <c r="CH110" s="109"/>
      <c r="CI110" s="109"/>
      <c r="CJ110" s="109"/>
      <c r="CK110" s="109"/>
      <c r="CL110" s="109"/>
      <c r="CM110" s="109"/>
      <c r="CN110" s="109"/>
      <c r="CO110" s="109"/>
      <c r="CP110" s="137"/>
      <c r="CQ110" s="109"/>
      <c r="CR110" s="109"/>
      <c r="CS110" s="166" t="s">
        <v>1936</v>
      </c>
      <c r="CT110" s="168">
        <v>86060931</v>
      </c>
      <c r="CU110" s="158">
        <v>347</v>
      </c>
      <c r="CV110" s="158" t="s">
        <v>761</v>
      </c>
      <c r="CY110" s="162">
        <v>7490</v>
      </c>
      <c r="CZ110" s="162" t="s">
        <v>290</v>
      </c>
      <c r="DA110" s="283">
        <f t="shared" si="6"/>
        <v>16270260</v>
      </c>
      <c r="DB110" s="284">
        <f t="shared" si="7"/>
        <v>0</v>
      </c>
      <c r="DC110" s="283">
        <f t="shared" si="8"/>
        <v>0</v>
      </c>
      <c r="DZ110" s="239" t="s">
        <v>1647</v>
      </c>
      <c r="EA110" s="235" t="s">
        <v>282</v>
      </c>
    </row>
    <row r="111" spans="1:131" s="108" customFormat="1" hidden="1" x14ac:dyDescent="0.2">
      <c r="A111" s="164"/>
      <c r="B111" s="164" t="s">
        <v>1648</v>
      </c>
      <c r="C111" s="201">
        <v>1121822577</v>
      </c>
      <c r="D111" s="164" t="s">
        <v>478</v>
      </c>
      <c r="E111" s="164" t="s">
        <v>292</v>
      </c>
      <c r="F111" s="108" t="s">
        <v>475</v>
      </c>
      <c r="G111" s="98">
        <v>46036</v>
      </c>
      <c r="H111" s="105">
        <v>14557610</v>
      </c>
      <c r="I111" s="164" t="s">
        <v>1931</v>
      </c>
      <c r="J111" s="98">
        <v>46036</v>
      </c>
      <c r="K111" s="98">
        <v>46218</v>
      </c>
      <c r="L111" s="164" t="s">
        <v>288</v>
      </c>
      <c r="M111" s="164" t="s">
        <v>288</v>
      </c>
      <c r="N111" s="164" t="s">
        <v>288</v>
      </c>
      <c r="O111" s="138">
        <v>7</v>
      </c>
      <c r="P111" s="105">
        <v>1359777</v>
      </c>
      <c r="Q111" s="169">
        <v>46036</v>
      </c>
      <c r="R111" s="285">
        <v>46053</v>
      </c>
      <c r="S111" s="105">
        <v>2399606</v>
      </c>
      <c r="T111" s="102">
        <v>46054</v>
      </c>
      <c r="U111" s="264">
        <v>46081</v>
      </c>
      <c r="V111" s="105">
        <v>2399606</v>
      </c>
      <c r="W111" s="102">
        <v>46082</v>
      </c>
      <c r="X111" s="285">
        <v>46112</v>
      </c>
      <c r="Y111" s="105">
        <v>2399606</v>
      </c>
      <c r="Z111" s="160">
        <v>46113</v>
      </c>
      <c r="AA111" s="264">
        <v>46142</v>
      </c>
      <c r="AB111" s="105">
        <v>2399606</v>
      </c>
      <c r="AC111" s="160">
        <v>46143</v>
      </c>
      <c r="AD111" s="264">
        <v>46173</v>
      </c>
      <c r="AE111" s="105">
        <v>2399606</v>
      </c>
      <c r="AF111" s="160">
        <v>46174</v>
      </c>
      <c r="AG111" s="264">
        <v>46203</v>
      </c>
      <c r="AH111" s="103">
        <v>1199803</v>
      </c>
      <c r="AI111" s="160">
        <v>46204</v>
      </c>
      <c r="AJ111" s="160">
        <v>46218</v>
      </c>
      <c r="AK111" s="111"/>
      <c r="AN111" s="170"/>
      <c r="AQ111" s="170"/>
      <c r="AT111" s="170"/>
      <c r="AW111" s="170"/>
      <c r="BI111" s="162" t="s">
        <v>278</v>
      </c>
      <c r="BJ111" s="158" t="s">
        <v>332</v>
      </c>
      <c r="BK111" s="162" t="s">
        <v>280</v>
      </c>
      <c r="BL111" s="138">
        <v>35</v>
      </c>
      <c r="BM111" s="160">
        <v>46036</v>
      </c>
      <c r="BN111" s="176">
        <v>2238444243</v>
      </c>
      <c r="BO111" s="158">
        <v>198</v>
      </c>
      <c r="BP111" s="160">
        <v>46036</v>
      </c>
      <c r="BQ111" s="172">
        <v>14557610</v>
      </c>
      <c r="BR111" s="136"/>
      <c r="BS111" s="137"/>
      <c r="BY111" s="161"/>
      <c r="BZ111" s="170"/>
      <c r="CC111" s="170"/>
      <c r="CF111" s="109"/>
      <c r="CG111" s="109"/>
      <c r="CH111" s="109"/>
      <c r="CI111" s="109"/>
      <c r="CJ111" s="109"/>
      <c r="CK111" s="109"/>
      <c r="CL111" s="109"/>
      <c r="CM111" s="109"/>
      <c r="CN111" s="109"/>
      <c r="CO111" s="109"/>
      <c r="CP111" s="109"/>
      <c r="CQ111" s="109"/>
      <c r="CR111" s="109"/>
      <c r="CS111" s="166" t="s">
        <v>1195</v>
      </c>
      <c r="CT111" s="168">
        <v>1121822577</v>
      </c>
      <c r="CU111" s="158">
        <v>347</v>
      </c>
      <c r="CV111" s="158" t="s">
        <v>761</v>
      </c>
      <c r="CY111" s="190">
        <v>8299</v>
      </c>
      <c r="CZ111" s="159" t="s">
        <v>290</v>
      </c>
      <c r="DA111" s="283">
        <f t="shared" si="6"/>
        <v>14557610</v>
      </c>
      <c r="DB111" s="284">
        <f t="shared" si="7"/>
        <v>0</v>
      </c>
      <c r="DC111" s="283">
        <f t="shared" si="8"/>
        <v>0</v>
      </c>
      <c r="DZ111" s="239" t="s">
        <v>1649</v>
      </c>
      <c r="EA111" s="235" t="s">
        <v>282</v>
      </c>
    </row>
    <row r="112" spans="1:131" s="108" customFormat="1" hidden="1" x14ac:dyDescent="0.2">
      <c r="A112" s="164"/>
      <c r="B112" s="164" t="s">
        <v>1650</v>
      </c>
      <c r="C112" s="201">
        <v>1121943954</v>
      </c>
      <c r="D112" s="164" t="s">
        <v>479</v>
      </c>
      <c r="E112" s="164" t="s">
        <v>291</v>
      </c>
      <c r="F112" s="164" t="s">
        <v>480</v>
      </c>
      <c r="G112" s="98">
        <v>46036</v>
      </c>
      <c r="H112" s="105">
        <v>20551907</v>
      </c>
      <c r="I112" s="164" t="s">
        <v>1931</v>
      </c>
      <c r="J112" s="98">
        <v>46036</v>
      </c>
      <c r="K112" s="98">
        <v>46218</v>
      </c>
      <c r="L112" s="164" t="s">
        <v>288</v>
      </c>
      <c r="M112" s="164" t="s">
        <v>288</v>
      </c>
      <c r="N112" s="164" t="s">
        <v>288</v>
      </c>
      <c r="O112" s="138">
        <v>7</v>
      </c>
      <c r="P112" s="105">
        <v>1919684</v>
      </c>
      <c r="Q112" s="169">
        <v>46036</v>
      </c>
      <c r="R112" s="285">
        <v>46053</v>
      </c>
      <c r="S112" s="105">
        <v>3387677</v>
      </c>
      <c r="T112" s="102">
        <v>46054</v>
      </c>
      <c r="U112" s="264">
        <v>46081</v>
      </c>
      <c r="V112" s="105">
        <v>3387677</v>
      </c>
      <c r="W112" s="102">
        <v>46082</v>
      </c>
      <c r="X112" s="285">
        <v>46112</v>
      </c>
      <c r="Y112" s="105">
        <v>3387677</v>
      </c>
      <c r="Z112" s="160">
        <v>46113</v>
      </c>
      <c r="AA112" s="264">
        <v>46142</v>
      </c>
      <c r="AB112" s="105">
        <v>3387677</v>
      </c>
      <c r="AC112" s="160">
        <v>46143</v>
      </c>
      <c r="AD112" s="264">
        <v>46173</v>
      </c>
      <c r="AE112" s="105">
        <v>3387677</v>
      </c>
      <c r="AF112" s="160">
        <v>46174</v>
      </c>
      <c r="AG112" s="264">
        <v>46203</v>
      </c>
      <c r="AH112" s="103">
        <v>1693838</v>
      </c>
      <c r="AI112" s="160">
        <v>46204</v>
      </c>
      <c r="AJ112" s="160">
        <v>46218</v>
      </c>
      <c r="AK112" s="111"/>
      <c r="AN112" s="170"/>
      <c r="AQ112" s="170"/>
      <c r="AT112" s="170"/>
      <c r="AW112" s="170"/>
      <c r="BI112" s="162" t="s">
        <v>278</v>
      </c>
      <c r="BJ112" s="158" t="s">
        <v>332</v>
      </c>
      <c r="BK112" s="162" t="s">
        <v>280</v>
      </c>
      <c r="BL112" s="138">
        <v>35</v>
      </c>
      <c r="BM112" s="160">
        <v>46036</v>
      </c>
      <c r="BN112" s="176">
        <v>2238444243</v>
      </c>
      <c r="BO112" s="158">
        <v>226</v>
      </c>
      <c r="BP112" s="160">
        <v>46036</v>
      </c>
      <c r="BQ112" s="172">
        <v>20551907</v>
      </c>
      <c r="BR112" s="136"/>
      <c r="BS112" s="137"/>
      <c r="BY112" s="161"/>
      <c r="BZ112" s="170"/>
      <c r="CC112" s="170"/>
      <c r="CF112" s="109"/>
      <c r="CG112" s="109"/>
      <c r="CH112" s="109"/>
      <c r="CI112" s="109"/>
      <c r="CJ112" s="109"/>
      <c r="CK112" s="109"/>
      <c r="CL112" s="109"/>
      <c r="CM112" s="109"/>
      <c r="CN112" s="109"/>
      <c r="CO112" s="109"/>
      <c r="CP112" s="137"/>
      <c r="CQ112" s="109"/>
      <c r="CR112" s="109"/>
      <c r="CS112" s="166" t="s">
        <v>1937</v>
      </c>
      <c r="CT112" s="167">
        <v>1121943954</v>
      </c>
      <c r="CU112" s="158">
        <v>347</v>
      </c>
      <c r="CV112" s="158" t="s">
        <v>761</v>
      </c>
      <c r="CY112" s="162">
        <v>8299</v>
      </c>
      <c r="CZ112" s="162" t="s">
        <v>290</v>
      </c>
      <c r="DA112" s="283">
        <f t="shared" si="6"/>
        <v>20551907</v>
      </c>
      <c r="DB112" s="284">
        <f t="shared" si="7"/>
        <v>0</v>
      </c>
      <c r="DC112" s="283">
        <f t="shared" si="8"/>
        <v>0</v>
      </c>
      <c r="DZ112" s="239" t="s">
        <v>1651</v>
      </c>
      <c r="EA112" s="235" t="s">
        <v>282</v>
      </c>
    </row>
    <row r="113" spans="1:131" s="108" customFormat="1" hidden="1" x14ac:dyDescent="0.2">
      <c r="A113" s="164"/>
      <c r="B113" s="164" t="s">
        <v>1652</v>
      </c>
      <c r="C113" s="201">
        <v>40329632</v>
      </c>
      <c r="D113" s="164" t="s">
        <v>481</v>
      </c>
      <c r="E113" s="164" t="s">
        <v>291</v>
      </c>
      <c r="F113" s="108" t="s">
        <v>482</v>
      </c>
      <c r="G113" s="98">
        <v>46036</v>
      </c>
      <c r="H113" s="105">
        <v>18331531</v>
      </c>
      <c r="I113" s="164" t="s">
        <v>1931</v>
      </c>
      <c r="J113" s="98">
        <v>46036</v>
      </c>
      <c r="K113" s="98">
        <v>46218</v>
      </c>
      <c r="L113" s="164" t="s">
        <v>288</v>
      </c>
      <c r="M113" s="164" t="s">
        <v>288</v>
      </c>
      <c r="N113" s="164" t="s">
        <v>288</v>
      </c>
      <c r="O113" s="138">
        <v>7</v>
      </c>
      <c r="P113" s="105">
        <v>1712286</v>
      </c>
      <c r="Q113" s="169">
        <v>46036</v>
      </c>
      <c r="R113" s="285">
        <v>46053</v>
      </c>
      <c r="S113" s="105">
        <v>3021681</v>
      </c>
      <c r="T113" s="102">
        <v>46054</v>
      </c>
      <c r="U113" s="264">
        <v>46081</v>
      </c>
      <c r="V113" s="105">
        <v>3021681</v>
      </c>
      <c r="W113" s="102">
        <v>46082</v>
      </c>
      <c r="X113" s="285">
        <v>46112</v>
      </c>
      <c r="Y113" s="105">
        <v>3021681</v>
      </c>
      <c r="Z113" s="160">
        <v>46113</v>
      </c>
      <c r="AA113" s="264">
        <v>46142</v>
      </c>
      <c r="AB113" s="105">
        <v>3021681</v>
      </c>
      <c r="AC113" s="160">
        <v>46143</v>
      </c>
      <c r="AD113" s="264">
        <v>46173</v>
      </c>
      <c r="AE113" s="105">
        <v>3021681</v>
      </c>
      <c r="AF113" s="160">
        <v>46174</v>
      </c>
      <c r="AG113" s="264">
        <v>46203</v>
      </c>
      <c r="AH113" s="103">
        <v>1510840</v>
      </c>
      <c r="AI113" s="160">
        <v>46204</v>
      </c>
      <c r="AJ113" s="160">
        <v>46218</v>
      </c>
      <c r="AK113" s="111"/>
      <c r="AN113" s="170"/>
      <c r="AQ113" s="170"/>
      <c r="AT113" s="170"/>
      <c r="AW113" s="170"/>
      <c r="BI113" s="162" t="s">
        <v>278</v>
      </c>
      <c r="BJ113" s="158" t="s">
        <v>332</v>
      </c>
      <c r="BK113" s="162" t="s">
        <v>280</v>
      </c>
      <c r="BL113" s="138">
        <v>35</v>
      </c>
      <c r="BM113" s="160">
        <v>46036</v>
      </c>
      <c r="BN113" s="176">
        <v>2238444243</v>
      </c>
      <c r="BO113" s="158">
        <v>141</v>
      </c>
      <c r="BP113" s="160">
        <v>46036</v>
      </c>
      <c r="BQ113" s="172">
        <v>18331531</v>
      </c>
      <c r="BR113" s="136"/>
      <c r="BS113" s="137"/>
      <c r="BY113" s="161"/>
      <c r="BZ113" s="170"/>
      <c r="CC113" s="170"/>
      <c r="CF113" s="109"/>
      <c r="CG113" s="109"/>
      <c r="CH113" s="109"/>
      <c r="CI113" s="109"/>
      <c r="CJ113" s="109"/>
      <c r="CK113" s="109"/>
      <c r="CL113" s="109"/>
      <c r="CM113" s="109"/>
      <c r="CN113" s="109"/>
      <c r="CO113" s="109"/>
      <c r="CP113" s="137"/>
      <c r="CQ113" s="109"/>
      <c r="CR113" s="109"/>
      <c r="CS113" s="166" t="s">
        <v>810</v>
      </c>
      <c r="CT113" s="168">
        <v>40329632.399999999</v>
      </c>
      <c r="CU113" s="158">
        <v>347</v>
      </c>
      <c r="CV113" s="158" t="s">
        <v>761</v>
      </c>
      <c r="CY113" s="190">
        <v>8299</v>
      </c>
      <c r="CZ113" s="159" t="s">
        <v>290</v>
      </c>
      <c r="DA113" s="283">
        <f t="shared" si="6"/>
        <v>18331531</v>
      </c>
      <c r="DB113" s="284">
        <f t="shared" si="7"/>
        <v>0</v>
      </c>
      <c r="DC113" s="283">
        <f t="shared" si="8"/>
        <v>0</v>
      </c>
      <c r="DZ113" s="239" t="s">
        <v>1653</v>
      </c>
      <c r="EA113" s="235" t="s">
        <v>282</v>
      </c>
    </row>
    <row r="114" spans="1:131" s="108" customFormat="1" hidden="1" x14ac:dyDescent="0.2">
      <c r="A114" s="164"/>
      <c r="B114" s="164" t="s">
        <v>1654</v>
      </c>
      <c r="C114" s="201">
        <v>1235241161</v>
      </c>
      <c r="D114" s="164" t="s">
        <v>483</v>
      </c>
      <c r="E114" s="164" t="s">
        <v>292</v>
      </c>
      <c r="F114" s="164" t="s">
        <v>484</v>
      </c>
      <c r="G114" s="98">
        <v>46036</v>
      </c>
      <c r="H114" s="105">
        <v>14557610</v>
      </c>
      <c r="I114" s="164" t="s">
        <v>1931</v>
      </c>
      <c r="J114" s="98">
        <v>46036</v>
      </c>
      <c r="K114" s="98">
        <v>46218</v>
      </c>
      <c r="L114" s="164" t="s">
        <v>288</v>
      </c>
      <c r="M114" s="164" t="s">
        <v>288</v>
      </c>
      <c r="N114" s="164" t="s">
        <v>288</v>
      </c>
      <c r="O114" s="138">
        <v>7</v>
      </c>
      <c r="P114" s="105">
        <v>1359777</v>
      </c>
      <c r="Q114" s="169">
        <v>46036</v>
      </c>
      <c r="R114" s="285">
        <v>46053</v>
      </c>
      <c r="S114" s="105">
        <v>2399606</v>
      </c>
      <c r="T114" s="102">
        <v>46054</v>
      </c>
      <c r="U114" s="264">
        <v>46081</v>
      </c>
      <c r="V114" s="105">
        <v>2399606</v>
      </c>
      <c r="W114" s="102">
        <v>46082</v>
      </c>
      <c r="X114" s="285">
        <v>46112</v>
      </c>
      <c r="Y114" s="105">
        <v>2399606</v>
      </c>
      <c r="Z114" s="160">
        <v>46113</v>
      </c>
      <c r="AA114" s="264">
        <v>46142</v>
      </c>
      <c r="AB114" s="105">
        <v>2399606</v>
      </c>
      <c r="AC114" s="160">
        <v>46143</v>
      </c>
      <c r="AD114" s="264">
        <v>46173</v>
      </c>
      <c r="AE114" s="105">
        <v>2399606</v>
      </c>
      <c r="AF114" s="160">
        <v>46174</v>
      </c>
      <c r="AG114" s="264">
        <v>46203</v>
      </c>
      <c r="AH114" s="103">
        <v>1199803</v>
      </c>
      <c r="AI114" s="160">
        <v>46204</v>
      </c>
      <c r="AJ114" s="160">
        <v>46218</v>
      </c>
      <c r="AK114" s="111"/>
      <c r="AN114" s="170"/>
      <c r="AQ114" s="170"/>
      <c r="AT114" s="170"/>
      <c r="AW114" s="170"/>
      <c r="BI114" s="162" t="s">
        <v>278</v>
      </c>
      <c r="BJ114" s="158" t="s">
        <v>332</v>
      </c>
      <c r="BK114" s="162" t="s">
        <v>280</v>
      </c>
      <c r="BL114" s="138">
        <v>35</v>
      </c>
      <c r="BM114" s="160">
        <v>46036</v>
      </c>
      <c r="BN114" s="176">
        <v>2238444243</v>
      </c>
      <c r="BO114" s="158">
        <v>238</v>
      </c>
      <c r="BP114" s="160">
        <v>46036</v>
      </c>
      <c r="BQ114" s="172">
        <v>14557610</v>
      </c>
      <c r="BR114" s="136"/>
      <c r="BS114" s="137"/>
      <c r="BY114" s="161"/>
      <c r="BZ114" s="170"/>
      <c r="CC114" s="170"/>
      <c r="CF114" s="109"/>
      <c r="CG114" s="109"/>
      <c r="CH114" s="109"/>
      <c r="CI114" s="109"/>
      <c r="CJ114" s="109"/>
      <c r="CK114" s="109"/>
      <c r="CL114" s="109"/>
      <c r="CM114" s="109"/>
      <c r="CN114" s="109"/>
      <c r="CO114" s="109"/>
      <c r="CP114" s="109"/>
      <c r="CQ114" s="109"/>
      <c r="CR114" s="109"/>
      <c r="CS114" s="166" t="s">
        <v>811</v>
      </c>
      <c r="CT114" s="167">
        <v>1235241161</v>
      </c>
      <c r="CU114" s="158">
        <v>347</v>
      </c>
      <c r="CV114" s="158" t="s">
        <v>761</v>
      </c>
      <c r="CY114" s="162">
        <v>7490</v>
      </c>
      <c r="CZ114" s="162" t="s">
        <v>290</v>
      </c>
      <c r="DA114" s="283">
        <f t="shared" si="6"/>
        <v>14557610</v>
      </c>
      <c r="DB114" s="284">
        <f t="shared" si="7"/>
        <v>0</v>
      </c>
      <c r="DC114" s="283">
        <f t="shared" si="8"/>
        <v>0</v>
      </c>
      <c r="DZ114" s="239" t="s">
        <v>1655</v>
      </c>
      <c r="EA114" s="180" t="s">
        <v>282</v>
      </c>
    </row>
    <row r="115" spans="1:131" s="108" customFormat="1" hidden="1" x14ac:dyDescent="0.2">
      <c r="B115" s="164" t="s">
        <v>1656</v>
      </c>
      <c r="C115" s="201">
        <v>1013667031</v>
      </c>
      <c r="D115" s="164" t="s">
        <v>485</v>
      </c>
      <c r="E115" s="164" t="s">
        <v>291</v>
      </c>
      <c r="F115" s="164" t="s">
        <v>480</v>
      </c>
      <c r="G115" s="98">
        <v>46036</v>
      </c>
      <c r="H115" s="105">
        <v>18331531</v>
      </c>
      <c r="I115" s="164" t="s">
        <v>1931</v>
      </c>
      <c r="J115" s="98">
        <v>46036</v>
      </c>
      <c r="K115" s="98">
        <v>46218</v>
      </c>
      <c r="L115" s="164" t="s">
        <v>288</v>
      </c>
      <c r="M115" s="164" t="s">
        <v>288</v>
      </c>
      <c r="N115" s="164" t="s">
        <v>288</v>
      </c>
      <c r="O115" s="138">
        <v>7</v>
      </c>
      <c r="P115" s="105">
        <v>1712286</v>
      </c>
      <c r="Q115" s="169">
        <v>46036</v>
      </c>
      <c r="R115" s="285">
        <v>46053</v>
      </c>
      <c r="S115" s="105">
        <v>3021681</v>
      </c>
      <c r="T115" s="102">
        <v>46054</v>
      </c>
      <c r="U115" s="264">
        <v>46081</v>
      </c>
      <c r="V115" s="105">
        <v>3021681</v>
      </c>
      <c r="W115" s="102">
        <v>46082</v>
      </c>
      <c r="X115" s="285">
        <v>46112</v>
      </c>
      <c r="Y115" s="105">
        <v>3021681</v>
      </c>
      <c r="Z115" s="160">
        <v>46113</v>
      </c>
      <c r="AA115" s="264">
        <v>46142</v>
      </c>
      <c r="AB115" s="105">
        <v>3021681</v>
      </c>
      <c r="AC115" s="160">
        <v>46143</v>
      </c>
      <c r="AD115" s="264">
        <v>46173</v>
      </c>
      <c r="AE115" s="105">
        <v>3021681</v>
      </c>
      <c r="AF115" s="160">
        <v>46174</v>
      </c>
      <c r="AG115" s="264">
        <v>46203</v>
      </c>
      <c r="AH115" s="103">
        <v>1510840</v>
      </c>
      <c r="AI115" s="160">
        <v>46204</v>
      </c>
      <c r="AJ115" s="160">
        <v>46218</v>
      </c>
      <c r="AK115" s="111"/>
      <c r="AN115" s="170"/>
      <c r="AQ115" s="170"/>
      <c r="AT115" s="170"/>
      <c r="AW115" s="170"/>
      <c r="BI115" s="162" t="s">
        <v>278</v>
      </c>
      <c r="BJ115" s="158" t="s">
        <v>332</v>
      </c>
      <c r="BK115" s="162" t="s">
        <v>280</v>
      </c>
      <c r="BL115" s="138">
        <v>35</v>
      </c>
      <c r="BM115" s="160">
        <v>46036</v>
      </c>
      <c r="BN115" s="176">
        <v>2238444243</v>
      </c>
      <c r="BO115" s="158">
        <v>185</v>
      </c>
      <c r="BP115" s="160">
        <v>46036</v>
      </c>
      <c r="BQ115" s="172">
        <v>18331531</v>
      </c>
      <c r="BR115" s="136"/>
      <c r="BS115" s="137"/>
      <c r="BY115" s="161"/>
      <c r="BZ115" s="170"/>
      <c r="CC115" s="170"/>
      <c r="CF115" s="109"/>
      <c r="CG115" s="109"/>
      <c r="CH115" s="109"/>
      <c r="CI115" s="109"/>
      <c r="CJ115" s="109"/>
      <c r="CK115" s="109"/>
      <c r="CL115" s="109"/>
      <c r="CM115" s="109"/>
      <c r="CN115" s="109"/>
      <c r="CO115" s="109"/>
      <c r="CP115" s="137"/>
      <c r="CQ115" s="109"/>
      <c r="CR115" s="109"/>
      <c r="CS115" s="166" t="s">
        <v>721</v>
      </c>
      <c r="CT115" s="168">
        <v>1013667031.1</v>
      </c>
      <c r="CU115" s="158">
        <v>347</v>
      </c>
      <c r="CV115" s="158" t="s">
        <v>761</v>
      </c>
      <c r="CY115" s="190">
        <v>8299</v>
      </c>
      <c r="CZ115" s="159" t="s">
        <v>290</v>
      </c>
      <c r="DA115" s="283">
        <f t="shared" si="6"/>
        <v>18331531</v>
      </c>
      <c r="DB115" s="284">
        <f t="shared" si="7"/>
        <v>0</v>
      </c>
      <c r="DC115" s="283">
        <f t="shared" si="8"/>
        <v>0</v>
      </c>
      <c r="DZ115" s="239" t="s">
        <v>1657</v>
      </c>
      <c r="EA115" s="180" t="s">
        <v>282</v>
      </c>
    </row>
    <row r="116" spans="1:131" s="108" customFormat="1" hidden="1" x14ac:dyDescent="0.2">
      <c r="B116" s="164" t="s">
        <v>1658</v>
      </c>
      <c r="C116" s="201">
        <v>1121955600</v>
      </c>
      <c r="D116" s="164" t="s">
        <v>486</v>
      </c>
      <c r="E116" s="164" t="s">
        <v>292</v>
      </c>
      <c r="F116" s="164" t="s">
        <v>475</v>
      </c>
      <c r="G116" s="98">
        <v>46036</v>
      </c>
      <c r="H116" s="105">
        <v>14557610</v>
      </c>
      <c r="I116" s="164" t="s">
        <v>1931</v>
      </c>
      <c r="J116" s="98">
        <v>46036</v>
      </c>
      <c r="K116" s="98">
        <v>46218</v>
      </c>
      <c r="L116" s="164" t="s">
        <v>288</v>
      </c>
      <c r="M116" s="164" t="s">
        <v>288</v>
      </c>
      <c r="N116" s="164" t="s">
        <v>288</v>
      </c>
      <c r="O116" s="138">
        <v>7</v>
      </c>
      <c r="P116" s="105">
        <v>1359777</v>
      </c>
      <c r="Q116" s="169">
        <v>46036</v>
      </c>
      <c r="R116" s="285">
        <v>46053</v>
      </c>
      <c r="S116" s="105">
        <v>2399606</v>
      </c>
      <c r="T116" s="102">
        <v>46054</v>
      </c>
      <c r="U116" s="264">
        <v>46081</v>
      </c>
      <c r="V116" s="105">
        <v>2399606</v>
      </c>
      <c r="W116" s="102">
        <v>46082</v>
      </c>
      <c r="X116" s="285">
        <v>46112</v>
      </c>
      <c r="Y116" s="105">
        <v>2399606</v>
      </c>
      <c r="Z116" s="160">
        <v>46113</v>
      </c>
      <c r="AA116" s="264">
        <v>46142</v>
      </c>
      <c r="AB116" s="105">
        <v>2399606</v>
      </c>
      <c r="AC116" s="160">
        <v>46143</v>
      </c>
      <c r="AD116" s="264">
        <v>46173</v>
      </c>
      <c r="AE116" s="105">
        <v>2399606</v>
      </c>
      <c r="AF116" s="160">
        <v>46174</v>
      </c>
      <c r="AG116" s="264">
        <v>46203</v>
      </c>
      <c r="AH116" s="103">
        <v>1199803</v>
      </c>
      <c r="AI116" s="160">
        <v>46204</v>
      </c>
      <c r="AJ116" s="160">
        <v>46218</v>
      </c>
      <c r="AK116" s="111"/>
      <c r="AN116" s="170"/>
      <c r="AQ116" s="170"/>
      <c r="AT116" s="170"/>
      <c r="AW116" s="170"/>
      <c r="BI116" s="162" t="s">
        <v>278</v>
      </c>
      <c r="BJ116" s="158" t="s">
        <v>332</v>
      </c>
      <c r="BK116" s="162" t="s">
        <v>280</v>
      </c>
      <c r="BL116" s="138">
        <v>35</v>
      </c>
      <c r="BM116" s="160">
        <v>46036</v>
      </c>
      <c r="BN116" s="176">
        <v>2238444243</v>
      </c>
      <c r="BO116" s="158">
        <v>230</v>
      </c>
      <c r="BP116" s="160">
        <v>46036</v>
      </c>
      <c r="BQ116" s="172">
        <v>14557610</v>
      </c>
      <c r="BR116" s="136"/>
      <c r="BS116" s="137"/>
      <c r="BY116" s="161"/>
      <c r="BZ116" s="170"/>
      <c r="CC116" s="170"/>
      <c r="CF116" s="109"/>
      <c r="CG116" s="109"/>
      <c r="CH116" s="109"/>
      <c r="CI116" s="109"/>
      <c r="CJ116" s="109"/>
      <c r="CK116" s="109"/>
      <c r="CL116" s="109"/>
      <c r="CM116" s="109"/>
      <c r="CN116" s="109"/>
      <c r="CO116" s="109"/>
      <c r="CP116" s="109"/>
      <c r="CQ116" s="109"/>
      <c r="CR116" s="109"/>
      <c r="CS116" s="166" t="s">
        <v>722</v>
      </c>
      <c r="CT116" s="168">
        <v>1121955600</v>
      </c>
      <c r="CU116" s="158">
        <v>347</v>
      </c>
      <c r="CV116" s="158" t="s">
        <v>761</v>
      </c>
      <c r="CY116" s="190">
        <v>8299</v>
      </c>
      <c r="CZ116" s="159" t="s">
        <v>290</v>
      </c>
      <c r="DA116" s="283">
        <f t="shared" si="6"/>
        <v>14557610</v>
      </c>
      <c r="DB116" s="284">
        <f t="shared" si="7"/>
        <v>0</v>
      </c>
      <c r="DC116" s="283">
        <f t="shared" si="8"/>
        <v>0</v>
      </c>
      <c r="DZ116" s="239" t="s">
        <v>1659</v>
      </c>
      <c r="EA116" s="180" t="s">
        <v>282</v>
      </c>
    </row>
    <row r="117" spans="1:131" s="108" customFormat="1" hidden="1" x14ac:dyDescent="0.2">
      <c r="B117" s="164" t="s">
        <v>1660</v>
      </c>
      <c r="C117" s="203">
        <v>1119894154</v>
      </c>
      <c r="D117" s="164" t="s">
        <v>487</v>
      </c>
      <c r="E117" s="164" t="s">
        <v>291</v>
      </c>
      <c r="F117" s="164" t="s">
        <v>488</v>
      </c>
      <c r="G117" s="98">
        <v>46036</v>
      </c>
      <c r="H117" s="105">
        <v>20551907</v>
      </c>
      <c r="I117" s="164" t="s">
        <v>1931</v>
      </c>
      <c r="J117" s="98">
        <v>46036</v>
      </c>
      <c r="K117" s="98">
        <v>46218</v>
      </c>
      <c r="L117" s="164" t="s">
        <v>288</v>
      </c>
      <c r="M117" s="164" t="s">
        <v>288</v>
      </c>
      <c r="N117" s="164" t="s">
        <v>288</v>
      </c>
      <c r="O117" s="138">
        <v>7</v>
      </c>
      <c r="P117" s="105">
        <v>1919684</v>
      </c>
      <c r="Q117" s="169">
        <v>46036</v>
      </c>
      <c r="R117" s="285">
        <v>46053</v>
      </c>
      <c r="S117" s="105">
        <v>3387677</v>
      </c>
      <c r="T117" s="102">
        <v>46054</v>
      </c>
      <c r="U117" s="264">
        <v>46081</v>
      </c>
      <c r="V117" s="105">
        <v>3387677</v>
      </c>
      <c r="W117" s="102">
        <v>46082</v>
      </c>
      <c r="X117" s="285">
        <v>46112</v>
      </c>
      <c r="Y117" s="105">
        <v>3387677</v>
      </c>
      <c r="Z117" s="160">
        <v>46113</v>
      </c>
      <c r="AA117" s="264">
        <v>46142</v>
      </c>
      <c r="AB117" s="105">
        <v>3387677</v>
      </c>
      <c r="AC117" s="160">
        <v>46143</v>
      </c>
      <c r="AD117" s="264">
        <v>46173</v>
      </c>
      <c r="AE117" s="105">
        <v>3387677</v>
      </c>
      <c r="AF117" s="160">
        <v>46174</v>
      </c>
      <c r="AG117" s="264">
        <v>46203</v>
      </c>
      <c r="AH117" s="103">
        <v>1693838</v>
      </c>
      <c r="AI117" s="160">
        <v>46204</v>
      </c>
      <c r="AJ117" s="160">
        <v>46218</v>
      </c>
      <c r="AK117" s="111"/>
      <c r="AN117" s="170"/>
      <c r="AQ117" s="170"/>
      <c r="AT117" s="170"/>
      <c r="AW117" s="170"/>
      <c r="BI117" s="162" t="s">
        <v>278</v>
      </c>
      <c r="BJ117" s="158" t="s">
        <v>332</v>
      </c>
      <c r="BK117" s="162" t="s">
        <v>280</v>
      </c>
      <c r="BL117" s="138">
        <v>35</v>
      </c>
      <c r="BM117" s="160">
        <v>46036</v>
      </c>
      <c r="BN117" s="176">
        <v>2238444243</v>
      </c>
      <c r="BO117" s="158">
        <v>194</v>
      </c>
      <c r="BP117" s="160">
        <v>46036</v>
      </c>
      <c r="BQ117" s="172">
        <v>20551907</v>
      </c>
      <c r="BR117" s="136"/>
      <c r="BS117" s="137"/>
      <c r="BY117" s="161"/>
      <c r="BZ117" s="170"/>
      <c r="CC117" s="170"/>
      <c r="CF117" s="109"/>
      <c r="CG117" s="109"/>
      <c r="CH117" s="109"/>
      <c r="CI117" s="109"/>
      <c r="CJ117" s="109"/>
      <c r="CK117" s="109"/>
      <c r="CL117" s="109"/>
      <c r="CM117" s="109"/>
      <c r="CN117" s="109"/>
      <c r="CO117" s="109"/>
      <c r="CP117" s="137"/>
      <c r="CQ117" s="109"/>
      <c r="CR117" s="109"/>
      <c r="CS117" s="166" t="s">
        <v>812</v>
      </c>
      <c r="CT117" s="167">
        <v>1119894154.4000001</v>
      </c>
      <c r="CU117" s="158">
        <v>347</v>
      </c>
      <c r="CV117" s="158" t="s">
        <v>761</v>
      </c>
      <c r="CY117" s="162">
        <v>8299</v>
      </c>
      <c r="CZ117" s="162" t="s">
        <v>290</v>
      </c>
      <c r="DA117" s="283">
        <f t="shared" si="6"/>
        <v>20551907</v>
      </c>
      <c r="DB117" s="284">
        <f t="shared" si="7"/>
        <v>0</v>
      </c>
      <c r="DC117" s="283">
        <f t="shared" si="8"/>
        <v>0</v>
      </c>
      <c r="DZ117" s="239" t="s">
        <v>1661</v>
      </c>
      <c r="EA117" s="180" t="s">
        <v>282</v>
      </c>
    </row>
    <row r="118" spans="1:131" s="108" customFormat="1" hidden="1" x14ac:dyDescent="0.2">
      <c r="B118" s="164" t="s">
        <v>1662</v>
      </c>
      <c r="C118" s="201">
        <v>1090362963</v>
      </c>
      <c r="D118" s="164" t="s">
        <v>888</v>
      </c>
      <c r="E118" s="164" t="s">
        <v>292</v>
      </c>
      <c r="F118" s="164" t="s">
        <v>889</v>
      </c>
      <c r="G118" s="98">
        <v>46036</v>
      </c>
      <c r="H118" s="105">
        <v>14557610</v>
      </c>
      <c r="I118" s="164" t="s">
        <v>1931</v>
      </c>
      <c r="J118" s="98">
        <v>46036</v>
      </c>
      <c r="K118" s="98">
        <v>46218</v>
      </c>
      <c r="L118" s="164" t="s">
        <v>288</v>
      </c>
      <c r="M118" s="164" t="s">
        <v>288</v>
      </c>
      <c r="N118" s="164" t="s">
        <v>288</v>
      </c>
      <c r="O118" s="138">
        <v>7</v>
      </c>
      <c r="P118" s="105">
        <v>1359777</v>
      </c>
      <c r="Q118" s="169">
        <v>46036</v>
      </c>
      <c r="R118" s="285">
        <v>46053</v>
      </c>
      <c r="S118" s="105">
        <v>2399606</v>
      </c>
      <c r="T118" s="102">
        <v>46054</v>
      </c>
      <c r="U118" s="264">
        <v>46081</v>
      </c>
      <c r="V118" s="105">
        <v>2399606</v>
      </c>
      <c r="W118" s="102">
        <v>46082</v>
      </c>
      <c r="X118" s="285">
        <v>46112</v>
      </c>
      <c r="Y118" s="105">
        <v>2399606</v>
      </c>
      <c r="Z118" s="160">
        <v>46113</v>
      </c>
      <c r="AA118" s="264">
        <v>46142</v>
      </c>
      <c r="AB118" s="105">
        <v>2399606</v>
      </c>
      <c r="AC118" s="160">
        <v>46143</v>
      </c>
      <c r="AD118" s="264">
        <v>46173</v>
      </c>
      <c r="AE118" s="105">
        <v>2399606</v>
      </c>
      <c r="AF118" s="160">
        <v>46174</v>
      </c>
      <c r="AG118" s="264">
        <v>46203</v>
      </c>
      <c r="AH118" s="103">
        <v>1199803</v>
      </c>
      <c r="AI118" s="160">
        <v>46204</v>
      </c>
      <c r="AJ118" s="160">
        <v>46218</v>
      </c>
      <c r="AK118" s="111"/>
      <c r="AN118" s="170"/>
      <c r="AQ118" s="170"/>
      <c r="AT118" s="170"/>
      <c r="AW118" s="170"/>
      <c r="BI118" s="162" t="s">
        <v>278</v>
      </c>
      <c r="BJ118" s="158" t="s">
        <v>332</v>
      </c>
      <c r="BK118" s="162" t="s">
        <v>280</v>
      </c>
      <c r="BL118" s="138">
        <v>35</v>
      </c>
      <c r="BM118" s="160">
        <v>46036</v>
      </c>
      <c r="BN118" s="176">
        <v>2238444243</v>
      </c>
      <c r="BO118" s="158">
        <v>191</v>
      </c>
      <c r="BP118" s="160">
        <v>46036</v>
      </c>
      <c r="BQ118" s="172">
        <v>14557610</v>
      </c>
      <c r="BR118" s="136"/>
      <c r="BS118" s="137"/>
      <c r="BY118" s="161"/>
      <c r="BZ118" s="170"/>
      <c r="CC118" s="170"/>
      <c r="CF118" s="109"/>
      <c r="CG118" s="109"/>
      <c r="CH118" s="109"/>
      <c r="CI118" s="109"/>
      <c r="CJ118" s="109"/>
      <c r="CK118" s="109"/>
      <c r="CL118" s="109"/>
      <c r="CM118" s="109"/>
      <c r="CN118" s="109"/>
      <c r="CO118" s="109"/>
      <c r="CP118" s="109"/>
      <c r="CQ118" s="109"/>
      <c r="CR118" s="109"/>
      <c r="CS118" s="166" t="s">
        <v>1196</v>
      </c>
      <c r="CT118" s="167">
        <v>1090362963</v>
      </c>
      <c r="CU118" s="158">
        <v>347</v>
      </c>
      <c r="CV118" s="158" t="s">
        <v>761</v>
      </c>
      <c r="CY118" s="162">
        <v>7490</v>
      </c>
      <c r="CZ118" s="162" t="s">
        <v>290</v>
      </c>
      <c r="DA118" s="283">
        <f t="shared" si="6"/>
        <v>14557610</v>
      </c>
      <c r="DB118" s="284">
        <f t="shared" si="7"/>
        <v>0</v>
      </c>
      <c r="DC118" s="283">
        <f t="shared" si="8"/>
        <v>0</v>
      </c>
      <c r="DZ118" s="239" t="s">
        <v>1663</v>
      </c>
      <c r="EA118" s="235" t="s">
        <v>282</v>
      </c>
    </row>
    <row r="119" spans="1:131" s="108" customFormat="1" hidden="1" x14ac:dyDescent="0.2">
      <c r="B119" s="164" t="s">
        <v>1664</v>
      </c>
      <c r="C119" s="203">
        <v>1121959509</v>
      </c>
      <c r="D119" s="108" t="s">
        <v>890</v>
      </c>
      <c r="E119" s="164" t="s">
        <v>292</v>
      </c>
      <c r="F119" s="108" t="s">
        <v>475</v>
      </c>
      <c r="G119" s="98">
        <v>46036</v>
      </c>
      <c r="H119" s="105">
        <v>14557610</v>
      </c>
      <c r="I119" s="164" t="s">
        <v>1931</v>
      </c>
      <c r="J119" s="98">
        <v>46036</v>
      </c>
      <c r="K119" s="98">
        <v>46218</v>
      </c>
      <c r="L119" s="164" t="s">
        <v>288</v>
      </c>
      <c r="M119" s="164" t="s">
        <v>288</v>
      </c>
      <c r="N119" s="164" t="s">
        <v>288</v>
      </c>
      <c r="O119" s="138">
        <v>7</v>
      </c>
      <c r="P119" s="105">
        <v>1359777</v>
      </c>
      <c r="Q119" s="169">
        <v>46036</v>
      </c>
      <c r="R119" s="285">
        <v>46053</v>
      </c>
      <c r="S119" s="105">
        <v>2399606</v>
      </c>
      <c r="T119" s="102">
        <v>46054</v>
      </c>
      <c r="U119" s="264">
        <v>46081</v>
      </c>
      <c r="V119" s="105">
        <v>2399606</v>
      </c>
      <c r="W119" s="102">
        <v>46082</v>
      </c>
      <c r="X119" s="285">
        <v>46112</v>
      </c>
      <c r="Y119" s="105">
        <v>2399606</v>
      </c>
      <c r="Z119" s="160">
        <v>46113</v>
      </c>
      <c r="AA119" s="264">
        <v>46142</v>
      </c>
      <c r="AB119" s="105">
        <v>2399606</v>
      </c>
      <c r="AC119" s="160">
        <v>46143</v>
      </c>
      <c r="AD119" s="264">
        <v>46173</v>
      </c>
      <c r="AE119" s="105">
        <v>2399606</v>
      </c>
      <c r="AF119" s="160">
        <v>46174</v>
      </c>
      <c r="AG119" s="264">
        <v>46203</v>
      </c>
      <c r="AH119" s="103">
        <v>1199803</v>
      </c>
      <c r="AI119" s="160">
        <v>46204</v>
      </c>
      <c r="AJ119" s="160">
        <v>46218</v>
      </c>
      <c r="AK119" s="111"/>
      <c r="AN119" s="170"/>
      <c r="AQ119" s="170"/>
      <c r="AT119" s="170"/>
      <c r="AW119" s="170"/>
      <c r="BI119" s="162" t="s">
        <v>278</v>
      </c>
      <c r="BJ119" s="158" t="s">
        <v>332</v>
      </c>
      <c r="BK119" s="162" t="s">
        <v>280</v>
      </c>
      <c r="BL119" s="138">
        <v>35</v>
      </c>
      <c r="BM119" s="160">
        <v>46036</v>
      </c>
      <c r="BN119" s="176">
        <v>2238444243</v>
      </c>
      <c r="BO119" s="158">
        <v>232</v>
      </c>
      <c r="BP119" s="160">
        <v>46036</v>
      </c>
      <c r="BQ119" s="172">
        <v>14557610</v>
      </c>
      <c r="BR119" s="136"/>
      <c r="BS119" s="137"/>
      <c r="BY119" s="161"/>
      <c r="BZ119" s="170"/>
      <c r="CC119" s="170"/>
      <c r="CF119" s="109"/>
      <c r="CG119" s="109"/>
      <c r="CH119" s="109"/>
      <c r="CI119" s="109"/>
      <c r="CJ119" s="109"/>
      <c r="CK119" s="109"/>
      <c r="CL119" s="109"/>
      <c r="CM119" s="109"/>
      <c r="CN119" s="109"/>
      <c r="CO119" s="109"/>
      <c r="CP119" s="137"/>
      <c r="CQ119" s="109"/>
      <c r="CR119" s="109"/>
      <c r="CS119" s="166" t="s">
        <v>948</v>
      </c>
      <c r="CT119" s="106">
        <v>1121959509</v>
      </c>
      <c r="CU119" s="158">
        <v>347</v>
      </c>
      <c r="CV119" s="158" t="s">
        <v>761</v>
      </c>
      <c r="CY119" s="163">
        <v>7490</v>
      </c>
      <c r="CZ119" s="163" t="s">
        <v>290</v>
      </c>
      <c r="DA119" s="283">
        <f t="shared" si="6"/>
        <v>14557610</v>
      </c>
      <c r="DB119" s="284">
        <f t="shared" si="7"/>
        <v>0</v>
      </c>
      <c r="DC119" s="283">
        <f t="shared" si="8"/>
        <v>0</v>
      </c>
      <c r="DZ119" s="239" t="s">
        <v>1665</v>
      </c>
      <c r="EA119" s="235" t="s">
        <v>282</v>
      </c>
    </row>
    <row r="120" spans="1:131" s="108" customFormat="1" hidden="1" x14ac:dyDescent="0.2">
      <c r="A120" s="164"/>
      <c r="B120" s="164" t="s">
        <v>1666</v>
      </c>
      <c r="C120" s="201">
        <v>1006794793</v>
      </c>
      <c r="D120" s="164" t="s">
        <v>891</v>
      </c>
      <c r="E120" s="164" t="s">
        <v>292</v>
      </c>
      <c r="F120" s="108" t="s">
        <v>475</v>
      </c>
      <c r="G120" s="98">
        <v>46036</v>
      </c>
      <c r="H120" s="105">
        <v>14557610</v>
      </c>
      <c r="I120" s="164" t="s">
        <v>1931</v>
      </c>
      <c r="J120" s="98">
        <v>46036</v>
      </c>
      <c r="K120" s="98">
        <v>46218</v>
      </c>
      <c r="L120" s="164" t="s">
        <v>288</v>
      </c>
      <c r="M120" s="164" t="s">
        <v>288</v>
      </c>
      <c r="N120" s="164" t="s">
        <v>288</v>
      </c>
      <c r="O120" s="138">
        <v>7</v>
      </c>
      <c r="P120" s="105">
        <v>1359777</v>
      </c>
      <c r="Q120" s="169">
        <v>46036</v>
      </c>
      <c r="R120" s="285">
        <v>46053</v>
      </c>
      <c r="S120" s="105">
        <v>2399606</v>
      </c>
      <c r="T120" s="102">
        <v>46054</v>
      </c>
      <c r="U120" s="264">
        <v>46081</v>
      </c>
      <c r="V120" s="105">
        <v>2399606</v>
      </c>
      <c r="W120" s="102">
        <v>46082</v>
      </c>
      <c r="X120" s="285">
        <v>46112</v>
      </c>
      <c r="Y120" s="105">
        <v>2399606</v>
      </c>
      <c r="Z120" s="160">
        <v>46113</v>
      </c>
      <c r="AA120" s="264">
        <v>46142</v>
      </c>
      <c r="AB120" s="105">
        <v>2399606</v>
      </c>
      <c r="AC120" s="160">
        <v>46143</v>
      </c>
      <c r="AD120" s="264">
        <v>46173</v>
      </c>
      <c r="AE120" s="105">
        <v>2399606</v>
      </c>
      <c r="AF120" s="160">
        <v>46174</v>
      </c>
      <c r="AG120" s="264">
        <v>46203</v>
      </c>
      <c r="AH120" s="103">
        <v>1199803</v>
      </c>
      <c r="AI120" s="160">
        <v>46204</v>
      </c>
      <c r="AJ120" s="160">
        <v>46218</v>
      </c>
      <c r="AK120" s="111"/>
      <c r="AN120" s="170"/>
      <c r="AQ120" s="170"/>
      <c r="AT120" s="170"/>
      <c r="AW120" s="170"/>
      <c r="BI120" s="162" t="s">
        <v>278</v>
      </c>
      <c r="BJ120" s="158" t="s">
        <v>332</v>
      </c>
      <c r="BK120" s="162" t="s">
        <v>280</v>
      </c>
      <c r="BL120" s="138">
        <v>35</v>
      </c>
      <c r="BM120" s="160">
        <v>46036</v>
      </c>
      <c r="BN120" s="176">
        <v>2238444243</v>
      </c>
      <c r="BO120" s="158">
        <v>177</v>
      </c>
      <c r="BP120" s="160">
        <v>46036</v>
      </c>
      <c r="BQ120" s="172">
        <v>14557610</v>
      </c>
      <c r="BR120" s="136"/>
      <c r="BS120" s="137"/>
      <c r="BY120" s="161"/>
      <c r="BZ120" s="170"/>
      <c r="CC120" s="170"/>
      <c r="CF120" s="109"/>
      <c r="CG120" s="109"/>
      <c r="CH120" s="109"/>
      <c r="CI120" s="109"/>
      <c r="CJ120" s="109"/>
      <c r="CK120" s="109"/>
      <c r="CL120" s="109"/>
      <c r="CM120" s="109"/>
      <c r="CN120" s="109"/>
      <c r="CO120" s="109"/>
      <c r="CP120" s="137"/>
      <c r="CQ120" s="109"/>
      <c r="CR120" s="109"/>
      <c r="CS120" s="166" t="s">
        <v>1197</v>
      </c>
      <c r="CT120" s="168">
        <v>1006794793</v>
      </c>
      <c r="CU120" s="158">
        <v>347</v>
      </c>
      <c r="CV120" s="158" t="s">
        <v>761</v>
      </c>
      <c r="CY120" s="162">
        <v>7490</v>
      </c>
      <c r="CZ120" s="162" t="s">
        <v>290</v>
      </c>
      <c r="DA120" s="283">
        <f t="shared" si="6"/>
        <v>14557610</v>
      </c>
      <c r="DB120" s="284">
        <f t="shared" si="7"/>
        <v>0</v>
      </c>
      <c r="DC120" s="283">
        <f t="shared" si="8"/>
        <v>0</v>
      </c>
      <c r="DZ120" s="239" t="s">
        <v>1667</v>
      </c>
      <c r="EA120" s="235" t="s">
        <v>282</v>
      </c>
    </row>
    <row r="121" spans="1:131" s="108" customFormat="1" hidden="1" x14ac:dyDescent="0.2">
      <c r="A121" s="164"/>
      <c r="B121" s="164" t="s">
        <v>1668</v>
      </c>
      <c r="C121" s="203">
        <v>1118567972</v>
      </c>
      <c r="D121" s="164" t="s">
        <v>1324</v>
      </c>
      <c r="E121" s="164" t="s">
        <v>292</v>
      </c>
      <c r="F121" s="164" t="s">
        <v>475</v>
      </c>
      <c r="G121" s="98">
        <v>46036</v>
      </c>
      <c r="H121" s="105">
        <v>14557610</v>
      </c>
      <c r="I121" s="164" t="s">
        <v>1931</v>
      </c>
      <c r="J121" s="98">
        <v>46036</v>
      </c>
      <c r="K121" s="98">
        <v>46218</v>
      </c>
      <c r="L121" s="164" t="s">
        <v>288</v>
      </c>
      <c r="M121" s="164" t="s">
        <v>288</v>
      </c>
      <c r="N121" s="164" t="s">
        <v>288</v>
      </c>
      <c r="O121" s="138">
        <v>7</v>
      </c>
      <c r="P121" s="105">
        <v>1359777</v>
      </c>
      <c r="Q121" s="169">
        <v>46036</v>
      </c>
      <c r="R121" s="285">
        <v>46053</v>
      </c>
      <c r="S121" s="105">
        <v>2399606</v>
      </c>
      <c r="T121" s="102">
        <v>46054</v>
      </c>
      <c r="U121" s="264">
        <v>46081</v>
      </c>
      <c r="V121" s="105">
        <v>2399606</v>
      </c>
      <c r="W121" s="102">
        <v>46082</v>
      </c>
      <c r="X121" s="285">
        <v>46112</v>
      </c>
      <c r="Y121" s="105">
        <v>2399606</v>
      </c>
      <c r="Z121" s="160">
        <v>46113</v>
      </c>
      <c r="AA121" s="264">
        <v>46142</v>
      </c>
      <c r="AB121" s="105">
        <v>2399606</v>
      </c>
      <c r="AC121" s="160">
        <v>46143</v>
      </c>
      <c r="AD121" s="264">
        <v>46173</v>
      </c>
      <c r="AE121" s="105">
        <v>2399606</v>
      </c>
      <c r="AF121" s="160">
        <v>46174</v>
      </c>
      <c r="AG121" s="264">
        <v>46203</v>
      </c>
      <c r="AH121" s="103">
        <v>1199803</v>
      </c>
      <c r="AI121" s="160">
        <v>46204</v>
      </c>
      <c r="AJ121" s="160">
        <v>46218</v>
      </c>
      <c r="AK121" s="111"/>
      <c r="AN121" s="170"/>
      <c r="AQ121" s="170"/>
      <c r="AT121" s="170"/>
      <c r="AW121" s="170"/>
      <c r="BI121" s="162" t="s">
        <v>278</v>
      </c>
      <c r="BJ121" s="158" t="s">
        <v>332</v>
      </c>
      <c r="BK121" s="162" t="s">
        <v>280</v>
      </c>
      <c r="BL121" s="138">
        <v>35</v>
      </c>
      <c r="BM121" s="160">
        <v>46036</v>
      </c>
      <c r="BN121" s="176">
        <v>2238444243</v>
      </c>
      <c r="BO121" s="158">
        <v>192</v>
      </c>
      <c r="BP121" s="160">
        <v>46036</v>
      </c>
      <c r="BQ121" s="172">
        <v>14557610</v>
      </c>
      <c r="BR121" s="136"/>
      <c r="BS121" s="137"/>
      <c r="BY121" s="161"/>
      <c r="BZ121" s="170"/>
      <c r="CC121" s="170"/>
      <c r="CF121" s="109"/>
      <c r="CG121" s="109"/>
      <c r="CH121" s="109"/>
      <c r="CI121" s="109"/>
      <c r="CJ121" s="109"/>
      <c r="CK121" s="109"/>
      <c r="CL121" s="109"/>
      <c r="CM121" s="109"/>
      <c r="CN121" s="109"/>
      <c r="CO121" s="109"/>
      <c r="CP121" s="109"/>
      <c r="CQ121" s="109"/>
      <c r="CR121" s="109"/>
      <c r="CS121" s="166" t="s">
        <v>1938</v>
      </c>
      <c r="CT121" s="168">
        <v>1118567972</v>
      </c>
      <c r="CU121" s="158">
        <v>347</v>
      </c>
      <c r="CV121" s="158" t="s">
        <v>761</v>
      </c>
      <c r="CY121" s="246">
        <v>8299</v>
      </c>
      <c r="CZ121" s="246" t="s">
        <v>290</v>
      </c>
      <c r="DA121" s="283">
        <f t="shared" si="6"/>
        <v>14557610</v>
      </c>
      <c r="DB121" s="284">
        <f t="shared" si="7"/>
        <v>0</v>
      </c>
      <c r="DC121" s="283">
        <f t="shared" si="8"/>
        <v>0</v>
      </c>
      <c r="DZ121" s="239" t="s">
        <v>1669</v>
      </c>
      <c r="EA121" s="235" t="s">
        <v>282</v>
      </c>
    </row>
    <row r="122" spans="1:131" s="108" customFormat="1" hidden="1" x14ac:dyDescent="0.2">
      <c r="A122" s="164"/>
      <c r="B122" s="164" t="s">
        <v>1670</v>
      </c>
      <c r="C122" s="201">
        <v>1121957762</v>
      </c>
      <c r="D122" s="164" t="s">
        <v>892</v>
      </c>
      <c r="E122" s="164" t="s">
        <v>292</v>
      </c>
      <c r="F122" s="164" t="s">
        <v>475</v>
      </c>
      <c r="G122" s="98">
        <v>46036</v>
      </c>
      <c r="H122" s="105">
        <v>14557610</v>
      </c>
      <c r="I122" s="164" t="s">
        <v>1931</v>
      </c>
      <c r="J122" s="98">
        <v>46036</v>
      </c>
      <c r="K122" s="98">
        <v>46218</v>
      </c>
      <c r="L122" s="164" t="s">
        <v>288</v>
      </c>
      <c r="M122" s="164" t="s">
        <v>288</v>
      </c>
      <c r="N122" s="164" t="s">
        <v>288</v>
      </c>
      <c r="O122" s="138">
        <v>7</v>
      </c>
      <c r="P122" s="105">
        <v>1359777</v>
      </c>
      <c r="Q122" s="169">
        <v>46036</v>
      </c>
      <c r="R122" s="285">
        <v>46053</v>
      </c>
      <c r="S122" s="105">
        <v>2399606</v>
      </c>
      <c r="T122" s="102">
        <v>46054</v>
      </c>
      <c r="U122" s="264">
        <v>46081</v>
      </c>
      <c r="V122" s="105">
        <v>2399606</v>
      </c>
      <c r="W122" s="102">
        <v>46082</v>
      </c>
      <c r="X122" s="285">
        <v>46112</v>
      </c>
      <c r="Y122" s="105">
        <v>2399606</v>
      </c>
      <c r="Z122" s="160">
        <v>46113</v>
      </c>
      <c r="AA122" s="264">
        <v>46142</v>
      </c>
      <c r="AB122" s="105">
        <v>2399606</v>
      </c>
      <c r="AC122" s="160">
        <v>46143</v>
      </c>
      <c r="AD122" s="264">
        <v>46173</v>
      </c>
      <c r="AE122" s="105">
        <v>2399606</v>
      </c>
      <c r="AF122" s="160">
        <v>46174</v>
      </c>
      <c r="AG122" s="264">
        <v>46203</v>
      </c>
      <c r="AH122" s="103">
        <v>1199803</v>
      </c>
      <c r="AI122" s="160">
        <v>46204</v>
      </c>
      <c r="AJ122" s="160">
        <v>46218</v>
      </c>
      <c r="AK122" s="111"/>
      <c r="AN122" s="170"/>
      <c r="AQ122" s="170"/>
      <c r="AT122" s="170"/>
      <c r="AW122" s="170"/>
      <c r="BI122" s="162" t="s">
        <v>278</v>
      </c>
      <c r="BJ122" s="158" t="s">
        <v>332</v>
      </c>
      <c r="BK122" s="162" t="s">
        <v>280</v>
      </c>
      <c r="BL122" s="138">
        <v>35</v>
      </c>
      <c r="BM122" s="160">
        <v>46036</v>
      </c>
      <c r="BN122" s="176">
        <v>2238444243</v>
      </c>
      <c r="BO122" s="158">
        <v>231</v>
      </c>
      <c r="BP122" s="160">
        <v>46036</v>
      </c>
      <c r="BQ122" s="172">
        <v>14557610</v>
      </c>
      <c r="BR122" s="136"/>
      <c r="BS122" s="137"/>
      <c r="BY122" s="161"/>
      <c r="BZ122" s="170"/>
      <c r="CC122" s="170"/>
      <c r="CF122" s="109"/>
      <c r="CG122" s="109"/>
      <c r="CH122" s="109"/>
      <c r="CI122" s="109"/>
      <c r="CJ122" s="109"/>
      <c r="CK122" s="109"/>
      <c r="CL122" s="109"/>
      <c r="CM122" s="109"/>
      <c r="CN122" s="109"/>
      <c r="CO122" s="109"/>
      <c r="CP122" s="137"/>
      <c r="CQ122" s="109"/>
      <c r="CR122" s="109"/>
      <c r="CS122" s="166" t="s">
        <v>1939</v>
      </c>
      <c r="CT122" s="168">
        <v>1121957762</v>
      </c>
      <c r="CU122" s="158">
        <v>347</v>
      </c>
      <c r="CV122" s="158" t="s">
        <v>761</v>
      </c>
      <c r="CY122" s="162">
        <v>8299</v>
      </c>
      <c r="CZ122" s="162" t="s">
        <v>290</v>
      </c>
      <c r="DA122" s="283">
        <f t="shared" si="6"/>
        <v>14557610</v>
      </c>
      <c r="DB122" s="284">
        <f t="shared" si="7"/>
        <v>0</v>
      </c>
      <c r="DC122" s="283">
        <f t="shared" si="8"/>
        <v>0</v>
      </c>
      <c r="DZ122" s="239" t="s">
        <v>1671</v>
      </c>
      <c r="EA122" s="235" t="s">
        <v>282</v>
      </c>
    </row>
    <row r="123" spans="1:131" s="108" customFormat="1" hidden="1" x14ac:dyDescent="0.2">
      <c r="A123" s="164"/>
      <c r="B123" s="164" t="s">
        <v>1672</v>
      </c>
      <c r="C123" s="201">
        <v>12636578</v>
      </c>
      <c r="D123" s="164" t="s">
        <v>371</v>
      </c>
      <c r="E123" s="164" t="s">
        <v>291</v>
      </c>
      <c r="F123" s="164" t="s">
        <v>372</v>
      </c>
      <c r="G123" s="98">
        <v>46036</v>
      </c>
      <c r="H123" s="105">
        <v>20551907</v>
      </c>
      <c r="I123" s="164" t="s">
        <v>1931</v>
      </c>
      <c r="J123" s="98">
        <v>46036</v>
      </c>
      <c r="K123" s="98">
        <v>46218</v>
      </c>
      <c r="L123" s="164" t="s">
        <v>288</v>
      </c>
      <c r="M123" s="164" t="s">
        <v>288</v>
      </c>
      <c r="N123" s="164" t="s">
        <v>288</v>
      </c>
      <c r="O123" s="138">
        <v>7</v>
      </c>
      <c r="P123" s="105">
        <v>1919684</v>
      </c>
      <c r="Q123" s="169">
        <v>46036</v>
      </c>
      <c r="R123" s="285">
        <v>46053</v>
      </c>
      <c r="S123" s="105">
        <v>3387677</v>
      </c>
      <c r="T123" s="102">
        <v>46054</v>
      </c>
      <c r="U123" s="264">
        <v>46081</v>
      </c>
      <c r="V123" s="105">
        <v>3387677</v>
      </c>
      <c r="W123" s="102">
        <v>46082</v>
      </c>
      <c r="X123" s="285">
        <v>46112</v>
      </c>
      <c r="Y123" s="105">
        <v>3387677</v>
      </c>
      <c r="Z123" s="160">
        <v>46113</v>
      </c>
      <c r="AA123" s="264">
        <v>46142</v>
      </c>
      <c r="AB123" s="105">
        <v>3387677</v>
      </c>
      <c r="AC123" s="160">
        <v>46143</v>
      </c>
      <c r="AD123" s="264">
        <v>46173</v>
      </c>
      <c r="AE123" s="105">
        <v>3387677</v>
      </c>
      <c r="AF123" s="160">
        <v>46174</v>
      </c>
      <c r="AG123" s="264">
        <v>46203</v>
      </c>
      <c r="AH123" s="103">
        <v>1693838</v>
      </c>
      <c r="AI123" s="160">
        <v>46204</v>
      </c>
      <c r="AJ123" s="160">
        <v>46218</v>
      </c>
      <c r="AK123" s="111"/>
      <c r="AN123" s="170"/>
      <c r="AQ123" s="170"/>
      <c r="AT123" s="170"/>
      <c r="AW123" s="170"/>
      <c r="BI123" s="162" t="s">
        <v>278</v>
      </c>
      <c r="BJ123" s="158" t="s">
        <v>332</v>
      </c>
      <c r="BK123" s="162" t="s">
        <v>280</v>
      </c>
      <c r="BL123" s="138">
        <v>35</v>
      </c>
      <c r="BM123" s="160">
        <v>46036</v>
      </c>
      <c r="BN123" s="176">
        <v>2238444243</v>
      </c>
      <c r="BO123" s="158">
        <v>126</v>
      </c>
      <c r="BP123" s="160">
        <v>46036</v>
      </c>
      <c r="BQ123" s="172">
        <v>20551907</v>
      </c>
      <c r="BR123" s="136"/>
      <c r="BS123" s="137"/>
      <c r="BY123" s="161"/>
      <c r="BZ123" s="170"/>
      <c r="CC123" s="170"/>
      <c r="CF123" s="109"/>
      <c r="CG123" s="109"/>
      <c r="CH123" s="109"/>
      <c r="CI123" s="109"/>
      <c r="CJ123" s="109"/>
      <c r="CK123" s="109"/>
      <c r="CL123" s="109"/>
      <c r="CM123" s="109"/>
      <c r="CN123" s="109"/>
      <c r="CO123" s="109"/>
      <c r="CP123" s="109"/>
      <c r="CQ123" s="109"/>
      <c r="CR123" s="109"/>
      <c r="CS123" s="166" t="s">
        <v>1940</v>
      </c>
      <c r="CT123" s="99">
        <v>12636578</v>
      </c>
      <c r="CU123" s="158">
        <v>184</v>
      </c>
      <c r="CV123" s="158" t="s">
        <v>1111</v>
      </c>
      <c r="CY123" s="162">
        <v>7490</v>
      </c>
      <c r="CZ123" s="162" t="s">
        <v>290</v>
      </c>
      <c r="DA123" s="283">
        <f t="shared" si="6"/>
        <v>20551907</v>
      </c>
      <c r="DB123" s="284">
        <f t="shared" si="7"/>
        <v>0</v>
      </c>
      <c r="DC123" s="283">
        <f t="shared" si="8"/>
        <v>0</v>
      </c>
      <c r="DZ123" s="239" t="s">
        <v>1673</v>
      </c>
      <c r="EA123" s="235" t="s">
        <v>1077</v>
      </c>
    </row>
    <row r="124" spans="1:131" s="108" customFormat="1" hidden="1" x14ac:dyDescent="0.2">
      <c r="A124" s="202"/>
      <c r="B124" s="164" t="s">
        <v>1674</v>
      </c>
      <c r="C124" s="201">
        <v>1121900999</v>
      </c>
      <c r="D124" s="164" t="s">
        <v>489</v>
      </c>
      <c r="E124" s="164" t="s">
        <v>291</v>
      </c>
      <c r="F124" s="164" t="s">
        <v>490</v>
      </c>
      <c r="G124" s="98">
        <v>46036</v>
      </c>
      <c r="H124" s="105">
        <v>24833560</v>
      </c>
      <c r="I124" s="164" t="s">
        <v>1931</v>
      </c>
      <c r="J124" s="98">
        <v>46036</v>
      </c>
      <c r="K124" s="98">
        <v>46218</v>
      </c>
      <c r="L124" s="164" t="s">
        <v>288</v>
      </c>
      <c r="M124" s="164" t="s">
        <v>288</v>
      </c>
      <c r="N124" s="164" t="s">
        <v>288</v>
      </c>
      <c r="O124" s="138">
        <v>7</v>
      </c>
      <c r="P124" s="105">
        <v>2319618</v>
      </c>
      <c r="Q124" s="169">
        <v>46036</v>
      </c>
      <c r="R124" s="285">
        <v>46053</v>
      </c>
      <c r="S124" s="105">
        <v>4093444</v>
      </c>
      <c r="T124" s="102">
        <v>46054</v>
      </c>
      <c r="U124" s="264">
        <v>46081</v>
      </c>
      <c r="V124" s="105">
        <v>4093444</v>
      </c>
      <c r="W124" s="102">
        <v>46082</v>
      </c>
      <c r="X124" s="285">
        <v>46112</v>
      </c>
      <c r="Y124" s="105">
        <v>4093444</v>
      </c>
      <c r="Z124" s="160">
        <v>46113</v>
      </c>
      <c r="AA124" s="264">
        <v>46142</v>
      </c>
      <c r="AB124" s="105">
        <v>4093444</v>
      </c>
      <c r="AC124" s="160">
        <v>46143</v>
      </c>
      <c r="AD124" s="264">
        <v>46173</v>
      </c>
      <c r="AE124" s="105">
        <v>4093444</v>
      </c>
      <c r="AF124" s="160">
        <v>46174</v>
      </c>
      <c r="AG124" s="264">
        <v>46203</v>
      </c>
      <c r="AH124" s="103">
        <v>2046722</v>
      </c>
      <c r="AI124" s="160">
        <v>46204</v>
      </c>
      <c r="AJ124" s="160">
        <v>46218</v>
      </c>
      <c r="AK124" s="111"/>
      <c r="AN124" s="170"/>
      <c r="AQ124" s="170"/>
      <c r="AT124" s="170"/>
      <c r="AW124" s="170"/>
      <c r="BI124" s="162" t="s">
        <v>278</v>
      </c>
      <c r="BJ124" s="158" t="s">
        <v>332</v>
      </c>
      <c r="BK124" s="162" t="s">
        <v>280</v>
      </c>
      <c r="BL124" s="138">
        <v>35</v>
      </c>
      <c r="BM124" s="160">
        <v>46036</v>
      </c>
      <c r="BN124" s="176">
        <v>2238444243</v>
      </c>
      <c r="BO124" s="158">
        <v>216</v>
      </c>
      <c r="BP124" s="160">
        <v>46036</v>
      </c>
      <c r="BQ124" s="172">
        <v>24833560</v>
      </c>
      <c r="BR124" s="136"/>
      <c r="BS124" s="137"/>
      <c r="BY124" s="161"/>
      <c r="BZ124" s="170"/>
      <c r="CC124" s="170"/>
      <c r="CF124" s="109"/>
      <c r="CG124" s="109"/>
      <c r="CH124" s="109"/>
      <c r="CI124" s="109"/>
      <c r="CJ124" s="109"/>
      <c r="CK124" s="109"/>
      <c r="CL124" s="109"/>
      <c r="CM124" s="109"/>
      <c r="CN124" s="109"/>
      <c r="CO124" s="109"/>
      <c r="CP124" s="137"/>
      <c r="CQ124" s="109"/>
      <c r="CR124" s="109"/>
      <c r="CS124" s="166" t="s">
        <v>723</v>
      </c>
      <c r="CT124" s="168">
        <v>1121900999</v>
      </c>
      <c r="CU124" s="158">
        <v>184</v>
      </c>
      <c r="CV124" s="158" t="s">
        <v>762</v>
      </c>
      <c r="CY124" s="162">
        <v>8299</v>
      </c>
      <c r="CZ124" s="162" t="s">
        <v>290</v>
      </c>
      <c r="DA124" s="283">
        <f t="shared" si="6"/>
        <v>24833560</v>
      </c>
      <c r="DB124" s="284">
        <f t="shared" si="7"/>
        <v>0</v>
      </c>
      <c r="DC124" s="283">
        <f t="shared" si="8"/>
        <v>0</v>
      </c>
      <c r="DZ124" s="239" t="s">
        <v>1675</v>
      </c>
      <c r="EA124" s="235" t="s">
        <v>1081</v>
      </c>
    </row>
    <row r="125" spans="1:131" s="108" customFormat="1" hidden="1" x14ac:dyDescent="0.2">
      <c r="A125" s="164"/>
      <c r="B125" s="164" t="s">
        <v>1676</v>
      </c>
      <c r="C125" s="201">
        <v>1121963548</v>
      </c>
      <c r="D125" s="164" t="s">
        <v>491</v>
      </c>
      <c r="E125" s="164" t="s">
        <v>291</v>
      </c>
      <c r="F125" s="164" t="s">
        <v>490</v>
      </c>
      <c r="G125" s="98">
        <v>46036</v>
      </c>
      <c r="H125" s="105">
        <v>18331531</v>
      </c>
      <c r="I125" s="164" t="s">
        <v>1931</v>
      </c>
      <c r="J125" s="98">
        <v>46036</v>
      </c>
      <c r="K125" s="98">
        <v>46218</v>
      </c>
      <c r="L125" s="164" t="s">
        <v>288</v>
      </c>
      <c r="M125" s="164" t="s">
        <v>288</v>
      </c>
      <c r="N125" s="164" t="s">
        <v>288</v>
      </c>
      <c r="O125" s="138">
        <v>7</v>
      </c>
      <c r="P125" s="105">
        <v>1712286</v>
      </c>
      <c r="Q125" s="169">
        <v>46036</v>
      </c>
      <c r="R125" s="285">
        <v>46053</v>
      </c>
      <c r="S125" s="105">
        <v>3021681</v>
      </c>
      <c r="T125" s="102">
        <v>46054</v>
      </c>
      <c r="U125" s="264">
        <v>46081</v>
      </c>
      <c r="V125" s="105">
        <v>3021681</v>
      </c>
      <c r="W125" s="102">
        <v>46082</v>
      </c>
      <c r="X125" s="285">
        <v>46112</v>
      </c>
      <c r="Y125" s="105">
        <v>3021681</v>
      </c>
      <c r="Z125" s="160">
        <v>46113</v>
      </c>
      <c r="AA125" s="264">
        <v>46142</v>
      </c>
      <c r="AB125" s="105">
        <v>3021681</v>
      </c>
      <c r="AC125" s="160">
        <v>46143</v>
      </c>
      <c r="AD125" s="264">
        <v>46173</v>
      </c>
      <c r="AE125" s="105">
        <v>3021681</v>
      </c>
      <c r="AF125" s="160">
        <v>46174</v>
      </c>
      <c r="AG125" s="264">
        <v>46203</v>
      </c>
      <c r="AH125" s="103">
        <v>1510840</v>
      </c>
      <c r="AI125" s="160">
        <v>46204</v>
      </c>
      <c r="AJ125" s="160">
        <v>46218</v>
      </c>
      <c r="AK125" s="111"/>
      <c r="AN125" s="170"/>
      <c r="AQ125" s="170"/>
      <c r="AT125" s="170"/>
      <c r="AW125" s="170"/>
      <c r="BI125" s="162" t="s">
        <v>278</v>
      </c>
      <c r="BJ125" s="158" t="s">
        <v>332</v>
      </c>
      <c r="BK125" s="162" t="s">
        <v>280</v>
      </c>
      <c r="BL125" s="138">
        <v>35</v>
      </c>
      <c r="BM125" s="160">
        <v>46036</v>
      </c>
      <c r="BN125" s="176">
        <v>2238444243</v>
      </c>
      <c r="BO125" s="158">
        <v>234</v>
      </c>
      <c r="BP125" s="160">
        <v>46036</v>
      </c>
      <c r="BQ125" s="172">
        <v>18331531</v>
      </c>
      <c r="BR125" s="136"/>
      <c r="BS125" s="137"/>
      <c r="BY125" s="161"/>
      <c r="BZ125" s="170"/>
      <c r="CC125" s="170"/>
      <c r="CF125" s="109"/>
      <c r="CG125" s="109"/>
      <c r="CH125" s="109"/>
      <c r="CI125" s="109"/>
      <c r="CJ125" s="109"/>
      <c r="CK125" s="109"/>
      <c r="CL125" s="109"/>
      <c r="CM125" s="109"/>
      <c r="CN125" s="109"/>
      <c r="CO125" s="109"/>
      <c r="CP125" s="109"/>
      <c r="CQ125" s="109"/>
      <c r="CR125" s="109"/>
      <c r="CS125" s="166" t="s">
        <v>1941</v>
      </c>
      <c r="CT125" s="99">
        <v>1121963548</v>
      </c>
      <c r="CU125" s="158">
        <v>184</v>
      </c>
      <c r="CV125" s="158" t="s">
        <v>762</v>
      </c>
      <c r="CY125" s="162">
        <v>8299</v>
      </c>
      <c r="CZ125" s="162" t="s">
        <v>290</v>
      </c>
      <c r="DA125" s="283">
        <f t="shared" si="6"/>
        <v>18331531</v>
      </c>
      <c r="DB125" s="284">
        <f t="shared" si="7"/>
        <v>0</v>
      </c>
      <c r="DC125" s="283">
        <f t="shared" si="8"/>
        <v>0</v>
      </c>
      <c r="DZ125" s="239" t="s">
        <v>1677</v>
      </c>
      <c r="EA125" s="235" t="s">
        <v>1081</v>
      </c>
    </row>
    <row r="126" spans="1:131" s="108" customFormat="1" hidden="1" x14ac:dyDescent="0.2">
      <c r="A126" s="164"/>
      <c r="B126" s="164" t="s">
        <v>1678</v>
      </c>
      <c r="C126" s="201">
        <v>1013599680</v>
      </c>
      <c r="D126" s="164" t="s">
        <v>492</v>
      </c>
      <c r="E126" s="164" t="s">
        <v>291</v>
      </c>
      <c r="F126" s="164" t="s">
        <v>490</v>
      </c>
      <c r="G126" s="98">
        <v>46036</v>
      </c>
      <c r="H126" s="105">
        <v>18331531</v>
      </c>
      <c r="I126" s="164" t="s">
        <v>1931</v>
      </c>
      <c r="J126" s="98">
        <v>46036</v>
      </c>
      <c r="K126" s="98">
        <v>46218</v>
      </c>
      <c r="L126" s="164" t="s">
        <v>288</v>
      </c>
      <c r="M126" s="164" t="s">
        <v>288</v>
      </c>
      <c r="N126" s="164" t="s">
        <v>288</v>
      </c>
      <c r="O126" s="138">
        <v>7</v>
      </c>
      <c r="P126" s="105">
        <v>1712286</v>
      </c>
      <c r="Q126" s="169">
        <v>46036</v>
      </c>
      <c r="R126" s="285">
        <v>46053</v>
      </c>
      <c r="S126" s="105">
        <v>3021681</v>
      </c>
      <c r="T126" s="102">
        <v>46054</v>
      </c>
      <c r="U126" s="264">
        <v>46081</v>
      </c>
      <c r="V126" s="105">
        <v>3021681</v>
      </c>
      <c r="W126" s="102">
        <v>46082</v>
      </c>
      <c r="X126" s="285">
        <v>46112</v>
      </c>
      <c r="Y126" s="105">
        <v>3021681</v>
      </c>
      <c r="Z126" s="160">
        <v>46113</v>
      </c>
      <c r="AA126" s="264">
        <v>46142</v>
      </c>
      <c r="AB126" s="105">
        <v>3021681</v>
      </c>
      <c r="AC126" s="160">
        <v>46143</v>
      </c>
      <c r="AD126" s="264">
        <v>46173</v>
      </c>
      <c r="AE126" s="105">
        <v>3021681</v>
      </c>
      <c r="AF126" s="160">
        <v>46174</v>
      </c>
      <c r="AG126" s="264">
        <v>46203</v>
      </c>
      <c r="AH126" s="103">
        <v>1510840</v>
      </c>
      <c r="AI126" s="160">
        <v>46204</v>
      </c>
      <c r="AJ126" s="160">
        <v>46218</v>
      </c>
      <c r="AK126" s="111"/>
      <c r="AN126" s="170"/>
      <c r="AQ126" s="170"/>
      <c r="AT126" s="170"/>
      <c r="AW126" s="170"/>
      <c r="BI126" s="162" t="s">
        <v>278</v>
      </c>
      <c r="BJ126" s="158" t="s">
        <v>332</v>
      </c>
      <c r="BK126" s="162" t="s">
        <v>280</v>
      </c>
      <c r="BL126" s="138">
        <v>35</v>
      </c>
      <c r="BM126" s="160">
        <v>46036</v>
      </c>
      <c r="BN126" s="176">
        <v>2238444243</v>
      </c>
      <c r="BO126" s="158">
        <v>184</v>
      </c>
      <c r="BP126" s="160">
        <v>46036</v>
      </c>
      <c r="BQ126" s="172">
        <v>18331531</v>
      </c>
      <c r="BR126" s="136"/>
      <c r="BS126" s="137"/>
      <c r="BY126" s="161"/>
      <c r="BZ126" s="170"/>
      <c r="CC126" s="170"/>
      <c r="CF126" s="109"/>
      <c r="CG126" s="109"/>
      <c r="CH126" s="109"/>
      <c r="CI126" s="109"/>
      <c r="CJ126" s="109"/>
      <c r="CK126" s="109"/>
      <c r="CL126" s="109"/>
      <c r="CM126" s="109"/>
      <c r="CN126" s="109"/>
      <c r="CO126" s="109"/>
      <c r="CP126" s="137"/>
      <c r="CQ126" s="109"/>
      <c r="CR126" s="109"/>
      <c r="CS126" s="166" t="s">
        <v>724</v>
      </c>
      <c r="CT126" s="167">
        <v>1013599680</v>
      </c>
      <c r="CU126" s="158">
        <v>184</v>
      </c>
      <c r="CV126" s="158" t="s">
        <v>762</v>
      </c>
      <c r="CY126" s="162">
        <v>8299</v>
      </c>
      <c r="CZ126" s="162" t="s">
        <v>290</v>
      </c>
      <c r="DA126" s="283">
        <f t="shared" si="6"/>
        <v>18331531</v>
      </c>
      <c r="DB126" s="284">
        <f t="shared" si="7"/>
        <v>0</v>
      </c>
      <c r="DC126" s="283">
        <f t="shared" si="8"/>
        <v>0</v>
      </c>
      <c r="DZ126" s="239" t="s">
        <v>1679</v>
      </c>
      <c r="EA126" s="235" t="s">
        <v>1081</v>
      </c>
    </row>
    <row r="127" spans="1:131" s="108" customFormat="1" hidden="1" x14ac:dyDescent="0.2">
      <c r="A127" s="164"/>
      <c r="B127" s="164" t="s">
        <v>1680</v>
      </c>
      <c r="C127" s="201">
        <v>1193133970</v>
      </c>
      <c r="D127" s="164" t="s">
        <v>1199</v>
      </c>
      <c r="E127" s="164" t="s">
        <v>292</v>
      </c>
      <c r="F127" s="164" t="s">
        <v>494</v>
      </c>
      <c r="G127" s="98">
        <v>46036</v>
      </c>
      <c r="H127" s="105">
        <v>14557610</v>
      </c>
      <c r="I127" s="164" t="s">
        <v>1931</v>
      </c>
      <c r="J127" s="98">
        <v>46036</v>
      </c>
      <c r="K127" s="98">
        <v>46218</v>
      </c>
      <c r="L127" s="164" t="s">
        <v>288</v>
      </c>
      <c r="M127" s="164" t="s">
        <v>288</v>
      </c>
      <c r="N127" s="164" t="s">
        <v>288</v>
      </c>
      <c r="O127" s="138">
        <v>7</v>
      </c>
      <c r="P127" s="105">
        <v>1359777</v>
      </c>
      <c r="Q127" s="169">
        <v>46036</v>
      </c>
      <c r="R127" s="285">
        <v>46053</v>
      </c>
      <c r="S127" s="105">
        <v>2399606</v>
      </c>
      <c r="T127" s="102">
        <v>46054</v>
      </c>
      <c r="U127" s="264">
        <v>46081</v>
      </c>
      <c r="V127" s="105">
        <v>2399606</v>
      </c>
      <c r="W127" s="102">
        <v>46082</v>
      </c>
      <c r="X127" s="285">
        <v>46112</v>
      </c>
      <c r="Y127" s="105">
        <v>2399606</v>
      </c>
      <c r="Z127" s="160">
        <v>46113</v>
      </c>
      <c r="AA127" s="264">
        <v>46142</v>
      </c>
      <c r="AB127" s="105">
        <v>2399606</v>
      </c>
      <c r="AC127" s="160">
        <v>46143</v>
      </c>
      <c r="AD127" s="264">
        <v>46173</v>
      </c>
      <c r="AE127" s="105">
        <v>2399606</v>
      </c>
      <c r="AF127" s="160">
        <v>46174</v>
      </c>
      <c r="AG127" s="264">
        <v>46203</v>
      </c>
      <c r="AH127" s="103">
        <v>1199803</v>
      </c>
      <c r="AI127" s="160">
        <v>46204</v>
      </c>
      <c r="AJ127" s="160">
        <v>46218</v>
      </c>
      <c r="AK127" s="111"/>
      <c r="AN127" s="170"/>
      <c r="AQ127" s="170"/>
      <c r="AT127" s="170"/>
      <c r="AW127" s="170"/>
      <c r="BI127" s="162" t="s">
        <v>278</v>
      </c>
      <c r="BJ127" s="158" t="s">
        <v>332</v>
      </c>
      <c r="BK127" s="162" t="s">
        <v>280</v>
      </c>
      <c r="BL127" s="138">
        <v>35</v>
      </c>
      <c r="BM127" s="160">
        <v>46036</v>
      </c>
      <c r="BN127" s="176">
        <v>2238444243</v>
      </c>
      <c r="BO127" s="158">
        <v>237</v>
      </c>
      <c r="BP127" s="160">
        <v>46036</v>
      </c>
      <c r="BQ127" s="172">
        <v>14557610</v>
      </c>
      <c r="BR127" s="136"/>
      <c r="BS127" s="137"/>
      <c r="BY127" s="161"/>
      <c r="BZ127" s="170"/>
      <c r="CC127" s="170"/>
      <c r="CF127" s="109"/>
      <c r="CG127" s="109"/>
      <c r="CH127" s="109"/>
      <c r="CI127" s="109"/>
      <c r="CJ127" s="109"/>
      <c r="CK127" s="109"/>
      <c r="CL127" s="109"/>
      <c r="CM127" s="109"/>
      <c r="CN127" s="109"/>
      <c r="CO127" s="109"/>
      <c r="CP127" s="109"/>
      <c r="CQ127" s="109"/>
      <c r="CR127" s="109"/>
      <c r="CS127" s="166" t="s">
        <v>1200</v>
      </c>
      <c r="CT127" s="168">
        <v>1193133970</v>
      </c>
      <c r="CU127" s="158">
        <v>184</v>
      </c>
      <c r="CV127" s="158" t="s">
        <v>762</v>
      </c>
      <c r="CY127" s="246">
        <v>8299</v>
      </c>
      <c r="CZ127" s="246" t="s">
        <v>290</v>
      </c>
      <c r="DA127" s="283">
        <f t="shared" si="6"/>
        <v>14557610</v>
      </c>
      <c r="DB127" s="284">
        <f t="shared" si="7"/>
        <v>0</v>
      </c>
      <c r="DC127" s="283">
        <f t="shared" si="8"/>
        <v>0</v>
      </c>
      <c r="DZ127" s="239" t="s">
        <v>1681</v>
      </c>
      <c r="EA127" s="235" t="s">
        <v>1081</v>
      </c>
    </row>
    <row r="128" spans="1:131" s="108" customFormat="1" hidden="1" x14ac:dyDescent="0.2">
      <c r="A128" s="164"/>
      <c r="B128" s="164" t="s">
        <v>1682</v>
      </c>
      <c r="C128" s="201">
        <v>40390826</v>
      </c>
      <c r="D128" s="164" t="s">
        <v>1134</v>
      </c>
      <c r="E128" s="164" t="s">
        <v>291</v>
      </c>
      <c r="F128" s="164" t="s">
        <v>496</v>
      </c>
      <c r="G128" s="98">
        <v>46036</v>
      </c>
      <c r="H128" s="105">
        <v>20551907</v>
      </c>
      <c r="I128" s="164" t="s">
        <v>1931</v>
      </c>
      <c r="J128" s="98">
        <v>46036</v>
      </c>
      <c r="K128" s="98">
        <v>46218</v>
      </c>
      <c r="L128" s="164" t="s">
        <v>288</v>
      </c>
      <c r="M128" s="164" t="s">
        <v>288</v>
      </c>
      <c r="N128" s="164" t="s">
        <v>288</v>
      </c>
      <c r="O128" s="138">
        <v>7</v>
      </c>
      <c r="P128" s="105">
        <v>1919684</v>
      </c>
      <c r="Q128" s="169">
        <v>46036</v>
      </c>
      <c r="R128" s="285">
        <v>46053</v>
      </c>
      <c r="S128" s="105">
        <v>3387677</v>
      </c>
      <c r="T128" s="102">
        <v>46054</v>
      </c>
      <c r="U128" s="264">
        <v>46081</v>
      </c>
      <c r="V128" s="105">
        <v>3387677</v>
      </c>
      <c r="W128" s="102">
        <v>46082</v>
      </c>
      <c r="X128" s="285">
        <v>46112</v>
      </c>
      <c r="Y128" s="105">
        <v>3387677</v>
      </c>
      <c r="Z128" s="160">
        <v>46113</v>
      </c>
      <c r="AA128" s="264">
        <v>46142</v>
      </c>
      <c r="AB128" s="105">
        <v>3387677</v>
      </c>
      <c r="AC128" s="160">
        <v>46143</v>
      </c>
      <c r="AD128" s="264">
        <v>46173</v>
      </c>
      <c r="AE128" s="105">
        <v>3387677</v>
      </c>
      <c r="AF128" s="160">
        <v>46174</v>
      </c>
      <c r="AG128" s="264">
        <v>46203</v>
      </c>
      <c r="AH128" s="103">
        <v>1693838</v>
      </c>
      <c r="AI128" s="160">
        <v>46204</v>
      </c>
      <c r="AJ128" s="160">
        <v>46218</v>
      </c>
      <c r="AK128" s="111"/>
      <c r="AN128" s="170"/>
      <c r="AQ128" s="170"/>
      <c r="AT128" s="170"/>
      <c r="AW128" s="170"/>
      <c r="BI128" s="162" t="s">
        <v>278</v>
      </c>
      <c r="BJ128" s="158" t="s">
        <v>332</v>
      </c>
      <c r="BK128" s="162" t="s">
        <v>280</v>
      </c>
      <c r="BL128" s="138">
        <v>35</v>
      </c>
      <c r="BM128" s="160">
        <v>46036</v>
      </c>
      <c r="BN128" s="176">
        <v>2238444243</v>
      </c>
      <c r="BO128" s="158">
        <v>146</v>
      </c>
      <c r="BP128" s="160">
        <v>46036</v>
      </c>
      <c r="BQ128" s="172">
        <v>20551907</v>
      </c>
      <c r="BR128" s="136"/>
      <c r="BS128" s="137"/>
      <c r="BY128" s="161"/>
      <c r="BZ128" s="170"/>
      <c r="CC128" s="170"/>
      <c r="CF128" s="109"/>
      <c r="CG128" s="109"/>
      <c r="CH128" s="109"/>
      <c r="CI128" s="109"/>
      <c r="CJ128" s="109"/>
      <c r="CK128" s="109"/>
      <c r="CL128" s="109"/>
      <c r="CM128" s="109"/>
      <c r="CN128" s="109"/>
      <c r="CO128" s="109"/>
      <c r="CP128" s="137"/>
      <c r="CQ128" s="109"/>
      <c r="CR128" s="109"/>
      <c r="CS128" s="166" t="s">
        <v>1942</v>
      </c>
      <c r="CT128" s="167">
        <v>40390826.399999999</v>
      </c>
      <c r="CU128" s="158">
        <v>184</v>
      </c>
      <c r="CV128" s="158" t="s">
        <v>763</v>
      </c>
      <c r="CY128" s="162">
        <v>6920</v>
      </c>
      <c r="CZ128" s="162" t="s">
        <v>289</v>
      </c>
      <c r="DA128" s="283">
        <f t="shared" si="6"/>
        <v>20551907</v>
      </c>
      <c r="DB128" s="284">
        <f t="shared" si="7"/>
        <v>0</v>
      </c>
      <c r="DC128" s="283">
        <f t="shared" si="8"/>
        <v>0</v>
      </c>
      <c r="DZ128" s="239" t="s">
        <v>1683</v>
      </c>
      <c r="EA128" s="286" t="s">
        <v>1082</v>
      </c>
    </row>
    <row r="129" spans="1:131" s="108" customFormat="1" hidden="1" x14ac:dyDescent="0.2">
      <c r="A129" s="164"/>
      <c r="B129" s="164" t="s">
        <v>1684</v>
      </c>
      <c r="C129" s="201">
        <v>40326102</v>
      </c>
      <c r="D129" s="164" t="s">
        <v>495</v>
      </c>
      <c r="E129" s="164" t="s">
        <v>291</v>
      </c>
      <c r="F129" s="164" t="s">
        <v>496</v>
      </c>
      <c r="G129" s="98">
        <v>46036</v>
      </c>
      <c r="H129" s="105">
        <v>20551907</v>
      </c>
      <c r="I129" s="164" t="s">
        <v>1931</v>
      </c>
      <c r="J129" s="98">
        <v>46036</v>
      </c>
      <c r="K129" s="98">
        <v>46218</v>
      </c>
      <c r="L129" s="164" t="s">
        <v>288</v>
      </c>
      <c r="M129" s="164" t="s">
        <v>288</v>
      </c>
      <c r="N129" s="164" t="s">
        <v>288</v>
      </c>
      <c r="O129" s="138">
        <v>7</v>
      </c>
      <c r="P129" s="105">
        <v>1919684</v>
      </c>
      <c r="Q129" s="169">
        <v>46036</v>
      </c>
      <c r="R129" s="285">
        <v>46053</v>
      </c>
      <c r="S129" s="105">
        <v>3387677</v>
      </c>
      <c r="T129" s="102">
        <v>46054</v>
      </c>
      <c r="U129" s="264">
        <v>46081</v>
      </c>
      <c r="V129" s="105">
        <v>3387677</v>
      </c>
      <c r="W129" s="102">
        <v>46082</v>
      </c>
      <c r="X129" s="285">
        <v>46112</v>
      </c>
      <c r="Y129" s="105">
        <v>3387677</v>
      </c>
      <c r="Z129" s="160">
        <v>46113</v>
      </c>
      <c r="AA129" s="264">
        <v>46142</v>
      </c>
      <c r="AB129" s="105">
        <v>3387677</v>
      </c>
      <c r="AC129" s="160">
        <v>46143</v>
      </c>
      <c r="AD129" s="264">
        <v>46173</v>
      </c>
      <c r="AE129" s="105">
        <v>3387677</v>
      </c>
      <c r="AF129" s="160">
        <v>46174</v>
      </c>
      <c r="AG129" s="264">
        <v>46203</v>
      </c>
      <c r="AH129" s="103">
        <v>1693838</v>
      </c>
      <c r="AI129" s="160">
        <v>46204</v>
      </c>
      <c r="AJ129" s="160">
        <v>46218</v>
      </c>
      <c r="AK129" s="111"/>
      <c r="AN129" s="170"/>
      <c r="AQ129" s="170"/>
      <c r="AT129" s="170"/>
      <c r="AW129" s="170"/>
      <c r="BI129" s="162" t="s">
        <v>278</v>
      </c>
      <c r="BJ129" s="158" t="s">
        <v>332</v>
      </c>
      <c r="BK129" s="162" t="s">
        <v>280</v>
      </c>
      <c r="BL129" s="138">
        <v>35</v>
      </c>
      <c r="BM129" s="160">
        <v>46036</v>
      </c>
      <c r="BN129" s="176">
        <v>2238444243</v>
      </c>
      <c r="BO129" s="158">
        <v>140</v>
      </c>
      <c r="BP129" s="160">
        <v>46036</v>
      </c>
      <c r="BQ129" s="172">
        <v>20551907</v>
      </c>
      <c r="BR129" s="136"/>
      <c r="BS129" s="137"/>
      <c r="BY129" s="161"/>
      <c r="BZ129" s="170"/>
      <c r="CC129" s="170"/>
      <c r="CF129" s="109"/>
      <c r="CG129" s="109"/>
      <c r="CH129" s="109"/>
      <c r="CI129" s="109"/>
      <c r="CJ129" s="109"/>
      <c r="CK129" s="109"/>
      <c r="CL129" s="109"/>
      <c r="CM129" s="109"/>
      <c r="CN129" s="109"/>
      <c r="CO129" s="109"/>
      <c r="CP129" s="109"/>
      <c r="CQ129" s="109"/>
      <c r="CR129" s="109"/>
      <c r="CS129" s="166" t="s">
        <v>1943</v>
      </c>
      <c r="CT129" s="99">
        <v>40326102</v>
      </c>
      <c r="CU129" s="158">
        <v>184</v>
      </c>
      <c r="CV129" s="158" t="s">
        <v>763</v>
      </c>
      <c r="CY129" s="162">
        <v>8211</v>
      </c>
      <c r="CZ129" s="162" t="s">
        <v>290</v>
      </c>
      <c r="DA129" s="283">
        <f t="shared" si="6"/>
        <v>20551907</v>
      </c>
      <c r="DB129" s="284">
        <f t="shared" si="7"/>
        <v>0</v>
      </c>
      <c r="DC129" s="283">
        <f t="shared" si="8"/>
        <v>0</v>
      </c>
      <c r="DZ129" s="239" t="s">
        <v>1685</v>
      </c>
      <c r="EA129" s="235" t="s">
        <v>1082</v>
      </c>
    </row>
    <row r="130" spans="1:131" s="108" customFormat="1" hidden="1" x14ac:dyDescent="0.2">
      <c r="A130" s="200"/>
      <c r="B130" s="164" t="s">
        <v>1686</v>
      </c>
      <c r="C130" s="201">
        <v>52726343</v>
      </c>
      <c r="D130" s="164" t="s">
        <v>497</v>
      </c>
      <c r="E130" s="164" t="s">
        <v>291</v>
      </c>
      <c r="F130" s="164" t="s">
        <v>496</v>
      </c>
      <c r="G130" s="98">
        <v>46036</v>
      </c>
      <c r="H130" s="105">
        <v>20551907</v>
      </c>
      <c r="I130" s="164" t="s">
        <v>1931</v>
      </c>
      <c r="J130" s="98">
        <v>46036</v>
      </c>
      <c r="K130" s="98">
        <v>46218</v>
      </c>
      <c r="L130" s="164" t="s">
        <v>288</v>
      </c>
      <c r="M130" s="164" t="s">
        <v>288</v>
      </c>
      <c r="N130" s="164" t="s">
        <v>288</v>
      </c>
      <c r="O130" s="138">
        <v>7</v>
      </c>
      <c r="P130" s="105">
        <v>1919684</v>
      </c>
      <c r="Q130" s="169">
        <v>46036</v>
      </c>
      <c r="R130" s="285">
        <v>46053</v>
      </c>
      <c r="S130" s="105">
        <v>3387677</v>
      </c>
      <c r="T130" s="102">
        <v>46054</v>
      </c>
      <c r="U130" s="264">
        <v>46081</v>
      </c>
      <c r="V130" s="105">
        <v>3387677</v>
      </c>
      <c r="W130" s="102">
        <v>46082</v>
      </c>
      <c r="X130" s="285">
        <v>46112</v>
      </c>
      <c r="Y130" s="105">
        <v>3387677</v>
      </c>
      <c r="Z130" s="160">
        <v>46113</v>
      </c>
      <c r="AA130" s="264">
        <v>46142</v>
      </c>
      <c r="AB130" s="105">
        <v>3387677</v>
      </c>
      <c r="AC130" s="160">
        <v>46143</v>
      </c>
      <c r="AD130" s="264">
        <v>46173</v>
      </c>
      <c r="AE130" s="105">
        <v>3387677</v>
      </c>
      <c r="AF130" s="160">
        <v>46174</v>
      </c>
      <c r="AG130" s="264">
        <v>46203</v>
      </c>
      <c r="AH130" s="103">
        <v>1693838</v>
      </c>
      <c r="AI130" s="160">
        <v>46204</v>
      </c>
      <c r="AJ130" s="160">
        <v>46218</v>
      </c>
      <c r="AK130" s="111"/>
      <c r="AN130" s="170"/>
      <c r="AQ130" s="170"/>
      <c r="AT130" s="170"/>
      <c r="AW130" s="170"/>
      <c r="BI130" s="162" t="s">
        <v>278</v>
      </c>
      <c r="BJ130" s="158" t="s">
        <v>332</v>
      </c>
      <c r="BK130" s="162" t="s">
        <v>280</v>
      </c>
      <c r="BL130" s="138">
        <v>35</v>
      </c>
      <c r="BM130" s="160">
        <v>46036</v>
      </c>
      <c r="BN130" s="176">
        <v>2238444243</v>
      </c>
      <c r="BO130" s="158">
        <v>157</v>
      </c>
      <c r="BP130" s="160">
        <v>46036</v>
      </c>
      <c r="BQ130" s="172">
        <v>20551907</v>
      </c>
      <c r="BR130" s="136"/>
      <c r="BS130" s="137"/>
      <c r="BY130" s="161"/>
      <c r="BZ130" s="170"/>
      <c r="CC130" s="170"/>
      <c r="CF130" s="109"/>
      <c r="CG130" s="109"/>
      <c r="CH130" s="109"/>
      <c r="CI130" s="109"/>
      <c r="CJ130" s="109"/>
      <c r="CK130" s="109"/>
      <c r="CL130" s="109"/>
      <c r="CM130" s="109"/>
      <c r="CN130" s="109"/>
      <c r="CO130" s="109"/>
      <c r="CP130" s="137"/>
      <c r="CQ130" s="109"/>
      <c r="CR130" s="109"/>
      <c r="CS130" s="166" t="s">
        <v>1944</v>
      </c>
      <c r="CT130" s="99">
        <v>52726343</v>
      </c>
      <c r="CU130" s="158">
        <v>184</v>
      </c>
      <c r="CV130" s="158" t="s">
        <v>763</v>
      </c>
      <c r="CY130" s="162">
        <v>6920</v>
      </c>
      <c r="CZ130" s="162" t="s">
        <v>289</v>
      </c>
      <c r="DA130" s="283">
        <f t="shared" si="6"/>
        <v>20551907</v>
      </c>
      <c r="DB130" s="284">
        <f t="shared" si="7"/>
        <v>0</v>
      </c>
      <c r="DC130" s="283">
        <f t="shared" si="8"/>
        <v>0</v>
      </c>
      <c r="DZ130" s="239" t="s">
        <v>1687</v>
      </c>
      <c r="EA130" s="235" t="s">
        <v>1082</v>
      </c>
    </row>
    <row r="131" spans="1:131" s="108" customFormat="1" hidden="1" x14ac:dyDescent="0.2">
      <c r="A131" s="164"/>
      <c r="B131" s="164" t="s">
        <v>1688</v>
      </c>
      <c r="C131" s="201">
        <v>17338535</v>
      </c>
      <c r="D131" s="164" t="s">
        <v>498</v>
      </c>
      <c r="E131" s="164" t="s">
        <v>291</v>
      </c>
      <c r="F131" s="164" t="s">
        <v>496</v>
      </c>
      <c r="G131" s="98">
        <v>46036</v>
      </c>
      <c r="H131" s="105">
        <v>20551907</v>
      </c>
      <c r="I131" s="164" t="s">
        <v>1931</v>
      </c>
      <c r="J131" s="98">
        <v>46036</v>
      </c>
      <c r="K131" s="98">
        <v>46218</v>
      </c>
      <c r="L131" s="164" t="s">
        <v>288</v>
      </c>
      <c r="M131" s="164" t="s">
        <v>288</v>
      </c>
      <c r="N131" s="164" t="s">
        <v>288</v>
      </c>
      <c r="O131" s="138">
        <v>7</v>
      </c>
      <c r="P131" s="105">
        <v>1919684</v>
      </c>
      <c r="Q131" s="169">
        <v>46036</v>
      </c>
      <c r="R131" s="285">
        <v>46053</v>
      </c>
      <c r="S131" s="105">
        <v>3387677</v>
      </c>
      <c r="T131" s="102">
        <v>46054</v>
      </c>
      <c r="U131" s="264">
        <v>46081</v>
      </c>
      <c r="V131" s="105">
        <v>3387677</v>
      </c>
      <c r="W131" s="102">
        <v>46082</v>
      </c>
      <c r="X131" s="285">
        <v>46112</v>
      </c>
      <c r="Y131" s="105">
        <v>3387677</v>
      </c>
      <c r="Z131" s="160">
        <v>46113</v>
      </c>
      <c r="AA131" s="264">
        <v>46142</v>
      </c>
      <c r="AB131" s="105">
        <v>3387677</v>
      </c>
      <c r="AC131" s="160">
        <v>46143</v>
      </c>
      <c r="AD131" s="264">
        <v>46173</v>
      </c>
      <c r="AE131" s="105">
        <v>3387677</v>
      </c>
      <c r="AF131" s="160">
        <v>46174</v>
      </c>
      <c r="AG131" s="264">
        <v>46203</v>
      </c>
      <c r="AH131" s="103">
        <v>1693838</v>
      </c>
      <c r="AI131" s="160">
        <v>46204</v>
      </c>
      <c r="AJ131" s="160">
        <v>46218</v>
      </c>
      <c r="AK131" s="111"/>
      <c r="AN131" s="170"/>
      <c r="AQ131" s="170"/>
      <c r="AT131" s="170"/>
      <c r="AW131" s="170"/>
      <c r="BI131" s="162" t="s">
        <v>278</v>
      </c>
      <c r="BJ131" s="158" t="s">
        <v>332</v>
      </c>
      <c r="BK131" s="162" t="s">
        <v>280</v>
      </c>
      <c r="BL131" s="138">
        <v>35</v>
      </c>
      <c r="BM131" s="160">
        <v>46036</v>
      </c>
      <c r="BN131" s="176">
        <v>2238444243</v>
      </c>
      <c r="BO131" s="158">
        <v>131</v>
      </c>
      <c r="BP131" s="160">
        <v>46036</v>
      </c>
      <c r="BQ131" s="172">
        <v>20551907</v>
      </c>
      <c r="BR131" s="136"/>
      <c r="BS131" s="137"/>
      <c r="BY131" s="161"/>
      <c r="BZ131" s="170"/>
      <c r="CC131" s="170"/>
      <c r="CF131" s="109"/>
      <c r="CG131" s="109"/>
      <c r="CH131" s="109"/>
      <c r="CI131" s="109"/>
      <c r="CJ131" s="109"/>
      <c r="CK131" s="109"/>
      <c r="CL131" s="109"/>
      <c r="CM131" s="109"/>
      <c r="CN131" s="109"/>
      <c r="CO131" s="109"/>
      <c r="CP131" s="109"/>
      <c r="CQ131" s="109"/>
      <c r="CR131" s="109"/>
      <c r="CS131" s="166" t="s">
        <v>1945</v>
      </c>
      <c r="CT131" s="167">
        <v>17338535</v>
      </c>
      <c r="CU131" s="158">
        <v>184</v>
      </c>
      <c r="CV131" s="158" t="s">
        <v>763</v>
      </c>
      <c r="CY131" s="162">
        <v>8299</v>
      </c>
      <c r="CZ131" s="162" t="s">
        <v>290</v>
      </c>
      <c r="DA131" s="283">
        <f t="shared" si="6"/>
        <v>20551907</v>
      </c>
      <c r="DB131" s="284">
        <f t="shared" si="7"/>
        <v>0</v>
      </c>
      <c r="DC131" s="283">
        <f t="shared" si="8"/>
        <v>0</v>
      </c>
      <c r="DZ131" s="239" t="s">
        <v>1689</v>
      </c>
      <c r="EA131" s="235" t="s">
        <v>1082</v>
      </c>
    </row>
    <row r="132" spans="1:131" s="108" customFormat="1" hidden="1" x14ac:dyDescent="0.2">
      <c r="A132" s="164"/>
      <c r="B132" s="164" t="s">
        <v>1690</v>
      </c>
      <c r="C132" s="203">
        <v>40411676</v>
      </c>
      <c r="D132" s="108" t="s">
        <v>499</v>
      </c>
      <c r="E132" s="164" t="s">
        <v>291</v>
      </c>
      <c r="F132" s="164" t="s">
        <v>496</v>
      </c>
      <c r="G132" s="98">
        <v>46036</v>
      </c>
      <c r="H132" s="105">
        <v>24833560</v>
      </c>
      <c r="I132" s="164" t="s">
        <v>1931</v>
      </c>
      <c r="J132" s="98">
        <v>46036</v>
      </c>
      <c r="K132" s="98">
        <v>46218</v>
      </c>
      <c r="L132" s="164" t="s">
        <v>288</v>
      </c>
      <c r="M132" s="164" t="s">
        <v>288</v>
      </c>
      <c r="N132" s="164" t="s">
        <v>288</v>
      </c>
      <c r="O132" s="138">
        <v>7</v>
      </c>
      <c r="P132" s="105">
        <v>2319618</v>
      </c>
      <c r="Q132" s="169">
        <v>46036</v>
      </c>
      <c r="R132" s="285">
        <v>46053</v>
      </c>
      <c r="S132" s="105">
        <v>4093444</v>
      </c>
      <c r="T132" s="102">
        <v>46054</v>
      </c>
      <c r="U132" s="264">
        <v>46081</v>
      </c>
      <c r="V132" s="105">
        <v>4093444</v>
      </c>
      <c r="W132" s="102">
        <v>46082</v>
      </c>
      <c r="X132" s="285">
        <v>46112</v>
      </c>
      <c r="Y132" s="105">
        <v>4093444</v>
      </c>
      <c r="Z132" s="160">
        <v>46113</v>
      </c>
      <c r="AA132" s="264">
        <v>46142</v>
      </c>
      <c r="AB132" s="105">
        <v>4093444</v>
      </c>
      <c r="AC132" s="160">
        <v>46143</v>
      </c>
      <c r="AD132" s="264">
        <v>46173</v>
      </c>
      <c r="AE132" s="105">
        <v>4093444</v>
      </c>
      <c r="AF132" s="160">
        <v>46174</v>
      </c>
      <c r="AG132" s="264">
        <v>46203</v>
      </c>
      <c r="AH132" s="103">
        <v>2046722</v>
      </c>
      <c r="AI132" s="160">
        <v>46204</v>
      </c>
      <c r="AJ132" s="160">
        <v>46218</v>
      </c>
      <c r="AK132" s="111"/>
      <c r="AN132" s="170"/>
      <c r="AQ132" s="170"/>
      <c r="AT132" s="170"/>
      <c r="AW132" s="170"/>
      <c r="BI132" s="162" t="s">
        <v>278</v>
      </c>
      <c r="BJ132" s="158" t="s">
        <v>332</v>
      </c>
      <c r="BK132" s="162" t="s">
        <v>280</v>
      </c>
      <c r="BL132" s="138">
        <v>35</v>
      </c>
      <c r="BM132" s="160">
        <v>46036</v>
      </c>
      <c r="BN132" s="176">
        <v>2238444243</v>
      </c>
      <c r="BO132" s="158">
        <v>149</v>
      </c>
      <c r="BP132" s="160">
        <v>46036</v>
      </c>
      <c r="BQ132" s="172">
        <v>24833560</v>
      </c>
      <c r="BR132" s="136"/>
      <c r="BS132" s="137"/>
      <c r="BY132" s="161"/>
      <c r="BZ132" s="170"/>
      <c r="CC132" s="170"/>
      <c r="CF132" s="109"/>
      <c r="CG132" s="109"/>
      <c r="CH132" s="109"/>
      <c r="CI132" s="109"/>
      <c r="CJ132" s="109"/>
      <c r="CK132" s="109"/>
      <c r="CL132" s="109"/>
      <c r="CM132" s="109"/>
      <c r="CN132" s="109"/>
      <c r="CO132" s="109"/>
      <c r="CP132" s="137"/>
      <c r="CQ132" s="109"/>
      <c r="CR132" s="109"/>
      <c r="CS132" s="166" t="s">
        <v>1946</v>
      </c>
      <c r="CT132" s="100">
        <v>40411676</v>
      </c>
      <c r="CU132" s="158">
        <v>184</v>
      </c>
      <c r="CV132" s="158" t="s">
        <v>763</v>
      </c>
      <c r="CY132" s="190">
        <v>7020</v>
      </c>
      <c r="CZ132" s="159" t="s">
        <v>289</v>
      </c>
      <c r="DA132" s="283">
        <f t="shared" si="6"/>
        <v>24833560</v>
      </c>
      <c r="DB132" s="284">
        <f t="shared" si="7"/>
        <v>0</v>
      </c>
      <c r="DC132" s="283">
        <f t="shared" si="8"/>
        <v>0</v>
      </c>
      <c r="DZ132" s="239" t="s">
        <v>1691</v>
      </c>
      <c r="EA132" s="235" t="s">
        <v>1082</v>
      </c>
    </row>
    <row r="133" spans="1:131" s="108" customFormat="1" hidden="1" x14ac:dyDescent="0.2">
      <c r="A133" s="200"/>
      <c r="B133" s="164" t="s">
        <v>1692</v>
      </c>
      <c r="C133" s="201">
        <v>40334933</v>
      </c>
      <c r="D133" s="164" t="s">
        <v>500</v>
      </c>
      <c r="E133" s="164" t="s">
        <v>291</v>
      </c>
      <c r="F133" s="164" t="s">
        <v>501</v>
      </c>
      <c r="G133" s="98">
        <v>46036</v>
      </c>
      <c r="H133" s="105">
        <v>20551907</v>
      </c>
      <c r="I133" s="164" t="s">
        <v>1931</v>
      </c>
      <c r="J133" s="98">
        <v>46036</v>
      </c>
      <c r="K133" s="98">
        <v>46218</v>
      </c>
      <c r="L133" s="164" t="s">
        <v>288</v>
      </c>
      <c r="M133" s="164" t="s">
        <v>288</v>
      </c>
      <c r="N133" s="164" t="s">
        <v>288</v>
      </c>
      <c r="O133" s="138">
        <v>7</v>
      </c>
      <c r="P133" s="105">
        <v>1919684</v>
      </c>
      <c r="Q133" s="169">
        <v>46036</v>
      </c>
      <c r="R133" s="285">
        <v>46053</v>
      </c>
      <c r="S133" s="105">
        <v>3387677</v>
      </c>
      <c r="T133" s="102">
        <v>46054</v>
      </c>
      <c r="U133" s="264">
        <v>46081</v>
      </c>
      <c r="V133" s="105">
        <v>3387677</v>
      </c>
      <c r="W133" s="102">
        <v>46082</v>
      </c>
      <c r="X133" s="285">
        <v>46112</v>
      </c>
      <c r="Y133" s="105">
        <v>3387677</v>
      </c>
      <c r="Z133" s="160">
        <v>46113</v>
      </c>
      <c r="AA133" s="264">
        <v>46142</v>
      </c>
      <c r="AB133" s="105">
        <v>3387677</v>
      </c>
      <c r="AC133" s="160">
        <v>46143</v>
      </c>
      <c r="AD133" s="264">
        <v>46173</v>
      </c>
      <c r="AE133" s="105">
        <v>3387677</v>
      </c>
      <c r="AF133" s="160">
        <v>46174</v>
      </c>
      <c r="AG133" s="264">
        <v>46203</v>
      </c>
      <c r="AH133" s="103">
        <v>1693838</v>
      </c>
      <c r="AI133" s="160">
        <v>46204</v>
      </c>
      <c r="AJ133" s="160">
        <v>46218</v>
      </c>
      <c r="AK133" s="111"/>
      <c r="AN133" s="170"/>
      <c r="AQ133" s="170"/>
      <c r="AT133" s="170"/>
      <c r="AW133" s="170"/>
      <c r="BI133" s="162" t="s">
        <v>278</v>
      </c>
      <c r="BJ133" s="158" t="s">
        <v>332</v>
      </c>
      <c r="BK133" s="162" t="s">
        <v>280</v>
      </c>
      <c r="BL133" s="138">
        <v>35</v>
      </c>
      <c r="BM133" s="160">
        <v>46036</v>
      </c>
      <c r="BN133" s="176">
        <v>2238444243</v>
      </c>
      <c r="BO133" s="158">
        <v>143</v>
      </c>
      <c r="BP133" s="160">
        <v>46036</v>
      </c>
      <c r="BQ133" s="172">
        <v>20551907</v>
      </c>
      <c r="BR133" s="136"/>
      <c r="BS133" s="137"/>
      <c r="BY133" s="161"/>
      <c r="BZ133" s="170"/>
      <c r="CC133" s="170"/>
      <c r="CF133" s="109"/>
      <c r="CG133" s="109"/>
      <c r="CH133" s="109"/>
      <c r="CI133" s="109"/>
      <c r="CJ133" s="109"/>
      <c r="CK133" s="109"/>
      <c r="CL133" s="109"/>
      <c r="CM133" s="109"/>
      <c r="CN133" s="109"/>
      <c r="CO133" s="109"/>
      <c r="CP133" s="137"/>
      <c r="CQ133" s="109"/>
      <c r="CR133" s="109"/>
      <c r="CS133" s="166" t="s">
        <v>1201</v>
      </c>
      <c r="CT133" s="167">
        <v>40334933</v>
      </c>
      <c r="CU133" s="158">
        <v>184</v>
      </c>
      <c r="CV133" s="158" t="s">
        <v>764</v>
      </c>
      <c r="CY133" s="162">
        <v>8299</v>
      </c>
      <c r="CZ133" s="162" t="s">
        <v>290</v>
      </c>
      <c r="DA133" s="283">
        <f t="shared" si="6"/>
        <v>20551907</v>
      </c>
      <c r="DB133" s="284">
        <f t="shared" si="7"/>
        <v>0</v>
      </c>
      <c r="DC133" s="283">
        <f t="shared" si="8"/>
        <v>0</v>
      </c>
      <c r="DZ133" s="239" t="s">
        <v>1693</v>
      </c>
      <c r="EA133" s="235" t="s">
        <v>274</v>
      </c>
    </row>
    <row r="134" spans="1:131" s="108" customFormat="1" hidden="1" x14ac:dyDescent="0.2">
      <c r="B134" s="164" t="s">
        <v>1694</v>
      </c>
      <c r="C134" s="201">
        <v>1121951648</v>
      </c>
      <c r="D134" s="164" t="s">
        <v>1087</v>
      </c>
      <c r="E134" s="164" t="s">
        <v>292</v>
      </c>
      <c r="F134" s="164" t="s">
        <v>1088</v>
      </c>
      <c r="G134" s="98">
        <v>46036</v>
      </c>
      <c r="H134" s="105">
        <v>16270260</v>
      </c>
      <c r="I134" s="164" t="s">
        <v>1931</v>
      </c>
      <c r="J134" s="98">
        <v>46036</v>
      </c>
      <c r="K134" s="98">
        <v>46218</v>
      </c>
      <c r="L134" s="164" t="s">
        <v>288</v>
      </c>
      <c r="M134" s="164" t="s">
        <v>288</v>
      </c>
      <c r="N134" s="164" t="s">
        <v>288</v>
      </c>
      <c r="O134" s="138">
        <v>7</v>
      </c>
      <c r="P134" s="105">
        <v>1519750</v>
      </c>
      <c r="Q134" s="169">
        <v>46036</v>
      </c>
      <c r="R134" s="285">
        <v>46053</v>
      </c>
      <c r="S134" s="105">
        <v>2681911</v>
      </c>
      <c r="T134" s="102">
        <v>46054</v>
      </c>
      <c r="U134" s="264">
        <v>46081</v>
      </c>
      <c r="V134" s="105">
        <v>2681911</v>
      </c>
      <c r="W134" s="102">
        <v>46082</v>
      </c>
      <c r="X134" s="285">
        <v>46112</v>
      </c>
      <c r="Y134" s="105">
        <v>2681911</v>
      </c>
      <c r="Z134" s="160">
        <v>46113</v>
      </c>
      <c r="AA134" s="264">
        <v>46142</v>
      </c>
      <c r="AB134" s="105">
        <v>2681911</v>
      </c>
      <c r="AC134" s="160">
        <v>46143</v>
      </c>
      <c r="AD134" s="264">
        <v>46173</v>
      </c>
      <c r="AE134" s="105">
        <v>2681911</v>
      </c>
      <c r="AF134" s="160">
        <v>46174</v>
      </c>
      <c r="AG134" s="264">
        <v>46203</v>
      </c>
      <c r="AH134" s="103">
        <v>1340955</v>
      </c>
      <c r="AI134" s="160">
        <v>46204</v>
      </c>
      <c r="AJ134" s="160">
        <v>46218</v>
      </c>
      <c r="AK134" s="111"/>
      <c r="AN134" s="170"/>
      <c r="AQ134" s="170"/>
      <c r="AT134" s="170"/>
      <c r="AW134" s="170"/>
      <c r="BI134" s="162" t="s">
        <v>278</v>
      </c>
      <c r="BJ134" s="158" t="s">
        <v>332</v>
      </c>
      <c r="BK134" s="162" t="s">
        <v>280</v>
      </c>
      <c r="BL134" s="138">
        <v>35</v>
      </c>
      <c r="BM134" s="160">
        <v>46036</v>
      </c>
      <c r="BN134" s="176">
        <v>2238444243</v>
      </c>
      <c r="BO134" s="158">
        <v>228</v>
      </c>
      <c r="BP134" s="160">
        <v>46036</v>
      </c>
      <c r="BQ134" s="172">
        <v>16270260</v>
      </c>
      <c r="BR134" s="136"/>
      <c r="BS134" s="137"/>
      <c r="BY134" s="161"/>
      <c r="BZ134" s="170"/>
      <c r="CC134" s="170"/>
      <c r="CF134" s="109"/>
      <c r="CG134" s="109"/>
      <c r="CH134" s="109"/>
      <c r="CI134" s="109"/>
      <c r="CJ134" s="109"/>
      <c r="CK134" s="109"/>
      <c r="CL134" s="109"/>
      <c r="CM134" s="109"/>
      <c r="CN134" s="109"/>
      <c r="CO134" s="109"/>
      <c r="CP134" s="109"/>
      <c r="CQ134" s="109"/>
      <c r="CR134" s="109"/>
      <c r="CS134" s="166" t="s">
        <v>1202</v>
      </c>
      <c r="CT134" s="167">
        <v>1121951648.2</v>
      </c>
      <c r="CU134" s="158">
        <v>184</v>
      </c>
      <c r="CV134" s="158" t="s">
        <v>764</v>
      </c>
      <c r="CY134" s="162">
        <v>8299</v>
      </c>
      <c r="CZ134" s="162" t="s">
        <v>290</v>
      </c>
      <c r="DA134" s="283">
        <f t="shared" si="6"/>
        <v>16270260</v>
      </c>
      <c r="DB134" s="284">
        <f t="shared" si="7"/>
        <v>0</v>
      </c>
      <c r="DC134" s="283">
        <f t="shared" si="8"/>
        <v>0</v>
      </c>
      <c r="DZ134" s="239" t="s">
        <v>1695</v>
      </c>
      <c r="EA134" s="235" t="s">
        <v>274</v>
      </c>
    </row>
    <row r="135" spans="1:131" s="108" customFormat="1" hidden="1" x14ac:dyDescent="0.2">
      <c r="B135" s="164" t="s">
        <v>1696</v>
      </c>
      <c r="C135" s="201">
        <v>40396474</v>
      </c>
      <c r="D135" s="164" t="s">
        <v>626</v>
      </c>
      <c r="E135" s="164" t="s">
        <v>291</v>
      </c>
      <c r="F135" s="164" t="s">
        <v>627</v>
      </c>
      <c r="G135" s="98">
        <v>46036</v>
      </c>
      <c r="H135" s="105">
        <v>20551907</v>
      </c>
      <c r="I135" s="164" t="s">
        <v>1931</v>
      </c>
      <c r="J135" s="98">
        <v>46036</v>
      </c>
      <c r="K135" s="98">
        <v>46218</v>
      </c>
      <c r="L135" s="164" t="s">
        <v>288</v>
      </c>
      <c r="M135" s="164" t="s">
        <v>288</v>
      </c>
      <c r="N135" s="164" t="s">
        <v>288</v>
      </c>
      <c r="O135" s="138">
        <v>7</v>
      </c>
      <c r="P135" s="105">
        <v>1919684</v>
      </c>
      <c r="Q135" s="169">
        <v>46036</v>
      </c>
      <c r="R135" s="285">
        <v>46053</v>
      </c>
      <c r="S135" s="105">
        <v>3387677</v>
      </c>
      <c r="T135" s="102">
        <v>46054</v>
      </c>
      <c r="U135" s="264">
        <v>46081</v>
      </c>
      <c r="V135" s="105">
        <v>3387677</v>
      </c>
      <c r="W135" s="102">
        <v>46082</v>
      </c>
      <c r="X135" s="285">
        <v>46112</v>
      </c>
      <c r="Y135" s="105">
        <v>3387677</v>
      </c>
      <c r="Z135" s="160">
        <v>46113</v>
      </c>
      <c r="AA135" s="264">
        <v>46142</v>
      </c>
      <c r="AB135" s="105">
        <v>3387677</v>
      </c>
      <c r="AC135" s="160">
        <v>46143</v>
      </c>
      <c r="AD135" s="264">
        <v>46173</v>
      </c>
      <c r="AE135" s="105">
        <v>3387677</v>
      </c>
      <c r="AF135" s="160">
        <v>46174</v>
      </c>
      <c r="AG135" s="264">
        <v>46203</v>
      </c>
      <c r="AH135" s="103">
        <v>1693838</v>
      </c>
      <c r="AI135" s="160">
        <v>46204</v>
      </c>
      <c r="AJ135" s="160">
        <v>46218</v>
      </c>
      <c r="AK135" s="111"/>
      <c r="AN135" s="170"/>
      <c r="AQ135" s="170"/>
      <c r="AT135" s="170"/>
      <c r="AW135" s="170"/>
      <c r="BI135" s="162" t="s">
        <v>278</v>
      </c>
      <c r="BJ135" s="158" t="s">
        <v>332</v>
      </c>
      <c r="BK135" s="162" t="s">
        <v>280</v>
      </c>
      <c r="BL135" s="138">
        <v>35</v>
      </c>
      <c r="BM135" s="160">
        <v>46036</v>
      </c>
      <c r="BN135" s="176">
        <v>2238444243</v>
      </c>
      <c r="BO135" s="158">
        <v>148</v>
      </c>
      <c r="BP135" s="160">
        <v>46036</v>
      </c>
      <c r="BQ135" s="172">
        <v>20551907</v>
      </c>
      <c r="BR135" s="136"/>
      <c r="BS135" s="137"/>
      <c r="BY135" s="161"/>
      <c r="BZ135" s="170"/>
      <c r="CC135" s="170"/>
      <c r="CF135" s="109"/>
      <c r="CG135" s="109"/>
      <c r="CH135" s="109"/>
      <c r="CI135" s="109"/>
      <c r="CJ135" s="109"/>
      <c r="CK135" s="109"/>
      <c r="CL135" s="109"/>
      <c r="CM135" s="109"/>
      <c r="CN135" s="109"/>
      <c r="CO135" s="109"/>
      <c r="CP135" s="137"/>
      <c r="CQ135" s="109"/>
      <c r="CR135" s="109"/>
      <c r="CS135" s="166" t="s">
        <v>735</v>
      </c>
      <c r="CT135" s="167">
        <v>40396474.200000003</v>
      </c>
      <c r="CU135" s="158">
        <v>205</v>
      </c>
      <c r="CV135" s="158" t="s">
        <v>784</v>
      </c>
      <c r="CY135" s="162">
        <v>7020</v>
      </c>
      <c r="CZ135" s="162" t="s">
        <v>289</v>
      </c>
      <c r="DA135" s="283">
        <f t="shared" si="6"/>
        <v>20551907</v>
      </c>
      <c r="DB135" s="284">
        <f t="shared" si="7"/>
        <v>0</v>
      </c>
      <c r="DC135" s="283">
        <f t="shared" si="8"/>
        <v>0</v>
      </c>
      <c r="DZ135" s="239" t="s">
        <v>1697</v>
      </c>
      <c r="EA135" s="235" t="s">
        <v>271</v>
      </c>
    </row>
    <row r="136" spans="1:131" s="108" customFormat="1" hidden="1" x14ac:dyDescent="0.2">
      <c r="A136" s="164"/>
      <c r="B136" s="164" t="s">
        <v>1698</v>
      </c>
      <c r="C136" s="201">
        <v>1121838218</v>
      </c>
      <c r="D136" s="164" t="s">
        <v>628</v>
      </c>
      <c r="E136" s="164" t="s">
        <v>291</v>
      </c>
      <c r="F136" s="164" t="s">
        <v>629</v>
      </c>
      <c r="G136" s="98">
        <v>46036</v>
      </c>
      <c r="H136" s="105">
        <v>20551907</v>
      </c>
      <c r="I136" s="164" t="s">
        <v>1931</v>
      </c>
      <c r="J136" s="98">
        <v>46036</v>
      </c>
      <c r="K136" s="98">
        <v>46218</v>
      </c>
      <c r="L136" s="164" t="s">
        <v>288</v>
      </c>
      <c r="M136" s="164" t="s">
        <v>288</v>
      </c>
      <c r="N136" s="164" t="s">
        <v>288</v>
      </c>
      <c r="O136" s="138">
        <v>7</v>
      </c>
      <c r="P136" s="105">
        <v>1919684</v>
      </c>
      <c r="Q136" s="169">
        <v>46036</v>
      </c>
      <c r="R136" s="285">
        <v>46053</v>
      </c>
      <c r="S136" s="105">
        <v>3387677</v>
      </c>
      <c r="T136" s="102">
        <v>46054</v>
      </c>
      <c r="U136" s="264">
        <v>46081</v>
      </c>
      <c r="V136" s="105">
        <v>3387677</v>
      </c>
      <c r="W136" s="102">
        <v>46082</v>
      </c>
      <c r="X136" s="285">
        <v>46112</v>
      </c>
      <c r="Y136" s="105">
        <v>3387677</v>
      </c>
      <c r="Z136" s="160">
        <v>46113</v>
      </c>
      <c r="AA136" s="264">
        <v>46142</v>
      </c>
      <c r="AB136" s="105">
        <v>3387677</v>
      </c>
      <c r="AC136" s="160">
        <v>46143</v>
      </c>
      <c r="AD136" s="264">
        <v>46173</v>
      </c>
      <c r="AE136" s="105">
        <v>3387677</v>
      </c>
      <c r="AF136" s="160">
        <v>46174</v>
      </c>
      <c r="AG136" s="264">
        <v>46203</v>
      </c>
      <c r="AH136" s="103">
        <v>1693838</v>
      </c>
      <c r="AI136" s="160">
        <v>46204</v>
      </c>
      <c r="AJ136" s="160">
        <v>46218</v>
      </c>
      <c r="AK136" s="111"/>
      <c r="AN136" s="170"/>
      <c r="AQ136" s="170"/>
      <c r="AT136" s="170"/>
      <c r="AW136" s="170"/>
      <c r="BI136" s="162" t="s">
        <v>278</v>
      </c>
      <c r="BJ136" s="158" t="s">
        <v>332</v>
      </c>
      <c r="BK136" s="162" t="s">
        <v>280</v>
      </c>
      <c r="BL136" s="138">
        <v>35</v>
      </c>
      <c r="BM136" s="160">
        <v>46036</v>
      </c>
      <c r="BN136" s="176">
        <v>2238444243</v>
      </c>
      <c r="BO136" s="158">
        <v>200</v>
      </c>
      <c r="BP136" s="160">
        <v>46036</v>
      </c>
      <c r="BQ136" s="172">
        <v>20551907</v>
      </c>
      <c r="BR136" s="136"/>
      <c r="BS136" s="137"/>
      <c r="BY136" s="161"/>
      <c r="BZ136" s="170"/>
      <c r="CC136" s="170"/>
      <c r="CF136" s="109"/>
      <c r="CG136" s="109"/>
      <c r="CH136" s="109"/>
      <c r="CI136" s="109"/>
      <c r="CJ136" s="109"/>
      <c r="CK136" s="109"/>
      <c r="CL136" s="109"/>
      <c r="CM136" s="109"/>
      <c r="CN136" s="109"/>
      <c r="CO136" s="109"/>
      <c r="CP136" s="109"/>
      <c r="CQ136" s="109"/>
      <c r="CR136" s="109"/>
      <c r="CS136" s="166" t="s">
        <v>818</v>
      </c>
      <c r="CT136" s="167">
        <v>1121838218</v>
      </c>
      <c r="CU136" s="158">
        <v>205</v>
      </c>
      <c r="CV136" s="158" t="s">
        <v>783</v>
      </c>
      <c r="CY136" s="162">
        <v>7500</v>
      </c>
      <c r="CZ136" s="162" t="s">
        <v>290</v>
      </c>
      <c r="DA136" s="283">
        <f t="shared" si="6"/>
        <v>20551907</v>
      </c>
      <c r="DB136" s="284">
        <f t="shared" si="7"/>
        <v>0</v>
      </c>
      <c r="DC136" s="283">
        <f t="shared" si="8"/>
        <v>0</v>
      </c>
      <c r="DZ136" s="239" t="s">
        <v>1699</v>
      </c>
      <c r="EA136" s="180" t="s">
        <v>271</v>
      </c>
    </row>
    <row r="137" spans="1:131" s="108" customFormat="1" hidden="1" x14ac:dyDescent="0.2">
      <c r="A137" s="164" t="s">
        <v>556</v>
      </c>
      <c r="B137" s="164" t="s">
        <v>1700</v>
      </c>
      <c r="C137" s="201">
        <v>40343210</v>
      </c>
      <c r="D137" s="164" t="s">
        <v>974</v>
      </c>
      <c r="E137" s="164" t="s">
        <v>291</v>
      </c>
      <c r="F137" s="164" t="s">
        <v>975</v>
      </c>
      <c r="G137" s="98">
        <v>46036</v>
      </c>
      <c r="H137" s="105">
        <v>20551907</v>
      </c>
      <c r="I137" s="164" t="s">
        <v>1931</v>
      </c>
      <c r="J137" s="98">
        <v>46036</v>
      </c>
      <c r="K137" s="98">
        <v>46218</v>
      </c>
      <c r="L137" s="164" t="s">
        <v>288</v>
      </c>
      <c r="M137" s="164" t="s">
        <v>288</v>
      </c>
      <c r="N137" s="164" t="s">
        <v>288</v>
      </c>
      <c r="O137" s="138">
        <v>7</v>
      </c>
      <c r="P137" s="105">
        <v>1919684</v>
      </c>
      <c r="Q137" s="169">
        <v>46036</v>
      </c>
      <c r="R137" s="285">
        <v>46053</v>
      </c>
      <c r="S137" s="105">
        <v>3387677</v>
      </c>
      <c r="T137" s="102">
        <v>46054</v>
      </c>
      <c r="U137" s="264">
        <v>46081</v>
      </c>
      <c r="V137" s="105">
        <v>3387677</v>
      </c>
      <c r="W137" s="102">
        <v>46082</v>
      </c>
      <c r="X137" s="285">
        <v>46112</v>
      </c>
      <c r="Y137" s="105">
        <v>3387677</v>
      </c>
      <c r="Z137" s="160">
        <v>46113</v>
      </c>
      <c r="AA137" s="264">
        <v>46142</v>
      </c>
      <c r="AB137" s="105">
        <v>3387677</v>
      </c>
      <c r="AC137" s="160">
        <v>46143</v>
      </c>
      <c r="AD137" s="264">
        <v>46173</v>
      </c>
      <c r="AE137" s="105">
        <v>3387677</v>
      </c>
      <c r="AF137" s="160">
        <v>46174</v>
      </c>
      <c r="AG137" s="264">
        <v>46203</v>
      </c>
      <c r="AH137" s="103">
        <v>1693838</v>
      </c>
      <c r="AI137" s="160">
        <v>46204</v>
      </c>
      <c r="AJ137" s="160">
        <v>46218</v>
      </c>
      <c r="AK137" s="111"/>
      <c r="AN137" s="170"/>
      <c r="AQ137" s="170"/>
      <c r="AT137" s="170"/>
      <c r="AW137" s="170"/>
      <c r="BI137" s="162" t="s">
        <v>278</v>
      </c>
      <c r="BJ137" s="158" t="s">
        <v>332</v>
      </c>
      <c r="BK137" s="162" t="s">
        <v>280</v>
      </c>
      <c r="BL137" s="138">
        <v>35</v>
      </c>
      <c r="BM137" s="160">
        <v>46036</v>
      </c>
      <c r="BN137" s="176">
        <v>2238444243</v>
      </c>
      <c r="BO137" s="158">
        <v>144</v>
      </c>
      <c r="BP137" s="160">
        <v>46036</v>
      </c>
      <c r="BQ137" s="172">
        <v>20551907</v>
      </c>
      <c r="BR137" s="136"/>
      <c r="BS137" s="137"/>
      <c r="BY137" s="161"/>
      <c r="BZ137" s="170"/>
      <c r="CC137" s="170"/>
      <c r="CF137" s="109"/>
      <c r="CG137" s="109"/>
      <c r="CH137" s="109"/>
      <c r="CI137" s="109"/>
      <c r="CJ137" s="109"/>
      <c r="CK137" s="109"/>
      <c r="CL137" s="109"/>
      <c r="CM137" s="109"/>
      <c r="CN137" s="109"/>
      <c r="CO137" s="109"/>
      <c r="CP137" s="137"/>
      <c r="CQ137" s="109"/>
      <c r="CR137" s="109"/>
      <c r="CS137" s="166" t="s">
        <v>1040</v>
      </c>
      <c r="CT137" s="168">
        <v>40343210.799999997</v>
      </c>
      <c r="CU137" s="158">
        <v>205</v>
      </c>
      <c r="CV137" s="158" t="s">
        <v>1060</v>
      </c>
      <c r="CY137" s="162">
        <v>8299</v>
      </c>
      <c r="CZ137" s="162" t="s">
        <v>290</v>
      </c>
      <c r="DA137" s="283">
        <f t="shared" si="6"/>
        <v>20551907</v>
      </c>
      <c r="DB137" s="284">
        <f t="shared" si="7"/>
        <v>0</v>
      </c>
      <c r="DC137" s="283">
        <f t="shared" si="8"/>
        <v>0</v>
      </c>
      <c r="DZ137" s="239" t="s">
        <v>1701</v>
      </c>
      <c r="EA137" s="235" t="s">
        <v>271</v>
      </c>
    </row>
    <row r="138" spans="1:131" s="108" customFormat="1" hidden="1" x14ac:dyDescent="0.2">
      <c r="A138" s="164"/>
      <c r="B138" s="164" t="s">
        <v>1702</v>
      </c>
      <c r="C138" s="201">
        <v>1121936738</v>
      </c>
      <c r="D138" s="164" t="s">
        <v>666</v>
      </c>
      <c r="E138" s="164" t="s">
        <v>291</v>
      </c>
      <c r="F138" s="164" t="s">
        <v>667</v>
      </c>
      <c r="G138" s="98">
        <v>46036</v>
      </c>
      <c r="H138" s="105">
        <v>20551907</v>
      </c>
      <c r="I138" s="164" t="s">
        <v>1931</v>
      </c>
      <c r="J138" s="98">
        <v>46036</v>
      </c>
      <c r="K138" s="98">
        <v>46218</v>
      </c>
      <c r="L138" s="164" t="s">
        <v>288</v>
      </c>
      <c r="M138" s="164" t="s">
        <v>288</v>
      </c>
      <c r="N138" s="164" t="s">
        <v>288</v>
      </c>
      <c r="O138" s="138">
        <v>7</v>
      </c>
      <c r="P138" s="105">
        <v>1919684</v>
      </c>
      <c r="Q138" s="169">
        <v>46036</v>
      </c>
      <c r="R138" s="285">
        <v>46053</v>
      </c>
      <c r="S138" s="105">
        <v>3387677</v>
      </c>
      <c r="T138" s="102">
        <v>46054</v>
      </c>
      <c r="U138" s="264">
        <v>46081</v>
      </c>
      <c r="V138" s="105">
        <v>3387677</v>
      </c>
      <c r="W138" s="102">
        <v>46082</v>
      </c>
      <c r="X138" s="285">
        <v>46112</v>
      </c>
      <c r="Y138" s="105">
        <v>3387677</v>
      </c>
      <c r="Z138" s="160">
        <v>46113</v>
      </c>
      <c r="AA138" s="264">
        <v>46142</v>
      </c>
      <c r="AB138" s="105">
        <v>3387677</v>
      </c>
      <c r="AC138" s="160">
        <v>46143</v>
      </c>
      <c r="AD138" s="264">
        <v>46173</v>
      </c>
      <c r="AE138" s="105">
        <v>3387677</v>
      </c>
      <c r="AF138" s="160">
        <v>46174</v>
      </c>
      <c r="AG138" s="264">
        <v>46203</v>
      </c>
      <c r="AH138" s="103">
        <v>1693838</v>
      </c>
      <c r="AI138" s="160">
        <v>46204</v>
      </c>
      <c r="AJ138" s="160">
        <v>46218</v>
      </c>
      <c r="AK138" s="111"/>
      <c r="AN138" s="170"/>
      <c r="AQ138" s="170"/>
      <c r="AT138" s="170"/>
      <c r="AW138" s="170"/>
      <c r="BI138" s="162" t="s">
        <v>278</v>
      </c>
      <c r="BJ138" s="158" t="s">
        <v>332</v>
      </c>
      <c r="BK138" s="162" t="s">
        <v>280</v>
      </c>
      <c r="BL138" s="138">
        <v>35</v>
      </c>
      <c r="BM138" s="160">
        <v>46036</v>
      </c>
      <c r="BN138" s="176">
        <v>2238444243</v>
      </c>
      <c r="BO138" s="158">
        <v>222</v>
      </c>
      <c r="BP138" s="160">
        <v>46036</v>
      </c>
      <c r="BQ138" s="172">
        <v>20551907</v>
      </c>
      <c r="BR138" s="136"/>
      <c r="BS138" s="137"/>
      <c r="BY138" s="161"/>
      <c r="BZ138" s="170"/>
      <c r="CC138" s="170"/>
      <c r="CF138" s="109"/>
      <c r="CG138" s="109"/>
      <c r="CH138" s="109"/>
      <c r="CI138" s="109"/>
      <c r="CJ138" s="109"/>
      <c r="CK138" s="109"/>
      <c r="CL138" s="109"/>
      <c r="CM138" s="109"/>
      <c r="CN138" s="109"/>
      <c r="CO138" s="109"/>
      <c r="CP138" s="137"/>
      <c r="CQ138" s="109"/>
      <c r="CR138" s="109"/>
      <c r="CS138" s="166" t="s">
        <v>1208</v>
      </c>
      <c r="CT138" s="168">
        <v>1121936738.4000001</v>
      </c>
      <c r="CU138" s="158">
        <v>251</v>
      </c>
      <c r="CV138" s="158" t="s">
        <v>802</v>
      </c>
      <c r="CY138" s="162">
        <v>7490</v>
      </c>
      <c r="CZ138" s="162" t="s">
        <v>290</v>
      </c>
      <c r="DA138" s="283">
        <f t="shared" si="6"/>
        <v>20551907</v>
      </c>
      <c r="DB138" s="284">
        <f t="shared" si="7"/>
        <v>0</v>
      </c>
      <c r="DC138" s="283">
        <f t="shared" si="8"/>
        <v>0</v>
      </c>
      <c r="DZ138" s="239" t="s">
        <v>1703</v>
      </c>
      <c r="EA138" s="235" t="s">
        <v>273</v>
      </c>
    </row>
    <row r="139" spans="1:131" s="108" customFormat="1" hidden="1" x14ac:dyDescent="0.2">
      <c r="B139" s="164" t="s">
        <v>1704</v>
      </c>
      <c r="C139" s="277">
        <v>1121817444</v>
      </c>
      <c r="D139" s="204" t="s">
        <v>1705</v>
      </c>
      <c r="E139" s="164" t="s">
        <v>291</v>
      </c>
      <c r="F139" s="164" t="s">
        <v>877</v>
      </c>
      <c r="G139" s="98">
        <v>46036</v>
      </c>
      <c r="H139" s="105">
        <v>18331531</v>
      </c>
      <c r="I139" s="164" t="s">
        <v>1931</v>
      </c>
      <c r="J139" s="98">
        <v>46036</v>
      </c>
      <c r="K139" s="98">
        <v>46218</v>
      </c>
      <c r="L139" s="164" t="s">
        <v>288</v>
      </c>
      <c r="M139" s="164" t="s">
        <v>288</v>
      </c>
      <c r="N139" s="164" t="s">
        <v>288</v>
      </c>
      <c r="O139" s="138">
        <v>7</v>
      </c>
      <c r="P139" s="105">
        <v>1712286</v>
      </c>
      <c r="Q139" s="169">
        <v>46036</v>
      </c>
      <c r="R139" s="285">
        <v>46053</v>
      </c>
      <c r="S139" s="105">
        <v>3021681</v>
      </c>
      <c r="T139" s="102">
        <v>46054</v>
      </c>
      <c r="U139" s="264">
        <v>46081</v>
      </c>
      <c r="V139" s="105">
        <v>3021681</v>
      </c>
      <c r="W139" s="102">
        <v>46082</v>
      </c>
      <c r="X139" s="285">
        <v>46112</v>
      </c>
      <c r="Y139" s="105">
        <v>3021681</v>
      </c>
      <c r="Z139" s="160">
        <v>46113</v>
      </c>
      <c r="AA139" s="264">
        <v>46142</v>
      </c>
      <c r="AB139" s="105">
        <v>3021681</v>
      </c>
      <c r="AC139" s="160">
        <v>46143</v>
      </c>
      <c r="AD139" s="264">
        <v>46173</v>
      </c>
      <c r="AE139" s="105">
        <v>3021681</v>
      </c>
      <c r="AF139" s="160">
        <v>46174</v>
      </c>
      <c r="AG139" s="264">
        <v>46203</v>
      </c>
      <c r="AH139" s="103">
        <v>1510840</v>
      </c>
      <c r="AI139" s="160">
        <v>46204</v>
      </c>
      <c r="AJ139" s="160">
        <v>46218</v>
      </c>
      <c r="AK139" s="111"/>
      <c r="AN139" s="170"/>
      <c r="AQ139" s="170"/>
      <c r="AT139" s="170"/>
      <c r="AW139" s="170"/>
      <c r="BI139" s="162" t="s">
        <v>278</v>
      </c>
      <c r="BJ139" s="158" t="s">
        <v>332</v>
      </c>
      <c r="BK139" s="162" t="s">
        <v>280</v>
      </c>
      <c r="BL139" s="138">
        <v>35</v>
      </c>
      <c r="BM139" s="160">
        <v>46036</v>
      </c>
      <c r="BN139" s="176">
        <v>2238444243</v>
      </c>
      <c r="BO139" s="158">
        <v>197</v>
      </c>
      <c r="BP139" s="160">
        <v>46036</v>
      </c>
      <c r="BQ139" s="172">
        <v>18331531</v>
      </c>
      <c r="BR139" s="136"/>
      <c r="BS139" s="137"/>
      <c r="BY139" s="161"/>
      <c r="BZ139" s="170"/>
      <c r="CC139" s="170"/>
      <c r="CF139" s="109"/>
      <c r="CG139" s="109"/>
      <c r="CH139" s="109"/>
      <c r="CI139" s="109"/>
      <c r="CJ139" s="109"/>
      <c r="CK139" s="109"/>
      <c r="CL139" s="109"/>
      <c r="CM139" s="109"/>
      <c r="CN139" s="109"/>
      <c r="CO139" s="109"/>
      <c r="CP139" s="109"/>
      <c r="CQ139" s="109"/>
      <c r="CR139" s="109"/>
      <c r="CS139" s="166" t="s">
        <v>944</v>
      </c>
      <c r="CT139" s="287">
        <v>1121817444</v>
      </c>
      <c r="CU139" s="158">
        <v>241</v>
      </c>
      <c r="CV139" s="158" t="s">
        <v>790</v>
      </c>
      <c r="CY139" s="162">
        <v>7020</v>
      </c>
      <c r="CZ139" s="162" t="s">
        <v>289</v>
      </c>
      <c r="DA139" s="283">
        <f t="shared" si="6"/>
        <v>18331531</v>
      </c>
      <c r="DB139" s="284">
        <f t="shared" si="7"/>
        <v>0</v>
      </c>
      <c r="DC139" s="283">
        <f t="shared" si="8"/>
        <v>0</v>
      </c>
      <c r="DZ139" s="239" t="s">
        <v>1706</v>
      </c>
      <c r="EA139" s="235" t="s">
        <v>1141</v>
      </c>
    </row>
    <row r="140" spans="1:131" s="108" customFormat="1" hidden="1" x14ac:dyDescent="0.2">
      <c r="B140" s="164" t="s">
        <v>1707</v>
      </c>
      <c r="C140" s="201">
        <v>1121937873</v>
      </c>
      <c r="D140" s="164" t="s">
        <v>657</v>
      </c>
      <c r="E140" s="164" t="s">
        <v>291</v>
      </c>
      <c r="F140" s="164" t="s">
        <v>658</v>
      </c>
      <c r="G140" s="98">
        <v>46036</v>
      </c>
      <c r="H140" s="105">
        <v>18331531</v>
      </c>
      <c r="I140" s="164" t="s">
        <v>1931</v>
      </c>
      <c r="J140" s="98">
        <v>46036</v>
      </c>
      <c r="K140" s="98">
        <v>46218</v>
      </c>
      <c r="L140" s="164" t="s">
        <v>288</v>
      </c>
      <c r="M140" s="164" t="s">
        <v>288</v>
      </c>
      <c r="N140" s="164" t="s">
        <v>288</v>
      </c>
      <c r="O140" s="138">
        <v>7</v>
      </c>
      <c r="P140" s="105">
        <v>1712286</v>
      </c>
      <c r="Q140" s="169">
        <v>46036</v>
      </c>
      <c r="R140" s="285">
        <v>46053</v>
      </c>
      <c r="S140" s="105">
        <v>3021681</v>
      </c>
      <c r="T140" s="102">
        <v>46054</v>
      </c>
      <c r="U140" s="264">
        <v>46081</v>
      </c>
      <c r="V140" s="105">
        <v>3021681</v>
      </c>
      <c r="W140" s="102">
        <v>46082</v>
      </c>
      <c r="X140" s="285">
        <v>46112</v>
      </c>
      <c r="Y140" s="105">
        <v>3021681</v>
      </c>
      <c r="Z140" s="160">
        <v>46113</v>
      </c>
      <c r="AA140" s="264">
        <v>46142</v>
      </c>
      <c r="AB140" s="105">
        <v>3021681</v>
      </c>
      <c r="AC140" s="160">
        <v>46143</v>
      </c>
      <c r="AD140" s="264">
        <v>46173</v>
      </c>
      <c r="AE140" s="105">
        <v>3021681</v>
      </c>
      <c r="AF140" s="160">
        <v>46174</v>
      </c>
      <c r="AG140" s="264">
        <v>46203</v>
      </c>
      <c r="AH140" s="103">
        <v>1510840</v>
      </c>
      <c r="AI140" s="160">
        <v>46204</v>
      </c>
      <c r="AJ140" s="160">
        <v>46218</v>
      </c>
      <c r="AK140" s="111"/>
      <c r="AN140" s="170"/>
      <c r="AQ140" s="170"/>
      <c r="AT140" s="170"/>
      <c r="AW140" s="170"/>
      <c r="BI140" s="162" t="s">
        <v>278</v>
      </c>
      <c r="BJ140" s="158" t="s">
        <v>332</v>
      </c>
      <c r="BK140" s="162" t="s">
        <v>280</v>
      </c>
      <c r="BL140" s="138">
        <v>35</v>
      </c>
      <c r="BM140" s="160">
        <v>46036</v>
      </c>
      <c r="BN140" s="176">
        <v>2238444243</v>
      </c>
      <c r="BO140" s="158">
        <v>223</v>
      </c>
      <c r="BP140" s="160">
        <v>46036</v>
      </c>
      <c r="BQ140" s="172">
        <v>18331531</v>
      </c>
      <c r="BR140" s="136"/>
      <c r="BS140" s="137"/>
      <c r="BY140" s="161"/>
      <c r="BZ140" s="170"/>
      <c r="CC140" s="170"/>
      <c r="CF140" s="109"/>
      <c r="CG140" s="109"/>
      <c r="CH140" s="109"/>
      <c r="CI140" s="109"/>
      <c r="CJ140" s="109"/>
      <c r="CK140" s="109"/>
      <c r="CL140" s="109"/>
      <c r="CM140" s="109"/>
      <c r="CN140" s="109"/>
      <c r="CO140" s="109"/>
      <c r="CP140" s="137"/>
      <c r="CQ140" s="109"/>
      <c r="CR140" s="109"/>
      <c r="CS140" s="166" t="s">
        <v>1083</v>
      </c>
      <c r="CT140" s="167">
        <v>1121937873</v>
      </c>
      <c r="CU140" s="158">
        <v>189</v>
      </c>
      <c r="CV140" s="158" t="s">
        <v>799</v>
      </c>
      <c r="CY140" s="162">
        <v>7020</v>
      </c>
      <c r="CZ140" s="162" t="s">
        <v>289</v>
      </c>
      <c r="DA140" s="283">
        <f t="shared" si="6"/>
        <v>18331531</v>
      </c>
      <c r="DB140" s="284">
        <f t="shared" si="7"/>
        <v>0</v>
      </c>
      <c r="DC140" s="283">
        <f t="shared" si="8"/>
        <v>0</v>
      </c>
      <c r="DZ140" s="239" t="s">
        <v>1708</v>
      </c>
      <c r="EA140" s="235" t="s">
        <v>282</v>
      </c>
    </row>
    <row r="141" spans="1:131" s="108" customFormat="1" hidden="1" x14ac:dyDescent="0.2">
      <c r="A141" s="164"/>
      <c r="B141" s="164" t="s">
        <v>1709</v>
      </c>
      <c r="C141" s="201">
        <v>1121848189</v>
      </c>
      <c r="D141" s="164" t="s">
        <v>646</v>
      </c>
      <c r="E141" s="164" t="s">
        <v>291</v>
      </c>
      <c r="F141" s="164" t="s">
        <v>647</v>
      </c>
      <c r="G141" s="98">
        <v>46036</v>
      </c>
      <c r="H141" s="105">
        <v>20551907</v>
      </c>
      <c r="I141" s="164" t="s">
        <v>1931</v>
      </c>
      <c r="J141" s="98">
        <v>46036</v>
      </c>
      <c r="K141" s="98">
        <v>46218</v>
      </c>
      <c r="L141" s="164" t="s">
        <v>288</v>
      </c>
      <c r="M141" s="164" t="s">
        <v>288</v>
      </c>
      <c r="N141" s="164" t="s">
        <v>288</v>
      </c>
      <c r="O141" s="138">
        <v>7</v>
      </c>
      <c r="P141" s="105">
        <v>1919684</v>
      </c>
      <c r="Q141" s="169">
        <v>46036</v>
      </c>
      <c r="R141" s="285">
        <v>46053</v>
      </c>
      <c r="S141" s="105">
        <v>3387677</v>
      </c>
      <c r="T141" s="102">
        <v>46054</v>
      </c>
      <c r="U141" s="264">
        <v>46081</v>
      </c>
      <c r="V141" s="105">
        <v>3387677</v>
      </c>
      <c r="W141" s="102">
        <v>46082</v>
      </c>
      <c r="X141" s="285">
        <v>46112</v>
      </c>
      <c r="Y141" s="105">
        <v>3387677</v>
      </c>
      <c r="Z141" s="160">
        <v>46113</v>
      </c>
      <c r="AA141" s="264">
        <v>46142</v>
      </c>
      <c r="AB141" s="105">
        <v>3387677</v>
      </c>
      <c r="AC141" s="160">
        <v>46143</v>
      </c>
      <c r="AD141" s="264">
        <v>46173</v>
      </c>
      <c r="AE141" s="105">
        <v>3387677</v>
      </c>
      <c r="AF141" s="160">
        <v>46174</v>
      </c>
      <c r="AG141" s="264">
        <v>46203</v>
      </c>
      <c r="AH141" s="103">
        <v>1693838</v>
      </c>
      <c r="AI141" s="160">
        <v>46204</v>
      </c>
      <c r="AJ141" s="160">
        <v>46218</v>
      </c>
      <c r="AK141" s="111"/>
      <c r="AN141" s="170"/>
      <c r="AQ141" s="170"/>
      <c r="AT141" s="170"/>
      <c r="AW141" s="170"/>
      <c r="BI141" s="162" t="s">
        <v>278</v>
      </c>
      <c r="BJ141" s="158" t="s">
        <v>332</v>
      </c>
      <c r="BK141" s="162" t="s">
        <v>280</v>
      </c>
      <c r="BL141" s="138">
        <v>35</v>
      </c>
      <c r="BM141" s="160">
        <v>46036</v>
      </c>
      <c r="BN141" s="176">
        <v>2238444243</v>
      </c>
      <c r="BO141" s="158">
        <v>203</v>
      </c>
      <c r="BP141" s="160">
        <v>46036</v>
      </c>
      <c r="BQ141" s="172">
        <v>20551907</v>
      </c>
      <c r="BR141" s="136"/>
      <c r="BS141" s="137"/>
      <c r="BY141" s="161"/>
      <c r="BZ141" s="170"/>
      <c r="CC141" s="170"/>
      <c r="CF141" s="109"/>
      <c r="CG141" s="109"/>
      <c r="CH141" s="109"/>
      <c r="CI141" s="109"/>
      <c r="CJ141" s="109"/>
      <c r="CK141" s="109"/>
      <c r="CL141" s="109"/>
      <c r="CM141" s="109"/>
      <c r="CN141" s="109"/>
      <c r="CO141" s="109"/>
      <c r="CP141" s="109"/>
      <c r="CQ141" s="109"/>
      <c r="CR141" s="109"/>
      <c r="CS141" s="166" t="s">
        <v>743</v>
      </c>
      <c r="CT141" s="167">
        <v>1121848189</v>
      </c>
      <c r="CU141" s="158">
        <v>218</v>
      </c>
      <c r="CV141" s="158" t="s">
        <v>795</v>
      </c>
      <c r="CY141" s="162">
        <v>7490</v>
      </c>
      <c r="CZ141" s="162" t="s">
        <v>290</v>
      </c>
      <c r="DA141" s="283">
        <f t="shared" si="6"/>
        <v>20551907</v>
      </c>
      <c r="DB141" s="284">
        <f t="shared" si="7"/>
        <v>0</v>
      </c>
      <c r="DC141" s="283">
        <f t="shared" si="8"/>
        <v>0</v>
      </c>
      <c r="DZ141" s="239" t="s">
        <v>1710</v>
      </c>
      <c r="EA141" s="235" t="s">
        <v>299</v>
      </c>
    </row>
    <row r="142" spans="1:131" s="108" customFormat="1" hidden="1" x14ac:dyDescent="0.2">
      <c r="A142" s="164"/>
      <c r="B142" s="164" t="s">
        <v>1711</v>
      </c>
      <c r="C142" s="203">
        <v>35264344</v>
      </c>
      <c r="D142" s="108" t="s">
        <v>302</v>
      </c>
      <c r="E142" s="164" t="s">
        <v>292</v>
      </c>
      <c r="F142" s="164" t="s">
        <v>1947</v>
      </c>
      <c r="G142" s="98">
        <v>46036</v>
      </c>
      <c r="H142" s="105">
        <v>14557610</v>
      </c>
      <c r="I142" s="164" t="s">
        <v>1931</v>
      </c>
      <c r="J142" s="98">
        <v>46036</v>
      </c>
      <c r="K142" s="98">
        <v>46218</v>
      </c>
      <c r="L142" s="164" t="s">
        <v>288</v>
      </c>
      <c r="M142" s="164" t="s">
        <v>288</v>
      </c>
      <c r="N142" s="164" t="s">
        <v>288</v>
      </c>
      <c r="O142" s="138">
        <v>7</v>
      </c>
      <c r="P142" s="105">
        <v>1359777</v>
      </c>
      <c r="Q142" s="169">
        <v>46036</v>
      </c>
      <c r="R142" s="285">
        <v>46053</v>
      </c>
      <c r="S142" s="105">
        <v>2399606</v>
      </c>
      <c r="T142" s="102">
        <v>46054</v>
      </c>
      <c r="U142" s="264">
        <v>46081</v>
      </c>
      <c r="V142" s="105">
        <v>2399606</v>
      </c>
      <c r="W142" s="102">
        <v>46082</v>
      </c>
      <c r="X142" s="285">
        <v>46112</v>
      </c>
      <c r="Y142" s="105">
        <v>2399606</v>
      </c>
      <c r="Z142" s="160">
        <v>46113</v>
      </c>
      <c r="AA142" s="264">
        <v>46142</v>
      </c>
      <c r="AB142" s="105">
        <v>2399606</v>
      </c>
      <c r="AC142" s="160">
        <v>46143</v>
      </c>
      <c r="AD142" s="264">
        <v>46173</v>
      </c>
      <c r="AE142" s="105">
        <v>2399606</v>
      </c>
      <c r="AF142" s="160">
        <v>46174</v>
      </c>
      <c r="AG142" s="264">
        <v>46203</v>
      </c>
      <c r="AH142" s="103">
        <v>1199803</v>
      </c>
      <c r="AI142" s="160">
        <v>46204</v>
      </c>
      <c r="AJ142" s="160">
        <v>46218</v>
      </c>
      <c r="AK142" s="111"/>
      <c r="AN142" s="170"/>
      <c r="AQ142" s="170"/>
      <c r="AT142" s="170"/>
      <c r="AW142" s="170"/>
      <c r="BI142" s="162" t="s">
        <v>278</v>
      </c>
      <c r="BJ142" s="158" t="s">
        <v>332</v>
      </c>
      <c r="BK142" s="162" t="s">
        <v>280</v>
      </c>
      <c r="BL142" s="138">
        <v>35</v>
      </c>
      <c r="BM142" s="160">
        <v>46036</v>
      </c>
      <c r="BN142" s="176">
        <v>2238444243</v>
      </c>
      <c r="BO142" s="158">
        <v>138</v>
      </c>
      <c r="BP142" s="160">
        <v>46036</v>
      </c>
      <c r="BQ142" s="172">
        <v>14557610</v>
      </c>
      <c r="BR142" s="136"/>
      <c r="BS142" s="137"/>
      <c r="BY142" s="161"/>
      <c r="BZ142" s="170"/>
      <c r="CC142" s="170"/>
      <c r="CF142" s="109"/>
      <c r="CG142" s="109"/>
      <c r="CH142" s="109"/>
      <c r="CI142" s="109"/>
      <c r="CJ142" s="109"/>
      <c r="CK142" s="109"/>
      <c r="CL142" s="109"/>
      <c r="CM142" s="109"/>
      <c r="CN142" s="109"/>
      <c r="CO142" s="109"/>
      <c r="CP142" s="137"/>
      <c r="CQ142" s="109"/>
      <c r="CR142" s="109"/>
      <c r="CS142" s="166" t="s">
        <v>1948</v>
      </c>
      <c r="CT142" s="100">
        <v>35264344</v>
      </c>
      <c r="CU142" s="158">
        <v>204</v>
      </c>
      <c r="CV142" s="158" t="s">
        <v>759</v>
      </c>
      <c r="CY142" s="162">
        <v>7490</v>
      </c>
      <c r="CZ142" s="162" t="s">
        <v>290</v>
      </c>
      <c r="DA142" s="283">
        <f t="shared" si="6"/>
        <v>14557610</v>
      </c>
      <c r="DB142" s="284">
        <f t="shared" si="7"/>
        <v>0</v>
      </c>
      <c r="DC142" s="283">
        <f t="shared" si="8"/>
        <v>0</v>
      </c>
      <c r="DZ142" s="239" t="s">
        <v>1712</v>
      </c>
      <c r="EA142" s="288" t="s">
        <v>275</v>
      </c>
    </row>
    <row r="143" spans="1:131" s="108" customFormat="1" hidden="1" x14ac:dyDescent="0.2">
      <c r="A143" s="164"/>
      <c r="B143" s="164" t="s">
        <v>1713</v>
      </c>
      <c r="C143" s="203">
        <v>1121830981</v>
      </c>
      <c r="D143" s="108" t="s">
        <v>301</v>
      </c>
      <c r="E143" s="164" t="s">
        <v>292</v>
      </c>
      <c r="F143" s="164" t="s">
        <v>1947</v>
      </c>
      <c r="G143" s="98">
        <v>46036</v>
      </c>
      <c r="H143" s="105">
        <v>14557610</v>
      </c>
      <c r="I143" s="164" t="s">
        <v>1931</v>
      </c>
      <c r="J143" s="98">
        <v>46036</v>
      </c>
      <c r="K143" s="98">
        <v>46218</v>
      </c>
      <c r="L143" s="164" t="s">
        <v>288</v>
      </c>
      <c r="M143" s="164" t="s">
        <v>288</v>
      </c>
      <c r="N143" s="164" t="s">
        <v>288</v>
      </c>
      <c r="O143" s="138">
        <v>7</v>
      </c>
      <c r="P143" s="105">
        <v>1359777</v>
      </c>
      <c r="Q143" s="169">
        <v>46036</v>
      </c>
      <c r="R143" s="285">
        <v>46053</v>
      </c>
      <c r="S143" s="105">
        <v>2399606</v>
      </c>
      <c r="T143" s="102">
        <v>46054</v>
      </c>
      <c r="U143" s="264">
        <v>46081</v>
      </c>
      <c r="V143" s="105">
        <v>2399606</v>
      </c>
      <c r="W143" s="102">
        <v>46082</v>
      </c>
      <c r="X143" s="285">
        <v>46112</v>
      </c>
      <c r="Y143" s="105">
        <v>2399606</v>
      </c>
      <c r="Z143" s="160">
        <v>46113</v>
      </c>
      <c r="AA143" s="264">
        <v>46142</v>
      </c>
      <c r="AB143" s="105">
        <v>2399606</v>
      </c>
      <c r="AC143" s="160">
        <v>46143</v>
      </c>
      <c r="AD143" s="264">
        <v>46173</v>
      </c>
      <c r="AE143" s="105">
        <v>2399606</v>
      </c>
      <c r="AF143" s="160">
        <v>46174</v>
      </c>
      <c r="AG143" s="264">
        <v>46203</v>
      </c>
      <c r="AH143" s="103">
        <v>1199803</v>
      </c>
      <c r="AI143" s="160">
        <v>46204</v>
      </c>
      <c r="AJ143" s="160">
        <v>46218</v>
      </c>
      <c r="AK143" s="111"/>
      <c r="AN143" s="170"/>
      <c r="AQ143" s="170"/>
      <c r="AT143" s="170"/>
      <c r="AW143" s="170"/>
      <c r="BI143" s="162" t="s">
        <v>278</v>
      </c>
      <c r="BJ143" s="158" t="s">
        <v>332</v>
      </c>
      <c r="BK143" s="162" t="s">
        <v>280</v>
      </c>
      <c r="BL143" s="138">
        <v>35</v>
      </c>
      <c r="BM143" s="160">
        <v>46036</v>
      </c>
      <c r="BN143" s="176">
        <v>2238444243</v>
      </c>
      <c r="BO143" s="158">
        <v>199</v>
      </c>
      <c r="BP143" s="160">
        <v>46036</v>
      </c>
      <c r="BQ143" s="172">
        <v>14557610</v>
      </c>
      <c r="BR143" s="136"/>
      <c r="BS143" s="137"/>
      <c r="BY143" s="161"/>
      <c r="BZ143" s="170"/>
      <c r="CC143" s="170"/>
      <c r="CF143" s="109"/>
      <c r="CG143" s="109"/>
      <c r="CH143" s="109"/>
      <c r="CI143" s="109"/>
      <c r="CJ143" s="109"/>
      <c r="CK143" s="109"/>
      <c r="CL143" s="109"/>
      <c r="CM143" s="109"/>
      <c r="CN143" s="109"/>
      <c r="CO143" s="109"/>
      <c r="CP143" s="109"/>
      <c r="CQ143" s="109"/>
      <c r="CR143" s="109"/>
      <c r="CS143" s="166" t="s">
        <v>1948</v>
      </c>
      <c r="CT143" s="168">
        <v>1121830981</v>
      </c>
      <c r="CU143" s="158">
        <v>204</v>
      </c>
      <c r="CV143" s="158" t="s">
        <v>759</v>
      </c>
      <c r="CY143" s="162">
        <v>7490</v>
      </c>
      <c r="CZ143" s="162" t="s">
        <v>290</v>
      </c>
      <c r="DA143" s="283">
        <f t="shared" si="6"/>
        <v>14557610</v>
      </c>
      <c r="DB143" s="284">
        <f t="shared" si="7"/>
        <v>0</v>
      </c>
      <c r="DC143" s="283">
        <f t="shared" si="8"/>
        <v>0</v>
      </c>
      <c r="DZ143" s="239" t="s">
        <v>1714</v>
      </c>
      <c r="EA143" s="288" t="s">
        <v>275</v>
      </c>
    </row>
    <row r="144" spans="1:131" s="108" customFormat="1" hidden="1" x14ac:dyDescent="0.2">
      <c r="A144" s="200"/>
      <c r="B144" s="164" t="s">
        <v>1715</v>
      </c>
      <c r="C144" s="201">
        <v>1119887606</v>
      </c>
      <c r="D144" s="164" t="s">
        <v>502</v>
      </c>
      <c r="E144" s="164" t="s">
        <v>291</v>
      </c>
      <c r="F144" s="164" t="s">
        <v>503</v>
      </c>
      <c r="G144" s="98">
        <v>46036</v>
      </c>
      <c r="H144" s="105">
        <v>24833560</v>
      </c>
      <c r="I144" s="164" t="s">
        <v>1931</v>
      </c>
      <c r="J144" s="98">
        <v>46036</v>
      </c>
      <c r="K144" s="98">
        <v>46218</v>
      </c>
      <c r="L144" s="164" t="s">
        <v>288</v>
      </c>
      <c r="M144" s="164" t="s">
        <v>288</v>
      </c>
      <c r="N144" s="164" t="s">
        <v>288</v>
      </c>
      <c r="O144" s="138">
        <v>7</v>
      </c>
      <c r="P144" s="105">
        <v>2319618</v>
      </c>
      <c r="Q144" s="169">
        <v>46036</v>
      </c>
      <c r="R144" s="285">
        <v>46053</v>
      </c>
      <c r="S144" s="105">
        <v>4093444</v>
      </c>
      <c r="T144" s="102">
        <v>46054</v>
      </c>
      <c r="U144" s="264">
        <v>46081</v>
      </c>
      <c r="V144" s="105">
        <v>4093444</v>
      </c>
      <c r="W144" s="102">
        <v>46082</v>
      </c>
      <c r="X144" s="285">
        <v>46112</v>
      </c>
      <c r="Y144" s="105">
        <v>4093444</v>
      </c>
      <c r="Z144" s="160">
        <v>46113</v>
      </c>
      <c r="AA144" s="264">
        <v>46142</v>
      </c>
      <c r="AB144" s="105">
        <v>4093444</v>
      </c>
      <c r="AC144" s="160">
        <v>46143</v>
      </c>
      <c r="AD144" s="264">
        <v>46173</v>
      </c>
      <c r="AE144" s="105">
        <v>4093444</v>
      </c>
      <c r="AF144" s="160">
        <v>46174</v>
      </c>
      <c r="AG144" s="264">
        <v>46203</v>
      </c>
      <c r="AH144" s="103">
        <v>2046722</v>
      </c>
      <c r="AI144" s="160">
        <v>46204</v>
      </c>
      <c r="AJ144" s="160">
        <v>46218</v>
      </c>
      <c r="AK144" s="111"/>
      <c r="AN144" s="170"/>
      <c r="AQ144" s="170"/>
      <c r="AT144" s="170"/>
      <c r="AW144" s="170"/>
      <c r="BI144" s="162" t="s">
        <v>278</v>
      </c>
      <c r="BJ144" s="158" t="s">
        <v>332</v>
      </c>
      <c r="BK144" s="162" t="s">
        <v>280</v>
      </c>
      <c r="BL144" s="138">
        <v>35</v>
      </c>
      <c r="BM144" s="160">
        <v>46036</v>
      </c>
      <c r="BN144" s="176">
        <v>2238444243</v>
      </c>
      <c r="BO144" s="158">
        <v>193</v>
      </c>
      <c r="BP144" s="160">
        <v>46036</v>
      </c>
      <c r="BQ144" s="172">
        <v>24833560</v>
      </c>
      <c r="BR144" s="136"/>
      <c r="BS144" s="137"/>
      <c r="BY144" s="161"/>
      <c r="BZ144" s="170"/>
      <c r="CC144" s="170"/>
      <c r="CF144" s="109"/>
      <c r="CG144" s="109"/>
      <c r="CH144" s="109"/>
      <c r="CI144" s="109"/>
      <c r="CJ144" s="109"/>
      <c r="CK144" s="109"/>
      <c r="CL144" s="109"/>
      <c r="CM144" s="109"/>
      <c r="CN144" s="109"/>
      <c r="CO144" s="109"/>
      <c r="CP144" s="137"/>
      <c r="CQ144" s="109"/>
      <c r="CR144" s="109"/>
      <c r="CS144" s="166" t="s">
        <v>1949</v>
      </c>
      <c r="CT144" s="168">
        <v>1119887606</v>
      </c>
      <c r="CU144" s="158">
        <v>184</v>
      </c>
      <c r="CV144" s="158" t="s">
        <v>765</v>
      </c>
      <c r="CY144" s="162">
        <v>6201</v>
      </c>
      <c r="CZ144" s="162" t="s">
        <v>290</v>
      </c>
      <c r="DA144" s="283">
        <f t="shared" si="6"/>
        <v>24833560</v>
      </c>
      <c r="DB144" s="284">
        <f t="shared" si="7"/>
        <v>0</v>
      </c>
      <c r="DC144" s="283">
        <f t="shared" si="8"/>
        <v>0</v>
      </c>
      <c r="DZ144" s="239" t="s">
        <v>1716</v>
      </c>
      <c r="EA144" s="180" t="s">
        <v>709</v>
      </c>
    </row>
    <row r="145" spans="1:131" s="108" customFormat="1" hidden="1" x14ac:dyDescent="0.2">
      <c r="A145" s="202"/>
      <c r="B145" s="164" t="s">
        <v>1717</v>
      </c>
      <c r="C145" s="201">
        <v>1006874501</v>
      </c>
      <c r="D145" s="164" t="s">
        <v>505</v>
      </c>
      <c r="E145" s="164" t="s">
        <v>291</v>
      </c>
      <c r="F145" s="164" t="s">
        <v>506</v>
      </c>
      <c r="G145" s="98">
        <v>46036</v>
      </c>
      <c r="H145" s="105">
        <v>20551907</v>
      </c>
      <c r="I145" s="164" t="s">
        <v>1931</v>
      </c>
      <c r="J145" s="98">
        <v>46036</v>
      </c>
      <c r="K145" s="98">
        <v>46218</v>
      </c>
      <c r="L145" s="164" t="s">
        <v>288</v>
      </c>
      <c r="M145" s="164" t="s">
        <v>288</v>
      </c>
      <c r="N145" s="164" t="s">
        <v>288</v>
      </c>
      <c r="O145" s="138">
        <v>7</v>
      </c>
      <c r="P145" s="105">
        <v>1919684</v>
      </c>
      <c r="Q145" s="169">
        <v>46036</v>
      </c>
      <c r="R145" s="285">
        <v>46053</v>
      </c>
      <c r="S145" s="105">
        <v>3387677</v>
      </c>
      <c r="T145" s="102">
        <v>46054</v>
      </c>
      <c r="U145" s="264">
        <v>46081</v>
      </c>
      <c r="V145" s="105">
        <v>3387677</v>
      </c>
      <c r="W145" s="102">
        <v>46082</v>
      </c>
      <c r="X145" s="285">
        <v>46112</v>
      </c>
      <c r="Y145" s="105">
        <v>3387677</v>
      </c>
      <c r="Z145" s="160">
        <v>46113</v>
      </c>
      <c r="AA145" s="264">
        <v>46142</v>
      </c>
      <c r="AB145" s="105">
        <v>3387677</v>
      </c>
      <c r="AC145" s="160">
        <v>46143</v>
      </c>
      <c r="AD145" s="264">
        <v>46173</v>
      </c>
      <c r="AE145" s="105">
        <v>3387677</v>
      </c>
      <c r="AF145" s="160">
        <v>46174</v>
      </c>
      <c r="AG145" s="264">
        <v>46203</v>
      </c>
      <c r="AH145" s="103">
        <v>1693838</v>
      </c>
      <c r="AI145" s="160">
        <v>46204</v>
      </c>
      <c r="AJ145" s="160">
        <v>46218</v>
      </c>
      <c r="AK145" s="111"/>
      <c r="AN145" s="170"/>
      <c r="AQ145" s="170"/>
      <c r="AT145" s="170"/>
      <c r="AW145" s="170"/>
      <c r="BI145" s="162" t="s">
        <v>278</v>
      </c>
      <c r="BJ145" s="158" t="s">
        <v>332</v>
      </c>
      <c r="BK145" s="162" t="s">
        <v>280</v>
      </c>
      <c r="BL145" s="138">
        <v>35</v>
      </c>
      <c r="BM145" s="160">
        <v>46036</v>
      </c>
      <c r="BN145" s="176">
        <v>2238444243</v>
      </c>
      <c r="BO145" s="158">
        <v>179</v>
      </c>
      <c r="BP145" s="160">
        <v>46036</v>
      </c>
      <c r="BQ145" s="172">
        <v>20551907</v>
      </c>
      <c r="BR145" s="136"/>
      <c r="BS145" s="137"/>
      <c r="BY145" s="161"/>
      <c r="BZ145" s="170"/>
      <c r="CC145" s="170"/>
      <c r="CF145" s="109"/>
      <c r="CG145" s="109"/>
      <c r="CH145" s="109"/>
      <c r="CI145" s="109"/>
      <c r="CJ145" s="109"/>
      <c r="CK145" s="109"/>
      <c r="CL145" s="109"/>
      <c r="CM145" s="109"/>
      <c r="CN145" s="109"/>
      <c r="CO145" s="109"/>
      <c r="CP145" s="137"/>
      <c r="CQ145" s="109"/>
      <c r="CR145" s="109"/>
      <c r="CS145" s="188" t="s">
        <v>1950</v>
      </c>
      <c r="CT145" s="167">
        <v>1006874501</v>
      </c>
      <c r="CU145" s="158">
        <v>184</v>
      </c>
      <c r="CV145" s="158" t="s">
        <v>765</v>
      </c>
      <c r="CY145" s="162">
        <v>8299</v>
      </c>
      <c r="CZ145" s="162" t="s">
        <v>290</v>
      </c>
      <c r="DA145" s="283">
        <f t="shared" si="6"/>
        <v>20551907</v>
      </c>
      <c r="DB145" s="284">
        <f t="shared" si="7"/>
        <v>0</v>
      </c>
      <c r="DC145" s="283">
        <f t="shared" si="8"/>
        <v>0</v>
      </c>
      <c r="DZ145" s="239" t="s">
        <v>1718</v>
      </c>
      <c r="EA145" s="180" t="s">
        <v>709</v>
      </c>
    </row>
    <row r="146" spans="1:131" s="108" customFormat="1" hidden="1" x14ac:dyDescent="0.2">
      <c r="A146" s="200"/>
      <c r="B146" s="164" t="s">
        <v>1719</v>
      </c>
      <c r="C146" s="201">
        <v>1121948386</v>
      </c>
      <c r="D146" s="164" t="s">
        <v>507</v>
      </c>
      <c r="E146" s="164" t="s">
        <v>291</v>
      </c>
      <c r="F146" s="164" t="s">
        <v>310</v>
      </c>
      <c r="G146" s="98">
        <v>46036</v>
      </c>
      <c r="H146" s="105">
        <v>18331531</v>
      </c>
      <c r="I146" s="164" t="s">
        <v>1931</v>
      </c>
      <c r="J146" s="98">
        <v>46036</v>
      </c>
      <c r="K146" s="98">
        <v>46218</v>
      </c>
      <c r="L146" s="164" t="s">
        <v>288</v>
      </c>
      <c r="M146" s="164" t="s">
        <v>288</v>
      </c>
      <c r="N146" s="164" t="s">
        <v>288</v>
      </c>
      <c r="O146" s="138">
        <v>7</v>
      </c>
      <c r="P146" s="105">
        <v>1712286</v>
      </c>
      <c r="Q146" s="169">
        <v>46036</v>
      </c>
      <c r="R146" s="285">
        <v>46053</v>
      </c>
      <c r="S146" s="105">
        <v>3021681</v>
      </c>
      <c r="T146" s="102">
        <v>46054</v>
      </c>
      <c r="U146" s="264">
        <v>46081</v>
      </c>
      <c r="V146" s="105">
        <v>3021681</v>
      </c>
      <c r="W146" s="102">
        <v>46082</v>
      </c>
      <c r="X146" s="285">
        <v>46112</v>
      </c>
      <c r="Y146" s="105">
        <v>3021681</v>
      </c>
      <c r="Z146" s="160">
        <v>46113</v>
      </c>
      <c r="AA146" s="264">
        <v>46142</v>
      </c>
      <c r="AB146" s="105">
        <v>3021681</v>
      </c>
      <c r="AC146" s="160">
        <v>46143</v>
      </c>
      <c r="AD146" s="264">
        <v>46173</v>
      </c>
      <c r="AE146" s="105">
        <v>3021681</v>
      </c>
      <c r="AF146" s="160">
        <v>46174</v>
      </c>
      <c r="AG146" s="264">
        <v>46203</v>
      </c>
      <c r="AH146" s="103">
        <v>1510840</v>
      </c>
      <c r="AI146" s="160">
        <v>46204</v>
      </c>
      <c r="AJ146" s="160">
        <v>46218</v>
      </c>
      <c r="AK146" s="111"/>
      <c r="AN146" s="170"/>
      <c r="AQ146" s="170"/>
      <c r="AT146" s="170"/>
      <c r="AW146" s="170"/>
      <c r="BI146" s="162" t="s">
        <v>278</v>
      </c>
      <c r="BJ146" s="158" t="s">
        <v>332</v>
      </c>
      <c r="BK146" s="162" t="s">
        <v>280</v>
      </c>
      <c r="BL146" s="138">
        <v>35</v>
      </c>
      <c r="BM146" s="160">
        <v>46036</v>
      </c>
      <c r="BN146" s="176">
        <v>2238444243</v>
      </c>
      <c r="BO146" s="158">
        <v>227</v>
      </c>
      <c r="BP146" s="160">
        <v>46036</v>
      </c>
      <c r="BQ146" s="172">
        <v>18331531</v>
      </c>
      <c r="BR146" s="136"/>
      <c r="BS146" s="137"/>
      <c r="BY146" s="161"/>
      <c r="BZ146" s="170"/>
      <c r="CC146" s="170"/>
      <c r="CF146" s="109"/>
      <c r="CG146" s="109"/>
      <c r="CH146" s="109"/>
      <c r="CI146" s="109"/>
      <c r="CJ146" s="109"/>
      <c r="CK146" s="109"/>
      <c r="CL146" s="109"/>
      <c r="CM146" s="109"/>
      <c r="CN146" s="109"/>
      <c r="CO146" s="109"/>
      <c r="CP146" s="109"/>
      <c r="CQ146" s="109"/>
      <c r="CR146" s="109"/>
      <c r="CS146" s="166" t="s">
        <v>1951</v>
      </c>
      <c r="CT146" s="99">
        <v>1121948386</v>
      </c>
      <c r="CU146" s="158">
        <v>184</v>
      </c>
      <c r="CV146" s="158" t="s">
        <v>766</v>
      </c>
      <c r="CY146" s="162">
        <v>6910</v>
      </c>
      <c r="CZ146" s="162" t="s">
        <v>289</v>
      </c>
      <c r="DA146" s="283">
        <f t="shared" si="6"/>
        <v>18331531</v>
      </c>
      <c r="DB146" s="284">
        <f t="shared" si="7"/>
        <v>0</v>
      </c>
      <c r="DC146" s="283">
        <f t="shared" si="8"/>
        <v>0</v>
      </c>
      <c r="DZ146" s="239" t="s">
        <v>1720</v>
      </c>
      <c r="EA146" s="180" t="s">
        <v>281</v>
      </c>
    </row>
    <row r="147" spans="1:131" s="108" customFormat="1" hidden="1" x14ac:dyDescent="0.2">
      <c r="A147" s="164"/>
      <c r="B147" s="164" t="s">
        <v>1721</v>
      </c>
      <c r="C147" s="201">
        <v>1006693145</v>
      </c>
      <c r="D147" s="164" t="s">
        <v>1333</v>
      </c>
      <c r="E147" s="164" t="s">
        <v>291</v>
      </c>
      <c r="F147" s="164" t="s">
        <v>310</v>
      </c>
      <c r="G147" s="98">
        <v>46036</v>
      </c>
      <c r="H147" s="105">
        <v>18331531</v>
      </c>
      <c r="I147" s="164" t="s">
        <v>1931</v>
      </c>
      <c r="J147" s="98">
        <v>46036</v>
      </c>
      <c r="K147" s="98">
        <v>46218</v>
      </c>
      <c r="L147" s="164" t="s">
        <v>288</v>
      </c>
      <c r="M147" s="164" t="s">
        <v>288</v>
      </c>
      <c r="N147" s="164" t="s">
        <v>288</v>
      </c>
      <c r="O147" s="138">
        <v>7</v>
      </c>
      <c r="P147" s="105">
        <v>1712286</v>
      </c>
      <c r="Q147" s="169">
        <v>46036</v>
      </c>
      <c r="R147" s="285">
        <v>46053</v>
      </c>
      <c r="S147" s="105">
        <v>3021681</v>
      </c>
      <c r="T147" s="102">
        <v>46054</v>
      </c>
      <c r="U147" s="264">
        <v>46081</v>
      </c>
      <c r="V147" s="105">
        <v>3021681</v>
      </c>
      <c r="W147" s="102">
        <v>46082</v>
      </c>
      <c r="X147" s="285">
        <v>46112</v>
      </c>
      <c r="Y147" s="105">
        <v>3021681</v>
      </c>
      <c r="Z147" s="160">
        <v>46113</v>
      </c>
      <c r="AA147" s="264">
        <v>46142</v>
      </c>
      <c r="AB147" s="105">
        <v>3021681</v>
      </c>
      <c r="AC147" s="160">
        <v>46143</v>
      </c>
      <c r="AD147" s="264">
        <v>46173</v>
      </c>
      <c r="AE147" s="105">
        <v>3021681</v>
      </c>
      <c r="AF147" s="160">
        <v>46174</v>
      </c>
      <c r="AG147" s="264">
        <v>46203</v>
      </c>
      <c r="AH147" s="103">
        <v>1510840</v>
      </c>
      <c r="AI147" s="160">
        <v>46204</v>
      </c>
      <c r="AJ147" s="160">
        <v>46218</v>
      </c>
      <c r="AK147" s="111"/>
      <c r="AN147" s="170"/>
      <c r="AQ147" s="170"/>
      <c r="AT147" s="170"/>
      <c r="AW147" s="170"/>
      <c r="BI147" s="162" t="s">
        <v>278</v>
      </c>
      <c r="BJ147" s="158" t="s">
        <v>332</v>
      </c>
      <c r="BK147" s="162" t="s">
        <v>280</v>
      </c>
      <c r="BL147" s="138">
        <v>35</v>
      </c>
      <c r="BM147" s="160">
        <v>46036</v>
      </c>
      <c r="BN147" s="176">
        <v>2238444243</v>
      </c>
      <c r="BO147" s="158">
        <v>173</v>
      </c>
      <c r="BP147" s="160">
        <v>46036</v>
      </c>
      <c r="BQ147" s="172">
        <v>18331531</v>
      </c>
      <c r="BR147" s="136"/>
      <c r="BS147" s="137"/>
      <c r="BY147" s="161"/>
      <c r="BZ147" s="170"/>
      <c r="CC147" s="170"/>
      <c r="CF147" s="109"/>
      <c r="CG147" s="109"/>
      <c r="CH147" s="109"/>
      <c r="CI147" s="109"/>
      <c r="CJ147" s="109"/>
      <c r="CK147" s="109"/>
      <c r="CL147" s="109"/>
      <c r="CM147" s="109"/>
      <c r="CN147" s="109"/>
      <c r="CO147" s="109"/>
      <c r="CP147" s="137"/>
      <c r="CQ147" s="109"/>
      <c r="CR147" s="109"/>
      <c r="CS147" s="166" t="s">
        <v>1952</v>
      </c>
      <c r="CT147" s="99">
        <v>1006693145</v>
      </c>
      <c r="CU147" s="158">
        <v>184</v>
      </c>
      <c r="CV147" s="158" t="s">
        <v>766</v>
      </c>
      <c r="CY147" s="108">
        <v>6910</v>
      </c>
      <c r="CZ147" s="108" t="s">
        <v>289</v>
      </c>
      <c r="DA147" s="283">
        <f t="shared" si="6"/>
        <v>18331531</v>
      </c>
      <c r="DB147" s="284">
        <f t="shared" si="7"/>
        <v>0</v>
      </c>
      <c r="DC147" s="283">
        <f t="shared" si="8"/>
        <v>0</v>
      </c>
      <c r="DZ147" s="239" t="s">
        <v>1722</v>
      </c>
      <c r="EA147" s="180" t="s">
        <v>281</v>
      </c>
    </row>
    <row r="148" spans="1:131" s="108" customFormat="1" hidden="1" x14ac:dyDescent="0.2">
      <c r="A148" s="164" t="s">
        <v>1723</v>
      </c>
      <c r="B148" s="164" t="s">
        <v>1724</v>
      </c>
      <c r="C148" s="201">
        <v>1010052404</v>
      </c>
      <c r="D148" s="164" t="s">
        <v>387</v>
      </c>
      <c r="E148" s="164" t="s">
        <v>291</v>
      </c>
      <c r="F148" s="164" t="s">
        <v>310</v>
      </c>
      <c r="G148" s="98">
        <v>46036</v>
      </c>
      <c r="H148" s="105">
        <v>20551907</v>
      </c>
      <c r="I148" s="164" t="s">
        <v>1931</v>
      </c>
      <c r="J148" s="98">
        <v>46036</v>
      </c>
      <c r="K148" s="98">
        <v>46218</v>
      </c>
      <c r="L148" s="164" t="s">
        <v>288</v>
      </c>
      <c r="M148" s="164" t="s">
        <v>288</v>
      </c>
      <c r="N148" s="164" t="s">
        <v>288</v>
      </c>
      <c r="O148" s="138">
        <v>7</v>
      </c>
      <c r="P148" s="105">
        <v>1919684</v>
      </c>
      <c r="Q148" s="169">
        <v>46036</v>
      </c>
      <c r="R148" s="285">
        <v>46053</v>
      </c>
      <c r="S148" s="105">
        <v>3387677</v>
      </c>
      <c r="T148" s="102">
        <v>46054</v>
      </c>
      <c r="U148" s="264">
        <v>46081</v>
      </c>
      <c r="V148" s="105">
        <v>3387677</v>
      </c>
      <c r="W148" s="102">
        <v>46082</v>
      </c>
      <c r="X148" s="285">
        <v>46112</v>
      </c>
      <c r="Y148" s="105">
        <v>3387677</v>
      </c>
      <c r="Z148" s="160">
        <v>46113</v>
      </c>
      <c r="AA148" s="264">
        <v>46142</v>
      </c>
      <c r="AB148" s="105">
        <v>3387677</v>
      </c>
      <c r="AC148" s="160">
        <v>46143</v>
      </c>
      <c r="AD148" s="264">
        <v>46173</v>
      </c>
      <c r="AE148" s="105">
        <v>3387677</v>
      </c>
      <c r="AF148" s="160">
        <v>46174</v>
      </c>
      <c r="AG148" s="264">
        <v>46203</v>
      </c>
      <c r="AH148" s="103">
        <v>1693838</v>
      </c>
      <c r="AI148" s="160">
        <v>46204</v>
      </c>
      <c r="AJ148" s="160">
        <v>46218</v>
      </c>
      <c r="AK148" s="111"/>
      <c r="AN148" s="170"/>
      <c r="AQ148" s="170"/>
      <c r="AT148" s="170"/>
      <c r="AW148" s="170"/>
      <c r="BI148" s="162" t="s">
        <v>278</v>
      </c>
      <c r="BJ148" s="158" t="s">
        <v>332</v>
      </c>
      <c r="BK148" s="162" t="s">
        <v>280</v>
      </c>
      <c r="BL148" s="138">
        <v>35</v>
      </c>
      <c r="BM148" s="160">
        <v>46036</v>
      </c>
      <c r="BN148" s="176">
        <v>2238444243</v>
      </c>
      <c r="BO148" s="158">
        <v>182</v>
      </c>
      <c r="BP148" s="160">
        <v>46036</v>
      </c>
      <c r="BQ148" s="172">
        <v>20551907</v>
      </c>
      <c r="BR148" s="136"/>
      <c r="BS148" s="137"/>
      <c r="BY148" s="161"/>
      <c r="BZ148" s="170"/>
      <c r="CC148" s="170"/>
      <c r="CF148" s="109"/>
      <c r="CG148" s="109"/>
      <c r="CH148" s="109"/>
      <c r="CI148" s="109"/>
      <c r="CJ148" s="109"/>
      <c r="CK148" s="109"/>
      <c r="CL148" s="109"/>
      <c r="CM148" s="109"/>
      <c r="CN148" s="109"/>
      <c r="CO148" s="109"/>
      <c r="CP148" s="109"/>
      <c r="CQ148" s="109"/>
      <c r="CR148" s="109"/>
      <c r="CS148" s="166" t="s">
        <v>1878</v>
      </c>
      <c r="CT148" s="99">
        <v>1010052404</v>
      </c>
      <c r="CU148" s="158">
        <v>184</v>
      </c>
      <c r="CV148" s="158" t="s">
        <v>766</v>
      </c>
      <c r="CY148" s="162">
        <v>6910</v>
      </c>
      <c r="CZ148" s="162" t="s">
        <v>289</v>
      </c>
      <c r="DA148" s="283">
        <f t="shared" si="6"/>
        <v>20551907</v>
      </c>
      <c r="DB148" s="284">
        <f t="shared" si="7"/>
        <v>0</v>
      </c>
      <c r="DC148" s="283">
        <f t="shared" si="8"/>
        <v>0</v>
      </c>
      <c r="DZ148" s="239" t="s">
        <v>1725</v>
      </c>
      <c r="EA148" s="235" t="s">
        <v>281</v>
      </c>
    </row>
    <row r="149" spans="1:131" s="108" customFormat="1" hidden="1" x14ac:dyDescent="0.2">
      <c r="B149" s="164" t="s">
        <v>1726</v>
      </c>
      <c r="C149" s="201">
        <v>17337579</v>
      </c>
      <c r="D149" s="164" t="s">
        <v>1329</v>
      </c>
      <c r="E149" s="164" t="s">
        <v>291</v>
      </c>
      <c r="F149" s="164" t="s">
        <v>310</v>
      </c>
      <c r="G149" s="98">
        <v>46036</v>
      </c>
      <c r="H149" s="105">
        <v>18331531</v>
      </c>
      <c r="I149" s="164" t="s">
        <v>1931</v>
      </c>
      <c r="J149" s="98">
        <v>46036</v>
      </c>
      <c r="K149" s="98">
        <v>46218</v>
      </c>
      <c r="L149" s="164" t="s">
        <v>288</v>
      </c>
      <c r="M149" s="164" t="s">
        <v>288</v>
      </c>
      <c r="N149" s="164" t="s">
        <v>288</v>
      </c>
      <c r="O149" s="138">
        <v>7</v>
      </c>
      <c r="P149" s="105">
        <v>1712286</v>
      </c>
      <c r="Q149" s="169">
        <v>46036</v>
      </c>
      <c r="R149" s="285">
        <v>46053</v>
      </c>
      <c r="S149" s="105">
        <v>3021681</v>
      </c>
      <c r="T149" s="102">
        <v>46054</v>
      </c>
      <c r="U149" s="264">
        <v>46081</v>
      </c>
      <c r="V149" s="105">
        <v>3021681</v>
      </c>
      <c r="W149" s="102">
        <v>46082</v>
      </c>
      <c r="X149" s="285">
        <v>46112</v>
      </c>
      <c r="Y149" s="105">
        <v>3021681</v>
      </c>
      <c r="Z149" s="160">
        <v>46113</v>
      </c>
      <c r="AA149" s="264">
        <v>46142</v>
      </c>
      <c r="AB149" s="105">
        <v>3021681</v>
      </c>
      <c r="AC149" s="160">
        <v>46143</v>
      </c>
      <c r="AD149" s="264">
        <v>46173</v>
      </c>
      <c r="AE149" s="105">
        <v>3021681</v>
      </c>
      <c r="AF149" s="160">
        <v>46174</v>
      </c>
      <c r="AG149" s="264">
        <v>46203</v>
      </c>
      <c r="AH149" s="103">
        <v>1510840</v>
      </c>
      <c r="AI149" s="160">
        <v>46204</v>
      </c>
      <c r="AJ149" s="160">
        <v>46218</v>
      </c>
      <c r="AK149" s="111"/>
      <c r="AN149" s="170"/>
      <c r="AQ149" s="170"/>
      <c r="AT149" s="170"/>
      <c r="AW149" s="170"/>
      <c r="BI149" s="162" t="s">
        <v>278</v>
      </c>
      <c r="BJ149" s="158" t="s">
        <v>332</v>
      </c>
      <c r="BK149" s="162" t="s">
        <v>280</v>
      </c>
      <c r="BL149" s="138">
        <v>35</v>
      </c>
      <c r="BM149" s="160">
        <v>46036</v>
      </c>
      <c r="BN149" s="176">
        <v>2238444243</v>
      </c>
      <c r="BO149" s="158">
        <v>130</v>
      </c>
      <c r="BP149" s="160">
        <v>46036</v>
      </c>
      <c r="BQ149" s="172">
        <v>18331531</v>
      </c>
      <c r="BR149" s="136"/>
      <c r="BS149" s="137"/>
      <c r="BY149" s="161"/>
      <c r="BZ149" s="170"/>
      <c r="CC149" s="170"/>
      <c r="CF149" s="109"/>
      <c r="CG149" s="109"/>
      <c r="CH149" s="109"/>
      <c r="CI149" s="109"/>
      <c r="CJ149" s="109"/>
      <c r="CK149" s="109"/>
      <c r="CL149" s="109"/>
      <c r="CM149" s="109"/>
      <c r="CN149" s="109"/>
      <c r="CO149" s="109"/>
      <c r="CP149" s="137"/>
      <c r="CQ149" s="109"/>
      <c r="CR149" s="109"/>
      <c r="CS149" s="166" t="s">
        <v>440</v>
      </c>
      <c r="CT149" s="99">
        <v>17337579</v>
      </c>
      <c r="CU149" s="158">
        <v>184</v>
      </c>
      <c r="CV149" s="158" t="s">
        <v>766</v>
      </c>
      <c r="CY149" s="162">
        <v>6910</v>
      </c>
      <c r="CZ149" s="162" t="s">
        <v>289</v>
      </c>
      <c r="DA149" s="283">
        <f t="shared" si="6"/>
        <v>18331531</v>
      </c>
      <c r="DB149" s="284">
        <f t="shared" si="7"/>
        <v>0</v>
      </c>
      <c r="DC149" s="283">
        <f t="shared" si="8"/>
        <v>0</v>
      </c>
      <c r="DZ149" s="239" t="s">
        <v>1727</v>
      </c>
      <c r="EA149" s="235" t="s">
        <v>281</v>
      </c>
    </row>
    <row r="150" spans="1:131" s="108" customFormat="1" hidden="1" x14ac:dyDescent="0.2">
      <c r="A150" s="164"/>
      <c r="B150" s="164" t="s">
        <v>1728</v>
      </c>
      <c r="C150" s="201">
        <v>1006877996</v>
      </c>
      <c r="D150" s="164" t="s">
        <v>493</v>
      </c>
      <c r="E150" s="164" t="s">
        <v>291</v>
      </c>
      <c r="F150" s="164" t="s">
        <v>310</v>
      </c>
      <c r="G150" s="98">
        <v>46036</v>
      </c>
      <c r="H150" s="105">
        <v>18331531</v>
      </c>
      <c r="I150" s="164" t="s">
        <v>1931</v>
      </c>
      <c r="J150" s="98">
        <v>46036</v>
      </c>
      <c r="K150" s="98">
        <v>46218</v>
      </c>
      <c r="L150" s="164" t="s">
        <v>288</v>
      </c>
      <c r="M150" s="164" t="s">
        <v>288</v>
      </c>
      <c r="N150" s="164" t="s">
        <v>288</v>
      </c>
      <c r="O150" s="138">
        <v>7</v>
      </c>
      <c r="P150" s="105">
        <v>1712286</v>
      </c>
      <c r="Q150" s="169">
        <v>46036</v>
      </c>
      <c r="R150" s="285">
        <v>46053</v>
      </c>
      <c r="S150" s="105">
        <v>3021681</v>
      </c>
      <c r="T150" s="102">
        <v>46054</v>
      </c>
      <c r="U150" s="264">
        <v>46081</v>
      </c>
      <c r="V150" s="105">
        <v>3021681</v>
      </c>
      <c r="W150" s="102">
        <v>46082</v>
      </c>
      <c r="X150" s="285">
        <v>46112</v>
      </c>
      <c r="Y150" s="105">
        <v>3021681</v>
      </c>
      <c r="Z150" s="160">
        <v>46113</v>
      </c>
      <c r="AA150" s="264">
        <v>46142</v>
      </c>
      <c r="AB150" s="105">
        <v>3021681</v>
      </c>
      <c r="AC150" s="160">
        <v>46143</v>
      </c>
      <c r="AD150" s="264">
        <v>46173</v>
      </c>
      <c r="AE150" s="105">
        <v>3021681</v>
      </c>
      <c r="AF150" s="160">
        <v>46174</v>
      </c>
      <c r="AG150" s="264">
        <v>46203</v>
      </c>
      <c r="AH150" s="103">
        <v>1510840</v>
      </c>
      <c r="AI150" s="160">
        <v>46204</v>
      </c>
      <c r="AJ150" s="160">
        <v>46218</v>
      </c>
      <c r="AK150" s="111"/>
      <c r="AN150" s="170"/>
      <c r="AQ150" s="170"/>
      <c r="AT150" s="170"/>
      <c r="AW150" s="170"/>
      <c r="BI150" s="162" t="s">
        <v>278</v>
      </c>
      <c r="BJ150" s="158" t="s">
        <v>332</v>
      </c>
      <c r="BK150" s="162" t="s">
        <v>280</v>
      </c>
      <c r="BL150" s="138">
        <v>35</v>
      </c>
      <c r="BM150" s="160">
        <v>46036</v>
      </c>
      <c r="BN150" s="176">
        <v>2238444243</v>
      </c>
      <c r="BO150" s="158">
        <v>180</v>
      </c>
      <c r="BP150" s="160">
        <v>46036</v>
      </c>
      <c r="BQ150" s="172">
        <v>18331531</v>
      </c>
      <c r="BR150" s="136"/>
      <c r="BS150" s="137"/>
      <c r="BY150" s="161"/>
      <c r="BZ150" s="170"/>
      <c r="CC150" s="170"/>
      <c r="CF150" s="109"/>
      <c r="CG150" s="109"/>
      <c r="CH150" s="109"/>
      <c r="CI150" s="109"/>
      <c r="CJ150" s="109"/>
      <c r="CK150" s="109"/>
      <c r="CL150" s="109"/>
      <c r="CM150" s="109"/>
      <c r="CN150" s="109"/>
      <c r="CO150" s="109"/>
      <c r="CP150" s="137"/>
      <c r="CQ150" s="109"/>
      <c r="CR150" s="109"/>
      <c r="CS150" s="166" t="s">
        <v>1953</v>
      </c>
      <c r="CT150" s="168">
        <v>1006877996</v>
      </c>
      <c r="CU150" s="158">
        <v>184</v>
      </c>
      <c r="CV150" s="158" t="s">
        <v>766</v>
      </c>
      <c r="CY150" s="162">
        <v>8299</v>
      </c>
      <c r="CZ150" s="162" t="s">
        <v>290</v>
      </c>
      <c r="DA150" s="283">
        <f t="shared" si="6"/>
        <v>18331531</v>
      </c>
      <c r="DB150" s="284">
        <f t="shared" si="7"/>
        <v>0</v>
      </c>
      <c r="DC150" s="283">
        <f t="shared" si="8"/>
        <v>0</v>
      </c>
      <c r="DZ150" s="239" t="s">
        <v>1729</v>
      </c>
      <c r="EA150" s="235" t="s">
        <v>281</v>
      </c>
    </row>
    <row r="151" spans="1:131" s="108" customFormat="1" hidden="1" x14ac:dyDescent="0.2">
      <c r="A151" s="164"/>
      <c r="B151" s="164" t="s">
        <v>1730</v>
      </c>
      <c r="C151" s="201">
        <v>1006794349</v>
      </c>
      <c r="D151" s="164" t="s">
        <v>1146</v>
      </c>
      <c r="E151" s="164" t="s">
        <v>292</v>
      </c>
      <c r="F151" s="164" t="s">
        <v>392</v>
      </c>
      <c r="G151" s="98">
        <v>46036</v>
      </c>
      <c r="H151" s="105">
        <v>14557610</v>
      </c>
      <c r="I151" s="164" t="s">
        <v>1931</v>
      </c>
      <c r="J151" s="98">
        <v>46036</v>
      </c>
      <c r="K151" s="98">
        <v>46218</v>
      </c>
      <c r="L151" s="164" t="s">
        <v>288</v>
      </c>
      <c r="M151" s="164" t="s">
        <v>288</v>
      </c>
      <c r="N151" s="164" t="s">
        <v>288</v>
      </c>
      <c r="O151" s="138">
        <v>7</v>
      </c>
      <c r="P151" s="105">
        <v>1359777</v>
      </c>
      <c r="Q151" s="169">
        <v>46036</v>
      </c>
      <c r="R151" s="285">
        <v>46053</v>
      </c>
      <c r="S151" s="105">
        <v>2399606</v>
      </c>
      <c r="T151" s="102">
        <v>46054</v>
      </c>
      <c r="U151" s="264">
        <v>46081</v>
      </c>
      <c r="V151" s="105">
        <v>2399606</v>
      </c>
      <c r="W151" s="102">
        <v>46082</v>
      </c>
      <c r="X151" s="285">
        <v>46112</v>
      </c>
      <c r="Y151" s="105">
        <v>2399606</v>
      </c>
      <c r="Z151" s="160">
        <v>46113</v>
      </c>
      <c r="AA151" s="264">
        <v>46142</v>
      </c>
      <c r="AB151" s="105">
        <v>2399606</v>
      </c>
      <c r="AC151" s="160">
        <v>46143</v>
      </c>
      <c r="AD151" s="264">
        <v>46173</v>
      </c>
      <c r="AE151" s="105">
        <v>2399606</v>
      </c>
      <c r="AF151" s="160">
        <v>46174</v>
      </c>
      <c r="AG151" s="264">
        <v>46203</v>
      </c>
      <c r="AH151" s="103">
        <v>1199803</v>
      </c>
      <c r="AI151" s="160">
        <v>46204</v>
      </c>
      <c r="AJ151" s="160">
        <v>46218</v>
      </c>
      <c r="AK151" s="111"/>
      <c r="AN151" s="170"/>
      <c r="AQ151" s="170"/>
      <c r="AT151" s="170"/>
      <c r="AW151" s="170"/>
      <c r="BI151" s="162" t="s">
        <v>278</v>
      </c>
      <c r="BJ151" s="158" t="s">
        <v>332</v>
      </c>
      <c r="BK151" s="162" t="s">
        <v>280</v>
      </c>
      <c r="BL151" s="138">
        <v>35</v>
      </c>
      <c r="BM151" s="160">
        <v>46036</v>
      </c>
      <c r="BN151" s="176">
        <v>2238444243</v>
      </c>
      <c r="BO151" s="158">
        <v>176</v>
      </c>
      <c r="BP151" s="160">
        <v>46036</v>
      </c>
      <c r="BQ151" s="172">
        <v>14557610</v>
      </c>
      <c r="BR151" s="136"/>
      <c r="BS151" s="137"/>
      <c r="BY151" s="161"/>
      <c r="BZ151" s="170"/>
      <c r="CC151" s="170"/>
      <c r="CF151" s="109"/>
      <c r="CG151" s="109"/>
      <c r="CH151" s="109"/>
      <c r="CI151" s="109"/>
      <c r="CJ151" s="109"/>
      <c r="CK151" s="109"/>
      <c r="CL151" s="109"/>
      <c r="CM151" s="109"/>
      <c r="CN151" s="109"/>
      <c r="CO151" s="109"/>
      <c r="CP151" s="109"/>
      <c r="CQ151" s="109"/>
      <c r="CR151" s="109"/>
      <c r="CS151" s="166" t="s">
        <v>1147</v>
      </c>
      <c r="CT151" s="167">
        <v>1006794349</v>
      </c>
      <c r="CU151" s="158">
        <v>184</v>
      </c>
      <c r="CV151" s="158" t="s">
        <v>767</v>
      </c>
      <c r="CY151" s="162">
        <v>8299</v>
      </c>
      <c r="CZ151" s="162" t="s">
        <v>290</v>
      </c>
      <c r="DA151" s="283">
        <f t="shared" si="6"/>
        <v>14557610</v>
      </c>
      <c r="DB151" s="284">
        <f t="shared" si="7"/>
        <v>0</v>
      </c>
      <c r="DC151" s="283">
        <f t="shared" si="8"/>
        <v>0</v>
      </c>
      <c r="DZ151" s="239" t="s">
        <v>1731</v>
      </c>
      <c r="EA151" s="235" t="s">
        <v>1078</v>
      </c>
    </row>
    <row r="152" spans="1:131" s="108" customFormat="1" hidden="1" x14ac:dyDescent="0.2">
      <c r="A152" s="164"/>
      <c r="B152" s="164" t="s">
        <v>1732</v>
      </c>
      <c r="C152" s="201">
        <v>1121880108</v>
      </c>
      <c r="D152" s="164" t="s">
        <v>395</v>
      </c>
      <c r="E152" s="164" t="s">
        <v>292</v>
      </c>
      <c r="F152" s="164" t="s">
        <v>396</v>
      </c>
      <c r="G152" s="98">
        <v>46036</v>
      </c>
      <c r="H152" s="105">
        <v>18331531</v>
      </c>
      <c r="I152" s="164" t="s">
        <v>1931</v>
      </c>
      <c r="J152" s="98">
        <v>46036</v>
      </c>
      <c r="K152" s="98">
        <v>46218</v>
      </c>
      <c r="L152" s="164" t="s">
        <v>288</v>
      </c>
      <c r="M152" s="164" t="s">
        <v>288</v>
      </c>
      <c r="N152" s="164" t="s">
        <v>288</v>
      </c>
      <c r="O152" s="138">
        <v>7</v>
      </c>
      <c r="P152" s="105">
        <v>1712286</v>
      </c>
      <c r="Q152" s="169">
        <v>46036</v>
      </c>
      <c r="R152" s="285">
        <v>46053</v>
      </c>
      <c r="S152" s="105">
        <v>3021681</v>
      </c>
      <c r="T152" s="102">
        <v>46054</v>
      </c>
      <c r="U152" s="264">
        <v>46081</v>
      </c>
      <c r="V152" s="105">
        <v>3021681</v>
      </c>
      <c r="W152" s="102">
        <v>46082</v>
      </c>
      <c r="X152" s="285">
        <v>46112</v>
      </c>
      <c r="Y152" s="105">
        <v>3021681</v>
      </c>
      <c r="Z152" s="160">
        <v>46113</v>
      </c>
      <c r="AA152" s="264">
        <v>46142</v>
      </c>
      <c r="AB152" s="105">
        <v>3021681</v>
      </c>
      <c r="AC152" s="160">
        <v>46143</v>
      </c>
      <c r="AD152" s="264">
        <v>46173</v>
      </c>
      <c r="AE152" s="105">
        <v>3021681</v>
      </c>
      <c r="AF152" s="160">
        <v>46174</v>
      </c>
      <c r="AG152" s="264">
        <v>46203</v>
      </c>
      <c r="AH152" s="103">
        <v>1510840</v>
      </c>
      <c r="AI152" s="160">
        <v>46204</v>
      </c>
      <c r="AJ152" s="160">
        <v>46218</v>
      </c>
      <c r="AK152" s="111"/>
      <c r="AN152" s="170"/>
      <c r="AQ152" s="170"/>
      <c r="AT152" s="170"/>
      <c r="AW152" s="170"/>
      <c r="BI152" s="162" t="s">
        <v>278</v>
      </c>
      <c r="BJ152" s="158" t="s">
        <v>332</v>
      </c>
      <c r="BK152" s="162" t="s">
        <v>280</v>
      </c>
      <c r="BL152" s="138">
        <v>35</v>
      </c>
      <c r="BM152" s="160">
        <v>46036</v>
      </c>
      <c r="BN152" s="176">
        <v>2238444243</v>
      </c>
      <c r="BO152" s="158">
        <v>208</v>
      </c>
      <c r="BP152" s="160">
        <v>46036</v>
      </c>
      <c r="BQ152" s="172">
        <v>18331531</v>
      </c>
      <c r="BR152" s="136"/>
      <c r="BS152" s="137"/>
      <c r="BY152" s="161"/>
      <c r="BZ152" s="170"/>
      <c r="CC152" s="170"/>
      <c r="CF152" s="109"/>
      <c r="CG152" s="109"/>
      <c r="CH152" s="109"/>
      <c r="CI152" s="109"/>
      <c r="CJ152" s="109"/>
      <c r="CK152" s="109"/>
      <c r="CL152" s="109"/>
      <c r="CM152" s="109"/>
      <c r="CN152" s="109"/>
      <c r="CO152" s="109"/>
      <c r="CP152" s="137"/>
      <c r="CQ152" s="109"/>
      <c r="CR152" s="109"/>
      <c r="CS152" s="166" t="s">
        <v>1954</v>
      </c>
      <c r="CT152" s="99">
        <v>1121880108</v>
      </c>
      <c r="CU152" s="158">
        <v>184</v>
      </c>
      <c r="CV152" s="158" t="s">
        <v>767</v>
      </c>
      <c r="CY152" s="162">
        <v>8299</v>
      </c>
      <c r="CZ152" s="162" t="s">
        <v>290</v>
      </c>
      <c r="DA152" s="283">
        <f t="shared" si="6"/>
        <v>18331531</v>
      </c>
      <c r="DB152" s="284">
        <f t="shared" si="7"/>
        <v>0</v>
      </c>
      <c r="DC152" s="283">
        <f t="shared" si="8"/>
        <v>0</v>
      </c>
      <c r="DZ152" s="239" t="s">
        <v>1733</v>
      </c>
      <c r="EA152" s="235" t="s">
        <v>1078</v>
      </c>
    </row>
    <row r="153" spans="1:131" s="108" customFormat="1" hidden="1" x14ac:dyDescent="0.2">
      <c r="A153" s="164"/>
      <c r="B153" s="164" t="s">
        <v>1734</v>
      </c>
      <c r="C153" s="201">
        <v>1121840543</v>
      </c>
      <c r="D153" s="164" t="s">
        <v>511</v>
      </c>
      <c r="E153" s="164" t="s">
        <v>291</v>
      </c>
      <c r="F153" s="164" t="s">
        <v>512</v>
      </c>
      <c r="G153" s="98">
        <v>46036</v>
      </c>
      <c r="H153" s="105">
        <v>18331531</v>
      </c>
      <c r="I153" s="164" t="s">
        <v>1931</v>
      </c>
      <c r="J153" s="98">
        <v>46036</v>
      </c>
      <c r="K153" s="98">
        <v>46218</v>
      </c>
      <c r="L153" s="164" t="s">
        <v>288</v>
      </c>
      <c r="M153" s="164" t="s">
        <v>288</v>
      </c>
      <c r="N153" s="164" t="s">
        <v>288</v>
      </c>
      <c r="O153" s="138">
        <v>7</v>
      </c>
      <c r="P153" s="105">
        <v>1712286</v>
      </c>
      <c r="Q153" s="169">
        <v>46036</v>
      </c>
      <c r="R153" s="285">
        <v>46053</v>
      </c>
      <c r="S153" s="105">
        <v>3021681</v>
      </c>
      <c r="T153" s="102">
        <v>46054</v>
      </c>
      <c r="U153" s="264">
        <v>46081</v>
      </c>
      <c r="V153" s="105">
        <v>3021681</v>
      </c>
      <c r="W153" s="102">
        <v>46082</v>
      </c>
      <c r="X153" s="285">
        <v>46112</v>
      </c>
      <c r="Y153" s="105">
        <v>3021681</v>
      </c>
      <c r="Z153" s="160">
        <v>46113</v>
      </c>
      <c r="AA153" s="264">
        <v>46142</v>
      </c>
      <c r="AB153" s="105">
        <v>3021681</v>
      </c>
      <c r="AC153" s="160">
        <v>46143</v>
      </c>
      <c r="AD153" s="264">
        <v>46173</v>
      </c>
      <c r="AE153" s="105">
        <v>3021681</v>
      </c>
      <c r="AF153" s="160">
        <v>46174</v>
      </c>
      <c r="AG153" s="264">
        <v>46203</v>
      </c>
      <c r="AH153" s="103">
        <v>1510840</v>
      </c>
      <c r="AI153" s="160">
        <v>46204</v>
      </c>
      <c r="AJ153" s="160">
        <v>46218</v>
      </c>
      <c r="AK153" s="111"/>
      <c r="AN153" s="170"/>
      <c r="AQ153" s="170"/>
      <c r="AT153" s="170"/>
      <c r="AW153" s="170"/>
      <c r="BI153" s="162" t="s">
        <v>278</v>
      </c>
      <c r="BJ153" s="158" t="s">
        <v>332</v>
      </c>
      <c r="BK153" s="162" t="s">
        <v>280</v>
      </c>
      <c r="BL153" s="138">
        <v>35</v>
      </c>
      <c r="BM153" s="160">
        <v>46036</v>
      </c>
      <c r="BN153" s="176">
        <v>2238444243</v>
      </c>
      <c r="BO153" s="158">
        <v>251</v>
      </c>
      <c r="BP153" s="160">
        <v>46036</v>
      </c>
      <c r="BQ153" s="172">
        <v>18331531</v>
      </c>
      <c r="BR153" s="136"/>
      <c r="BS153" s="137"/>
      <c r="BY153" s="161"/>
      <c r="BZ153" s="170"/>
      <c r="CC153" s="170"/>
      <c r="CF153" s="109"/>
      <c r="CG153" s="109"/>
      <c r="CH153" s="109"/>
      <c r="CI153" s="109"/>
      <c r="CJ153" s="109"/>
      <c r="CK153" s="109"/>
      <c r="CL153" s="109"/>
      <c r="CM153" s="109"/>
      <c r="CN153" s="109"/>
      <c r="CO153" s="109"/>
      <c r="CP153" s="109"/>
      <c r="CQ153" s="109"/>
      <c r="CR153" s="109"/>
      <c r="CS153" s="166" t="s">
        <v>1955</v>
      </c>
      <c r="CT153" s="168">
        <v>1121840543</v>
      </c>
      <c r="CU153" s="158">
        <v>184</v>
      </c>
      <c r="CV153" s="158" t="s">
        <v>767</v>
      </c>
      <c r="CY153" s="162">
        <v>8299</v>
      </c>
      <c r="CZ153" s="162" t="s">
        <v>290</v>
      </c>
      <c r="DA153" s="283">
        <f t="shared" si="6"/>
        <v>18331531</v>
      </c>
      <c r="DB153" s="284">
        <f t="shared" si="7"/>
        <v>0</v>
      </c>
      <c r="DC153" s="283">
        <f t="shared" si="8"/>
        <v>0</v>
      </c>
      <c r="DZ153" s="239" t="s">
        <v>1735</v>
      </c>
      <c r="EA153" s="235" t="s">
        <v>1078</v>
      </c>
    </row>
    <row r="154" spans="1:131" s="108" customFormat="1" hidden="1" x14ac:dyDescent="0.2">
      <c r="A154" s="200"/>
      <c r="B154" s="164" t="s">
        <v>1736</v>
      </c>
      <c r="C154" s="201">
        <v>40441400</v>
      </c>
      <c r="D154" s="164" t="s">
        <v>513</v>
      </c>
      <c r="E154" s="164" t="s">
        <v>292</v>
      </c>
      <c r="F154" s="164" t="s">
        <v>514</v>
      </c>
      <c r="G154" s="98">
        <v>46036</v>
      </c>
      <c r="H154" s="105">
        <v>14557610</v>
      </c>
      <c r="I154" s="164" t="s">
        <v>1931</v>
      </c>
      <c r="J154" s="98">
        <v>46036</v>
      </c>
      <c r="K154" s="98">
        <v>46218</v>
      </c>
      <c r="L154" s="164" t="s">
        <v>288</v>
      </c>
      <c r="M154" s="164" t="s">
        <v>288</v>
      </c>
      <c r="N154" s="164" t="s">
        <v>288</v>
      </c>
      <c r="O154" s="138">
        <v>7</v>
      </c>
      <c r="P154" s="105">
        <v>1359777</v>
      </c>
      <c r="Q154" s="169">
        <v>46036</v>
      </c>
      <c r="R154" s="285">
        <v>46053</v>
      </c>
      <c r="S154" s="105">
        <v>2399606</v>
      </c>
      <c r="T154" s="102">
        <v>46054</v>
      </c>
      <c r="U154" s="264">
        <v>46081</v>
      </c>
      <c r="V154" s="105">
        <v>2399606</v>
      </c>
      <c r="W154" s="102">
        <v>46082</v>
      </c>
      <c r="X154" s="285">
        <v>46112</v>
      </c>
      <c r="Y154" s="105">
        <v>2399606</v>
      </c>
      <c r="Z154" s="160">
        <v>46113</v>
      </c>
      <c r="AA154" s="264">
        <v>46142</v>
      </c>
      <c r="AB154" s="105">
        <v>2399606</v>
      </c>
      <c r="AC154" s="160">
        <v>46143</v>
      </c>
      <c r="AD154" s="264">
        <v>46173</v>
      </c>
      <c r="AE154" s="105">
        <v>2399606</v>
      </c>
      <c r="AF154" s="160">
        <v>46174</v>
      </c>
      <c r="AG154" s="264">
        <v>46203</v>
      </c>
      <c r="AH154" s="103">
        <v>1199803</v>
      </c>
      <c r="AI154" s="160">
        <v>46204</v>
      </c>
      <c r="AJ154" s="160">
        <v>46218</v>
      </c>
      <c r="AK154" s="111"/>
      <c r="AN154" s="170"/>
      <c r="AQ154" s="170"/>
      <c r="AT154" s="170"/>
      <c r="AW154" s="170"/>
      <c r="BI154" s="162" t="s">
        <v>278</v>
      </c>
      <c r="BJ154" s="158" t="s">
        <v>332</v>
      </c>
      <c r="BK154" s="162" t="s">
        <v>280</v>
      </c>
      <c r="BL154" s="138">
        <v>35</v>
      </c>
      <c r="BM154" s="160">
        <v>46036</v>
      </c>
      <c r="BN154" s="176">
        <v>2238444243</v>
      </c>
      <c r="BO154" s="158">
        <v>151</v>
      </c>
      <c r="BP154" s="160">
        <v>46036</v>
      </c>
      <c r="BQ154" s="172">
        <v>14557610</v>
      </c>
      <c r="BR154" s="136"/>
      <c r="BS154" s="137"/>
      <c r="BY154" s="161"/>
      <c r="BZ154" s="170"/>
      <c r="CC154" s="170"/>
      <c r="CF154" s="109"/>
      <c r="CG154" s="109"/>
      <c r="CH154" s="109"/>
      <c r="CI154" s="109"/>
      <c r="CJ154" s="109"/>
      <c r="CK154" s="109"/>
      <c r="CL154" s="109"/>
      <c r="CM154" s="109"/>
      <c r="CN154" s="109"/>
      <c r="CO154" s="109"/>
      <c r="CP154" s="137"/>
      <c r="CQ154" s="109"/>
      <c r="CR154" s="109"/>
      <c r="CS154" s="166" t="s">
        <v>1956</v>
      </c>
      <c r="CT154" s="168">
        <v>40441400</v>
      </c>
      <c r="CU154" s="158">
        <v>184</v>
      </c>
      <c r="CV154" s="158" t="s">
        <v>767</v>
      </c>
      <c r="CY154" s="187">
        <v>8211</v>
      </c>
      <c r="CZ154" s="187" t="s">
        <v>290</v>
      </c>
      <c r="DA154" s="283">
        <f t="shared" si="6"/>
        <v>14557610</v>
      </c>
      <c r="DB154" s="284">
        <f t="shared" si="7"/>
        <v>0</v>
      </c>
      <c r="DC154" s="283">
        <f t="shared" si="8"/>
        <v>0</v>
      </c>
      <c r="DZ154" s="239" t="s">
        <v>1737</v>
      </c>
      <c r="EA154" s="235" t="s">
        <v>1078</v>
      </c>
    </row>
    <row r="155" spans="1:131" s="108" customFormat="1" hidden="1" x14ac:dyDescent="0.2">
      <c r="A155" s="200"/>
      <c r="B155" s="164" t="s">
        <v>1738</v>
      </c>
      <c r="C155" s="201">
        <v>1121932495</v>
      </c>
      <c r="D155" s="164" t="s">
        <v>515</v>
      </c>
      <c r="E155" s="164" t="s">
        <v>291</v>
      </c>
      <c r="F155" s="164" t="s">
        <v>516</v>
      </c>
      <c r="G155" s="98">
        <v>46036</v>
      </c>
      <c r="H155" s="105">
        <v>24833560</v>
      </c>
      <c r="I155" s="164" t="s">
        <v>1931</v>
      </c>
      <c r="J155" s="98">
        <v>46036</v>
      </c>
      <c r="K155" s="98">
        <v>46218</v>
      </c>
      <c r="L155" s="164" t="s">
        <v>288</v>
      </c>
      <c r="M155" s="164" t="s">
        <v>288</v>
      </c>
      <c r="N155" s="164" t="s">
        <v>288</v>
      </c>
      <c r="O155" s="138">
        <v>7</v>
      </c>
      <c r="P155" s="105">
        <v>2319618</v>
      </c>
      <c r="Q155" s="169">
        <v>46036</v>
      </c>
      <c r="R155" s="285">
        <v>46053</v>
      </c>
      <c r="S155" s="105">
        <v>4093444</v>
      </c>
      <c r="T155" s="102">
        <v>46054</v>
      </c>
      <c r="U155" s="264">
        <v>46081</v>
      </c>
      <c r="V155" s="105">
        <v>4093444</v>
      </c>
      <c r="W155" s="102">
        <v>46082</v>
      </c>
      <c r="X155" s="285">
        <v>46112</v>
      </c>
      <c r="Y155" s="105">
        <v>4093444</v>
      </c>
      <c r="Z155" s="160">
        <v>46113</v>
      </c>
      <c r="AA155" s="264">
        <v>46142</v>
      </c>
      <c r="AB155" s="105">
        <v>4093444</v>
      </c>
      <c r="AC155" s="160">
        <v>46143</v>
      </c>
      <c r="AD155" s="264">
        <v>46173</v>
      </c>
      <c r="AE155" s="105">
        <v>4093444</v>
      </c>
      <c r="AF155" s="160">
        <v>46174</v>
      </c>
      <c r="AG155" s="264">
        <v>46203</v>
      </c>
      <c r="AH155" s="103">
        <v>2046722</v>
      </c>
      <c r="AI155" s="160">
        <v>46204</v>
      </c>
      <c r="AJ155" s="160">
        <v>46218</v>
      </c>
      <c r="AK155" s="111"/>
      <c r="AN155" s="170"/>
      <c r="AQ155" s="170"/>
      <c r="AT155" s="170"/>
      <c r="AW155" s="170"/>
      <c r="BI155" s="162" t="s">
        <v>278</v>
      </c>
      <c r="BJ155" s="158" t="s">
        <v>332</v>
      </c>
      <c r="BK155" s="162" t="s">
        <v>280</v>
      </c>
      <c r="BL155" s="138">
        <v>35</v>
      </c>
      <c r="BM155" s="160">
        <v>46036</v>
      </c>
      <c r="BN155" s="176">
        <v>2238444243</v>
      </c>
      <c r="BO155" s="158">
        <v>219</v>
      </c>
      <c r="BP155" s="160">
        <v>46036</v>
      </c>
      <c r="BQ155" s="172">
        <v>24833560</v>
      </c>
      <c r="BR155" s="136"/>
      <c r="BS155" s="137"/>
      <c r="BY155" s="161"/>
      <c r="BZ155" s="170"/>
      <c r="CC155" s="170"/>
      <c r="CF155" s="109"/>
      <c r="CG155" s="109"/>
      <c r="CH155" s="109"/>
      <c r="CI155" s="109"/>
      <c r="CJ155" s="109"/>
      <c r="CK155" s="109"/>
      <c r="CL155" s="109"/>
      <c r="CM155" s="109"/>
      <c r="CN155" s="109"/>
      <c r="CO155" s="109"/>
      <c r="CP155" s="109"/>
      <c r="CQ155" s="109"/>
      <c r="CR155" s="109"/>
      <c r="CS155" s="166" t="s">
        <v>1957</v>
      </c>
      <c r="CT155" s="110">
        <v>1121932495</v>
      </c>
      <c r="CU155" s="158">
        <v>184</v>
      </c>
      <c r="CV155" s="158" t="s">
        <v>767</v>
      </c>
      <c r="CY155" s="162">
        <v>8299</v>
      </c>
      <c r="CZ155" s="162" t="s">
        <v>290</v>
      </c>
      <c r="DA155" s="283">
        <f t="shared" si="6"/>
        <v>24833560</v>
      </c>
      <c r="DB155" s="284">
        <f t="shared" si="7"/>
        <v>0</v>
      </c>
      <c r="DC155" s="283">
        <f t="shared" si="8"/>
        <v>0</v>
      </c>
      <c r="DZ155" s="239" t="s">
        <v>1739</v>
      </c>
      <c r="EA155" s="235" t="s">
        <v>1078</v>
      </c>
    </row>
    <row r="156" spans="1:131" s="108" customFormat="1" hidden="1" x14ac:dyDescent="0.2">
      <c r="A156" s="164"/>
      <c r="B156" s="164" t="s">
        <v>1740</v>
      </c>
      <c r="C156" s="201">
        <v>21176898</v>
      </c>
      <c r="D156" s="164" t="s">
        <v>517</v>
      </c>
      <c r="E156" s="164" t="s">
        <v>291</v>
      </c>
      <c r="F156" s="108" t="s">
        <v>518</v>
      </c>
      <c r="G156" s="98">
        <v>46036</v>
      </c>
      <c r="H156" s="105">
        <v>20551907</v>
      </c>
      <c r="I156" s="164" t="s">
        <v>1931</v>
      </c>
      <c r="J156" s="98">
        <v>46036</v>
      </c>
      <c r="K156" s="98">
        <v>46218</v>
      </c>
      <c r="L156" s="164" t="s">
        <v>288</v>
      </c>
      <c r="M156" s="164" t="s">
        <v>288</v>
      </c>
      <c r="N156" s="164" t="s">
        <v>288</v>
      </c>
      <c r="O156" s="138">
        <v>7</v>
      </c>
      <c r="P156" s="105">
        <v>1919684</v>
      </c>
      <c r="Q156" s="169">
        <v>46036</v>
      </c>
      <c r="R156" s="285">
        <v>46053</v>
      </c>
      <c r="S156" s="105">
        <v>3387677</v>
      </c>
      <c r="T156" s="102">
        <v>46054</v>
      </c>
      <c r="U156" s="264">
        <v>46081</v>
      </c>
      <c r="V156" s="105">
        <v>3387677</v>
      </c>
      <c r="W156" s="102">
        <v>46082</v>
      </c>
      <c r="X156" s="285">
        <v>46112</v>
      </c>
      <c r="Y156" s="105">
        <v>3387677</v>
      </c>
      <c r="Z156" s="160">
        <v>46113</v>
      </c>
      <c r="AA156" s="264">
        <v>46142</v>
      </c>
      <c r="AB156" s="105">
        <v>3387677</v>
      </c>
      <c r="AC156" s="160">
        <v>46143</v>
      </c>
      <c r="AD156" s="264">
        <v>46173</v>
      </c>
      <c r="AE156" s="105">
        <v>3387677</v>
      </c>
      <c r="AF156" s="160">
        <v>46174</v>
      </c>
      <c r="AG156" s="264">
        <v>46203</v>
      </c>
      <c r="AH156" s="103">
        <v>1693838</v>
      </c>
      <c r="AI156" s="160">
        <v>46204</v>
      </c>
      <c r="AJ156" s="160">
        <v>46218</v>
      </c>
      <c r="AK156" s="111"/>
      <c r="AN156" s="170"/>
      <c r="AQ156" s="170"/>
      <c r="AT156" s="170"/>
      <c r="AW156" s="170"/>
      <c r="BI156" s="162" t="s">
        <v>278</v>
      </c>
      <c r="BJ156" s="158" t="s">
        <v>332</v>
      </c>
      <c r="BK156" s="162" t="s">
        <v>280</v>
      </c>
      <c r="BL156" s="138">
        <v>35</v>
      </c>
      <c r="BM156" s="160">
        <v>46036</v>
      </c>
      <c r="BN156" s="176">
        <v>2238444243</v>
      </c>
      <c r="BO156" s="158">
        <v>135</v>
      </c>
      <c r="BP156" s="160">
        <v>46036</v>
      </c>
      <c r="BQ156" s="172">
        <v>20551907</v>
      </c>
      <c r="BR156" s="136"/>
      <c r="BS156" s="137"/>
      <c r="BY156" s="161"/>
      <c r="BZ156" s="170"/>
      <c r="CC156" s="170"/>
      <c r="CF156" s="109"/>
      <c r="CG156" s="109"/>
      <c r="CH156" s="109"/>
      <c r="CI156" s="109"/>
      <c r="CJ156" s="109"/>
      <c r="CK156" s="109"/>
      <c r="CL156" s="109"/>
      <c r="CM156" s="109"/>
      <c r="CN156" s="109"/>
      <c r="CO156" s="109"/>
      <c r="CP156" s="137"/>
      <c r="CQ156" s="109"/>
      <c r="CR156" s="109"/>
      <c r="CS156" s="166" t="s">
        <v>1958</v>
      </c>
      <c r="CT156" s="167">
        <v>21176898.899999999</v>
      </c>
      <c r="CU156" s="158">
        <v>184</v>
      </c>
      <c r="CV156" s="158" t="s">
        <v>767</v>
      </c>
      <c r="CY156" s="162">
        <v>8299</v>
      </c>
      <c r="CZ156" s="162" t="s">
        <v>290</v>
      </c>
      <c r="DA156" s="283">
        <f t="shared" si="6"/>
        <v>20551907</v>
      </c>
      <c r="DB156" s="284">
        <f t="shared" si="7"/>
        <v>0</v>
      </c>
      <c r="DC156" s="283">
        <f t="shared" si="8"/>
        <v>0</v>
      </c>
      <c r="DZ156" s="239" t="s">
        <v>1741</v>
      </c>
      <c r="EA156" s="235" t="s">
        <v>1078</v>
      </c>
    </row>
    <row r="157" spans="1:131" s="108" customFormat="1" hidden="1" x14ac:dyDescent="0.2">
      <c r="A157" s="200"/>
      <c r="B157" s="164" t="s">
        <v>1742</v>
      </c>
      <c r="C157" s="201">
        <v>1121892819</v>
      </c>
      <c r="D157" s="164" t="s">
        <v>519</v>
      </c>
      <c r="E157" s="164" t="s">
        <v>291</v>
      </c>
      <c r="F157" s="164" t="s">
        <v>520</v>
      </c>
      <c r="G157" s="98">
        <v>46036</v>
      </c>
      <c r="H157" s="105">
        <v>18331531</v>
      </c>
      <c r="I157" s="164" t="s">
        <v>1931</v>
      </c>
      <c r="J157" s="98">
        <v>46036</v>
      </c>
      <c r="K157" s="98">
        <v>46218</v>
      </c>
      <c r="L157" s="164" t="s">
        <v>288</v>
      </c>
      <c r="M157" s="164" t="s">
        <v>288</v>
      </c>
      <c r="N157" s="164" t="s">
        <v>288</v>
      </c>
      <c r="O157" s="138">
        <v>7</v>
      </c>
      <c r="P157" s="105">
        <v>1712286</v>
      </c>
      <c r="Q157" s="169">
        <v>46036</v>
      </c>
      <c r="R157" s="285">
        <v>46053</v>
      </c>
      <c r="S157" s="105">
        <v>3021681</v>
      </c>
      <c r="T157" s="102">
        <v>46054</v>
      </c>
      <c r="U157" s="264">
        <v>46081</v>
      </c>
      <c r="V157" s="105">
        <v>3021681</v>
      </c>
      <c r="W157" s="102">
        <v>46082</v>
      </c>
      <c r="X157" s="285">
        <v>46112</v>
      </c>
      <c r="Y157" s="105">
        <v>3021681</v>
      </c>
      <c r="Z157" s="160">
        <v>46113</v>
      </c>
      <c r="AA157" s="264">
        <v>46142</v>
      </c>
      <c r="AB157" s="105">
        <v>3021681</v>
      </c>
      <c r="AC157" s="160">
        <v>46143</v>
      </c>
      <c r="AD157" s="264">
        <v>46173</v>
      </c>
      <c r="AE157" s="105">
        <v>3021681</v>
      </c>
      <c r="AF157" s="160">
        <v>46174</v>
      </c>
      <c r="AG157" s="264">
        <v>46203</v>
      </c>
      <c r="AH157" s="103">
        <v>1510840</v>
      </c>
      <c r="AI157" s="160">
        <v>46204</v>
      </c>
      <c r="AJ157" s="160">
        <v>46218</v>
      </c>
      <c r="AK157" s="111"/>
      <c r="AN157" s="170"/>
      <c r="AQ157" s="170"/>
      <c r="AT157" s="170"/>
      <c r="AW157" s="170"/>
      <c r="BI157" s="162" t="s">
        <v>278</v>
      </c>
      <c r="BJ157" s="158" t="s">
        <v>332</v>
      </c>
      <c r="BK157" s="162" t="s">
        <v>280</v>
      </c>
      <c r="BL157" s="138">
        <v>35</v>
      </c>
      <c r="BM157" s="160">
        <v>46036</v>
      </c>
      <c r="BN157" s="176">
        <v>2238444243</v>
      </c>
      <c r="BO157" s="158">
        <v>212</v>
      </c>
      <c r="BP157" s="160">
        <v>46036</v>
      </c>
      <c r="BQ157" s="172">
        <v>18331531</v>
      </c>
      <c r="BR157" s="136"/>
      <c r="BS157" s="137"/>
      <c r="BY157" s="161"/>
      <c r="BZ157" s="170"/>
      <c r="CC157" s="170"/>
      <c r="CF157" s="109"/>
      <c r="CG157" s="109"/>
      <c r="CH157" s="109"/>
      <c r="CI157" s="109"/>
      <c r="CJ157" s="109"/>
      <c r="CK157" s="109"/>
      <c r="CL157" s="109"/>
      <c r="CM157" s="109"/>
      <c r="CN157" s="109"/>
      <c r="CO157" s="109"/>
      <c r="CP157" s="137"/>
      <c r="CQ157" s="109"/>
      <c r="CR157" s="109"/>
      <c r="CS157" s="166" t="s">
        <v>1959</v>
      </c>
      <c r="CT157" s="168">
        <v>1121892819</v>
      </c>
      <c r="CU157" s="158">
        <v>184</v>
      </c>
      <c r="CV157" s="158" t="s">
        <v>767</v>
      </c>
      <c r="CY157" s="162">
        <v>8211</v>
      </c>
      <c r="CZ157" s="162" t="s">
        <v>290</v>
      </c>
      <c r="DA157" s="283">
        <f t="shared" ref="DA157:DA220" si="9">P157+S157+V157+Y157+AB157+AE157+AH157+AK157+AN157+AQ157+AT157+AW157+AZ157+BC157+BF157</f>
        <v>18331531</v>
      </c>
      <c r="DB157" s="284">
        <f t="shared" ref="DB157:DB220" si="10">H157+BZ157-DA157</f>
        <v>0</v>
      </c>
      <c r="DC157" s="283">
        <f t="shared" ref="DC157:DC220" si="11">BQ157+CF157-DA157</f>
        <v>0</v>
      </c>
      <c r="DZ157" s="239" t="s">
        <v>1743</v>
      </c>
      <c r="EA157" s="235" t="s">
        <v>1078</v>
      </c>
    </row>
    <row r="158" spans="1:131" s="108" customFormat="1" hidden="1" x14ac:dyDescent="0.2">
      <c r="A158" s="200"/>
      <c r="B158" s="164" t="s">
        <v>1744</v>
      </c>
      <c r="C158" s="201">
        <v>1121911999</v>
      </c>
      <c r="D158" s="164" t="s">
        <v>1030</v>
      </c>
      <c r="E158" s="164" t="s">
        <v>291</v>
      </c>
      <c r="F158" s="164" t="s">
        <v>516</v>
      </c>
      <c r="G158" s="98">
        <v>46036</v>
      </c>
      <c r="H158" s="105">
        <v>20551907</v>
      </c>
      <c r="I158" s="164" t="s">
        <v>1931</v>
      </c>
      <c r="J158" s="98">
        <v>46036</v>
      </c>
      <c r="K158" s="98">
        <v>46218</v>
      </c>
      <c r="L158" s="164" t="s">
        <v>288</v>
      </c>
      <c r="M158" s="164" t="s">
        <v>288</v>
      </c>
      <c r="N158" s="164" t="s">
        <v>288</v>
      </c>
      <c r="O158" s="138">
        <v>7</v>
      </c>
      <c r="P158" s="105">
        <v>1919684</v>
      </c>
      <c r="Q158" s="169">
        <v>46036</v>
      </c>
      <c r="R158" s="285">
        <v>46053</v>
      </c>
      <c r="S158" s="105">
        <v>3387677</v>
      </c>
      <c r="T158" s="102">
        <v>46054</v>
      </c>
      <c r="U158" s="264">
        <v>46081</v>
      </c>
      <c r="V158" s="105">
        <v>3387677</v>
      </c>
      <c r="W158" s="102">
        <v>46082</v>
      </c>
      <c r="X158" s="285">
        <v>46112</v>
      </c>
      <c r="Y158" s="105">
        <v>3387677</v>
      </c>
      <c r="Z158" s="160">
        <v>46113</v>
      </c>
      <c r="AA158" s="264">
        <v>46142</v>
      </c>
      <c r="AB158" s="105">
        <v>3387677</v>
      </c>
      <c r="AC158" s="160">
        <v>46143</v>
      </c>
      <c r="AD158" s="264">
        <v>46173</v>
      </c>
      <c r="AE158" s="105">
        <v>3387677</v>
      </c>
      <c r="AF158" s="160">
        <v>46174</v>
      </c>
      <c r="AG158" s="264">
        <v>46203</v>
      </c>
      <c r="AH158" s="103">
        <v>1693838</v>
      </c>
      <c r="AI158" s="160">
        <v>46204</v>
      </c>
      <c r="AJ158" s="160">
        <v>46218</v>
      </c>
      <c r="AK158" s="111"/>
      <c r="AN158" s="170"/>
      <c r="AQ158" s="170"/>
      <c r="AT158" s="170"/>
      <c r="AW158" s="170"/>
      <c r="BI158" s="162" t="s">
        <v>278</v>
      </c>
      <c r="BJ158" s="158" t="s">
        <v>332</v>
      </c>
      <c r="BK158" s="162" t="s">
        <v>280</v>
      </c>
      <c r="BL158" s="138">
        <v>35</v>
      </c>
      <c r="BM158" s="160">
        <v>46036</v>
      </c>
      <c r="BN158" s="176">
        <v>2238444243</v>
      </c>
      <c r="BO158" s="158">
        <v>217</v>
      </c>
      <c r="BP158" s="160">
        <v>46036</v>
      </c>
      <c r="BQ158" s="172">
        <v>20551907</v>
      </c>
      <c r="BR158" s="136"/>
      <c r="BS158" s="137"/>
      <c r="BY158" s="161"/>
      <c r="BZ158" s="170"/>
      <c r="CC158" s="170"/>
      <c r="CF158" s="109"/>
      <c r="CG158" s="109"/>
      <c r="CH158" s="109"/>
      <c r="CI158" s="109"/>
      <c r="CJ158" s="109"/>
      <c r="CK158" s="109"/>
      <c r="CL158" s="109"/>
      <c r="CM158" s="109"/>
      <c r="CN158" s="109"/>
      <c r="CO158" s="109"/>
      <c r="CP158" s="109"/>
      <c r="CQ158" s="109"/>
      <c r="CR158" s="109"/>
      <c r="CS158" s="166" t="s">
        <v>1215</v>
      </c>
      <c r="CT158" s="167">
        <v>1121911999.0999999</v>
      </c>
      <c r="CU158" s="158">
        <v>184</v>
      </c>
      <c r="CV158" s="158" t="s">
        <v>767</v>
      </c>
      <c r="CY158" s="162">
        <v>7490</v>
      </c>
      <c r="CZ158" s="162" t="s">
        <v>290</v>
      </c>
      <c r="DA158" s="283">
        <f t="shared" si="9"/>
        <v>20551907</v>
      </c>
      <c r="DB158" s="284">
        <f t="shared" si="10"/>
        <v>0</v>
      </c>
      <c r="DC158" s="283">
        <f t="shared" si="11"/>
        <v>0</v>
      </c>
      <c r="DZ158" s="239" t="s">
        <v>1745</v>
      </c>
      <c r="EA158" s="235" t="s">
        <v>1078</v>
      </c>
    </row>
    <row r="159" spans="1:131" s="108" customFormat="1" hidden="1" x14ac:dyDescent="0.2">
      <c r="A159" s="164"/>
      <c r="B159" s="164" t="s">
        <v>1746</v>
      </c>
      <c r="C159" s="201">
        <v>1071839904</v>
      </c>
      <c r="D159" s="108" t="s">
        <v>1143</v>
      </c>
      <c r="E159" s="164" t="s">
        <v>291</v>
      </c>
      <c r="F159" s="164" t="s">
        <v>1144</v>
      </c>
      <c r="G159" s="98">
        <v>46036</v>
      </c>
      <c r="H159" s="105">
        <v>20551907</v>
      </c>
      <c r="I159" s="164" t="s">
        <v>1931</v>
      </c>
      <c r="J159" s="98">
        <v>46036</v>
      </c>
      <c r="K159" s="98">
        <v>46218</v>
      </c>
      <c r="L159" s="164" t="s">
        <v>288</v>
      </c>
      <c r="M159" s="164" t="s">
        <v>288</v>
      </c>
      <c r="N159" s="164" t="s">
        <v>288</v>
      </c>
      <c r="O159" s="138">
        <v>7</v>
      </c>
      <c r="P159" s="105">
        <v>1919684</v>
      </c>
      <c r="Q159" s="169">
        <v>46036</v>
      </c>
      <c r="R159" s="285">
        <v>46053</v>
      </c>
      <c r="S159" s="105">
        <v>3387677</v>
      </c>
      <c r="T159" s="102">
        <v>46054</v>
      </c>
      <c r="U159" s="264">
        <v>46081</v>
      </c>
      <c r="V159" s="105">
        <v>3387677</v>
      </c>
      <c r="W159" s="102">
        <v>46082</v>
      </c>
      <c r="X159" s="285">
        <v>46112</v>
      </c>
      <c r="Y159" s="105">
        <v>3387677</v>
      </c>
      <c r="Z159" s="160">
        <v>46113</v>
      </c>
      <c r="AA159" s="264">
        <v>46142</v>
      </c>
      <c r="AB159" s="105">
        <v>3387677</v>
      </c>
      <c r="AC159" s="160">
        <v>46143</v>
      </c>
      <c r="AD159" s="264">
        <v>46173</v>
      </c>
      <c r="AE159" s="105">
        <v>3387677</v>
      </c>
      <c r="AF159" s="160">
        <v>46174</v>
      </c>
      <c r="AG159" s="264">
        <v>46203</v>
      </c>
      <c r="AH159" s="103">
        <v>1693838</v>
      </c>
      <c r="AI159" s="160">
        <v>46204</v>
      </c>
      <c r="AJ159" s="160">
        <v>46218</v>
      </c>
      <c r="AK159" s="111"/>
      <c r="AN159" s="170"/>
      <c r="AQ159" s="170"/>
      <c r="AT159" s="170"/>
      <c r="AW159" s="170"/>
      <c r="BI159" s="162" t="s">
        <v>278</v>
      </c>
      <c r="BJ159" s="158" t="s">
        <v>332</v>
      </c>
      <c r="BK159" s="162" t="s">
        <v>280</v>
      </c>
      <c r="BL159" s="138">
        <v>35</v>
      </c>
      <c r="BM159" s="160">
        <v>46036</v>
      </c>
      <c r="BN159" s="176">
        <v>2238444243</v>
      </c>
      <c r="BO159" s="158">
        <v>190</v>
      </c>
      <c r="BP159" s="160">
        <v>46036</v>
      </c>
      <c r="BQ159" s="172">
        <v>20551907</v>
      </c>
      <c r="BR159" s="136"/>
      <c r="BS159" s="137"/>
      <c r="BY159" s="161"/>
      <c r="BZ159" s="170"/>
      <c r="CC159" s="170"/>
      <c r="CF159" s="109"/>
      <c r="CG159" s="109"/>
      <c r="CH159" s="109"/>
      <c r="CI159" s="109"/>
      <c r="CJ159" s="109"/>
      <c r="CK159" s="109"/>
      <c r="CL159" s="109"/>
      <c r="CM159" s="109"/>
      <c r="CN159" s="109"/>
      <c r="CO159" s="109"/>
      <c r="CP159" s="137"/>
      <c r="CQ159" s="109"/>
      <c r="CR159" s="109"/>
      <c r="CS159" s="166" t="s">
        <v>1216</v>
      </c>
      <c r="CT159" s="167">
        <v>1071839904</v>
      </c>
      <c r="CU159" s="158">
        <v>184</v>
      </c>
      <c r="CV159" s="158" t="s">
        <v>767</v>
      </c>
      <c r="CY159" s="162">
        <v>8299</v>
      </c>
      <c r="CZ159" s="162" t="s">
        <v>290</v>
      </c>
      <c r="DA159" s="283">
        <f t="shared" si="9"/>
        <v>20551907</v>
      </c>
      <c r="DB159" s="284">
        <f t="shared" si="10"/>
        <v>0</v>
      </c>
      <c r="DC159" s="283">
        <f t="shared" si="11"/>
        <v>0</v>
      </c>
      <c r="DZ159" s="239" t="s">
        <v>1747</v>
      </c>
      <c r="EA159" s="235" t="s">
        <v>1078</v>
      </c>
    </row>
    <row r="160" spans="1:131" s="108" customFormat="1" hidden="1" x14ac:dyDescent="0.2">
      <c r="A160" s="200"/>
      <c r="B160" s="164" t="s">
        <v>1748</v>
      </c>
      <c r="C160" s="203">
        <v>80830452</v>
      </c>
      <c r="D160" s="108" t="s">
        <v>399</v>
      </c>
      <c r="E160" s="164" t="s">
        <v>291</v>
      </c>
      <c r="F160" s="164" t="s">
        <v>400</v>
      </c>
      <c r="G160" s="98">
        <v>46036</v>
      </c>
      <c r="H160" s="105">
        <v>32968687</v>
      </c>
      <c r="I160" s="164" t="s">
        <v>1931</v>
      </c>
      <c r="J160" s="98">
        <v>46036</v>
      </c>
      <c r="K160" s="98">
        <v>46218</v>
      </c>
      <c r="L160" s="164" t="s">
        <v>288</v>
      </c>
      <c r="M160" s="164" t="s">
        <v>288</v>
      </c>
      <c r="N160" s="164" t="s">
        <v>288</v>
      </c>
      <c r="O160" s="138">
        <v>7</v>
      </c>
      <c r="P160" s="105">
        <v>3079493</v>
      </c>
      <c r="Q160" s="169">
        <v>46036</v>
      </c>
      <c r="R160" s="285">
        <v>46053</v>
      </c>
      <c r="S160" s="105">
        <v>5434399</v>
      </c>
      <c r="T160" s="102">
        <v>46054</v>
      </c>
      <c r="U160" s="264">
        <v>46081</v>
      </c>
      <c r="V160" s="105">
        <v>5434399</v>
      </c>
      <c r="W160" s="102">
        <v>46082</v>
      </c>
      <c r="X160" s="285">
        <v>46112</v>
      </c>
      <c r="Y160" s="105">
        <v>5434399</v>
      </c>
      <c r="Z160" s="160">
        <v>46113</v>
      </c>
      <c r="AA160" s="264">
        <v>46142</v>
      </c>
      <c r="AB160" s="105">
        <v>5434399</v>
      </c>
      <c r="AC160" s="160">
        <v>46143</v>
      </c>
      <c r="AD160" s="264">
        <v>46173</v>
      </c>
      <c r="AE160" s="105">
        <v>5434399</v>
      </c>
      <c r="AF160" s="160">
        <v>46174</v>
      </c>
      <c r="AG160" s="264">
        <v>46203</v>
      </c>
      <c r="AH160" s="103">
        <v>2717199</v>
      </c>
      <c r="AI160" s="160">
        <v>46204</v>
      </c>
      <c r="AJ160" s="160">
        <v>46218</v>
      </c>
      <c r="AK160" s="111"/>
      <c r="AN160" s="170"/>
      <c r="AQ160" s="170"/>
      <c r="AT160" s="170"/>
      <c r="AW160" s="170"/>
      <c r="BI160" s="162" t="s">
        <v>278</v>
      </c>
      <c r="BJ160" s="158" t="s">
        <v>332</v>
      </c>
      <c r="BK160" s="162" t="s">
        <v>280</v>
      </c>
      <c r="BL160" s="138">
        <v>35</v>
      </c>
      <c r="BM160" s="160">
        <v>46036</v>
      </c>
      <c r="BN160" s="176">
        <v>2238444243</v>
      </c>
      <c r="BO160" s="158">
        <v>160</v>
      </c>
      <c r="BP160" s="160">
        <v>46036</v>
      </c>
      <c r="BQ160" s="172">
        <v>32968687</v>
      </c>
      <c r="BR160" s="136"/>
      <c r="BS160" s="137"/>
      <c r="BY160" s="161"/>
      <c r="BZ160" s="170"/>
      <c r="CC160" s="170"/>
      <c r="CF160" s="109"/>
      <c r="CG160" s="109"/>
      <c r="CH160" s="109"/>
      <c r="CI160" s="109"/>
      <c r="CJ160" s="109"/>
      <c r="CK160" s="109"/>
      <c r="CL160" s="109"/>
      <c r="CM160" s="109"/>
      <c r="CN160" s="109"/>
      <c r="CO160" s="109"/>
      <c r="CP160" s="109"/>
      <c r="CQ160" s="109"/>
      <c r="CR160" s="109"/>
      <c r="CS160" s="166" t="s">
        <v>448</v>
      </c>
      <c r="CT160" s="168">
        <v>80830452</v>
      </c>
      <c r="CU160" s="158">
        <v>184</v>
      </c>
      <c r="CV160" s="158" t="s">
        <v>768</v>
      </c>
      <c r="CY160" s="162">
        <v>4290</v>
      </c>
      <c r="CZ160" s="162" t="s">
        <v>289</v>
      </c>
      <c r="DA160" s="283">
        <f t="shared" si="9"/>
        <v>32968687</v>
      </c>
      <c r="DB160" s="284">
        <f t="shared" si="10"/>
        <v>0</v>
      </c>
      <c r="DC160" s="283">
        <f t="shared" si="11"/>
        <v>0</v>
      </c>
      <c r="DZ160" s="239" t="s">
        <v>1749</v>
      </c>
      <c r="EA160" s="235" t="s">
        <v>279</v>
      </c>
    </row>
    <row r="161" spans="1:131" s="108" customFormat="1" hidden="1" x14ac:dyDescent="0.2">
      <c r="A161" s="202"/>
      <c r="B161" s="164" t="s">
        <v>1750</v>
      </c>
      <c r="C161" s="203">
        <v>17342779</v>
      </c>
      <c r="D161" s="108" t="s">
        <v>401</v>
      </c>
      <c r="E161" s="164" t="s">
        <v>291</v>
      </c>
      <c r="F161" s="164" t="s">
        <v>400</v>
      </c>
      <c r="G161" s="98">
        <v>46036</v>
      </c>
      <c r="H161" s="105">
        <v>32968687</v>
      </c>
      <c r="I161" s="164" t="s">
        <v>1931</v>
      </c>
      <c r="J161" s="98">
        <v>46036</v>
      </c>
      <c r="K161" s="98">
        <v>46218</v>
      </c>
      <c r="L161" s="164" t="s">
        <v>288</v>
      </c>
      <c r="M161" s="164" t="s">
        <v>288</v>
      </c>
      <c r="N161" s="164" t="s">
        <v>288</v>
      </c>
      <c r="O161" s="138">
        <v>7</v>
      </c>
      <c r="P161" s="105">
        <v>3079493</v>
      </c>
      <c r="Q161" s="169">
        <v>46036</v>
      </c>
      <c r="R161" s="285">
        <v>46053</v>
      </c>
      <c r="S161" s="105">
        <v>5434399</v>
      </c>
      <c r="T161" s="102">
        <v>46054</v>
      </c>
      <c r="U161" s="264">
        <v>46081</v>
      </c>
      <c r="V161" s="105">
        <v>5434399</v>
      </c>
      <c r="W161" s="102">
        <v>46082</v>
      </c>
      <c r="X161" s="285">
        <v>46112</v>
      </c>
      <c r="Y161" s="105">
        <v>5434399</v>
      </c>
      <c r="Z161" s="160">
        <v>46113</v>
      </c>
      <c r="AA161" s="264">
        <v>46142</v>
      </c>
      <c r="AB161" s="105">
        <v>5434399</v>
      </c>
      <c r="AC161" s="160">
        <v>46143</v>
      </c>
      <c r="AD161" s="264">
        <v>46173</v>
      </c>
      <c r="AE161" s="105">
        <v>5434399</v>
      </c>
      <c r="AF161" s="160">
        <v>46174</v>
      </c>
      <c r="AG161" s="264">
        <v>46203</v>
      </c>
      <c r="AH161" s="103">
        <v>2717199</v>
      </c>
      <c r="AI161" s="160">
        <v>46204</v>
      </c>
      <c r="AJ161" s="160">
        <v>46218</v>
      </c>
      <c r="AK161" s="111"/>
      <c r="AN161" s="170"/>
      <c r="AQ161" s="170"/>
      <c r="AT161" s="170"/>
      <c r="AW161" s="170"/>
      <c r="BI161" s="162" t="s">
        <v>278</v>
      </c>
      <c r="BJ161" s="158" t="s">
        <v>332</v>
      </c>
      <c r="BK161" s="162" t="s">
        <v>280</v>
      </c>
      <c r="BL161" s="138">
        <v>35</v>
      </c>
      <c r="BM161" s="160">
        <v>46036</v>
      </c>
      <c r="BN161" s="176">
        <v>2238444243</v>
      </c>
      <c r="BO161" s="158">
        <v>132</v>
      </c>
      <c r="BP161" s="160">
        <v>46036</v>
      </c>
      <c r="BQ161" s="172">
        <v>32968687</v>
      </c>
      <c r="BR161" s="136"/>
      <c r="BS161" s="137"/>
      <c r="BY161" s="161"/>
      <c r="BZ161" s="170"/>
      <c r="CC161" s="170"/>
      <c r="CF161" s="109"/>
      <c r="CG161" s="109"/>
      <c r="CH161" s="109"/>
      <c r="CI161" s="109"/>
      <c r="CJ161" s="109"/>
      <c r="CK161" s="109"/>
      <c r="CL161" s="109"/>
      <c r="CM161" s="109"/>
      <c r="CN161" s="109"/>
      <c r="CO161" s="109"/>
      <c r="CP161" s="137"/>
      <c r="CQ161" s="109"/>
      <c r="CR161" s="109"/>
      <c r="CS161" s="166" t="s">
        <v>449</v>
      </c>
      <c r="CT161" s="100">
        <v>17342779</v>
      </c>
      <c r="CU161" s="158">
        <v>184</v>
      </c>
      <c r="CV161" s="158" t="s">
        <v>768</v>
      </c>
      <c r="CY161" s="162">
        <v>7020</v>
      </c>
      <c r="CZ161" s="162" t="s">
        <v>289</v>
      </c>
      <c r="DA161" s="283">
        <f t="shared" si="9"/>
        <v>32968687</v>
      </c>
      <c r="DB161" s="284">
        <f t="shared" si="10"/>
        <v>0</v>
      </c>
      <c r="DC161" s="283">
        <f t="shared" si="11"/>
        <v>0</v>
      </c>
      <c r="DZ161" s="239" t="s">
        <v>1751</v>
      </c>
      <c r="EA161" s="235" t="s">
        <v>279</v>
      </c>
    </row>
    <row r="162" spans="1:131" s="108" customFormat="1" hidden="1" x14ac:dyDescent="0.2">
      <c r="A162" s="164"/>
      <c r="B162" s="164" t="s">
        <v>1752</v>
      </c>
      <c r="C162" s="201">
        <v>1121848597</v>
      </c>
      <c r="D162" s="164" t="s">
        <v>402</v>
      </c>
      <c r="E162" s="164" t="s">
        <v>291</v>
      </c>
      <c r="F162" s="164" t="s">
        <v>403</v>
      </c>
      <c r="G162" s="98">
        <v>46036</v>
      </c>
      <c r="H162" s="105">
        <v>24833560</v>
      </c>
      <c r="I162" s="164" t="s">
        <v>1931</v>
      </c>
      <c r="J162" s="98">
        <v>46036</v>
      </c>
      <c r="K162" s="98">
        <v>46218</v>
      </c>
      <c r="L162" s="164" t="s">
        <v>288</v>
      </c>
      <c r="M162" s="164" t="s">
        <v>288</v>
      </c>
      <c r="N162" s="164" t="s">
        <v>288</v>
      </c>
      <c r="O162" s="138">
        <v>7</v>
      </c>
      <c r="P162" s="105">
        <v>2319618</v>
      </c>
      <c r="Q162" s="169">
        <v>46036</v>
      </c>
      <c r="R162" s="285">
        <v>46053</v>
      </c>
      <c r="S162" s="105">
        <v>4093444</v>
      </c>
      <c r="T162" s="102">
        <v>46054</v>
      </c>
      <c r="U162" s="264">
        <v>46081</v>
      </c>
      <c r="V162" s="105">
        <v>4093444</v>
      </c>
      <c r="W162" s="102">
        <v>46082</v>
      </c>
      <c r="X162" s="285">
        <v>46112</v>
      </c>
      <c r="Y162" s="105">
        <v>4093444</v>
      </c>
      <c r="Z162" s="160">
        <v>46113</v>
      </c>
      <c r="AA162" s="264">
        <v>46142</v>
      </c>
      <c r="AB162" s="105">
        <v>4093444</v>
      </c>
      <c r="AC162" s="160">
        <v>46143</v>
      </c>
      <c r="AD162" s="264">
        <v>46173</v>
      </c>
      <c r="AE162" s="105">
        <v>4093444</v>
      </c>
      <c r="AF162" s="160">
        <v>46174</v>
      </c>
      <c r="AG162" s="264">
        <v>46203</v>
      </c>
      <c r="AH162" s="103">
        <v>2046722</v>
      </c>
      <c r="AI162" s="160">
        <v>46204</v>
      </c>
      <c r="AJ162" s="160">
        <v>46218</v>
      </c>
      <c r="AK162" s="111"/>
      <c r="AN162" s="170"/>
      <c r="AQ162" s="170"/>
      <c r="AT162" s="170"/>
      <c r="AW162" s="170"/>
      <c r="BI162" s="162" t="s">
        <v>278</v>
      </c>
      <c r="BJ162" s="158" t="s">
        <v>332</v>
      </c>
      <c r="BK162" s="162" t="s">
        <v>280</v>
      </c>
      <c r="BL162" s="138">
        <v>35</v>
      </c>
      <c r="BM162" s="160">
        <v>46036</v>
      </c>
      <c r="BN162" s="176">
        <v>2238444243</v>
      </c>
      <c r="BO162" s="158">
        <v>204</v>
      </c>
      <c r="BP162" s="160">
        <v>46036</v>
      </c>
      <c r="BQ162" s="172">
        <v>24833560</v>
      </c>
      <c r="BR162" s="136"/>
      <c r="BS162" s="137"/>
      <c r="BY162" s="161"/>
      <c r="BZ162" s="170"/>
      <c r="CC162" s="170"/>
      <c r="CF162" s="109"/>
      <c r="CG162" s="109"/>
      <c r="CH162" s="109"/>
      <c r="CI162" s="109"/>
      <c r="CJ162" s="109"/>
      <c r="CK162" s="109"/>
      <c r="CL162" s="109"/>
      <c r="CM162" s="109"/>
      <c r="CN162" s="109"/>
      <c r="CO162" s="109"/>
      <c r="CP162" s="137"/>
      <c r="CQ162" s="109"/>
      <c r="CR162" s="109"/>
      <c r="CS162" s="166" t="s">
        <v>1217</v>
      </c>
      <c r="CT162" s="168">
        <v>1121848597</v>
      </c>
      <c r="CU162" s="158">
        <v>184</v>
      </c>
      <c r="CV162" s="158" t="s">
        <v>768</v>
      </c>
      <c r="CY162" s="162">
        <v>7490</v>
      </c>
      <c r="CZ162" s="162" t="s">
        <v>290</v>
      </c>
      <c r="DA162" s="283">
        <f t="shared" si="9"/>
        <v>24833560</v>
      </c>
      <c r="DB162" s="284">
        <f t="shared" si="10"/>
        <v>0</v>
      </c>
      <c r="DC162" s="283">
        <f t="shared" si="11"/>
        <v>0</v>
      </c>
      <c r="DZ162" s="239" t="s">
        <v>1753</v>
      </c>
      <c r="EA162" s="235" t="s">
        <v>279</v>
      </c>
    </row>
    <row r="163" spans="1:131" s="108" customFormat="1" hidden="1" x14ac:dyDescent="0.2">
      <c r="A163" s="164"/>
      <c r="B163" s="164" t="s">
        <v>1754</v>
      </c>
      <c r="C163" s="203">
        <v>1121889543</v>
      </c>
      <c r="D163" s="108" t="s">
        <v>404</v>
      </c>
      <c r="E163" s="164" t="s">
        <v>291</v>
      </c>
      <c r="F163" s="164" t="s">
        <v>403</v>
      </c>
      <c r="G163" s="98">
        <v>46036</v>
      </c>
      <c r="H163" s="105">
        <v>32968687</v>
      </c>
      <c r="I163" s="164" t="s">
        <v>1931</v>
      </c>
      <c r="J163" s="98">
        <v>46036</v>
      </c>
      <c r="K163" s="98">
        <v>46218</v>
      </c>
      <c r="L163" s="164" t="s">
        <v>288</v>
      </c>
      <c r="M163" s="164" t="s">
        <v>288</v>
      </c>
      <c r="N163" s="164" t="s">
        <v>288</v>
      </c>
      <c r="O163" s="138">
        <v>7</v>
      </c>
      <c r="P163" s="105">
        <v>3079493</v>
      </c>
      <c r="Q163" s="169">
        <v>46036</v>
      </c>
      <c r="R163" s="285">
        <v>46053</v>
      </c>
      <c r="S163" s="105">
        <v>5434399</v>
      </c>
      <c r="T163" s="102">
        <v>46054</v>
      </c>
      <c r="U163" s="264">
        <v>46081</v>
      </c>
      <c r="V163" s="105">
        <v>5434399</v>
      </c>
      <c r="W163" s="102">
        <v>46082</v>
      </c>
      <c r="X163" s="285">
        <v>46112</v>
      </c>
      <c r="Y163" s="105">
        <v>5434399</v>
      </c>
      <c r="Z163" s="160">
        <v>46113</v>
      </c>
      <c r="AA163" s="264">
        <v>46142</v>
      </c>
      <c r="AB163" s="105">
        <v>5434399</v>
      </c>
      <c r="AC163" s="160">
        <v>46143</v>
      </c>
      <c r="AD163" s="264">
        <v>46173</v>
      </c>
      <c r="AE163" s="105">
        <v>5434399</v>
      </c>
      <c r="AF163" s="160">
        <v>46174</v>
      </c>
      <c r="AG163" s="264">
        <v>46203</v>
      </c>
      <c r="AH163" s="103">
        <v>2717199</v>
      </c>
      <c r="AI163" s="160">
        <v>46204</v>
      </c>
      <c r="AJ163" s="160">
        <v>46218</v>
      </c>
      <c r="AK163" s="111"/>
      <c r="AN163" s="170"/>
      <c r="AQ163" s="170"/>
      <c r="AT163" s="170"/>
      <c r="AW163" s="170"/>
      <c r="BI163" s="162" t="s">
        <v>278</v>
      </c>
      <c r="BJ163" s="158" t="s">
        <v>332</v>
      </c>
      <c r="BK163" s="162" t="s">
        <v>280</v>
      </c>
      <c r="BL163" s="138">
        <v>35</v>
      </c>
      <c r="BM163" s="160">
        <v>46036</v>
      </c>
      <c r="BN163" s="176">
        <v>2238444243</v>
      </c>
      <c r="BO163" s="158">
        <v>211</v>
      </c>
      <c r="BP163" s="160">
        <v>46036</v>
      </c>
      <c r="BQ163" s="172">
        <v>32968687</v>
      </c>
      <c r="BR163" s="136"/>
      <c r="BS163" s="137"/>
      <c r="BY163" s="161"/>
      <c r="BZ163" s="170"/>
      <c r="CC163" s="170"/>
      <c r="CF163" s="109"/>
      <c r="CG163" s="109"/>
      <c r="CH163" s="109"/>
      <c r="CI163" s="109"/>
      <c r="CJ163" s="109"/>
      <c r="CK163" s="109"/>
      <c r="CL163" s="109"/>
      <c r="CM163" s="109"/>
      <c r="CN163" s="109"/>
      <c r="CO163" s="109"/>
      <c r="CP163" s="109"/>
      <c r="CQ163" s="109"/>
      <c r="CR163" s="109"/>
      <c r="CS163" s="166" t="s">
        <v>442</v>
      </c>
      <c r="CT163" s="167">
        <v>1121889543</v>
      </c>
      <c r="CU163" s="158">
        <v>184</v>
      </c>
      <c r="CV163" s="158" t="s">
        <v>768</v>
      </c>
      <c r="CY163" s="162">
        <v>8299</v>
      </c>
      <c r="CZ163" s="162" t="s">
        <v>290</v>
      </c>
      <c r="DA163" s="283">
        <f t="shared" si="9"/>
        <v>32968687</v>
      </c>
      <c r="DB163" s="284">
        <f t="shared" si="10"/>
        <v>0</v>
      </c>
      <c r="DC163" s="283">
        <f t="shared" si="11"/>
        <v>0</v>
      </c>
      <c r="DZ163" s="239" t="s">
        <v>1755</v>
      </c>
      <c r="EA163" s="235" t="s">
        <v>279</v>
      </c>
    </row>
    <row r="164" spans="1:131" s="108" customFormat="1" hidden="1" x14ac:dyDescent="0.2">
      <c r="A164" s="164"/>
      <c r="B164" s="164" t="s">
        <v>1756</v>
      </c>
      <c r="C164" s="201">
        <v>1018406309</v>
      </c>
      <c r="D164" s="164" t="s">
        <v>435</v>
      </c>
      <c r="E164" s="164" t="s">
        <v>291</v>
      </c>
      <c r="F164" s="164" t="s">
        <v>403</v>
      </c>
      <c r="G164" s="98">
        <v>46036</v>
      </c>
      <c r="H164" s="105">
        <v>24833560</v>
      </c>
      <c r="I164" s="164" t="s">
        <v>1931</v>
      </c>
      <c r="J164" s="98">
        <v>46036</v>
      </c>
      <c r="K164" s="98">
        <v>46218</v>
      </c>
      <c r="L164" s="164" t="s">
        <v>288</v>
      </c>
      <c r="M164" s="164" t="s">
        <v>288</v>
      </c>
      <c r="N164" s="164" t="s">
        <v>288</v>
      </c>
      <c r="O164" s="138">
        <v>7</v>
      </c>
      <c r="P164" s="105">
        <v>2319618</v>
      </c>
      <c r="Q164" s="169">
        <v>46036</v>
      </c>
      <c r="R164" s="285">
        <v>46053</v>
      </c>
      <c r="S164" s="105">
        <v>4093444</v>
      </c>
      <c r="T164" s="102">
        <v>46054</v>
      </c>
      <c r="U164" s="264">
        <v>46081</v>
      </c>
      <c r="V164" s="105">
        <v>4093444</v>
      </c>
      <c r="W164" s="102">
        <v>46082</v>
      </c>
      <c r="X164" s="285">
        <v>46112</v>
      </c>
      <c r="Y164" s="105">
        <v>4093444</v>
      </c>
      <c r="Z164" s="160">
        <v>46113</v>
      </c>
      <c r="AA164" s="264">
        <v>46142</v>
      </c>
      <c r="AB164" s="105">
        <v>4093444</v>
      </c>
      <c r="AC164" s="160">
        <v>46143</v>
      </c>
      <c r="AD164" s="264">
        <v>46173</v>
      </c>
      <c r="AE164" s="105">
        <v>4093444</v>
      </c>
      <c r="AF164" s="160">
        <v>46174</v>
      </c>
      <c r="AG164" s="264">
        <v>46203</v>
      </c>
      <c r="AH164" s="103">
        <v>2046722</v>
      </c>
      <c r="AI164" s="160">
        <v>46204</v>
      </c>
      <c r="AJ164" s="160">
        <v>46218</v>
      </c>
      <c r="AK164" s="111"/>
      <c r="AN164" s="170"/>
      <c r="AQ164" s="170"/>
      <c r="AT164" s="170"/>
      <c r="AW164" s="170"/>
      <c r="BI164" s="162" t="s">
        <v>278</v>
      </c>
      <c r="BJ164" s="158" t="s">
        <v>332</v>
      </c>
      <c r="BK164" s="162" t="s">
        <v>280</v>
      </c>
      <c r="BL164" s="138">
        <v>35</v>
      </c>
      <c r="BM164" s="160">
        <v>46036</v>
      </c>
      <c r="BN164" s="176">
        <v>2238444243</v>
      </c>
      <c r="BO164" s="158">
        <v>187</v>
      </c>
      <c r="BP164" s="160">
        <v>46036</v>
      </c>
      <c r="BQ164" s="172">
        <v>24833560</v>
      </c>
      <c r="BR164" s="136"/>
      <c r="BS164" s="137"/>
      <c r="BY164" s="161"/>
      <c r="BZ164" s="170"/>
      <c r="CC164" s="170"/>
      <c r="CF164" s="109"/>
      <c r="CG164" s="109"/>
      <c r="CH164" s="109"/>
      <c r="CI164" s="109"/>
      <c r="CJ164" s="109"/>
      <c r="CK164" s="109"/>
      <c r="CL164" s="109"/>
      <c r="CM164" s="109"/>
      <c r="CN164" s="109"/>
      <c r="CO164" s="109"/>
      <c r="CP164" s="137"/>
      <c r="CQ164" s="109"/>
      <c r="CR164" s="109"/>
      <c r="CS164" s="166" t="s">
        <v>446</v>
      </c>
      <c r="CT164" s="167">
        <v>1018406309</v>
      </c>
      <c r="CU164" s="158">
        <v>184</v>
      </c>
      <c r="CV164" s="158" t="s">
        <v>768</v>
      </c>
      <c r="CY164" s="162">
        <v>7490</v>
      </c>
      <c r="CZ164" s="162" t="s">
        <v>290</v>
      </c>
      <c r="DA164" s="283">
        <f t="shared" si="9"/>
        <v>24833560</v>
      </c>
      <c r="DB164" s="284">
        <f t="shared" si="10"/>
        <v>0</v>
      </c>
      <c r="DC164" s="283">
        <f t="shared" si="11"/>
        <v>0</v>
      </c>
      <c r="DZ164" s="239" t="s">
        <v>1757</v>
      </c>
      <c r="EA164" s="235" t="s">
        <v>279</v>
      </c>
    </row>
    <row r="165" spans="1:131" s="108" customFormat="1" hidden="1" x14ac:dyDescent="0.2">
      <c r="A165" s="200"/>
      <c r="B165" s="164" t="s">
        <v>1758</v>
      </c>
      <c r="C165" s="203">
        <v>1121936007</v>
      </c>
      <c r="D165" s="108" t="s">
        <v>521</v>
      </c>
      <c r="E165" s="164" t="s">
        <v>291</v>
      </c>
      <c r="F165" s="164" t="s">
        <v>400</v>
      </c>
      <c r="G165" s="98">
        <v>46036</v>
      </c>
      <c r="H165" s="105">
        <v>24833560</v>
      </c>
      <c r="I165" s="164" t="s">
        <v>1931</v>
      </c>
      <c r="J165" s="98">
        <v>46036</v>
      </c>
      <c r="K165" s="98">
        <v>46218</v>
      </c>
      <c r="L165" s="164" t="s">
        <v>288</v>
      </c>
      <c r="M165" s="164" t="s">
        <v>288</v>
      </c>
      <c r="N165" s="164" t="s">
        <v>288</v>
      </c>
      <c r="O165" s="138">
        <v>7</v>
      </c>
      <c r="P165" s="105">
        <v>2319618</v>
      </c>
      <c r="Q165" s="169">
        <v>46036</v>
      </c>
      <c r="R165" s="285">
        <v>46053</v>
      </c>
      <c r="S165" s="105">
        <v>4093444</v>
      </c>
      <c r="T165" s="102">
        <v>46054</v>
      </c>
      <c r="U165" s="264">
        <v>46081</v>
      </c>
      <c r="V165" s="105">
        <v>4093444</v>
      </c>
      <c r="W165" s="102">
        <v>46082</v>
      </c>
      <c r="X165" s="285">
        <v>46112</v>
      </c>
      <c r="Y165" s="105">
        <v>4093444</v>
      </c>
      <c r="Z165" s="160">
        <v>46113</v>
      </c>
      <c r="AA165" s="264">
        <v>46142</v>
      </c>
      <c r="AB165" s="105">
        <v>4093444</v>
      </c>
      <c r="AC165" s="160">
        <v>46143</v>
      </c>
      <c r="AD165" s="264">
        <v>46173</v>
      </c>
      <c r="AE165" s="105">
        <v>4093444</v>
      </c>
      <c r="AF165" s="160">
        <v>46174</v>
      </c>
      <c r="AG165" s="264">
        <v>46203</v>
      </c>
      <c r="AH165" s="103">
        <v>2046722</v>
      </c>
      <c r="AI165" s="160">
        <v>46204</v>
      </c>
      <c r="AJ165" s="160">
        <v>46218</v>
      </c>
      <c r="AK165" s="111"/>
      <c r="AN165" s="170"/>
      <c r="AQ165" s="170"/>
      <c r="AT165" s="170"/>
      <c r="AW165" s="170"/>
      <c r="BI165" s="162" t="s">
        <v>278</v>
      </c>
      <c r="BJ165" s="158" t="s">
        <v>332</v>
      </c>
      <c r="BK165" s="162" t="s">
        <v>280</v>
      </c>
      <c r="BL165" s="138">
        <v>35</v>
      </c>
      <c r="BM165" s="160">
        <v>46036</v>
      </c>
      <c r="BN165" s="176">
        <v>2238444243</v>
      </c>
      <c r="BO165" s="158">
        <v>220</v>
      </c>
      <c r="BP165" s="160">
        <v>46036</v>
      </c>
      <c r="BQ165" s="172">
        <v>24833560</v>
      </c>
      <c r="BR165" s="136"/>
      <c r="BS165" s="137"/>
      <c r="BY165" s="161"/>
      <c r="BZ165" s="170"/>
      <c r="CC165" s="170"/>
      <c r="CF165" s="109"/>
      <c r="CG165" s="109"/>
      <c r="CH165" s="109"/>
      <c r="CI165" s="109"/>
      <c r="CJ165" s="109"/>
      <c r="CK165" s="109"/>
      <c r="CL165" s="109"/>
      <c r="CM165" s="109"/>
      <c r="CN165" s="109"/>
      <c r="CO165" s="109"/>
      <c r="CP165" s="109"/>
      <c r="CQ165" s="109"/>
      <c r="CR165" s="109"/>
      <c r="CS165" s="166" t="s">
        <v>1960</v>
      </c>
      <c r="CT165" s="168">
        <v>1121936007.9000001</v>
      </c>
      <c r="CU165" s="158">
        <v>184</v>
      </c>
      <c r="CV165" s="158" t="s">
        <v>768</v>
      </c>
      <c r="CY165" s="162">
        <v>9609</v>
      </c>
      <c r="CZ165" s="162" t="s">
        <v>290</v>
      </c>
      <c r="DA165" s="283">
        <f t="shared" si="9"/>
        <v>24833560</v>
      </c>
      <c r="DB165" s="284">
        <f t="shared" si="10"/>
        <v>0</v>
      </c>
      <c r="DC165" s="283">
        <f t="shared" si="11"/>
        <v>0</v>
      </c>
      <c r="DZ165" s="239" t="s">
        <v>1759</v>
      </c>
      <c r="EA165" s="235" t="s">
        <v>279</v>
      </c>
    </row>
    <row r="166" spans="1:131" s="108" customFormat="1" hidden="1" x14ac:dyDescent="0.2">
      <c r="A166" s="164"/>
      <c r="B166" s="164" t="s">
        <v>1760</v>
      </c>
      <c r="C166" s="201">
        <v>1121862805</v>
      </c>
      <c r="D166" s="164" t="s">
        <v>524</v>
      </c>
      <c r="E166" s="164" t="s">
        <v>291</v>
      </c>
      <c r="F166" s="164" t="s">
        <v>403</v>
      </c>
      <c r="G166" s="98">
        <v>46036</v>
      </c>
      <c r="H166" s="105">
        <v>32968687</v>
      </c>
      <c r="I166" s="164" t="s">
        <v>1931</v>
      </c>
      <c r="J166" s="98">
        <v>46036</v>
      </c>
      <c r="K166" s="98">
        <v>46218</v>
      </c>
      <c r="L166" s="164" t="s">
        <v>288</v>
      </c>
      <c r="M166" s="164" t="s">
        <v>288</v>
      </c>
      <c r="N166" s="164" t="s">
        <v>288</v>
      </c>
      <c r="O166" s="138">
        <v>7</v>
      </c>
      <c r="P166" s="105">
        <v>3079493</v>
      </c>
      <c r="Q166" s="169">
        <v>46036</v>
      </c>
      <c r="R166" s="285">
        <v>46053</v>
      </c>
      <c r="S166" s="105">
        <v>5434399</v>
      </c>
      <c r="T166" s="102">
        <v>46054</v>
      </c>
      <c r="U166" s="264">
        <v>46081</v>
      </c>
      <c r="V166" s="105">
        <v>5434399</v>
      </c>
      <c r="W166" s="102">
        <v>46082</v>
      </c>
      <c r="X166" s="285">
        <v>46112</v>
      </c>
      <c r="Y166" s="105">
        <v>5434399</v>
      </c>
      <c r="Z166" s="160">
        <v>46113</v>
      </c>
      <c r="AA166" s="264">
        <v>46142</v>
      </c>
      <c r="AB166" s="105">
        <v>5434399</v>
      </c>
      <c r="AC166" s="160">
        <v>46143</v>
      </c>
      <c r="AD166" s="264">
        <v>46173</v>
      </c>
      <c r="AE166" s="105">
        <v>5434399</v>
      </c>
      <c r="AF166" s="160">
        <v>46174</v>
      </c>
      <c r="AG166" s="264">
        <v>46203</v>
      </c>
      <c r="AH166" s="103">
        <v>2717199</v>
      </c>
      <c r="AI166" s="160">
        <v>46204</v>
      </c>
      <c r="AJ166" s="160">
        <v>46218</v>
      </c>
      <c r="AK166" s="111"/>
      <c r="AN166" s="170"/>
      <c r="AQ166" s="170"/>
      <c r="AT166" s="170"/>
      <c r="AW166" s="170"/>
      <c r="BI166" s="162" t="s">
        <v>278</v>
      </c>
      <c r="BJ166" s="158" t="s">
        <v>332</v>
      </c>
      <c r="BK166" s="162" t="s">
        <v>280</v>
      </c>
      <c r="BL166" s="138">
        <v>35</v>
      </c>
      <c r="BM166" s="160">
        <v>46036</v>
      </c>
      <c r="BN166" s="176">
        <v>2238444243</v>
      </c>
      <c r="BO166" s="158">
        <v>206</v>
      </c>
      <c r="BP166" s="160">
        <v>46036</v>
      </c>
      <c r="BQ166" s="172">
        <v>32968687</v>
      </c>
      <c r="BR166" s="136"/>
      <c r="BS166" s="137"/>
      <c r="BY166" s="161"/>
      <c r="BZ166" s="170"/>
      <c r="CC166" s="170"/>
      <c r="CF166" s="109"/>
      <c r="CG166" s="109"/>
      <c r="CH166" s="109"/>
      <c r="CI166" s="109"/>
      <c r="CJ166" s="109"/>
      <c r="CK166" s="109"/>
      <c r="CL166" s="109"/>
      <c r="CM166" s="109"/>
      <c r="CN166" s="109"/>
      <c r="CO166" s="109"/>
      <c r="CP166" s="137"/>
      <c r="CQ166" s="109"/>
      <c r="CR166" s="109"/>
      <c r="CS166" s="166" t="s">
        <v>814</v>
      </c>
      <c r="CT166" s="99">
        <v>1121862805</v>
      </c>
      <c r="CU166" s="158">
        <v>184</v>
      </c>
      <c r="CV166" s="158" t="s">
        <v>768</v>
      </c>
      <c r="CY166" s="162">
        <v>6920</v>
      </c>
      <c r="CZ166" s="162" t="s">
        <v>289</v>
      </c>
      <c r="DA166" s="283">
        <f t="shared" si="9"/>
        <v>32968687</v>
      </c>
      <c r="DB166" s="284">
        <f t="shared" si="10"/>
        <v>0</v>
      </c>
      <c r="DC166" s="283">
        <f t="shared" si="11"/>
        <v>0</v>
      </c>
      <c r="DZ166" s="239" t="s">
        <v>1761</v>
      </c>
      <c r="EA166" s="235" t="s">
        <v>279</v>
      </c>
    </row>
    <row r="167" spans="1:131" s="108" customFormat="1" hidden="1" x14ac:dyDescent="0.2">
      <c r="A167" s="164" t="s">
        <v>3007</v>
      </c>
      <c r="B167" s="164" t="s">
        <v>1762</v>
      </c>
      <c r="C167" s="203">
        <v>40441260</v>
      </c>
      <c r="D167" s="108" t="s">
        <v>525</v>
      </c>
      <c r="E167" s="164" t="s">
        <v>291</v>
      </c>
      <c r="F167" s="164" t="s">
        <v>403</v>
      </c>
      <c r="G167" s="98">
        <v>46036</v>
      </c>
      <c r="H167" s="105">
        <v>32968687</v>
      </c>
      <c r="I167" s="164" t="s">
        <v>1931</v>
      </c>
      <c r="J167" s="98">
        <v>46036</v>
      </c>
      <c r="K167" s="98">
        <v>46218</v>
      </c>
      <c r="L167" s="164" t="s">
        <v>288</v>
      </c>
      <c r="M167" s="164" t="s">
        <v>288</v>
      </c>
      <c r="N167" s="164" t="s">
        <v>288</v>
      </c>
      <c r="O167" s="138">
        <v>7</v>
      </c>
      <c r="P167" s="105">
        <v>3079493</v>
      </c>
      <c r="Q167" s="169">
        <v>46036</v>
      </c>
      <c r="R167" s="285">
        <v>46053</v>
      </c>
      <c r="S167" s="105">
        <v>5434399</v>
      </c>
      <c r="T167" s="102">
        <v>46054</v>
      </c>
      <c r="U167" s="264">
        <v>46081</v>
      </c>
      <c r="V167" s="105">
        <v>5434399</v>
      </c>
      <c r="W167" s="102">
        <v>46082</v>
      </c>
      <c r="X167" s="285">
        <v>46112</v>
      </c>
      <c r="Y167" s="105">
        <v>5434399</v>
      </c>
      <c r="Z167" s="160">
        <v>46113</v>
      </c>
      <c r="AA167" s="264">
        <v>46142</v>
      </c>
      <c r="AB167" s="105">
        <v>5434399</v>
      </c>
      <c r="AC167" s="160">
        <v>46143</v>
      </c>
      <c r="AD167" s="264">
        <v>46173</v>
      </c>
      <c r="AE167" s="105">
        <v>5434399</v>
      </c>
      <c r="AF167" s="160">
        <v>46174</v>
      </c>
      <c r="AG167" s="264">
        <v>46203</v>
      </c>
      <c r="AH167" s="103">
        <v>2717199</v>
      </c>
      <c r="AI167" s="160">
        <v>46204</v>
      </c>
      <c r="AJ167" s="160">
        <v>46218</v>
      </c>
      <c r="AK167" s="111"/>
      <c r="AN167" s="170"/>
      <c r="AQ167" s="170"/>
      <c r="AT167" s="170"/>
      <c r="AW167" s="170"/>
      <c r="BI167" s="162" t="s">
        <v>278</v>
      </c>
      <c r="BJ167" s="158" t="s">
        <v>332</v>
      </c>
      <c r="BK167" s="162" t="s">
        <v>280</v>
      </c>
      <c r="BL167" s="138">
        <v>35</v>
      </c>
      <c r="BM167" s="160">
        <v>46036</v>
      </c>
      <c r="BN167" s="176">
        <v>2238444243</v>
      </c>
      <c r="BO167" s="158">
        <v>150</v>
      </c>
      <c r="BP167" s="160">
        <v>46036</v>
      </c>
      <c r="BQ167" s="172">
        <v>32968687</v>
      </c>
      <c r="BR167" s="136"/>
      <c r="BS167" s="137"/>
      <c r="BY167" s="161"/>
      <c r="BZ167" s="170"/>
      <c r="CC167" s="170"/>
      <c r="CF167" s="109"/>
      <c r="CG167" s="109"/>
      <c r="CH167" s="109"/>
      <c r="CI167" s="341">
        <v>1</v>
      </c>
      <c r="CJ167" s="137">
        <v>46053</v>
      </c>
      <c r="CK167" s="109"/>
      <c r="CL167" s="109"/>
      <c r="CM167" s="109"/>
      <c r="CN167" s="109"/>
      <c r="CO167" s="109"/>
      <c r="CP167" s="109"/>
      <c r="CQ167" s="109"/>
      <c r="CR167" s="109"/>
      <c r="CS167" s="166" t="s">
        <v>3006</v>
      </c>
      <c r="CT167" s="168">
        <v>40441260</v>
      </c>
      <c r="CU167" s="158">
        <v>184</v>
      </c>
      <c r="CV167" s="158" t="s">
        <v>768</v>
      </c>
      <c r="CY167" s="162">
        <v>8299</v>
      </c>
      <c r="CZ167" s="162" t="s">
        <v>290</v>
      </c>
      <c r="DA167" s="283">
        <f t="shared" si="9"/>
        <v>32968687</v>
      </c>
      <c r="DB167" s="284">
        <f t="shared" si="10"/>
        <v>0</v>
      </c>
      <c r="DC167" s="283">
        <f t="shared" si="11"/>
        <v>0</v>
      </c>
      <c r="DZ167" s="239" t="s">
        <v>1763</v>
      </c>
      <c r="EA167" s="235" t="s">
        <v>279</v>
      </c>
    </row>
    <row r="168" spans="1:131" s="108" customFormat="1" hidden="1" x14ac:dyDescent="0.2">
      <c r="A168" s="164"/>
      <c r="B168" s="164" t="s">
        <v>1764</v>
      </c>
      <c r="C168" s="203">
        <v>1121867716</v>
      </c>
      <c r="D168" s="164" t="s">
        <v>526</v>
      </c>
      <c r="E168" s="164" t="s">
        <v>291</v>
      </c>
      <c r="F168" s="164" t="s">
        <v>523</v>
      </c>
      <c r="G168" s="98">
        <v>46036</v>
      </c>
      <c r="H168" s="105">
        <v>32968687</v>
      </c>
      <c r="I168" s="164" t="s">
        <v>1931</v>
      </c>
      <c r="J168" s="98">
        <v>46036</v>
      </c>
      <c r="K168" s="98">
        <v>46218</v>
      </c>
      <c r="L168" s="164" t="s">
        <v>288</v>
      </c>
      <c r="M168" s="164" t="s">
        <v>288</v>
      </c>
      <c r="N168" s="164" t="s">
        <v>288</v>
      </c>
      <c r="O168" s="138">
        <v>7</v>
      </c>
      <c r="P168" s="105">
        <v>3079493</v>
      </c>
      <c r="Q168" s="169">
        <v>46036</v>
      </c>
      <c r="R168" s="285">
        <v>46053</v>
      </c>
      <c r="S168" s="105">
        <v>5434399</v>
      </c>
      <c r="T168" s="102">
        <v>46054</v>
      </c>
      <c r="U168" s="264">
        <v>46081</v>
      </c>
      <c r="V168" s="105">
        <v>5434399</v>
      </c>
      <c r="W168" s="102">
        <v>46082</v>
      </c>
      <c r="X168" s="285">
        <v>46112</v>
      </c>
      <c r="Y168" s="105">
        <v>5434399</v>
      </c>
      <c r="Z168" s="160">
        <v>46113</v>
      </c>
      <c r="AA168" s="264">
        <v>46142</v>
      </c>
      <c r="AB168" s="105">
        <v>5434399</v>
      </c>
      <c r="AC168" s="160">
        <v>46143</v>
      </c>
      <c r="AD168" s="264">
        <v>46173</v>
      </c>
      <c r="AE168" s="105">
        <v>5434399</v>
      </c>
      <c r="AF168" s="160">
        <v>46174</v>
      </c>
      <c r="AG168" s="264">
        <v>46203</v>
      </c>
      <c r="AH168" s="103">
        <v>2717199</v>
      </c>
      <c r="AI168" s="160">
        <v>46204</v>
      </c>
      <c r="AJ168" s="160">
        <v>46218</v>
      </c>
      <c r="AK168" s="111"/>
      <c r="AN168" s="170"/>
      <c r="AQ168" s="170"/>
      <c r="AT168" s="170"/>
      <c r="AW168" s="170"/>
      <c r="BI168" s="162" t="s">
        <v>278</v>
      </c>
      <c r="BJ168" s="158" t="s">
        <v>332</v>
      </c>
      <c r="BK168" s="162" t="s">
        <v>280</v>
      </c>
      <c r="BL168" s="138">
        <v>35</v>
      </c>
      <c r="BM168" s="160">
        <v>46036</v>
      </c>
      <c r="BN168" s="176">
        <v>2238444243</v>
      </c>
      <c r="BO168" s="158">
        <v>207</v>
      </c>
      <c r="BP168" s="160">
        <v>46036</v>
      </c>
      <c r="BQ168" s="172">
        <v>32968687</v>
      </c>
      <c r="BR168" s="136"/>
      <c r="BS168" s="137"/>
      <c r="BY168" s="161"/>
      <c r="BZ168" s="170"/>
      <c r="CC168" s="170"/>
      <c r="CF168" s="109"/>
      <c r="CG168" s="109"/>
      <c r="CH168" s="109"/>
      <c r="CI168" s="109"/>
      <c r="CJ168" s="109"/>
      <c r="CK168" s="109"/>
      <c r="CL168" s="109"/>
      <c r="CM168" s="109"/>
      <c r="CN168" s="109"/>
      <c r="CO168" s="109"/>
      <c r="CP168" s="137"/>
      <c r="CQ168" s="109"/>
      <c r="CR168" s="109"/>
      <c r="CS168" s="166" t="s">
        <v>1961</v>
      </c>
      <c r="CT168" s="167">
        <v>1121867716.5999999</v>
      </c>
      <c r="CU168" s="158">
        <v>184</v>
      </c>
      <c r="CV168" s="158" t="s">
        <v>768</v>
      </c>
      <c r="CY168" s="162">
        <v>7490</v>
      </c>
      <c r="CZ168" s="162" t="s">
        <v>290</v>
      </c>
      <c r="DA168" s="283">
        <f t="shared" si="9"/>
        <v>32968687</v>
      </c>
      <c r="DB168" s="284">
        <f t="shared" si="10"/>
        <v>0</v>
      </c>
      <c r="DC168" s="283">
        <f t="shared" si="11"/>
        <v>0</v>
      </c>
      <c r="DZ168" s="239" t="s">
        <v>1765</v>
      </c>
      <c r="EA168" s="235" t="s">
        <v>279</v>
      </c>
    </row>
    <row r="169" spans="1:131" s="108" customFormat="1" hidden="1" x14ac:dyDescent="0.2">
      <c r="A169" s="164"/>
      <c r="B169" s="164" t="s">
        <v>1766</v>
      </c>
      <c r="C169" s="201">
        <v>1121938368</v>
      </c>
      <c r="D169" s="164" t="s">
        <v>529</v>
      </c>
      <c r="E169" s="164" t="s">
        <v>291</v>
      </c>
      <c r="F169" s="164" t="s">
        <v>527</v>
      </c>
      <c r="G169" s="98">
        <v>46036</v>
      </c>
      <c r="H169" s="105">
        <v>24833560</v>
      </c>
      <c r="I169" s="164" t="s">
        <v>1931</v>
      </c>
      <c r="J169" s="98">
        <v>46036</v>
      </c>
      <c r="K169" s="98">
        <v>46218</v>
      </c>
      <c r="L169" s="164" t="s">
        <v>288</v>
      </c>
      <c r="M169" s="164" t="s">
        <v>288</v>
      </c>
      <c r="N169" s="164" t="s">
        <v>288</v>
      </c>
      <c r="O169" s="138">
        <v>7</v>
      </c>
      <c r="P169" s="105">
        <v>2319618</v>
      </c>
      <c r="Q169" s="169">
        <v>46036</v>
      </c>
      <c r="R169" s="285">
        <v>46053</v>
      </c>
      <c r="S169" s="105">
        <v>4093444</v>
      </c>
      <c r="T169" s="102">
        <v>46054</v>
      </c>
      <c r="U169" s="264">
        <v>46081</v>
      </c>
      <c r="V169" s="105">
        <v>4093444</v>
      </c>
      <c r="W169" s="102">
        <v>46082</v>
      </c>
      <c r="X169" s="285">
        <v>46112</v>
      </c>
      <c r="Y169" s="105">
        <v>4093444</v>
      </c>
      <c r="Z169" s="160">
        <v>46113</v>
      </c>
      <c r="AA169" s="264">
        <v>46142</v>
      </c>
      <c r="AB169" s="105">
        <v>4093444</v>
      </c>
      <c r="AC169" s="160">
        <v>46143</v>
      </c>
      <c r="AD169" s="264">
        <v>46173</v>
      </c>
      <c r="AE169" s="105">
        <v>4093444</v>
      </c>
      <c r="AF169" s="160">
        <v>46174</v>
      </c>
      <c r="AG169" s="264">
        <v>46203</v>
      </c>
      <c r="AH169" s="103">
        <v>2046722</v>
      </c>
      <c r="AI169" s="160">
        <v>46204</v>
      </c>
      <c r="AJ169" s="160">
        <v>46218</v>
      </c>
      <c r="AK169" s="111"/>
      <c r="AN169" s="170"/>
      <c r="AQ169" s="170"/>
      <c r="AT169" s="170"/>
      <c r="AW169" s="170"/>
      <c r="BI169" s="162" t="s">
        <v>278</v>
      </c>
      <c r="BJ169" s="158" t="s">
        <v>332</v>
      </c>
      <c r="BK169" s="162" t="s">
        <v>280</v>
      </c>
      <c r="BL169" s="138">
        <v>35</v>
      </c>
      <c r="BM169" s="160">
        <v>46036</v>
      </c>
      <c r="BN169" s="176">
        <v>2238444243</v>
      </c>
      <c r="BO169" s="158">
        <v>224</v>
      </c>
      <c r="BP169" s="160">
        <v>46036</v>
      </c>
      <c r="BQ169" s="172">
        <v>24833560</v>
      </c>
      <c r="BR169" s="136"/>
      <c r="BS169" s="137"/>
      <c r="BY169" s="161"/>
      <c r="BZ169" s="170"/>
      <c r="CC169" s="170"/>
      <c r="CF169" s="109"/>
      <c r="CG169" s="109"/>
      <c r="CH169" s="109"/>
      <c r="CI169" s="109"/>
      <c r="CJ169" s="109"/>
      <c r="CK169" s="109"/>
      <c r="CL169" s="109"/>
      <c r="CM169" s="109"/>
      <c r="CN169" s="109"/>
      <c r="CO169" s="109"/>
      <c r="CP169" s="137"/>
      <c r="CQ169" s="109"/>
      <c r="CR169" s="109"/>
      <c r="CS169" s="166" t="s">
        <v>1220</v>
      </c>
      <c r="CT169" s="167">
        <v>1121938368.0999999</v>
      </c>
      <c r="CU169" s="158">
        <v>184</v>
      </c>
      <c r="CV169" s="158" t="s">
        <v>768</v>
      </c>
      <c r="CY169" s="162">
        <v>8299</v>
      </c>
      <c r="CZ169" s="162" t="s">
        <v>290</v>
      </c>
      <c r="DA169" s="283">
        <f t="shared" si="9"/>
        <v>24833560</v>
      </c>
      <c r="DB169" s="284">
        <f t="shared" si="10"/>
        <v>0</v>
      </c>
      <c r="DC169" s="283">
        <f t="shared" si="11"/>
        <v>0</v>
      </c>
      <c r="DZ169" s="239" t="s">
        <v>1767</v>
      </c>
      <c r="EA169" s="235" t="s">
        <v>279</v>
      </c>
    </row>
    <row r="170" spans="1:131" s="108" customFormat="1" hidden="1" x14ac:dyDescent="0.2">
      <c r="A170" s="200"/>
      <c r="B170" s="164" t="s">
        <v>1768</v>
      </c>
      <c r="C170" s="203">
        <v>40215719</v>
      </c>
      <c r="D170" s="108" t="s">
        <v>528</v>
      </c>
      <c r="E170" s="164" t="s">
        <v>291</v>
      </c>
      <c r="F170" s="164" t="s">
        <v>527</v>
      </c>
      <c r="G170" s="98">
        <v>46036</v>
      </c>
      <c r="H170" s="105">
        <v>24833560</v>
      </c>
      <c r="I170" s="164" t="s">
        <v>1931</v>
      </c>
      <c r="J170" s="98">
        <v>46036</v>
      </c>
      <c r="K170" s="98">
        <v>46218</v>
      </c>
      <c r="L170" s="164" t="s">
        <v>288</v>
      </c>
      <c r="M170" s="164" t="s">
        <v>288</v>
      </c>
      <c r="N170" s="164" t="s">
        <v>288</v>
      </c>
      <c r="O170" s="138">
        <v>7</v>
      </c>
      <c r="P170" s="105">
        <v>2319618</v>
      </c>
      <c r="Q170" s="169">
        <v>46036</v>
      </c>
      <c r="R170" s="285">
        <v>46053</v>
      </c>
      <c r="S170" s="105">
        <v>4093444</v>
      </c>
      <c r="T170" s="102">
        <v>46054</v>
      </c>
      <c r="U170" s="264">
        <v>46081</v>
      </c>
      <c r="V170" s="105">
        <v>4093444</v>
      </c>
      <c r="W170" s="102">
        <v>46082</v>
      </c>
      <c r="X170" s="285">
        <v>46112</v>
      </c>
      <c r="Y170" s="105">
        <v>4093444</v>
      </c>
      <c r="Z170" s="160">
        <v>46113</v>
      </c>
      <c r="AA170" s="264">
        <v>46142</v>
      </c>
      <c r="AB170" s="105">
        <v>4093444</v>
      </c>
      <c r="AC170" s="160">
        <v>46143</v>
      </c>
      <c r="AD170" s="264">
        <v>46173</v>
      </c>
      <c r="AE170" s="105">
        <v>4093444</v>
      </c>
      <c r="AF170" s="160">
        <v>46174</v>
      </c>
      <c r="AG170" s="264">
        <v>46203</v>
      </c>
      <c r="AH170" s="103">
        <v>2046722</v>
      </c>
      <c r="AI170" s="160">
        <v>46204</v>
      </c>
      <c r="AJ170" s="160">
        <v>46218</v>
      </c>
      <c r="AK170" s="111"/>
      <c r="AN170" s="170"/>
      <c r="AQ170" s="170"/>
      <c r="AT170" s="170"/>
      <c r="AW170" s="170"/>
      <c r="BI170" s="162" t="s">
        <v>278</v>
      </c>
      <c r="BJ170" s="158" t="s">
        <v>332</v>
      </c>
      <c r="BK170" s="162" t="s">
        <v>280</v>
      </c>
      <c r="BL170" s="138">
        <v>35</v>
      </c>
      <c r="BM170" s="160">
        <v>46036</v>
      </c>
      <c r="BN170" s="176">
        <v>2238444243</v>
      </c>
      <c r="BO170" s="158">
        <v>139</v>
      </c>
      <c r="BP170" s="160">
        <v>46036</v>
      </c>
      <c r="BQ170" s="172">
        <v>24833560</v>
      </c>
      <c r="BR170" s="136"/>
      <c r="BS170" s="137"/>
      <c r="BY170" s="161"/>
      <c r="BZ170" s="170"/>
      <c r="CC170" s="170"/>
      <c r="CF170" s="109"/>
      <c r="CG170" s="109"/>
      <c r="CH170" s="109"/>
      <c r="CI170" s="109"/>
      <c r="CJ170" s="109"/>
      <c r="CK170" s="109"/>
      <c r="CL170" s="109"/>
      <c r="CM170" s="109"/>
      <c r="CN170" s="109"/>
      <c r="CO170" s="109"/>
      <c r="CP170" s="109"/>
      <c r="CQ170" s="109"/>
      <c r="CR170" s="109"/>
      <c r="CS170" s="166" t="s">
        <v>1221</v>
      </c>
      <c r="CT170" s="168">
        <v>40215719</v>
      </c>
      <c r="CU170" s="158">
        <v>283</v>
      </c>
      <c r="CV170" s="158" t="s">
        <v>768</v>
      </c>
      <c r="CY170" s="162">
        <v>7110</v>
      </c>
      <c r="CZ170" s="162" t="s">
        <v>289</v>
      </c>
      <c r="DA170" s="283">
        <f t="shared" si="9"/>
        <v>24833560</v>
      </c>
      <c r="DB170" s="284">
        <f t="shared" si="10"/>
        <v>0</v>
      </c>
      <c r="DC170" s="283">
        <f t="shared" si="11"/>
        <v>0</v>
      </c>
      <c r="DZ170" s="239" t="s">
        <v>1769</v>
      </c>
      <c r="EA170" s="235" t="s">
        <v>279</v>
      </c>
    </row>
    <row r="171" spans="1:131" s="108" customFormat="1" hidden="1" x14ac:dyDescent="0.2">
      <c r="A171" s="200"/>
      <c r="B171" s="164" t="s">
        <v>1770</v>
      </c>
      <c r="C171" s="201">
        <v>17315532</v>
      </c>
      <c r="D171" s="164" t="s">
        <v>530</v>
      </c>
      <c r="E171" s="164" t="s">
        <v>291</v>
      </c>
      <c r="F171" s="164" t="s">
        <v>403</v>
      </c>
      <c r="G171" s="98">
        <v>46036</v>
      </c>
      <c r="H171" s="105">
        <v>32968687</v>
      </c>
      <c r="I171" s="164" t="s">
        <v>1931</v>
      </c>
      <c r="J171" s="98">
        <v>46036</v>
      </c>
      <c r="K171" s="98">
        <v>46218</v>
      </c>
      <c r="L171" s="164" t="s">
        <v>288</v>
      </c>
      <c r="M171" s="164" t="s">
        <v>288</v>
      </c>
      <c r="N171" s="164" t="s">
        <v>288</v>
      </c>
      <c r="O171" s="138">
        <v>7</v>
      </c>
      <c r="P171" s="105">
        <v>3079493</v>
      </c>
      <c r="Q171" s="169">
        <v>46036</v>
      </c>
      <c r="R171" s="285">
        <v>46053</v>
      </c>
      <c r="S171" s="105">
        <v>5434399</v>
      </c>
      <c r="T171" s="102">
        <v>46054</v>
      </c>
      <c r="U171" s="264">
        <v>46081</v>
      </c>
      <c r="V171" s="105">
        <v>5434399</v>
      </c>
      <c r="W171" s="102">
        <v>46082</v>
      </c>
      <c r="X171" s="285">
        <v>46112</v>
      </c>
      <c r="Y171" s="105">
        <v>5434399</v>
      </c>
      <c r="Z171" s="160">
        <v>46113</v>
      </c>
      <c r="AA171" s="264">
        <v>46142</v>
      </c>
      <c r="AB171" s="105">
        <v>5434399</v>
      </c>
      <c r="AC171" s="160">
        <v>46143</v>
      </c>
      <c r="AD171" s="264">
        <v>46173</v>
      </c>
      <c r="AE171" s="105">
        <v>5434399</v>
      </c>
      <c r="AF171" s="160">
        <v>46174</v>
      </c>
      <c r="AG171" s="264">
        <v>46203</v>
      </c>
      <c r="AH171" s="103">
        <v>2717199</v>
      </c>
      <c r="AI171" s="160">
        <v>46204</v>
      </c>
      <c r="AJ171" s="160">
        <v>46218</v>
      </c>
      <c r="AK171" s="111"/>
      <c r="AN171" s="170"/>
      <c r="AQ171" s="170"/>
      <c r="AT171" s="170"/>
      <c r="AW171" s="170"/>
      <c r="BI171" s="162" t="s">
        <v>278</v>
      </c>
      <c r="BJ171" s="158" t="s">
        <v>332</v>
      </c>
      <c r="BK171" s="162" t="s">
        <v>280</v>
      </c>
      <c r="BL171" s="138">
        <v>35</v>
      </c>
      <c r="BM171" s="160">
        <v>46036</v>
      </c>
      <c r="BN171" s="176">
        <v>2238444243</v>
      </c>
      <c r="BO171" s="158">
        <v>127</v>
      </c>
      <c r="BP171" s="160">
        <v>46036</v>
      </c>
      <c r="BQ171" s="172">
        <v>32968687</v>
      </c>
      <c r="BR171" s="136"/>
      <c r="BS171" s="137"/>
      <c r="BY171" s="161"/>
      <c r="BZ171" s="170"/>
      <c r="CC171" s="170"/>
      <c r="CF171" s="109"/>
      <c r="CG171" s="109"/>
      <c r="CH171" s="109"/>
      <c r="CI171" s="109"/>
      <c r="CJ171" s="109"/>
      <c r="CK171" s="109"/>
      <c r="CL171" s="109"/>
      <c r="CM171" s="109"/>
      <c r="CN171" s="109"/>
      <c r="CO171" s="109"/>
      <c r="CP171" s="137"/>
      <c r="CQ171" s="109"/>
      <c r="CR171" s="109"/>
      <c r="CS171" s="166" t="s">
        <v>726</v>
      </c>
      <c r="CT171" s="168">
        <v>17315532</v>
      </c>
      <c r="CU171" s="158">
        <v>283</v>
      </c>
      <c r="CV171" s="158" t="s">
        <v>768</v>
      </c>
      <c r="CY171" s="190">
        <v>7490</v>
      </c>
      <c r="CZ171" s="159" t="s">
        <v>290</v>
      </c>
      <c r="DA171" s="283">
        <f t="shared" si="9"/>
        <v>32968687</v>
      </c>
      <c r="DB171" s="284">
        <f t="shared" si="10"/>
        <v>0</v>
      </c>
      <c r="DC171" s="283">
        <f t="shared" si="11"/>
        <v>0</v>
      </c>
      <c r="DZ171" s="239" t="s">
        <v>1771</v>
      </c>
      <c r="EA171" s="235" t="s">
        <v>1079</v>
      </c>
    </row>
    <row r="172" spans="1:131" s="108" customFormat="1" hidden="1" x14ac:dyDescent="0.2">
      <c r="A172" s="164"/>
      <c r="B172" s="164" t="s">
        <v>1772</v>
      </c>
      <c r="C172" s="275">
        <v>1006878959</v>
      </c>
      <c r="D172" s="204" t="s">
        <v>1773</v>
      </c>
      <c r="E172" s="164" t="s">
        <v>291</v>
      </c>
      <c r="F172" s="164" t="s">
        <v>403</v>
      </c>
      <c r="G172" s="98">
        <v>46036</v>
      </c>
      <c r="H172" s="105">
        <v>18331531</v>
      </c>
      <c r="I172" s="164" t="s">
        <v>1931</v>
      </c>
      <c r="J172" s="98">
        <v>46036</v>
      </c>
      <c r="K172" s="98">
        <v>46218</v>
      </c>
      <c r="L172" s="164" t="s">
        <v>288</v>
      </c>
      <c r="M172" s="164" t="s">
        <v>288</v>
      </c>
      <c r="N172" s="164" t="s">
        <v>288</v>
      </c>
      <c r="O172" s="138">
        <v>7</v>
      </c>
      <c r="P172" s="105">
        <v>1712286</v>
      </c>
      <c r="Q172" s="169">
        <v>46036</v>
      </c>
      <c r="R172" s="285">
        <v>46053</v>
      </c>
      <c r="S172" s="105">
        <v>3021681</v>
      </c>
      <c r="T172" s="102">
        <v>46054</v>
      </c>
      <c r="U172" s="264">
        <v>46081</v>
      </c>
      <c r="V172" s="105">
        <v>3021681</v>
      </c>
      <c r="W172" s="102">
        <v>46082</v>
      </c>
      <c r="X172" s="285">
        <v>46112</v>
      </c>
      <c r="Y172" s="105">
        <v>3021681</v>
      </c>
      <c r="Z172" s="160">
        <v>46113</v>
      </c>
      <c r="AA172" s="264">
        <v>46142</v>
      </c>
      <c r="AB172" s="105">
        <v>3021681</v>
      </c>
      <c r="AC172" s="160">
        <v>46143</v>
      </c>
      <c r="AD172" s="264">
        <v>46173</v>
      </c>
      <c r="AE172" s="105">
        <v>3021681</v>
      </c>
      <c r="AF172" s="160">
        <v>46174</v>
      </c>
      <c r="AG172" s="264">
        <v>46203</v>
      </c>
      <c r="AH172" s="103">
        <v>1510840</v>
      </c>
      <c r="AI172" s="160">
        <v>46204</v>
      </c>
      <c r="AJ172" s="160">
        <v>46218</v>
      </c>
      <c r="AK172" s="111"/>
      <c r="AN172" s="170"/>
      <c r="AQ172" s="170"/>
      <c r="AT172" s="170"/>
      <c r="AW172" s="170"/>
      <c r="BI172" s="162" t="s">
        <v>278</v>
      </c>
      <c r="BJ172" s="158" t="s">
        <v>332</v>
      </c>
      <c r="BK172" s="162" t="s">
        <v>280</v>
      </c>
      <c r="BL172" s="138">
        <v>35</v>
      </c>
      <c r="BM172" s="160">
        <v>46036</v>
      </c>
      <c r="BN172" s="176">
        <v>2238444243</v>
      </c>
      <c r="BO172" s="158">
        <v>181</v>
      </c>
      <c r="BP172" s="160">
        <v>46036</v>
      </c>
      <c r="BQ172" s="172">
        <v>18331531</v>
      </c>
      <c r="BR172" s="136"/>
      <c r="BS172" s="137"/>
      <c r="BY172" s="161"/>
      <c r="BZ172" s="170"/>
      <c r="CC172" s="170"/>
      <c r="CF172" s="109"/>
      <c r="CG172" s="109"/>
      <c r="CH172" s="109"/>
      <c r="CI172" s="109"/>
      <c r="CJ172" s="109"/>
      <c r="CK172" s="109"/>
      <c r="CL172" s="109"/>
      <c r="CM172" s="109"/>
      <c r="CN172" s="109"/>
      <c r="CO172" s="109"/>
      <c r="CP172" s="109"/>
      <c r="CQ172" s="109"/>
      <c r="CR172" s="109"/>
      <c r="CS172" s="166" t="s">
        <v>1222</v>
      </c>
      <c r="CT172" s="287">
        <v>1006878959</v>
      </c>
      <c r="CU172" s="158">
        <v>283</v>
      </c>
      <c r="CV172" s="158" t="s">
        <v>768</v>
      </c>
      <c r="CY172" s="164">
        <v>7490</v>
      </c>
      <c r="CZ172" s="159" t="s">
        <v>290</v>
      </c>
      <c r="DA172" s="283">
        <f t="shared" si="9"/>
        <v>18331531</v>
      </c>
      <c r="DB172" s="284">
        <f t="shared" si="10"/>
        <v>0</v>
      </c>
      <c r="DC172" s="283">
        <f t="shared" si="11"/>
        <v>0</v>
      </c>
      <c r="DZ172" s="239" t="s">
        <v>1774</v>
      </c>
      <c r="EA172" s="235" t="s">
        <v>279</v>
      </c>
    </row>
    <row r="173" spans="1:131" s="108" customFormat="1" hidden="1" x14ac:dyDescent="0.2">
      <c r="A173" s="202"/>
      <c r="B173" s="164" t="s">
        <v>1775</v>
      </c>
      <c r="C173" s="201">
        <v>1121942933</v>
      </c>
      <c r="D173" s="164" t="s">
        <v>1155</v>
      </c>
      <c r="E173" s="164" t="s">
        <v>292</v>
      </c>
      <c r="F173" s="164" t="s">
        <v>1156</v>
      </c>
      <c r="G173" s="98">
        <v>46036</v>
      </c>
      <c r="H173" s="105">
        <v>14557610</v>
      </c>
      <c r="I173" s="164" t="s">
        <v>1931</v>
      </c>
      <c r="J173" s="98">
        <v>46036</v>
      </c>
      <c r="K173" s="98">
        <v>46218</v>
      </c>
      <c r="L173" s="164" t="s">
        <v>288</v>
      </c>
      <c r="M173" s="164" t="s">
        <v>288</v>
      </c>
      <c r="N173" s="164" t="s">
        <v>288</v>
      </c>
      <c r="O173" s="138">
        <v>7</v>
      </c>
      <c r="P173" s="105">
        <v>1359777</v>
      </c>
      <c r="Q173" s="169">
        <v>46036</v>
      </c>
      <c r="R173" s="285">
        <v>46053</v>
      </c>
      <c r="S173" s="105">
        <v>2399606</v>
      </c>
      <c r="T173" s="102">
        <v>46054</v>
      </c>
      <c r="U173" s="264">
        <v>46081</v>
      </c>
      <c r="V173" s="105">
        <v>2399606</v>
      </c>
      <c r="W173" s="102">
        <v>46082</v>
      </c>
      <c r="X173" s="285">
        <v>46112</v>
      </c>
      <c r="Y173" s="105">
        <v>2399606</v>
      </c>
      <c r="Z173" s="160">
        <v>46113</v>
      </c>
      <c r="AA173" s="264">
        <v>46142</v>
      </c>
      <c r="AB173" s="105">
        <v>2399606</v>
      </c>
      <c r="AC173" s="160">
        <v>46143</v>
      </c>
      <c r="AD173" s="264">
        <v>46173</v>
      </c>
      <c r="AE173" s="105">
        <v>2399606</v>
      </c>
      <c r="AF173" s="160">
        <v>46174</v>
      </c>
      <c r="AG173" s="264">
        <v>46203</v>
      </c>
      <c r="AH173" s="103">
        <v>1199803</v>
      </c>
      <c r="AI173" s="160">
        <v>46204</v>
      </c>
      <c r="AJ173" s="160">
        <v>46218</v>
      </c>
      <c r="AK173" s="111"/>
      <c r="AN173" s="170"/>
      <c r="AQ173" s="170"/>
      <c r="AT173" s="170"/>
      <c r="AW173" s="170"/>
      <c r="BI173" s="162" t="s">
        <v>278</v>
      </c>
      <c r="BJ173" s="158" t="s">
        <v>332</v>
      </c>
      <c r="BK173" s="162" t="s">
        <v>280</v>
      </c>
      <c r="BL173" s="138">
        <v>35</v>
      </c>
      <c r="BM173" s="160">
        <v>46036</v>
      </c>
      <c r="BN173" s="176">
        <v>2238444243</v>
      </c>
      <c r="BO173" s="158">
        <v>225</v>
      </c>
      <c r="BP173" s="160">
        <v>46036</v>
      </c>
      <c r="BQ173" s="172">
        <v>14557610</v>
      </c>
      <c r="BR173" s="136"/>
      <c r="BS173" s="137"/>
      <c r="BY173" s="161"/>
      <c r="BZ173" s="170"/>
      <c r="CC173" s="170"/>
      <c r="CF173" s="109"/>
      <c r="CG173" s="109"/>
      <c r="CH173" s="109"/>
      <c r="CI173" s="109"/>
      <c r="CJ173" s="109"/>
      <c r="CK173" s="109"/>
      <c r="CL173" s="109"/>
      <c r="CM173" s="109"/>
      <c r="CN173" s="109"/>
      <c r="CO173" s="109"/>
      <c r="CP173" s="137"/>
      <c r="CQ173" s="109"/>
      <c r="CR173" s="109"/>
      <c r="CS173" s="166" t="s">
        <v>1160</v>
      </c>
      <c r="CT173" s="167">
        <v>1121942933</v>
      </c>
      <c r="CU173" s="158">
        <v>283</v>
      </c>
      <c r="CV173" s="158" t="s">
        <v>768</v>
      </c>
      <c r="CY173" s="162">
        <v>8299</v>
      </c>
      <c r="CZ173" s="162" t="s">
        <v>290</v>
      </c>
      <c r="DA173" s="283">
        <f t="shared" si="9"/>
        <v>14557610</v>
      </c>
      <c r="DB173" s="284">
        <f t="shared" si="10"/>
        <v>0</v>
      </c>
      <c r="DC173" s="283">
        <f t="shared" si="11"/>
        <v>0</v>
      </c>
      <c r="DZ173" s="239" t="s">
        <v>1776</v>
      </c>
      <c r="EA173" s="235" t="s">
        <v>279</v>
      </c>
    </row>
    <row r="174" spans="1:131" s="108" customFormat="1" hidden="1" x14ac:dyDescent="0.2">
      <c r="A174" s="164"/>
      <c r="B174" s="164" t="s">
        <v>1777</v>
      </c>
      <c r="C174" s="201">
        <v>1121893083</v>
      </c>
      <c r="D174" s="164" t="s">
        <v>900</v>
      </c>
      <c r="E174" s="164" t="s">
        <v>291</v>
      </c>
      <c r="F174" s="164" t="s">
        <v>523</v>
      </c>
      <c r="G174" s="98">
        <v>46036</v>
      </c>
      <c r="H174" s="105">
        <v>24833560</v>
      </c>
      <c r="I174" s="164" t="s">
        <v>1931</v>
      </c>
      <c r="J174" s="98">
        <v>46036</v>
      </c>
      <c r="K174" s="98">
        <v>46218</v>
      </c>
      <c r="L174" s="164" t="s">
        <v>288</v>
      </c>
      <c r="M174" s="164" t="s">
        <v>288</v>
      </c>
      <c r="N174" s="164" t="s">
        <v>288</v>
      </c>
      <c r="O174" s="138">
        <v>7</v>
      </c>
      <c r="P174" s="105">
        <v>2319618</v>
      </c>
      <c r="Q174" s="169">
        <v>46036</v>
      </c>
      <c r="R174" s="285">
        <v>46053</v>
      </c>
      <c r="S174" s="105">
        <v>4093444</v>
      </c>
      <c r="T174" s="102">
        <v>46054</v>
      </c>
      <c r="U174" s="264">
        <v>46081</v>
      </c>
      <c r="V174" s="105">
        <v>4093444</v>
      </c>
      <c r="W174" s="102">
        <v>46082</v>
      </c>
      <c r="X174" s="285">
        <v>46112</v>
      </c>
      <c r="Y174" s="105">
        <v>4093444</v>
      </c>
      <c r="Z174" s="160">
        <v>46113</v>
      </c>
      <c r="AA174" s="264">
        <v>46142</v>
      </c>
      <c r="AB174" s="105">
        <v>4093444</v>
      </c>
      <c r="AC174" s="160">
        <v>46143</v>
      </c>
      <c r="AD174" s="264">
        <v>46173</v>
      </c>
      <c r="AE174" s="105">
        <v>4093444</v>
      </c>
      <c r="AF174" s="160">
        <v>46174</v>
      </c>
      <c r="AG174" s="264">
        <v>46203</v>
      </c>
      <c r="AH174" s="103">
        <v>2046722</v>
      </c>
      <c r="AI174" s="160">
        <v>46204</v>
      </c>
      <c r="AJ174" s="160">
        <v>46218</v>
      </c>
      <c r="AK174" s="111"/>
      <c r="AN174" s="170"/>
      <c r="AQ174" s="170"/>
      <c r="AT174" s="170"/>
      <c r="AW174" s="170"/>
      <c r="BI174" s="162" t="s">
        <v>278</v>
      </c>
      <c r="BJ174" s="158" t="s">
        <v>332</v>
      </c>
      <c r="BK174" s="162" t="s">
        <v>280</v>
      </c>
      <c r="BL174" s="138">
        <v>35</v>
      </c>
      <c r="BM174" s="160">
        <v>46036</v>
      </c>
      <c r="BN174" s="176">
        <v>2238444243</v>
      </c>
      <c r="BO174" s="158">
        <v>213</v>
      </c>
      <c r="BP174" s="160">
        <v>46036</v>
      </c>
      <c r="BQ174" s="172">
        <v>24833560</v>
      </c>
      <c r="BR174" s="136"/>
      <c r="BS174" s="137"/>
      <c r="BY174" s="161"/>
      <c r="BZ174" s="170"/>
      <c r="CC174" s="170"/>
      <c r="CF174" s="109"/>
      <c r="CG174" s="109"/>
      <c r="CH174" s="109"/>
      <c r="CI174" s="109"/>
      <c r="CJ174" s="109"/>
      <c r="CK174" s="109"/>
      <c r="CL174" s="109"/>
      <c r="CM174" s="109"/>
      <c r="CN174" s="109"/>
      <c r="CO174" s="109"/>
      <c r="CP174" s="109"/>
      <c r="CQ174" s="109"/>
      <c r="CR174" s="109"/>
      <c r="CS174" s="166" t="s">
        <v>1309</v>
      </c>
      <c r="CT174" s="168">
        <v>1121893083</v>
      </c>
      <c r="CU174" s="158">
        <v>283</v>
      </c>
      <c r="CV174" s="158" t="s">
        <v>768</v>
      </c>
      <c r="CY174" s="162">
        <v>8211</v>
      </c>
      <c r="CZ174" s="162" t="s">
        <v>290</v>
      </c>
      <c r="DA174" s="283">
        <f t="shared" si="9"/>
        <v>24833560</v>
      </c>
      <c r="DB174" s="284">
        <f t="shared" si="10"/>
        <v>0</v>
      </c>
      <c r="DC174" s="283">
        <f t="shared" si="11"/>
        <v>0</v>
      </c>
      <c r="DZ174" s="239" t="s">
        <v>1779</v>
      </c>
      <c r="EA174" s="235" t="s">
        <v>1778</v>
      </c>
    </row>
    <row r="175" spans="1:131" s="108" customFormat="1" hidden="1" x14ac:dyDescent="0.2">
      <c r="A175" s="164"/>
      <c r="B175" s="164" t="s">
        <v>1780</v>
      </c>
      <c r="C175" s="201">
        <v>1121899585</v>
      </c>
      <c r="D175" s="164" t="s">
        <v>1315</v>
      </c>
      <c r="E175" s="164" t="s">
        <v>291</v>
      </c>
      <c r="F175" s="164" t="s">
        <v>527</v>
      </c>
      <c r="G175" s="98">
        <v>46036</v>
      </c>
      <c r="H175" s="105">
        <v>20551907</v>
      </c>
      <c r="I175" s="164" t="s">
        <v>1931</v>
      </c>
      <c r="J175" s="98">
        <v>46036</v>
      </c>
      <c r="K175" s="98">
        <v>46218</v>
      </c>
      <c r="L175" s="164" t="s">
        <v>288</v>
      </c>
      <c r="M175" s="164" t="s">
        <v>288</v>
      </c>
      <c r="N175" s="164" t="s">
        <v>288</v>
      </c>
      <c r="O175" s="138">
        <v>7</v>
      </c>
      <c r="P175" s="105">
        <v>1919684</v>
      </c>
      <c r="Q175" s="169">
        <v>46036</v>
      </c>
      <c r="R175" s="285">
        <v>46053</v>
      </c>
      <c r="S175" s="105">
        <v>3387677</v>
      </c>
      <c r="T175" s="102">
        <v>46054</v>
      </c>
      <c r="U175" s="264">
        <v>46081</v>
      </c>
      <c r="V175" s="105">
        <v>3387677</v>
      </c>
      <c r="W175" s="102">
        <v>46082</v>
      </c>
      <c r="X175" s="285">
        <v>46112</v>
      </c>
      <c r="Y175" s="105">
        <v>3387677</v>
      </c>
      <c r="Z175" s="160">
        <v>46113</v>
      </c>
      <c r="AA175" s="264">
        <v>46142</v>
      </c>
      <c r="AB175" s="105">
        <v>3387677</v>
      </c>
      <c r="AC175" s="160">
        <v>46143</v>
      </c>
      <c r="AD175" s="264">
        <v>46173</v>
      </c>
      <c r="AE175" s="105">
        <v>3387677</v>
      </c>
      <c r="AF175" s="160">
        <v>46174</v>
      </c>
      <c r="AG175" s="264">
        <v>46203</v>
      </c>
      <c r="AH175" s="103">
        <v>1693838</v>
      </c>
      <c r="AI175" s="160">
        <v>46204</v>
      </c>
      <c r="AJ175" s="160">
        <v>46218</v>
      </c>
      <c r="AK175" s="111"/>
      <c r="AN175" s="170"/>
      <c r="AQ175" s="170"/>
      <c r="AT175" s="170"/>
      <c r="AW175" s="170"/>
      <c r="BI175" s="162" t="s">
        <v>278</v>
      </c>
      <c r="BJ175" s="158" t="s">
        <v>332</v>
      </c>
      <c r="BK175" s="162" t="s">
        <v>280</v>
      </c>
      <c r="BL175" s="138">
        <v>35</v>
      </c>
      <c r="BM175" s="160">
        <v>46036</v>
      </c>
      <c r="BN175" s="176">
        <v>2238444243</v>
      </c>
      <c r="BO175" s="158">
        <v>215</v>
      </c>
      <c r="BP175" s="160">
        <v>46036</v>
      </c>
      <c r="BQ175" s="172">
        <v>20551907</v>
      </c>
      <c r="BR175" s="136"/>
      <c r="BS175" s="137"/>
      <c r="BY175" s="161"/>
      <c r="BZ175" s="170"/>
      <c r="CC175" s="170"/>
      <c r="CF175" s="109"/>
      <c r="CG175" s="109"/>
      <c r="CH175" s="109"/>
      <c r="CI175" s="109"/>
      <c r="CJ175" s="109"/>
      <c r="CK175" s="109"/>
      <c r="CL175" s="109"/>
      <c r="CM175" s="109"/>
      <c r="CN175" s="109"/>
      <c r="CO175" s="109"/>
      <c r="CP175" s="137"/>
      <c r="CQ175" s="109"/>
      <c r="CR175" s="109"/>
      <c r="CS175" s="166" t="s">
        <v>1962</v>
      </c>
      <c r="CT175" s="167">
        <v>1121899585</v>
      </c>
      <c r="CU175" s="158">
        <v>283</v>
      </c>
      <c r="CV175" s="158" t="s">
        <v>768</v>
      </c>
      <c r="CY175" s="162">
        <v>8299</v>
      </c>
      <c r="CZ175" s="162" t="s">
        <v>290</v>
      </c>
      <c r="DA175" s="283">
        <f t="shared" si="9"/>
        <v>20551907</v>
      </c>
      <c r="DB175" s="284">
        <f t="shared" si="10"/>
        <v>0</v>
      </c>
      <c r="DC175" s="283">
        <f t="shared" si="11"/>
        <v>0</v>
      </c>
      <c r="DZ175" s="239" t="s">
        <v>1781</v>
      </c>
      <c r="EA175" s="235" t="s">
        <v>279</v>
      </c>
    </row>
    <row r="176" spans="1:131" s="108" customFormat="1" hidden="1" x14ac:dyDescent="0.2">
      <c r="A176" s="164" t="s">
        <v>556</v>
      </c>
      <c r="B176" s="164" t="s">
        <v>1782</v>
      </c>
      <c r="C176" s="203">
        <v>1121883647</v>
      </c>
      <c r="D176" s="108" t="s">
        <v>522</v>
      </c>
      <c r="E176" s="164" t="s">
        <v>291</v>
      </c>
      <c r="F176" s="164" t="s">
        <v>400</v>
      </c>
      <c r="G176" s="98">
        <v>46036</v>
      </c>
      <c r="H176" s="105">
        <v>24833560</v>
      </c>
      <c r="I176" s="164" t="s">
        <v>1931</v>
      </c>
      <c r="J176" s="98">
        <v>46036</v>
      </c>
      <c r="K176" s="98">
        <v>46218</v>
      </c>
      <c r="L176" s="164" t="s">
        <v>288</v>
      </c>
      <c r="M176" s="164" t="s">
        <v>288</v>
      </c>
      <c r="N176" s="164" t="s">
        <v>288</v>
      </c>
      <c r="O176" s="138">
        <v>7</v>
      </c>
      <c r="P176" s="105">
        <v>2319618</v>
      </c>
      <c r="Q176" s="169">
        <v>46036</v>
      </c>
      <c r="R176" s="285">
        <v>46053</v>
      </c>
      <c r="S176" s="105">
        <v>4093444</v>
      </c>
      <c r="T176" s="102">
        <v>46054</v>
      </c>
      <c r="U176" s="264">
        <v>46081</v>
      </c>
      <c r="V176" s="105">
        <v>4093444</v>
      </c>
      <c r="W176" s="102">
        <v>46082</v>
      </c>
      <c r="X176" s="285">
        <v>46112</v>
      </c>
      <c r="Y176" s="105">
        <v>4093444</v>
      </c>
      <c r="Z176" s="160">
        <v>46113</v>
      </c>
      <c r="AA176" s="264">
        <v>46142</v>
      </c>
      <c r="AB176" s="105">
        <v>4093444</v>
      </c>
      <c r="AC176" s="160">
        <v>46143</v>
      </c>
      <c r="AD176" s="264">
        <v>46173</v>
      </c>
      <c r="AE176" s="105">
        <v>4093444</v>
      </c>
      <c r="AF176" s="160">
        <v>46174</v>
      </c>
      <c r="AG176" s="264">
        <v>46203</v>
      </c>
      <c r="AH176" s="103">
        <v>2046722</v>
      </c>
      <c r="AI176" s="160">
        <v>46204</v>
      </c>
      <c r="AJ176" s="160">
        <v>46218</v>
      </c>
      <c r="AK176" s="111"/>
      <c r="AN176" s="170"/>
      <c r="AQ176" s="170"/>
      <c r="AT176" s="170"/>
      <c r="AW176" s="170"/>
      <c r="BI176" s="162" t="s">
        <v>278</v>
      </c>
      <c r="BJ176" s="158" t="s">
        <v>332</v>
      </c>
      <c r="BK176" s="162" t="s">
        <v>280</v>
      </c>
      <c r="BL176" s="138">
        <v>35</v>
      </c>
      <c r="BM176" s="160">
        <v>46036</v>
      </c>
      <c r="BN176" s="176">
        <v>2238444243</v>
      </c>
      <c r="BO176" s="158">
        <v>209</v>
      </c>
      <c r="BP176" s="160">
        <v>46036</v>
      </c>
      <c r="BQ176" s="172">
        <v>24833560</v>
      </c>
      <c r="BR176" s="136"/>
      <c r="BS176" s="137"/>
      <c r="BY176" s="161"/>
      <c r="BZ176" s="170"/>
      <c r="CC176" s="170"/>
      <c r="CF176" s="109"/>
      <c r="CG176" s="109"/>
      <c r="CH176" s="109"/>
      <c r="CI176" s="109"/>
      <c r="CJ176" s="109"/>
      <c r="CK176" s="109"/>
      <c r="CL176" s="109"/>
      <c r="CM176" s="109"/>
      <c r="CN176" s="109"/>
      <c r="CO176" s="109"/>
      <c r="CP176" s="109"/>
      <c r="CQ176" s="109"/>
      <c r="CR176" s="109"/>
      <c r="CS176" s="166" t="s">
        <v>1963</v>
      </c>
      <c r="CT176" s="168">
        <v>1121883647</v>
      </c>
      <c r="CU176" s="158">
        <v>283</v>
      </c>
      <c r="CV176" s="158" t="s">
        <v>768</v>
      </c>
      <c r="CY176" s="162">
        <v>4111</v>
      </c>
      <c r="CZ176" s="162" t="s">
        <v>289</v>
      </c>
      <c r="DA176" s="283">
        <f t="shared" si="9"/>
        <v>24833560</v>
      </c>
      <c r="DB176" s="284">
        <f t="shared" si="10"/>
        <v>0</v>
      </c>
      <c r="DC176" s="283">
        <f t="shared" si="11"/>
        <v>0</v>
      </c>
      <c r="DZ176" s="239" t="s">
        <v>1783</v>
      </c>
      <c r="EA176" s="235" t="s">
        <v>279</v>
      </c>
    </row>
    <row r="177" spans="1:131" s="108" customFormat="1" hidden="1" x14ac:dyDescent="0.2">
      <c r="A177" s="204"/>
      <c r="B177" s="164" t="s">
        <v>1784</v>
      </c>
      <c r="C177" s="201">
        <v>1121886813</v>
      </c>
      <c r="D177" s="164" t="s">
        <v>906</v>
      </c>
      <c r="E177" s="164" t="s">
        <v>291</v>
      </c>
      <c r="F177" s="164" t="s">
        <v>1964</v>
      </c>
      <c r="G177" s="98">
        <v>46036</v>
      </c>
      <c r="H177" s="105">
        <v>20551907</v>
      </c>
      <c r="I177" s="164" t="s">
        <v>1931</v>
      </c>
      <c r="J177" s="98">
        <v>46036</v>
      </c>
      <c r="K177" s="98">
        <v>46218</v>
      </c>
      <c r="L177" s="164" t="s">
        <v>288</v>
      </c>
      <c r="M177" s="164" t="s">
        <v>288</v>
      </c>
      <c r="N177" s="164" t="s">
        <v>288</v>
      </c>
      <c r="O177" s="138">
        <v>7</v>
      </c>
      <c r="P177" s="105">
        <v>1919684</v>
      </c>
      <c r="Q177" s="169">
        <v>46036</v>
      </c>
      <c r="R177" s="285">
        <v>46053</v>
      </c>
      <c r="S177" s="105">
        <v>3387677</v>
      </c>
      <c r="T177" s="102">
        <v>46054</v>
      </c>
      <c r="U177" s="264">
        <v>46081</v>
      </c>
      <c r="V177" s="105">
        <v>3387677</v>
      </c>
      <c r="W177" s="102">
        <v>46082</v>
      </c>
      <c r="X177" s="285">
        <v>46112</v>
      </c>
      <c r="Y177" s="105">
        <v>3387677</v>
      </c>
      <c r="Z177" s="160">
        <v>46113</v>
      </c>
      <c r="AA177" s="264">
        <v>46142</v>
      </c>
      <c r="AB177" s="105">
        <v>3387677</v>
      </c>
      <c r="AC177" s="160">
        <v>46143</v>
      </c>
      <c r="AD177" s="264">
        <v>46173</v>
      </c>
      <c r="AE177" s="105">
        <v>3387677</v>
      </c>
      <c r="AF177" s="160">
        <v>46174</v>
      </c>
      <c r="AG177" s="264">
        <v>46203</v>
      </c>
      <c r="AH177" s="103">
        <v>1693838</v>
      </c>
      <c r="AI177" s="160">
        <v>46204</v>
      </c>
      <c r="AJ177" s="160">
        <v>46218</v>
      </c>
      <c r="AK177" s="111"/>
      <c r="AN177" s="170"/>
      <c r="AQ177" s="170"/>
      <c r="AT177" s="170"/>
      <c r="AW177" s="170"/>
      <c r="BI177" s="162" t="s">
        <v>278</v>
      </c>
      <c r="BJ177" s="158" t="s">
        <v>332</v>
      </c>
      <c r="BK177" s="162" t="s">
        <v>280</v>
      </c>
      <c r="BL177" s="138">
        <v>35</v>
      </c>
      <c r="BM177" s="160">
        <v>46036</v>
      </c>
      <c r="BN177" s="176">
        <v>2238444243</v>
      </c>
      <c r="BO177" s="158">
        <v>210</v>
      </c>
      <c r="BP177" s="160">
        <v>46036</v>
      </c>
      <c r="BQ177" s="172">
        <v>20551907</v>
      </c>
      <c r="BR177" s="136"/>
      <c r="BS177" s="137"/>
      <c r="BY177" s="161"/>
      <c r="BZ177" s="170"/>
      <c r="CC177" s="170"/>
      <c r="CF177" s="109"/>
      <c r="CG177" s="109"/>
      <c r="CH177" s="109"/>
      <c r="CI177" s="109"/>
      <c r="CJ177" s="109"/>
      <c r="CK177" s="109"/>
      <c r="CL177" s="109"/>
      <c r="CM177" s="109"/>
      <c r="CN177" s="109"/>
      <c r="CO177" s="109"/>
      <c r="CP177" s="137"/>
      <c r="CQ177" s="109"/>
      <c r="CR177" s="109"/>
      <c r="CS177" s="166" t="s">
        <v>1965</v>
      </c>
      <c r="CT177" s="168">
        <v>1121886813</v>
      </c>
      <c r="CU177" s="158">
        <v>283</v>
      </c>
      <c r="CV177" s="158" t="s">
        <v>1966</v>
      </c>
      <c r="CY177" s="162">
        <v>6910</v>
      </c>
      <c r="CZ177" s="162" t="s">
        <v>289</v>
      </c>
      <c r="DA177" s="283">
        <f t="shared" si="9"/>
        <v>20551907</v>
      </c>
      <c r="DB177" s="284">
        <f t="shared" si="10"/>
        <v>0</v>
      </c>
      <c r="DC177" s="283">
        <f t="shared" si="11"/>
        <v>0</v>
      </c>
      <c r="DZ177" s="239" t="s">
        <v>1785</v>
      </c>
      <c r="EA177" s="198" t="s">
        <v>270</v>
      </c>
    </row>
    <row r="178" spans="1:131" s="108" customFormat="1" hidden="1" x14ac:dyDescent="0.2">
      <c r="A178" s="202"/>
      <c r="B178" s="164" t="s">
        <v>1786</v>
      </c>
      <c r="C178" s="201">
        <v>17330174</v>
      </c>
      <c r="D178" s="164" t="s">
        <v>534</v>
      </c>
      <c r="E178" s="164" t="s">
        <v>292</v>
      </c>
      <c r="F178" s="164" t="s">
        <v>312</v>
      </c>
      <c r="G178" s="98">
        <v>46036</v>
      </c>
      <c r="H178" s="105">
        <v>14557610</v>
      </c>
      <c r="I178" s="164" t="s">
        <v>1931</v>
      </c>
      <c r="J178" s="98">
        <v>46036</v>
      </c>
      <c r="K178" s="98">
        <v>46218</v>
      </c>
      <c r="L178" s="164" t="s">
        <v>288</v>
      </c>
      <c r="M178" s="164" t="s">
        <v>288</v>
      </c>
      <c r="N178" s="164" t="s">
        <v>288</v>
      </c>
      <c r="O178" s="138">
        <v>7</v>
      </c>
      <c r="P178" s="105">
        <v>1359777</v>
      </c>
      <c r="Q178" s="169">
        <v>46036</v>
      </c>
      <c r="R178" s="285">
        <v>46053</v>
      </c>
      <c r="S178" s="105">
        <v>2399606</v>
      </c>
      <c r="T178" s="102">
        <v>46054</v>
      </c>
      <c r="U178" s="264">
        <v>46081</v>
      </c>
      <c r="V178" s="105">
        <v>2399606</v>
      </c>
      <c r="W178" s="102">
        <v>46082</v>
      </c>
      <c r="X178" s="285">
        <v>46112</v>
      </c>
      <c r="Y178" s="105">
        <v>2399606</v>
      </c>
      <c r="Z178" s="160">
        <v>46113</v>
      </c>
      <c r="AA178" s="264">
        <v>46142</v>
      </c>
      <c r="AB178" s="105">
        <v>2399606</v>
      </c>
      <c r="AC178" s="160">
        <v>46143</v>
      </c>
      <c r="AD178" s="264">
        <v>46173</v>
      </c>
      <c r="AE178" s="105">
        <v>2399606</v>
      </c>
      <c r="AF178" s="160">
        <v>46174</v>
      </c>
      <c r="AG178" s="264">
        <v>46203</v>
      </c>
      <c r="AH178" s="103">
        <v>1199803</v>
      </c>
      <c r="AI178" s="160">
        <v>46204</v>
      </c>
      <c r="AJ178" s="160">
        <v>46218</v>
      </c>
      <c r="AK178" s="111"/>
      <c r="AN178" s="170"/>
      <c r="AQ178" s="170"/>
      <c r="AT178" s="170"/>
      <c r="AW178" s="170"/>
      <c r="BI178" s="162" t="s">
        <v>278</v>
      </c>
      <c r="BJ178" s="158" t="s">
        <v>332</v>
      </c>
      <c r="BK178" s="162" t="s">
        <v>280</v>
      </c>
      <c r="BL178" s="138">
        <v>35</v>
      </c>
      <c r="BM178" s="160">
        <v>46036</v>
      </c>
      <c r="BN178" s="176">
        <v>2238444243</v>
      </c>
      <c r="BO178" s="158">
        <v>128</v>
      </c>
      <c r="BP178" s="160">
        <v>46036</v>
      </c>
      <c r="BQ178" s="172">
        <v>14557610</v>
      </c>
      <c r="BR178" s="136"/>
      <c r="BS178" s="137"/>
      <c r="BY178" s="161"/>
      <c r="BZ178" s="170"/>
      <c r="CC178" s="170"/>
      <c r="CF178" s="109"/>
      <c r="CG178" s="109"/>
      <c r="CH178" s="109"/>
      <c r="CI178" s="109"/>
      <c r="CJ178" s="109"/>
      <c r="CK178" s="109"/>
      <c r="CL178" s="109"/>
      <c r="CM178" s="109"/>
      <c r="CN178" s="109"/>
      <c r="CO178" s="109"/>
      <c r="CP178" s="109"/>
      <c r="CQ178" s="109"/>
      <c r="CR178" s="109"/>
      <c r="CS178" s="166" t="s">
        <v>1967</v>
      </c>
      <c r="CT178" s="168">
        <v>17330174</v>
      </c>
      <c r="CU178" s="158">
        <v>283</v>
      </c>
      <c r="CV178" s="158" t="s">
        <v>770</v>
      </c>
      <c r="CY178" s="162">
        <v>8299</v>
      </c>
      <c r="CZ178" s="162" t="s">
        <v>290</v>
      </c>
      <c r="DA178" s="283">
        <f t="shared" si="9"/>
        <v>14557610</v>
      </c>
      <c r="DB178" s="284">
        <f t="shared" si="10"/>
        <v>0</v>
      </c>
      <c r="DC178" s="283">
        <f t="shared" si="11"/>
        <v>0</v>
      </c>
      <c r="DZ178" s="239" t="s">
        <v>1787</v>
      </c>
      <c r="EA178" s="180" t="s">
        <v>278</v>
      </c>
    </row>
    <row r="179" spans="1:131" s="108" customFormat="1" hidden="1" x14ac:dyDescent="0.2">
      <c r="A179" s="200"/>
      <c r="B179" s="164" t="s">
        <v>1788</v>
      </c>
      <c r="C179" s="201">
        <v>86060899</v>
      </c>
      <c r="D179" s="164" t="s">
        <v>535</v>
      </c>
      <c r="E179" s="164" t="s">
        <v>292</v>
      </c>
      <c r="F179" s="164" t="s">
        <v>312</v>
      </c>
      <c r="G179" s="98">
        <v>46036</v>
      </c>
      <c r="H179" s="105">
        <v>12202694</v>
      </c>
      <c r="I179" s="164" t="s">
        <v>1931</v>
      </c>
      <c r="J179" s="98">
        <v>46036</v>
      </c>
      <c r="K179" s="98">
        <v>46218</v>
      </c>
      <c r="L179" s="164" t="s">
        <v>288</v>
      </c>
      <c r="M179" s="164" t="s">
        <v>288</v>
      </c>
      <c r="N179" s="164" t="s">
        <v>288</v>
      </c>
      <c r="O179" s="138">
        <v>7</v>
      </c>
      <c r="P179" s="105">
        <v>1139812</v>
      </c>
      <c r="Q179" s="169">
        <v>46036</v>
      </c>
      <c r="R179" s="285">
        <v>46053</v>
      </c>
      <c r="S179" s="105">
        <v>2011433</v>
      </c>
      <c r="T179" s="102">
        <v>46054</v>
      </c>
      <c r="U179" s="264">
        <v>46081</v>
      </c>
      <c r="V179" s="105">
        <v>2011433</v>
      </c>
      <c r="W179" s="102">
        <v>46082</v>
      </c>
      <c r="X179" s="285">
        <v>46112</v>
      </c>
      <c r="Y179" s="105">
        <v>2011433</v>
      </c>
      <c r="Z179" s="160">
        <v>46113</v>
      </c>
      <c r="AA179" s="264">
        <v>46142</v>
      </c>
      <c r="AB179" s="105">
        <v>2011433</v>
      </c>
      <c r="AC179" s="160">
        <v>46143</v>
      </c>
      <c r="AD179" s="264">
        <v>46173</v>
      </c>
      <c r="AE179" s="105">
        <v>2011433</v>
      </c>
      <c r="AF179" s="160">
        <v>46174</v>
      </c>
      <c r="AG179" s="264">
        <v>46203</v>
      </c>
      <c r="AH179" s="103">
        <v>1005717</v>
      </c>
      <c r="AI179" s="160">
        <v>46204</v>
      </c>
      <c r="AJ179" s="160">
        <v>46218</v>
      </c>
      <c r="AK179" s="111"/>
      <c r="AN179" s="170"/>
      <c r="AQ179" s="170"/>
      <c r="AT179" s="170"/>
      <c r="AW179" s="170"/>
      <c r="BI179" s="162" t="s">
        <v>278</v>
      </c>
      <c r="BJ179" s="158" t="s">
        <v>332</v>
      </c>
      <c r="BK179" s="162" t="s">
        <v>280</v>
      </c>
      <c r="BL179" s="138">
        <v>35</v>
      </c>
      <c r="BM179" s="160">
        <v>46036</v>
      </c>
      <c r="BN179" s="176">
        <v>2238444243</v>
      </c>
      <c r="BO179" s="158">
        <v>168</v>
      </c>
      <c r="BP179" s="160">
        <v>46036</v>
      </c>
      <c r="BQ179" s="172">
        <v>12202694</v>
      </c>
      <c r="BR179" s="136"/>
      <c r="BS179" s="137"/>
      <c r="BY179" s="161"/>
      <c r="BZ179" s="170"/>
      <c r="CC179" s="170"/>
      <c r="CF179" s="109"/>
      <c r="CG179" s="109"/>
      <c r="CH179" s="109"/>
      <c r="CI179" s="109"/>
      <c r="CJ179" s="109"/>
      <c r="CK179" s="109"/>
      <c r="CL179" s="109"/>
      <c r="CM179" s="109"/>
      <c r="CN179" s="109"/>
      <c r="CO179" s="109"/>
      <c r="CP179" s="137"/>
      <c r="CQ179" s="109"/>
      <c r="CR179" s="109"/>
      <c r="CS179" s="166" t="s">
        <v>1968</v>
      </c>
      <c r="CT179" s="168">
        <v>86060899</v>
      </c>
      <c r="CU179" s="158">
        <v>283</v>
      </c>
      <c r="CV179" s="158" t="s">
        <v>770</v>
      </c>
      <c r="CY179" s="162">
        <v>8299</v>
      </c>
      <c r="CZ179" s="162" t="s">
        <v>290</v>
      </c>
      <c r="DA179" s="283">
        <f t="shared" si="9"/>
        <v>12202694</v>
      </c>
      <c r="DB179" s="284">
        <f t="shared" si="10"/>
        <v>0</v>
      </c>
      <c r="DC179" s="283">
        <f t="shared" si="11"/>
        <v>0</v>
      </c>
      <c r="DZ179" s="239" t="s">
        <v>1789</v>
      </c>
      <c r="EA179" s="180" t="s">
        <v>278</v>
      </c>
    </row>
    <row r="180" spans="1:131" s="108" customFormat="1" hidden="1" x14ac:dyDescent="0.2">
      <c r="A180" s="202"/>
      <c r="B180" s="164" t="s">
        <v>1790</v>
      </c>
      <c r="C180" s="201">
        <v>86048667</v>
      </c>
      <c r="D180" s="164" t="s">
        <v>536</v>
      </c>
      <c r="E180" s="164" t="s">
        <v>292</v>
      </c>
      <c r="F180" s="164" t="s">
        <v>331</v>
      </c>
      <c r="G180" s="98">
        <v>46036</v>
      </c>
      <c r="H180" s="105">
        <v>14557610</v>
      </c>
      <c r="I180" s="164" t="s">
        <v>1931</v>
      </c>
      <c r="J180" s="98">
        <v>46036</v>
      </c>
      <c r="K180" s="98">
        <v>46218</v>
      </c>
      <c r="L180" s="164" t="s">
        <v>288</v>
      </c>
      <c r="M180" s="164" t="s">
        <v>288</v>
      </c>
      <c r="N180" s="164" t="s">
        <v>288</v>
      </c>
      <c r="O180" s="138">
        <v>7</v>
      </c>
      <c r="P180" s="105">
        <v>1359777</v>
      </c>
      <c r="Q180" s="169">
        <v>46036</v>
      </c>
      <c r="R180" s="285">
        <v>46053</v>
      </c>
      <c r="S180" s="105">
        <v>2399606</v>
      </c>
      <c r="T180" s="102">
        <v>46054</v>
      </c>
      <c r="U180" s="264">
        <v>46081</v>
      </c>
      <c r="V180" s="105">
        <v>2399606</v>
      </c>
      <c r="W180" s="102">
        <v>46082</v>
      </c>
      <c r="X180" s="285">
        <v>46112</v>
      </c>
      <c r="Y180" s="105">
        <v>2399606</v>
      </c>
      <c r="Z180" s="160">
        <v>46113</v>
      </c>
      <c r="AA180" s="264">
        <v>46142</v>
      </c>
      <c r="AB180" s="105">
        <v>2399606</v>
      </c>
      <c r="AC180" s="160">
        <v>46143</v>
      </c>
      <c r="AD180" s="264">
        <v>46173</v>
      </c>
      <c r="AE180" s="105">
        <v>2399606</v>
      </c>
      <c r="AF180" s="160">
        <v>46174</v>
      </c>
      <c r="AG180" s="264">
        <v>46203</v>
      </c>
      <c r="AH180" s="103">
        <v>1199803</v>
      </c>
      <c r="AI180" s="160">
        <v>46204</v>
      </c>
      <c r="AJ180" s="160">
        <v>46218</v>
      </c>
      <c r="AK180" s="111"/>
      <c r="AN180" s="170"/>
      <c r="AQ180" s="170"/>
      <c r="AT180" s="170"/>
      <c r="AW180" s="170"/>
      <c r="BI180" s="162" t="s">
        <v>278</v>
      </c>
      <c r="BJ180" s="158" t="s">
        <v>332</v>
      </c>
      <c r="BK180" s="162" t="s">
        <v>280</v>
      </c>
      <c r="BL180" s="138">
        <v>35</v>
      </c>
      <c r="BM180" s="160">
        <v>46036</v>
      </c>
      <c r="BN180" s="176">
        <v>2238444243</v>
      </c>
      <c r="BO180" s="158">
        <v>164</v>
      </c>
      <c r="BP180" s="160">
        <v>46036</v>
      </c>
      <c r="BQ180" s="172">
        <v>14557610</v>
      </c>
      <c r="BR180" s="136"/>
      <c r="BS180" s="137"/>
      <c r="BY180" s="161"/>
      <c r="BZ180" s="170"/>
      <c r="CC180" s="170"/>
      <c r="CF180" s="109"/>
      <c r="CG180" s="109"/>
      <c r="CH180" s="109"/>
      <c r="CI180" s="109"/>
      <c r="CJ180" s="109"/>
      <c r="CK180" s="109"/>
      <c r="CL180" s="109"/>
      <c r="CM180" s="109"/>
      <c r="CN180" s="109"/>
      <c r="CO180" s="109"/>
      <c r="CP180" s="109"/>
      <c r="CQ180" s="109"/>
      <c r="CR180" s="109"/>
      <c r="CS180" s="166" t="s">
        <v>1969</v>
      </c>
      <c r="CT180" s="100">
        <v>86048667</v>
      </c>
      <c r="CU180" s="158">
        <v>283</v>
      </c>
      <c r="CV180" s="158" t="s">
        <v>770</v>
      </c>
      <c r="CY180" s="162">
        <v>8220</v>
      </c>
      <c r="CZ180" s="162" t="s">
        <v>290</v>
      </c>
      <c r="DA180" s="283">
        <f t="shared" si="9"/>
        <v>14557610</v>
      </c>
      <c r="DB180" s="284">
        <f t="shared" si="10"/>
        <v>0</v>
      </c>
      <c r="DC180" s="283">
        <f t="shared" si="11"/>
        <v>0</v>
      </c>
      <c r="DZ180" s="239" t="s">
        <v>1791</v>
      </c>
      <c r="EA180" s="235" t="s">
        <v>278</v>
      </c>
    </row>
    <row r="181" spans="1:131" s="108" customFormat="1" hidden="1" x14ac:dyDescent="0.2">
      <c r="A181" s="200"/>
      <c r="B181" s="164" t="s">
        <v>1792</v>
      </c>
      <c r="C181" s="203">
        <v>17346256</v>
      </c>
      <c r="D181" s="108" t="s">
        <v>537</v>
      </c>
      <c r="E181" s="164" t="s">
        <v>292</v>
      </c>
      <c r="F181" s="164" t="s">
        <v>538</v>
      </c>
      <c r="G181" s="98">
        <v>46036</v>
      </c>
      <c r="H181" s="105">
        <v>12202694</v>
      </c>
      <c r="I181" s="164" t="s">
        <v>1931</v>
      </c>
      <c r="J181" s="98">
        <v>46036</v>
      </c>
      <c r="K181" s="98">
        <v>46218</v>
      </c>
      <c r="L181" s="164" t="s">
        <v>288</v>
      </c>
      <c r="M181" s="164" t="s">
        <v>288</v>
      </c>
      <c r="N181" s="164" t="s">
        <v>288</v>
      </c>
      <c r="O181" s="138">
        <v>7</v>
      </c>
      <c r="P181" s="105">
        <v>1139812</v>
      </c>
      <c r="Q181" s="169">
        <v>46036</v>
      </c>
      <c r="R181" s="285">
        <v>46053</v>
      </c>
      <c r="S181" s="105">
        <v>2011433</v>
      </c>
      <c r="T181" s="102">
        <v>46054</v>
      </c>
      <c r="U181" s="264">
        <v>46081</v>
      </c>
      <c r="V181" s="105">
        <v>2011433</v>
      </c>
      <c r="W181" s="102">
        <v>46082</v>
      </c>
      <c r="X181" s="285">
        <v>46112</v>
      </c>
      <c r="Y181" s="105">
        <v>2011433</v>
      </c>
      <c r="Z181" s="160">
        <v>46113</v>
      </c>
      <c r="AA181" s="264">
        <v>46142</v>
      </c>
      <c r="AB181" s="105">
        <v>2011433</v>
      </c>
      <c r="AC181" s="160">
        <v>46143</v>
      </c>
      <c r="AD181" s="264">
        <v>46173</v>
      </c>
      <c r="AE181" s="105">
        <v>2011433</v>
      </c>
      <c r="AF181" s="160">
        <v>46174</v>
      </c>
      <c r="AG181" s="264">
        <v>46203</v>
      </c>
      <c r="AH181" s="103">
        <v>1005717</v>
      </c>
      <c r="AI181" s="160">
        <v>46204</v>
      </c>
      <c r="AJ181" s="160">
        <v>46218</v>
      </c>
      <c r="AK181" s="111"/>
      <c r="AN181" s="170"/>
      <c r="AQ181" s="170"/>
      <c r="AT181" s="170"/>
      <c r="AW181" s="170"/>
      <c r="BI181" s="162" t="s">
        <v>278</v>
      </c>
      <c r="BJ181" s="158" t="s">
        <v>332</v>
      </c>
      <c r="BK181" s="162" t="s">
        <v>280</v>
      </c>
      <c r="BL181" s="138">
        <v>35</v>
      </c>
      <c r="BM181" s="160">
        <v>46036</v>
      </c>
      <c r="BN181" s="176">
        <v>2238444243</v>
      </c>
      <c r="BO181" s="158">
        <v>133</v>
      </c>
      <c r="BP181" s="160">
        <v>46036</v>
      </c>
      <c r="BQ181" s="172">
        <v>12202694</v>
      </c>
      <c r="BR181" s="136"/>
      <c r="BS181" s="137"/>
      <c r="BY181" s="161"/>
      <c r="BZ181" s="170"/>
      <c r="CC181" s="170"/>
      <c r="CF181" s="109"/>
      <c r="CG181" s="109"/>
      <c r="CH181" s="109"/>
      <c r="CI181" s="109"/>
      <c r="CJ181" s="109"/>
      <c r="CK181" s="109"/>
      <c r="CL181" s="109"/>
      <c r="CM181" s="109"/>
      <c r="CN181" s="109"/>
      <c r="CO181" s="109"/>
      <c r="CP181" s="137"/>
      <c r="CQ181" s="109"/>
      <c r="CR181" s="109"/>
      <c r="CS181" s="166" t="s">
        <v>1970</v>
      </c>
      <c r="CT181" s="168">
        <v>17346256</v>
      </c>
      <c r="CU181" s="158">
        <v>283</v>
      </c>
      <c r="CV181" s="158" t="s">
        <v>770</v>
      </c>
      <c r="CY181" s="162">
        <v>7490</v>
      </c>
      <c r="CZ181" s="162" t="s">
        <v>290</v>
      </c>
      <c r="DA181" s="283">
        <f t="shared" si="9"/>
        <v>12202694</v>
      </c>
      <c r="DB181" s="284">
        <f t="shared" si="10"/>
        <v>0</v>
      </c>
      <c r="DC181" s="283">
        <f t="shared" si="11"/>
        <v>0</v>
      </c>
      <c r="DZ181" s="239" t="s">
        <v>1793</v>
      </c>
      <c r="EA181" s="235" t="s">
        <v>278</v>
      </c>
    </row>
    <row r="182" spans="1:131" s="108" customFormat="1" hidden="1" x14ac:dyDescent="0.2">
      <c r="A182" s="200"/>
      <c r="B182" s="164" t="s">
        <v>1794</v>
      </c>
      <c r="C182" s="201">
        <v>86047982</v>
      </c>
      <c r="D182" s="164" t="s">
        <v>539</v>
      </c>
      <c r="E182" s="164" t="s">
        <v>292</v>
      </c>
      <c r="F182" s="164" t="s">
        <v>312</v>
      </c>
      <c r="G182" s="98">
        <v>46036</v>
      </c>
      <c r="H182" s="105">
        <v>12202694</v>
      </c>
      <c r="I182" s="164" t="s">
        <v>1931</v>
      </c>
      <c r="J182" s="98">
        <v>46036</v>
      </c>
      <c r="K182" s="98">
        <v>46218</v>
      </c>
      <c r="L182" s="164" t="s">
        <v>288</v>
      </c>
      <c r="M182" s="164" t="s">
        <v>288</v>
      </c>
      <c r="N182" s="164" t="s">
        <v>288</v>
      </c>
      <c r="O182" s="138">
        <v>7</v>
      </c>
      <c r="P182" s="105">
        <v>1139812</v>
      </c>
      <c r="Q182" s="169">
        <v>46036</v>
      </c>
      <c r="R182" s="285">
        <v>46053</v>
      </c>
      <c r="S182" s="105">
        <v>2011433</v>
      </c>
      <c r="T182" s="102">
        <v>46054</v>
      </c>
      <c r="U182" s="264">
        <v>46081</v>
      </c>
      <c r="V182" s="105">
        <v>2011433</v>
      </c>
      <c r="W182" s="102">
        <v>46082</v>
      </c>
      <c r="X182" s="285">
        <v>46112</v>
      </c>
      <c r="Y182" s="105">
        <v>2011433</v>
      </c>
      <c r="Z182" s="160">
        <v>46113</v>
      </c>
      <c r="AA182" s="264">
        <v>46142</v>
      </c>
      <c r="AB182" s="105">
        <v>2011433</v>
      </c>
      <c r="AC182" s="160">
        <v>46143</v>
      </c>
      <c r="AD182" s="264">
        <v>46173</v>
      </c>
      <c r="AE182" s="105">
        <v>2011433</v>
      </c>
      <c r="AF182" s="160">
        <v>46174</v>
      </c>
      <c r="AG182" s="264">
        <v>46203</v>
      </c>
      <c r="AH182" s="103">
        <v>1005717</v>
      </c>
      <c r="AI182" s="160">
        <v>46204</v>
      </c>
      <c r="AJ182" s="160">
        <v>46218</v>
      </c>
      <c r="AK182" s="111"/>
      <c r="AN182" s="170"/>
      <c r="AQ182" s="170"/>
      <c r="AT182" s="170"/>
      <c r="AW182" s="170"/>
      <c r="BI182" s="162" t="s">
        <v>278</v>
      </c>
      <c r="BJ182" s="158" t="s">
        <v>332</v>
      </c>
      <c r="BK182" s="162" t="s">
        <v>280</v>
      </c>
      <c r="BL182" s="138">
        <v>35</v>
      </c>
      <c r="BM182" s="160">
        <v>46036</v>
      </c>
      <c r="BN182" s="176">
        <v>2238444243</v>
      </c>
      <c r="BO182" s="158">
        <v>162</v>
      </c>
      <c r="BP182" s="160">
        <v>46036</v>
      </c>
      <c r="BQ182" s="172">
        <v>12202694</v>
      </c>
      <c r="BR182" s="136"/>
      <c r="BS182" s="137"/>
      <c r="BY182" s="161"/>
      <c r="BZ182" s="170"/>
      <c r="CC182" s="170"/>
      <c r="CF182" s="109"/>
      <c r="CG182" s="109"/>
      <c r="CH182" s="109"/>
      <c r="CI182" s="109"/>
      <c r="CJ182" s="109"/>
      <c r="CK182" s="109"/>
      <c r="CL182" s="109"/>
      <c r="CM182" s="109"/>
      <c r="CN182" s="109"/>
      <c r="CO182" s="109"/>
      <c r="CP182" s="137"/>
      <c r="CQ182" s="109"/>
      <c r="CR182" s="109"/>
      <c r="CS182" s="166" t="s">
        <v>1971</v>
      </c>
      <c r="CT182" s="168">
        <v>86047982</v>
      </c>
      <c r="CU182" s="158">
        <v>283</v>
      </c>
      <c r="CV182" s="158" t="s">
        <v>770</v>
      </c>
      <c r="CY182" s="162">
        <v>8299</v>
      </c>
      <c r="CZ182" s="162" t="s">
        <v>290</v>
      </c>
      <c r="DA182" s="283">
        <f t="shared" si="9"/>
        <v>12202694</v>
      </c>
      <c r="DB182" s="284">
        <f t="shared" si="10"/>
        <v>0</v>
      </c>
      <c r="DC182" s="283">
        <f t="shared" si="11"/>
        <v>0</v>
      </c>
      <c r="DZ182" s="239" t="s">
        <v>1795</v>
      </c>
      <c r="EA182" s="235" t="s">
        <v>278</v>
      </c>
    </row>
    <row r="183" spans="1:131" s="108" customFormat="1" hidden="1" x14ac:dyDescent="0.2">
      <c r="A183" s="164"/>
      <c r="B183" s="164" t="s">
        <v>1796</v>
      </c>
      <c r="C183" s="201">
        <v>1120502507</v>
      </c>
      <c r="D183" s="164" t="s">
        <v>540</v>
      </c>
      <c r="E183" s="164" t="s">
        <v>292</v>
      </c>
      <c r="F183" s="164" t="s">
        <v>541</v>
      </c>
      <c r="G183" s="98">
        <v>46036</v>
      </c>
      <c r="H183" s="105">
        <v>14557610</v>
      </c>
      <c r="I183" s="164" t="s">
        <v>1931</v>
      </c>
      <c r="J183" s="98">
        <v>46036</v>
      </c>
      <c r="K183" s="98">
        <v>46218</v>
      </c>
      <c r="L183" s="164" t="s">
        <v>288</v>
      </c>
      <c r="M183" s="164" t="s">
        <v>288</v>
      </c>
      <c r="N183" s="164" t="s">
        <v>288</v>
      </c>
      <c r="O183" s="138">
        <v>7</v>
      </c>
      <c r="P183" s="105">
        <v>1359777</v>
      </c>
      <c r="Q183" s="169">
        <v>46036</v>
      </c>
      <c r="R183" s="285">
        <v>46053</v>
      </c>
      <c r="S183" s="105">
        <v>2399606</v>
      </c>
      <c r="T183" s="102">
        <v>46054</v>
      </c>
      <c r="U183" s="264">
        <v>46081</v>
      </c>
      <c r="V183" s="105">
        <v>2399606</v>
      </c>
      <c r="W183" s="102">
        <v>46082</v>
      </c>
      <c r="X183" s="285">
        <v>46112</v>
      </c>
      <c r="Y183" s="105">
        <v>2399606</v>
      </c>
      <c r="Z183" s="160">
        <v>46113</v>
      </c>
      <c r="AA183" s="264">
        <v>46142</v>
      </c>
      <c r="AB183" s="105">
        <v>2399606</v>
      </c>
      <c r="AC183" s="160">
        <v>46143</v>
      </c>
      <c r="AD183" s="264">
        <v>46173</v>
      </c>
      <c r="AE183" s="105">
        <v>2399606</v>
      </c>
      <c r="AF183" s="160">
        <v>46174</v>
      </c>
      <c r="AG183" s="264">
        <v>46203</v>
      </c>
      <c r="AH183" s="103">
        <v>1199803</v>
      </c>
      <c r="AI183" s="160">
        <v>46204</v>
      </c>
      <c r="AJ183" s="160">
        <v>46218</v>
      </c>
      <c r="AK183" s="111"/>
      <c r="AN183" s="170"/>
      <c r="AQ183" s="170"/>
      <c r="AT183" s="170"/>
      <c r="AW183" s="170"/>
      <c r="BI183" s="162" t="s">
        <v>278</v>
      </c>
      <c r="BJ183" s="158" t="s">
        <v>332</v>
      </c>
      <c r="BK183" s="162" t="s">
        <v>280</v>
      </c>
      <c r="BL183" s="138">
        <v>35</v>
      </c>
      <c r="BM183" s="160">
        <v>46036</v>
      </c>
      <c r="BN183" s="176">
        <v>2238444243</v>
      </c>
      <c r="BO183" s="158">
        <v>195</v>
      </c>
      <c r="BP183" s="160">
        <v>46036</v>
      </c>
      <c r="BQ183" s="172">
        <v>14557610</v>
      </c>
      <c r="BR183" s="136"/>
      <c r="BS183" s="137"/>
      <c r="BY183" s="161"/>
      <c r="BZ183" s="170"/>
      <c r="CC183" s="170"/>
      <c r="CF183" s="109"/>
      <c r="CG183" s="109"/>
      <c r="CH183" s="109"/>
      <c r="CI183" s="109"/>
      <c r="CJ183" s="109"/>
      <c r="CK183" s="109"/>
      <c r="CL183" s="109"/>
      <c r="CM183" s="109"/>
      <c r="CN183" s="109"/>
      <c r="CO183" s="109"/>
      <c r="CP183" s="109"/>
      <c r="CQ183" s="109"/>
      <c r="CR183" s="109"/>
      <c r="CS183" s="166" t="s">
        <v>1972</v>
      </c>
      <c r="CT183" s="168">
        <v>1120502507</v>
      </c>
      <c r="CU183" s="158">
        <v>283</v>
      </c>
      <c r="CV183" s="158" t="s">
        <v>770</v>
      </c>
      <c r="CY183" s="162">
        <v>8299</v>
      </c>
      <c r="CZ183" s="162" t="s">
        <v>290</v>
      </c>
      <c r="DA183" s="283">
        <f t="shared" si="9"/>
        <v>14557610</v>
      </c>
      <c r="DB183" s="284">
        <f t="shared" si="10"/>
        <v>0</v>
      </c>
      <c r="DC183" s="283">
        <f t="shared" si="11"/>
        <v>0</v>
      </c>
      <c r="DZ183" s="239" t="s">
        <v>1797</v>
      </c>
      <c r="EA183" s="235" t="s">
        <v>278</v>
      </c>
    </row>
    <row r="184" spans="1:131" s="108" customFormat="1" hidden="1" x14ac:dyDescent="0.2">
      <c r="A184" s="164"/>
      <c r="B184" s="164" t="s">
        <v>1798</v>
      </c>
      <c r="C184" s="201">
        <v>17331143</v>
      </c>
      <c r="D184" s="164" t="s">
        <v>1227</v>
      </c>
      <c r="E184" s="164" t="s">
        <v>292</v>
      </c>
      <c r="F184" s="164" t="s">
        <v>542</v>
      </c>
      <c r="G184" s="98">
        <v>46036</v>
      </c>
      <c r="H184" s="105">
        <v>14557610</v>
      </c>
      <c r="I184" s="164" t="s">
        <v>1931</v>
      </c>
      <c r="J184" s="98">
        <v>46036</v>
      </c>
      <c r="K184" s="98">
        <v>46218</v>
      </c>
      <c r="L184" s="164" t="s">
        <v>288</v>
      </c>
      <c r="M184" s="164" t="s">
        <v>288</v>
      </c>
      <c r="N184" s="164" t="s">
        <v>288</v>
      </c>
      <c r="O184" s="138">
        <v>7</v>
      </c>
      <c r="P184" s="105">
        <v>1359777</v>
      </c>
      <c r="Q184" s="169">
        <v>46036</v>
      </c>
      <c r="R184" s="285">
        <v>46053</v>
      </c>
      <c r="S184" s="105">
        <v>2399606</v>
      </c>
      <c r="T184" s="102">
        <v>46054</v>
      </c>
      <c r="U184" s="264">
        <v>46081</v>
      </c>
      <c r="V184" s="105">
        <v>2399606</v>
      </c>
      <c r="W184" s="102">
        <v>46082</v>
      </c>
      <c r="X184" s="285">
        <v>46112</v>
      </c>
      <c r="Y184" s="105">
        <v>2399606</v>
      </c>
      <c r="Z184" s="160">
        <v>46113</v>
      </c>
      <c r="AA184" s="264">
        <v>46142</v>
      </c>
      <c r="AB184" s="105">
        <v>2399606</v>
      </c>
      <c r="AC184" s="160">
        <v>46143</v>
      </c>
      <c r="AD184" s="264">
        <v>46173</v>
      </c>
      <c r="AE184" s="105">
        <v>2399606</v>
      </c>
      <c r="AF184" s="160">
        <v>46174</v>
      </c>
      <c r="AG184" s="264">
        <v>46203</v>
      </c>
      <c r="AH184" s="103">
        <v>1199803</v>
      </c>
      <c r="AI184" s="160">
        <v>46204</v>
      </c>
      <c r="AJ184" s="160">
        <v>46218</v>
      </c>
      <c r="AK184" s="111"/>
      <c r="AN184" s="170"/>
      <c r="AQ184" s="170"/>
      <c r="AT184" s="170"/>
      <c r="AW184" s="170"/>
      <c r="BI184" s="162" t="s">
        <v>278</v>
      </c>
      <c r="BJ184" s="158" t="s">
        <v>332</v>
      </c>
      <c r="BK184" s="162" t="s">
        <v>280</v>
      </c>
      <c r="BL184" s="138">
        <v>35</v>
      </c>
      <c r="BM184" s="160">
        <v>46036</v>
      </c>
      <c r="BN184" s="176">
        <v>2238444243</v>
      </c>
      <c r="BO184" s="158">
        <v>129</v>
      </c>
      <c r="BP184" s="160">
        <v>46036</v>
      </c>
      <c r="BQ184" s="172">
        <v>14557610</v>
      </c>
      <c r="BR184" s="136"/>
      <c r="BS184" s="137"/>
      <c r="BY184" s="161"/>
      <c r="BZ184" s="170"/>
      <c r="CC184" s="170"/>
      <c r="CF184" s="109"/>
      <c r="CG184" s="109"/>
      <c r="CH184" s="109"/>
      <c r="CI184" s="109"/>
      <c r="CJ184" s="109"/>
      <c r="CK184" s="109"/>
      <c r="CL184" s="109"/>
      <c r="CM184" s="109"/>
      <c r="CN184" s="109"/>
      <c r="CO184" s="109"/>
      <c r="CP184" s="137"/>
      <c r="CQ184" s="109"/>
      <c r="CR184" s="109"/>
      <c r="CS184" s="166" t="s">
        <v>1973</v>
      </c>
      <c r="CT184" s="167">
        <v>17331143.699999999</v>
      </c>
      <c r="CU184" s="158">
        <v>283</v>
      </c>
      <c r="CV184" s="158" t="s">
        <v>770</v>
      </c>
      <c r="CY184" s="162">
        <v>8299</v>
      </c>
      <c r="CZ184" s="162" t="s">
        <v>290</v>
      </c>
      <c r="DA184" s="283">
        <f t="shared" si="9"/>
        <v>14557610</v>
      </c>
      <c r="DB184" s="284">
        <f t="shared" si="10"/>
        <v>0</v>
      </c>
      <c r="DC184" s="283">
        <f t="shared" si="11"/>
        <v>0</v>
      </c>
      <c r="DZ184" s="239" t="s">
        <v>1799</v>
      </c>
      <c r="EA184" s="235" t="s">
        <v>278</v>
      </c>
    </row>
    <row r="185" spans="1:131" s="108" customFormat="1" hidden="1" x14ac:dyDescent="0.2">
      <c r="A185" s="164"/>
      <c r="B185" s="164" t="s">
        <v>1800</v>
      </c>
      <c r="C185" s="203">
        <v>1015443761</v>
      </c>
      <c r="D185" s="108" t="s">
        <v>1031</v>
      </c>
      <c r="E185" s="164" t="s">
        <v>291</v>
      </c>
      <c r="F185" s="164" t="s">
        <v>1032</v>
      </c>
      <c r="G185" s="98">
        <v>46036</v>
      </c>
      <c r="H185" s="105">
        <v>18331531</v>
      </c>
      <c r="I185" s="164" t="s">
        <v>1931</v>
      </c>
      <c r="J185" s="98">
        <v>46036</v>
      </c>
      <c r="K185" s="98">
        <v>46218</v>
      </c>
      <c r="L185" s="164" t="s">
        <v>288</v>
      </c>
      <c r="M185" s="164" t="s">
        <v>288</v>
      </c>
      <c r="N185" s="164" t="s">
        <v>288</v>
      </c>
      <c r="O185" s="138">
        <v>7</v>
      </c>
      <c r="P185" s="105">
        <v>1712286</v>
      </c>
      <c r="Q185" s="169">
        <v>46036</v>
      </c>
      <c r="R185" s="285">
        <v>46053</v>
      </c>
      <c r="S185" s="105">
        <v>3021681</v>
      </c>
      <c r="T185" s="102">
        <v>46054</v>
      </c>
      <c r="U185" s="264">
        <v>46081</v>
      </c>
      <c r="V185" s="105">
        <v>3021681</v>
      </c>
      <c r="W185" s="102">
        <v>46082</v>
      </c>
      <c r="X185" s="285">
        <v>46112</v>
      </c>
      <c r="Y185" s="105">
        <v>3021681</v>
      </c>
      <c r="Z185" s="160">
        <v>46113</v>
      </c>
      <c r="AA185" s="264">
        <v>46142</v>
      </c>
      <c r="AB185" s="105">
        <v>3021681</v>
      </c>
      <c r="AC185" s="160">
        <v>46143</v>
      </c>
      <c r="AD185" s="264">
        <v>46173</v>
      </c>
      <c r="AE185" s="105">
        <v>3021681</v>
      </c>
      <c r="AF185" s="160">
        <v>46174</v>
      </c>
      <c r="AG185" s="264">
        <v>46203</v>
      </c>
      <c r="AH185" s="103">
        <v>1510840</v>
      </c>
      <c r="AI185" s="160">
        <v>46204</v>
      </c>
      <c r="AJ185" s="160">
        <v>46218</v>
      </c>
      <c r="AK185" s="111"/>
      <c r="AN185" s="170"/>
      <c r="AQ185" s="170"/>
      <c r="AT185" s="170"/>
      <c r="AW185" s="170"/>
      <c r="BI185" s="162" t="s">
        <v>278</v>
      </c>
      <c r="BJ185" s="158" t="s">
        <v>332</v>
      </c>
      <c r="BK185" s="162" t="s">
        <v>280</v>
      </c>
      <c r="BL185" s="138">
        <v>35</v>
      </c>
      <c r="BM185" s="160">
        <v>46036</v>
      </c>
      <c r="BN185" s="176">
        <v>2238444243</v>
      </c>
      <c r="BO185" s="158">
        <v>186</v>
      </c>
      <c r="BP185" s="160">
        <v>46036</v>
      </c>
      <c r="BQ185" s="172">
        <v>18331531</v>
      </c>
      <c r="BR185" s="136"/>
      <c r="BS185" s="137"/>
      <c r="BY185" s="161"/>
      <c r="BZ185" s="170"/>
      <c r="CC185" s="170"/>
      <c r="CF185" s="109"/>
      <c r="CG185" s="109"/>
      <c r="CH185" s="109"/>
      <c r="CI185" s="109"/>
      <c r="CJ185" s="109"/>
      <c r="CK185" s="109"/>
      <c r="CL185" s="109"/>
      <c r="CM185" s="109"/>
      <c r="CN185" s="109"/>
      <c r="CO185" s="109"/>
      <c r="CP185" s="109"/>
      <c r="CQ185" s="109"/>
      <c r="CR185" s="109"/>
      <c r="CS185" s="166" t="s">
        <v>1974</v>
      </c>
      <c r="CT185" s="168">
        <v>1015443761</v>
      </c>
      <c r="CU185" s="158">
        <v>283</v>
      </c>
      <c r="CV185" s="158" t="s">
        <v>770</v>
      </c>
      <c r="CY185" s="162">
        <v>7490</v>
      </c>
      <c r="CZ185" s="162" t="s">
        <v>290</v>
      </c>
      <c r="DA185" s="283">
        <f t="shared" si="9"/>
        <v>18331531</v>
      </c>
      <c r="DB185" s="284">
        <f t="shared" si="10"/>
        <v>0</v>
      </c>
      <c r="DC185" s="283">
        <f t="shared" si="11"/>
        <v>0</v>
      </c>
      <c r="DZ185" s="239" t="s">
        <v>1801</v>
      </c>
      <c r="EA185" s="235" t="s">
        <v>278</v>
      </c>
    </row>
    <row r="186" spans="1:131" s="108" customFormat="1" hidden="1" x14ac:dyDescent="0.2">
      <c r="A186" s="200"/>
      <c r="B186" s="164" t="s">
        <v>1802</v>
      </c>
      <c r="C186" s="203">
        <v>3141035</v>
      </c>
      <c r="D186" s="108" t="s">
        <v>533</v>
      </c>
      <c r="E186" s="164" t="s">
        <v>292</v>
      </c>
      <c r="F186" s="164" t="s">
        <v>312</v>
      </c>
      <c r="G186" s="98">
        <v>46036</v>
      </c>
      <c r="H186" s="105">
        <v>12202694</v>
      </c>
      <c r="I186" s="164" t="s">
        <v>1931</v>
      </c>
      <c r="J186" s="98">
        <v>46036</v>
      </c>
      <c r="K186" s="98">
        <v>46218</v>
      </c>
      <c r="L186" s="164" t="s">
        <v>288</v>
      </c>
      <c r="M186" s="164" t="s">
        <v>288</v>
      </c>
      <c r="N186" s="164" t="s">
        <v>288</v>
      </c>
      <c r="O186" s="138">
        <v>7</v>
      </c>
      <c r="P186" s="105">
        <v>1139812</v>
      </c>
      <c r="Q186" s="169">
        <v>46036</v>
      </c>
      <c r="R186" s="285">
        <v>46053</v>
      </c>
      <c r="S186" s="105">
        <v>2011433</v>
      </c>
      <c r="T186" s="102">
        <v>46054</v>
      </c>
      <c r="U186" s="264">
        <v>46081</v>
      </c>
      <c r="V186" s="105">
        <v>2011433</v>
      </c>
      <c r="W186" s="102">
        <v>46082</v>
      </c>
      <c r="X186" s="285">
        <v>46112</v>
      </c>
      <c r="Y186" s="105">
        <v>2011433</v>
      </c>
      <c r="Z186" s="160">
        <v>46113</v>
      </c>
      <c r="AA186" s="264">
        <v>46142</v>
      </c>
      <c r="AB186" s="105">
        <v>2011433</v>
      </c>
      <c r="AC186" s="160">
        <v>46143</v>
      </c>
      <c r="AD186" s="264">
        <v>46173</v>
      </c>
      <c r="AE186" s="105">
        <v>2011433</v>
      </c>
      <c r="AF186" s="160">
        <v>46174</v>
      </c>
      <c r="AG186" s="264">
        <v>46203</v>
      </c>
      <c r="AH186" s="103">
        <v>1005717</v>
      </c>
      <c r="AI186" s="160">
        <v>46204</v>
      </c>
      <c r="AJ186" s="160">
        <v>46218</v>
      </c>
      <c r="AK186" s="111"/>
      <c r="AN186" s="170"/>
      <c r="AQ186" s="170"/>
      <c r="AT186" s="170"/>
      <c r="AW186" s="170"/>
      <c r="BI186" s="162" t="s">
        <v>278</v>
      </c>
      <c r="BJ186" s="158" t="s">
        <v>332</v>
      </c>
      <c r="BK186" s="162" t="s">
        <v>280</v>
      </c>
      <c r="BL186" s="138">
        <v>35</v>
      </c>
      <c r="BM186" s="160">
        <v>46036</v>
      </c>
      <c r="BN186" s="176">
        <v>2238444243</v>
      </c>
      <c r="BO186" s="158">
        <v>125</v>
      </c>
      <c r="BP186" s="160">
        <v>46036</v>
      </c>
      <c r="BQ186" s="172">
        <v>12202694</v>
      </c>
      <c r="BR186" s="136"/>
      <c r="BS186" s="137"/>
      <c r="BY186" s="161"/>
      <c r="BZ186" s="170"/>
      <c r="CC186" s="170"/>
      <c r="CF186" s="109"/>
      <c r="CG186" s="109"/>
      <c r="CH186" s="109"/>
      <c r="CI186" s="109"/>
      <c r="CJ186" s="109"/>
      <c r="CK186" s="109"/>
      <c r="CL186" s="109"/>
      <c r="CM186" s="109"/>
      <c r="CN186" s="109"/>
      <c r="CO186" s="109"/>
      <c r="CP186" s="137"/>
      <c r="CQ186" s="109"/>
      <c r="CR186" s="109"/>
      <c r="CS186" s="166" t="s">
        <v>1975</v>
      </c>
      <c r="CT186" s="168">
        <v>3141035.3</v>
      </c>
      <c r="CU186" s="158">
        <v>283</v>
      </c>
      <c r="CV186" s="158" t="s">
        <v>770</v>
      </c>
      <c r="CY186" s="162">
        <v>8299</v>
      </c>
      <c r="CZ186" s="162" t="s">
        <v>290</v>
      </c>
      <c r="DA186" s="283">
        <f t="shared" si="9"/>
        <v>12202694</v>
      </c>
      <c r="DB186" s="284">
        <f t="shared" si="10"/>
        <v>0</v>
      </c>
      <c r="DC186" s="283">
        <f t="shared" si="11"/>
        <v>0</v>
      </c>
      <c r="DZ186" s="239" t="s">
        <v>1803</v>
      </c>
      <c r="EA186" s="180" t="s">
        <v>278</v>
      </c>
    </row>
    <row r="187" spans="1:131" s="108" customFormat="1" hidden="1" x14ac:dyDescent="0.2">
      <c r="A187" s="164"/>
      <c r="B187" s="164" t="s">
        <v>1804</v>
      </c>
      <c r="C187" s="203">
        <v>86043073</v>
      </c>
      <c r="D187" s="108" t="s">
        <v>1148</v>
      </c>
      <c r="E187" s="164" t="s">
        <v>292</v>
      </c>
      <c r="F187" s="164" t="s">
        <v>538</v>
      </c>
      <c r="G187" s="98">
        <v>46036</v>
      </c>
      <c r="H187" s="105">
        <v>16270260</v>
      </c>
      <c r="I187" s="164" t="s">
        <v>1931</v>
      </c>
      <c r="J187" s="98">
        <v>46036</v>
      </c>
      <c r="K187" s="98">
        <v>46218</v>
      </c>
      <c r="L187" s="164" t="s">
        <v>288</v>
      </c>
      <c r="M187" s="164" t="s">
        <v>288</v>
      </c>
      <c r="N187" s="164" t="s">
        <v>288</v>
      </c>
      <c r="O187" s="138">
        <v>7</v>
      </c>
      <c r="P187" s="105">
        <v>1519750</v>
      </c>
      <c r="Q187" s="169">
        <v>46036</v>
      </c>
      <c r="R187" s="285">
        <v>46053</v>
      </c>
      <c r="S187" s="105">
        <v>2681911</v>
      </c>
      <c r="T187" s="102">
        <v>46054</v>
      </c>
      <c r="U187" s="264">
        <v>46081</v>
      </c>
      <c r="V187" s="105">
        <v>2681911</v>
      </c>
      <c r="W187" s="102">
        <v>46082</v>
      </c>
      <c r="X187" s="285">
        <v>46112</v>
      </c>
      <c r="Y187" s="105">
        <v>2681911</v>
      </c>
      <c r="Z187" s="160">
        <v>46113</v>
      </c>
      <c r="AA187" s="264">
        <v>46142</v>
      </c>
      <c r="AB187" s="105">
        <v>2681911</v>
      </c>
      <c r="AC187" s="160">
        <v>46143</v>
      </c>
      <c r="AD187" s="264">
        <v>46173</v>
      </c>
      <c r="AE187" s="105">
        <v>2681911</v>
      </c>
      <c r="AF187" s="160">
        <v>46174</v>
      </c>
      <c r="AG187" s="264">
        <v>46203</v>
      </c>
      <c r="AH187" s="103">
        <v>1340955</v>
      </c>
      <c r="AI187" s="160">
        <v>46204</v>
      </c>
      <c r="AJ187" s="160">
        <v>46218</v>
      </c>
      <c r="AK187" s="111"/>
      <c r="AN187" s="170"/>
      <c r="AQ187" s="170"/>
      <c r="AT187" s="170"/>
      <c r="AW187" s="170"/>
      <c r="BI187" s="162" t="s">
        <v>278</v>
      </c>
      <c r="BJ187" s="158" t="s">
        <v>332</v>
      </c>
      <c r="BK187" s="162" t="s">
        <v>280</v>
      </c>
      <c r="BL187" s="138">
        <v>35</v>
      </c>
      <c r="BM187" s="160">
        <v>46036</v>
      </c>
      <c r="BN187" s="176">
        <v>2238444243</v>
      </c>
      <c r="BO187" s="158">
        <v>161</v>
      </c>
      <c r="BP187" s="160">
        <v>46036</v>
      </c>
      <c r="BQ187" s="172">
        <v>16270260</v>
      </c>
      <c r="BR187" s="136"/>
      <c r="BS187" s="137"/>
      <c r="BY187" s="161"/>
      <c r="BZ187" s="170"/>
      <c r="CC187" s="170"/>
      <c r="CF187" s="109"/>
      <c r="CG187" s="109"/>
      <c r="CH187" s="109"/>
      <c r="CI187" s="109"/>
      <c r="CJ187" s="109"/>
      <c r="CK187" s="109"/>
      <c r="CL187" s="109"/>
      <c r="CM187" s="109"/>
      <c r="CN187" s="109"/>
      <c r="CO187" s="109"/>
      <c r="CP187" s="137"/>
      <c r="CQ187" s="109"/>
      <c r="CR187" s="109"/>
      <c r="CS187" s="166" t="s">
        <v>1976</v>
      </c>
      <c r="CT187" s="168">
        <v>86043073</v>
      </c>
      <c r="CU187" s="158">
        <v>283</v>
      </c>
      <c r="CV187" s="158" t="s">
        <v>770</v>
      </c>
      <c r="CY187" s="162">
        <v>8299</v>
      </c>
      <c r="CZ187" s="162" t="s">
        <v>290</v>
      </c>
      <c r="DA187" s="283">
        <f t="shared" si="9"/>
        <v>16270260</v>
      </c>
      <c r="DB187" s="284">
        <f t="shared" si="10"/>
        <v>0</v>
      </c>
      <c r="DC187" s="283">
        <f t="shared" si="11"/>
        <v>0</v>
      </c>
      <c r="DZ187" s="239" t="s">
        <v>1805</v>
      </c>
      <c r="EA187" s="185" t="s">
        <v>278</v>
      </c>
    </row>
    <row r="188" spans="1:131" s="108" customFormat="1" hidden="1" x14ac:dyDescent="0.2">
      <c r="A188" s="164" t="s">
        <v>311</v>
      </c>
      <c r="B188" s="164" t="s">
        <v>1806</v>
      </c>
      <c r="C188" s="201">
        <v>86067601</v>
      </c>
      <c r="D188" s="164" t="s">
        <v>434</v>
      </c>
      <c r="E188" s="164" t="s">
        <v>292</v>
      </c>
      <c r="F188" s="164" t="s">
        <v>312</v>
      </c>
      <c r="G188" s="98">
        <v>46036</v>
      </c>
      <c r="H188" s="105">
        <v>12202694</v>
      </c>
      <c r="I188" s="164" t="s">
        <v>1931</v>
      </c>
      <c r="J188" s="98">
        <v>46036</v>
      </c>
      <c r="K188" s="98">
        <v>46218</v>
      </c>
      <c r="L188" s="164" t="s">
        <v>288</v>
      </c>
      <c r="M188" s="164" t="s">
        <v>288</v>
      </c>
      <c r="N188" s="164" t="s">
        <v>288</v>
      </c>
      <c r="O188" s="138">
        <v>7</v>
      </c>
      <c r="P188" s="105">
        <v>1139812</v>
      </c>
      <c r="Q188" s="169">
        <v>46036</v>
      </c>
      <c r="R188" s="285">
        <v>46053</v>
      </c>
      <c r="S188" s="105">
        <v>2011433</v>
      </c>
      <c r="T188" s="102">
        <v>46054</v>
      </c>
      <c r="U188" s="264">
        <v>46081</v>
      </c>
      <c r="V188" s="105">
        <v>2011433</v>
      </c>
      <c r="W188" s="102">
        <v>46082</v>
      </c>
      <c r="X188" s="285">
        <v>46112</v>
      </c>
      <c r="Y188" s="105">
        <v>2011433</v>
      </c>
      <c r="Z188" s="160">
        <v>46113</v>
      </c>
      <c r="AA188" s="264">
        <v>46142</v>
      </c>
      <c r="AB188" s="105">
        <v>2011433</v>
      </c>
      <c r="AC188" s="160">
        <v>46143</v>
      </c>
      <c r="AD188" s="264">
        <v>46173</v>
      </c>
      <c r="AE188" s="105">
        <v>2011433</v>
      </c>
      <c r="AF188" s="160">
        <v>46174</v>
      </c>
      <c r="AG188" s="264">
        <v>46203</v>
      </c>
      <c r="AH188" s="103">
        <v>1005717</v>
      </c>
      <c r="AI188" s="160">
        <v>46204</v>
      </c>
      <c r="AJ188" s="160">
        <v>46218</v>
      </c>
      <c r="AK188" s="111"/>
      <c r="AN188" s="170"/>
      <c r="AQ188" s="170"/>
      <c r="AT188" s="170"/>
      <c r="AW188" s="170"/>
      <c r="BI188" s="162" t="s">
        <v>278</v>
      </c>
      <c r="BJ188" s="158" t="s">
        <v>332</v>
      </c>
      <c r="BK188" s="162" t="s">
        <v>280</v>
      </c>
      <c r="BL188" s="138">
        <v>35</v>
      </c>
      <c r="BM188" s="160">
        <v>46036</v>
      </c>
      <c r="BN188" s="176">
        <v>2238444243</v>
      </c>
      <c r="BO188" s="158">
        <v>170</v>
      </c>
      <c r="BP188" s="160">
        <v>46036</v>
      </c>
      <c r="BQ188" s="172">
        <v>12202694</v>
      </c>
      <c r="BR188" s="136"/>
      <c r="BS188" s="137"/>
      <c r="BY188" s="161"/>
      <c r="BZ188" s="170"/>
      <c r="CC188" s="170"/>
      <c r="CF188" s="109"/>
      <c r="CG188" s="109"/>
      <c r="CH188" s="109"/>
      <c r="CI188" s="109"/>
      <c r="CJ188" s="109"/>
      <c r="CK188" s="109"/>
      <c r="CL188" s="109"/>
      <c r="CM188" s="109"/>
      <c r="CN188" s="109"/>
      <c r="CO188" s="109"/>
      <c r="CP188" s="109"/>
      <c r="CQ188" s="109"/>
      <c r="CR188" s="109"/>
      <c r="CS188" s="166" t="s">
        <v>1908</v>
      </c>
      <c r="CT188" s="167">
        <v>86067601</v>
      </c>
      <c r="CU188" s="158">
        <v>283</v>
      </c>
      <c r="CV188" s="158" t="s">
        <v>770</v>
      </c>
      <c r="CY188" s="162">
        <v>8299</v>
      </c>
      <c r="CZ188" s="162" t="s">
        <v>290</v>
      </c>
      <c r="DA188" s="283">
        <f t="shared" si="9"/>
        <v>12202694</v>
      </c>
      <c r="DB188" s="284">
        <f t="shared" si="10"/>
        <v>0</v>
      </c>
      <c r="DC188" s="283">
        <f t="shared" si="11"/>
        <v>0</v>
      </c>
      <c r="DZ188" s="239" t="s">
        <v>1807</v>
      </c>
      <c r="EA188" s="235" t="s">
        <v>278</v>
      </c>
    </row>
    <row r="189" spans="1:131" s="108" customFormat="1" hidden="1" x14ac:dyDescent="0.2">
      <c r="A189" s="164" t="s">
        <v>311</v>
      </c>
      <c r="B189" s="164" t="s">
        <v>1808</v>
      </c>
      <c r="C189" s="203">
        <v>86049427</v>
      </c>
      <c r="D189" s="164" t="s">
        <v>545</v>
      </c>
      <c r="E189" s="164" t="s">
        <v>292</v>
      </c>
      <c r="F189" s="164" t="s">
        <v>546</v>
      </c>
      <c r="G189" s="98">
        <v>46036</v>
      </c>
      <c r="H189" s="105">
        <v>14557610</v>
      </c>
      <c r="I189" s="164" t="s">
        <v>1931</v>
      </c>
      <c r="J189" s="98">
        <v>46036</v>
      </c>
      <c r="K189" s="98">
        <v>46218</v>
      </c>
      <c r="L189" s="164" t="s">
        <v>288</v>
      </c>
      <c r="M189" s="164" t="s">
        <v>288</v>
      </c>
      <c r="N189" s="164" t="s">
        <v>288</v>
      </c>
      <c r="O189" s="138">
        <v>7</v>
      </c>
      <c r="P189" s="105">
        <v>1359777</v>
      </c>
      <c r="Q189" s="169">
        <v>46036</v>
      </c>
      <c r="R189" s="285">
        <v>46053</v>
      </c>
      <c r="S189" s="105">
        <v>2399606</v>
      </c>
      <c r="T189" s="102">
        <v>46054</v>
      </c>
      <c r="U189" s="264">
        <v>46081</v>
      </c>
      <c r="V189" s="105">
        <v>2399606</v>
      </c>
      <c r="W189" s="102">
        <v>46082</v>
      </c>
      <c r="X189" s="285">
        <v>46112</v>
      </c>
      <c r="Y189" s="105">
        <v>2399606</v>
      </c>
      <c r="Z189" s="160">
        <v>46113</v>
      </c>
      <c r="AA189" s="264">
        <v>46142</v>
      </c>
      <c r="AB189" s="105">
        <v>2399606</v>
      </c>
      <c r="AC189" s="160">
        <v>46143</v>
      </c>
      <c r="AD189" s="264">
        <v>46173</v>
      </c>
      <c r="AE189" s="105">
        <v>2399606</v>
      </c>
      <c r="AF189" s="160">
        <v>46174</v>
      </c>
      <c r="AG189" s="264">
        <v>46203</v>
      </c>
      <c r="AH189" s="103">
        <v>1199803</v>
      </c>
      <c r="AI189" s="160">
        <v>46204</v>
      </c>
      <c r="AJ189" s="160">
        <v>46218</v>
      </c>
      <c r="AK189" s="111"/>
      <c r="AN189" s="170"/>
      <c r="AQ189" s="170"/>
      <c r="AT189" s="170"/>
      <c r="AW189" s="170"/>
      <c r="BI189" s="162" t="s">
        <v>278</v>
      </c>
      <c r="BJ189" s="158" t="s">
        <v>332</v>
      </c>
      <c r="BK189" s="162" t="s">
        <v>280</v>
      </c>
      <c r="BL189" s="138">
        <v>35</v>
      </c>
      <c r="BM189" s="160">
        <v>46036</v>
      </c>
      <c r="BN189" s="176">
        <v>2238444243</v>
      </c>
      <c r="BO189" s="158">
        <v>166</v>
      </c>
      <c r="BP189" s="160">
        <v>46036</v>
      </c>
      <c r="BQ189" s="172">
        <v>14557610</v>
      </c>
      <c r="BR189" s="136"/>
      <c r="BS189" s="137"/>
      <c r="BY189" s="161"/>
      <c r="BZ189" s="170"/>
      <c r="CC189" s="170"/>
      <c r="CF189" s="109"/>
      <c r="CG189" s="109"/>
      <c r="CH189" s="109"/>
      <c r="CI189" s="109"/>
      <c r="CJ189" s="109"/>
      <c r="CK189" s="109"/>
      <c r="CL189" s="109"/>
      <c r="CM189" s="109"/>
      <c r="CN189" s="109"/>
      <c r="CO189" s="109"/>
      <c r="CP189" s="137"/>
      <c r="CQ189" s="109"/>
      <c r="CR189" s="109"/>
      <c r="CS189" s="166" t="s">
        <v>1977</v>
      </c>
      <c r="CT189" s="167">
        <v>86049427</v>
      </c>
      <c r="CU189" s="158">
        <v>283</v>
      </c>
      <c r="CV189" s="158" t="s">
        <v>770</v>
      </c>
      <c r="CY189" s="162">
        <v>4321</v>
      </c>
      <c r="CZ189" s="162" t="s">
        <v>289</v>
      </c>
      <c r="DA189" s="283">
        <f t="shared" si="9"/>
        <v>14557610</v>
      </c>
      <c r="DB189" s="284">
        <f t="shared" si="10"/>
        <v>0</v>
      </c>
      <c r="DC189" s="283">
        <f t="shared" si="11"/>
        <v>0</v>
      </c>
      <c r="DZ189" s="239" t="s">
        <v>1809</v>
      </c>
      <c r="EA189" s="180" t="s">
        <v>278</v>
      </c>
    </row>
    <row r="190" spans="1:131" s="108" customFormat="1" hidden="1" x14ac:dyDescent="0.2">
      <c r="A190" s="164" t="s">
        <v>311</v>
      </c>
      <c r="B190" s="164" t="s">
        <v>1810</v>
      </c>
      <c r="C190" s="201">
        <v>17347467</v>
      </c>
      <c r="D190" s="164" t="s">
        <v>547</v>
      </c>
      <c r="E190" s="164" t="s">
        <v>292</v>
      </c>
      <c r="F190" s="164" t="s">
        <v>312</v>
      </c>
      <c r="G190" s="98">
        <v>46036</v>
      </c>
      <c r="H190" s="105">
        <v>14557610</v>
      </c>
      <c r="I190" s="164" t="s">
        <v>1931</v>
      </c>
      <c r="J190" s="98">
        <v>46036</v>
      </c>
      <c r="K190" s="98">
        <v>46218</v>
      </c>
      <c r="L190" s="164" t="s">
        <v>288</v>
      </c>
      <c r="M190" s="164" t="s">
        <v>288</v>
      </c>
      <c r="N190" s="164" t="s">
        <v>288</v>
      </c>
      <c r="O190" s="138">
        <v>7</v>
      </c>
      <c r="P190" s="105">
        <v>1359777</v>
      </c>
      <c r="Q190" s="169">
        <v>46036</v>
      </c>
      <c r="R190" s="285">
        <v>46053</v>
      </c>
      <c r="S190" s="105">
        <v>2399606</v>
      </c>
      <c r="T190" s="102">
        <v>46054</v>
      </c>
      <c r="U190" s="264">
        <v>46081</v>
      </c>
      <c r="V190" s="105">
        <v>2399606</v>
      </c>
      <c r="W190" s="102">
        <v>46082</v>
      </c>
      <c r="X190" s="285">
        <v>46112</v>
      </c>
      <c r="Y190" s="105">
        <v>2399606</v>
      </c>
      <c r="Z190" s="160">
        <v>46113</v>
      </c>
      <c r="AA190" s="264">
        <v>46142</v>
      </c>
      <c r="AB190" s="105">
        <v>2399606</v>
      </c>
      <c r="AC190" s="160">
        <v>46143</v>
      </c>
      <c r="AD190" s="264">
        <v>46173</v>
      </c>
      <c r="AE190" s="105">
        <v>2399606</v>
      </c>
      <c r="AF190" s="160">
        <v>46174</v>
      </c>
      <c r="AG190" s="264">
        <v>46203</v>
      </c>
      <c r="AH190" s="103">
        <v>1199803</v>
      </c>
      <c r="AI190" s="160">
        <v>46204</v>
      </c>
      <c r="AJ190" s="160">
        <v>46218</v>
      </c>
      <c r="AK190" s="111"/>
      <c r="AN190" s="170"/>
      <c r="AQ190" s="170"/>
      <c r="AT190" s="170"/>
      <c r="AW190" s="170"/>
      <c r="BI190" s="162" t="s">
        <v>278</v>
      </c>
      <c r="BJ190" s="158" t="s">
        <v>332</v>
      </c>
      <c r="BK190" s="162" t="s">
        <v>280</v>
      </c>
      <c r="BL190" s="138">
        <v>35</v>
      </c>
      <c r="BM190" s="160">
        <v>46036</v>
      </c>
      <c r="BN190" s="176">
        <v>2238444243</v>
      </c>
      <c r="BO190" s="158">
        <v>134</v>
      </c>
      <c r="BP190" s="160">
        <v>46036</v>
      </c>
      <c r="BQ190" s="172">
        <v>14557610</v>
      </c>
      <c r="BR190" s="136"/>
      <c r="BS190" s="137"/>
      <c r="BY190" s="161"/>
      <c r="BZ190" s="170"/>
      <c r="CC190" s="170"/>
      <c r="CF190" s="109"/>
      <c r="CG190" s="109"/>
      <c r="CH190" s="109"/>
      <c r="CI190" s="109"/>
      <c r="CJ190" s="109"/>
      <c r="CK190" s="109"/>
      <c r="CL190" s="109"/>
      <c r="CM190" s="109"/>
      <c r="CN190" s="109"/>
      <c r="CO190" s="109"/>
      <c r="CP190" s="109"/>
      <c r="CQ190" s="109"/>
      <c r="CR190" s="109"/>
      <c r="CS190" s="166" t="s">
        <v>1978</v>
      </c>
      <c r="CT190" s="100">
        <v>17347467</v>
      </c>
      <c r="CU190" s="158">
        <v>283</v>
      </c>
      <c r="CV190" s="158" t="s">
        <v>770</v>
      </c>
      <c r="CY190" s="162">
        <v>8299</v>
      </c>
      <c r="CZ190" s="162" t="s">
        <v>290</v>
      </c>
      <c r="DA190" s="283">
        <f t="shared" si="9"/>
        <v>14557610</v>
      </c>
      <c r="DB190" s="284">
        <f t="shared" si="10"/>
        <v>0</v>
      </c>
      <c r="DC190" s="283">
        <f t="shared" si="11"/>
        <v>0</v>
      </c>
      <c r="DZ190" s="239" t="s">
        <v>1811</v>
      </c>
      <c r="EA190" s="235" t="s">
        <v>278</v>
      </c>
    </row>
    <row r="191" spans="1:131" s="108" customFormat="1" hidden="1" x14ac:dyDescent="0.2">
      <c r="A191" s="164" t="s">
        <v>311</v>
      </c>
      <c r="B191" s="164" t="s">
        <v>1812</v>
      </c>
      <c r="C191" s="201">
        <v>86071891</v>
      </c>
      <c r="D191" s="164" t="s">
        <v>1228</v>
      </c>
      <c r="E191" s="164" t="s">
        <v>292</v>
      </c>
      <c r="F191" s="164" t="s">
        <v>312</v>
      </c>
      <c r="G191" s="98">
        <v>46036</v>
      </c>
      <c r="H191" s="105">
        <v>12202694</v>
      </c>
      <c r="I191" s="164" t="s">
        <v>1931</v>
      </c>
      <c r="J191" s="98">
        <v>46036</v>
      </c>
      <c r="K191" s="98">
        <v>46218</v>
      </c>
      <c r="L191" s="164" t="s">
        <v>288</v>
      </c>
      <c r="M191" s="164" t="s">
        <v>288</v>
      </c>
      <c r="N191" s="164" t="s">
        <v>288</v>
      </c>
      <c r="O191" s="138">
        <v>7</v>
      </c>
      <c r="P191" s="105">
        <v>1139812</v>
      </c>
      <c r="Q191" s="169">
        <v>46036</v>
      </c>
      <c r="R191" s="285">
        <v>46053</v>
      </c>
      <c r="S191" s="105">
        <v>2011433</v>
      </c>
      <c r="T191" s="102">
        <v>46054</v>
      </c>
      <c r="U191" s="264">
        <v>46081</v>
      </c>
      <c r="V191" s="105">
        <v>2011433</v>
      </c>
      <c r="W191" s="102">
        <v>46082</v>
      </c>
      <c r="X191" s="285">
        <v>46112</v>
      </c>
      <c r="Y191" s="105">
        <v>2011433</v>
      </c>
      <c r="Z191" s="160">
        <v>46113</v>
      </c>
      <c r="AA191" s="264">
        <v>46142</v>
      </c>
      <c r="AB191" s="105">
        <v>2011433</v>
      </c>
      <c r="AC191" s="160">
        <v>46143</v>
      </c>
      <c r="AD191" s="264">
        <v>46173</v>
      </c>
      <c r="AE191" s="105">
        <v>2011433</v>
      </c>
      <c r="AF191" s="160">
        <v>46174</v>
      </c>
      <c r="AG191" s="264">
        <v>46203</v>
      </c>
      <c r="AH191" s="103">
        <v>1005717</v>
      </c>
      <c r="AI191" s="160">
        <v>46204</v>
      </c>
      <c r="AJ191" s="160">
        <v>46218</v>
      </c>
      <c r="AK191" s="111"/>
      <c r="AN191" s="170"/>
      <c r="AQ191" s="170"/>
      <c r="AT191" s="170"/>
      <c r="AW191" s="170"/>
      <c r="BI191" s="162" t="s">
        <v>278</v>
      </c>
      <c r="BJ191" s="158" t="s">
        <v>332</v>
      </c>
      <c r="BK191" s="162" t="s">
        <v>280</v>
      </c>
      <c r="BL191" s="138">
        <v>35</v>
      </c>
      <c r="BM191" s="160">
        <v>46036</v>
      </c>
      <c r="BN191" s="176">
        <v>2238444243</v>
      </c>
      <c r="BO191" s="158">
        <v>171</v>
      </c>
      <c r="BP191" s="160">
        <v>46036</v>
      </c>
      <c r="BQ191" s="172">
        <v>12202694</v>
      </c>
      <c r="BR191" s="136"/>
      <c r="BS191" s="137"/>
      <c r="BY191" s="161"/>
      <c r="BZ191" s="170"/>
      <c r="CC191" s="170"/>
      <c r="CF191" s="109"/>
      <c r="CG191" s="109"/>
      <c r="CH191" s="109"/>
      <c r="CI191" s="109"/>
      <c r="CJ191" s="109"/>
      <c r="CK191" s="109"/>
      <c r="CL191" s="109"/>
      <c r="CM191" s="109"/>
      <c r="CN191" s="109"/>
      <c r="CO191" s="109"/>
      <c r="CP191" s="137"/>
      <c r="CQ191" s="109"/>
      <c r="CR191" s="109"/>
      <c r="CS191" s="166" t="s">
        <v>1908</v>
      </c>
      <c r="CT191" s="167">
        <v>86071891</v>
      </c>
      <c r="CU191" s="158">
        <v>283</v>
      </c>
      <c r="CV191" s="158" t="s">
        <v>770</v>
      </c>
      <c r="CY191" s="162">
        <v>7490</v>
      </c>
      <c r="CZ191" s="162" t="s">
        <v>290</v>
      </c>
      <c r="DA191" s="283">
        <f t="shared" si="9"/>
        <v>12202694</v>
      </c>
      <c r="DB191" s="284">
        <f t="shared" si="10"/>
        <v>0</v>
      </c>
      <c r="DC191" s="283">
        <f t="shared" si="11"/>
        <v>0</v>
      </c>
      <c r="DZ191" s="239" t="s">
        <v>1813</v>
      </c>
      <c r="EA191" s="180" t="s">
        <v>278</v>
      </c>
    </row>
    <row r="192" spans="1:131" s="108" customFormat="1" hidden="1" x14ac:dyDescent="0.2">
      <c r="A192" s="164" t="s">
        <v>311</v>
      </c>
      <c r="B192" s="164" t="s">
        <v>1814</v>
      </c>
      <c r="C192" s="201">
        <v>86048717</v>
      </c>
      <c r="D192" s="164" t="s">
        <v>695</v>
      </c>
      <c r="E192" s="164" t="s">
        <v>292</v>
      </c>
      <c r="F192" s="164" t="s">
        <v>312</v>
      </c>
      <c r="G192" s="98">
        <v>46036</v>
      </c>
      <c r="H192" s="105">
        <v>12202694</v>
      </c>
      <c r="I192" s="164" t="s">
        <v>1931</v>
      </c>
      <c r="J192" s="98">
        <v>46036</v>
      </c>
      <c r="K192" s="98">
        <v>46218</v>
      </c>
      <c r="L192" s="164" t="s">
        <v>288</v>
      </c>
      <c r="M192" s="164" t="s">
        <v>288</v>
      </c>
      <c r="N192" s="164" t="s">
        <v>288</v>
      </c>
      <c r="O192" s="138">
        <v>7</v>
      </c>
      <c r="P192" s="105">
        <v>1139812</v>
      </c>
      <c r="Q192" s="169">
        <v>46036</v>
      </c>
      <c r="R192" s="285">
        <v>46053</v>
      </c>
      <c r="S192" s="105">
        <v>2011433</v>
      </c>
      <c r="T192" s="102">
        <v>46054</v>
      </c>
      <c r="U192" s="264">
        <v>46081</v>
      </c>
      <c r="V192" s="105">
        <v>2011433</v>
      </c>
      <c r="W192" s="102">
        <v>46082</v>
      </c>
      <c r="X192" s="285">
        <v>46112</v>
      </c>
      <c r="Y192" s="105">
        <v>2011433</v>
      </c>
      <c r="Z192" s="160">
        <v>46113</v>
      </c>
      <c r="AA192" s="264">
        <v>46142</v>
      </c>
      <c r="AB192" s="105">
        <v>2011433</v>
      </c>
      <c r="AC192" s="160">
        <v>46143</v>
      </c>
      <c r="AD192" s="264">
        <v>46173</v>
      </c>
      <c r="AE192" s="105">
        <v>2011433</v>
      </c>
      <c r="AF192" s="160">
        <v>46174</v>
      </c>
      <c r="AG192" s="264">
        <v>46203</v>
      </c>
      <c r="AH192" s="103">
        <v>1005717</v>
      </c>
      <c r="AI192" s="160">
        <v>46204</v>
      </c>
      <c r="AJ192" s="160">
        <v>46218</v>
      </c>
      <c r="AK192" s="111"/>
      <c r="AN192" s="170"/>
      <c r="AQ192" s="170"/>
      <c r="AT192" s="170"/>
      <c r="AW192" s="170"/>
      <c r="BI192" s="162" t="s">
        <v>278</v>
      </c>
      <c r="BJ192" s="158" t="s">
        <v>332</v>
      </c>
      <c r="BK192" s="162" t="s">
        <v>280</v>
      </c>
      <c r="BL192" s="138">
        <v>35</v>
      </c>
      <c r="BM192" s="160">
        <v>46036</v>
      </c>
      <c r="BN192" s="176">
        <v>2238444243</v>
      </c>
      <c r="BO192" s="158">
        <v>165</v>
      </c>
      <c r="BP192" s="160">
        <v>46036</v>
      </c>
      <c r="BQ192" s="172">
        <v>12202694</v>
      </c>
      <c r="BR192" s="136"/>
      <c r="BS192" s="137"/>
      <c r="BY192" s="161"/>
      <c r="BZ192" s="170"/>
      <c r="CC192" s="170"/>
      <c r="CF192" s="109"/>
      <c r="CG192" s="109"/>
      <c r="CH192" s="109"/>
      <c r="CI192" s="109"/>
      <c r="CJ192" s="109"/>
      <c r="CK192" s="109"/>
      <c r="CL192" s="109"/>
      <c r="CM192" s="109"/>
      <c r="CN192" s="109"/>
      <c r="CO192" s="109"/>
      <c r="CP192" s="137"/>
      <c r="CQ192" s="109"/>
      <c r="CR192" s="109"/>
      <c r="CS192" s="166" t="s">
        <v>1908</v>
      </c>
      <c r="CT192" s="168">
        <v>86048717.200000003</v>
      </c>
      <c r="CU192" s="158">
        <v>283</v>
      </c>
      <c r="CV192" s="158" t="s">
        <v>770</v>
      </c>
      <c r="CY192" s="162">
        <v>8299</v>
      </c>
      <c r="CZ192" s="162" t="s">
        <v>290</v>
      </c>
      <c r="DA192" s="283">
        <f t="shared" si="9"/>
        <v>12202694</v>
      </c>
      <c r="DB192" s="284">
        <f t="shared" si="10"/>
        <v>0</v>
      </c>
      <c r="DC192" s="283">
        <f t="shared" si="11"/>
        <v>0</v>
      </c>
      <c r="DZ192" s="239" t="s">
        <v>1815</v>
      </c>
      <c r="EA192" s="235" t="s">
        <v>278</v>
      </c>
    </row>
    <row r="193" spans="1:131" s="108" customFormat="1" hidden="1" x14ac:dyDescent="0.2">
      <c r="A193" s="164" t="s">
        <v>311</v>
      </c>
      <c r="B193" s="164" t="s">
        <v>1816</v>
      </c>
      <c r="C193" s="201">
        <v>86048506</v>
      </c>
      <c r="D193" s="164" t="s">
        <v>896</v>
      </c>
      <c r="E193" s="164" t="s">
        <v>292</v>
      </c>
      <c r="F193" s="164" t="s">
        <v>312</v>
      </c>
      <c r="G193" s="98">
        <v>46036</v>
      </c>
      <c r="H193" s="105">
        <v>12202694</v>
      </c>
      <c r="I193" s="164" t="s">
        <v>1931</v>
      </c>
      <c r="J193" s="98">
        <v>46036</v>
      </c>
      <c r="K193" s="98">
        <v>46218</v>
      </c>
      <c r="L193" s="164" t="s">
        <v>288</v>
      </c>
      <c r="M193" s="164" t="s">
        <v>288</v>
      </c>
      <c r="N193" s="164" t="s">
        <v>288</v>
      </c>
      <c r="O193" s="138">
        <v>7</v>
      </c>
      <c r="P193" s="105">
        <v>1139812</v>
      </c>
      <c r="Q193" s="169">
        <v>46036</v>
      </c>
      <c r="R193" s="285">
        <v>46053</v>
      </c>
      <c r="S193" s="105">
        <v>2011433</v>
      </c>
      <c r="T193" s="102">
        <v>46054</v>
      </c>
      <c r="U193" s="264">
        <v>46081</v>
      </c>
      <c r="V193" s="105">
        <v>2011433</v>
      </c>
      <c r="W193" s="102">
        <v>46082</v>
      </c>
      <c r="X193" s="285">
        <v>46112</v>
      </c>
      <c r="Y193" s="105">
        <v>2011433</v>
      </c>
      <c r="Z193" s="160">
        <v>46113</v>
      </c>
      <c r="AA193" s="264">
        <v>46142</v>
      </c>
      <c r="AB193" s="105">
        <v>2011433</v>
      </c>
      <c r="AC193" s="160">
        <v>46143</v>
      </c>
      <c r="AD193" s="264">
        <v>46173</v>
      </c>
      <c r="AE193" s="105">
        <v>2011433</v>
      </c>
      <c r="AF193" s="160">
        <v>46174</v>
      </c>
      <c r="AG193" s="264">
        <v>46203</v>
      </c>
      <c r="AH193" s="103">
        <v>1005717</v>
      </c>
      <c r="AI193" s="160">
        <v>46204</v>
      </c>
      <c r="AJ193" s="160">
        <v>46218</v>
      </c>
      <c r="AK193" s="111"/>
      <c r="AN193" s="170"/>
      <c r="AQ193" s="170"/>
      <c r="AT193" s="170"/>
      <c r="AW193" s="170"/>
      <c r="BI193" s="162" t="s">
        <v>278</v>
      </c>
      <c r="BJ193" s="158" t="s">
        <v>332</v>
      </c>
      <c r="BK193" s="162" t="s">
        <v>280</v>
      </c>
      <c r="BL193" s="138">
        <v>35</v>
      </c>
      <c r="BM193" s="160">
        <v>46036</v>
      </c>
      <c r="BN193" s="176">
        <v>2238444243</v>
      </c>
      <c r="BO193" s="158">
        <v>163</v>
      </c>
      <c r="BP193" s="160">
        <v>46036</v>
      </c>
      <c r="BQ193" s="172">
        <v>12202694</v>
      </c>
      <c r="BR193" s="136"/>
      <c r="BS193" s="137"/>
      <c r="BY193" s="161"/>
      <c r="BZ193" s="170"/>
      <c r="CC193" s="170"/>
      <c r="CF193" s="109"/>
      <c r="CG193" s="109"/>
      <c r="CH193" s="109"/>
      <c r="CI193" s="109"/>
      <c r="CJ193" s="109"/>
      <c r="CK193" s="109"/>
      <c r="CL193" s="109"/>
      <c r="CM193" s="109"/>
      <c r="CN193" s="109"/>
      <c r="CO193" s="109"/>
      <c r="CP193" s="109"/>
      <c r="CQ193" s="109"/>
      <c r="CR193" s="109"/>
      <c r="CS193" s="166" t="s">
        <v>1908</v>
      </c>
      <c r="CT193" s="168">
        <v>86048506</v>
      </c>
      <c r="CU193" s="158">
        <v>283</v>
      </c>
      <c r="CV193" s="158" t="s">
        <v>770</v>
      </c>
      <c r="CY193" s="162">
        <v>8299</v>
      </c>
      <c r="CZ193" s="162" t="s">
        <v>290</v>
      </c>
      <c r="DA193" s="283">
        <f t="shared" si="9"/>
        <v>12202694</v>
      </c>
      <c r="DB193" s="284">
        <f t="shared" si="10"/>
        <v>0</v>
      </c>
      <c r="DC193" s="283">
        <f t="shared" si="11"/>
        <v>0</v>
      </c>
      <c r="DZ193" s="239" t="s">
        <v>1817</v>
      </c>
      <c r="EA193" s="235" t="s">
        <v>278</v>
      </c>
    </row>
    <row r="194" spans="1:131" s="108" customFormat="1" hidden="1" x14ac:dyDescent="0.2">
      <c r="A194" s="204"/>
      <c r="B194" s="164" t="s">
        <v>1818</v>
      </c>
      <c r="C194" s="201">
        <v>80655961</v>
      </c>
      <c r="D194" s="164" t="s">
        <v>1819</v>
      </c>
      <c r="E194" s="164" t="s">
        <v>292</v>
      </c>
      <c r="F194" s="164" t="s">
        <v>312</v>
      </c>
      <c r="G194" s="98">
        <v>46036</v>
      </c>
      <c r="H194" s="105">
        <v>12202694</v>
      </c>
      <c r="I194" s="164" t="s">
        <v>1931</v>
      </c>
      <c r="J194" s="98">
        <v>46036</v>
      </c>
      <c r="K194" s="98">
        <v>46218</v>
      </c>
      <c r="L194" s="164" t="s">
        <v>288</v>
      </c>
      <c r="M194" s="164" t="s">
        <v>288</v>
      </c>
      <c r="N194" s="164" t="s">
        <v>288</v>
      </c>
      <c r="O194" s="138">
        <v>7</v>
      </c>
      <c r="P194" s="105">
        <v>1139812</v>
      </c>
      <c r="Q194" s="169">
        <v>46036</v>
      </c>
      <c r="R194" s="285">
        <v>46053</v>
      </c>
      <c r="S194" s="105">
        <v>2011433</v>
      </c>
      <c r="T194" s="102">
        <v>46054</v>
      </c>
      <c r="U194" s="264">
        <v>46081</v>
      </c>
      <c r="V194" s="105">
        <v>2011433</v>
      </c>
      <c r="W194" s="102">
        <v>46082</v>
      </c>
      <c r="X194" s="285">
        <v>46112</v>
      </c>
      <c r="Y194" s="105">
        <v>2011433</v>
      </c>
      <c r="Z194" s="160">
        <v>46113</v>
      </c>
      <c r="AA194" s="264">
        <v>46142</v>
      </c>
      <c r="AB194" s="105">
        <v>2011433</v>
      </c>
      <c r="AC194" s="160">
        <v>46143</v>
      </c>
      <c r="AD194" s="264">
        <v>46173</v>
      </c>
      <c r="AE194" s="105">
        <v>2011433</v>
      </c>
      <c r="AF194" s="160">
        <v>46174</v>
      </c>
      <c r="AG194" s="264">
        <v>46203</v>
      </c>
      <c r="AH194" s="103">
        <v>1005717</v>
      </c>
      <c r="AI194" s="160">
        <v>46204</v>
      </c>
      <c r="AJ194" s="160">
        <v>46218</v>
      </c>
      <c r="AK194" s="111"/>
      <c r="AN194" s="170"/>
      <c r="AQ194" s="170"/>
      <c r="AT194" s="170"/>
      <c r="AW194" s="170"/>
      <c r="BI194" s="162" t="s">
        <v>278</v>
      </c>
      <c r="BJ194" s="158" t="s">
        <v>332</v>
      </c>
      <c r="BK194" s="162" t="s">
        <v>280</v>
      </c>
      <c r="BL194" s="138">
        <v>35</v>
      </c>
      <c r="BM194" s="160">
        <v>46036</v>
      </c>
      <c r="BN194" s="176">
        <v>2238444243</v>
      </c>
      <c r="BO194" s="158">
        <v>159</v>
      </c>
      <c r="BP194" s="160">
        <v>46036</v>
      </c>
      <c r="BQ194" s="172">
        <v>12202694</v>
      </c>
      <c r="BR194" s="136"/>
      <c r="BS194" s="137"/>
      <c r="BY194" s="161"/>
      <c r="BZ194" s="170"/>
      <c r="CC194" s="170"/>
      <c r="CF194" s="109"/>
      <c r="CG194" s="109"/>
      <c r="CH194" s="109"/>
      <c r="CI194" s="109"/>
      <c r="CJ194" s="109"/>
      <c r="CK194" s="109"/>
      <c r="CL194" s="109"/>
      <c r="CM194" s="109"/>
      <c r="CN194" s="109"/>
      <c r="CO194" s="109"/>
      <c r="CP194" s="137"/>
      <c r="CQ194" s="109"/>
      <c r="CR194" s="109"/>
      <c r="CS194" s="166" t="s">
        <v>1979</v>
      </c>
      <c r="CT194" s="167">
        <v>80655961</v>
      </c>
      <c r="CU194" s="158">
        <v>283</v>
      </c>
      <c r="CV194" s="158" t="s">
        <v>770</v>
      </c>
      <c r="CY194" s="164">
        <v>7490</v>
      </c>
      <c r="CZ194" s="159" t="s">
        <v>290</v>
      </c>
      <c r="DA194" s="283">
        <f t="shared" si="9"/>
        <v>12202694</v>
      </c>
      <c r="DB194" s="284">
        <f t="shared" si="10"/>
        <v>0</v>
      </c>
      <c r="DC194" s="283">
        <f t="shared" si="11"/>
        <v>0</v>
      </c>
      <c r="DZ194" s="239" t="s">
        <v>1820</v>
      </c>
      <c r="EA194" s="235" t="s">
        <v>278</v>
      </c>
    </row>
    <row r="195" spans="1:131" s="108" customFormat="1" hidden="1" x14ac:dyDescent="0.2">
      <c r="A195" s="164"/>
      <c r="B195" s="164" t="s">
        <v>1821</v>
      </c>
      <c r="C195" s="201">
        <v>40446918</v>
      </c>
      <c r="D195" s="164" t="s">
        <v>543</v>
      </c>
      <c r="E195" s="164" t="s">
        <v>292</v>
      </c>
      <c r="F195" s="164" t="s">
        <v>544</v>
      </c>
      <c r="G195" s="98">
        <v>46036</v>
      </c>
      <c r="H195" s="105">
        <v>16270260</v>
      </c>
      <c r="I195" s="164" t="s">
        <v>1931</v>
      </c>
      <c r="J195" s="98">
        <v>46036</v>
      </c>
      <c r="K195" s="98">
        <v>46218</v>
      </c>
      <c r="L195" s="164" t="s">
        <v>288</v>
      </c>
      <c r="M195" s="164" t="s">
        <v>288</v>
      </c>
      <c r="N195" s="164" t="s">
        <v>288</v>
      </c>
      <c r="O195" s="138">
        <v>7</v>
      </c>
      <c r="P195" s="105">
        <v>1519750</v>
      </c>
      <c r="Q195" s="169">
        <v>46036</v>
      </c>
      <c r="R195" s="285">
        <v>46053</v>
      </c>
      <c r="S195" s="105">
        <v>2681911</v>
      </c>
      <c r="T195" s="102">
        <v>46054</v>
      </c>
      <c r="U195" s="264">
        <v>46081</v>
      </c>
      <c r="V195" s="105">
        <v>2681911</v>
      </c>
      <c r="W195" s="102">
        <v>46082</v>
      </c>
      <c r="X195" s="285">
        <v>46112</v>
      </c>
      <c r="Y195" s="105">
        <v>2681911</v>
      </c>
      <c r="Z195" s="160">
        <v>46113</v>
      </c>
      <c r="AA195" s="264">
        <v>46142</v>
      </c>
      <c r="AB195" s="105">
        <v>2681911</v>
      </c>
      <c r="AC195" s="160">
        <v>46143</v>
      </c>
      <c r="AD195" s="264">
        <v>46173</v>
      </c>
      <c r="AE195" s="105">
        <v>2681911</v>
      </c>
      <c r="AF195" s="160">
        <v>46174</v>
      </c>
      <c r="AG195" s="264">
        <v>46203</v>
      </c>
      <c r="AH195" s="103">
        <v>1340955</v>
      </c>
      <c r="AI195" s="160">
        <v>46204</v>
      </c>
      <c r="AJ195" s="160">
        <v>46218</v>
      </c>
      <c r="AK195" s="111"/>
      <c r="AN195" s="170"/>
      <c r="AQ195" s="170"/>
      <c r="AT195" s="170"/>
      <c r="AW195" s="170"/>
      <c r="BI195" s="162" t="s">
        <v>278</v>
      </c>
      <c r="BJ195" s="158" t="s">
        <v>332</v>
      </c>
      <c r="BK195" s="162" t="s">
        <v>280</v>
      </c>
      <c r="BL195" s="138">
        <v>35</v>
      </c>
      <c r="BM195" s="160">
        <v>46036</v>
      </c>
      <c r="BN195" s="176">
        <v>2238444243</v>
      </c>
      <c r="BO195" s="158">
        <v>155</v>
      </c>
      <c r="BP195" s="160">
        <v>46036</v>
      </c>
      <c r="BQ195" s="172">
        <v>16270260</v>
      </c>
      <c r="BR195" s="136"/>
      <c r="BS195" s="137"/>
      <c r="BY195" s="161"/>
      <c r="BZ195" s="170"/>
      <c r="CC195" s="170"/>
      <c r="CF195" s="109"/>
      <c r="CG195" s="109"/>
      <c r="CH195" s="109"/>
      <c r="CI195" s="109"/>
      <c r="CJ195" s="109"/>
      <c r="CK195" s="109"/>
      <c r="CL195" s="109"/>
      <c r="CM195" s="109"/>
      <c r="CN195" s="109"/>
      <c r="CO195" s="109"/>
      <c r="CP195" s="109"/>
      <c r="CQ195" s="109"/>
      <c r="CR195" s="109"/>
      <c r="CS195" s="166" t="s">
        <v>815</v>
      </c>
      <c r="CT195" s="167">
        <v>40446918</v>
      </c>
      <c r="CU195" s="158">
        <v>283</v>
      </c>
      <c r="CV195" s="158" t="s">
        <v>771</v>
      </c>
      <c r="CY195" s="162">
        <v>6209</v>
      </c>
      <c r="CZ195" s="162" t="s">
        <v>290</v>
      </c>
      <c r="DA195" s="283">
        <f t="shared" si="9"/>
        <v>16270260</v>
      </c>
      <c r="DB195" s="284">
        <f t="shared" si="10"/>
        <v>0</v>
      </c>
      <c r="DC195" s="283">
        <f t="shared" si="11"/>
        <v>0</v>
      </c>
      <c r="DZ195" s="239" t="s">
        <v>1822</v>
      </c>
      <c r="EA195" s="235" t="s">
        <v>437</v>
      </c>
    </row>
    <row r="196" spans="1:131" s="108" customFormat="1" hidden="1" x14ac:dyDescent="0.2">
      <c r="A196" s="164"/>
      <c r="B196" s="164" t="s">
        <v>1823</v>
      </c>
      <c r="C196" s="201">
        <v>1121844906</v>
      </c>
      <c r="D196" s="164" t="s">
        <v>680</v>
      </c>
      <c r="E196" s="164" t="s">
        <v>291</v>
      </c>
      <c r="F196" s="164" t="s">
        <v>379</v>
      </c>
      <c r="G196" s="98">
        <v>46036</v>
      </c>
      <c r="H196" s="105">
        <v>18331531</v>
      </c>
      <c r="I196" s="164" t="s">
        <v>1931</v>
      </c>
      <c r="J196" s="98">
        <v>46036</v>
      </c>
      <c r="K196" s="98">
        <v>46218</v>
      </c>
      <c r="L196" s="164" t="s">
        <v>288</v>
      </c>
      <c r="M196" s="164" t="s">
        <v>288</v>
      </c>
      <c r="N196" s="164" t="s">
        <v>288</v>
      </c>
      <c r="O196" s="138">
        <v>7</v>
      </c>
      <c r="P196" s="105">
        <v>1712286</v>
      </c>
      <c r="Q196" s="169">
        <v>46036</v>
      </c>
      <c r="R196" s="285">
        <v>46053</v>
      </c>
      <c r="S196" s="105">
        <v>3021681</v>
      </c>
      <c r="T196" s="102">
        <v>46054</v>
      </c>
      <c r="U196" s="264">
        <v>46081</v>
      </c>
      <c r="V196" s="105">
        <v>3021681</v>
      </c>
      <c r="W196" s="102">
        <v>46082</v>
      </c>
      <c r="X196" s="285">
        <v>46112</v>
      </c>
      <c r="Y196" s="105">
        <v>3021681</v>
      </c>
      <c r="Z196" s="160">
        <v>46113</v>
      </c>
      <c r="AA196" s="264">
        <v>46142</v>
      </c>
      <c r="AB196" s="105">
        <v>3021681</v>
      </c>
      <c r="AC196" s="160">
        <v>46143</v>
      </c>
      <c r="AD196" s="264">
        <v>46173</v>
      </c>
      <c r="AE196" s="105">
        <v>3021681</v>
      </c>
      <c r="AF196" s="160">
        <v>46174</v>
      </c>
      <c r="AG196" s="264">
        <v>46203</v>
      </c>
      <c r="AH196" s="103">
        <v>1510840</v>
      </c>
      <c r="AI196" s="160">
        <v>46204</v>
      </c>
      <c r="AJ196" s="160">
        <v>46218</v>
      </c>
      <c r="AK196" s="111"/>
      <c r="AN196" s="170"/>
      <c r="AQ196" s="170"/>
      <c r="AT196" s="170"/>
      <c r="AW196" s="170"/>
      <c r="BI196" s="162" t="s">
        <v>278</v>
      </c>
      <c r="BJ196" s="158" t="s">
        <v>332</v>
      </c>
      <c r="BK196" s="162" t="s">
        <v>280</v>
      </c>
      <c r="BL196" s="138">
        <v>35</v>
      </c>
      <c r="BM196" s="160">
        <v>46036</v>
      </c>
      <c r="BN196" s="176">
        <v>2238444243</v>
      </c>
      <c r="BO196" s="158">
        <v>202</v>
      </c>
      <c r="BP196" s="160">
        <v>46036</v>
      </c>
      <c r="BQ196" s="172">
        <v>18331531</v>
      </c>
      <c r="BR196" s="136"/>
      <c r="BS196" s="137"/>
      <c r="BY196" s="161"/>
      <c r="BZ196" s="170"/>
      <c r="CC196" s="170"/>
      <c r="CF196" s="109"/>
      <c r="CG196" s="109"/>
      <c r="CH196" s="109"/>
      <c r="CI196" s="109"/>
      <c r="CJ196" s="109"/>
      <c r="CK196" s="109"/>
      <c r="CL196" s="109"/>
      <c r="CM196" s="109"/>
      <c r="CN196" s="109"/>
      <c r="CO196" s="109"/>
      <c r="CP196" s="137"/>
      <c r="CQ196" s="109"/>
      <c r="CR196" s="109"/>
      <c r="CS196" s="166" t="s">
        <v>752</v>
      </c>
      <c r="CT196" s="167">
        <v>1121844906</v>
      </c>
      <c r="CU196" s="158">
        <v>283</v>
      </c>
      <c r="CV196" s="158" t="s">
        <v>771</v>
      </c>
      <c r="CY196" s="162">
        <v>8299</v>
      </c>
      <c r="CZ196" s="162" t="s">
        <v>290</v>
      </c>
      <c r="DA196" s="283">
        <f t="shared" si="9"/>
        <v>18331531</v>
      </c>
      <c r="DB196" s="284">
        <f t="shared" si="10"/>
        <v>0</v>
      </c>
      <c r="DC196" s="283">
        <f t="shared" si="11"/>
        <v>0</v>
      </c>
      <c r="DZ196" s="239" t="s">
        <v>1824</v>
      </c>
      <c r="EA196" s="235" t="s">
        <v>437</v>
      </c>
    </row>
    <row r="197" spans="1:131" s="108" customFormat="1" hidden="1" x14ac:dyDescent="0.2">
      <c r="A197" s="164" t="s">
        <v>311</v>
      </c>
      <c r="B197" s="164" t="s">
        <v>1825</v>
      </c>
      <c r="C197" s="201">
        <v>1006856318</v>
      </c>
      <c r="D197" s="164" t="s">
        <v>898</v>
      </c>
      <c r="E197" s="164" t="s">
        <v>292</v>
      </c>
      <c r="F197" s="164" t="s">
        <v>544</v>
      </c>
      <c r="G197" s="98">
        <v>46036</v>
      </c>
      <c r="H197" s="105">
        <v>16270260</v>
      </c>
      <c r="I197" s="164" t="s">
        <v>1931</v>
      </c>
      <c r="J197" s="98">
        <v>46036</v>
      </c>
      <c r="K197" s="98">
        <v>46218</v>
      </c>
      <c r="L197" s="164" t="s">
        <v>288</v>
      </c>
      <c r="M197" s="164" t="s">
        <v>288</v>
      </c>
      <c r="N197" s="164" t="s">
        <v>288</v>
      </c>
      <c r="O197" s="138">
        <v>7</v>
      </c>
      <c r="P197" s="105">
        <v>1519750</v>
      </c>
      <c r="Q197" s="169">
        <v>46036</v>
      </c>
      <c r="R197" s="285">
        <v>46053</v>
      </c>
      <c r="S197" s="105">
        <v>2681911</v>
      </c>
      <c r="T197" s="102">
        <v>46054</v>
      </c>
      <c r="U197" s="264">
        <v>46081</v>
      </c>
      <c r="V197" s="105">
        <v>2681911</v>
      </c>
      <c r="W197" s="102">
        <v>46082</v>
      </c>
      <c r="X197" s="285">
        <v>46112</v>
      </c>
      <c r="Y197" s="105">
        <v>2681911</v>
      </c>
      <c r="Z197" s="160">
        <v>46113</v>
      </c>
      <c r="AA197" s="264">
        <v>46142</v>
      </c>
      <c r="AB197" s="105">
        <v>2681911</v>
      </c>
      <c r="AC197" s="160">
        <v>46143</v>
      </c>
      <c r="AD197" s="264">
        <v>46173</v>
      </c>
      <c r="AE197" s="105">
        <v>2681911</v>
      </c>
      <c r="AF197" s="160">
        <v>46174</v>
      </c>
      <c r="AG197" s="264">
        <v>46203</v>
      </c>
      <c r="AH197" s="103">
        <v>1340955</v>
      </c>
      <c r="AI197" s="160">
        <v>46204</v>
      </c>
      <c r="AJ197" s="160">
        <v>46218</v>
      </c>
      <c r="AK197" s="111"/>
      <c r="AN197" s="170"/>
      <c r="AQ197" s="170"/>
      <c r="AT197" s="170"/>
      <c r="AW197" s="170"/>
      <c r="BI197" s="162" t="s">
        <v>278</v>
      </c>
      <c r="BJ197" s="158" t="s">
        <v>332</v>
      </c>
      <c r="BK197" s="162" t="s">
        <v>280</v>
      </c>
      <c r="BL197" s="138">
        <v>35</v>
      </c>
      <c r="BM197" s="160">
        <v>46036</v>
      </c>
      <c r="BN197" s="176">
        <v>2238444243</v>
      </c>
      <c r="BO197" s="158">
        <v>178</v>
      </c>
      <c r="BP197" s="160">
        <v>46036</v>
      </c>
      <c r="BQ197" s="172">
        <v>16270260</v>
      </c>
      <c r="BR197" s="136"/>
      <c r="BS197" s="137"/>
      <c r="BY197" s="161"/>
      <c r="BZ197" s="170"/>
      <c r="CC197" s="170"/>
      <c r="CF197" s="109"/>
      <c r="CG197" s="109"/>
      <c r="CH197" s="109"/>
      <c r="CI197" s="109"/>
      <c r="CJ197" s="109"/>
      <c r="CK197" s="109"/>
      <c r="CL197" s="109"/>
      <c r="CM197" s="109"/>
      <c r="CN197" s="109"/>
      <c r="CO197" s="109"/>
      <c r="CP197" s="137"/>
      <c r="CQ197" s="109"/>
      <c r="CR197" s="109"/>
      <c r="CS197" s="166" t="s">
        <v>949</v>
      </c>
      <c r="CT197" s="167">
        <v>1006856318</v>
      </c>
      <c r="CU197" s="158">
        <v>283</v>
      </c>
      <c r="CV197" s="158" t="s">
        <v>771</v>
      </c>
      <c r="CY197" s="162">
        <v>7490</v>
      </c>
      <c r="CZ197" s="162" t="s">
        <v>290</v>
      </c>
      <c r="DA197" s="283">
        <f t="shared" si="9"/>
        <v>16270260</v>
      </c>
      <c r="DB197" s="284">
        <f t="shared" si="10"/>
        <v>0</v>
      </c>
      <c r="DC197" s="283">
        <f t="shared" si="11"/>
        <v>0</v>
      </c>
      <c r="DZ197" s="239" t="s">
        <v>1826</v>
      </c>
      <c r="EA197" s="235" t="s">
        <v>437</v>
      </c>
    </row>
    <row r="198" spans="1:131" s="108" customFormat="1" hidden="1" x14ac:dyDescent="0.2">
      <c r="A198" s="200"/>
      <c r="B198" s="164" t="s">
        <v>1827</v>
      </c>
      <c r="C198" s="201">
        <v>1121849188</v>
      </c>
      <c r="D198" s="164" t="s">
        <v>412</v>
      </c>
      <c r="E198" s="164" t="s">
        <v>291</v>
      </c>
      <c r="F198" s="164" t="s">
        <v>413</v>
      </c>
      <c r="G198" s="98">
        <v>46036</v>
      </c>
      <c r="H198" s="105">
        <v>24833560</v>
      </c>
      <c r="I198" s="164" t="s">
        <v>1931</v>
      </c>
      <c r="J198" s="98">
        <v>46036</v>
      </c>
      <c r="K198" s="98">
        <v>46218</v>
      </c>
      <c r="L198" s="164" t="s">
        <v>288</v>
      </c>
      <c r="M198" s="164" t="s">
        <v>288</v>
      </c>
      <c r="N198" s="164" t="s">
        <v>288</v>
      </c>
      <c r="O198" s="138">
        <v>7</v>
      </c>
      <c r="P198" s="105">
        <v>2319618</v>
      </c>
      <c r="Q198" s="169">
        <v>46036</v>
      </c>
      <c r="R198" s="285">
        <v>46053</v>
      </c>
      <c r="S198" s="105">
        <v>4093444</v>
      </c>
      <c r="T198" s="102">
        <v>46054</v>
      </c>
      <c r="U198" s="264">
        <v>46081</v>
      </c>
      <c r="V198" s="105">
        <v>4093444</v>
      </c>
      <c r="W198" s="102">
        <v>46082</v>
      </c>
      <c r="X198" s="285">
        <v>46112</v>
      </c>
      <c r="Y198" s="105">
        <v>4093444</v>
      </c>
      <c r="Z198" s="160">
        <v>46113</v>
      </c>
      <c r="AA198" s="264">
        <v>46142</v>
      </c>
      <c r="AB198" s="105">
        <v>4093444</v>
      </c>
      <c r="AC198" s="160">
        <v>46143</v>
      </c>
      <c r="AD198" s="264">
        <v>46173</v>
      </c>
      <c r="AE198" s="105">
        <v>4093444</v>
      </c>
      <c r="AF198" s="160">
        <v>46174</v>
      </c>
      <c r="AG198" s="264">
        <v>46203</v>
      </c>
      <c r="AH198" s="103">
        <v>2046722</v>
      </c>
      <c r="AI198" s="160">
        <v>46204</v>
      </c>
      <c r="AJ198" s="160">
        <v>46218</v>
      </c>
      <c r="AK198" s="111"/>
      <c r="AN198" s="170"/>
      <c r="AQ198" s="170"/>
      <c r="AT198" s="170"/>
      <c r="AW198" s="170"/>
      <c r="BI198" s="162" t="s">
        <v>278</v>
      </c>
      <c r="BJ198" s="158" t="s">
        <v>332</v>
      </c>
      <c r="BK198" s="162" t="s">
        <v>280</v>
      </c>
      <c r="BL198" s="138">
        <v>35</v>
      </c>
      <c r="BM198" s="160">
        <v>46036</v>
      </c>
      <c r="BN198" s="176">
        <v>2238444243</v>
      </c>
      <c r="BO198" s="158">
        <v>205</v>
      </c>
      <c r="BP198" s="160">
        <v>46036</v>
      </c>
      <c r="BQ198" s="172">
        <v>24833560</v>
      </c>
      <c r="BR198" s="136"/>
      <c r="BS198" s="137"/>
      <c r="BY198" s="161"/>
      <c r="BZ198" s="170"/>
      <c r="CC198" s="170"/>
      <c r="CF198" s="109"/>
      <c r="CG198" s="109"/>
      <c r="CH198" s="109"/>
      <c r="CI198" s="109"/>
      <c r="CJ198" s="109"/>
      <c r="CK198" s="109"/>
      <c r="CL198" s="109"/>
      <c r="CM198" s="109"/>
      <c r="CN198" s="109"/>
      <c r="CO198" s="109"/>
      <c r="CP198" s="109"/>
      <c r="CQ198" s="109"/>
      <c r="CR198" s="109"/>
      <c r="CS198" s="166" t="s">
        <v>443</v>
      </c>
      <c r="CT198" s="168">
        <v>1121849188</v>
      </c>
      <c r="CU198" s="158">
        <v>283</v>
      </c>
      <c r="CV198" s="158" t="s">
        <v>1233</v>
      </c>
      <c r="CY198" s="162">
        <v>6910</v>
      </c>
      <c r="CZ198" s="162" t="s">
        <v>289</v>
      </c>
      <c r="DA198" s="283">
        <f t="shared" si="9"/>
        <v>24833560</v>
      </c>
      <c r="DB198" s="284">
        <f t="shared" si="10"/>
        <v>0</v>
      </c>
      <c r="DC198" s="283">
        <f t="shared" si="11"/>
        <v>0</v>
      </c>
      <c r="DZ198" s="239" t="s">
        <v>1828</v>
      </c>
      <c r="EA198" s="158" t="s">
        <v>704</v>
      </c>
    </row>
    <row r="199" spans="1:131" s="108" customFormat="1" hidden="1" x14ac:dyDescent="0.2">
      <c r="A199" s="200"/>
      <c r="B199" s="164" t="s">
        <v>1829</v>
      </c>
      <c r="C199" s="203">
        <v>40442774</v>
      </c>
      <c r="D199" s="108" t="s">
        <v>420</v>
      </c>
      <c r="E199" s="164" t="s">
        <v>291</v>
      </c>
      <c r="F199" s="164" t="s">
        <v>421</v>
      </c>
      <c r="G199" s="98">
        <v>46036</v>
      </c>
      <c r="H199" s="105">
        <v>24833560</v>
      </c>
      <c r="I199" s="164" t="s">
        <v>1931</v>
      </c>
      <c r="J199" s="98">
        <v>46036</v>
      </c>
      <c r="K199" s="98">
        <v>46218</v>
      </c>
      <c r="L199" s="164" t="s">
        <v>288</v>
      </c>
      <c r="M199" s="164" t="s">
        <v>288</v>
      </c>
      <c r="N199" s="164" t="s">
        <v>288</v>
      </c>
      <c r="O199" s="138">
        <v>7</v>
      </c>
      <c r="P199" s="105">
        <v>2319618</v>
      </c>
      <c r="Q199" s="169">
        <v>46036</v>
      </c>
      <c r="R199" s="285">
        <v>46053</v>
      </c>
      <c r="S199" s="105">
        <v>4093444</v>
      </c>
      <c r="T199" s="102">
        <v>46054</v>
      </c>
      <c r="U199" s="264">
        <v>46081</v>
      </c>
      <c r="V199" s="105">
        <v>4093444</v>
      </c>
      <c r="W199" s="102">
        <v>46082</v>
      </c>
      <c r="X199" s="285">
        <v>46112</v>
      </c>
      <c r="Y199" s="105">
        <v>4093444</v>
      </c>
      <c r="Z199" s="160">
        <v>46113</v>
      </c>
      <c r="AA199" s="264">
        <v>46142</v>
      </c>
      <c r="AB199" s="105">
        <v>4093444</v>
      </c>
      <c r="AC199" s="160">
        <v>46143</v>
      </c>
      <c r="AD199" s="264">
        <v>46173</v>
      </c>
      <c r="AE199" s="105">
        <v>4093444</v>
      </c>
      <c r="AF199" s="160">
        <v>46174</v>
      </c>
      <c r="AG199" s="264">
        <v>46203</v>
      </c>
      <c r="AH199" s="103">
        <v>2046722</v>
      </c>
      <c r="AI199" s="160">
        <v>46204</v>
      </c>
      <c r="AJ199" s="160">
        <v>46218</v>
      </c>
      <c r="AK199" s="111"/>
      <c r="AN199" s="170"/>
      <c r="AQ199" s="170"/>
      <c r="AT199" s="170"/>
      <c r="AW199" s="170"/>
      <c r="BI199" s="162" t="s">
        <v>278</v>
      </c>
      <c r="BJ199" s="158" t="s">
        <v>332</v>
      </c>
      <c r="BK199" s="162" t="s">
        <v>280</v>
      </c>
      <c r="BL199" s="138">
        <v>35</v>
      </c>
      <c r="BM199" s="160">
        <v>46036</v>
      </c>
      <c r="BN199" s="176">
        <v>2238444243</v>
      </c>
      <c r="BO199" s="158">
        <v>152</v>
      </c>
      <c r="BP199" s="160">
        <v>46036</v>
      </c>
      <c r="BQ199" s="172">
        <v>24833560</v>
      </c>
      <c r="BR199" s="136"/>
      <c r="BS199" s="137"/>
      <c r="BY199" s="161"/>
      <c r="BZ199" s="170"/>
      <c r="CC199" s="170"/>
      <c r="CF199" s="109"/>
      <c r="CG199" s="109"/>
      <c r="CH199" s="109"/>
      <c r="CI199" s="109"/>
      <c r="CJ199" s="109"/>
      <c r="CK199" s="109"/>
      <c r="CL199" s="109"/>
      <c r="CM199" s="109"/>
      <c r="CN199" s="109"/>
      <c r="CO199" s="109"/>
      <c r="CP199" s="137"/>
      <c r="CQ199" s="109"/>
      <c r="CR199" s="109"/>
      <c r="CS199" s="166" t="s">
        <v>1980</v>
      </c>
      <c r="CT199" s="110">
        <v>40442774</v>
      </c>
      <c r="CU199" s="158">
        <v>283</v>
      </c>
      <c r="CV199" s="158" t="s">
        <v>773</v>
      </c>
      <c r="CY199" s="162">
        <v>6209</v>
      </c>
      <c r="CZ199" s="162" t="s">
        <v>290</v>
      </c>
      <c r="DA199" s="283">
        <f t="shared" si="9"/>
        <v>24833560</v>
      </c>
      <c r="DB199" s="284">
        <f t="shared" si="10"/>
        <v>0</v>
      </c>
      <c r="DC199" s="283">
        <f t="shared" si="11"/>
        <v>0</v>
      </c>
      <c r="DZ199" s="239" t="s">
        <v>1830</v>
      </c>
      <c r="EA199" s="158" t="s">
        <v>703</v>
      </c>
    </row>
    <row r="200" spans="1:131" s="108" customFormat="1" hidden="1" x14ac:dyDescent="0.2">
      <c r="A200" s="200" t="s">
        <v>3003</v>
      </c>
      <c r="B200" s="164" t="s">
        <v>1831</v>
      </c>
      <c r="C200" s="201">
        <v>1121894853</v>
      </c>
      <c r="D200" s="164" t="s">
        <v>550</v>
      </c>
      <c r="E200" s="164" t="s">
        <v>291</v>
      </c>
      <c r="F200" s="164" t="s">
        <v>551</v>
      </c>
      <c r="G200" s="98">
        <v>46036</v>
      </c>
      <c r="H200" s="105">
        <v>18331531</v>
      </c>
      <c r="I200" s="164" t="s">
        <v>1931</v>
      </c>
      <c r="J200" s="98">
        <v>46036</v>
      </c>
      <c r="K200" s="98">
        <v>46218</v>
      </c>
      <c r="L200" s="164" t="s">
        <v>288</v>
      </c>
      <c r="M200" s="164" t="s">
        <v>288</v>
      </c>
      <c r="N200" s="164" t="s">
        <v>288</v>
      </c>
      <c r="O200" s="138">
        <v>7</v>
      </c>
      <c r="P200" s="105">
        <v>1510841</v>
      </c>
      <c r="Q200" s="169">
        <v>46036</v>
      </c>
      <c r="R200" s="285">
        <v>46050</v>
      </c>
      <c r="S200" s="105"/>
      <c r="T200" s="102">
        <v>46054</v>
      </c>
      <c r="U200" s="264">
        <v>46081</v>
      </c>
      <c r="V200" s="105"/>
      <c r="W200" s="102">
        <v>46082</v>
      </c>
      <c r="X200" s="285">
        <v>46112</v>
      </c>
      <c r="Y200" s="105"/>
      <c r="Z200" s="160">
        <v>46113</v>
      </c>
      <c r="AA200" s="264">
        <v>46142</v>
      </c>
      <c r="AB200" s="105"/>
      <c r="AC200" s="160">
        <v>46143</v>
      </c>
      <c r="AD200" s="264">
        <v>46173</v>
      </c>
      <c r="AE200" s="105"/>
      <c r="AF200" s="160">
        <v>46174</v>
      </c>
      <c r="AG200" s="264">
        <v>46203</v>
      </c>
      <c r="AH200" s="103"/>
      <c r="AI200" s="160">
        <v>46204</v>
      </c>
      <c r="AJ200" s="160">
        <v>46218</v>
      </c>
      <c r="AK200" s="111"/>
      <c r="AN200" s="170"/>
      <c r="AQ200" s="170"/>
      <c r="AT200" s="170"/>
      <c r="AW200" s="170"/>
      <c r="BI200" s="162" t="s">
        <v>278</v>
      </c>
      <c r="BJ200" s="158" t="s">
        <v>332</v>
      </c>
      <c r="BK200" s="162" t="s">
        <v>280</v>
      </c>
      <c r="BL200" s="138">
        <v>35</v>
      </c>
      <c r="BM200" s="160">
        <v>46036</v>
      </c>
      <c r="BN200" s="176">
        <v>2238444243</v>
      </c>
      <c r="BO200" s="158">
        <v>214</v>
      </c>
      <c r="BP200" s="160">
        <v>46036</v>
      </c>
      <c r="BQ200" s="172">
        <v>18331531</v>
      </c>
      <c r="BR200" s="136"/>
      <c r="BS200" s="137"/>
      <c r="BY200" s="161"/>
      <c r="BZ200" s="170"/>
      <c r="CC200" s="170"/>
      <c r="CF200" s="109"/>
      <c r="CG200" s="109"/>
      <c r="CH200" s="109"/>
      <c r="CI200" s="109"/>
      <c r="CJ200" s="109"/>
      <c r="CK200" s="109"/>
      <c r="CL200" s="109"/>
      <c r="CM200" s="109"/>
      <c r="CN200" s="109"/>
      <c r="CO200" s="109"/>
      <c r="CP200" s="109"/>
      <c r="CQ200" s="109"/>
      <c r="CR200" s="109"/>
      <c r="CS200" s="166" t="s">
        <v>1981</v>
      </c>
      <c r="CT200" s="168">
        <v>1121894853.0999999</v>
      </c>
      <c r="CU200" s="158">
        <v>283</v>
      </c>
      <c r="CV200" s="158" t="s">
        <v>773</v>
      </c>
      <c r="CY200" s="162">
        <v>8219</v>
      </c>
      <c r="CZ200" s="162" t="s">
        <v>290</v>
      </c>
      <c r="DA200" s="283">
        <f t="shared" si="9"/>
        <v>1510841</v>
      </c>
      <c r="DB200" s="284">
        <f t="shared" si="10"/>
        <v>16820690</v>
      </c>
      <c r="DC200" s="283">
        <f t="shared" si="11"/>
        <v>16820690</v>
      </c>
      <c r="DZ200" s="239" t="s">
        <v>1832</v>
      </c>
      <c r="EA200" s="180" t="s">
        <v>703</v>
      </c>
    </row>
    <row r="201" spans="1:131" s="108" customFormat="1" hidden="1" x14ac:dyDescent="0.2">
      <c r="A201" s="164"/>
      <c r="B201" s="164" t="s">
        <v>1833</v>
      </c>
      <c r="C201" s="201">
        <v>45505263</v>
      </c>
      <c r="D201" s="164" t="s">
        <v>552</v>
      </c>
      <c r="E201" s="164" t="s">
        <v>291</v>
      </c>
      <c r="F201" s="164" t="s">
        <v>553</v>
      </c>
      <c r="G201" s="98">
        <v>46036</v>
      </c>
      <c r="H201" s="105">
        <v>20551907</v>
      </c>
      <c r="I201" s="164" t="s">
        <v>1931</v>
      </c>
      <c r="J201" s="98">
        <v>46036</v>
      </c>
      <c r="K201" s="98">
        <v>46218</v>
      </c>
      <c r="L201" s="164" t="s">
        <v>288</v>
      </c>
      <c r="M201" s="164" t="s">
        <v>288</v>
      </c>
      <c r="N201" s="164" t="s">
        <v>288</v>
      </c>
      <c r="O201" s="138">
        <v>7</v>
      </c>
      <c r="P201" s="105">
        <v>1919684</v>
      </c>
      <c r="Q201" s="169">
        <v>46036</v>
      </c>
      <c r="R201" s="285">
        <v>46053</v>
      </c>
      <c r="S201" s="105">
        <v>3387677</v>
      </c>
      <c r="T201" s="102">
        <v>46054</v>
      </c>
      <c r="U201" s="264">
        <v>46081</v>
      </c>
      <c r="V201" s="105">
        <v>3387677</v>
      </c>
      <c r="W201" s="102">
        <v>46082</v>
      </c>
      <c r="X201" s="285">
        <v>46112</v>
      </c>
      <c r="Y201" s="105">
        <v>3387677</v>
      </c>
      <c r="Z201" s="160">
        <v>46113</v>
      </c>
      <c r="AA201" s="264">
        <v>46142</v>
      </c>
      <c r="AB201" s="105">
        <v>3387677</v>
      </c>
      <c r="AC201" s="160">
        <v>46143</v>
      </c>
      <c r="AD201" s="264">
        <v>46173</v>
      </c>
      <c r="AE201" s="105">
        <v>3387677</v>
      </c>
      <c r="AF201" s="160">
        <v>46174</v>
      </c>
      <c r="AG201" s="264">
        <v>46203</v>
      </c>
      <c r="AH201" s="103">
        <v>1693838</v>
      </c>
      <c r="AI201" s="160">
        <v>46204</v>
      </c>
      <c r="AJ201" s="160">
        <v>46218</v>
      </c>
      <c r="AK201" s="111"/>
      <c r="AN201" s="170"/>
      <c r="AQ201" s="170"/>
      <c r="AT201" s="170"/>
      <c r="AW201" s="170"/>
      <c r="BI201" s="162" t="s">
        <v>278</v>
      </c>
      <c r="BJ201" s="158" t="s">
        <v>332</v>
      </c>
      <c r="BK201" s="162" t="s">
        <v>280</v>
      </c>
      <c r="BL201" s="138">
        <v>35</v>
      </c>
      <c r="BM201" s="160">
        <v>46036</v>
      </c>
      <c r="BN201" s="176">
        <v>2238444243</v>
      </c>
      <c r="BO201" s="158">
        <v>156</v>
      </c>
      <c r="BP201" s="160">
        <v>46036</v>
      </c>
      <c r="BQ201" s="172">
        <v>20551907</v>
      </c>
      <c r="BR201" s="136"/>
      <c r="BS201" s="137"/>
      <c r="BY201" s="161"/>
      <c r="BZ201" s="170"/>
      <c r="CC201" s="170"/>
      <c r="CF201" s="109"/>
      <c r="CG201" s="109"/>
      <c r="CH201" s="109"/>
      <c r="CI201" s="109"/>
      <c r="CJ201" s="109"/>
      <c r="CK201" s="109"/>
      <c r="CL201" s="109"/>
      <c r="CM201" s="109"/>
      <c r="CN201" s="109"/>
      <c r="CO201" s="109"/>
      <c r="CP201" s="137"/>
      <c r="CQ201" s="109"/>
      <c r="CR201" s="109"/>
      <c r="CS201" s="151" t="s">
        <v>1982</v>
      </c>
      <c r="CT201" s="167">
        <v>45505263</v>
      </c>
      <c r="CU201" s="158">
        <v>283</v>
      </c>
      <c r="CV201" s="158" t="s">
        <v>773</v>
      </c>
      <c r="CY201" s="162">
        <v>8299</v>
      </c>
      <c r="CZ201" s="162" t="s">
        <v>290</v>
      </c>
      <c r="DA201" s="283">
        <f t="shared" si="9"/>
        <v>20551907</v>
      </c>
      <c r="DB201" s="284">
        <f t="shared" si="10"/>
        <v>0</v>
      </c>
      <c r="DC201" s="283">
        <f t="shared" si="11"/>
        <v>0</v>
      </c>
      <c r="DZ201" s="239" t="s">
        <v>1834</v>
      </c>
      <c r="EA201" s="180" t="s">
        <v>703</v>
      </c>
    </row>
    <row r="202" spans="1:131" s="108" customFormat="1" hidden="1" x14ac:dyDescent="0.2">
      <c r="A202" s="164"/>
      <c r="B202" s="164" t="s">
        <v>1835</v>
      </c>
      <c r="C202" s="203">
        <v>1121952820</v>
      </c>
      <c r="D202" s="164" t="s">
        <v>1836</v>
      </c>
      <c r="E202" s="164" t="s">
        <v>291</v>
      </c>
      <c r="F202" s="108" t="s">
        <v>428</v>
      </c>
      <c r="G202" s="98">
        <v>46036</v>
      </c>
      <c r="H202" s="105">
        <v>20551907</v>
      </c>
      <c r="I202" s="164" t="s">
        <v>1931</v>
      </c>
      <c r="J202" s="98">
        <v>46036</v>
      </c>
      <c r="K202" s="98">
        <v>46218</v>
      </c>
      <c r="L202" s="164" t="s">
        <v>288</v>
      </c>
      <c r="M202" s="164" t="s">
        <v>288</v>
      </c>
      <c r="N202" s="164" t="s">
        <v>288</v>
      </c>
      <c r="O202" s="138">
        <v>7</v>
      </c>
      <c r="P202" s="105">
        <v>1919684</v>
      </c>
      <c r="Q202" s="169">
        <v>46036</v>
      </c>
      <c r="R202" s="285">
        <v>46053</v>
      </c>
      <c r="S202" s="105">
        <v>3387677</v>
      </c>
      <c r="T202" s="102">
        <v>46054</v>
      </c>
      <c r="U202" s="264">
        <v>46081</v>
      </c>
      <c r="V202" s="105">
        <v>3387677</v>
      </c>
      <c r="W202" s="102">
        <v>46082</v>
      </c>
      <c r="X202" s="285">
        <v>46112</v>
      </c>
      <c r="Y202" s="105">
        <v>3387677</v>
      </c>
      <c r="Z202" s="160">
        <v>46113</v>
      </c>
      <c r="AA202" s="264">
        <v>46142</v>
      </c>
      <c r="AB202" s="105">
        <v>3387677</v>
      </c>
      <c r="AC202" s="160">
        <v>46143</v>
      </c>
      <c r="AD202" s="264">
        <v>46173</v>
      </c>
      <c r="AE202" s="105">
        <v>3387677</v>
      </c>
      <c r="AF202" s="160">
        <v>46174</v>
      </c>
      <c r="AG202" s="264">
        <v>46203</v>
      </c>
      <c r="AH202" s="103">
        <v>1693838</v>
      </c>
      <c r="AI202" s="160">
        <v>46204</v>
      </c>
      <c r="AJ202" s="160">
        <v>46218</v>
      </c>
      <c r="AK202" s="111"/>
      <c r="AN202" s="170"/>
      <c r="AQ202" s="170"/>
      <c r="AT202" s="170"/>
      <c r="AW202" s="170"/>
      <c r="BI202" s="162" t="s">
        <v>278</v>
      </c>
      <c r="BJ202" s="158" t="s">
        <v>332</v>
      </c>
      <c r="BK202" s="162" t="s">
        <v>280</v>
      </c>
      <c r="BL202" s="138">
        <v>35</v>
      </c>
      <c r="BM202" s="160">
        <v>46036</v>
      </c>
      <c r="BN202" s="176">
        <v>2238444243</v>
      </c>
      <c r="BO202" s="158">
        <v>252</v>
      </c>
      <c r="BP202" s="160">
        <v>46036</v>
      </c>
      <c r="BQ202" s="172">
        <v>20551907</v>
      </c>
      <c r="BR202" s="136"/>
      <c r="BS202" s="137"/>
      <c r="BY202" s="161"/>
      <c r="BZ202" s="170"/>
      <c r="CC202" s="170"/>
      <c r="CF202" s="109"/>
      <c r="CG202" s="109"/>
      <c r="CH202" s="109"/>
      <c r="CI202" s="109"/>
      <c r="CJ202" s="109"/>
      <c r="CK202" s="109"/>
      <c r="CL202" s="109"/>
      <c r="CM202" s="109"/>
      <c r="CN202" s="109"/>
      <c r="CO202" s="109"/>
      <c r="CP202" s="109"/>
      <c r="CQ202" s="109"/>
      <c r="CR202" s="109"/>
      <c r="CS202" s="166" t="s">
        <v>1983</v>
      </c>
      <c r="CT202" s="167">
        <v>1121952820</v>
      </c>
      <c r="CU202" s="158">
        <v>283</v>
      </c>
      <c r="CV202" s="158" t="s">
        <v>774</v>
      </c>
      <c r="CY202" s="162">
        <v>4290</v>
      </c>
      <c r="CZ202" s="162" t="s">
        <v>289</v>
      </c>
      <c r="DA202" s="283">
        <f t="shared" si="9"/>
        <v>20551907</v>
      </c>
      <c r="DB202" s="284">
        <f t="shared" si="10"/>
        <v>0</v>
      </c>
      <c r="DC202" s="283">
        <f t="shared" si="11"/>
        <v>0</v>
      </c>
      <c r="DZ202" s="239" t="s">
        <v>1837</v>
      </c>
      <c r="EA202" s="235" t="s">
        <v>278</v>
      </c>
    </row>
    <row r="203" spans="1:131" s="108" customFormat="1" hidden="1" x14ac:dyDescent="0.2">
      <c r="A203" s="164"/>
      <c r="B203" s="164" t="s">
        <v>1838</v>
      </c>
      <c r="C203" s="201">
        <v>1123115650</v>
      </c>
      <c r="D203" s="164" t="s">
        <v>557</v>
      </c>
      <c r="E203" s="164" t="s">
        <v>291</v>
      </c>
      <c r="F203" s="164" t="s">
        <v>558</v>
      </c>
      <c r="G203" s="98">
        <v>46036</v>
      </c>
      <c r="H203" s="105">
        <v>24833560</v>
      </c>
      <c r="I203" s="164" t="s">
        <v>1931</v>
      </c>
      <c r="J203" s="98">
        <v>46036</v>
      </c>
      <c r="K203" s="98">
        <v>46218</v>
      </c>
      <c r="L203" s="164" t="s">
        <v>288</v>
      </c>
      <c r="M203" s="164" t="s">
        <v>288</v>
      </c>
      <c r="N203" s="164" t="s">
        <v>288</v>
      </c>
      <c r="O203" s="138">
        <v>7</v>
      </c>
      <c r="P203" s="105">
        <v>2319618</v>
      </c>
      <c r="Q203" s="169">
        <v>46036</v>
      </c>
      <c r="R203" s="285">
        <v>46053</v>
      </c>
      <c r="S203" s="105">
        <v>4093444</v>
      </c>
      <c r="T203" s="102">
        <v>46054</v>
      </c>
      <c r="U203" s="264">
        <v>46081</v>
      </c>
      <c r="V203" s="105">
        <v>4093444</v>
      </c>
      <c r="W203" s="102">
        <v>46082</v>
      </c>
      <c r="X203" s="285">
        <v>46112</v>
      </c>
      <c r="Y203" s="105">
        <v>4093444</v>
      </c>
      <c r="Z203" s="160">
        <v>46113</v>
      </c>
      <c r="AA203" s="264">
        <v>46142</v>
      </c>
      <c r="AB203" s="105">
        <v>4093444</v>
      </c>
      <c r="AC203" s="160">
        <v>46143</v>
      </c>
      <c r="AD203" s="264">
        <v>46173</v>
      </c>
      <c r="AE203" s="105">
        <v>4093444</v>
      </c>
      <c r="AF203" s="160">
        <v>46174</v>
      </c>
      <c r="AG203" s="264">
        <v>46203</v>
      </c>
      <c r="AH203" s="103">
        <v>2046722</v>
      </c>
      <c r="AI203" s="160">
        <v>46204</v>
      </c>
      <c r="AJ203" s="160">
        <v>46218</v>
      </c>
      <c r="AK203" s="111"/>
      <c r="AN203" s="170"/>
      <c r="AQ203" s="170"/>
      <c r="AT203" s="170"/>
      <c r="AW203" s="170"/>
      <c r="BI203" s="162" t="s">
        <v>278</v>
      </c>
      <c r="BJ203" s="158" t="s">
        <v>332</v>
      </c>
      <c r="BK203" s="162" t="s">
        <v>280</v>
      </c>
      <c r="BL203" s="138">
        <v>35</v>
      </c>
      <c r="BM203" s="160">
        <v>46036</v>
      </c>
      <c r="BN203" s="176">
        <v>2238444243</v>
      </c>
      <c r="BO203" s="158">
        <v>236</v>
      </c>
      <c r="BP203" s="160">
        <v>46036</v>
      </c>
      <c r="BQ203" s="172">
        <v>24833560</v>
      </c>
      <c r="BR203" s="136"/>
      <c r="BS203" s="137"/>
      <c r="BY203" s="161"/>
      <c r="BZ203" s="170"/>
      <c r="CC203" s="170"/>
      <c r="CF203" s="109"/>
      <c r="CG203" s="109"/>
      <c r="CH203" s="109"/>
      <c r="CI203" s="109"/>
      <c r="CJ203" s="109"/>
      <c r="CK203" s="109"/>
      <c r="CL203" s="109"/>
      <c r="CM203" s="109"/>
      <c r="CN203" s="109"/>
      <c r="CO203" s="109"/>
      <c r="CP203" s="137"/>
      <c r="CQ203" s="109"/>
      <c r="CR203" s="109"/>
      <c r="CS203" s="166" t="s">
        <v>1984</v>
      </c>
      <c r="CT203" s="167">
        <v>1123115650.0999999</v>
      </c>
      <c r="CU203" s="158">
        <v>283</v>
      </c>
      <c r="CV203" s="158" t="s">
        <v>774</v>
      </c>
      <c r="CY203" s="162">
        <v>8299</v>
      </c>
      <c r="CZ203" s="162" t="s">
        <v>290</v>
      </c>
      <c r="DA203" s="283">
        <f t="shared" si="9"/>
        <v>24833560</v>
      </c>
      <c r="DB203" s="284">
        <f t="shared" si="10"/>
        <v>0</v>
      </c>
      <c r="DC203" s="283">
        <f t="shared" si="11"/>
        <v>0</v>
      </c>
      <c r="DZ203" s="239" t="s">
        <v>1839</v>
      </c>
      <c r="EA203" s="158" t="s">
        <v>278</v>
      </c>
    </row>
    <row r="204" spans="1:131" s="108" customFormat="1" hidden="1" x14ac:dyDescent="0.2">
      <c r="A204" s="164" t="s">
        <v>436</v>
      </c>
      <c r="B204" s="164" t="s">
        <v>1985</v>
      </c>
      <c r="C204" s="201"/>
      <c r="D204" s="164" t="s">
        <v>436</v>
      </c>
      <c r="E204" s="164"/>
      <c r="F204" s="164"/>
      <c r="G204" s="98"/>
      <c r="H204" s="105"/>
      <c r="I204" s="164"/>
      <c r="J204" s="98"/>
      <c r="K204" s="98"/>
      <c r="L204" s="164"/>
      <c r="M204" s="164"/>
      <c r="N204" s="164"/>
      <c r="O204" s="138"/>
      <c r="P204" s="105"/>
      <c r="Q204" s="169"/>
      <c r="R204" s="285"/>
      <c r="S204" s="105"/>
      <c r="T204" s="102"/>
      <c r="U204" s="264"/>
      <c r="V204" s="105"/>
      <c r="W204" s="102"/>
      <c r="X204" s="285"/>
      <c r="Y204" s="105"/>
      <c r="Z204" s="160"/>
      <c r="AA204" s="264"/>
      <c r="AB204" s="105"/>
      <c r="AC204" s="160"/>
      <c r="AD204" s="264"/>
      <c r="AE204" s="105"/>
      <c r="AF204" s="160"/>
      <c r="AG204" s="264"/>
      <c r="AH204" s="103"/>
      <c r="AI204" s="160"/>
      <c r="AJ204" s="160"/>
      <c r="AK204" s="111"/>
      <c r="AN204" s="170"/>
      <c r="AQ204" s="170"/>
      <c r="AT204" s="170"/>
      <c r="AW204" s="170"/>
      <c r="BI204" s="162"/>
      <c r="BJ204" s="158"/>
      <c r="BK204" s="162"/>
      <c r="BL204" s="138"/>
      <c r="BM204" s="160"/>
      <c r="BN204" s="176"/>
      <c r="BO204" s="158"/>
      <c r="BP204" s="160"/>
      <c r="BQ204" s="172"/>
      <c r="BR204" s="136"/>
      <c r="BS204" s="137"/>
      <c r="BY204" s="161"/>
      <c r="BZ204" s="170"/>
      <c r="CC204" s="170"/>
      <c r="CF204" s="109"/>
      <c r="CG204" s="109"/>
      <c r="CH204" s="109"/>
      <c r="CI204" s="109"/>
      <c r="CJ204" s="109"/>
      <c r="CK204" s="109"/>
      <c r="CL204" s="109"/>
      <c r="CM204" s="109"/>
      <c r="CN204" s="109"/>
      <c r="CO204" s="109"/>
      <c r="CP204" s="137"/>
      <c r="CQ204" s="109"/>
      <c r="CR204" s="109"/>
      <c r="CS204" s="166"/>
      <c r="CT204" s="168"/>
      <c r="CU204" s="158"/>
      <c r="CV204" s="158"/>
      <c r="CY204" s="162"/>
      <c r="CZ204" s="162"/>
      <c r="DA204" s="283"/>
      <c r="DB204" s="284"/>
      <c r="DC204" s="283"/>
      <c r="DZ204" s="239"/>
      <c r="EA204" s="235"/>
    </row>
    <row r="205" spans="1:131" s="108" customFormat="1" hidden="1" x14ac:dyDescent="0.2">
      <c r="A205" s="164"/>
      <c r="B205" s="164" t="s">
        <v>1840</v>
      </c>
      <c r="C205" s="201">
        <v>1121844160</v>
      </c>
      <c r="D205" s="164" t="s">
        <v>561</v>
      </c>
      <c r="E205" s="164" t="s">
        <v>291</v>
      </c>
      <c r="F205" s="164" t="s">
        <v>430</v>
      </c>
      <c r="G205" s="98">
        <v>46036</v>
      </c>
      <c r="H205" s="105">
        <v>20551907</v>
      </c>
      <c r="I205" s="164" t="s">
        <v>1931</v>
      </c>
      <c r="J205" s="98">
        <v>46036</v>
      </c>
      <c r="K205" s="98">
        <v>46218</v>
      </c>
      <c r="L205" s="164" t="s">
        <v>288</v>
      </c>
      <c r="M205" s="164" t="s">
        <v>288</v>
      </c>
      <c r="N205" s="164" t="s">
        <v>288</v>
      </c>
      <c r="O205" s="138">
        <v>7</v>
      </c>
      <c r="P205" s="105">
        <v>1919684</v>
      </c>
      <c r="Q205" s="169">
        <v>46036</v>
      </c>
      <c r="R205" s="285">
        <v>46053</v>
      </c>
      <c r="S205" s="105">
        <v>3387677</v>
      </c>
      <c r="T205" s="102">
        <v>46054</v>
      </c>
      <c r="U205" s="264">
        <v>46081</v>
      </c>
      <c r="V205" s="105">
        <v>3387677</v>
      </c>
      <c r="W205" s="102">
        <v>46082</v>
      </c>
      <c r="X205" s="285">
        <v>46112</v>
      </c>
      <c r="Y205" s="105">
        <v>3387677</v>
      </c>
      <c r="Z205" s="160">
        <v>46113</v>
      </c>
      <c r="AA205" s="264">
        <v>46142</v>
      </c>
      <c r="AB205" s="105">
        <v>3387677</v>
      </c>
      <c r="AC205" s="160">
        <v>46143</v>
      </c>
      <c r="AD205" s="264">
        <v>46173</v>
      </c>
      <c r="AE205" s="105">
        <v>3387677</v>
      </c>
      <c r="AF205" s="160">
        <v>46174</v>
      </c>
      <c r="AG205" s="264">
        <v>46203</v>
      </c>
      <c r="AH205" s="103">
        <v>1693838</v>
      </c>
      <c r="AI205" s="160">
        <v>46204</v>
      </c>
      <c r="AJ205" s="160">
        <v>46218</v>
      </c>
      <c r="AK205" s="111"/>
      <c r="AN205" s="170"/>
      <c r="AQ205" s="170"/>
      <c r="AT205" s="170"/>
      <c r="AW205" s="170"/>
      <c r="BI205" s="162" t="s">
        <v>278</v>
      </c>
      <c r="BJ205" s="158" t="s">
        <v>332</v>
      </c>
      <c r="BK205" s="162" t="s">
        <v>280</v>
      </c>
      <c r="BL205" s="138">
        <v>35</v>
      </c>
      <c r="BM205" s="160">
        <v>46036</v>
      </c>
      <c r="BN205" s="176">
        <v>2238444243</v>
      </c>
      <c r="BO205" s="158">
        <v>201</v>
      </c>
      <c r="BP205" s="160">
        <v>46036</v>
      </c>
      <c r="BQ205" s="172">
        <v>20551907</v>
      </c>
      <c r="BR205" s="136"/>
      <c r="BS205" s="137"/>
      <c r="BY205" s="161"/>
      <c r="BZ205" s="170"/>
      <c r="CC205" s="170"/>
      <c r="CF205" s="109"/>
      <c r="CG205" s="109"/>
      <c r="CH205" s="109"/>
      <c r="CI205" s="109"/>
      <c r="CJ205" s="109"/>
      <c r="CK205" s="109"/>
      <c r="CL205" s="109"/>
      <c r="CM205" s="109"/>
      <c r="CN205" s="109"/>
      <c r="CO205" s="109"/>
      <c r="CP205" s="109"/>
      <c r="CQ205" s="109"/>
      <c r="CR205" s="109"/>
      <c r="CS205" s="166" t="s">
        <v>1986</v>
      </c>
      <c r="CT205" s="167">
        <v>1121844160</v>
      </c>
      <c r="CU205" s="158">
        <v>283</v>
      </c>
      <c r="CV205" s="158" t="s">
        <v>774</v>
      </c>
      <c r="CY205" s="190">
        <v>8299</v>
      </c>
      <c r="CZ205" s="159" t="s">
        <v>290</v>
      </c>
      <c r="DA205" s="283">
        <f t="shared" si="9"/>
        <v>20551907</v>
      </c>
      <c r="DB205" s="284">
        <f t="shared" si="10"/>
        <v>0</v>
      </c>
      <c r="DC205" s="283">
        <f t="shared" si="11"/>
        <v>0</v>
      </c>
      <c r="DZ205" s="239" t="s">
        <v>1841</v>
      </c>
      <c r="EA205" s="235" t="s">
        <v>278</v>
      </c>
    </row>
    <row r="206" spans="1:131" s="108" customFormat="1" hidden="1" x14ac:dyDescent="0.2">
      <c r="A206" s="164"/>
      <c r="B206" s="164" t="s">
        <v>1842</v>
      </c>
      <c r="C206" s="201">
        <v>1032381687</v>
      </c>
      <c r="D206" s="204" t="s">
        <v>1843</v>
      </c>
      <c r="E206" s="164" t="s">
        <v>292</v>
      </c>
      <c r="F206" s="108" t="s">
        <v>1234</v>
      </c>
      <c r="G206" s="98">
        <v>46036</v>
      </c>
      <c r="H206" s="105">
        <v>16270260</v>
      </c>
      <c r="I206" s="164" t="s">
        <v>1931</v>
      </c>
      <c r="J206" s="98">
        <v>46036</v>
      </c>
      <c r="K206" s="98">
        <v>46218</v>
      </c>
      <c r="L206" s="164" t="s">
        <v>288</v>
      </c>
      <c r="M206" s="164" t="s">
        <v>288</v>
      </c>
      <c r="N206" s="164" t="s">
        <v>288</v>
      </c>
      <c r="O206" s="138">
        <v>7</v>
      </c>
      <c r="P206" s="105">
        <v>1519750</v>
      </c>
      <c r="Q206" s="169">
        <v>46036</v>
      </c>
      <c r="R206" s="285">
        <v>46053</v>
      </c>
      <c r="S206" s="105">
        <v>2681911</v>
      </c>
      <c r="T206" s="102">
        <v>46054</v>
      </c>
      <c r="U206" s="264">
        <v>46081</v>
      </c>
      <c r="V206" s="105">
        <v>2681911</v>
      </c>
      <c r="W206" s="102">
        <v>46082</v>
      </c>
      <c r="X206" s="285">
        <v>46112</v>
      </c>
      <c r="Y206" s="105">
        <v>2681911</v>
      </c>
      <c r="Z206" s="160">
        <v>46113</v>
      </c>
      <c r="AA206" s="264">
        <v>46142</v>
      </c>
      <c r="AB206" s="105">
        <v>2681911</v>
      </c>
      <c r="AC206" s="160">
        <v>46143</v>
      </c>
      <c r="AD206" s="264">
        <v>46173</v>
      </c>
      <c r="AE206" s="105">
        <v>2681911</v>
      </c>
      <c r="AF206" s="160">
        <v>46174</v>
      </c>
      <c r="AG206" s="264">
        <v>46203</v>
      </c>
      <c r="AH206" s="103">
        <v>1340955</v>
      </c>
      <c r="AI206" s="160">
        <v>46204</v>
      </c>
      <c r="AJ206" s="160">
        <v>46218</v>
      </c>
      <c r="AK206" s="111"/>
      <c r="AN206" s="170"/>
      <c r="AQ206" s="170"/>
      <c r="AT206" s="170"/>
      <c r="AW206" s="170"/>
      <c r="BI206" s="162" t="s">
        <v>278</v>
      </c>
      <c r="BJ206" s="158" t="s">
        <v>332</v>
      </c>
      <c r="BK206" s="162" t="s">
        <v>280</v>
      </c>
      <c r="BL206" s="138">
        <v>35</v>
      </c>
      <c r="BM206" s="160">
        <v>46036</v>
      </c>
      <c r="BN206" s="176">
        <v>2238444243</v>
      </c>
      <c r="BO206" s="158">
        <v>189</v>
      </c>
      <c r="BP206" s="160">
        <v>46036</v>
      </c>
      <c r="BQ206" s="172">
        <v>16270260</v>
      </c>
      <c r="BR206" s="136"/>
      <c r="BS206" s="137"/>
      <c r="BY206" s="161"/>
      <c r="BZ206" s="170"/>
      <c r="CC206" s="170"/>
      <c r="CF206" s="109"/>
      <c r="CG206" s="109"/>
      <c r="CH206" s="109"/>
      <c r="CI206" s="109"/>
      <c r="CJ206" s="109"/>
      <c r="CK206" s="109"/>
      <c r="CL206" s="109"/>
      <c r="CM206" s="109"/>
      <c r="CN206" s="109"/>
      <c r="CO206" s="109"/>
      <c r="CP206" s="137"/>
      <c r="CQ206" s="109"/>
      <c r="CR206" s="109"/>
      <c r="CS206" s="166" t="s">
        <v>1987</v>
      </c>
      <c r="CT206" s="280">
        <v>1032381687</v>
      </c>
      <c r="CU206" s="158">
        <v>283</v>
      </c>
      <c r="CV206" s="158" t="s">
        <v>774</v>
      </c>
      <c r="CY206" s="190">
        <v>9609</v>
      </c>
      <c r="CZ206" s="159" t="s">
        <v>290</v>
      </c>
      <c r="DA206" s="283">
        <f t="shared" si="9"/>
        <v>16270260</v>
      </c>
      <c r="DB206" s="284">
        <f t="shared" si="10"/>
        <v>0</v>
      </c>
      <c r="DC206" s="283">
        <f t="shared" si="11"/>
        <v>0</v>
      </c>
      <c r="DZ206" s="239" t="s">
        <v>1844</v>
      </c>
      <c r="EA206" s="158" t="s">
        <v>278</v>
      </c>
    </row>
    <row r="207" spans="1:131" s="108" customFormat="1" hidden="1" x14ac:dyDescent="0.2">
      <c r="A207" s="164"/>
      <c r="B207" s="164" t="s">
        <v>1845</v>
      </c>
      <c r="C207" s="201">
        <v>53139345</v>
      </c>
      <c r="D207" s="164" t="s">
        <v>564</v>
      </c>
      <c r="E207" s="164" t="s">
        <v>292</v>
      </c>
      <c r="F207" s="164" t="s">
        <v>565</v>
      </c>
      <c r="G207" s="98">
        <v>46036</v>
      </c>
      <c r="H207" s="105">
        <v>14557610</v>
      </c>
      <c r="I207" s="164" t="s">
        <v>1931</v>
      </c>
      <c r="J207" s="98">
        <v>46036</v>
      </c>
      <c r="K207" s="98">
        <v>46218</v>
      </c>
      <c r="L207" s="164" t="s">
        <v>288</v>
      </c>
      <c r="M207" s="164" t="s">
        <v>288</v>
      </c>
      <c r="N207" s="164" t="s">
        <v>288</v>
      </c>
      <c r="O207" s="138">
        <v>7</v>
      </c>
      <c r="P207" s="105">
        <v>1359777</v>
      </c>
      <c r="Q207" s="169">
        <v>46036</v>
      </c>
      <c r="R207" s="285">
        <v>46053</v>
      </c>
      <c r="S207" s="105">
        <v>2399606</v>
      </c>
      <c r="T207" s="102">
        <v>46054</v>
      </c>
      <c r="U207" s="264">
        <v>46081</v>
      </c>
      <c r="V207" s="105">
        <v>2399606</v>
      </c>
      <c r="W207" s="102">
        <v>46082</v>
      </c>
      <c r="X207" s="285">
        <v>46112</v>
      </c>
      <c r="Y207" s="105">
        <v>2399606</v>
      </c>
      <c r="Z207" s="160">
        <v>46113</v>
      </c>
      <c r="AA207" s="264">
        <v>46142</v>
      </c>
      <c r="AB207" s="105">
        <v>2399606</v>
      </c>
      <c r="AC207" s="160">
        <v>46143</v>
      </c>
      <c r="AD207" s="264">
        <v>46173</v>
      </c>
      <c r="AE207" s="105">
        <v>2399606</v>
      </c>
      <c r="AF207" s="160">
        <v>46174</v>
      </c>
      <c r="AG207" s="264">
        <v>46203</v>
      </c>
      <c r="AH207" s="103">
        <v>1199803</v>
      </c>
      <c r="AI207" s="160">
        <v>46204</v>
      </c>
      <c r="AJ207" s="160">
        <v>46218</v>
      </c>
      <c r="AK207" s="111"/>
      <c r="AN207" s="170"/>
      <c r="AQ207" s="170"/>
      <c r="AT207" s="170"/>
      <c r="AW207" s="170"/>
      <c r="BI207" s="162" t="s">
        <v>278</v>
      </c>
      <c r="BJ207" s="158" t="s">
        <v>332</v>
      </c>
      <c r="BK207" s="162" t="s">
        <v>280</v>
      </c>
      <c r="BL207" s="138">
        <v>35</v>
      </c>
      <c r="BM207" s="160">
        <v>46036</v>
      </c>
      <c r="BN207" s="176">
        <v>2238444243</v>
      </c>
      <c r="BO207" s="158">
        <v>158</v>
      </c>
      <c r="BP207" s="160">
        <v>46036</v>
      </c>
      <c r="BQ207" s="172">
        <v>14557610</v>
      </c>
      <c r="BR207" s="136"/>
      <c r="BS207" s="137"/>
      <c r="BY207" s="161"/>
      <c r="BZ207" s="170"/>
      <c r="CC207" s="170"/>
      <c r="CF207" s="109"/>
      <c r="CG207" s="109"/>
      <c r="CH207" s="109"/>
      <c r="CI207" s="109"/>
      <c r="CJ207" s="109"/>
      <c r="CK207" s="109"/>
      <c r="CL207" s="109"/>
      <c r="CM207" s="109"/>
      <c r="CN207" s="109"/>
      <c r="CO207" s="109"/>
      <c r="CP207" s="109"/>
      <c r="CQ207" s="109"/>
      <c r="CR207" s="109"/>
      <c r="CS207" s="166" t="s">
        <v>1988</v>
      </c>
      <c r="CT207" s="168">
        <v>53139345</v>
      </c>
      <c r="CU207" s="158">
        <v>283</v>
      </c>
      <c r="CV207" s="158" t="s">
        <v>774</v>
      </c>
      <c r="CY207" s="162">
        <v>8299</v>
      </c>
      <c r="CZ207" s="162" t="s">
        <v>290</v>
      </c>
      <c r="DA207" s="283">
        <f t="shared" si="9"/>
        <v>14557610</v>
      </c>
      <c r="DB207" s="284">
        <f t="shared" si="10"/>
        <v>0</v>
      </c>
      <c r="DC207" s="283">
        <f t="shared" si="11"/>
        <v>0</v>
      </c>
      <c r="DZ207" s="239" t="s">
        <v>1846</v>
      </c>
      <c r="EA207" s="158" t="s">
        <v>278</v>
      </c>
    </row>
    <row r="208" spans="1:131" s="108" customFormat="1" hidden="1" x14ac:dyDescent="0.2">
      <c r="A208" s="164"/>
      <c r="B208" s="164" t="s">
        <v>1847</v>
      </c>
      <c r="C208" s="201">
        <v>1010063403</v>
      </c>
      <c r="D208" s="164" t="s">
        <v>566</v>
      </c>
      <c r="E208" s="164" t="s">
        <v>291</v>
      </c>
      <c r="F208" s="164" t="s">
        <v>560</v>
      </c>
      <c r="G208" s="98">
        <v>46036</v>
      </c>
      <c r="H208" s="105">
        <v>20551907</v>
      </c>
      <c r="I208" s="164" t="s">
        <v>1931</v>
      </c>
      <c r="J208" s="98">
        <v>46036</v>
      </c>
      <c r="K208" s="98">
        <v>46218</v>
      </c>
      <c r="L208" s="164" t="s">
        <v>288</v>
      </c>
      <c r="M208" s="164" t="s">
        <v>288</v>
      </c>
      <c r="N208" s="164" t="s">
        <v>288</v>
      </c>
      <c r="O208" s="138">
        <v>7</v>
      </c>
      <c r="P208" s="105">
        <v>1919684</v>
      </c>
      <c r="Q208" s="169">
        <v>46036</v>
      </c>
      <c r="R208" s="285">
        <v>46053</v>
      </c>
      <c r="S208" s="105">
        <v>3387677</v>
      </c>
      <c r="T208" s="102">
        <v>46054</v>
      </c>
      <c r="U208" s="264">
        <v>46081</v>
      </c>
      <c r="V208" s="105">
        <v>3387677</v>
      </c>
      <c r="W208" s="102">
        <v>46082</v>
      </c>
      <c r="X208" s="285">
        <v>46112</v>
      </c>
      <c r="Y208" s="105">
        <v>3387677</v>
      </c>
      <c r="Z208" s="160">
        <v>46113</v>
      </c>
      <c r="AA208" s="264">
        <v>46142</v>
      </c>
      <c r="AB208" s="105">
        <v>3387677</v>
      </c>
      <c r="AC208" s="160">
        <v>46143</v>
      </c>
      <c r="AD208" s="264">
        <v>46173</v>
      </c>
      <c r="AE208" s="105">
        <v>3387677</v>
      </c>
      <c r="AF208" s="160">
        <v>46174</v>
      </c>
      <c r="AG208" s="264">
        <v>46203</v>
      </c>
      <c r="AH208" s="103">
        <v>1693838</v>
      </c>
      <c r="AI208" s="160">
        <v>46204</v>
      </c>
      <c r="AJ208" s="160">
        <v>46218</v>
      </c>
      <c r="AK208" s="111"/>
      <c r="AN208" s="170"/>
      <c r="AQ208" s="170"/>
      <c r="AT208" s="170"/>
      <c r="AW208" s="170"/>
      <c r="BI208" s="162" t="s">
        <v>278</v>
      </c>
      <c r="BJ208" s="158" t="s">
        <v>332</v>
      </c>
      <c r="BK208" s="162" t="s">
        <v>280</v>
      </c>
      <c r="BL208" s="138">
        <v>35</v>
      </c>
      <c r="BM208" s="160">
        <v>46036</v>
      </c>
      <c r="BN208" s="176">
        <v>2238444243</v>
      </c>
      <c r="BO208" s="158">
        <v>183</v>
      </c>
      <c r="BP208" s="160">
        <v>46036</v>
      </c>
      <c r="BQ208" s="172">
        <v>20551907</v>
      </c>
      <c r="BR208" s="136"/>
      <c r="BS208" s="137"/>
      <c r="BY208" s="161"/>
      <c r="BZ208" s="170"/>
      <c r="CC208" s="170"/>
      <c r="CF208" s="109"/>
      <c r="CG208" s="109"/>
      <c r="CH208" s="109"/>
      <c r="CI208" s="109"/>
      <c r="CJ208" s="109"/>
      <c r="CK208" s="109"/>
      <c r="CL208" s="109"/>
      <c r="CM208" s="109"/>
      <c r="CN208" s="109"/>
      <c r="CO208" s="109"/>
      <c r="CP208" s="137"/>
      <c r="CQ208" s="109"/>
      <c r="CR208" s="109"/>
      <c r="CS208" s="166" t="s">
        <v>1989</v>
      </c>
      <c r="CT208" s="168">
        <v>1010063403</v>
      </c>
      <c r="CU208" s="158">
        <v>283</v>
      </c>
      <c r="CV208" s="158" t="s">
        <v>774</v>
      </c>
      <c r="CY208" s="162">
        <v>8299</v>
      </c>
      <c r="CZ208" s="162" t="s">
        <v>290</v>
      </c>
      <c r="DA208" s="283">
        <f t="shared" si="9"/>
        <v>20551907</v>
      </c>
      <c r="DB208" s="284">
        <f t="shared" si="10"/>
        <v>0</v>
      </c>
      <c r="DC208" s="283">
        <f t="shared" si="11"/>
        <v>0</v>
      </c>
      <c r="DZ208" s="239" t="s">
        <v>1848</v>
      </c>
      <c r="EA208" s="180" t="s">
        <v>278</v>
      </c>
    </row>
    <row r="209" spans="1:131" s="108" customFormat="1" hidden="1" x14ac:dyDescent="0.2">
      <c r="A209" s="164" t="s">
        <v>436</v>
      </c>
      <c r="B209" s="164" t="s">
        <v>1990</v>
      </c>
      <c r="C209" s="201"/>
      <c r="D209" s="164" t="s">
        <v>436</v>
      </c>
      <c r="E209" s="164"/>
      <c r="F209" s="164"/>
      <c r="G209" s="98"/>
      <c r="H209" s="105"/>
      <c r="I209" s="164"/>
      <c r="J209" s="98"/>
      <c r="K209" s="98"/>
      <c r="L209" s="164"/>
      <c r="M209" s="164"/>
      <c r="N209" s="164"/>
      <c r="O209" s="138"/>
      <c r="P209" s="105"/>
      <c r="Q209" s="169"/>
      <c r="R209" s="285"/>
      <c r="S209" s="105"/>
      <c r="T209" s="102"/>
      <c r="U209" s="264"/>
      <c r="V209" s="105"/>
      <c r="W209" s="102"/>
      <c r="X209" s="285"/>
      <c r="Y209" s="105"/>
      <c r="Z209" s="160"/>
      <c r="AA209" s="264"/>
      <c r="AB209" s="105"/>
      <c r="AC209" s="160"/>
      <c r="AD209" s="264"/>
      <c r="AE209" s="105"/>
      <c r="AF209" s="160"/>
      <c r="AG209" s="264"/>
      <c r="AH209" s="103"/>
      <c r="AI209" s="160"/>
      <c r="AJ209" s="160"/>
      <c r="AK209" s="111"/>
      <c r="AN209" s="170"/>
      <c r="AQ209" s="170"/>
      <c r="AT209" s="170"/>
      <c r="AW209" s="170"/>
      <c r="BI209" s="162"/>
      <c r="BJ209" s="158"/>
      <c r="BK209" s="162"/>
      <c r="BL209" s="138"/>
      <c r="BM209" s="160"/>
      <c r="BN209" s="176"/>
      <c r="BO209" s="158"/>
      <c r="BP209" s="160"/>
      <c r="BQ209" s="172"/>
      <c r="BR209" s="136"/>
      <c r="BS209" s="137"/>
      <c r="BY209" s="161"/>
      <c r="BZ209" s="170"/>
      <c r="CC209" s="170"/>
      <c r="CF209" s="109"/>
      <c r="CG209" s="109"/>
      <c r="CH209" s="109"/>
      <c r="CI209" s="109"/>
      <c r="CJ209" s="109"/>
      <c r="CK209" s="109"/>
      <c r="CL209" s="109"/>
      <c r="CM209" s="109"/>
      <c r="CN209" s="109"/>
      <c r="CO209" s="109"/>
      <c r="CP209" s="137"/>
      <c r="CQ209" s="109"/>
      <c r="CR209" s="109"/>
      <c r="CS209" s="166"/>
      <c r="CT209" s="168"/>
      <c r="CU209" s="158"/>
      <c r="CV209" s="158"/>
      <c r="CY209" s="162"/>
      <c r="CZ209" s="162"/>
      <c r="DA209" s="283"/>
      <c r="DB209" s="284"/>
      <c r="DC209" s="283"/>
      <c r="DZ209" s="239"/>
      <c r="EA209" s="180"/>
    </row>
    <row r="210" spans="1:131" s="108" customFormat="1" hidden="1" x14ac:dyDescent="0.2">
      <c r="A210" s="200" t="s">
        <v>3004</v>
      </c>
      <c r="B210" s="164" t="s">
        <v>1849</v>
      </c>
      <c r="C210" s="201">
        <v>86086256</v>
      </c>
      <c r="D210" s="164" t="s">
        <v>1096</v>
      </c>
      <c r="E210" s="164" t="s">
        <v>291</v>
      </c>
      <c r="F210" s="164" t="s">
        <v>430</v>
      </c>
      <c r="G210" s="98">
        <v>46036</v>
      </c>
      <c r="H210" s="105">
        <v>18331531</v>
      </c>
      <c r="I210" s="164" t="s">
        <v>1931</v>
      </c>
      <c r="J210" s="98">
        <v>46036</v>
      </c>
      <c r="K210" s="98">
        <v>46218</v>
      </c>
      <c r="L210" s="164" t="s">
        <v>288</v>
      </c>
      <c r="M210" s="164" t="s">
        <v>288</v>
      </c>
      <c r="N210" s="164" t="s">
        <v>288</v>
      </c>
      <c r="O210" s="138">
        <v>7</v>
      </c>
      <c r="P210" s="105">
        <v>1712286</v>
      </c>
      <c r="Q210" s="169">
        <v>46036</v>
      </c>
      <c r="R210" s="285">
        <v>46053</v>
      </c>
      <c r="S210" s="105">
        <v>4093444</v>
      </c>
      <c r="T210" s="102">
        <v>46054</v>
      </c>
      <c r="U210" s="264">
        <v>46081</v>
      </c>
      <c r="V210" s="105">
        <v>4093444</v>
      </c>
      <c r="W210" s="102">
        <v>46082</v>
      </c>
      <c r="X210" s="285">
        <v>46112</v>
      </c>
      <c r="Y210" s="105">
        <v>4093444</v>
      </c>
      <c r="Z210" s="160">
        <v>46113</v>
      </c>
      <c r="AA210" s="264">
        <v>46142</v>
      </c>
      <c r="AB210" s="105">
        <v>4093444</v>
      </c>
      <c r="AC210" s="160">
        <v>46143</v>
      </c>
      <c r="AD210" s="264">
        <v>46173</v>
      </c>
      <c r="AE210" s="105">
        <v>4093444</v>
      </c>
      <c r="AF210" s="160">
        <v>46174</v>
      </c>
      <c r="AG210" s="264">
        <v>46203</v>
      </c>
      <c r="AH210" s="103">
        <v>2046722</v>
      </c>
      <c r="AI210" s="160">
        <v>46204</v>
      </c>
      <c r="AJ210" s="160">
        <v>46218</v>
      </c>
      <c r="AK210" s="111"/>
      <c r="AN210" s="170"/>
      <c r="AQ210" s="170"/>
      <c r="AT210" s="170"/>
      <c r="AW210" s="170"/>
      <c r="BI210" s="162" t="s">
        <v>278</v>
      </c>
      <c r="BJ210" s="158" t="s">
        <v>332</v>
      </c>
      <c r="BK210" s="162" t="s">
        <v>280</v>
      </c>
      <c r="BL210" s="138">
        <v>35</v>
      </c>
      <c r="BM210" s="160">
        <v>46036</v>
      </c>
      <c r="BN210" s="176">
        <v>2238444243</v>
      </c>
      <c r="BO210" s="158">
        <v>172</v>
      </c>
      <c r="BP210" s="160">
        <v>46036</v>
      </c>
      <c r="BQ210" s="172">
        <v>18331531</v>
      </c>
      <c r="BR210" s="136"/>
      <c r="BS210" s="137"/>
      <c r="BX210" s="108">
        <v>1</v>
      </c>
      <c r="BY210" s="161">
        <v>46053</v>
      </c>
      <c r="BZ210" s="170">
        <v>5894697</v>
      </c>
      <c r="CA210" s="159">
        <v>217</v>
      </c>
      <c r="CB210" s="169">
        <v>46052</v>
      </c>
      <c r="CC210" s="107">
        <v>5894697</v>
      </c>
      <c r="CD210" s="159">
        <v>1007</v>
      </c>
      <c r="CE210" s="169">
        <v>46052</v>
      </c>
      <c r="CF210" s="107">
        <v>5894697</v>
      </c>
      <c r="CG210" s="159"/>
      <c r="CH210" s="159"/>
      <c r="CI210" s="341">
        <v>1</v>
      </c>
      <c r="CJ210" s="137">
        <v>46053</v>
      </c>
      <c r="CK210" s="109"/>
      <c r="CL210" s="109"/>
      <c r="CM210" s="109"/>
      <c r="CN210" s="109"/>
      <c r="CO210" s="109"/>
      <c r="CP210" s="109"/>
      <c r="CQ210" s="109"/>
      <c r="CR210" s="109"/>
      <c r="CS210" s="166" t="s">
        <v>3005</v>
      </c>
      <c r="CT210" s="168">
        <v>86086256</v>
      </c>
      <c r="CU210" s="158">
        <v>283</v>
      </c>
      <c r="CV210" s="158" t="s">
        <v>774</v>
      </c>
      <c r="CW210" s="159">
        <v>283</v>
      </c>
      <c r="CX210" s="159">
        <v>4003</v>
      </c>
      <c r="CY210" s="162">
        <v>7490</v>
      </c>
      <c r="CZ210" s="162" t="s">
        <v>290</v>
      </c>
      <c r="DA210" s="283">
        <f>P210+S210+V210+Y210+AB210+AE210+AH210+AK210+AN210+AQ210+AT210+AW210+AZ210+BC210+BF210</f>
        <v>24226228</v>
      </c>
      <c r="DB210" s="284">
        <f>H210+BZ210-DA210</f>
        <v>0</v>
      </c>
      <c r="DC210" s="283">
        <f>BQ210+CF210-DA210</f>
        <v>0</v>
      </c>
      <c r="DZ210" s="239" t="s">
        <v>1850</v>
      </c>
      <c r="EA210" s="235" t="s">
        <v>278</v>
      </c>
    </row>
    <row r="211" spans="1:131" s="108" customFormat="1" hidden="1" x14ac:dyDescent="0.2">
      <c r="A211" s="164"/>
      <c r="B211" s="164" t="s">
        <v>1851</v>
      </c>
      <c r="C211" s="201">
        <v>1121960705</v>
      </c>
      <c r="D211" s="164" t="s">
        <v>1302</v>
      </c>
      <c r="E211" s="164" t="s">
        <v>291</v>
      </c>
      <c r="F211" s="164" t="s">
        <v>1303</v>
      </c>
      <c r="G211" s="98">
        <v>46036</v>
      </c>
      <c r="H211" s="105">
        <v>18331531</v>
      </c>
      <c r="I211" s="164" t="s">
        <v>1931</v>
      </c>
      <c r="J211" s="98">
        <v>46036</v>
      </c>
      <c r="K211" s="98">
        <v>46218</v>
      </c>
      <c r="L211" s="164" t="s">
        <v>288</v>
      </c>
      <c r="M211" s="164" t="s">
        <v>288</v>
      </c>
      <c r="N211" s="164" t="s">
        <v>288</v>
      </c>
      <c r="O211" s="138">
        <v>7</v>
      </c>
      <c r="P211" s="105">
        <v>1712286</v>
      </c>
      <c r="Q211" s="169">
        <v>46036</v>
      </c>
      <c r="R211" s="285">
        <v>46053</v>
      </c>
      <c r="S211" s="105">
        <v>3021681</v>
      </c>
      <c r="T211" s="102">
        <v>46054</v>
      </c>
      <c r="U211" s="264">
        <v>46081</v>
      </c>
      <c r="V211" s="105">
        <v>3021681</v>
      </c>
      <c r="W211" s="102">
        <v>46082</v>
      </c>
      <c r="X211" s="285">
        <v>46112</v>
      </c>
      <c r="Y211" s="105">
        <v>3021681</v>
      </c>
      <c r="Z211" s="160">
        <v>46113</v>
      </c>
      <c r="AA211" s="264">
        <v>46142</v>
      </c>
      <c r="AB211" s="105">
        <v>3021681</v>
      </c>
      <c r="AC211" s="160">
        <v>46143</v>
      </c>
      <c r="AD211" s="264">
        <v>46173</v>
      </c>
      <c r="AE211" s="105">
        <v>3021681</v>
      </c>
      <c r="AF211" s="160">
        <v>46174</v>
      </c>
      <c r="AG211" s="264">
        <v>46203</v>
      </c>
      <c r="AH211" s="103">
        <v>1510840</v>
      </c>
      <c r="AI211" s="160">
        <v>46204</v>
      </c>
      <c r="AJ211" s="160">
        <v>46218</v>
      </c>
      <c r="AK211" s="111"/>
      <c r="AN211" s="170"/>
      <c r="AQ211" s="170"/>
      <c r="AT211" s="170"/>
      <c r="AW211" s="170"/>
      <c r="BI211" s="162" t="s">
        <v>278</v>
      </c>
      <c r="BJ211" s="158" t="s">
        <v>332</v>
      </c>
      <c r="BK211" s="162" t="s">
        <v>280</v>
      </c>
      <c r="BL211" s="138">
        <v>35</v>
      </c>
      <c r="BM211" s="160">
        <v>46036</v>
      </c>
      <c r="BN211" s="176">
        <v>2238444243</v>
      </c>
      <c r="BO211" s="158">
        <v>233</v>
      </c>
      <c r="BP211" s="160">
        <v>46036</v>
      </c>
      <c r="BQ211" s="172">
        <v>18331531</v>
      </c>
      <c r="BR211" s="136"/>
      <c r="BS211" s="137"/>
      <c r="BY211" s="161"/>
      <c r="BZ211" s="170"/>
      <c r="CC211" s="170"/>
      <c r="CF211" s="109"/>
      <c r="CG211" s="109"/>
      <c r="CH211" s="109"/>
      <c r="CI211" s="109"/>
      <c r="CJ211" s="109"/>
      <c r="CK211" s="109"/>
      <c r="CL211" s="109"/>
      <c r="CM211" s="109"/>
      <c r="CN211" s="109"/>
      <c r="CO211" s="109"/>
      <c r="CP211" s="137"/>
      <c r="CQ211" s="109"/>
      <c r="CR211" s="109"/>
      <c r="CS211" s="166" t="s">
        <v>1991</v>
      </c>
      <c r="CT211" s="168">
        <v>1121960705</v>
      </c>
      <c r="CU211" s="158">
        <v>283</v>
      </c>
      <c r="CV211" s="158" t="s">
        <v>774</v>
      </c>
      <c r="CY211" s="164">
        <v>7490</v>
      </c>
      <c r="CZ211" s="159" t="s">
        <v>290</v>
      </c>
      <c r="DA211" s="283">
        <f t="shared" si="9"/>
        <v>18331531</v>
      </c>
      <c r="DB211" s="284">
        <f t="shared" si="10"/>
        <v>0</v>
      </c>
      <c r="DC211" s="283">
        <f t="shared" si="11"/>
        <v>0</v>
      </c>
      <c r="DZ211" s="239" t="s">
        <v>1852</v>
      </c>
      <c r="EA211" s="235" t="s">
        <v>278</v>
      </c>
    </row>
    <row r="212" spans="1:131" s="108" customFormat="1" hidden="1" x14ac:dyDescent="0.2">
      <c r="B212" s="164" t="s">
        <v>1853</v>
      </c>
      <c r="C212" s="201">
        <v>86059230</v>
      </c>
      <c r="D212" s="164" t="s">
        <v>431</v>
      </c>
      <c r="E212" s="164" t="s">
        <v>291</v>
      </c>
      <c r="F212" s="164" t="s">
        <v>432</v>
      </c>
      <c r="G212" s="98">
        <v>46036</v>
      </c>
      <c r="H212" s="105">
        <v>32968687</v>
      </c>
      <c r="I212" s="164" t="s">
        <v>1931</v>
      </c>
      <c r="J212" s="98">
        <v>46036</v>
      </c>
      <c r="K212" s="98">
        <v>46218</v>
      </c>
      <c r="L212" s="164" t="s">
        <v>288</v>
      </c>
      <c r="M212" s="164" t="s">
        <v>288</v>
      </c>
      <c r="N212" s="164" t="s">
        <v>288</v>
      </c>
      <c r="O212" s="138">
        <v>7</v>
      </c>
      <c r="P212" s="105">
        <v>3079493</v>
      </c>
      <c r="Q212" s="169">
        <v>46036</v>
      </c>
      <c r="R212" s="285">
        <v>46053</v>
      </c>
      <c r="S212" s="105">
        <v>5434399</v>
      </c>
      <c r="T212" s="102">
        <v>46054</v>
      </c>
      <c r="U212" s="264">
        <v>46081</v>
      </c>
      <c r="V212" s="105">
        <v>5434399</v>
      </c>
      <c r="W212" s="102">
        <v>46082</v>
      </c>
      <c r="X212" s="285">
        <v>46112</v>
      </c>
      <c r="Y212" s="105">
        <v>5434399</v>
      </c>
      <c r="Z212" s="160">
        <v>46113</v>
      </c>
      <c r="AA212" s="264">
        <v>46142</v>
      </c>
      <c r="AB212" s="105">
        <v>5434399</v>
      </c>
      <c r="AC212" s="160">
        <v>46143</v>
      </c>
      <c r="AD212" s="264">
        <v>46173</v>
      </c>
      <c r="AE212" s="105">
        <v>5434399</v>
      </c>
      <c r="AF212" s="160">
        <v>46174</v>
      </c>
      <c r="AG212" s="264">
        <v>46203</v>
      </c>
      <c r="AH212" s="103">
        <v>2717199</v>
      </c>
      <c r="AI212" s="160">
        <v>46204</v>
      </c>
      <c r="AJ212" s="160">
        <v>46218</v>
      </c>
      <c r="AK212" s="111"/>
      <c r="AN212" s="170"/>
      <c r="AQ212" s="170"/>
      <c r="AT212" s="170"/>
      <c r="AW212" s="170"/>
      <c r="BI212" s="162" t="s">
        <v>278</v>
      </c>
      <c r="BJ212" s="158" t="s">
        <v>332</v>
      </c>
      <c r="BK212" s="162" t="s">
        <v>280</v>
      </c>
      <c r="BL212" s="138">
        <v>35</v>
      </c>
      <c r="BM212" s="160">
        <v>46036</v>
      </c>
      <c r="BN212" s="176">
        <v>2238444243</v>
      </c>
      <c r="BO212" s="158">
        <v>167</v>
      </c>
      <c r="BP212" s="160">
        <v>46036</v>
      </c>
      <c r="BQ212" s="172">
        <v>32968687</v>
      </c>
      <c r="BR212" s="136"/>
      <c r="BS212" s="137"/>
      <c r="BY212" s="161"/>
      <c r="BZ212" s="170"/>
      <c r="CC212" s="170"/>
      <c r="CF212" s="109"/>
      <c r="CG212" s="109"/>
      <c r="CH212" s="109"/>
      <c r="CI212" s="109"/>
      <c r="CJ212" s="109"/>
      <c r="CK212" s="109"/>
      <c r="CL212" s="109"/>
      <c r="CM212" s="109"/>
      <c r="CN212" s="109"/>
      <c r="CO212" s="109"/>
      <c r="CP212" s="109"/>
      <c r="CQ212" s="109"/>
      <c r="CR212" s="109"/>
      <c r="CS212" s="166" t="s">
        <v>1992</v>
      </c>
      <c r="CT212" s="168">
        <v>86059230</v>
      </c>
      <c r="CU212" s="158">
        <v>283</v>
      </c>
      <c r="CV212" s="158" t="s">
        <v>774</v>
      </c>
      <c r="CY212" s="190">
        <v>7310</v>
      </c>
      <c r="CZ212" s="159" t="s">
        <v>290</v>
      </c>
      <c r="DA212" s="283">
        <f t="shared" si="9"/>
        <v>32968687</v>
      </c>
      <c r="DB212" s="284">
        <f t="shared" si="10"/>
        <v>0</v>
      </c>
      <c r="DC212" s="283">
        <f t="shared" si="11"/>
        <v>0</v>
      </c>
      <c r="DZ212" s="239" t="s">
        <v>1854</v>
      </c>
      <c r="EA212" s="180" t="s">
        <v>278</v>
      </c>
    </row>
    <row r="213" spans="1:131" s="108" customFormat="1" hidden="1" x14ac:dyDescent="0.2">
      <c r="A213" s="164" t="s">
        <v>436</v>
      </c>
      <c r="B213" s="164" t="s">
        <v>1993</v>
      </c>
      <c r="C213" s="201"/>
      <c r="D213" s="164" t="s">
        <v>436</v>
      </c>
      <c r="E213" s="164"/>
      <c r="F213" s="164"/>
      <c r="G213" s="98"/>
      <c r="H213" s="105"/>
      <c r="I213" s="164"/>
      <c r="J213" s="98"/>
      <c r="K213" s="98"/>
      <c r="L213" s="164"/>
      <c r="M213" s="164"/>
      <c r="N213" s="164"/>
      <c r="O213" s="138"/>
      <c r="P213" s="105"/>
      <c r="Q213" s="169"/>
      <c r="R213" s="285"/>
      <c r="S213" s="105"/>
      <c r="T213" s="102"/>
      <c r="U213" s="264"/>
      <c r="V213" s="105"/>
      <c r="W213" s="102"/>
      <c r="X213" s="285"/>
      <c r="Y213" s="105"/>
      <c r="Z213" s="160"/>
      <c r="AA213" s="264"/>
      <c r="AB213" s="105"/>
      <c r="AC213" s="160"/>
      <c r="AD213" s="264"/>
      <c r="AE213" s="105"/>
      <c r="AF213" s="160"/>
      <c r="AG213" s="264"/>
      <c r="AH213" s="103"/>
      <c r="AI213" s="160"/>
      <c r="AJ213" s="160"/>
      <c r="AK213" s="111"/>
      <c r="AN213" s="170"/>
      <c r="AQ213" s="170"/>
      <c r="AT213" s="170"/>
      <c r="AW213" s="170"/>
      <c r="BI213" s="157"/>
      <c r="BJ213" s="157"/>
      <c r="BK213" s="157"/>
      <c r="BL213" s="138"/>
      <c r="BM213" s="160"/>
      <c r="BN213" s="176"/>
      <c r="BO213" s="158"/>
      <c r="BP213" s="160"/>
      <c r="BQ213" s="172"/>
      <c r="BR213" s="136"/>
      <c r="BS213" s="137"/>
      <c r="BY213" s="161"/>
      <c r="BZ213" s="170"/>
      <c r="CC213" s="170"/>
      <c r="CF213" s="109"/>
      <c r="CG213" s="109"/>
      <c r="CH213" s="109"/>
      <c r="CI213" s="109"/>
      <c r="CJ213" s="109"/>
      <c r="CK213" s="109"/>
      <c r="CL213" s="109"/>
      <c r="CM213" s="109"/>
      <c r="CN213" s="109"/>
      <c r="CO213" s="109"/>
      <c r="CP213" s="137"/>
      <c r="CQ213" s="109"/>
      <c r="CR213" s="109"/>
      <c r="CS213" s="166"/>
      <c r="CT213" s="168"/>
      <c r="CU213" s="158"/>
      <c r="CV213" s="158"/>
      <c r="CY213" s="162"/>
      <c r="CZ213" s="162"/>
      <c r="DA213" s="283"/>
      <c r="DB213" s="284"/>
      <c r="DC213" s="283"/>
      <c r="DZ213" s="159"/>
      <c r="EA213" s="235"/>
    </row>
    <row r="214" spans="1:131" s="108" customFormat="1" hidden="1" x14ac:dyDescent="0.2">
      <c r="A214" s="164"/>
      <c r="B214" s="164" t="s">
        <v>1441</v>
      </c>
      <c r="C214" s="203">
        <v>37310820</v>
      </c>
      <c r="D214" s="108" t="s">
        <v>570</v>
      </c>
      <c r="E214" s="164" t="s">
        <v>291</v>
      </c>
      <c r="F214" s="164" t="s">
        <v>1994</v>
      </c>
      <c r="G214" s="98">
        <v>46036</v>
      </c>
      <c r="H214" s="105">
        <v>32968687</v>
      </c>
      <c r="I214" s="164" t="s">
        <v>1931</v>
      </c>
      <c r="J214" s="98">
        <v>46036</v>
      </c>
      <c r="K214" s="98">
        <v>46218</v>
      </c>
      <c r="L214" s="164" t="s">
        <v>288</v>
      </c>
      <c r="M214" s="164" t="s">
        <v>288</v>
      </c>
      <c r="N214" s="164" t="s">
        <v>288</v>
      </c>
      <c r="O214" s="138">
        <v>7</v>
      </c>
      <c r="P214" s="105">
        <v>3079493</v>
      </c>
      <c r="Q214" s="169">
        <v>46036</v>
      </c>
      <c r="R214" s="285">
        <v>46053</v>
      </c>
      <c r="S214" s="105">
        <v>5434399</v>
      </c>
      <c r="T214" s="102">
        <v>46054</v>
      </c>
      <c r="U214" s="264">
        <v>46081</v>
      </c>
      <c r="V214" s="105">
        <v>5434399</v>
      </c>
      <c r="W214" s="102">
        <v>46082</v>
      </c>
      <c r="X214" s="285">
        <v>46112</v>
      </c>
      <c r="Y214" s="105">
        <v>5434399</v>
      </c>
      <c r="Z214" s="160">
        <v>46113</v>
      </c>
      <c r="AA214" s="264">
        <v>46142</v>
      </c>
      <c r="AB214" s="105">
        <v>5434399</v>
      </c>
      <c r="AC214" s="160">
        <v>46143</v>
      </c>
      <c r="AD214" s="264">
        <v>46173</v>
      </c>
      <c r="AE214" s="105">
        <v>5434399</v>
      </c>
      <c r="AF214" s="160">
        <v>46174</v>
      </c>
      <c r="AG214" s="264">
        <v>46203</v>
      </c>
      <c r="AH214" s="103">
        <v>2717199</v>
      </c>
      <c r="AI214" s="160">
        <v>46204</v>
      </c>
      <c r="AJ214" s="160">
        <v>46218</v>
      </c>
      <c r="AK214" s="111"/>
      <c r="AN214" s="170"/>
      <c r="AQ214" s="170"/>
      <c r="AT214" s="170"/>
      <c r="AW214" s="170"/>
      <c r="BI214" s="157" t="s">
        <v>703</v>
      </c>
      <c r="BJ214" s="157" t="s">
        <v>712</v>
      </c>
      <c r="BK214" s="157" t="s">
        <v>280</v>
      </c>
      <c r="BL214" s="138">
        <v>36</v>
      </c>
      <c r="BM214" s="160">
        <v>46036</v>
      </c>
      <c r="BN214" s="176">
        <v>231637167</v>
      </c>
      <c r="BO214" s="158">
        <v>99</v>
      </c>
      <c r="BP214" s="160">
        <v>46036</v>
      </c>
      <c r="BQ214" s="172">
        <v>32968687</v>
      </c>
      <c r="BR214" s="136"/>
      <c r="BS214" s="137"/>
      <c r="BY214" s="161"/>
      <c r="BZ214" s="170"/>
      <c r="CC214" s="170"/>
      <c r="CF214" s="109"/>
      <c r="CG214" s="109"/>
      <c r="CH214" s="109"/>
      <c r="CI214" s="109"/>
      <c r="CJ214" s="109"/>
      <c r="CK214" s="109"/>
      <c r="CL214" s="109"/>
      <c r="CM214" s="109"/>
      <c r="CN214" s="109"/>
      <c r="CO214" s="109"/>
      <c r="CP214" s="109"/>
      <c r="CQ214" s="109"/>
      <c r="CR214" s="109"/>
      <c r="CS214" s="166" t="s">
        <v>1995</v>
      </c>
      <c r="CT214" s="100">
        <v>37310820</v>
      </c>
      <c r="CU214" s="158">
        <v>518</v>
      </c>
      <c r="CV214" s="158" t="s">
        <v>775</v>
      </c>
      <c r="CY214" s="162">
        <v>8299</v>
      </c>
      <c r="CZ214" s="162" t="s">
        <v>290</v>
      </c>
      <c r="DA214" s="283">
        <f t="shared" si="9"/>
        <v>32968687</v>
      </c>
      <c r="DB214" s="284">
        <f t="shared" si="10"/>
        <v>0</v>
      </c>
      <c r="DC214" s="283">
        <f t="shared" si="11"/>
        <v>0</v>
      </c>
      <c r="DZ214" s="159" t="s">
        <v>1442</v>
      </c>
      <c r="EA214" s="235"/>
    </row>
    <row r="215" spans="1:131" s="108" customFormat="1" hidden="1" x14ac:dyDescent="0.2">
      <c r="A215" s="164" t="s">
        <v>436</v>
      </c>
      <c r="B215" s="164" t="s">
        <v>1996</v>
      </c>
      <c r="C215" s="201"/>
      <c r="D215" s="164" t="s">
        <v>436</v>
      </c>
      <c r="E215" s="164"/>
      <c r="F215" s="164"/>
      <c r="G215" s="98"/>
      <c r="H215" s="105"/>
      <c r="I215" s="164"/>
      <c r="J215" s="98"/>
      <c r="K215" s="98"/>
      <c r="L215" s="164"/>
      <c r="M215" s="164"/>
      <c r="N215" s="164"/>
      <c r="O215" s="138"/>
      <c r="P215" s="105"/>
      <c r="Q215" s="169"/>
      <c r="R215" s="285"/>
      <c r="S215" s="105"/>
      <c r="T215" s="102"/>
      <c r="U215" s="264"/>
      <c r="V215" s="105"/>
      <c r="W215" s="102"/>
      <c r="X215" s="285"/>
      <c r="Y215" s="105"/>
      <c r="Z215" s="160"/>
      <c r="AA215" s="264"/>
      <c r="AB215" s="105"/>
      <c r="AC215" s="160"/>
      <c r="AD215" s="264"/>
      <c r="AE215" s="105"/>
      <c r="AF215" s="160"/>
      <c r="AG215" s="264"/>
      <c r="AH215" s="103"/>
      <c r="AI215" s="160"/>
      <c r="AJ215" s="160"/>
      <c r="AK215" s="111"/>
      <c r="AN215" s="170"/>
      <c r="AQ215" s="170"/>
      <c r="AT215" s="170"/>
      <c r="AW215" s="170"/>
      <c r="BI215" s="157"/>
      <c r="BJ215" s="157"/>
      <c r="BK215" s="157"/>
      <c r="BL215" s="138"/>
      <c r="BM215" s="160"/>
      <c r="BN215" s="176"/>
      <c r="BO215" s="158"/>
      <c r="BP215" s="160"/>
      <c r="BQ215" s="172"/>
      <c r="BR215" s="136"/>
      <c r="BS215" s="137"/>
      <c r="BY215" s="161"/>
      <c r="BZ215" s="170"/>
      <c r="CC215" s="170"/>
      <c r="CF215" s="109"/>
      <c r="CG215" s="109"/>
      <c r="CH215" s="109"/>
      <c r="CI215" s="109"/>
      <c r="CJ215" s="109"/>
      <c r="CK215" s="109"/>
      <c r="CL215" s="109"/>
      <c r="CM215" s="109"/>
      <c r="CN215" s="109"/>
      <c r="CO215" s="109"/>
      <c r="CP215" s="137"/>
      <c r="CQ215" s="109"/>
      <c r="CR215" s="109"/>
      <c r="CS215" s="166"/>
      <c r="CT215" s="168"/>
      <c r="CU215" s="158"/>
      <c r="CV215" s="158"/>
      <c r="CY215" s="162"/>
      <c r="CZ215" s="162"/>
      <c r="DA215" s="283"/>
      <c r="DB215" s="284"/>
      <c r="DC215" s="283"/>
      <c r="DZ215" s="159"/>
      <c r="EA215" s="235"/>
    </row>
    <row r="216" spans="1:131" s="108" customFormat="1" hidden="1" x14ac:dyDescent="0.2">
      <c r="A216" s="164"/>
      <c r="B216" s="164" t="s">
        <v>1443</v>
      </c>
      <c r="C216" s="201">
        <v>1121858318</v>
      </c>
      <c r="D216" s="164" t="s">
        <v>571</v>
      </c>
      <c r="E216" s="164" t="s">
        <v>291</v>
      </c>
      <c r="F216" s="164" t="s">
        <v>1994</v>
      </c>
      <c r="G216" s="98">
        <v>46036</v>
      </c>
      <c r="H216" s="105">
        <v>24833560</v>
      </c>
      <c r="I216" s="164" t="s">
        <v>1931</v>
      </c>
      <c r="J216" s="98">
        <v>46036</v>
      </c>
      <c r="K216" s="98">
        <v>46218</v>
      </c>
      <c r="L216" s="164" t="s">
        <v>288</v>
      </c>
      <c r="M216" s="164" t="s">
        <v>288</v>
      </c>
      <c r="N216" s="164" t="s">
        <v>288</v>
      </c>
      <c r="O216" s="138">
        <v>7</v>
      </c>
      <c r="P216" s="105">
        <v>2319618</v>
      </c>
      <c r="Q216" s="169">
        <v>46036</v>
      </c>
      <c r="R216" s="285">
        <v>46053</v>
      </c>
      <c r="S216" s="105">
        <v>4093444</v>
      </c>
      <c r="T216" s="102">
        <v>46054</v>
      </c>
      <c r="U216" s="264">
        <v>46081</v>
      </c>
      <c r="V216" s="105">
        <v>4093444</v>
      </c>
      <c r="W216" s="102">
        <v>46082</v>
      </c>
      <c r="X216" s="285">
        <v>46112</v>
      </c>
      <c r="Y216" s="105">
        <v>4093444</v>
      </c>
      <c r="Z216" s="160">
        <v>46113</v>
      </c>
      <c r="AA216" s="264">
        <v>46142</v>
      </c>
      <c r="AB216" s="105">
        <v>4093444</v>
      </c>
      <c r="AC216" s="160">
        <v>46143</v>
      </c>
      <c r="AD216" s="264">
        <v>46173</v>
      </c>
      <c r="AE216" s="105">
        <v>4093444</v>
      </c>
      <c r="AF216" s="160">
        <v>46174</v>
      </c>
      <c r="AG216" s="264">
        <v>46203</v>
      </c>
      <c r="AH216" s="103">
        <v>2046722</v>
      </c>
      <c r="AI216" s="160">
        <v>46204</v>
      </c>
      <c r="AJ216" s="160">
        <v>46218</v>
      </c>
      <c r="AK216" s="111"/>
      <c r="AN216" s="170"/>
      <c r="AQ216" s="170"/>
      <c r="AT216" s="170"/>
      <c r="AW216" s="170"/>
      <c r="BI216" s="157" t="s">
        <v>703</v>
      </c>
      <c r="BJ216" s="157" t="s">
        <v>712</v>
      </c>
      <c r="BK216" s="157" t="s">
        <v>280</v>
      </c>
      <c r="BL216" s="138">
        <v>36</v>
      </c>
      <c r="BM216" s="160">
        <v>46036</v>
      </c>
      <c r="BN216" s="176">
        <v>231637167</v>
      </c>
      <c r="BO216" s="158">
        <v>101</v>
      </c>
      <c r="BP216" s="160">
        <v>46036</v>
      </c>
      <c r="BQ216" s="172">
        <v>24833560</v>
      </c>
      <c r="BR216" s="136"/>
      <c r="BS216" s="137"/>
      <c r="BY216" s="161"/>
      <c r="BZ216" s="170"/>
      <c r="CC216" s="170"/>
      <c r="CF216" s="109"/>
      <c r="CG216" s="109"/>
      <c r="CH216" s="109"/>
      <c r="CI216" s="109"/>
      <c r="CJ216" s="109"/>
      <c r="CK216" s="109"/>
      <c r="CL216" s="109"/>
      <c r="CM216" s="109"/>
      <c r="CN216" s="109"/>
      <c r="CO216" s="109"/>
      <c r="CP216" s="137"/>
      <c r="CQ216" s="109"/>
      <c r="CR216" s="109"/>
      <c r="CS216" s="166" t="s">
        <v>1997</v>
      </c>
      <c r="CT216" s="99">
        <v>1121858318.0999999</v>
      </c>
      <c r="CU216" s="158">
        <v>518</v>
      </c>
      <c r="CV216" s="158" t="s">
        <v>775</v>
      </c>
      <c r="CY216" s="162">
        <v>8299</v>
      </c>
      <c r="CZ216" s="162" t="s">
        <v>290</v>
      </c>
      <c r="DA216" s="283">
        <f t="shared" si="9"/>
        <v>24833560</v>
      </c>
      <c r="DB216" s="284">
        <f t="shared" si="10"/>
        <v>0</v>
      </c>
      <c r="DC216" s="283">
        <f t="shared" si="11"/>
        <v>0</v>
      </c>
      <c r="DZ216" s="159" t="s">
        <v>1444</v>
      </c>
      <c r="EA216" s="235"/>
    </row>
    <row r="217" spans="1:131" s="108" customFormat="1" hidden="1" x14ac:dyDescent="0.2">
      <c r="A217" s="164"/>
      <c r="B217" s="164" t="s">
        <v>1445</v>
      </c>
      <c r="C217" s="201">
        <v>86055150</v>
      </c>
      <c r="D217" s="164" t="s">
        <v>572</v>
      </c>
      <c r="E217" s="164" t="s">
        <v>291</v>
      </c>
      <c r="F217" s="164" t="s">
        <v>1994</v>
      </c>
      <c r="G217" s="98">
        <v>46036</v>
      </c>
      <c r="H217" s="105">
        <v>24833560</v>
      </c>
      <c r="I217" s="164" t="s">
        <v>1931</v>
      </c>
      <c r="J217" s="98">
        <v>46036</v>
      </c>
      <c r="K217" s="98">
        <v>46218</v>
      </c>
      <c r="L217" s="164" t="s">
        <v>288</v>
      </c>
      <c r="M217" s="164" t="s">
        <v>288</v>
      </c>
      <c r="N217" s="164" t="s">
        <v>288</v>
      </c>
      <c r="O217" s="138">
        <v>7</v>
      </c>
      <c r="P217" s="105">
        <v>2319618</v>
      </c>
      <c r="Q217" s="169">
        <v>46036</v>
      </c>
      <c r="R217" s="285">
        <v>46053</v>
      </c>
      <c r="S217" s="105">
        <v>4093444</v>
      </c>
      <c r="T217" s="102">
        <v>46054</v>
      </c>
      <c r="U217" s="264">
        <v>46081</v>
      </c>
      <c r="V217" s="105">
        <v>4093444</v>
      </c>
      <c r="W217" s="102">
        <v>46082</v>
      </c>
      <c r="X217" s="285">
        <v>46112</v>
      </c>
      <c r="Y217" s="105">
        <v>4093444</v>
      </c>
      <c r="Z217" s="160">
        <v>46113</v>
      </c>
      <c r="AA217" s="264">
        <v>46142</v>
      </c>
      <c r="AB217" s="105">
        <v>4093444</v>
      </c>
      <c r="AC217" s="160">
        <v>46143</v>
      </c>
      <c r="AD217" s="264">
        <v>46173</v>
      </c>
      <c r="AE217" s="105">
        <v>4093444</v>
      </c>
      <c r="AF217" s="160">
        <v>46174</v>
      </c>
      <c r="AG217" s="264">
        <v>46203</v>
      </c>
      <c r="AH217" s="103">
        <v>2046722</v>
      </c>
      <c r="AI217" s="160">
        <v>46204</v>
      </c>
      <c r="AJ217" s="160">
        <v>46218</v>
      </c>
      <c r="AK217" s="111"/>
      <c r="AN217" s="170"/>
      <c r="AQ217" s="170"/>
      <c r="AT217" s="170"/>
      <c r="AW217" s="170"/>
      <c r="BI217" s="157" t="s">
        <v>703</v>
      </c>
      <c r="BJ217" s="157" t="s">
        <v>712</v>
      </c>
      <c r="BK217" s="157" t="s">
        <v>280</v>
      </c>
      <c r="BL217" s="138">
        <v>36</v>
      </c>
      <c r="BM217" s="160">
        <v>46036</v>
      </c>
      <c r="BN217" s="176">
        <v>231637167</v>
      </c>
      <c r="BO217" s="158">
        <v>102</v>
      </c>
      <c r="BP217" s="160">
        <v>46036</v>
      </c>
      <c r="BQ217" s="172">
        <v>24833560</v>
      </c>
      <c r="BR217" s="136"/>
      <c r="BS217" s="137"/>
      <c r="BY217" s="161"/>
      <c r="BZ217" s="170"/>
      <c r="CC217" s="170"/>
      <c r="CF217" s="109"/>
      <c r="CG217" s="109"/>
      <c r="CH217" s="109"/>
      <c r="CI217" s="109"/>
      <c r="CJ217" s="109"/>
      <c r="CK217" s="109"/>
      <c r="CL217" s="109"/>
      <c r="CM217" s="109"/>
      <c r="CN217" s="109"/>
      <c r="CO217" s="109"/>
      <c r="CP217" s="109"/>
      <c r="CQ217" s="109"/>
      <c r="CR217" s="109"/>
      <c r="CS217" s="166" t="s">
        <v>1998</v>
      </c>
      <c r="CT217" s="167">
        <v>86055150</v>
      </c>
      <c r="CU217" s="158">
        <v>518</v>
      </c>
      <c r="CV217" s="158" t="s">
        <v>775</v>
      </c>
      <c r="CY217" s="162">
        <v>7490</v>
      </c>
      <c r="CZ217" s="162" t="s">
        <v>290</v>
      </c>
      <c r="DA217" s="283">
        <f t="shared" si="9"/>
        <v>24833560</v>
      </c>
      <c r="DB217" s="284">
        <f t="shared" si="10"/>
        <v>0</v>
      </c>
      <c r="DC217" s="283">
        <f t="shared" si="11"/>
        <v>0</v>
      </c>
      <c r="DZ217" s="159" t="s">
        <v>1446</v>
      </c>
      <c r="EA217" s="235"/>
    </row>
    <row r="218" spans="1:131" s="108" customFormat="1" hidden="1" x14ac:dyDescent="0.2">
      <c r="A218" s="164"/>
      <c r="B218" s="164" t="s">
        <v>1447</v>
      </c>
      <c r="C218" s="201">
        <v>1121826918</v>
      </c>
      <c r="D218" s="164" t="s">
        <v>610</v>
      </c>
      <c r="E218" s="164" t="s">
        <v>291</v>
      </c>
      <c r="F218" s="164" t="s">
        <v>1994</v>
      </c>
      <c r="G218" s="98">
        <v>46036</v>
      </c>
      <c r="H218" s="105">
        <v>24833560</v>
      </c>
      <c r="I218" s="164" t="s">
        <v>1931</v>
      </c>
      <c r="J218" s="98">
        <v>46036</v>
      </c>
      <c r="K218" s="98">
        <v>46218</v>
      </c>
      <c r="L218" s="164" t="s">
        <v>288</v>
      </c>
      <c r="M218" s="164" t="s">
        <v>288</v>
      </c>
      <c r="N218" s="164" t="s">
        <v>288</v>
      </c>
      <c r="O218" s="138">
        <v>7</v>
      </c>
      <c r="P218" s="105">
        <v>2319618</v>
      </c>
      <c r="Q218" s="169">
        <v>46036</v>
      </c>
      <c r="R218" s="285">
        <v>46053</v>
      </c>
      <c r="S218" s="105">
        <v>4093444</v>
      </c>
      <c r="T218" s="102">
        <v>46054</v>
      </c>
      <c r="U218" s="264">
        <v>46081</v>
      </c>
      <c r="V218" s="105">
        <v>4093444</v>
      </c>
      <c r="W218" s="102">
        <v>46082</v>
      </c>
      <c r="X218" s="285">
        <v>46112</v>
      </c>
      <c r="Y218" s="105">
        <v>4093444</v>
      </c>
      <c r="Z218" s="160">
        <v>46113</v>
      </c>
      <c r="AA218" s="264">
        <v>46142</v>
      </c>
      <c r="AB218" s="105">
        <v>4093444</v>
      </c>
      <c r="AC218" s="160">
        <v>46143</v>
      </c>
      <c r="AD218" s="264">
        <v>46173</v>
      </c>
      <c r="AE218" s="105">
        <v>4093444</v>
      </c>
      <c r="AF218" s="160">
        <v>46174</v>
      </c>
      <c r="AG218" s="264">
        <v>46203</v>
      </c>
      <c r="AH218" s="103">
        <v>2046722</v>
      </c>
      <c r="AI218" s="160">
        <v>46204</v>
      </c>
      <c r="AJ218" s="160">
        <v>46218</v>
      </c>
      <c r="AK218" s="111"/>
      <c r="AN218" s="170"/>
      <c r="AQ218" s="170"/>
      <c r="AT218" s="170"/>
      <c r="AW218" s="170"/>
      <c r="BI218" s="157" t="s">
        <v>703</v>
      </c>
      <c r="BJ218" s="157" t="s">
        <v>712</v>
      </c>
      <c r="BK218" s="157" t="s">
        <v>280</v>
      </c>
      <c r="BL218" s="138">
        <v>36</v>
      </c>
      <c r="BM218" s="160">
        <v>46036</v>
      </c>
      <c r="BN218" s="176">
        <v>231637167</v>
      </c>
      <c r="BO218" s="158">
        <v>103</v>
      </c>
      <c r="BP218" s="160">
        <v>46036</v>
      </c>
      <c r="BQ218" s="172">
        <v>24833560</v>
      </c>
      <c r="BR218" s="136"/>
      <c r="BS218" s="137"/>
      <c r="BY218" s="161"/>
      <c r="BZ218" s="170"/>
      <c r="CC218" s="170"/>
      <c r="CF218" s="109"/>
      <c r="CG218" s="109"/>
      <c r="CH218" s="109"/>
      <c r="CI218" s="109"/>
      <c r="CJ218" s="109"/>
      <c r="CK218" s="109"/>
      <c r="CL218" s="109"/>
      <c r="CM218" s="109"/>
      <c r="CN218" s="109"/>
      <c r="CO218" s="109"/>
      <c r="CP218" s="137"/>
      <c r="CQ218" s="109"/>
      <c r="CR218" s="109"/>
      <c r="CS218" s="166" t="s">
        <v>1999</v>
      </c>
      <c r="CT218" s="167">
        <v>1121826918.0999999</v>
      </c>
      <c r="CU218" s="158">
        <v>518</v>
      </c>
      <c r="CV218" s="158" t="s">
        <v>775</v>
      </c>
      <c r="CY218" s="190">
        <v>8560</v>
      </c>
      <c r="CZ218" s="159" t="s">
        <v>289</v>
      </c>
      <c r="DA218" s="283">
        <f t="shared" si="9"/>
        <v>24833560</v>
      </c>
      <c r="DB218" s="284">
        <f t="shared" si="10"/>
        <v>0</v>
      </c>
      <c r="DC218" s="283">
        <f t="shared" si="11"/>
        <v>0</v>
      </c>
      <c r="DZ218" s="159" t="s">
        <v>1448</v>
      </c>
      <c r="EA218" s="235"/>
    </row>
    <row r="219" spans="1:131" s="108" customFormat="1" hidden="1" x14ac:dyDescent="0.2">
      <c r="A219" s="164"/>
      <c r="B219" s="164" t="s">
        <v>1449</v>
      </c>
      <c r="C219" s="201">
        <v>40388625</v>
      </c>
      <c r="D219" s="164" t="s">
        <v>573</v>
      </c>
      <c r="E219" s="164" t="s">
        <v>291</v>
      </c>
      <c r="F219" s="164" t="s">
        <v>1994</v>
      </c>
      <c r="G219" s="98">
        <v>46036</v>
      </c>
      <c r="H219" s="105">
        <v>24833560</v>
      </c>
      <c r="I219" s="164" t="s">
        <v>1931</v>
      </c>
      <c r="J219" s="98">
        <v>46036</v>
      </c>
      <c r="K219" s="98">
        <v>46218</v>
      </c>
      <c r="L219" s="164" t="s">
        <v>288</v>
      </c>
      <c r="M219" s="164" t="s">
        <v>288</v>
      </c>
      <c r="N219" s="164" t="s">
        <v>288</v>
      </c>
      <c r="O219" s="138">
        <v>7</v>
      </c>
      <c r="P219" s="105">
        <v>2319618</v>
      </c>
      <c r="Q219" s="169">
        <v>46036</v>
      </c>
      <c r="R219" s="285">
        <v>46053</v>
      </c>
      <c r="S219" s="105">
        <v>4093444</v>
      </c>
      <c r="T219" s="102">
        <v>46054</v>
      </c>
      <c r="U219" s="264">
        <v>46081</v>
      </c>
      <c r="V219" s="105">
        <v>4093444</v>
      </c>
      <c r="W219" s="102">
        <v>46082</v>
      </c>
      <c r="X219" s="285">
        <v>46112</v>
      </c>
      <c r="Y219" s="105">
        <v>4093444</v>
      </c>
      <c r="Z219" s="160">
        <v>46113</v>
      </c>
      <c r="AA219" s="264">
        <v>46142</v>
      </c>
      <c r="AB219" s="105">
        <v>4093444</v>
      </c>
      <c r="AC219" s="160">
        <v>46143</v>
      </c>
      <c r="AD219" s="264">
        <v>46173</v>
      </c>
      <c r="AE219" s="105">
        <v>4093444</v>
      </c>
      <c r="AF219" s="160">
        <v>46174</v>
      </c>
      <c r="AG219" s="264">
        <v>46203</v>
      </c>
      <c r="AH219" s="103">
        <v>2046722</v>
      </c>
      <c r="AI219" s="160">
        <v>46204</v>
      </c>
      <c r="AJ219" s="160">
        <v>46218</v>
      </c>
      <c r="AK219" s="111"/>
      <c r="AN219" s="170"/>
      <c r="AQ219" s="170"/>
      <c r="AT219" s="170"/>
      <c r="AW219" s="170"/>
      <c r="BI219" s="157" t="s">
        <v>703</v>
      </c>
      <c r="BJ219" s="157" t="s">
        <v>712</v>
      </c>
      <c r="BK219" s="157" t="s">
        <v>280</v>
      </c>
      <c r="BL219" s="138">
        <v>36</v>
      </c>
      <c r="BM219" s="160">
        <v>46036</v>
      </c>
      <c r="BN219" s="176">
        <v>231637167</v>
      </c>
      <c r="BO219" s="158">
        <v>104</v>
      </c>
      <c r="BP219" s="160">
        <v>46036</v>
      </c>
      <c r="BQ219" s="172">
        <v>24833560</v>
      </c>
      <c r="BR219" s="136"/>
      <c r="BS219" s="137"/>
      <c r="BY219" s="161"/>
      <c r="BZ219" s="170"/>
      <c r="CC219" s="170"/>
      <c r="CF219" s="109"/>
      <c r="CG219" s="109"/>
      <c r="CH219" s="109"/>
      <c r="CI219" s="109"/>
      <c r="CJ219" s="109"/>
      <c r="CK219" s="109"/>
      <c r="CL219" s="109"/>
      <c r="CM219" s="109"/>
      <c r="CN219" s="109"/>
      <c r="CO219" s="109"/>
      <c r="CP219" s="109"/>
      <c r="CQ219" s="109"/>
      <c r="CR219" s="109"/>
      <c r="CS219" s="166" t="s">
        <v>2000</v>
      </c>
      <c r="CT219" s="167">
        <v>40388625</v>
      </c>
      <c r="CU219" s="158">
        <v>518</v>
      </c>
      <c r="CV219" s="158" t="s">
        <v>775</v>
      </c>
      <c r="CY219" s="162">
        <v>7500</v>
      </c>
      <c r="CZ219" s="162" t="s">
        <v>290</v>
      </c>
      <c r="DA219" s="283">
        <f t="shared" si="9"/>
        <v>24833560</v>
      </c>
      <c r="DB219" s="284">
        <f t="shared" si="10"/>
        <v>0</v>
      </c>
      <c r="DC219" s="283">
        <f t="shared" si="11"/>
        <v>0</v>
      </c>
      <c r="DZ219" s="159" t="s">
        <v>1450</v>
      </c>
      <c r="EA219" s="235"/>
    </row>
    <row r="220" spans="1:131" s="108" customFormat="1" hidden="1" x14ac:dyDescent="0.2">
      <c r="A220" s="164"/>
      <c r="B220" s="164" t="s">
        <v>1451</v>
      </c>
      <c r="C220" s="201">
        <v>86060565</v>
      </c>
      <c r="D220" s="164" t="s">
        <v>899</v>
      </c>
      <c r="E220" s="164" t="s">
        <v>291</v>
      </c>
      <c r="F220" s="164" t="s">
        <v>1994</v>
      </c>
      <c r="G220" s="98">
        <v>46036</v>
      </c>
      <c r="H220" s="105">
        <v>24833560</v>
      </c>
      <c r="I220" s="164" t="s">
        <v>1931</v>
      </c>
      <c r="J220" s="98">
        <v>46036</v>
      </c>
      <c r="K220" s="98">
        <v>46218</v>
      </c>
      <c r="L220" s="164" t="s">
        <v>288</v>
      </c>
      <c r="M220" s="164" t="s">
        <v>288</v>
      </c>
      <c r="N220" s="164" t="s">
        <v>288</v>
      </c>
      <c r="O220" s="138">
        <v>7</v>
      </c>
      <c r="P220" s="105">
        <v>2319618</v>
      </c>
      <c r="Q220" s="169">
        <v>46036</v>
      </c>
      <c r="R220" s="285">
        <v>46053</v>
      </c>
      <c r="S220" s="105">
        <v>4093444</v>
      </c>
      <c r="T220" s="102">
        <v>46054</v>
      </c>
      <c r="U220" s="264">
        <v>46081</v>
      </c>
      <c r="V220" s="105">
        <v>4093444</v>
      </c>
      <c r="W220" s="102">
        <v>46082</v>
      </c>
      <c r="X220" s="285">
        <v>46112</v>
      </c>
      <c r="Y220" s="105">
        <v>4093444</v>
      </c>
      <c r="Z220" s="160">
        <v>46113</v>
      </c>
      <c r="AA220" s="264">
        <v>46142</v>
      </c>
      <c r="AB220" s="105">
        <v>4093444</v>
      </c>
      <c r="AC220" s="160">
        <v>46143</v>
      </c>
      <c r="AD220" s="264">
        <v>46173</v>
      </c>
      <c r="AE220" s="105">
        <v>4093444</v>
      </c>
      <c r="AF220" s="160">
        <v>46174</v>
      </c>
      <c r="AG220" s="264">
        <v>46203</v>
      </c>
      <c r="AH220" s="103">
        <v>2046722</v>
      </c>
      <c r="AI220" s="160">
        <v>46204</v>
      </c>
      <c r="AJ220" s="160">
        <v>46218</v>
      </c>
      <c r="AK220" s="111"/>
      <c r="AN220" s="170"/>
      <c r="AQ220" s="170"/>
      <c r="AT220" s="170"/>
      <c r="AW220" s="170"/>
      <c r="BI220" s="157" t="s">
        <v>703</v>
      </c>
      <c r="BJ220" s="157" t="s">
        <v>712</v>
      </c>
      <c r="BK220" s="157" t="s">
        <v>280</v>
      </c>
      <c r="BL220" s="138">
        <v>36</v>
      </c>
      <c r="BM220" s="160">
        <v>46036</v>
      </c>
      <c r="BN220" s="176">
        <v>231637167</v>
      </c>
      <c r="BO220" s="158">
        <v>105</v>
      </c>
      <c r="BP220" s="160">
        <v>46036</v>
      </c>
      <c r="BQ220" s="172">
        <v>24833560</v>
      </c>
      <c r="BR220" s="136"/>
      <c r="BS220" s="137"/>
      <c r="BY220" s="161"/>
      <c r="BZ220" s="170"/>
      <c r="CC220" s="170"/>
      <c r="CF220" s="109"/>
      <c r="CG220" s="109"/>
      <c r="CH220" s="109"/>
      <c r="CI220" s="109"/>
      <c r="CJ220" s="109"/>
      <c r="CK220" s="109"/>
      <c r="CL220" s="109"/>
      <c r="CM220" s="109"/>
      <c r="CN220" s="109"/>
      <c r="CO220" s="109"/>
      <c r="CP220" s="137"/>
      <c r="CQ220" s="109"/>
      <c r="CR220" s="109"/>
      <c r="CS220" s="166" t="s">
        <v>2001</v>
      </c>
      <c r="CT220" s="167">
        <v>86060565</v>
      </c>
      <c r="CU220" s="158">
        <v>518</v>
      </c>
      <c r="CV220" s="158" t="s">
        <v>775</v>
      </c>
      <c r="CY220" s="162">
        <v>6201</v>
      </c>
      <c r="CZ220" s="162" t="s">
        <v>290</v>
      </c>
      <c r="DA220" s="283">
        <f t="shared" si="9"/>
        <v>24833560</v>
      </c>
      <c r="DB220" s="284">
        <f t="shared" si="10"/>
        <v>0</v>
      </c>
      <c r="DC220" s="283">
        <f t="shared" si="11"/>
        <v>0</v>
      </c>
      <c r="DZ220" s="159" t="s">
        <v>1452</v>
      </c>
      <c r="EA220" s="235"/>
    </row>
    <row r="221" spans="1:131" s="108" customFormat="1" hidden="1" x14ac:dyDescent="0.2">
      <c r="A221" s="164"/>
      <c r="B221" s="164" t="s">
        <v>1453</v>
      </c>
      <c r="C221" s="201">
        <v>40187314</v>
      </c>
      <c r="D221" s="164" t="s">
        <v>1117</v>
      </c>
      <c r="E221" s="164" t="s">
        <v>291</v>
      </c>
      <c r="F221" s="164" t="s">
        <v>1994</v>
      </c>
      <c r="G221" s="98">
        <v>46036</v>
      </c>
      <c r="H221" s="105">
        <v>24833560</v>
      </c>
      <c r="I221" s="164" t="s">
        <v>1931</v>
      </c>
      <c r="J221" s="98">
        <v>46036</v>
      </c>
      <c r="K221" s="98">
        <v>46218</v>
      </c>
      <c r="L221" s="164" t="s">
        <v>288</v>
      </c>
      <c r="M221" s="164" t="s">
        <v>288</v>
      </c>
      <c r="N221" s="164" t="s">
        <v>288</v>
      </c>
      <c r="O221" s="138">
        <v>7</v>
      </c>
      <c r="P221" s="105">
        <v>2319618</v>
      </c>
      <c r="Q221" s="169">
        <v>46036</v>
      </c>
      <c r="R221" s="285">
        <v>46053</v>
      </c>
      <c r="S221" s="105">
        <v>4093444</v>
      </c>
      <c r="T221" s="102">
        <v>46054</v>
      </c>
      <c r="U221" s="264">
        <v>46081</v>
      </c>
      <c r="V221" s="105">
        <v>4093444</v>
      </c>
      <c r="W221" s="102">
        <v>46082</v>
      </c>
      <c r="X221" s="285">
        <v>46112</v>
      </c>
      <c r="Y221" s="105">
        <v>4093444</v>
      </c>
      <c r="Z221" s="160">
        <v>46113</v>
      </c>
      <c r="AA221" s="264">
        <v>46142</v>
      </c>
      <c r="AB221" s="105">
        <v>4093444</v>
      </c>
      <c r="AC221" s="160">
        <v>46143</v>
      </c>
      <c r="AD221" s="264">
        <v>46173</v>
      </c>
      <c r="AE221" s="105">
        <v>4093444</v>
      </c>
      <c r="AF221" s="160">
        <v>46174</v>
      </c>
      <c r="AG221" s="264">
        <v>46203</v>
      </c>
      <c r="AH221" s="103">
        <v>2046722</v>
      </c>
      <c r="AI221" s="160">
        <v>46204</v>
      </c>
      <c r="AJ221" s="160">
        <v>46218</v>
      </c>
      <c r="AK221" s="111"/>
      <c r="AN221" s="170"/>
      <c r="AQ221" s="170"/>
      <c r="AT221" s="170"/>
      <c r="AW221" s="170"/>
      <c r="BI221" s="157" t="s">
        <v>703</v>
      </c>
      <c r="BJ221" s="157" t="s">
        <v>712</v>
      </c>
      <c r="BK221" s="157" t="s">
        <v>280</v>
      </c>
      <c r="BL221" s="138">
        <v>36</v>
      </c>
      <c r="BM221" s="160">
        <v>46036</v>
      </c>
      <c r="BN221" s="176">
        <v>231637167</v>
      </c>
      <c r="BO221" s="158">
        <v>106</v>
      </c>
      <c r="BP221" s="160">
        <v>46036</v>
      </c>
      <c r="BQ221" s="172">
        <v>24833560</v>
      </c>
      <c r="BR221" s="136"/>
      <c r="BS221" s="137"/>
      <c r="BY221" s="161"/>
      <c r="BZ221" s="170"/>
      <c r="CC221" s="170"/>
      <c r="CF221" s="109"/>
      <c r="CG221" s="109"/>
      <c r="CH221" s="109"/>
      <c r="CI221" s="109"/>
      <c r="CJ221" s="109"/>
      <c r="CK221" s="109"/>
      <c r="CL221" s="109"/>
      <c r="CM221" s="109"/>
      <c r="CN221" s="109"/>
      <c r="CO221" s="109"/>
      <c r="CP221" s="109"/>
      <c r="CQ221" s="109"/>
      <c r="CR221" s="109"/>
      <c r="CS221" s="166" t="s">
        <v>2002</v>
      </c>
      <c r="CT221" s="168">
        <v>40187314</v>
      </c>
      <c r="CU221" s="158">
        <v>518</v>
      </c>
      <c r="CV221" s="158" t="s">
        <v>775</v>
      </c>
      <c r="CY221" s="162">
        <v>8299</v>
      </c>
      <c r="CZ221" s="162" t="s">
        <v>290</v>
      </c>
      <c r="DA221" s="283">
        <f t="shared" ref="DA221:DA284" si="12">P221+S221+V221+Y221+AB221+AE221+AH221+AK221+AN221+AQ221+AT221+AW221+AZ221+BC221+BF221</f>
        <v>24833560</v>
      </c>
      <c r="DB221" s="284">
        <f t="shared" ref="DB221:DB284" si="13">H221+BZ221-DA221</f>
        <v>0</v>
      </c>
      <c r="DC221" s="283">
        <f t="shared" ref="DC221:DC284" si="14">BQ221+CF221-DA221</f>
        <v>0</v>
      </c>
      <c r="DZ221" s="159" t="s">
        <v>1454</v>
      </c>
      <c r="EA221" s="235"/>
    </row>
    <row r="222" spans="1:131" s="108" customFormat="1" hidden="1" x14ac:dyDescent="0.2">
      <c r="A222" s="164"/>
      <c r="B222" s="164" t="s">
        <v>1435</v>
      </c>
      <c r="C222" s="201">
        <v>1121954993</v>
      </c>
      <c r="D222" s="164" t="s">
        <v>531</v>
      </c>
      <c r="E222" s="164" t="s">
        <v>291</v>
      </c>
      <c r="F222" s="164" t="s">
        <v>2003</v>
      </c>
      <c r="G222" s="98">
        <v>46036</v>
      </c>
      <c r="H222" s="105">
        <v>20551907</v>
      </c>
      <c r="I222" s="164" t="s">
        <v>1931</v>
      </c>
      <c r="J222" s="98">
        <v>46036</v>
      </c>
      <c r="K222" s="98">
        <v>46218</v>
      </c>
      <c r="L222" s="164" t="s">
        <v>288</v>
      </c>
      <c r="M222" s="164" t="s">
        <v>288</v>
      </c>
      <c r="N222" s="164" t="s">
        <v>288</v>
      </c>
      <c r="O222" s="138">
        <v>7</v>
      </c>
      <c r="P222" s="105">
        <v>1919684</v>
      </c>
      <c r="Q222" s="169">
        <v>46036</v>
      </c>
      <c r="R222" s="285">
        <v>46053</v>
      </c>
      <c r="S222" s="105">
        <v>3387677</v>
      </c>
      <c r="T222" s="102">
        <v>46054</v>
      </c>
      <c r="U222" s="264">
        <v>46081</v>
      </c>
      <c r="V222" s="105">
        <v>3387677</v>
      </c>
      <c r="W222" s="102">
        <v>46082</v>
      </c>
      <c r="X222" s="285">
        <v>46112</v>
      </c>
      <c r="Y222" s="105">
        <v>3387677</v>
      </c>
      <c r="Z222" s="160">
        <v>46113</v>
      </c>
      <c r="AA222" s="264">
        <v>46142</v>
      </c>
      <c r="AB222" s="105">
        <v>3387677</v>
      </c>
      <c r="AC222" s="160">
        <v>46143</v>
      </c>
      <c r="AD222" s="264">
        <v>46173</v>
      </c>
      <c r="AE222" s="105">
        <v>3387677</v>
      </c>
      <c r="AF222" s="160">
        <v>46174</v>
      </c>
      <c r="AG222" s="264">
        <v>46203</v>
      </c>
      <c r="AH222" s="103">
        <v>1693838</v>
      </c>
      <c r="AI222" s="160">
        <v>46204</v>
      </c>
      <c r="AJ222" s="160">
        <v>46218</v>
      </c>
      <c r="AK222" s="111"/>
      <c r="AN222" s="170"/>
      <c r="AQ222" s="170"/>
      <c r="AT222" s="170"/>
      <c r="AW222" s="170"/>
      <c r="BI222" s="158" t="s">
        <v>279</v>
      </c>
      <c r="BJ222" s="158" t="s">
        <v>328</v>
      </c>
      <c r="BK222" s="158" t="s">
        <v>327</v>
      </c>
      <c r="BL222" s="138">
        <v>47</v>
      </c>
      <c r="BM222" s="160">
        <v>46036</v>
      </c>
      <c r="BN222" s="176">
        <v>70219027</v>
      </c>
      <c r="BO222" s="158">
        <v>288</v>
      </c>
      <c r="BP222" s="160">
        <v>46036</v>
      </c>
      <c r="BQ222" s="172">
        <v>20551907</v>
      </c>
      <c r="BR222" s="136"/>
      <c r="BS222" s="137"/>
      <c r="BY222" s="161"/>
      <c r="BZ222" s="170"/>
      <c r="CC222" s="170"/>
      <c r="CF222" s="109"/>
      <c r="CG222" s="109"/>
      <c r="CH222" s="109"/>
      <c r="CI222" s="109"/>
      <c r="CJ222" s="109"/>
      <c r="CK222" s="109"/>
      <c r="CL222" s="109"/>
      <c r="CM222" s="109"/>
      <c r="CN222" s="109"/>
      <c r="CO222" s="109"/>
      <c r="CP222" s="137"/>
      <c r="CQ222" s="109"/>
      <c r="CR222" s="109"/>
      <c r="CS222" s="166" t="s">
        <v>2004</v>
      </c>
      <c r="CT222" s="99">
        <v>1121954993</v>
      </c>
      <c r="CU222" s="158">
        <v>539</v>
      </c>
      <c r="CV222" s="158" t="s">
        <v>769</v>
      </c>
      <c r="CY222" s="162">
        <v>7490</v>
      </c>
      <c r="CZ222" s="162" t="s">
        <v>290</v>
      </c>
      <c r="DA222" s="283">
        <f t="shared" si="12"/>
        <v>20551907</v>
      </c>
      <c r="DB222" s="284">
        <f t="shared" si="13"/>
        <v>0</v>
      </c>
      <c r="DC222" s="283">
        <f t="shared" si="14"/>
        <v>0</v>
      </c>
      <c r="DZ222" s="159" t="s">
        <v>1436</v>
      </c>
      <c r="EA222" s="235"/>
    </row>
    <row r="223" spans="1:131" s="108" customFormat="1" hidden="1" x14ac:dyDescent="0.2">
      <c r="A223" s="164"/>
      <c r="B223" s="164" t="s">
        <v>1437</v>
      </c>
      <c r="C223" s="201">
        <v>40187367</v>
      </c>
      <c r="D223" s="164" t="s">
        <v>532</v>
      </c>
      <c r="E223" s="164" t="s">
        <v>291</v>
      </c>
      <c r="F223" s="164" t="s">
        <v>2003</v>
      </c>
      <c r="G223" s="98">
        <v>46036</v>
      </c>
      <c r="H223" s="105">
        <v>24833560</v>
      </c>
      <c r="I223" s="164" t="s">
        <v>1931</v>
      </c>
      <c r="J223" s="98">
        <v>46036</v>
      </c>
      <c r="K223" s="98">
        <v>46218</v>
      </c>
      <c r="L223" s="164" t="s">
        <v>288</v>
      </c>
      <c r="M223" s="164" t="s">
        <v>288</v>
      </c>
      <c r="N223" s="164" t="s">
        <v>288</v>
      </c>
      <c r="O223" s="138">
        <v>7</v>
      </c>
      <c r="P223" s="105">
        <v>2319618</v>
      </c>
      <c r="Q223" s="169">
        <v>46036</v>
      </c>
      <c r="R223" s="285">
        <v>46053</v>
      </c>
      <c r="S223" s="105">
        <v>4093444</v>
      </c>
      <c r="T223" s="102">
        <v>46054</v>
      </c>
      <c r="U223" s="264">
        <v>46081</v>
      </c>
      <c r="V223" s="105">
        <v>4093444</v>
      </c>
      <c r="W223" s="102">
        <v>46082</v>
      </c>
      <c r="X223" s="285">
        <v>46112</v>
      </c>
      <c r="Y223" s="105">
        <v>4093444</v>
      </c>
      <c r="Z223" s="160">
        <v>46113</v>
      </c>
      <c r="AA223" s="264">
        <v>46142</v>
      </c>
      <c r="AB223" s="105">
        <v>4093444</v>
      </c>
      <c r="AC223" s="160">
        <v>46143</v>
      </c>
      <c r="AD223" s="264">
        <v>46173</v>
      </c>
      <c r="AE223" s="105">
        <v>4093444</v>
      </c>
      <c r="AF223" s="160">
        <v>46174</v>
      </c>
      <c r="AG223" s="264">
        <v>46203</v>
      </c>
      <c r="AH223" s="103">
        <v>2046722</v>
      </c>
      <c r="AI223" s="160">
        <v>46204</v>
      </c>
      <c r="AJ223" s="160">
        <v>46218</v>
      </c>
      <c r="AK223" s="111"/>
      <c r="AN223" s="170"/>
      <c r="AQ223" s="170"/>
      <c r="AT223" s="170"/>
      <c r="AW223" s="170"/>
      <c r="BI223" s="158" t="s">
        <v>279</v>
      </c>
      <c r="BJ223" s="158" t="s">
        <v>328</v>
      </c>
      <c r="BK223" s="158" t="s">
        <v>327</v>
      </c>
      <c r="BL223" s="138">
        <v>47</v>
      </c>
      <c r="BM223" s="160">
        <v>46036</v>
      </c>
      <c r="BN223" s="176">
        <v>70219027</v>
      </c>
      <c r="BO223" s="158">
        <v>289</v>
      </c>
      <c r="BP223" s="160">
        <v>46036</v>
      </c>
      <c r="BQ223" s="172">
        <v>24833560</v>
      </c>
      <c r="BR223" s="136"/>
      <c r="BS223" s="137"/>
      <c r="BY223" s="161"/>
      <c r="BZ223" s="170"/>
      <c r="CC223" s="170"/>
      <c r="CF223" s="109"/>
      <c r="CG223" s="109"/>
      <c r="CH223" s="109"/>
      <c r="CI223" s="109"/>
      <c r="CJ223" s="109"/>
      <c r="CK223" s="109"/>
      <c r="CL223" s="109"/>
      <c r="CM223" s="109"/>
      <c r="CN223" s="109"/>
      <c r="CO223" s="109"/>
      <c r="CP223" s="109"/>
      <c r="CQ223" s="109"/>
      <c r="CR223" s="109"/>
      <c r="CS223" s="166" t="s">
        <v>2005</v>
      </c>
      <c r="CT223" s="168">
        <v>40187367</v>
      </c>
      <c r="CU223" s="158">
        <v>539</v>
      </c>
      <c r="CV223" s="158" t="s">
        <v>769</v>
      </c>
      <c r="CY223" s="162">
        <v>3900</v>
      </c>
      <c r="CZ223" s="162" t="s">
        <v>290</v>
      </c>
      <c r="DA223" s="283">
        <f t="shared" si="12"/>
        <v>24833560</v>
      </c>
      <c r="DB223" s="284">
        <f t="shared" si="13"/>
        <v>0</v>
      </c>
      <c r="DC223" s="283">
        <f t="shared" si="14"/>
        <v>0</v>
      </c>
      <c r="DZ223" s="159" t="s">
        <v>1438</v>
      </c>
      <c r="EA223" s="235"/>
    </row>
    <row r="224" spans="1:131" s="108" customFormat="1" hidden="1" x14ac:dyDescent="0.2">
      <c r="A224" s="164"/>
      <c r="B224" s="164" t="s">
        <v>1439</v>
      </c>
      <c r="C224" s="201">
        <v>1121954316</v>
      </c>
      <c r="D224" s="164" t="s">
        <v>696</v>
      </c>
      <c r="E224" s="164" t="s">
        <v>291</v>
      </c>
      <c r="F224" s="164" t="s">
        <v>2003</v>
      </c>
      <c r="G224" s="98">
        <v>46036</v>
      </c>
      <c r="H224" s="105">
        <v>24833560</v>
      </c>
      <c r="I224" s="164" t="s">
        <v>1931</v>
      </c>
      <c r="J224" s="98">
        <v>46036</v>
      </c>
      <c r="K224" s="98">
        <v>46218</v>
      </c>
      <c r="L224" s="164" t="s">
        <v>288</v>
      </c>
      <c r="M224" s="164" t="s">
        <v>288</v>
      </c>
      <c r="N224" s="164" t="s">
        <v>288</v>
      </c>
      <c r="O224" s="138">
        <v>7</v>
      </c>
      <c r="P224" s="105">
        <v>2319618</v>
      </c>
      <c r="Q224" s="169">
        <v>46036</v>
      </c>
      <c r="R224" s="285">
        <v>46053</v>
      </c>
      <c r="S224" s="105">
        <v>4093444</v>
      </c>
      <c r="T224" s="102">
        <v>46054</v>
      </c>
      <c r="U224" s="264">
        <v>46081</v>
      </c>
      <c r="V224" s="105">
        <v>4093444</v>
      </c>
      <c r="W224" s="102">
        <v>46082</v>
      </c>
      <c r="X224" s="285">
        <v>46112</v>
      </c>
      <c r="Y224" s="105">
        <v>4093444</v>
      </c>
      <c r="Z224" s="160">
        <v>46113</v>
      </c>
      <c r="AA224" s="264">
        <v>46142</v>
      </c>
      <c r="AB224" s="105">
        <v>4093444</v>
      </c>
      <c r="AC224" s="160">
        <v>46143</v>
      </c>
      <c r="AD224" s="264">
        <v>46173</v>
      </c>
      <c r="AE224" s="105">
        <v>4093444</v>
      </c>
      <c r="AF224" s="160">
        <v>46174</v>
      </c>
      <c r="AG224" s="264">
        <v>46203</v>
      </c>
      <c r="AH224" s="103">
        <v>2046722</v>
      </c>
      <c r="AI224" s="160">
        <v>46204</v>
      </c>
      <c r="AJ224" s="160">
        <v>46218</v>
      </c>
      <c r="AK224" s="111"/>
      <c r="AN224" s="170"/>
      <c r="AQ224" s="170"/>
      <c r="AT224" s="170"/>
      <c r="AW224" s="170"/>
      <c r="BI224" s="158" t="s">
        <v>279</v>
      </c>
      <c r="BJ224" s="158" t="s">
        <v>328</v>
      </c>
      <c r="BK224" s="158" t="s">
        <v>327</v>
      </c>
      <c r="BL224" s="138">
        <v>47</v>
      </c>
      <c r="BM224" s="160">
        <v>46036</v>
      </c>
      <c r="BN224" s="176">
        <v>70219027</v>
      </c>
      <c r="BO224" s="158">
        <v>290</v>
      </c>
      <c r="BP224" s="160">
        <v>46036</v>
      </c>
      <c r="BQ224" s="172">
        <v>24833560</v>
      </c>
      <c r="BR224" s="136"/>
      <c r="BS224" s="137"/>
      <c r="BY224" s="161"/>
      <c r="BZ224" s="170"/>
      <c r="CC224" s="170"/>
      <c r="CF224" s="109"/>
      <c r="CG224" s="109"/>
      <c r="CH224" s="109"/>
      <c r="CI224" s="109"/>
      <c r="CJ224" s="109"/>
      <c r="CK224" s="109"/>
      <c r="CL224" s="109"/>
      <c r="CM224" s="109"/>
      <c r="CN224" s="109"/>
      <c r="CO224" s="109"/>
      <c r="CP224" s="137"/>
      <c r="CQ224" s="109"/>
      <c r="CR224" s="109"/>
      <c r="CS224" s="166" t="s">
        <v>2006</v>
      </c>
      <c r="CT224" s="168">
        <v>1121954316</v>
      </c>
      <c r="CU224" s="158">
        <v>539</v>
      </c>
      <c r="CV224" s="158" t="s">
        <v>769</v>
      </c>
      <c r="CY224" s="162">
        <v>7490</v>
      </c>
      <c r="CZ224" s="162" t="s">
        <v>290</v>
      </c>
      <c r="DA224" s="283">
        <f t="shared" si="12"/>
        <v>24833560</v>
      </c>
      <c r="DB224" s="284">
        <f t="shared" si="13"/>
        <v>0</v>
      </c>
      <c r="DC224" s="283">
        <f t="shared" si="14"/>
        <v>0</v>
      </c>
      <c r="DZ224" s="159" t="s">
        <v>1440</v>
      </c>
      <c r="EA224" s="235"/>
    </row>
    <row r="225" spans="1:131" s="108" customFormat="1" hidden="1" x14ac:dyDescent="0.2">
      <c r="A225" s="164"/>
      <c r="B225" s="164" t="s">
        <v>1425</v>
      </c>
      <c r="C225" s="201">
        <v>40436886</v>
      </c>
      <c r="D225" s="164" t="s">
        <v>574</v>
      </c>
      <c r="E225" s="164" t="s">
        <v>291</v>
      </c>
      <c r="F225" s="164" t="s">
        <v>2007</v>
      </c>
      <c r="G225" s="98">
        <v>46036</v>
      </c>
      <c r="H225" s="105">
        <v>24833560</v>
      </c>
      <c r="I225" s="164" t="s">
        <v>1931</v>
      </c>
      <c r="J225" s="98">
        <v>46036</v>
      </c>
      <c r="K225" s="98">
        <v>46218</v>
      </c>
      <c r="L225" s="164" t="s">
        <v>288</v>
      </c>
      <c r="M225" s="164" t="s">
        <v>288</v>
      </c>
      <c r="N225" s="164" t="s">
        <v>288</v>
      </c>
      <c r="O225" s="138">
        <v>7</v>
      </c>
      <c r="P225" s="105">
        <v>2319618</v>
      </c>
      <c r="Q225" s="169">
        <v>46036</v>
      </c>
      <c r="R225" s="285">
        <v>46053</v>
      </c>
      <c r="S225" s="105">
        <v>4093444</v>
      </c>
      <c r="T225" s="102">
        <v>46054</v>
      </c>
      <c r="U225" s="264">
        <v>46081</v>
      </c>
      <c r="V225" s="105">
        <v>4093444</v>
      </c>
      <c r="W225" s="102">
        <v>46082</v>
      </c>
      <c r="X225" s="285">
        <v>46112</v>
      </c>
      <c r="Y225" s="105">
        <v>4093444</v>
      </c>
      <c r="Z225" s="160">
        <v>46113</v>
      </c>
      <c r="AA225" s="264">
        <v>46142</v>
      </c>
      <c r="AB225" s="105">
        <v>4093444</v>
      </c>
      <c r="AC225" s="160">
        <v>46143</v>
      </c>
      <c r="AD225" s="264">
        <v>46173</v>
      </c>
      <c r="AE225" s="105">
        <v>4093444</v>
      </c>
      <c r="AF225" s="160">
        <v>46174</v>
      </c>
      <c r="AG225" s="264">
        <v>46203</v>
      </c>
      <c r="AH225" s="103">
        <v>2046722</v>
      </c>
      <c r="AI225" s="160">
        <v>46204</v>
      </c>
      <c r="AJ225" s="160">
        <v>46218</v>
      </c>
      <c r="AK225" s="111"/>
      <c r="AN225" s="170"/>
      <c r="AQ225" s="170"/>
      <c r="AT225" s="170"/>
      <c r="AW225" s="170"/>
      <c r="BI225" s="157" t="s">
        <v>275</v>
      </c>
      <c r="BJ225" s="157" t="s">
        <v>283</v>
      </c>
      <c r="BK225" s="157" t="s">
        <v>276</v>
      </c>
      <c r="BL225" s="138">
        <v>37</v>
      </c>
      <c r="BM225" s="160">
        <v>46036</v>
      </c>
      <c r="BN225" s="176">
        <v>117665771</v>
      </c>
      <c r="BO225" s="158">
        <v>107</v>
      </c>
      <c r="BP225" s="160">
        <v>46036</v>
      </c>
      <c r="BQ225" s="172">
        <v>24833560</v>
      </c>
      <c r="BR225" s="136"/>
      <c r="BS225" s="137"/>
      <c r="BY225" s="161"/>
      <c r="BZ225" s="170"/>
      <c r="CC225" s="170"/>
      <c r="CF225" s="109"/>
      <c r="CG225" s="109"/>
      <c r="CH225" s="109"/>
      <c r="CI225" s="109"/>
      <c r="CJ225" s="109"/>
      <c r="CK225" s="109"/>
      <c r="CL225" s="109"/>
      <c r="CM225" s="109"/>
      <c r="CN225" s="109"/>
      <c r="CO225" s="109"/>
      <c r="CP225" s="109"/>
      <c r="CQ225" s="109"/>
      <c r="CR225" s="109"/>
      <c r="CS225" s="166" t="s">
        <v>1326</v>
      </c>
      <c r="CT225" s="167">
        <v>40436886.600000001</v>
      </c>
      <c r="CU225" s="158">
        <v>500</v>
      </c>
      <c r="CV225" s="158" t="s">
        <v>2008</v>
      </c>
      <c r="CY225" s="162">
        <v>8299</v>
      </c>
      <c r="CZ225" s="162" t="s">
        <v>290</v>
      </c>
      <c r="DA225" s="283">
        <f t="shared" si="12"/>
        <v>24833560</v>
      </c>
      <c r="DB225" s="284">
        <f t="shared" si="13"/>
        <v>0</v>
      </c>
      <c r="DC225" s="283">
        <f t="shared" si="14"/>
        <v>0</v>
      </c>
      <c r="DZ225" s="159" t="s">
        <v>1426</v>
      </c>
      <c r="EA225" s="235"/>
    </row>
    <row r="226" spans="1:131" s="108" customFormat="1" hidden="1" x14ac:dyDescent="0.2">
      <c r="A226" s="164"/>
      <c r="B226" s="164" t="s">
        <v>1427</v>
      </c>
      <c r="C226" s="201">
        <v>40189728</v>
      </c>
      <c r="D226" s="164" t="s">
        <v>575</v>
      </c>
      <c r="E226" s="164" t="s">
        <v>291</v>
      </c>
      <c r="F226" s="164" t="s">
        <v>2009</v>
      </c>
      <c r="G226" s="98">
        <v>46036</v>
      </c>
      <c r="H226" s="105">
        <v>24833560</v>
      </c>
      <c r="I226" s="164" t="s">
        <v>1931</v>
      </c>
      <c r="J226" s="98">
        <v>46036</v>
      </c>
      <c r="K226" s="98">
        <v>46218</v>
      </c>
      <c r="L226" s="164" t="s">
        <v>288</v>
      </c>
      <c r="M226" s="164" t="s">
        <v>288</v>
      </c>
      <c r="N226" s="164" t="s">
        <v>288</v>
      </c>
      <c r="O226" s="138">
        <v>7</v>
      </c>
      <c r="P226" s="105">
        <v>2319618</v>
      </c>
      <c r="Q226" s="169">
        <v>46036</v>
      </c>
      <c r="R226" s="285">
        <v>46053</v>
      </c>
      <c r="S226" s="105">
        <v>4093444</v>
      </c>
      <c r="T226" s="102">
        <v>46054</v>
      </c>
      <c r="U226" s="264">
        <v>46081</v>
      </c>
      <c r="V226" s="105">
        <v>4093444</v>
      </c>
      <c r="W226" s="102">
        <v>46082</v>
      </c>
      <c r="X226" s="285">
        <v>46112</v>
      </c>
      <c r="Y226" s="105">
        <v>4093444</v>
      </c>
      <c r="Z226" s="160">
        <v>46113</v>
      </c>
      <c r="AA226" s="264">
        <v>46142</v>
      </c>
      <c r="AB226" s="105">
        <v>4093444</v>
      </c>
      <c r="AC226" s="160">
        <v>46143</v>
      </c>
      <c r="AD226" s="264">
        <v>46173</v>
      </c>
      <c r="AE226" s="105">
        <v>4093444</v>
      </c>
      <c r="AF226" s="160">
        <v>46174</v>
      </c>
      <c r="AG226" s="264">
        <v>46203</v>
      </c>
      <c r="AH226" s="103">
        <v>2046722</v>
      </c>
      <c r="AI226" s="160">
        <v>46204</v>
      </c>
      <c r="AJ226" s="160">
        <v>46218</v>
      </c>
      <c r="AK226" s="111"/>
      <c r="AN226" s="170"/>
      <c r="AQ226" s="170"/>
      <c r="AT226" s="170"/>
      <c r="AW226" s="170"/>
      <c r="BI226" s="157" t="s">
        <v>275</v>
      </c>
      <c r="BJ226" s="157" t="s">
        <v>283</v>
      </c>
      <c r="BK226" s="157" t="s">
        <v>276</v>
      </c>
      <c r="BL226" s="138">
        <v>37</v>
      </c>
      <c r="BM226" s="160">
        <v>46036</v>
      </c>
      <c r="BN226" s="176">
        <v>117665771</v>
      </c>
      <c r="BO226" s="158">
        <v>108</v>
      </c>
      <c r="BP226" s="160">
        <v>46036</v>
      </c>
      <c r="BQ226" s="172">
        <v>24833560</v>
      </c>
      <c r="BR226" s="136"/>
      <c r="BS226" s="137"/>
      <c r="BY226" s="161"/>
      <c r="BZ226" s="170"/>
      <c r="CC226" s="170"/>
      <c r="CF226" s="109"/>
      <c r="CG226" s="109"/>
      <c r="CH226" s="109"/>
      <c r="CI226" s="109"/>
      <c r="CJ226" s="109"/>
      <c r="CK226" s="109"/>
      <c r="CL226" s="109"/>
      <c r="CM226" s="109"/>
      <c r="CN226" s="109"/>
      <c r="CO226" s="109"/>
      <c r="CP226" s="137"/>
      <c r="CQ226" s="109"/>
      <c r="CR226" s="109"/>
      <c r="CS226" s="166" t="s">
        <v>1239</v>
      </c>
      <c r="CT226" s="100">
        <v>40189728</v>
      </c>
      <c r="CU226" s="158">
        <v>500</v>
      </c>
      <c r="CV226" s="158" t="s">
        <v>2008</v>
      </c>
      <c r="CY226" s="162">
        <v>7110</v>
      </c>
      <c r="CZ226" s="162" t="s">
        <v>289</v>
      </c>
      <c r="DA226" s="283">
        <f t="shared" si="12"/>
        <v>24833560</v>
      </c>
      <c r="DB226" s="284">
        <f t="shared" si="13"/>
        <v>0</v>
      </c>
      <c r="DC226" s="283">
        <f t="shared" si="14"/>
        <v>0</v>
      </c>
      <c r="DZ226" s="159" t="s">
        <v>1428</v>
      </c>
      <c r="EA226" s="235"/>
    </row>
    <row r="227" spans="1:131" s="108" customFormat="1" hidden="1" x14ac:dyDescent="0.2">
      <c r="A227" s="164"/>
      <c r="B227" s="164" t="s">
        <v>1429</v>
      </c>
      <c r="C227" s="201">
        <v>1123084249</v>
      </c>
      <c r="D227" s="164" t="s">
        <v>577</v>
      </c>
      <c r="E227" s="164" t="s">
        <v>291</v>
      </c>
      <c r="F227" s="164" t="s">
        <v>2010</v>
      </c>
      <c r="G227" s="98">
        <v>46036</v>
      </c>
      <c r="H227" s="105">
        <v>24833560</v>
      </c>
      <c r="I227" s="164" t="s">
        <v>1931</v>
      </c>
      <c r="J227" s="98">
        <v>46036</v>
      </c>
      <c r="K227" s="98">
        <v>46218</v>
      </c>
      <c r="L227" s="164" t="s">
        <v>288</v>
      </c>
      <c r="M227" s="164" t="s">
        <v>288</v>
      </c>
      <c r="N227" s="164" t="s">
        <v>288</v>
      </c>
      <c r="O227" s="138">
        <v>7</v>
      </c>
      <c r="P227" s="105">
        <v>2319618</v>
      </c>
      <c r="Q227" s="169">
        <v>46036</v>
      </c>
      <c r="R227" s="285">
        <v>46053</v>
      </c>
      <c r="S227" s="105">
        <v>4093444</v>
      </c>
      <c r="T227" s="102">
        <v>46054</v>
      </c>
      <c r="U227" s="264">
        <v>46081</v>
      </c>
      <c r="V227" s="105">
        <v>4093444</v>
      </c>
      <c r="W227" s="102">
        <v>46082</v>
      </c>
      <c r="X227" s="285">
        <v>46112</v>
      </c>
      <c r="Y227" s="105">
        <v>4093444</v>
      </c>
      <c r="Z227" s="160">
        <v>46113</v>
      </c>
      <c r="AA227" s="264">
        <v>46142</v>
      </c>
      <c r="AB227" s="105">
        <v>4093444</v>
      </c>
      <c r="AC227" s="160">
        <v>46143</v>
      </c>
      <c r="AD227" s="264">
        <v>46173</v>
      </c>
      <c r="AE227" s="105">
        <v>4093444</v>
      </c>
      <c r="AF227" s="160">
        <v>46174</v>
      </c>
      <c r="AG227" s="264">
        <v>46203</v>
      </c>
      <c r="AH227" s="103">
        <v>2046722</v>
      </c>
      <c r="AI227" s="160">
        <v>46204</v>
      </c>
      <c r="AJ227" s="160">
        <v>46218</v>
      </c>
      <c r="AK227" s="111"/>
      <c r="AN227" s="170"/>
      <c r="AQ227" s="170"/>
      <c r="AT227" s="170"/>
      <c r="AW227" s="170"/>
      <c r="BI227" s="157" t="s">
        <v>275</v>
      </c>
      <c r="BJ227" s="157" t="s">
        <v>283</v>
      </c>
      <c r="BK227" s="157" t="s">
        <v>276</v>
      </c>
      <c r="BL227" s="138">
        <v>37</v>
      </c>
      <c r="BM227" s="160">
        <v>46036</v>
      </c>
      <c r="BN227" s="176">
        <v>117665771</v>
      </c>
      <c r="BO227" s="158">
        <v>109</v>
      </c>
      <c r="BP227" s="160">
        <v>46036</v>
      </c>
      <c r="BQ227" s="172">
        <v>24833560</v>
      </c>
      <c r="BR227" s="136"/>
      <c r="BS227" s="137"/>
      <c r="BY227" s="161"/>
      <c r="BZ227" s="170"/>
      <c r="CC227" s="170"/>
      <c r="CF227" s="109"/>
      <c r="CG227" s="109"/>
      <c r="CH227" s="109"/>
      <c r="CI227" s="109"/>
      <c r="CJ227" s="109"/>
      <c r="CK227" s="109"/>
      <c r="CL227" s="109"/>
      <c r="CM227" s="109"/>
      <c r="CN227" s="109"/>
      <c r="CO227" s="109"/>
      <c r="CP227" s="109"/>
      <c r="CQ227" s="109"/>
      <c r="CR227" s="109"/>
      <c r="CS227" s="197" t="s">
        <v>2011</v>
      </c>
      <c r="CT227" s="168">
        <v>1123084249</v>
      </c>
      <c r="CU227" s="158">
        <v>500</v>
      </c>
      <c r="CV227" s="158" t="s">
        <v>2008</v>
      </c>
      <c r="CY227" s="162">
        <v>7490</v>
      </c>
      <c r="CZ227" s="162" t="s">
        <v>290</v>
      </c>
      <c r="DA227" s="283">
        <f t="shared" si="12"/>
        <v>24833560</v>
      </c>
      <c r="DB227" s="284">
        <f t="shared" si="13"/>
        <v>0</v>
      </c>
      <c r="DC227" s="283">
        <f t="shared" si="14"/>
        <v>0</v>
      </c>
      <c r="DZ227" s="159" t="s">
        <v>1430</v>
      </c>
      <c r="EA227" s="235"/>
    </row>
    <row r="228" spans="1:131" s="108" customFormat="1" hidden="1" x14ac:dyDescent="0.2">
      <c r="A228" s="164"/>
      <c r="B228" s="164" t="s">
        <v>1431</v>
      </c>
      <c r="C228" s="201">
        <v>28548137</v>
      </c>
      <c r="D228" s="164" t="s">
        <v>578</v>
      </c>
      <c r="E228" s="164" t="s">
        <v>291</v>
      </c>
      <c r="F228" s="164" t="s">
        <v>2012</v>
      </c>
      <c r="G228" s="98">
        <v>46036</v>
      </c>
      <c r="H228" s="105">
        <v>24833560</v>
      </c>
      <c r="I228" s="164" t="s">
        <v>1931</v>
      </c>
      <c r="J228" s="98">
        <v>46036</v>
      </c>
      <c r="K228" s="98">
        <v>46218</v>
      </c>
      <c r="L228" s="164" t="s">
        <v>288</v>
      </c>
      <c r="M228" s="164" t="s">
        <v>288</v>
      </c>
      <c r="N228" s="164" t="s">
        <v>288</v>
      </c>
      <c r="O228" s="138">
        <v>7</v>
      </c>
      <c r="P228" s="105">
        <v>2319618</v>
      </c>
      <c r="Q228" s="169">
        <v>46036</v>
      </c>
      <c r="R228" s="285">
        <v>46053</v>
      </c>
      <c r="S228" s="105">
        <v>4093444</v>
      </c>
      <c r="T228" s="102">
        <v>46054</v>
      </c>
      <c r="U228" s="264">
        <v>46081</v>
      </c>
      <c r="V228" s="105">
        <v>4093444</v>
      </c>
      <c r="W228" s="102">
        <v>46082</v>
      </c>
      <c r="X228" s="285">
        <v>46112</v>
      </c>
      <c r="Y228" s="105">
        <v>4093444</v>
      </c>
      <c r="Z228" s="160">
        <v>46113</v>
      </c>
      <c r="AA228" s="264">
        <v>46142</v>
      </c>
      <c r="AB228" s="105">
        <v>4093444</v>
      </c>
      <c r="AC228" s="160">
        <v>46143</v>
      </c>
      <c r="AD228" s="264">
        <v>46173</v>
      </c>
      <c r="AE228" s="105">
        <v>4093444</v>
      </c>
      <c r="AF228" s="160">
        <v>46174</v>
      </c>
      <c r="AG228" s="264">
        <v>46203</v>
      </c>
      <c r="AH228" s="103">
        <v>2046722</v>
      </c>
      <c r="AI228" s="160">
        <v>46204</v>
      </c>
      <c r="AJ228" s="160">
        <v>46218</v>
      </c>
      <c r="AK228" s="111"/>
      <c r="AN228" s="170"/>
      <c r="AQ228" s="170"/>
      <c r="AT228" s="170"/>
      <c r="AW228" s="170"/>
      <c r="BI228" s="157" t="s">
        <v>275</v>
      </c>
      <c r="BJ228" s="157" t="s">
        <v>283</v>
      </c>
      <c r="BK228" s="157" t="s">
        <v>276</v>
      </c>
      <c r="BL228" s="138">
        <v>37</v>
      </c>
      <c r="BM228" s="160">
        <v>46036</v>
      </c>
      <c r="BN228" s="176">
        <v>117665771</v>
      </c>
      <c r="BO228" s="158">
        <v>110</v>
      </c>
      <c r="BP228" s="160">
        <v>46036</v>
      </c>
      <c r="BQ228" s="172">
        <v>24833560</v>
      </c>
      <c r="BR228" s="136"/>
      <c r="BS228" s="137"/>
      <c r="BY228" s="161"/>
      <c r="BZ228" s="170"/>
      <c r="CC228" s="170"/>
      <c r="CF228" s="109"/>
      <c r="CG228" s="109"/>
      <c r="CH228" s="109"/>
      <c r="CI228" s="109"/>
      <c r="CJ228" s="109"/>
      <c r="CK228" s="109"/>
      <c r="CL228" s="109"/>
      <c r="CM228" s="109"/>
      <c r="CN228" s="109"/>
      <c r="CO228" s="109"/>
      <c r="CP228" s="137"/>
      <c r="CQ228" s="109"/>
      <c r="CR228" s="109"/>
      <c r="CS228" s="166" t="s">
        <v>1240</v>
      </c>
      <c r="CT228" s="168">
        <v>28548137</v>
      </c>
      <c r="CU228" s="158">
        <v>500</v>
      </c>
      <c r="CV228" s="158" t="s">
        <v>2008</v>
      </c>
      <c r="CY228" s="162">
        <v>7210</v>
      </c>
      <c r="CZ228" s="162" t="s">
        <v>290</v>
      </c>
      <c r="DA228" s="283">
        <f t="shared" si="12"/>
        <v>24833560</v>
      </c>
      <c r="DB228" s="284">
        <f t="shared" si="13"/>
        <v>0</v>
      </c>
      <c r="DC228" s="283">
        <f t="shared" si="14"/>
        <v>0</v>
      </c>
      <c r="DZ228" s="159" t="s">
        <v>1432</v>
      </c>
      <c r="EA228" s="235"/>
    </row>
    <row r="229" spans="1:131" s="108" customFormat="1" hidden="1" x14ac:dyDescent="0.2">
      <c r="A229" s="164"/>
      <c r="B229" s="164" t="s">
        <v>1433</v>
      </c>
      <c r="C229" s="203">
        <v>1106790776</v>
      </c>
      <c r="D229" s="108" t="s">
        <v>579</v>
      </c>
      <c r="E229" s="164" t="s">
        <v>291</v>
      </c>
      <c r="F229" s="164" t="s">
        <v>2013</v>
      </c>
      <c r="G229" s="98">
        <v>46036</v>
      </c>
      <c r="H229" s="105">
        <v>18331531</v>
      </c>
      <c r="I229" s="164" t="s">
        <v>1931</v>
      </c>
      <c r="J229" s="98">
        <v>46036</v>
      </c>
      <c r="K229" s="98">
        <v>46218</v>
      </c>
      <c r="L229" s="164" t="s">
        <v>288</v>
      </c>
      <c r="M229" s="164" t="s">
        <v>288</v>
      </c>
      <c r="N229" s="164" t="s">
        <v>288</v>
      </c>
      <c r="O229" s="138">
        <v>7</v>
      </c>
      <c r="P229" s="105">
        <v>1712286</v>
      </c>
      <c r="Q229" s="169">
        <v>46036</v>
      </c>
      <c r="R229" s="285">
        <v>46053</v>
      </c>
      <c r="S229" s="105">
        <v>3021681</v>
      </c>
      <c r="T229" s="102">
        <v>46054</v>
      </c>
      <c r="U229" s="264">
        <v>46081</v>
      </c>
      <c r="V229" s="105">
        <v>3021681</v>
      </c>
      <c r="W229" s="102">
        <v>46082</v>
      </c>
      <c r="X229" s="285">
        <v>46112</v>
      </c>
      <c r="Y229" s="105">
        <v>3021681</v>
      </c>
      <c r="Z229" s="160">
        <v>46113</v>
      </c>
      <c r="AA229" s="264">
        <v>46142</v>
      </c>
      <c r="AB229" s="105">
        <v>3021681</v>
      </c>
      <c r="AC229" s="160">
        <v>46143</v>
      </c>
      <c r="AD229" s="264">
        <v>46173</v>
      </c>
      <c r="AE229" s="105">
        <v>3021681</v>
      </c>
      <c r="AF229" s="160">
        <v>46174</v>
      </c>
      <c r="AG229" s="264">
        <v>46203</v>
      </c>
      <c r="AH229" s="103">
        <v>1510840</v>
      </c>
      <c r="AI229" s="160">
        <v>46204</v>
      </c>
      <c r="AJ229" s="160">
        <v>46218</v>
      </c>
      <c r="AK229" s="111"/>
      <c r="AN229" s="170"/>
      <c r="AQ229" s="170"/>
      <c r="AT229" s="170"/>
      <c r="AW229" s="170"/>
      <c r="BI229" s="157" t="s">
        <v>275</v>
      </c>
      <c r="BJ229" s="157" t="s">
        <v>283</v>
      </c>
      <c r="BK229" s="157" t="s">
        <v>276</v>
      </c>
      <c r="BL229" s="138">
        <v>37</v>
      </c>
      <c r="BM229" s="160">
        <v>46036</v>
      </c>
      <c r="BN229" s="176">
        <v>117665771</v>
      </c>
      <c r="BO229" s="158">
        <v>111</v>
      </c>
      <c r="BP229" s="160">
        <v>46036</v>
      </c>
      <c r="BQ229" s="172">
        <v>18331531</v>
      </c>
      <c r="BR229" s="136"/>
      <c r="BS229" s="137"/>
      <c r="BY229" s="161"/>
      <c r="BZ229" s="170"/>
      <c r="CC229" s="170"/>
      <c r="CF229" s="109"/>
      <c r="CG229" s="109"/>
      <c r="CH229" s="109"/>
      <c r="CI229" s="109"/>
      <c r="CJ229" s="109"/>
      <c r="CK229" s="109"/>
      <c r="CL229" s="109"/>
      <c r="CM229" s="109"/>
      <c r="CN229" s="109"/>
      <c r="CO229" s="109"/>
      <c r="CP229" s="137"/>
      <c r="CQ229" s="109"/>
      <c r="CR229" s="109"/>
      <c r="CS229" s="166" t="s">
        <v>1241</v>
      </c>
      <c r="CT229" s="167">
        <v>1106790776</v>
      </c>
      <c r="CU229" s="158">
        <v>500</v>
      </c>
      <c r="CV229" s="158" t="s">
        <v>2008</v>
      </c>
      <c r="CY229" s="162">
        <v>7490</v>
      </c>
      <c r="CZ229" s="162" t="s">
        <v>290</v>
      </c>
      <c r="DA229" s="283">
        <f t="shared" si="12"/>
        <v>18331531</v>
      </c>
      <c r="DB229" s="284">
        <f t="shared" si="13"/>
        <v>0</v>
      </c>
      <c r="DC229" s="283">
        <f t="shared" si="14"/>
        <v>0</v>
      </c>
      <c r="DZ229" s="159" t="s">
        <v>1434</v>
      </c>
      <c r="EA229" s="235"/>
    </row>
    <row r="230" spans="1:131" s="108" customFormat="1" hidden="1" x14ac:dyDescent="0.2">
      <c r="A230" s="164"/>
      <c r="B230" s="164" t="s">
        <v>1421</v>
      </c>
      <c r="C230" s="201">
        <v>1007273641</v>
      </c>
      <c r="D230" s="164" t="s">
        <v>580</v>
      </c>
      <c r="E230" s="164" t="s">
        <v>292</v>
      </c>
      <c r="F230" s="164" t="s">
        <v>2014</v>
      </c>
      <c r="G230" s="98">
        <v>46036</v>
      </c>
      <c r="H230" s="105">
        <v>14557610</v>
      </c>
      <c r="I230" s="164" t="s">
        <v>1931</v>
      </c>
      <c r="J230" s="98">
        <v>46036</v>
      </c>
      <c r="K230" s="98">
        <v>46218</v>
      </c>
      <c r="L230" s="164" t="s">
        <v>288</v>
      </c>
      <c r="M230" s="164" t="s">
        <v>288</v>
      </c>
      <c r="N230" s="164" t="s">
        <v>288</v>
      </c>
      <c r="O230" s="138">
        <v>7</v>
      </c>
      <c r="P230" s="105">
        <v>1359777</v>
      </c>
      <c r="Q230" s="169">
        <v>46036</v>
      </c>
      <c r="R230" s="285">
        <v>46053</v>
      </c>
      <c r="S230" s="105">
        <v>2399606</v>
      </c>
      <c r="T230" s="102">
        <v>46054</v>
      </c>
      <c r="U230" s="264">
        <v>46081</v>
      </c>
      <c r="V230" s="105">
        <v>2399606</v>
      </c>
      <c r="W230" s="102">
        <v>46082</v>
      </c>
      <c r="X230" s="285">
        <v>46112</v>
      </c>
      <c r="Y230" s="105">
        <v>2399606</v>
      </c>
      <c r="Z230" s="160">
        <v>46113</v>
      </c>
      <c r="AA230" s="264">
        <v>46142</v>
      </c>
      <c r="AB230" s="105">
        <v>2399606</v>
      </c>
      <c r="AC230" s="160">
        <v>46143</v>
      </c>
      <c r="AD230" s="264">
        <v>46173</v>
      </c>
      <c r="AE230" s="105">
        <v>2399606</v>
      </c>
      <c r="AF230" s="160">
        <v>46174</v>
      </c>
      <c r="AG230" s="264">
        <v>46203</v>
      </c>
      <c r="AH230" s="103">
        <v>1199803</v>
      </c>
      <c r="AI230" s="160">
        <v>46204</v>
      </c>
      <c r="AJ230" s="160">
        <v>46218</v>
      </c>
      <c r="AK230" s="111"/>
      <c r="AN230" s="170"/>
      <c r="AQ230" s="170"/>
      <c r="AT230" s="170"/>
      <c r="AW230" s="170"/>
      <c r="BI230" s="157" t="s">
        <v>282</v>
      </c>
      <c r="BJ230" s="158" t="s">
        <v>1242</v>
      </c>
      <c r="BK230" s="157" t="s">
        <v>1182</v>
      </c>
      <c r="BL230" s="138">
        <v>38</v>
      </c>
      <c r="BM230" s="160">
        <v>46036</v>
      </c>
      <c r="BN230" s="176">
        <v>70219034</v>
      </c>
      <c r="BO230" s="158">
        <v>112</v>
      </c>
      <c r="BP230" s="160">
        <v>46036</v>
      </c>
      <c r="BQ230" s="172">
        <v>14557610</v>
      </c>
      <c r="BR230" s="136"/>
      <c r="BS230" s="137"/>
      <c r="BY230" s="161"/>
      <c r="BZ230" s="170"/>
      <c r="CC230" s="170"/>
      <c r="CF230" s="109"/>
      <c r="CG230" s="109"/>
      <c r="CH230" s="109"/>
      <c r="CI230" s="109"/>
      <c r="CJ230" s="109"/>
      <c r="CK230" s="109"/>
      <c r="CL230" s="109"/>
      <c r="CM230" s="109"/>
      <c r="CN230" s="109"/>
      <c r="CO230" s="109"/>
      <c r="CP230" s="109"/>
      <c r="CQ230" s="109"/>
      <c r="CR230" s="109"/>
      <c r="CS230" s="166" t="s">
        <v>1243</v>
      </c>
      <c r="CT230" s="106">
        <v>1007273641</v>
      </c>
      <c r="CU230" s="158">
        <v>526</v>
      </c>
      <c r="CV230" s="158" t="s">
        <v>776</v>
      </c>
      <c r="CY230" s="162">
        <v>8560</v>
      </c>
      <c r="CZ230" s="162" t="s">
        <v>289</v>
      </c>
      <c r="DA230" s="283">
        <f t="shared" si="12"/>
        <v>14557610</v>
      </c>
      <c r="DB230" s="284">
        <f t="shared" si="13"/>
        <v>0</v>
      </c>
      <c r="DC230" s="283">
        <f t="shared" si="14"/>
        <v>0</v>
      </c>
      <c r="DZ230" s="159" t="s">
        <v>1422</v>
      </c>
      <c r="EA230" s="180"/>
    </row>
    <row r="231" spans="1:131" s="108" customFormat="1" hidden="1" x14ac:dyDescent="0.2">
      <c r="A231" s="164"/>
      <c r="B231" s="164" t="s">
        <v>1423</v>
      </c>
      <c r="C231" s="201">
        <v>30082847</v>
      </c>
      <c r="D231" s="164" t="s">
        <v>581</v>
      </c>
      <c r="E231" s="164" t="s">
        <v>292</v>
      </c>
      <c r="F231" s="164" t="s">
        <v>2014</v>
      </c>
      <c r="G231" s="98">
        <v>46036</v>
      </c>
      <c r="H231" s="105">
        <v>14557610</v>
      </c>
      <c r="I231" s="164" t="s">
        <v>1931</v>
      </c>
      <c r="J231" s="98">
        <v>46036</v>
      </c>
      <c r="K231" s="98">
        <v>46218</v>
      </c>
      <c r="L231" s="164" t="s">
        <v>288</v>
      </c>
      <c r="M231" s="164" t="s">
        <v>288</v>
      </c>
      <c r="N231" s="164" t="s">
        <v>288</v>
      </c>
      <c r="O231" s="138">
        <v>7</v>
      </c>
      <c r="P231" s="105">
        <v>1359777</v>
      </c>
      <c r="Q231" s="169">
        <v>46036</v>
      </c>
      <c r="R231" s="285">
        <v>46053</v>
      </c>
      <c r="S231" s="105">
        <v>2399606</v>
      </c>
      <c r="T231" s="102">
        <v>46054</v>
      </c>
      <c r="U231" s="264">
        <v>46081</v>
      </c>
      <c r="V231" s="105">
        <v>2399606</v>
      </c>
      <c r="W231" s="102">
        <v>46082</v>
      </c>
      <c r="X231" s="285">
        <v>46112</v>
      </c>
      <c r="Y231" s="105">
        <v>2399606</v>
      </c>
      <c r="Z231" s="160">
        <v>46113</v>
      </c>
      <c r="AA231" s="264">
        <v>46142</v>
      </c>
      <c r="AB231" s="105">
        <v>2399606</v>
      </c>
      <c r="AC231" s="160">
        <v>46143</v>
      </c>
      <c r="AD231" s="264">
        <v>46173</v>
      </c>
      <c r="AE231" s="105">
        <v>2399606</v>
      </c>
      <c r="AF231" s="160">
        <v>46174</v>
      </c>
      <c r="AG231" s="264">
        <v>46203</v>
      </c>
      <c r="AH231" s="103">
        <v>1199803</v>
      </c>
      <c r="AI231" s="160">
        <v>46204</v>
      </c>
      <c r="AJ231" s="160">
        <v>46218</v>
      </c>
      <c r="AK231" s="111"/>
      <c r="AN231" s="170"/>
      <c r="AQ231" s="170"/>
      <c r="AT231" s="170"/>
      <c r="AW231" s="170"/>
      <c r="BI231" s="157" t="s">
        <v>282</v>
      </c>
      <c r="BJ231" s="158" t="s">
        <v>1242</v>
      </c>
      <c r="BK231" s="157" t="s">
        <v>1182</v>
      </c>
      <c r="BL231" s="138">
        <v>38</v>
      </c>
      <c r="BM231" s="160">
        <v>46036</v>
      </c>
      <c r="BN231" s="176">
        <v>70219034</v>
      </c>
      <c r="BO231" s="158">
        <v>113</v>
      </c>
      <c r="BP231" s="160">
        <v>46036</v>
      </c>
      <c r="BQ231" s="172">
        <v>14557610</v>
      </c>
      <c r="BR231" s="136"/>
      <c r="BS231" s="137"/>
      <c r="BY231" s="161"/>
      <c r="BZ231" s="170"/>
      <c r="CC231" s="170"/>
      <c r="CF231" s="109"/>
      <c r="CG231" s="109"/>
      <c r="CH231" s="109"/>
      <c r="CI231" s="109"/>
      <c r="CJ231" s="109"/>
      <c r="CK231" s="109"/>
      <c r="CL231" s="109"/>
      <c r="CM231" s="109"/>
      <c r="CN231" s="109"/>
      <c r="CO231" s="109"/>
      <c r="CP231" s="137"/>
      <c r="CQ231" s="109"/>
      <c r="CR231" s="109"/>
      <c r="CS231" s="166" t="s">
        <v>727</v>
      </c>
      <c r="CT231" s="167">
        <v>30082847</v>
      </c>
      <c r="CU231" s="158">
        <v>526</v>
      </c>
      <c r="CV231" s="158" t="s">
        <v>776</v>
      </c>
      <c r="CY231" s="162">
        <v>8890</v>
      </c>
      <c r="CZ231" s="162" t="s">
        <v>290</v>
      </c>
      <c r="DA231" s="283">
        <f t="shared" si="12"/>
        <v>14557610</v>
      </c>
      <c r="DB231" s="284">
        <f t="shared" si="13"/>
        <v>0</v>
      </c>
      <c r="DC231" s="283">
        <f t="shared" si="14"/>
        <v>0</v>
      </c>
      <c r="DZ231" s="159" t="s">
        <v>1424</v>
      </c>
      <c r="EA231" s="180"/>
    </row>
    <row r="232" spans="1:131" s="108" customFormat="1" hidden="1" x14ac:dyDescent="0.2">
      <c r="A232" s="164"/>
      <c r="B232" s="164" t="s">
        <v>1417</v>
      </c>
      <c r="C232" s="201">
        <v>1121932068</v>
      </c>
      <c r="D232" s="164" t="s">
        <v>582</v>
      </c>
      <c r="E232" s="164" t="s">
        <v>291</v>
      </c>
      <c r="F232" s="164" t="s">
        <v>2015</v>
      </c>
      <c r="G232" s="98">
        <v>46036</v>
      </c>
      <c r="H232" s="105">
        <v>20551907</v>
      </c>
      <c r="I232" s="164" t="s">
        <v>1931</v>
      </c>
      <c r="J232" s="98">
        <v>46036</v>
      </c>
      <c r="K232" s="98">
        <v>46218</v>
      </c>
      <c r="L232" s="164" t="s">
        <v>288</v>
      </c>
      <c r="M232" s="164" t="s">
        <v>288</v>
      </c>
      <c r="N232" s="164" t="s">
        <v>288</v>
      </c>
      <c r="O232" s="138">
        <v>7</v>
      </c>
      <c r="P232" s="105">
        <v>1919684</v>
      </c>
      <c r="Q232" s="169">
        <v>46036</v>
      </c>
      <c r="R232" s="285">
        <v>46053</v>
      </c>
      <c r="S232" s="105">
        <v>3387677</v>
      </c>
      <c r="T232" s="102">
        <v>46054</v>
      </c>
      <c r="U232" s="264">
        <v>46081</v>
      </c>
      <c r="V232" s="105">
        <v>3387677</v>
      </c>
      <c r="W232" s="102">
        <v>46082</v>
      </c>
      <c r="X232" s="285">
        <v>46112</v>
      </c>
      <c r="Y232" s="105">
        <v>3387677</v>
      </c>
      <c r="Z232" s="160">
        <v>46113</v>
      </c>
      <c r="AA232" s="264">
        <v>46142</v>
      </c>
      <c r="AB232" s="105">
        <v>3387677</v>
      </c>
      <c r="AC232" s="160">
        <v>46143</v>
      </c>
      <c r="AD232" s="264">
        <v>46173</v>
      </c>
      <c r="AE232" s="105">
        <v>3387677</v>
      </c>
      <c r="AF232" s="160">
        <v>46174</v>
      </c>
      <c r="AG232" s="264">
        <v>46203</v>
      </c>
      <c r="AH232" s="103">
        <v>1693838</v>
      </c>
      <c r="AI232" s="160">
        <v>46204</v>
      </c>
      <c r="AJ232" s="160">
        <v>46218</v>
      </c>
      <c r="AK232" s="111"/>
      <c r="AN232" s="170"/>
      <c r="AQ232" s="170"/>
      <c r="AT232" s="170"/>
      <c r="AW232" s="170"/>
      <c r="BI232" s="157" t="s">
        <v>282</v>
      </c>
      <c r="BJ232" s="158" t="s">
        <v>1181</v>
      </c>
      <c r="BK232" s="157" t="s">
        <v>1182</v>
      </c>
      <c r="BL232" s="138">
        <v>38</v>
      </c>
      <c r="BM232" s="160">
        <v>46036</v>
      </c>
      <c r="BN232" s="176">
        <v>70219034</v>
      </c>
      <c r="BO232" s="158">
        <v>114</v>
      </c>
      <c r="BP232" s="160">
        <v>46036</v>
      </c>
      <c r="BQ232" s="172">
        <v>20551907</v>
      </c>
      <c r="BR232" s="136"/>
      <c r="BS232" s="137"/>
      <c r="BY232" s="161"/>
      <c r="BZ232" s="170"/>
      <c r="CC232" s="170"/>
      <c r="CF232" s="109"/>
      <c r="CG232" s="109"/>
      <c r="CH232" s="109"/>
      <c r="CI232" s="109"/>
      <c r="CJ232" s="109"/>
      <c r="CK232" s="109"/>
      <c r="CL232" s="109"/>
      <c r="CM232" s="109"/>
      <c r="CN232" s="109"/>
      <c r="CO232" s="109"/>
      <c r="CP232" s="109"/>
      <c r="CQ232" s="109"/>
      <c r="CR232" s="109"/>
      <c r="CS232" s="166" t="s">
        <v>1244</v>
      </c>
      <c r="CT232" s="168">
        <v>1121932068</v>
      </c>
      <c r="CU232" s="158">
        <v>526</v>
      </c>
      <c r="CV232" s="158" t="s">
        <v>776</v>
      </c>
      <c r="CY232" s="162">
        <v>8299</v>
      </c>
      <c r="CZ232" s="162" t="s">
        <v>290</v>
      </c>
      <c r="DA232" s="283">
        <f t="shared" si="12"/>
        <v>20551907</v>
      </c>
      <c r="DB232" s="284">
        <f t="shared" si="13"/>
        <v>0</v>
      </c>
      <c r="DC232" s="283">
        <f t="shared" si="14"/>
        <v>0</v>
      </c>
      <c r="DZ232" s="159" t="s">
        <v>1418</v>
      </c>
      <c r="EA232" s="180"/>
    </row>
    <row r="233" spans="1:131" s="108" customFormat="1" hidden="1" x14ac:dyDescent="0.2">
      <c r="B233" s="164" t="s">
        <v>1419</v>
      </c>
      <c r="C233" s="201">
        <v>40399991</v>
      </c>
      <c r="D233" s="164" t="s">
        <v>583</v>
      </c>
      <c r="E233" s="164" t="s">
        <v>291</v>
      </c>
      <c r="F233" s="164" t="s">
        <v>2015</v>
      </c>
      <c r="G233" s="98">
        <v>46036</v>
      </c>
      <c r="H233" s="105">
        <v>20551907</v>
      </c>
      <c r="I233" s="164" t="s">
        <v>1931</v>
      </c>
      <c r="J233" s="98">
        <v>46036</v>
      </c>
      <c r="K233" s="98">
        <v>46218</v>
      </c>
      <c r="L233" s="164" t="s">
        <v>288</v>
      </c>
      <c r="M233" s="164" t="s">
        <v>288</v>
      </c>
      <c r="N233" s="164" t="s">
        <v>288</v>
      </c>
      <c r="O233" s="138">
        <v>7</v>
      </c>
      <c r="P233" s="105">
        <v>1919684</v>
      </c>
      <c r="Q233" s="169">
        <v>46036</v>
      </c>
      <c r="R233" s="285">
        <v>46053</v>
      </c>
      <c r="S233" s="105">
        <v>3387677</v>
      </c>
      <c r="T233" s="102">
        <v>46054</v>
      </c>
      <c r="U233" s="264">
        <v>46081</v>
      </c>
      <c r="V233" s="105">
        <v>3387677</v>
      </c>
      <c r="W233" s="102">
        <v>46082</v>
      </c>
      <c r="X233" s="285">
        <v>46112</v>
      </c>
      <c r="Y233" s="105">
        <v>3387677</v>
      </c>
      <c r="Z233" s="160">
        <v>46113</v>
      </c>
      <c r="AA233" s="264">
        <v>46142</v>
      </c>
      <c r="AB233" s="105">
        <v>3387677</v>
      </c>
      <c r="AC233" s="160">
        <v>46143</v>
      </c>
      <c r="AD233" s="264">
        <v>46173</v>
      </c>
      <c r="AE233" s="105">
        <v>3387677</v>
      </c>
      <c r="AF233" s="160">
        <v>46174</v>
      </c>
      <c r="AG233" s="264">
        <v>46203</v>
      </c>
      <c r="AH233" s="103">
        <v>1693838</v>
      </c>
      <c r="AI233" s="160">
        <v>46204</v>
      </c>
      <c r="AJ233" s="160">
        <v>46218</v>
      </c>
      <c r="AK233" s="111"/>
      <c r="AN233" s="170"/>
      <c r="AQ233" s="170"/>
      <c r="AT233" s="170"/>
      <c r="AW233" s="170"/>
      <c r="BI233" s="157" t="s">
        <v>282</v>
      </c>
      <c r="BJ233" s="158" t="s">
        <v>1181</v>
      </c>
      <c r="BK233" s="157" t="s">
        <v>1182</v>
      </c>
      <c r="BL233" s="138">
        <v>38</v>
      </c>
      <c r="BM233" s="160">
        <v>46036</v>
      </c>
      <c r="BN233" s="176">
        <v>70219034</v>
      </c>
      <c r="BO233" s="158">
        <v>115</v>
      </c>
      <c r="BP233" s="160">
        <v>46036</v>
      </c>
      <c r="BQ233" s="172">
        <v>20551907</v>
      </c>
      <c r="BR233" s="136"/>
      <c r="BS233" s="137"/>
      <c r="BY233" s="161"/>
      <c r="BZ233" s="170"/>
      <c r="CC233" s="170"/>
      <c r="CF233" s="109"/>
      <c r="CG233" s="109"/>
      <c r="CH233" s="109"/>
      <c r="CI233" s="109"/>
      <c r="CJ233" s="109"/>
      <c r="CK233" s="109"/>
      <c r="CL233" s="109"/>
      <c r="CM233" s="109"/>
      <c r="CN233" s="109"/>
      <c r="CO233" s="109"/>
      <c r="CP233" s="137"/>
      <c r="CQ233" s="109"/>
      <c r="CR233" s="109"/>
      <c r="CS233" s="166" t="s">
        <v>1245</v>
      </c>
      <c r="CT233" s="167">
        <v>40399991</v>
      </c>
      <c r="CU233" s="158">
        <v>526</v>
      </c>
      <c r="CV233" s="158" t="s">
        <v>776</v>
      </c>
      <c r="CY233" s="162">
        <v>8560</v>
      </c>
      <c r="CZ233" s="162" t="s">
        <v>289</v>
      </c>
      <c r="DA233" s="283">
        <f t="shared" si="12"/>
        <v>20551907</v>
      </c>
      <c r="DB233" s="284">
        <f t="shared" si="13"/>
        <v>0</v>
      </c>
      <c r="DC233" s="283">
        <f t="shared" si="14"/>
        <v>0</v>
      </c>
      <c r="DZ233" s="159" t="s">
        <v>1420</v>
      </c>
      <c r="EA233" s="180"/>
    </row>
    <row r="234" spans="1:131" s="108" customFormat="1" hidden="1" x14ac:dyDescent="0.2">
      <c r="A234" s="164"/>
      <c r="B234" s="164" t="s">
        <v>1396</v>
      </c>
      <c r="C234" s="203">
        <v>1121959728</v>
      </c>
      <c r="D234" s="108" t="s">
        <v>998</v>
      </c>
      <c r="E234" s="164" t="s">
        <v>292</v>
      </c>
      <c r="F234" s="164" t="s">
        <v>2016</v>
      </c>
      <c r="G234" s="98">
        <v>46036</v>
      </c>
      <c r="H234" s="105">
        <v>14557610</v>
      </c>
      <c r="I234" s="164" t="s">
        <v>1931</v>
      </c>
      <c r="J234" s="98">
        <v>46036</v>
      </c>
      <c r="K234" s="98">
        <v>46218</v>
      </c>
      <c r="L234" s="164" t="s">
        <v>288</v>
      </c>
      <c r="M234" s="164" t="s">
        <v>288</v>
      </c>
      <c r="N234" s="164" t="s">
        <v>288</v>
      </c>
      <c r="O234" s="138">
        <v>7</v>
      </c>
      <c r="P234" s="105">
        <v>1359777</v>
      </c>
      <c r="Q234" s="169">
        <v>46036</v>
      </c>
      <c r="R234" s="285">
        <v>46053</v>
      </c>
      <c r="S234" s="105">
        <v>2399606</v>
      </c>
      <c r="T234" s="102">
        <v>46054</v>
      </c>
      <c r="U234" s="264">
        <v>46081</v>
      </c>
      <c r="V234" s="105">
        <v>2399606</v>
      </c>
      <c r="W234" s="102">
        <v>46082</v>
      </c>
      <c r="X234" s="285">
        <v>46112</v>
      </c>
      <c r="Y234" s="105">
        <v>2399606</v>
      </c>
      <c r="Z234" s="160">
        <v>46113</v>
      </c>
      <c r="AA234" s="264">
        <v>46142</v>
      </c>
      <c r="AB234" s="105">
        <v>2399606</v>
      </c>
      <c r="AC234" s="160">
        <v>46143</v>
      </c>
      <c r="AD234" s="264">
        <v>46173</v>
      </c>
      <c r="AE234" s="105">
        <v>2399606</v>
      </c>
      <c r="AF234" s="160">
        <v>46174</v>
      </c>
      <c r="AG234" s="264">
        <v>46203</v>
      </c>
      <c r="AH234" s="103">
        <v>1199803</v>
      </c>
      <c r="AI234" s="160">
        <v>46204</v>
      </c>
      <c r="AJ234" s="160">
        <v>46218</v>
      </c>
      <c r="AK234" s="111"/>
      <c r="AN234" s="170"/>
      <c r="AQ234" s="170"/>
      <c r="AT234" s="170"/>
      <c r="AW234" s="170"/>
      <c r="BI234" s="158" t="s">
        <v>704</v>
      </c>
      <c r="BJ234" s="163" t="s">
        <v>705</v>
      </c>
      <c r="BK234" s="158" t="s">
        <v>706</v>
      </c>
      <c r="BL234" s="138">
        <v>39</v>
      </c>
      <c r="BM234" s="160">
        <v>46036</v>
      </c>
      <c r="BN234" s="176">
        <v>194449676</v>
      </c>
      <c r="BO234" s="158">
        <v>116</v>
      </c>
      <c r="BP234" s="160">
        <v>46036</v>
      </c>
      <c r="BQ234" s="172">
        <v>14557610</v>
      </c>
      <c r="BR234" s="136"/>
      <c r="BS234" s="137"/>
      <c r="BY234" s="161"/>
      <c r="BZ234" s="170"/>
      <c r="CC234" s="170"/>
      <c r="CF234" s="109"/>
      <c r="CG234" s="109"/>
      <c r="CH234" s="109"/>
      <c r="CI234" s="109"/>
      <c r="CJ234" s="109"/>
      <c r="CK234" s="109"/>
      <c r="CL234" s="109"/>
      <c r="CM234" s="109"/>
      <c r="CN234" s="109"/>
      <c r="CO234" s="109"/>
      <c r="CP234" s="109"/>
      <c r="CQ234" s="109"/>
      <c r="CR234" s="109"/>
      <c r="CS234" s="166" t="s">
        <v>2017</v>
      </c>
      <c r="CT234" s="167">
        <v>1121959728</v>
      </c>
      <c r="CU234" s="158">
        <v>521</v>
      </c>
      <c r="CV234" s="158" t="s">
        <v>777</v>
      </c>
      <c r="CY234" s="162">
        <v>8299</v>
      </c>
      <c r="CZ234" s="162" t="s">
        <v>290</v>
      </c>
      <c r="DA234" s="283">
        <f t="shared" si="12"/>
        <v>14557610</v>
      </c>
      <c r="DB234" s="284">
        <f t="shared" si="13"/>
        <v>0</v>
      </c>
      <c r="DC234" s="283">
        <f t="shared" si="14"/>
        <v>0</v>
      </c>
      <c r="DZ234" s="159" t="s">
        <v>1397</v>
      </c>
      <c r="EA234" s="180"/>
    </row>
    <row r="235" spans="1:131" s="108" customFormat="1" hidden="1" x14ac:dyDescent="0.2">
      <c r="A235" s="164"/>
      <c r="B235" s="164" t="s">
        <v>1398</v>
      </c>
      <c r="C235" s="201">
        <v>1121834792</v>
      </c>
      <c r="D235" s="164" t="s">
        <v>1399</v>
      </c>
      <c r="E235" s="164" t="s">
        <v>291</v>
      </c>
      <c r="F235" s="164" t="s">
        <v>2018</v>
      </c>
      <c r="G235" s="98">
        <v>46036</v>
      </c>
      <c r="H235" s="105">
        <v>18331531</v>
      </c>
      <c r="I235" s="164" t="s">
        <v>1931</v>
      </c>
      <c r="J235" s="98">
        <v>46036</v>
      </c>
      <c r="K235" s="98">
        <v>46218</v>
      </c>
      <c r="L235" s="164" t="s">
        <v>288</v>
      </c>
      <c r="M235" s="164" t="s">
        <v>288</v>
      </c>
      <c r="N235" s="164" t="s">
        <v>288</v>
      </c>
      <c r="O235" s="138">
        <v>7</v>
      </c>
      <c r="P235" s="105">
        <v>1712286</v>
      </c>
      <c r="Q235" s="169">
        <v>46036</v>
      </c>
      <c r="R235" s="285">
        <v>46053</v>
      </c>
      <c r="S235" s="105">
        <v>3021681</v>
      </c>
      <c r="T235" s="102">
        <v>46054</v>
      </c>
      <c r="U235" s="264">
        <v>46081</v>
      </c>
      <c r="V235" s="105">
        <v>3021681</v>
      </c>
      <c r="W235" s="102">
        <v>46082</v>
      </c>
      <c r="X235" s="285">
        <v>46112</v>
      </c>
      <c r="Y235" s="105">
        <v>3021681</v>
      </c>
      <c r="Z235" s="160">
        <v>46113</v>
      </c>
      <c r="AA235" s="264">
        <v>46142</v>
      </c>
      <c r="AB235" s="105">
        <v>3021681</v>
      </c>
      <c r="AC235" s="160">
        <v>46143</v>
      </c>
      <c r="AD235" s="264">
        <v>46173</v>
      </c>
      <c r="AE235" s="105">
        <v>3021681</v>
      </c>
      <c r="AF235" s="160">
        <v>46174</v>
      </c>
      <c r="AG235" s="264">
        <v>46203</v>
      </c>
      <c r="AH235" s="103">
        <v>1510840</v>
      </c>
      <c r="AI235" s="160">
        <v>46204</v>
      </c>
      <c r="AJ235" s="160">
        <v>46218</v>
      </c>
      <c r="AK235" s="111"/>
      <c r="AN235" s="170"/>
      <c r="AQ235" s="170"/>
      <c r="AT235" s="170"/>
      <c r="AW235" s="170"/>
      <c r="BI235" s="158" t="s">
        <v>704</v>
      </c>
      <c r="BJ235" s="163" t="s">
        <v>705</v>
      </c>
      <c r="BK235" s="158" t="s">
        <v>706</v>
      </c>
      <c r="BL235" s="138">
        <v>39</v>
      </c>
      <c r="BM235" s="160">
        <v>46036</v>
      </c>
      <c r="BN235" s="176">
        <v>194449676</v>
      </c>
      <c r="BO235" s="158">
        <v>117</v>
      </c>
      <c r="BP235" s="160">
        <v>46036</v>
      </c>
      <c r="BQ235" s="172">
        <v>18331531</v>
      </c>
      <c r="BR235" s="136"/>
      <c r="BS235" s="137"/>
      <c r="BY235" s="161"/>
      <c r="BZ235" s="170"/>
      <c r="CC235" s="170"/>
      <c r="CF235" s="109"/>
      <c r="CG235" s="109"/>
      <c r="CH235" s="109"/>
      <c r="CI235" s="109"/>
      <c r="CJ235" s="109"/>
      <c r="CK235" s="109"/>
      <c r="CL235" s="109"/>
      <c r="CM235" s="109"/>
      <c r="CN235" s="109"/>
      <c r="CO235" s="109"/>
      <c r="CP235" s="137"/>
      <c r="CQ235" s="109"/>
      <c r="CR235" s="109"/>
      <c r="CS235" s="166" t="s">
        <v>817</v>
      </c>
      <c r="CT235" s="167">
        <v>1121834792</v>
      </c>
      <c r="CU235" s="158">
        <v>521</v>
      </c>
      <c r="CV235" s="158" t="s">
        <v>777</v>
      </c>
      <c r="CY235" s="162">
        <v>4290</v>
      </c>
      <c r="CZ235" s="162" t="s">
        <v>289</v>
      </c>
      <c r="DA235" s="283">
        <f t="shared" si="12"/>
        <v>18331531</v>
      </c>
      <c r="DB235" s="284">
        <f t="shared" si="13"/>
        <v>0</v>
      </c>
      <c r="DC235" s="283">
        <f t="shared" si="14"/>
        <v>0</v>
      </c>
      <c r="DZ235" s="159" t="s">
        <v>1400</v>
      </c>
      <c r="EA235" s="180"/>
    </row>
    <row r="236" spans="1:131" s="108" customFormat="1" hidden="1" x14ac:dyDescent="0.2">
      <c r="A236" s="164"/>
      <c r="B236" s="164" t="s">
        <v>1401</v>
      </c>
      <c r="C236" s="201">
        <v>1121937453</v>
      </c>
      <c r="D236" s="164" t="s">
        <v>584</v>
      </c>
      <c r="E236" s="164" t="s">
        <v>291</v>
      </c>
      <c r="F236" s="164" t="s">
        <v>2018</v>
      </c>
      <c r="G236" s="98">
        <v>46036</v>
      </c>
      <c r="H236" s="105">
        <v>24833560</v>
      </c>
      <c r="I236" s="164" t="s">
        <v>1931</v>
      </c>
      <c r="J236" s="98">
        <v>46036</v>
      </c>
      <c r="K236" s="98">
        <v>46218</v>
      </c>
      <c r="L236" s="164" t="s">
        <v>288</v>
      </c>
      <c r="M236" s="164" t="s">
        <v>288</v>
      </c>
      <c r="N236" s="164" t="s">
        <v>288</v>
      </c>
      <c r="O236" s="138">
        <v>7</v>
      </c>
      <c r="P236" s="105">
        <v>2319618</v>
      </c>
      <c r="Q236" s="169">
        <v>46036</v>
      </c>
      <c r="R236" s="285">
        <v>46053</v>
      </c>
      <c r="S236" s="105">
        <v>4093444</v>
      </c>
      <c r="T236" s="102">
        <v>46054</v>
      </c>
      <c r="U236" s="264">
        <v>46081</v>
      </c>
      <c r="V236" s="105">
        <v>4093444</v>
      </c>
      <c r="W236" s="102">
        <v>46082</v>
      </c>
      <c r="X236" s="285">
        <v>46112</v>
      </c>
      <c r="Y236" s="105">
        <v>4093444</v>
      </c>
      <c r="Z236" s="160">
        <v>46113</v>
      </c>
      <c r="AA236" s="264">
        <v>46142</v>
      </c>
      <c r="AB236" s="105">
        <v>4093444</v>
      </c>
      <c r="AC236" s="160">
        <v>46143</v>
      </c>
      <c r="AD236" s="264">
        <v>46173</v>
      </c>
      <c r="AE236" s="105">
        <v>4093444</v>
      </c>
      <c r="AF236" s="160">
        <v>46174</v>
      </c>
      <c r="AG236" s="264">
        <v>46203</v>
      </c>
      <c r="AH236" s="103">
        <v>2046722</v>
      </c>
      <c r="AI236" s="160">
        <v>46204</v>
      </c>
      <c r="AJ236" s="160">
        <v>46218</v>
      </c>
      <c r="AK236" s="111"/>
      <c r="AN236" s="170"/>
      <c r="AQ236" s="170"/>
      <c r="AT236" s="170"/>
      <c r="AW236" s="170"/>
      <c r="BI236" s="158" t="s">
        <v>704</v>
      </c>
      <c r="BJ236" s="163" t="s">
        <v>705</v>
      </c>
      <c r="BK236" s="158" t="s">
        <v>706</v>
      </c>
      <c r="BL236" s="138">
        <v>39</v>
      </c>
      <c r="BM236" s="160">
        <v>46036</v>
      </c>
      <c r="BN236" s="176">
        <v>194449676</v>
      </c>
      <c r="BO236" s="158">
        <v>118</v>
      </c>
      <c r="BP236" s="160">
        <v>46036</v>
      </c>
      <c r="BQ236" s="172">
        <v>24833560</v>
      </c>
      <c r="BR236" s="136"/>
      <c r="BS236" s="137"/>
      <c r="BY236" s="161"/>
      <c r="BZ236" s="170"/>
      <c r="CC236" s="170"/>
      <c r="CF236" s="109"/>
      <c r="CG236" s="109"/>
      <c r="CH236" s="109"/>
      <c r="CI236" s="109"/>
      <c r="CJ236" s="109"/>
      <c r="CK236" s="109"/>
      <c r="CL236" s="109"/>
      <c r="CM236" s="109"/>
      <c r="CN236" s="109"/>
      <c r="CO236" s="109"/>
      <c r="CP236" s="109"/>
      <c r="CQ236" s="109"/>
      <c r="CR236" s="109"/>
      <c r="CS236" s="166" t="s">
        <v>1129</v>
      </c>
      <c r="CT236" s="168">
        <v>1121937453</v>
      </c>
      <c r="CU236" s="158">
        <v>521</v>
      </c>
      <c r="CV236" s="158" t="s">
        <v>777</v>
      </c>
      <c r="CY236" s="162">
        <v>7310</v>
      </c>
      <c r="CZ236" s="162" t="s">
        <v>290</v>
      </c>
      <c r="DA236" s="283">
        <f t="shared" si="12"/>
        <v>24833560</v>
      </c>
      <c r="DB236" s="284">
        <f t="shared" si="13"/>
        <v>0</v>
      </c>
      <c r="DC236" s="283">
        <f t="shared" si="14"/>
        <v>0</v>
      </c>
      <c r="DZ236" s="159" t="s">
        <v>1402</v>
      </c>
      <c r="EA236" s="180"/>
    </row>
    <row r="237" spans="1:131" s="108" customFormat="1" hidden="1" x14ac:dyDescent="0.2">
      <c r="A237" s="164" t="s">
        <v>311</v>
      </c>
      <c r="B237" s="164" t="s">
        <v>1403</v>
      </c>
      <c r="C237" s="201">
        <v>1053783494</v>
      </c>
      <c r="D237" s="164" t="s">
        <v>585</v>
      </c>
      <c r="E237" s="164" t="s">
        <v>291</v>
      </c>
      <c r="F237" s="164" t="s">
        <v>2018</v>
      </c>
      <c r="G237" s="98">
        <v>46036</v>
      </c>
      <c r="H237" s="105">
        <v>32968687</v>
      </c>
      <c r="I237" s="164" t="s">
        <v>1931</v>
      </c>
      <c r="J237" s="98">
        <v>46036</v>
      </c>
      <c r="K237" s="98">
        <v>46218</v>
      </c>
      <c r="L237" s="164" t="s">
        <v>288</v>
      </c>
      <c r="M237" s="164" t="s">
        <v>288</v>
      </c>
      <c r="N237" s="164" t="s">
        <v>288</v>
      </c>
      <c r="O237" s="138">
        <v>7</v>
      </c>
      <c r="P237" s="105">
        <v>3079493</v>
      </c>
      <c r="Q237" s="169">
        <v>46036</v>
      </c>
      <c r="R237" s="285">
        <v>46053</v>
      </c>
      <c r="S237" s="105">
        <v>5434399</v>
      </c>
      <c r="T237" s="102">
        <v>46054</v>
      </c>
      <c r="U237" s="264">
        <v>46081</v>
      </c>
      <c r="V237" s="105">
        <v>5434399</v>
      </c>
      <c r="W237" s="102">
        <v>46082</v>
      </c>
      <c r="X237" s="285">
        <v>46112</v>
      </c>
      <c r="Y237" s="105">
        <v>5434399</v>
      </c>
      <c r="Z237" s="160">
        <v>46113</v>
      </c>
      <c r="AA237" s="264">
        <v>46142</v>
      </c>
      <c r="AB237" s="105">
        <v>5434399</v>
      </c>
      <c r="AC237" s="160">
        <v>46143</v>
      </c>
      <c r="AD237" s="264">
        <v>46173</v>
      </c>
      <c r="AE237" s="105">
        <v>5434399</v>
      </c>
      <c r="AF237" s="160">
        <v>46174</v>
      </c>
      <c r="AG237" s="264">
        <v>46203</v>
      </c>
      <c r="AH237" s="103">
        <v>2717199</v>
      </c>
      <c r="AI237" s="160">
        <v>46204</v>
      </c>
      <c r="AJ237" s="160">
        <v>46218</v>
      </c>
      <c r="AK237" s="111"/>
      <c r="AN237" s="170"/>
      <c r="AQ237" s="170"/>
      <c r="AT237" s="170"/>
      <c r="AW237" s="170"/>
      <c r="BI237" s="158" t="s">
        <v>704</v>
      </c>
      <c r="BJ237" s="163" t="s">
        <v>705</v>
      </c>
      <c r="BK237" s="158" t="s">
        <v>706</v>
      </c>
      <c r="BL237" s="138">
        <v>39</v>
      </c>
      <c r="BM237" s="160">
        <v>46036</v>
      </c>
      <c r="BN237" s="176">
        <v>194449676</v>
      </c>
      <c r="BO237" s="158">
        <v>119</v>
      </c>
      <c r="BP237" s="160">
        <v>46036</v>
      </c>
      <c r="BQ237" s="172">
        <v>32968687</v>
      </c>
      <c r="BR237" s="136"/>
      <c r="BS237" s="137"/>
      <c r="BY237" s="161"/>
      <c r="BZ237" s="170"/>
      <c r="CC237" s="170"/>
      <c r="CF237" s="109"/>
      <c r="CG237" s="109"/>
      <c r="CH237" s="109"/>
      <c r="CI237" s="109"/>
      <c r="CJ237" s="109"/>
      <c r="CK237" s="109"/>
      <c r="CL237" s="109"/>
      <c r="CM237" s="109"/>
      <c r="CN237" s="109"/>
      <c r="CO237" s="109"/>
      <c r="CP237" s="137"/>
      <c r="CQ237" s="109"/>
      <c r="CR237" s="109"/>
      <c r="CS237" s="166" t="s">
        <v>1249</v>
      </c>
      <c r="CT237" s="99">
        <v>1053783494.8</v>
      </c>
      <c r="CU237" s="158">
        <v>521</v>
      </c>
      <c r="CV237" s="158" t="s">
        <v>777</v>
      </c>
      <c r="CY237" s="162">
        <v>9609</v>
      </c>
      <c r="CZ237" s="162" t="s">
        <v>290</v>
      </c>
      <c r="DA237" s="283">
        <f t="shared" si="12"/>
        <v>32968687</v>
      </c>
      <c r="DB237" s="284">
        <f t="shared" si="13"/>
        <v>0</v>
      </c>
      <c r="DC237" s="283">
        <f t="shared" si="14"/>
        <v>0</v>
      </c>
      <c r="DZ237" s="159" t="s">
        <v>1404</v>
      </c>
      <c r="EA237" s="235"/>
    </row>
    <row r="238" spans="1:131" s="108" customFormat="1" hidden="1" x14ac:dyDescent="0.2">
      <c r="A238" s="164"/>
      <c r="B238" s="164" t="s">
        <v>1405</v>
      </c>
      <c r="C238" s="201">
        <v>1121914875</v>
      </c>
      <c r="D238" s="164" t="s">
        <v>586</v>
      </c>
      <c r="E238" s="164" t="s">
        <v>292</v>
      </c>
      <c r="F238" s="164" t="s">
        <v>2016</v>
      </c>
      <c r="G238" s="98">
        <v>46036</v>
      </c>
      <c r="H238" s="105">
        <v>16270260</v>
      </c>
      <c r="I238" s="164" t="s">
        <v>1931</v>
      </c>
      <c r="J238" s="98">
        <v>46036</v>
      </c>
      <c r="K238" s="98">
        <v>46218</v>
      </c>
      <c r="L238" s="164" t="s">
        <v>288</v>
      </c>
      <c r="M238" s="164" t="s">
        <v>288</v>
      </c>
      <c r="N238" s="164" t="s">
        <v>288</v>
      </c>
      <c r="O238" s="138">
        <v>7</v>
      </c>
      <c r="P238" s="105">
        <v>1519750</v>
      </c>
      <c r="Q238" s="169">
        <v>46036</v>
      </c>
      <c r="R238" s="285">
        <v>46053</v>
      </c>
      <c r="S238" s="105">
        <v>2681911</v>
      </c>
      <c r="T238" s="102">
        <v>46054</v>
      </c>
      <c r="U238" s="264">
        <v>46081</v>
      </c>
      <c r="V238" s="105">
        <v>2681911</v>
      </c>
      <c r="W238" s="102">
        <v>46082</v>
      </c>
      <c r="X238" s="285">
        <v>46112</v>
      </c>
      <c r="Y238" s="105">
        <v>2681911</v>
      </c>
      <c r="Z238" s="160">
        <v>46113</v>
      </c>
      <c r="AA238" s="264">
        <v>46142</v>
      </c>
      <c r="AB238" s="105">
        <v>2681911</v>
      </c>
      <c r="AC238" s="160">
        <v>46143</v>
      </c>
      <c r="AD238" s="264">
        <v>46173</v>
      </c>
      <c r="AE238" s="105">
        <v>2681911</v>
      </c>
      <c r="AF238" s="160">
        <v>46174</v>
      </c>
      <c r="AG238" s="264">
        <v>46203</v>
      </c>
      <c r="AH238" s="103">
        <v>1340955</v>
      </c>
      <c r="AI238" s="160">
        <v>46204</v>
      </c>
      <c r="AJ238" s="160">
        <v>46218</v>
      </c>
      <c r="AK238" s="111"/>
      <c r="AN238" s="170"/>
      <c r="AQ238" s="170"/>
      <c r="AT238" s="170"/>
      <c r="AW238" s="170"/>
      <c r="BI238" s="158" t="s">
        <v>704</v>
      </c>
      <c r="BJ238" s="163" t="s">
        <v>705</v>
      </c>
      <c r="BK238" s="158" t="s">
        <v>706</v>
      </c>
      <c r="BL238" s="138">
        <v>39</v>
      </c>
      <c r="BM238" s="160">
        <v>46036</v>
      </c>
      <c r="BN238" s="176">
        <v>194449676</v>
      </c>
      <c r="BO238" s="158">
        <v>120</v>
      </c>
      <c r="BP238" s="160">
        <v>46036</v>
      </c>
      <c r="BQ238" s="172">
        <v>16270260</v>
      </c>
      <c r="BR238" s="136"/>
      <c r="BS238" s="137"/>
      <c r="BY238" s="161"/>
      <c r="BZ238" s="170"/>
      <c r="CC238" s="170"/>
      <c r="CF238" s="109"/>
      <c r="CG238" s="109"/>
      <c r="CH238" s="109"/>
      <c r="CI238" s="109"/>
      <c r="CJ238" s="109"/>
      <c r="CK238" s="109"/>
      <c r="CL238" s="109"/>
      <c r="CM238" s="109"/>
      <c r="CN238" s="109"/>
      <c r="CO238" s="109"/>
      <c r="CP238" s="109"/>
      <c r="CQ238" s="109"/>
      <c r="CR238" s="109"/>
      <c r="CS238" s="166" t="s">
        <v>816</v>
      </c>
      <c r="CT238" s="167">
        <v>1121914875</v>
      </c>
      <c r="CU238" s="158">
        <v>521</v>
      </c>
      <c r="CV238" s="158" t="s">
        <v>777</v>
      </c>
      <c r="CY238" s="162">
        <v>7420</v>
      </c>
      <c r="CZ238" s="162" t="s">
        <v>290</v>
      </c>
      <c r="DA238" s="283">
        <f t="shared" si="12"/>
        <v>16270260</v>
      </c>
      <c r="DB238" s="284">
        <f t="shared" si="13"/>
        <v>0</v>
      </c>
      <c r="DC238" s="283">
        <f t="shared" si="14"/>
        <v>0</v>
      </c>
      <c r="DZ238" s="159" t="s">
        <v>1406</v>
      </c>
      <c r="EA238" s="235"/>
    </row>
    <row r="239" spans="1:131" s="108" customFormat="1" hidden="1" x14ac:dyDescent="0.2">
      <c r="A239" s="164"/>
      <c r="B239" s="164" t="s">
        <v>1407</v>
      </c>
      <c r="C239" s="201">
        <v>1006876734</v>
      </c>
      <c r="D239" s="164" t="s">
        <v>587</v>
      </c>
      <c r="E239" s="164" t="s">
        <v>291</v>
      </c>
      <c r="F239" s="164" t="s">
        <v>2018</v>
      </c>
      <c r="G239" s="98">
        <v>46036</v>
      </c>
      <c r="H239" s="105">
        <v>18331531</v>
      </c>
      <c r="I239" s="164" t="s">
        <v>1931</v>
      </c>
      <c r="J239" s="98">
        <v>46036</v>
      </c>
      <c r="K239" s="98">
        <v>46218</v>
      </c>
      <c r="L239" s="164" t="s">
        <v>288</v>
      </c>
      <c r="M239" s="164" t="s">
        <v>288</v>
      </c>
      <c r="N239" s="164" t="s">
        <v>288</v>
      </c>
      <c r="O239" s="138">
        <v>7</v>
      </c>
      <c r="P239" s="105">
        <v>1712286</v>
      </c>
      <c r="Q239" s="169">
        <v>46036</v>
      </c>
      <c r="R239" s="285">
        <v>46053</v>
      </c>
      <c r="S239" s="105">
        <v>3021681</v>
      </c>
      <c r="T239" s="102">
        <v>46054</v>
      </c>
      <c r="U239" s="264">
        <v>46081</v>
      </c>
      <c r="V239" s="105">
        <v>3021681</v>
      </c>
      <c r="W239" s="102">
        <v>46082</v>
      </c>
      <c r="X239" s="285">
        <v>46112</v>
      </c>
      <c r="Y239" s="105">
        <v>3021681</v>
      </c>
      <c r="Z239" s="160">
        <v>46113</v>
      </c>
      <c r="AA239" s="264">
        <v>46142</v>
      </c>
      <c r="AB239" s="105">
        <v>3021681</v>
      </c>
      <c r="AC239" s="160">
        <v>46143</v>
      </c>
      <c r="AD239" s="264">
        <v>46173</v>
      </c>
      <c r="AE239" s="105">
        <v>3021681</v>
      </c>
      <c r="AF239" s="160">
        <v>46174</v>
      </c>
      <c r="AG239" s="264">
        <v>46203</v>
      </c>
      <c r="AH239" s="103">
        <v>1510840</v>
      </c>
      <c r="AI239" s="160">
        <v>46204</v>
      </c>
      <c r="AJ239" s="160">
        <v>46218</v>
      </c>
      <c r="AK239" s="111"/>
      <c r="AN239" s="170"/>
      <c r="AQ239" s="170"/>
      <c r="AT239" s="170"/>
      <c r="AW239" s="170"/>
      <c r="BI239" s="158" t="s">
        <v>704</v>
      </c>
      <c r="BJ239" s="163" t="s">
        <v>705</v>
      </c>
      <c r="BK239" s="158" t="s">
        <v>706</v>
      </c>
      <c r="BL239" s="138">
        <v>39</v>
      </c>
      <c r="BM239" s="160">
        <v>46036</v>
      </c>
      <c r="BN239" s="176">
        <v>194449676</v>
      </c>
      <c r="BO239" s="158">
        <v>121</v>
      </c>
      <c r="BP239" s="160">
        <v>46036</v>
      </c>
      <c r="BQ239" s="172">
        <v>18331531</v>
      </c>
      <c r="BR239" s="136"/>
      <c r="BS239" s="137"/>
      <c r="BY239" s="161"/>
      <c r="BZ239" s="170"/>
      <c r="CC239" s="170"/>
      <c r="CF239" s="109"/>
      <c r="CG239" s="109"/>
      <c r="CH239" s="109"/>
      <c r="CI239" s="109"/>
      <c r="CJ239" s="109"/>
      <c r="CK239" s="109"/>
      <c r="CL239" s="109"/>
      <c r="CM239" s="109"/>
      <c r="CN239" s="109"/>
      <c r="CO239" s="109"/>
      <c r="CP239" s="137"/>
      <c r="CQ239" s="109"/>
      <c r="CR239" s="109"/>
      <c r="CS239" s="166" t="s">
        <v>2019</v>
      </c>
      <c r="CT239" s="167">
        <v>1006876734</v>
      </c>
      <c r="CU239" s="158">
        <v>521</v>
      </c>
      <c r="CV239" s="158" t="s">
        <v>777</v>
      </c>
      <c r="CY239" s="162">
        <v>8211</v>
      </c>
      <c r="CZ239" s="162" t="s">
        <v>290</v>
      </c>
      <c r="DA239" s="283">
        <f t="shared" si="12"/>
        <v>18331531</v>
      </c>
      <c r="DB239" s="284">
        <f t="shared" si="13"/>
        <v>0</v>
      </c>
      <c r="DC239" s="283">
        <f t="shared" si="14"/>
        <v>0</v>
      </c>
      <c r="DZ239" s="159" t="s">
        <v>1408</v>
      </c>
      <c r="EA239" s="235"/>
    </row>
    <row r="240" spans="1:131" s="108" customFormat="1" hidden="1" x14ac:dyDescent="0.2">
      <c r="A240" s="164"/>
      <c r="B240" s="164" t="s">
        <v>1409</v>
      </c>
      <c r="C240" s="201">
        <v>1121885006</v>
      </c>
      <c r="D240" s="164" t="s">
        <v>588</v>
      </c>
      <c r="E240" s="164" t="s">
        <v>291</v>
      </c>
      <c r="F240" s="164" t="s">
        <v>2018</v>
      </c>
      <c r="G240" s="98">
        <v>46036</v>
      </c>
      <c r="H240" s="105">
        <v>18331531</v>
      </c>
      <c r="I240" s="164" t="s">
        <v>1931</v>
      </c>
      <c r="J240" s="98">
        <v>46036</v>
      </c>
      <c r="K240" s="98">
        <v>46218</v>
      </c>
      <c r="L240" s="164" t="s">
        <v>288</v>
      </c>
      <c r="M240" s="164" t="s">
        <v>288</v>
      </c>
      <c r="N240" s="164" t="s">
        <v>288</v>
      </c>
      <c r="O240" s="138">
        <v>7</v>
      </c>
      <c r="P240" s="105">
        <v>1712286</v>
      </c>
      <c r="Q240" s="169">
        <v>46036</v>
      </c>
      <c r="R240" s="285">
        <v>46053</v>
      </c>
      <c r="S240" s="105">
        <v>3021681</v>
      </c>
      <c r="T240" s="102">
        <v>46054</v>
      </c>
      <c r="U240" s="264">
        <v>46081</v>
      </c>
      <c r="V240" s="105">
        <v>3021681</v>
      </c>
      <c r="W240" s="102">
        <v>46082</v>
      </c>
      <c r="X240" s="285">
        <v>46112</v>
      </c>
      <c r="Y240" s="105">
        <v>3021681</v>
      </c>
      <c r="Z240" s="160">
        <v>46113</v>
      </c>
      <c r="AA240" s="264">
        <v>46142</v>
      </c>
      <c r="AB240" s="105">
        <v>3021681</v>
      </c>
      <c r="AC240" s="160">
        <v>46143</v>
      </c>
      <c r="AD240" s="264">
        <v>46173</v>
      </c>
      <c r="AE240" s="105">
        <v>3021681</v>
      </c>
      <c r="AF240" s="160">
        <v>46174</v>
      </c>
      <c r="AG240" s="264">
        <v>46203</v>
      </c>
      <c r="AH240" s="103">
        <v>1510840</v>
      </c>
      <c r="AI240" s="160">
        <v>46204</v>
      </c>
      <c r="AJ240" s="160">
        <v>46218</v>
      </c>
      <c r="AK240" s="111"/>
      <c r="AN240" s="170"/>
      <c r="AQ240" s="170"/>
      <c r="AT240" s="170"/>
      <c r="AW240" s="170"/>
      <c r="BI240" s="158" t="s">
        <v>704</v>
      </c>
      <c r="BJ240" s="163" t="s">
        <v>705</v>
      </c>
      <c r="BK240" s="158" t="s">
        <v>706</v>
      </c>
      <c r="BL240" s="138">
        <v>39</v>
      </c>
      <c r="BM240" s="160">
        <v>46036</v>
      </c>
      <c r="BN240" s="176">
        <v>194449676</v>
      </c>
      <c r="BO240" s="158">
        <v>122</v>
      </c>
      <c r="BP240" s="160">
        <v>46036</v>
      </c>
      <c r="BQ240" s="172">
        <v>18331531</v>
      </c>
      <c r="BR240" s="136"/>
      <c r="BS240" s="137"/>
      <c r="BY240" s="161"/>
      <c r="BZ240" s="170"/>
      <c r="CC240" s="170"/>
      <c r="CF240" s="109"/>
      <c r="CG240" s="109"/>
      <c r="CH240" s="109"/>
      <c r="CI240" s="109"/>
      <c r="CJ240" s="109"/>
      <c r="CK240" s="109"/>
      <c r="CL240" s="109"/>
      <c r="CM240" s="109"/>
      <c r="CN240" s="109"/>
      <c r="CO240" s="109"/>
      <c r="CP240" s="137"/>
      <c r="CQ240" s="109"/>
      <c r="CR240" s="109"/>
      <c r="CS240" s="166" t="s">
        <v>1126</v>
      </c>
      <c r="CT240" s="168">
        <v>1121885006</v>
      </c>
      <c r="CU240" s="158">
        <v>521</v>
      </c>
      <c r="CV240" s="158" t="s">
        <v>777</v>
      </c>
      <c r="CY240" s="162">
        <v>8299</v>
      </c>
      <c r="CZ240" s="162" t="s">
        <v>290</v>
      </c>
      <c r="DA240" s="283">
        <f t="shared" si="12"/>
        <v>18331531</v>
      </c>
      <c r="DB240" s="284">
        <f t="shared" si="13"/>
        <v>0</v>
      </c>
      <c r="DC240" s="283">
        <f t="shared" si="14"/>
        <v>0</v>
      </c>
      <c r="DZ240" s="159" t="s">
        <v>1410</v>
      </c>
      <c r="EA240" s="235"/>
    </row>
    <row r="241" spans="1:131" s="108" customFormat="1" hidden="1" x14ac:dyDescent="0.2">
      <c r="A241" s="164"/>
      <c r="B241" s="164" t="s">
        <v>1411</v>
      </c>
      <c r="C241" s="201">
        <v>1121882349</v>
      </c>
      <c r="D241" s="164" t="s">
        <v>589</v>
      </c>
      <c r="E241" s="164" t="s">
        <v>292</v>
      </c>
      <c r="F241" s="164" t="s">
        <v>2016</v>
      </c>
      <c r="G241" s="98">
        <v>46036</v>
      </c>
      <c r="H241" s="105">
        <v>16270260</v>
      </c>
      <c r="I241" s="164" t="s">
        <v>1931</v>
      </c>
      <c r="J241" s="98">
        <v>46036</v>
      </c>
      <c r="K241" s="98">
        <v>46218</v>
      </c>
      <c r="L241" s="164" t="s">
        <v>288</v>
      </c>
      <c r="M241" s="164" t="s">
        <v>288</v>
      </c>
      <c r="N241" s="164" t="s">
        <v>288</v>
      </c>
      <c r="O241" s="138">
        <v>7</v>
      </c>
      <c r="P241" s="105">
        <v>1519750</v>
      </c>
      <c r="Q241" s="169">
        <v>46036</v>
      </c>
      <c r="R241" s="285">
        <v>46053</v>
      </c>
      <c r="S241" s="105">
        <v>2681911</v>
      </c>
      <c r="T241" s="102">
        <v>46054</v>
      </c>
      <c r="U241" s="264">
        <v>46081</v>
      </c>
      <c r="V241" s="105">
        <v>2681911</v>
      </c>
      <c r="W241" s="102">
        <v>46082</v>
      </c>
      <c r="X241" s="285">
        <v>46112</v>
      </c>
      <c r="Y241" s="105">
        <v>2681911</v>
      </c>
      <c r="Z241" s="160">
        <v>46113</v>
      </c>
      <c r="AA241" s="264">
        <v>46142</v>
      </c>
      <c r="AB241" s="105">
        <v>2681911</v>
      </c>
      <c r="AC241" s="160">
        <v>46143</v>
      </c>
      <c r="AD241" s="264">
        <v>46173</v>
      </c>
      <c r="AE241" s="105">
        <v>2681911</v>
      </c>
      <c r="AF241" s="160">
        <v>46174</v>
      </c>
      <c r="AG241" s="264">
        <v>46203</v>
      </c>
      <c r="AH241" s="103">
        <v>1340955</v>
      </c>
      <c r="AI241" s="160">
        <v>46204</v>
      </c>
      <c r="AJ241" s="160">
        <v>46218</v>
      </c>
      <c r="AK241" s="111"/>
      <c r="AN241" s="170"/>
      <c r="AQ241" s="170"/>
      <c r="AT241" s="170"/>
      <c r="AW241" s="170"/>
      <c r="BI241" s="158" t="s">
        <v>704</v>
      </c>
      <c r="BJ241" s="163" t="s">
        <v>705</v>
      </c>
      <c r="BK241" s="158" t="s">
        <v>706</v>
      </c>
      <c r="BL241" s="138">
        <v>39</v>
      </c>
      <c r="BM241" s="160">
        <v>46036</v>
      </c>
      <c r="BN241" s="176">
        <v>194449676</v>
      </c>
      <c r="BO241" s="158">
        <v>123</v>
      </c>
      <c r="BP241" s="160">
        <v>46036</v>
      </c>
      <c r="BQ241" s="172">
        <v>16270260</v>
      </c>
      <c r="BR241" s="136"/>
      <c r="BS241" s="137"/>
      <c r="BY241" s="161"/>
      <c r="BZ241" s="170"/>
      <c r="CC241" s="170"/>
      <c r="CF241" s="109"/>
      <c r="CG241" s="109"/>
      <c r="CH241" s="109"/>
      <c r="CI241" s="109"/>
      <c r="CJ241" s="109"/>
      <c r="CK241" s="109"/>
      <c r="CL241" s="109"/>
      <c r="CM241" s="109"/>
      <c r="CN241" s="109"/>
      <c r="CO241" s="109"/>
      <c r="CP241" s="109"/>
      <c r="CQ241" s="109"/>
      <c r="CR241" s="109"/>
      <c r="CS241" s="166" t="s">
        <v>1128</v>
      </c>
      <c r="CT241" s="167">
        <v>1121882349</v>
      </c>
      <c r="CU241" s="158">
        <v>521</v>
      </c>
      <c r="CV241" s="158" t="s">
        <v>777</v>
      </c>
      <c r="CY241" s="162">
        <v>8299</v>
      </c>
      <c r="CZ241" s="162" t="s">
        <v>290</v>
      </c>
      <c r="DA241" s="283">
        <f t="shared" si="12"/>
        <v>16270260</v>
      </c>
      <c r="DB241" s="284">
        <f t="shared" si="13"/>
        <v>0</v>
      </c>
      <c r="DC241" s="283">
        <f t="shared" si="14"/>
        <v>0</v>
      </c>
      <c r="DZ241" s="159" t="s">
        <v>1412</v>
      </c>
      <c r="EA241" s="235"/>
    </row>
    <row r="242" spans="1:131" s="108" customFormat="1" hidden="1" x14ac:dyDescent="0.2">
      <c r="A242" s="164"/>
      <c r="B242" s="164" t="s">
        <v>1413</v>
      </c>
      <c r="C242" s="201">
        <v>1022374795</v>
      </c>
      <c r="D242" s="164" t="s">
        <v>590</v>
      </c>
      <c r="E242" s="164" t="s">
        <v>291</v>
      </c>
      <c r="F242" s="164" t="s">
        <v>2018</v>
      </c>
      <c r="G242" s="98">
        <v>46036</v>
      </c>
      <c r="H242" s="105">
        <v>18331531</v>
      </c>
      <c r="I242" s="164" t="s">
        <v>1931</v>
      </c>
      <c r="J242" s="98">
        <v>46036</v>
      </c>
      <c r="K242" s="98">
        <v>46218</v>
      </c>
      <c r="L242" s="164" t="s">
        <v>288</v>
      </c>
      <c r="M242" s="164" t="s">
        <v>288</v>
      </c>
      <c r="N242" s="164" t="s">
        <v>288</v>
      </c>
      <c r="O242" s="138">
        <v>7</v>
      </c>
      <c r="P242" s="105">
        <v>1712286</v>
      </c>
      <c r="Q242" s="169">
        <v>46036</v>
      </c>
      <c r="R242" s="285">
        <v>46053</v>
      </c>
      <c r="S242" s="105">
        <v>3021681</v>
      </c>
      <c r="T242" s="102">
        <v>46054</v>
      </c>
      <c r="U242" s="264">
        <v>46081</v>
      </c>
      <c r="V242" s="105">
        <v>3021681</v>
      </c>
      <c r="W242" s="102">
        <v>46082</v>
      </c>
      <c r="X242" s="285">
        <v>46112</v>
      </c>
      <c r="Y242" s="105">
        <v>3021681</v>
      </c>
      <c r="Z242" s="160">
        <v>46113</v>
      </c>
      <c r="AA242" s="264">
        <v>46142</v>
      </c>
      <c r="AB242" s="105">
        <v>3021681</v>
      </c>
      <c r="AC242" s="160">
        <v>46143</v>
      </c>
      <c r="AD242" s="264">
        <v>46173</v>
      </c>
      <c r="AE242" s="105">
        <v>3021681</v>
      </c>
      <c r="AF242" s="160">
        <v>46174</v>
      </c>
      <c r="AG242" s="264">
        <v>46203</v>
      </c>
      <c r="AH242" s="103">
        <v>1510840</v>
      </c>
      <c r="AI242" s="160">
        <v>46204</v>
      </c>
      <c r="AJ242" s="160">
        <v>46218</v>
      </c>
      <c r="AK242" s="111"/>
      <c r="AN242" s="170"/>
      <c r="AQ242" s="170"/>
      <c r="AT242" s="170"/>
      <c r="AW242" s="170"/>
      <c r="BI242" s="158" t="s">
        <v>704</v>
      </c>
      <c r="BJ242" s="163" t="s">
        <v>705</v>
      </c>
      <c r="BK242" s="158" t="s">
        <v>706</v>
      </c>
      <c r="BL242" s="138">
        <v>39</v>
      </c>
      <c r="BM242" s="160">
        <v>46036</v>
      </c>
      <c r="BN242" s="176">
        <v>194449676</v>
      </c>
      <c r="BO242" s="158">
        <v>124</v>
      </c>
      <c r="BP242" s="160">
        <v>46036</v>
      </c>
      <c r="BQ242" s="172">
        <v>18331531</v>
      </c>
      <c r="BR242" s="136"/>
      <c r="BS242" s="137"/>
      <c r="BY242" s="161"/>
      <c r="BZ242" s="170"/>
      <c r="CC242" s="170"/>
      <c r="CF242" s="109"/>
      <c r="CG242" s="109"/>
      <c r="CH242" s="109"/>
      <c r="CI242" s="109"/>
      <c r="CJ242" s="109"/>
      <c r="CK242" s="109"/>
      <c r="CL242" s="109"/>
      <c r="CM242" s="109"/>
      <c r="CN242" s="109"/>
      <c r="CO242" s="109"/>
      <c r="CP242" s="137"/>
      <c r="CQ242" s="109"/>
      <c r="CR242" s="109"/>
      <c r="CS242" s="166" t="s">
        <v>1250</v>
      </c>
      <c r="CT242" s="168">
        <v>1022374795</v>
      </c>
      <c r="CU242" s="158">
        <v>521</v>
      </c>
      <c r="CV242" s="158" t="s">
        <v>777</v>
      </c>
      <c r="CY242" s="162">
        <v>7490</v>
      </c>
      <c r="CZ242" s="162" t="s">
        <v>290</v>
      </c>
      <c r="DA242" s="283">
        <f t="shared" si="12"/>
        <v>18331531</v>
      </c>
      <c r="DB242" s="284">
        <f t="shared" si="13"/>
        <v>0</v>
      </c>
      <c r="DC242" s="283">
        <f t="shared" si="14"/>
        <v>0</v>
      </c>
      <c r="DZ242" s="159" t="s">
        <v>1414</v>
      </c>
      <c r="EA242" s="180"/>
    </row>
    <row r="243" spans="1:131" s="108" customFormat="1" hidden="1" x14ac:dyDescent="0.2">
      <c r="A243" s="164"/>
      <c r="B243" s="164" t="s">
        <v>1415</v>
      </c>
      <c r="C243" s="201">
        <v>1121962924</v>
      </c>
      <c r="D243" s="164" t="s">
        <v>591</v>
      </c>
      <c r="E243" s="164" t="s">
        <v>292</v>
      </c>
      <c r="F243" s="164" t="s">
        <v>2016</v>
      </c>
      <c r="G243" s="98">
        <v>46036</v>
      </c>
      <c r="H243" s="105">
        <v>16270260</v>
      </c>
      <c r="I243" s="164" t="s">
        <v>1931</v>
      </c>
      <c r="J243" s="98">
        <v>46036</v>
      </c>
      <c r="K243" s="98">
        <v>46218</v>
      </c>
      <c r="L243" s="164" t="s">
        <v>288</v>
      </c>
      <c r="M243" s="164" t="s">
        <v>288</v>
      </c>
      <c r="N243" s="164" t="s">
        <v>288</v>
      </c>
      <c r="O243" s="138">
        <v>7</v>
      </c>
      <c r="P243" s="105">
        <v>1519750</v>
      </c>
      <c r="Q243" s="169">
        <v>46036</v>
      </c>
      <c r="R243" s="285">
        <v>46053</v>
      </c>
      <c r="S243" s="105">
        <v>2681911</v>
      </c>
      <c r="T243" s="102">
        <v>46054</v>
      </c>
      <c r="U243" s="264">
        <v>46081</v>
      </c>
      <c r="V243" s="105">
        <v>2681911</v>
      </c>
      <c r="W243" s="102">
        <v>46082</v>
      </c>
      <c r="X243" s="285">
        <v>46112</v>
      </c>
      <c r="Y243" s="105">
        <v>2681911</v>
      </c>
      <c r="Z243" s="160">
        <v>46113</v>
      </c>
      <c r="AA243" s="264">
        <v>46142</v>
      </c>
      <c r="AB243" s="105">
        <v>2681911</v>
      </c>
      <c r="AC243" s="160">
        <v>46143</v>
      </c>
      <c r="AD243" s="264">
        <v>46173</v>
      </c>
      <c r="AE243" s="105">
        <v>2681911</v>
      </c>
      <c r="AF243" s="160">
        <v>46174</v>
      </c>
      <c r="AG243" s="264">
        <v>46203</v>
      </c>
      <c r="AH243" s="103">
        <v>1340955</v>
      </c>
      <c r="AI243" s="160">
        <v>46204</v>
      </c>
      <c r="AJ243" s="160">
        <v>46218</v>
      </c>
      <c r="AK243" s="111"/>
      <c r="AN243" s="170"/>
      <c r="AQ243" s="170"/>
      <c r="AT243" s="170"/>
      <c r="AW243" s="170"/>
      <c r="BI243" s="158" t="s">
        <v>704</v>
      </c>
      <c r="BJ243" s="163" t="s">
        <v>705</v>
      </c>
      <c r="BK243" s="158" t="s">
        <v>706</v>
      </c>
      <c r="BL243" s="138">
        <v>45</v>
      </c>
      <c r="BM243" s="160">
        <v>46036</v>
      </c>
      <c r="BN243" s="176">
        <v>16270260</v>
      </c>
      <c r="BO243" s="158">
        <v>277</v>
      </c>
      <c r="BP243" s="160">
        <v>46036</v>
      </c>
      <c r="BQ243" s="172">
        <v>16270260</v>
      </c>
      <c r="BR243" s="136"/>
      <c r="BS243" s="137"/>
      <c r="BY243" s="161"/>
      <c r="BZ243" s="170"/>
      <c r="CC243" s="170"/>
      <c r="CF243" s="109"/>
      <c r="CG243" s="109"/>
      <c r="CH243" s="109"/>
      <c r="CI243" s="109"/>
      <c r="CJ243" s="109"/>
      <c r="CK243" s="109"/>
      <c r="CL243" s="109"/>
      <c r="CM243" s="109"/>
      <c r="CN243" s="109"/>
      <c r="CO243" s="109"/>
      <c r="CP243" s="109"/>
      <c r="CQ243" s="109"/>
      <c r="CR243" s="109"/>
      <c r="CS243" s="166" t="s">
        <v>1127</v>
      </c>
      <c r="CT243" s="167">
        <v>1121962924</v>
      </c>
      <c r="CU243" s="158">
        <v>521</v>
      </c>
      <c r="CV243" s="158" t="s">
        <v>777</v>
      </c>
      <c r="CY243" s="162">
        <v>8299</v>
      </c>
      <c r="CZ243" s="162" t="s">
        <v>290</v>
      </c>
      <c r="DA243" s="283">
        <f t="shared" si="12"/>
        <v>16270260</v>
      </c>
      <c r="DB243" s="284">
        <f t="shared" si="13"/>
        <v>0</v>
      </c>
      <c r="DC243" s="283">
        <f t="shared" si="14"/>
        <v>0</v>
      </c>
      <c r="DZ243" s="159" t="s">
        <v>1416</v>
      </c>
      <c r="EA243" s="180"/>
    </row>
    <row r="244" spans="1:131" s="108" customFormat="1" hidden="1" x14ac:dyDescent="0.2">
      <c r="A244" s="164"/>
      <c r="B244" s="164" t="s">
        <v>1863</v>
      </c>
      <c r="C244" s="201">
        <v>35261992</v>
      </c>
      <c r="D244" s="164" t="s">
        <v>601</v>
      </c>
      <c r="E244" s="164" t="s">
        <v>292</v>
      </c>
      <c r="F244" s="164" t="s">
        <v>2020</v>
      </c>
      <c r="G244" s="98">
        <v>46036</v>
      </c>
      <c r="H244" s="105">
        <v>20551907</v>
      </c>
      <c r="I244" s="164" t="s">
        <v>1931</v>
      </c>
      <c r="J244" s="98">
        <v>46036</v>
      </c>
      <c r="K244" s="98">
        <v>46218</v>
      </c>
      <c r="L244" s="164" t="s">
        <v>288</v>
      </c>
      <c r="M244" s="164" t="s">
        <v>288</v>
      </c>
      <c r="N244" s="164" t="s">
        <v>288</v>
      </c>
      <c r="O244" s="138">
        <v>7</v>
      </c>
      <c r="P244" s="105">
        <v>1919684</v>
      </c>
      <c r="Q244" s="169">
        <v>46036</v>
      </c>
      <c r="R244" s="285">
        <v>46053</v>
      </c>
      <c r="S244" s="105">
        <v>3387677</v>
      </c>
      <c r="T244" s="102">
        <v>46054</v>
      </c>
      <c r="U244" s="264">
        <v>46081</v>
      </c>
      <c r="V244" s="105">
        <v>3387677</v>
      </c>
      <c r="W244" s="102">
        <v>46082</v>
      </c>
      <c r="X244" s="285">
        <v>46112</v>
      </c>
      <c r="Y244" s="105">
        <v>3387677</v>
      </c>
      <c r="Z244" s="160">
        <v>46113</v>
      </c>
      <c r="AA244" s="264">
        <v>46142</v>
      </c>
      <c r="AB244" s="105">
        <v>3387677</v>
      </c>
      <c r="AC244" s="160">
        <v>46143</v>
      </c>
      <c r="AD244" s="264">
        <v>46173</v>
      </c>
      <c r="AE244" s="105">
        <v>3387677</v>
      </c>
      <c r="AF244" s="160">
        <v>46174</v>
      </c>
      <c r="AG244" s="264">
        <v>46203</v>
      </c>
      <c r="AH244" s="103">
        <v>1693838</v>
      </c>
      <c r="AI244" s="160">
        <v>46204</v>
      </c>
      <c r="AJ244" s="160">
        <v>46218</v>
      </c>
      <c r="AK244" s="111"/>
      <c r="AN244" s="170"/>
      <c r="AQ244" s="170"/>
      <c r="AT244" s="170"/>
      <c r="AW244" s="170"/>
      <c r="BI244" s="165" t="s">
        <v>277</v>
      </c>
      <c r="BJ244" s="158" t="s">
        <v>707</v>
      </c>
      <c r="BK244" s="165" t="s">
        <v>708</v>
      </c>
      <c r="BL244" s="138">
        <v>41</v>
      </c>
      <c r="BM244" s="160">
        <v>46036</v>
      </c>
      <c r="BN244" s="176">
        <v>177260215</v>
      </c>
      <c r="BO244" s="158">
        <v>255</v>
      </c>
      <c r="BP244" s="160">
        <v>46036</v>
      </c>
      <c r="BQ244" s="172">
        <v>20551907</v>
      </c>
      <c r="BR244" s="136"/>
      <c r="BS244" s="137"/>
      <c r="BY244" s="161"/>
      <c r="BZ244" s="170"/>
      <c r="CC244" s="170"/>
      <c r="CF244" s="109"/>
      <c r="CG244" s="109"/>
      <c r="CH244" s="109"/>
      <c r="CI244" s="109"/>
      <c r="CJ244" s="109"/>
      <c r="CK244" s="109"/>
      <c r="CL244" s="109"/>
      <c r="CM244" s="109"/>
      <c r="CN244" s="109"/>
      <c r="CO244" s="109"/>
      <c r="CP244" s="137"/>
      <c r="CQ244" s="109"/>
      <c r="CR244" s="109"/>
      <c r="CS244" s="166" t="s">
        <v>950</v>
      </c>
      <c r="CT244" s="168">
        <v>35261992.799999997</v>
      </c>
      <c r="CU244" s="158">
        <v>523</v>
      </c>
      <c r="CV244" s="158" t="s">
        <v>778</v>
      </c>
      <c r="CY244" s="162">
        <v>8299</v>
      </c>
      <c r="CZ244" s="162" t="s">
        <v>290</v>
      </c>
      <c r="DA244" s="283">
        <f t="shared" si="12"/>
        <v>20551907</v>
      </c>
      <c r="DB244" s="284">
        <f t="shared" si="13"/>
        <v>0</v>
      </c>
      <c r="DC244" s="283">
        <f t="shared" si="14"/>
        <v>0</v>
      </c>
      <c r="DZ244" s="159" t="s">
        <v>1864</v>
      </c>
      <c r="EA244" s="180"/>
    </row>
    <row r="245" spans="1:131" s="108" customFormat="1" hidden="1" x14ac:dyDescent="0.2">
      <c r="A245" s="164"/>
      <c r="B245" s="164" t="s">
        <v>1865</v>
      </c>
      <c r="C245" s="203">
        <v>1121948633</v>
      </c>
      <c r="D245" s="164" t="s">
        <v>603</v>
      </c>
      <c r="E245" s="164" t="s">
        <v>291</v>
      </c>
      <c r="F245" s="164" t="s">
        <v>1922</v>
      </c>
      <c r="G245" s="98">
        <v>46036</v>
      </c>
      <c r="H245" s="105">
        <v>24833560</v>
      </c>
      <c r="I245" s="164" t="s">
        <v>1931</v>
      </c>
      <c r="J245" s="98">
        <v>46036</v>
      </c>
      <c r="K245" s="98">
        <v>46218</v>
      </c>
      <c r="L245" s="164" t="s">
        <v>288</v>
      </c>
      <c r="M245" s="164" t="s">
        <v>288</v>
      </c>
      <c r="N245" s="164" t="s">
        <v>288</v>
      </c>
      <c r="O245" s="138">
        <v>7</v>
      </c>
      <c r="P245" s="105">
        <v>2319618</v>
      </c>
      <c r="Q245" s="169">
        <v>46036</v>
      </c>
      <c r="R245" s="285">
        <v>46053</v>
      </c>
      <c r="S245" s="105">
        <v>4093444</v>
      </c>
      <c r="T245" s="102">
        <v>46054</v>
      </c>
      <c r="U245" s="264">
        <v>46081</v>
      </c>
      <c r="V245" s="105">
        <v>4093444</v>
      </c>
      <c r="W245" s="102">
        <v>46082</v>
      </c>
      <c r="X245" s="285">
        <v>46112</v>
      </c>
      <c r="Y245" s="105">
        <v>4093444</v>
      </c>
      <c r="Z245" s="160">
        <v>46113</v>
      </c>
      <c r="AA245" s="264">
        <v>46142</v>
      </c>
      <c r="AB245" s="105">
        <v>4093444</v>
      </c>
      <c r="AC245" s="160">
        <v>46143</v>
      </c>
      <c r="AD245" s="264">
        <v>46173</v>
      </c>
      <c r="AE245" s="105">
        <v>4093444</v>
      </c>
      <c r="AF245" s="160">
        <v>46174</v>
      </c>
      <c r="AG245" s="264">
        <v>46203</v>
      </c>
      <c r="AH245" s="103">
        <v>2046722</v>
      </c>
      <c r="AI245" s="160">
        <v>46204</v>
      </c>
      <c r="AJ245" s="160">
        <v>46218</v>
      </c>
      <c r="AK245" s="111"/>
      <c r="AN245" s="170"/>
      <c r="AQ245" s="170"/>
      <c r="AT245" s="170"/>
      <c r="AW245" s="170"/>
      <c r="BI245" s="165" t="s">
        <v>277</v>
      </c>
      <c r="BJ245" s="158" t="s">
        <v>707</v>
      </c>
      <c r="BK245" s="165" t="s">
        <v>708</v>
      </c>
      <c r="BL245" s="138">
        <v>41</v>
      </c>
      <c r="BM245" s="160">
        <v>46036</v>
      </c>
      <c r="BN245" s="176">
        <v>177260215</v>
      </c>
      <c r="BO245" s="158">
        <v>256</v>
      </c>
      <c r="BP245" s="160">
        <v>46036</v>
      </c>
      <c r="BQ245" s="172">
        <v>24833560</v>
      </c>
      <c r="BR245" s="136"/>
      <c r="BS245" s="137"/>
      <c r="BY245" s="161"/>
      <c r="BZ245" s="170"/>
      <c r="CC245" s="170"/>
      <c r="CF245" s="109"/>
      <c r="CG245" s="109"/>
      <c r="CH245" s="109"/>
      <c r="CI245" s="109"/>
      <c r="CJ245" s="109"/>
      <c r="CK245" s="109"/>
      <c r="CL245" s="109"/>
      <c r="CM245" s="109"/>
      <c r="CN245" s="109"/>
      <c r="CO245" s="109"/>
      <c r="CP245" s="137"/>
      <c r="CQ245" s="109"/>
      <c r="CR245" s="109"/>
      <c r="CS245" s="166" t="s">
        <v>2021</v>
      </c>
      <c r="CT245" s="168">
        <v>1121948633</v>
      </c>
      <c r="CU245" s="158">
        <v>523</v>
      </c>
      <c r="CV245" s="158" t="s">
        <v>778</v>
      </c>
      <c r="CY245" s="162">
        <v>8299</v>
      </c>
      <c r="CZ245" s="162" t="s">
        <v>290</v>
      </c>
      <c r="DA245" s="283">
        <f t="shared" si="12"/>
        <v>24833560</v>
      </c>
      <c r="DB245" s="284">
        <f t="shared" si="13"/>
        <v>0</v>
      </c>
      <c r="DC245" s="283">
        <f t="shared" si="14"/>
        <v>0</v>
      </c>
      <c r="DZ245" s="159" t="s">
        <v>1866</v>
      </c>
      <c r="EA245" s="180"/>
    </row>
    <row r="246" spans="1:131" s="108" customFormat="1" hidden="1" x14ac:dyDescent="0.2">
      <c r="A246" s="164"/>
      <c r="B246" s="164" t="s">
        <v>1867</v>
      </c>
      <c r="C246" s="201">
        <v>52964097</v>
      </c>
      <c r="D246" s="164" t="s">
        <v>604</v>
      </c>
      <c r="E246" s="164" t="s">
        <v>291</v>
      </c>
      <c r="F246" s="164" t="s">
        <v>1922</v>
      </c>
      <c r="G246" s="98">
        <v>46036</v>
      </c>
      <c r="H246" s="105">
        <v>32968687</v>
      </c>
      <c r="I246" s="164" t="s">
        <v>1931</v>
      </c>
      <c r="J246" s="98">
        <v>46036</v>
      </c>
      <c r="K246" s="98">
        <v>46218</v>
      </c>
      <c r="L246" s="164" t="s">
        <v>288</v>
      </c>
      <c r="M246" s="164" t="s">
        <v>288</v>
      </c>
      <c r="N246" s="164" t="s">
        <v>288</v>
      </c>
      <c r="O246" s="138">
        <v>7</v>
      </c>
      <c r="P246" s="105">
        <v>3079493</v>
      </c>
      <c r="Q246" s="169">
        <v>46036</v>
      </c>
      <c r="R246" s="285">
        <v>46053</v>
      </c>
      <c r="S246" s="105">
        <v>5434399</v>
      </c>
      <c r="T246" s="102">
        <v>46054</v>
      </c>
      <c r="U246" s="264">
        <v>46081</v>
      </c>
      <c r="V246" s="105">
        <v>5434399</v>
      </c>
      <c r="W246" s="102">
        <v>46082</v>
      </c>
      <c r="X246" s="285">
        <v>46112</v>
      </c>
      <c r="Y246" s="105">
        <v>5434399</v>
      </c>
      <c r="Z246" s="160">
        <v>46113</v>
      </c>
      <c r="AA246" s="264">
        <v>46142</v>
      </c>
      <c r="AB246" s="105">
        <v>5434399</v>
      </c>
      <c r="AC246" s="160">
        <v>46143</v>
      </c>
      <c r="AD246" s="264">
        <v>46173</v>
      </c>
      <c r="AE246" s="105">
        <v>5434399</v>
      </c>
      <c r="AF246" s="160">
        <v>46174</v>
      </c>
      <c r="AG246" s="264">
        <v>46203</v>
      </c>
      <c r="AH246" s="103">
        <v>2717199</v>
      </c>
      <c r="AI246" s="160">
        <v>46204</v>
      </c>
      <c r="AJ246" s="160">
        <v>46218</v>
      </c>
      <c r="AK246" s="111"/>
      <c r="AN246" s="170"/>
      <c r="AQ246" s="170"/>
      <c r="AT246" s="170"/>
      <c r="AW246" s="170"/>
      <c r="BI246" s="165" t="s">
        <v>277</v>
      </c>
      <c r="BJ246" s="158" t="s">
        <v>707</v>
      </c>
      <c r="BK246" s="165" t="s">
        <v>708</v>
      </c>
      <c r="BL246" s="138">
        <v>41</v>
      </c>
      <c r="BM246" s="160">
        <v>46036</v>
      </c>
      <c r="BN246" s="176">
        <v>177260215</v>
      </c>
      <c r="BO246" s="158">
        <v>257</v>
      </c>
      <c r="BP246" s="160">
        <v>46036</v>
      </c>
      <c r="BQ246" s="172">
        <v>32968687</v>
      </c>
      <c r="BR246" s="136"/>
      <c r="BS246" s="137"/>
      <c r="BY246" s="161"/>
      <c r="BZ246" s="170"/>
      <c r="CC246" s="170"/>
      <c r="CF246" s="109"/>
      <c r="CG246" s="109"/>
      <c r="CH246" s="109"/>
      <c r="CI246" s="109"/>
      <c r="CJ246" s="109"/>
      <c r="CK246" s="109"/>
      <c r="CL246" s="109"/>
      <c r="CM246" s="109"/>
      <c r="CN246" s="109"/>
      <c r="CO246" s="109"/>
      <c r="CP246" s="109"/>
      <c r="CQ246" s="109"/>
      <c r="CR246" s="109"/>
      <c r="CS246" s="166" t="s">
        <v>1252</v>
      </c>
      <c r="CT246" s="167">
        <v>52964097</v>
      </c>
      <c r="CU246" s="158">
        <v>523</v>
      </c>
      <c r="CV246" s="158" t="s">
        <v>778</v>
      </c>
      <c r="CY246" s="162">
        <v>7020</v>
      </c>
      <c r="CZ246" s="162" t="s">
        <v>289</v>
      </c>
      <c r="DA246" s="283">
        <f t="shared" si="12"/>
        <v>32968687</v>
      </c>
      <c r="DB246" s="284">
        <f t="shared" si="13"/>
        <v>0</v>
      </c>
      <c r="DC246" s="283">
        <f t="shared" si="14"/>
        <v>0</v>
      </c>
      <c r="DZ246" s="159" t="s">
        <v>1868</v>
      </c>
      <c r="EA246" s="235"/>
    </row>
    <row r="247" spans="1:131" s="108" customFormat="1" hidden="1" x14ac:dyDescent="0.2">
      <c r="A247" s="164"/>
      <c r="B247" s="164" t="s">
        <v>1869</v>
      </c>
      <c r="C247" s="201">
        <v>40447942</v>
      </c>
      <c r="D247" s="164" t="s">
        <v>606</v>
      </c>
      <c r="E247" s="164" t="s">
        <v>291</v>
      </c>
      <c r="F247" s="164" t="s">
        <v>1922</v>
      </c>
      <c r="G247" s="98">
        <v>46036</v>
      </c>
      <c r="H247" s="105">
        <v>24833560</v>
      </c>
      <c r="I247" s="164" t="s">
        <v>1931</v>
      </c>
      <c r="J247" s="98">
        <v>46036</v>
      </c>
      <c r="K247" s="98">
        <v>46218</v>
      </c>
      <c r="L247" s="164" t="s">
        <v>288</v>
      </c>
      <c r="M247" s="164" t="s">
        <v>288</v>
      </c>
      <c r="N247" s="164" t="s">
        <v>288</v>
      </c>
      <c r="O247" s="138">
        <v>7</v>
      </c>
      <c r="P247" s="105">
        <v>2319618</v>
      </c>
      <c r="Q247" s="169">
        <v>46036</v>
      </c>
      <c r="R247" s="285">
        <v>46053</v>
      </c>
      <c r="S247" s="105">
        <v>4093444</v>
      </c>
      <c r="T247" s="102">
        <v>46054</v>
      </c>
      <c r="U247" s="264">
        <v>46081</v>
      </c>
      <c r="V247" s="105">
        <v>4093444</v>
      </c>
      <c r="W247" s="102">
        <v>46082</v>
      </c>
      <c r="X247" s="285">
        <v>46112</v>
      </c>
      <c r="Y247" s="105">
        <v>4093444</v>
      </c>
      <c r="Z247" s="160">
        <v>46113</v>
      </c>
      <c r="AA247" s="264">
        <v>46142</v>
      </c>
      <c r="AB247" s="105">
        <v>4093444</v>
      </c>
      <c r="AC247" s="160">
        <v>46143</v>
      </c>
      <c r="AD247" s="264">
        <v>46173</v>
      </c>
      <c r="AE247" s="105">
        <v>4093444</v>
      </c>
      <c r="AF247" s="160">
        <v>46174</v>
      </c>
      <c r="AG247" s="264">
        <v>46203</v>
      </c>
      <c r="AH247" s="103">
        <v>2046722</v>
      </c>
      <c r="AI247" s="160">
        <v>46204</v>
      </c>
      <c r="AJ247" s="160">
        <v>46218</v>
      </c>
      <c r="AK247" s="111"/>
      <c r="AN247" s="170"/>
      <c r="AQ247" s="170"/>
      <c r="AT247" s="170"/>
      <c r="AW247" s="170"/>
      <c r="BI247" s="165" t="s">
        <v>277</v>
      </c>
      <c r="BJ247" s="158" t="s">
        <v>707</v>
      </c>
      <c r="BK247" s="165" t="s">
        <v>708</v>
      </c>
      <c r="BL247" s="138">
        <v>41</v>
      </c>
      <c r="BM247" s="160">
        <v>46036</v>
      </c>
      <c r="BN247" s="176">
        <v>177260215</v>
      </c>
      <c r="BO247" s="158">
        <v>258</v>
      </c>
      <c r="BP247" s="160">
        <v>46036</v>
      </c>
      <c r="BQ247" s="172">
        <v>24833560</v>
      </c>
      <c r="BR247" s="136"/>
      <c r="BS247" s="137"/>
      <c r="BY247" s="161"/>
      <c r="BZ247" s="170"/>
      <c r="CC247" s="170"/>
      <c r="CF247" s="109"/>
      <c r="CG247" s="109"/>
      <c r="CH247" s="109"/>
      <c r="CI247" s="109"/>
      <c r="CJ247" s="109"/>
      <c r="CK247" s="109"/>
      <c r="CL247" s="109"/>
      <c r="CM247" s="109"/>
      <c r="CN247" s="109"/>
      <c r="CO247" s="109"/>
      <c r="CP247" s="137"/>
      <c r="CQ247" s="109"/>
      <c r="CR247" s="109"/>
      <c r="CS247" s="166" t="s">
        <v>1253</v>
      </c>
      <c r="CT247" s="168">
        <v>40447942</v>
      </c>
      <c r="CU247" s="158">
        <v>523</v>
      </c>
      <c r="CV247" s="158" t="s">
        <v>778</v>
      </c>
      <c r="CY247" s="162">
        <v>7490</v>
      </c>
      <c r="CZ247" s="162" t="s">
        <v>290</v>
      </c>
      <c r="DA247" s="283">
        <f t="shared" si="12"/>
        <v>24833560</v>
      </c>
      <c r="DB247" s="284">
        <f t="shared" si="13"/>
        <v>0</v>
      </c>
      <c r="DC247" s="283">
        <f t="shared" si="14"/>
        <v>0</v>
      </c>
      <c r="DZ247" s="159" t="s">
        <v>1870</v>
      </c>
      <c r="EA247" s="235"/>
    </row>
    <row r="248" spans="1:131" s="108" customFormat="1" hidden="1" x14ac:dyDescent="0.2">
      <c r="A248" s="164"/>
      <c r="B248" s="164" t="s">
        <v>1871</v>
      </c>
      <c r="C248" s="201">
        <v>1085298952</v>
      </c>
      <c r="D248" s="164" t="s">
        <v>607</v>
      </c>
      <c r="E248" s="164" t="s">
        <v>291</v>
      </c>
      <c r="F248" s="164" t="s">
        <v>1922</v>
      </c>
      <c r="G248" s="98">
        <v>46036</v>
      </c>
      <c r="H248" s="105">
        <v>32968687</v>
      </c>
      <c r="I248" s="164" t="s">
        <v>1931</v>
      </c>
      <c r="J248" s="98">
        <v>46036</v>
      </c>
      <c r="K248" s="98">
        <v>46218</v>
      </c>
      <c r="L248" s="164" t="s">
        <v>288</v>
      </c>
      <c r="M248" s="164" t="s">
        <v>288</v>
      </c>
      <c r="N248" s="164" t="s">
        <v>288</v>
      </c>
      <c r="O248" s="138">
        <v>7</v>
      </c>
      <c r="P248" s="105">
        <v>3079493</v>
      </c>
      <c r="Q248" s="169">
        <v>46036</v>
      </c>
      <c r="R248" s="285">
        <v>46053</v>
      </c>
      <c r="S248" s="105">
        <v>5434399</v>
      </c>
      <c r="T248" s="102">
        <v>46054</v>
      </c>
      <c r="U248" s="264">
        <v>46081</v>
      </c>
      <c r="V248" s="105">
        <v>5434399</v>
      </c>
      <c r="W248" s="102">
        <v>46082</v>
      </c>
      <c r="X248" s="285">
        <v>46112</v>
      </c>
      <c r="Y248" s="105">
        <v>5434399</v>
      </c>
      <c r="Z248" s="160">
        <v>46113</v>
      </c>
      <c r="AA248" s="264">
        <v>46142</v>
      </c>
      <c r="AB248" s="105">
        <v>5434399</v>
      </c>
      <c r="AC248" s="160">
        <v>46143</v>
      </c>
      <c r="AD248" s="264">
        <v>46173</v>
      </c>
      <c r="AE248" s="105">
        <v>5434399</v>
      </c>
      <c r="AF248" s="160">
        <v>46174</v>
      </c>
      <c r="AG248" s="264">
        <v>46203</v>
      </c>
      <c r="AH248" s="103">
        <v>2717199</v>
      </c>
      <c r="AI248" s="160">
        <v>46204</v>
      </c>
      <c r="AJ248" s="160">
        <v>46218</v>
      </c>
      <c r="AK248" s="111"/>
      <c r="AN248" s="170"/>
      <c r="AQ248" s="170"/>
      <c r="AT248" s="170"/>
      <c r="AW248" s="170"/>
      <c r="BI248" s="165" t="s">
        <v>277</v>
      </c>
      <c r="BJ248" s="158" t="s">
        <v>707</v>
      </c>
      <c r="BK248" s="165" t="s">
        <v>708</v>
      </c>
      <c r="BL248" s="138">
        <v>41</v>
      </c>
      <c r="BM248" s="160">
        <v>46036</v>
      </c>
      <c r="BN248" s="176">
        <v>177260215</v>
      </c>
      <c r="BO248" s="158">
        <v>259</v>
      </c>
      <c r="BP248" s="160">
        <v>46036</v>
      </c>
      <c r="BQ248" s="172">
        <v>32968687</v>
      </c>
      <c r="BR248" s="136"/>
      <c r="BS248" s="137"/>
      <c r="BY248" s="161"/>
      <c r="BZ248" s="170"/>
      <c r="CC248" s="170"/>
      <c r="CF248" s="109"/>
      <c r="CG248" s="109"/>
      <c r="CH248" s="109"/>
      <c r="CI248" s="109"/>
      <c r="CJ248" s="109"/>
      <c r="CK248" s="109"/>
      <c r="CL248" s="109"/>
      <c r="CM248" s="109"/>
      <c r="CN248" s="109"/>
      <c r="CO248" s="109"/>
      <c r="CP248" s="109"/>
      <c r="CQ248" s="109"/>
      <c r="CR248" s="109"/>
      <c r="CS248" s="166" t="s">
        <v>1254</v>
      </c>
      <c r="CT248" s="168">
        <v>1085298952</v>
      </c>
      <c r="CU248" s="158">
        <v>523</v>
      </c>
      <c r="CV248" s="158" t="s">
        <v>778</v>
      </c>
      <c r="CY248" s="190">
        <v>7210</v>
      </c>
      <c r="CZ248" s="159" t="s">
        <v>290</v>
      </c>
      <c r="DA248" s="283">
        <f t="shared" si="12"/>
        <v>32968687</v>
      </c>
      <c r="DB248" s="284">
        <f t="shared" si="13"/>
        <v>0</v>
      </c>
      <c r="DC248" s="283">
        <f t="shared" si="14"/>
        <v>0</v>
      </c>
      <c r="DZ248" s="159" t="s">
        <v>1872</v>
      </c>
      <c r="EA248" s="235"/>
    </row>
    <row r="249" spans="1:131" s="108" customFormat="1" hidden="1" x14ac:dyDescent="0.2">
      <c r="A249" s="164"/>
      <c r="B249" s="164" t="s">
        <v>1873</v>
      </c>
      <c r="C249" s="201">
        <v>80029191</v>
      </c>
      <c r="D249" s="164" t="s">
        <v>1255</v>
      </c>
      <c r="E249" s="164" t="s">
        <v>291</v>
      </c>
      <c r="F249" s="164" t="s">
        <v>1922</v>
      </c>
      <c r="G249" s="98">
        <v>46036</v>
      </c>
      <c r="H249" s="105">
        <v>20551907</v>
      </c>
      <c r="I249" s="164" t="s">
        <v>1931</v>
      </c>
      <c r="J249" s="98">
        <v>46036</v>
      </c>
      <c r="K249" s="98">
        <v>46218</v>
      </c>
      <c r="L249" s="164" t="s">
        <v>288</v>
      </c>
      <c r="M249" s="164" t="s">
        <v>288</v>
      </c>
      <c r="N249" s="164" t="s">
        <v>288</v>
      </c>
      <c r="O249" s="138">
        <v>7</v>
      </c>
      <c r="P249" s="105">
        <v>1919684</v>
      </c>
      <c r="Q249" s="169">
        <v>46036</v>
      </c>
      <c r="R249" s="285">
        <v>46053</v>
      </c>
      <c r="S249" s="105">
        <v>3387677</v>
      </c>
      <c r="T249" s="102">
        <v>46054</v>
      </c>
      <c r="U249" s="264">
        <v>46081</v>
      </c>
      <c r="V249" s="105">
        <v>3387677</v>
      </c>
      <c r="W249" s="102">
        <v>46082</v>
      </c>
      <c r="X249" s="285">
        <v>46112</v>
      </c>
      <c r="Y249" s="105">
        <v>3387677</v>
      </c>
      <c r="Z249" s="160">
        <v>46113</v>
      </c>
      <c r="AA249" s="264">
        <v>46142</v>
      </c>
      <c r="AB249" s="105">
        <v>3387677</v>
      </c>
      <c r="AC249" s="160">
        <v>46143</v>
      </c>
      <c r="AD249" s="264">
        <v>46173</v>
      </c>
      <c r="AE249" s="105">
        <v>3387677</v>
      </c>
      <c r="AF249" s="160">
        <v>46174</v>
      </c>
      <c r="AG249" s="264">
        <v>46203</v>
      </c>
      <c r="AH249" s="103">
        <v>1693838</v>
      </c>
      <c r="AI249" s="160">
        <v>46204</v>
      </c>
      <c r="AJ249" s="160">
        <v>46218</v>
      </c>
      <c r="AK249" s="111"/>
      <c r="AN249" s="170"/>
      <c r="AQ249" s="170"/>
      <c r="AT249" s="170"/>
      <c r="AW249" s="170"/>
      <c r="BI249" s="165" t="s">
        <v>277</v>
      </c>
      <c r="BJ249" s="158" t="s">
        <v>707</v>
      </c>
      <c r="BK249" s="165" t="s">
        <v>708</v>
      </c>
      <c r="BL249" s="138">
        <v>41</v>
      </c>
      <c r="BM249" s="160">
        <v>46036</v>
      </c>
      <c r="BN249" s="176">
        <v>177260215</v>
      </c>
      <c r="BO249" s="158">
        <v>260</v>
      </c>
      <c r="BP249" s="160">
        <v>46036</v>
      </c>
      <c r="BQ249" s="172">
        <v>20551907</v>
      </c>
      <c r="BR249" s="136"/>
      <c r="BS249" s="137"/>
      <c r="BY249" s="161"/>
      <c r="BZ249" s="170"/>
      <c r="CC249" s="170"/>
      <c r="CF249" s="109"/>
      <c r="CG249" s="109"/>
      <c r="CH249" s="109"/>
      <c r="CI249" s="109"/>
      <c r="CJ249" s="109"/>
      <c r="CK249" s="109"/>
      <c r="CL249" s="109"/>
      <c r="CM249" s="109"/>
      <c r="CN249" s="109"/>
      <c r="CO249" s="109"/>
      <c r="CP249" s="137"/>
      <c r="CQ249" s="109"/>
      <c r="CR249" s="109"/>
      <c r="CS249" s="166" t="s">
        <v>1256</v>
      </c>
      <c r="CT249" s="168">
        <v>80029191</v>
      </c>
      <c r="CU249" s="158">
        <v>523</v>
      </c>
      <c r="CV249" s="158" t="s">
        <v>778</v>
      </c>
      <c r="CY249" s="162">
        <v>7310</v>
      </c>
      <c r="CZ249" s="162" t="s">
        <v>290</v>
      </c>
      <c r="DA249" s="283">
        <f t="shared" si="12"/>
        <v>20551907</v>
      </c>
      <c r="DB249" s="284">
        <f t="shared" si="13"/>
        <v>0</v>
      </c>
      <c r="DC249" s="283">
        <f t="shared" si="14"/>
        <v>0</v>
      </c>
      <c r="DZ249" s="159" t="s">
        <v>1874</v>
      </c>
      <c r="EA249" s="180"/>
    </row>
    <row r="250" spans="1:131" s="108" customFormat="1" hidden="1" x14ac:dyDescent="0.2">
      <c r="A250" s="164"/>
      <c r="B250" s="164" t="s">
        <v>1875</v>
      </c>
      <c r="C250" s="201">
        <v>1121940371</v>
      </c>
      <c r="D250" s="164" t="s">
        <v>1268</v>
      </c>
      <c r="E250" s="164" t="s">
        <v>291</v>
      </c>
      <c r="F250" s="164" t="s">
        <v>1922</v>
      </c>
      <c r="G250" s="98">
        <v>46036</v>
      </c>
      <c r="H250" s="105">
        <v>20551907</v>
      </c>
      <c r="I250" s="164" t="s">
        <v>1931</v>
      </c>
      <c r="J250" s="98">
        <v>46036</v>
      </c>
      <c r="K250" s="98">
        <v>46218</v>
      </c>
      <c r="L250" s="164" t="s">
        <v>288</v>
      </c>
      <c r="M250" s="164" t="s">
        <v>288</v>
      </c>
      <c r="N250" s="164" t="s">
        <v>288</v>
      </c>
      <c r="O250" s="138">
        <v>7</v>
      </c>
      <c r="P250" s="105">
        <v>1919684</v>
      </c>
      <c r="Q250" s="169">
        <v>46036</v>
      </c>
      <c r="R250" s="285">
        <v>46053</v>
      </c>
      <c r="S250" s="105">
        <v>3387677</v>
      </c>
      <c r="T250" s="102">
        <v>46054</v>
      </c>
      <c r="U250" s="264">
        <v>46081</v>
      </c>
      <c r="V250" s="105">
        <v>3387677</v>
      </c>
      <c r="W250" s="102">
        <v>46082</v>
      </c>
      <c r="X250" s="285">
        <v>46112</v>
      </c>
      <c r="Y250" s="105">
        <v>3387677</v>
      </c>
      <c r="Z250" s="160">
        <v>46113</v>
      </c>
      <c r="AA250" s="264">
        <v>46142</v>
      </c>
      <c r="AB250" s="105">
        <v>3387677</v>
      </c>
      <c r="AC250" s="160">
        <v>46143</v>
      </c>
      <c r="AD250" s="264">
        <v>46173</v>
      </c>
      <c r="AE250" s="105">
        <v>3387677</v>
      </c>
      <c r="AF250" s="160">
        <v>46174</v>
      </c>
      <c r="AG250" s="264">
        <v>46203</v>
      </c>
      <c r="AH250" s="103">
        <v>1693838</v>
      </c>
      <c r="AI250" s="160">
        <v>46204</v>
      </c>
      <c r="AJ250" s="160">
        <v>46218</v>
      </c>
      <c r="AK250" s="111"/>
      <c r="AN250" s="170"/>
      <c r="AQ250" s="170"/>
      <c r="AT250" s="170"/>
      <c r="AW250" s="170"/>
      <c r="BI250" s="165" t="s">
        <v>277</v>
      </c>
      <c r="BJ250" s="158" t="s">
        <v>707</v>
      </c>
      <c r="BK250" s="165" t="s">
        <v>708</v>
      </c>
      <c r="BL250" s="138">
        <v>41</v>
      </c>
      <c r="BM250" s="160">
        <v>46036</v>
      </c>
      <c r="BN250" s="176">
        <v>177260215</v>
      </c>
      <c r="BO250" s="158">
        <v>261</v>
      </c>
      <c r="BP250" s="160">
        <v>46036</v>
      </c>
      <c r="BQ250" s="172">
        <v>20551907</v>
      </c>
      <c r="BR250" s="136"/>
      <c r="BS250" s="137"/>
      <c r="BY250" s="161"/>
      <c r="BZ250" s="170"/>
      <c r="CC250" s="170"/>
      <c r="CF250" s="109"/>
      <c r="CG250" s="109"/>
      <c r="CH250" s="109"/>
      <c r="CI250" s="109"/>
      <c r="CJ250" s="109"/>
      <c r="CK250" s="109"/>
      <c r="CL250" s="109"/>
      <c r="CM250" s="109"/>
      <c r="CN250" s="109"/>
      <c r="CO250" s="109"/>
      <c r="CP250" s="109"/>
      <c r="CQ250" s="109"/>
      <c r="CR250" s="109"/>
      <c r="CS250" s="166" t="s">
        <v>2022</v>
      </c>
      <c r="CT250" s="167">
        <v>1121940371</v>
      </c>
      <c r="CU250" s="158">
        <v>523</v>
      </c>
      <c r="CV250" s="158" t="s">
        <v>778</v>
      </c>
      <c r="CY250" s="162">
        <v>7490</v>
      </c>
      <c r="CZ250" s="162" t="s">
        <v>290</v>
      </c>
      <c r="DA250" s="283">
        <f t="shared" si="12"/>
        <v>20551907</v>
      </c>
      <c r="DB250" s="284">
        <f t="shared" si="13"/>
        <v>0</v>
      </c>
      <c r="DC250" s="283">
        <f t="shared" si="14"/>
        <v>0</v>
      </c>
      <c r="DZ250" s="159" t="s">
        <v>1876</v>
      </c>
      <c r="EA250" s="180"/>
    </row>
    <row r="251" spans="1:131" s="108" customFormat="1" hidden="1" x14ac:dyDescent="0.2">
      <c r="A251" s="164"/>
      <c r="B251" s="164" t="s">
        <v>1352</v>
      </c>
      <c r="C251" s="203">
        <v>1121844302</v>
      </c>
      <c r="D251" s="108" t="s">
        <v>1353</v>
      </c>
      <c r="E251" s="164" t="s">
        <v>291</v>
      </c>
      <c r="F251" s="164" t="s">
        <v>2023</v>
      </c>
      <c r="G251" s="98">
        <v>46036</v>
      </c>
      <c r="H251" s="105">
        <v>20551907</v>
      </c>
      <c r="I251" s="164" t="s">
        <v>1931</v>
      </c>
      <c r="J251" s="98">
        <v>46036</v>
      </c>
      <c r="K251" s="98">
        <v>46218</v>
      </c>
      <c r="L251" s="164" t="s">
        <v>288</v>
      </c>
      <c r="M251" s="164" t="s">
        <v>288</v>
      </c>
      <c r="N251" s="164" t="s">
        <v>288</v>
      </c>
      <c r="O251" s="138">
        <v>7</v>
      </c>
      <c r="P251" s="105">
        <v>1919684</v>
      </c>
      <c r="Q251" s="169">
        <v>46036</v>
      </c>
      <c r="R251" s="285">
        <v>46053</v>
      </c>
      <c r="S251" s="105">
        <v>3387677</v>
      </c>
      <c r="T251" s="102">
        <v>46054</v>
      </c>
      <c r="U251" s="264">
        <v>46081</v>
      </c>
      <c r="V251" s="105">
        <v>3387677</v>
      </c>
      <c r="W251" s="102">
        <v>46082</v>
      </c>
      <c r="X251" s="285">
        <v>46112</v>
      </c>
      <c r="Y251" s="105">
        <v>3387677</v>
      </c>
      <c r="Z251" s="160">
        <v>46113</v>
      </c>
      <c r="AA251" s="264">
        <v>46142</v>
      </c>
      <c r="AB251" s="105">
        <v>3387677</v>
      </c>
      <c r="AC251" s="160">
        <v>46143</v>
      </c>
      <c r="AD251" s="264">
        <v>46173</v>
      </c>
      <c r="AE251" s="105">
        <v>3387677</v>
      </c>
      <c r="AF251" s="160">
        <v>46174</v>
      </c>
      <c r="AG251" s="264">
        <v>46203</v>
      </c>
      <c r="AH251" s="103">
        <v>1693838</v>
      </c>
      <c r="AI251" s="160">
        <v>46204</v>
      </c>
      <c r="AJ251" s="160">
        <v>46218</v>
      </c>
      <c r="AK251" s="111"/>
      <c r="AN251" s="170"/>
      <c r="AQ251" s="170"/>
      <c r="AT251" s="170"/>
      <c r="AW251" s="170"/>
      <c r="BI251" s="158" t="s">
        <v>709</v>
      </c>
      <c r="BJ251" s="159" t="s">
        <v>710</v>
      </c>
      <c r="BK251" s="158" t="s">
        <v>711</v>
      </c>
      <c r="BL251" s="138">
        <v>42</v>
      </c>
      <c r="BM251" s="160">
        <v>46036</v>
      </c>
      <c r="BN251" s="176">
        <v>198857942</v>
      </c>
      <c r="BO251" s="158">
        <v>262</v>
      </c>
      <c r="BP251" s="160">
        <v>46036</v>
      </c>
      <c r="BQ251" s="172">
        <v>20551907</v>
      </c>
      <c r="BR251" s="136"/>
      <c r="BS251" s="137"/>
      <c r="BY251" s="161"/>
      <c r="BZ251" s="170"/>
      <c r="CC251" s="170"/>
      <c r="CF251" s="109"/>
      <c r="CG251" s="109"/>
      <c r="CH251" s="109"/>
      <c r="CI251" s="109"/>
      <c r="CJ251" s="109"/>
      <c r="CK251" s="109"/>
      <c r="CL251" s="109"/>
      <c r="CM251" s="109"/>
      <c r="CN251" s="109"/>
      <c r="CO251" s="109"/>
      <c r="CP251" s="137"/>
      <c r="CQ251" s="109"/>
      <c r="CR251" s="109"/>
      <c r="CS251" s="166" t="s">
        <v>2024</v>
      </c>
      <c r="CT251" s="168">
        <v>1121844302</v>
      </c>
      <c r="CU251" s="158">
        <v>564</v>
      </c>
      <c r="CV251" s="158" t="s">
        <v>779</v>
      </c>
      <c r="CY251" s="162">
        <v>7310</v>
      </c>
      <c r="CZ251" s="162" t="s">
        <v>290</v>
      </c>
      <c r="DA251" s="283">
        <f t="shared" si="12"/>
        <v>20551907</v>
      </c>
      <c r="DB251" s="284">
        <f t="shared" si="13"/>
        <v>0</v>
      </c>
      <c r="DC251" s="283">
        <f t="shared" si="14"/>
        <v>0</v>
      </c>
      <c r="DZ251" s="159" t="s">
        <v>1354</v>
      </c>
      <c r="EA251" s="180"/>
    </row>
    <row r="252" spans="1:131" s="108" customFormat="1" hidden="1" x14ac:dyDescent="0.2">
      <c r="A252" s="164"/>
      <c r="B252" s="164" t="s">
        <v>1355</v>
      </c>
      <c r="C252" s="203">
        <v>1121938572</v>
      </c>
      <c r="D252" s="108" t="s">
        <v>609</v>
      </c>
      <c r="E252" s="164" t="s">
        <v>291</v>
      </c>
      <c r="F252" s="164" t="s">
        <v>2023</v>
      </c>
      <c r="G252" s="98">
        <v>46036</v>
      </c>
      <c r="H252" s="105">
        <v>20551907</v>
      </c>
      <c r="I252" s="164" t="s">
        <v>1931</v>
      </c>
      <c r="J252" s="98">
        <v>46036</v>
      </c>
      <c r="K252" s="98">
        <v>46218</v>
      </c>
      <c r="L252" s="164" t="s">
        <v>288</v>
      </c>
      <c r="M252" s="164" t="s">
        <v>288</v>
      </c>
      <c r="N252" s="164" t="s">
        <v>288</v>
      </c>
      <c r="O252" s="138">
        <v>7</v>
      </c>
      <c r="P252" s="105">
        <v>1919684</v>
      </c>
      <c r="Q252" s="169">
        <v>46036</v>
      </c>
      <c r="R252" s="285">
        <v>46053</v>
      </c>
      <c r="S252" s="105">
        <v>3387677</v>
      </c>
      <c r="T252" s="102">
        <v>46054</v>
      </c>
      <c r="U252" s="264">
        <v>46081</v>
      </c>
      <c r="V252" s="105">
        <v>3387677</v>
      </c>
      <c r="W252" s="102">
        <v>46082</v>
      </c>
      <c r="X252" s="285">
        <v>46112</v>
      </c>
      <c r="Y252" s="105">
        <v>3387677</v>
      </c>
      <c r="Z252" s="160">
        <v>46113</v>
      </c>
      <c r="AA252" s="264">
        <v>46142</v>
      </c>
      <c r="AB252" s="105">
        <v>3387677</v>
      </c>
      <c r="AC252" s="160">
        <v>46143</v>
      </c>
      <c r="AD252" s="264">
        <v>46173</v>
      </c>
      <c r="AE252" s="105">
        <v>3387677</v>
      </c>
      <c r="AF252" s="160">
        <v>46174</v>
      </c>
      <c r="AG252" s="264">
        <v>46203</v>
      </c>
      <c r="AH252" s="103">
        <v>1693838</v>
      </c>
      <c r="AI252" s="160">
        <v>46204</v>
      </c>
      <c r="AJ252" s="160">
        <v>46218</v>
      </c>
      <c r="AK252" s="111"/>
      <c r="AN252" s="170"/>
      <c r="AQ252" s="170"/>
      <c r="AT252" s="170"/>
      <c r="AW252" s="170"/>
      <c r="BI252" s="158" t="s">
        <v>709</v>
      </c>
      <c r="BJ252" s="159" t="s">
        <v>710</v>
      </c>
      <c r="BK252" s="158" t="s">
        <v>711</v>
      </c>
      <c r="BL252" s="138">
        <v>42</v>
      </c>
      <c r="BM252" s="160">
        <v>46036</v>
      </c>
      <c r="BN252" s="176">
        <v>198857942</v>
      </c>
      <c r="BO252" s="158">
        <v>263</v>
      </c>
      <c r="BP252" s="160">
        <v>46036</v>
      </c>
      <c r="BQ252" s="172">
        <v>20551907</v>
      </c>
      <c r="BR252" s="136"/>
      <c r="BS252" s="137"/>
      <c r="BY252" s="161"/>
      <c r="BZ252" s="170"/>
      <c r="CC252" s="170"/>
      <c r="CF252" s="109"/>
      <c r="CG252" s="109"/>
      <c r="CH252" s="109"/>
      <c r="CI252" s="109"/>
      <c r="CJ252" s="109"/>
      <c r="CK252" s="109"/>
      <c r="CL252" s="109"/>
      <c r="CM252" s="109"/>
      <c r="CN252" s="109"/>
      <c r="CO252" s="109"/>
      <c r="CP252" s="137"/>
      <c r="CQ252" s="109"/>
      <c r="CR252" s="109"/>
      <c r="CS252" s="166" t="s">
        <v>2025</v>
      </c>
      <c r="CT252" s="168">
        <v>1121938572</v>
      </c>
      <c r="CU252" s="158">
        <v>564</v>
      </c>
      <c r="CV252" s="158" t="s">
        <v>779</v>
      </c>
      <c r="CY252" s="162">
        <v>6201</v>
      </c>
      <c r="CZ252" s="162" t="s">
        <v>290</v>
      </c>
      <c r="DA252" s="283">
        <f t="shared" si="12"/>
        <v>20551907</v>
      </c>
      <c r="DB252" s="284">
        <f t="shared" si="13"/>
        <v>0</v>
      </c>
      <c r="DC252" s="283">
        <f t="shared" si="14"/>
        <v>0</v>
      </c>
      <c r="DZ252" s="159" t="s">
        <v>1356</v>
      </c>
      <c r="EA252" s="180"/>
    </row>
    <row r="253" spans="1:131" s="108" customFormat="1" hidden="1" x14ac:dyDescent="0.2">
      <c r="A253" s="164"/>
      <c r="B253" s="164" t="s">
        <v>1357</v>
      </c>
      <c r="C253" s="201">
        <v>1121875719</v>
      </c>
      <c r="D253" s="164" t="s">
        <v>457</v>
      </c>
      <c r="E253" s="164" t="s">
        <v>291</v>
      </c>
      <c r="F253" s="164" t="s">
        <v>2023</v>
      </c>
      <c r="G253" s="98">
        <v>46036</v>
      </c>
      <c r="H253" s="105">
        <v>20551907</v>
      </c>
      <c r="I253" s="164" t="s">
        <v>1931</v>
      </c>
      <c r="J253" s="98">
        <v>46036</v>
      </c>
      <c r="K253" s="98">
        <v>46218</v>
      </c>
      <c r="L253" s="164" t="s">
        <v>288</v>
      </c>
      <c r="M253" s="164" t="s">
        <v>288</v>
      </c>
      <c r="N253" s="164" t="s">
        <v>288</v>
      </c>
      <c r="O253" s="138">
        <v>7</v>
      </c>
      <c r="P253" s="105">
        <v>1919684</v>
      </c>
      <c r="Q253" s="169">
        <v>46036</v>
      </c>
      <c r="R253" s="285">
        <v>46053</v>
      </c>
      <c r="S253" s="105">
        <v>3387677</v>
      </c>
      <c r="T253" s="102">
        <v>46054</v>
      </c>
      <c r="U253" s="264">
        <v>46081</v>
      </c>
      <c r="V253" s="105">
        <v>3387677</v>
      </c>
      <c r="W253" s="102">
        <v>46082</v>
      </c>
      <c r="X253" s="285">
        <v>46112</v>
      </c>
      <c r="Y253" s="105">
        <v>3387677</v>
      </c>
      <c r="Z253" s="160">
        <v>46113</v>
      </c>
      <c r="AA253" s="264">
        <v>46142</v>
      </c>
      <c r="AB253" s="105">
        <v>3387677</v>
      </c>
      <c r="AC253" s="160">
        <v>46143</v>
      </c>
      <c r="AD253" s="264">
        <v>46173</v>
      </c>
      <c r="AE253" s="105">
        <v>3387677</v>
      </c>
      <c r="AF253" s="160">
        <v>46174</v>
      </c>
      <c r="AG253" s="264">
        <v>46203</v>
      </c>
      <c r="AH253" s="103">
        <v>1693838</v>
      </c>
      <c r="AI253" s="160">
        <v>46204</v>
      </c>
      <c r="AJ253" s="160">
        <v>46218</v>
      </c>
      <c r="AK253" s="111"/>
      <c r="AN253" s="170"/>
      <c r="AQ253" s="170"/>
      <c r="AT253" s="170"/>
      <c r="AW253" s="170"/>
      <c r="BI253" s="158" t="s">
        <v>709</v>
      </c>
      <c r="BJ253" s="159" t="s">
        <v>710</v>
      </c>
      <c r="BK253" s="158" t="s">
        <v>711</v>
      </c>
      <c r="BL253" s="138">
        <v>42</v>
      </c>
      <c r="BM253" s="160">
        <v>46036</v>
      </c>
      <c r="BN253" s="176">
        <v>198857942</v>
      </c>
      <c r="BO253" s="158">
        <v>264</v>
      </c>
      <c r="BP253" s="160">
        <v>46036</v>
      </c>
      <c r="BQ253" s="172">
        <v>20551907</v>
      </c>
      <c r="BR253" s="136"/>
      <c r="BS253" s="137"/>
      <c r="BY253" s="161"/>
      <c r="BZ253" s="170"/>
      <c r="CC253" s="170"/>
      <c r="CF253" s="109"/>
      <c r="CG253" s="109"/>
      <c r="CH253" s="109"/>
      <c r="CI253" s="109"/>
      <c r="CJ253" s="109"/>
      <c r="CK253" s="109"/>
      <c r="CL253" s="109"/>
      <c r="CM253" s="109"/>
      <c r="CN253" s="109"/>
      <c r="CO253" s="109"/>
      <c r="CP253" s="109"/>
      <c r="CQ253" s="109"/>
      <c r="CR253" s="109"/>
      <c r="CS253" s="166" t="s">
        <v>2026</v>
      </c>
      <c r="CT253" s="99">
        <v>1121875719</v>
      </c>
      <c r="CU253" s="158">
        <v>564</v>
      </c>
      <c r="CV253" s="158" t="s">
        <v>779</v>
      </c>
      <c r="CY253" s="162">
        <v>8299</v>
      </c>
      <c r="CZ253" s="162" t="s">
        <v>290</v>
      </c>
      <c r="DA253" s="283">
        <f t="shared" si="12"/>
        <v>20551907</v>
      </c>
      <c r="DB253" s="284">
        <f t="shared" si="13"/>
        <v>0</v>
      </c>
      <c r="DC253" s="283">
        <f t="shared" si="14"/>
        <v>0</v>
      </c>
      <c r="DZ253" s="159" t="s">
        <v>1358</v>
      </c>
      <c r="EA253" s="180"/>
    </row>
    <row r="254" spans="1:131" s="108" customFormat="1" hidden="1" x14ac:dyDescent="0.2">
      <c r="A254" s="164"/>
      <c r="B254" s="164" t="s">
        <v>1359</v>
      </c>
      <c r="C254" s="203">
        <v>1010066901</v>
      </c>
      <c r="D254" s="108" t="s">
        <v>611</v>
      </c>
      <c r="E254" s="164" t="s">
        <v>291</v>
      </c>
      <c r="F254" s="164" t="s">
        <v>2023</v>
      </c>
      <c r="G254" s="98">
        <v>46036</v>
      </c>
      <c r="H254" s="105">
        <v>20551907</v>
      </c>
      <c r="I254" s="164" t="s">
        <v>1931</v>
      </c>
      <c r="J254" s="98">
        <v>46036</v>
      </c>
      <c r="K254" s="98">
        <v>46218</v>
      </c>
      <c r="L254" s="164" t="s">
        <v>288</v>
      </c>
      <c r="M254" s="164" t="s">
        <v>288</v>
      </c>
      <c r="N254" s="164" t="s">
        <v>288</v>
      </c>
      <c r="O254" s="138">
        <v>7</v>
      </c>
      <c r="P254" s="105">
        <v>1919684</v>
      </c>
      <c r="Q254" s="169">
        <v>46036</v>
      </c>
      <c r="R254" s="285">
        <v>46053</v>
      </c>
      <c r="S254" s="105">
        <v>3387677</v>
      </c>
      <c r="T254" s="102">
        <v>46054</v>
      </c>
      <c r="U254" s="264">
        <v>46081</v>
      </c>
      <c r="V254" s="105">
        <v>3387677</v>
      </c>
      <c r="W254" s="102">
        <v>46082</v>
      </c>
      <c r="X254" s="285">
        <v>46112</v>
      </c>
      <c r="Y254" s="105">
        <v>3387677</v>
      </c>
      <c r="Z254" s="160">
        <v>46113</v>
      </c>
      <c r="AA254" s="264">
        <v>46142</v>
      </c>
      <c r="AB254" s="105">
        <v>3387677</v>
      </c>
      <c r="AC254" s="160">
        <v>46143</v>
      </c>
      <c r="AD254" s="264">
        <v>46173</v>
      </c>
      <c r="AE254" s="105">
        <v>3387677</v>
      </c>
      <c r="AF254" s="160">
        <v>46174</v>
      </c>
      <c r="AG254" s="264">
        <v>46203</v>
      </c>
      <c r="AH254" s="103">
        <v>1693838</v>
      </c>
      <c r="AI254" s="160">
        <v>46204</v>
      </c>
      <c r="AJ254" s="160">
        <v>46218</v>
      </c>
      <c r="AK254" s="111"/>
      <c r="AN254" s="170"/>
      <c r="AQ254" s="170"/>
      <c r="AT254" s="170"/>
      <c r="AW254" s="170"/>
      <c r="BI254" s="158" t="s">
        <v>709</v>
      </c>
      <c r="BJ254" s="159" t="s">
        <v>710</v>
      </c>
      <c r="BK254" s="158" t="s">
        <v>711</v>
      </c>
      <c r="BL254" s="138">
        <v>42</v>
      </c>
      <c r="BM254" s="160">
        <v>46036</v>
      </c>
      <c r="BN254" s="176">
        <v>198857942</v>
      </c>
      <c r="BO254" s="158">
        <v>265</v>
      </c>
      <c r="BP254" s="160">
        <v>46036</v>
      </c>
      <c r="BQ254" s="172">
        <v>20551907</v>
      </c>
      <c r="BR254" s="136"/>
      <c r="BS254" s="137"/>
      <c r="BY254" s="161"/>
      <c r="BZ254" s="170"/>
      <c r="CC254" s="170"/>
      <c r="CF254" s="109"/>
      <c r="CG254" s="109"/>
      <c r="CH254" s="109"/>
      <c r="CI254" s="109"/>
      <c r="CJ254" s="109"/>
      <c r="CK254" s="109"/>
      <c r="CL254" s="109"/>
      <c r="CM254" s="109"/>
      <c r="CN254" s="109"/>
      <c r="CO254" s="109"/>
      <c r="CP254" s="137"/>
      <c r="CQ254" s="109"/>
      <c r="CR254" s="109"/>
      <c r="CS254" s="166" t="s">
        <v>2027</v>
      </c>
      <c r="CT254" s="168">
        <v>1010066901</v>
      </c>
      <c r="CU254" s="158">
        <v>564</v>
      </c>
      <c r="CV254" s="158" t="s">
        <v>779</v>
      </c>
      <c r="CY254" s="162">
        <v>8299</v>
      </c>
      <c r="CZ254" s="162" t="s">
        <v>290</v>
      </c>
      <c r="DA254" s="283">
        <f t="shared" si="12"/>
        <v>20551907</v>
      </c>
      <c r="DB254" s="284">
        <f t="shared" si="13"/>
        <v>0</v>
      </c>
      <c r="DC254" s="283">
        <f t="shared" si="14"/>
        <v>0</v>
      </c>
      <c r="DZ254" s="159" t="s">
        <v>1360</v>
      </c>
      <c r="EA254" s="180"/>
    </row>
    <row r="255" spans="1:131" s="108" customFormat="1" hidden="1" x14ac:dyDescent="0.2">
      <c r="A255" s="164"/>
      <c r="B255" s="164" t="s">
        <v>1361</v>
      </c>
      <c r="C255" s="203">
        <v>1123863846</v>
      </c>
      <c r="D255" s="108" t="s">
        <v>886</v>
      </c>
      <c r="E255" s="164" t="s">
        <v>291</v>
      </c>
      <c r="F255" s="164" t="s">
        <v>2023</v>
      </c>
      <c r="G255" s="98">
        <v>46036</v>
      </c>
      <c r="H255" s="105">
        <v>20551907</v>
      </c>
      <c r="I255" s="164" t="s">
        <v>1931</v>
      </c>
      <c r="J255" s="98">
        <v>46036</v>
      </c>
      <c r="K255" s="98">
        <v>46218</v>
      </c>
      <c r="L255" s="164" t="s">
        <v>288</v>
      </c>
      <c r="M255" s="164" t="s">
        <v>288</v>
      </c>
      <c r="N255" s="164" t="s">
        <v>288</v>
      </c>
      <c r="O255" s="138">
        <v>7</v>
      </c>
      <c r="P255" s="105">
        <v>1919684</v>
      </c>
      <c r="Q255" s="169">
        <v>46036</v>
      </c>
      <c r="R255" s="285">
        <v>46053</v>
      </c>
      <c r="S255" s="105">
        <v>3387677</v>
      </c>
      <c r="T255" s="102">
        <v>46054</v>
      </c>
      <c r="U255" s="264">
        <v>46081</v>
      </c>
      <c r="V255" s="105">
        <v>3387677</v>
      </c>
      <c r="W255" s="102">
        <v>46082</v>
      </c>
      <c r="X255" s="285">
        <v>46112</v>
      </c>
      <c r="Y255" s="105">
        <v>3387677</v>
      </c>
      <c r="Z255" s="160">
        <v>46113</v>
      </c>
      <c r="AA255" s="264">
        <v>46142</v>
      </c>
      <c r="AB255" s="105">
        <v>3387677</v>
      </c>
      <c r="AC255" s="160">
        <v>46143</v>
      </c>
      <c r="AD255" s="264">
        <v>46173</v>
      </c>
      <c r="AE255" s="105">
        <v>3387677</v>
      </c>
      <c r="AF255" s="160">
        <v>46174</v>
      </c>
      <c r="AG255" s="264">
        <v>46203</v>
      </c>
      <c r="AH255" s="103">
        <v>1693838</v>
      </c>
      <c r="AI255" s="160">
        <v>46204</v>
      </c>
      <c r="AJ255" s="160">
        <v>46218</v>
      </c>
      <c r="AK255" s="111"/>
      <c r="AN255" s="170"/>
      <c r="AQ255" s="170"/>
      <c r="AT255" s="170"/>
      <c r="AW255" s="170"/>
      <c r="BI255" s="158" t="s">
        <v>709</v>
      </c>
      <c r="BJ255" s="159" t="s">
        <v>710</v>
      </c>
      <c r="BK255" s="158" t="s">
        <v>711</v>
      </c>
      <c r="BL255" s="138">
        <v>42</v>
      </c>
      <c r="BM255" s="160">
        <v>46036</v>
      </c>
      <c r="BN255" s="176">
        <v>198857942</v>
      </c>
      <c r="BO255" s="158">
        <v>266</v>
      </c>
      <c r="BP255" s="160">
        <v>46036</v>
      </c>
      <c r="BQ255" s="172">
        <v>20551907</v>
      </c>
      <c r="BR255" s="136"/>
      <c r="BS255" s="137"/>
      <c r="BY255" s="161"/>
      <c r="BZ255" s="170"/>
      <c r="CC255" s="170"/>
      <c r="CF255" s="109"/>
      <c r="CG255" s="109"/>
      <c r="CH255" s="109"/>
      <c r="CI255" s="109"/>
      <c r="CJ255" s="109"/>
      <c r="CK255" s="109"/>
      <c r="CL255" s="109"/>
      <c r="CM255" s="109"/>
      <c r="CN255" s="109"/>
      <c r="CO255" s="109"/>
      <c r="CP255" s="109"/>
      <c r="CQ255" s="109"/>
      <c r="CR255" s="109"/>
      <c r="CS255" s="166" t="s">
        <v>2028</v>
      </c>
      <c r="CT255" s="168">
        <v>1123863846.4000001</v>
      </c>
      <c r="CU255" s="158">
        <v>564</v>
      </c>
      <c r="CV255" s="158" t="s">
        <v>779</v>
      </c>
      <c r="CY255" s="190">
        <v>9511</v>
      </c>
      <c r="CZ255" s="159" t="s">
        <v>932</v>
      </c>
      <c r="DA255" s="283">
        <f t="shared" si="12"/>
        <v>20551907</v>
      </c>
      <c r="DB255" s="284">
        <f t="shared" si="13"/>
        <v>0</v>
      </c>
      <c r="DC255" s="283">
        <f t="shared" si="14"/>
        <v>0</v>
      </c>
      <c r="DZ255" s="159" t="s">
        <v>1362</v>
      </c>
      <c r="EA255" s="180"/>
    </row>
    <row r="256" spans="1:131" s="108" customFormat="1" hidden="1" x14ac:dyDescent="0.2">
      <c r="A256" s="164"/>
      <c r="B256" s="164" t="s">
        <v>1455</v>
      </c>
      <c r="C256" s="201">
        <v>80768541</v>
      </c>
      <c r="D256" s="164" t="s">
        <v>617</v>
      </c>
      <c r="E256" s="164" t="s">
        <v>291</v>
      </c>
      <c r="F256" s="164" t="s">
        <v>2029</v>
      </c>
      <c r="G256" s="98">
        <v>46036</v>
      </c>
      <c r="H256" s="105">
        <v>24833560</v>
      </c>
      <c r="I256" s="164" t="s">
        <v>1931</v>
      </c>
      <c r="J256" s="98">
        <v>46036</v>
      </c>
      <c r="K256" s="98">
        <v>46218</v>
      </c>
      <c r="L256" s="164" t="s">
        <v>288</v>
      </c>
      <c r="M256" s="164" t="s">
        <v>288</v>
      </c>
      <c r="N256" s="164" t="s">
        <v>288</v>
      </c>
      <c r="O256" s="138">
        <v>7</v>
      </c>
      <c r="P256" s="105">
        <v>2319618</v>
      </c>
      <c r="Q256" s="169">
        <v>46036</v>
      </c>
      <c r="R256" s="285">
        <v>46053</v>
      </c>
      <c r="S256" s="105">
        <v>4093444</v>
      </c>
      <c r="T256" s="102">
        <v>46054</v>
      </c>
      <c r="U256" s="264">
        <v>46081</v>
      </c>
      <c r="V256" s="105">
        <v>4093444</v>
      </c>
      <c r="W256" s="102">
        <v>46082</v>
      </c>
      <c r="X256" s="285">
        <v>46112</v>
      </c>
      <c r="Y256" s="105">
        <v>4093444</v>
      </c>
      <c r="Z256" s="160">
        <v>46113</v>
      </c>
      <c r="AA256" s="264">
        <v>46142</v>
      </c>
      <c r="AB256" s="105">
        <v>4093444</v>
      </c>
      <c r="AC256" s="160">
        <v>46143</v>
      </c>
      <c r="AD256" s="264">
        <v>46173</v>
      </c>
      <c r="AE256" s="105">
        <v>4093444</v>
      </c>
      <c r="AF256" s="160">
        <v>46174</v>
      </c>
      <c r="AG256" s="264">
        <v>46203</v>
      </c>
      <c r="AH256" s="103">
        <v>2046722</v>
      </c>
      <c r="AI256" s="160">
        <v>46204</v>
      </c>
      <c r="AJ256" s="160">
        <v>46218</v>
      </c>
      <c r="AK256" s="111"/>
      <c r="AN256" s="170"/>
      <c r="AQ256" s="170"/>
      <c r="AT256" s="170"/>
      <c r="AW256" s="170"/>
      <c r="BI256" s="157" t="s">
        <v>703</v>
      </c>
      <c r="BJ256" s="157" t="s">
        <v>712</v>
      </c>
      <c r="BK256" s="157" t="s">
        <v>280</v>
      </c>
      <c r="BL256" s="138">
        <v>44</v>
      </c>
      <c r="BM256" s="160">
        <v>46036</v>
      </c>
      <c r="BN256" s="176">
        <v>49667120</v>
      </c>
      <c r="BO256" s="158">
        <v>275</v>
      </c>
      <c r="BP256" s="160">
        <v>46036</v>
      </c>
      <c r="BQ256" s="172">
        <v>24833560</v>
      </c>
      <c r="BR256" s="136"/>
      <c r="BS256" s="137"/>
      <c r="BY256" s="161"/>
      <c r="BZ256" s="170"/>
      <c r="CC256" s="170"/>
      <c r="CF256" s="109"/>
      <c r="CG256" s="109"/>
      <c r="CH256" s="109"/>
      <c r="CI256" s="109"/>
      <c r="CJ256" s="109"/>
      <c r="CK256" s="109"/>
      <c r="CL256" s="109"/>
      <c r="CM256" s="109"/>
      <c r="CN256" s="109"/>
      <c r="CO256" s="109"/>
      <c r="CP256" s="137"/>
      <c r="CQ256" s="109"/>
      <c r="CR256" s="109"/>
      <c r="CS256" s="166" t="s">
        <v>1259</v>
      </c>
      <c r="CT256" s="167">
        <v>80768541</v>
      </c>
      <c r="CU256" s="158">
        <v>530</v>
      </c>
      <c r="CV256" s="158" t="s">
        <v>781</v>
      </c>
      <c r="CY256" s="162">
        <v>8299</v>
      </c>
      <c r="CZ256" s="162" t="s">
        <v>290</v>
      </c>
      <c r="DA256" s="283">
        <f t="shared" si="12"/>
        <v>24833560</v>
      </c>
      <c r="DB256" s="284">
        <f t="shared" si="13"/>
        <v>0</v>
      </c>
      <c r="DC256" s="283">
        <f t="shared" si="14"/>
        <v>0</v>
      </c>
      <c r="DZ256" s="159" t="s">
        <v>1456</v>
      </c>
      <c r="EA256" s="180"/>
    </row>
    <row r="257" spans="1:131" s="108" customFormat="1" hidden="1" x14ac:dyDescent="0.2">
      <c r="A257" s="164"/>
      <c r="B257" s="164" t="s">
        <v>1457</v>
      </c>
      <c r="C257" s="201">
        <v>1022386794</v>
      </c>
      <c r="D257" s="164" t="s">
        <v>618</v>
      </c>
      <c r="E257" s="164" t="s">
        <v>291</v>
      </c>
      <c r="F257" s="164" t="s">
        <v>2029</v>
      </c>
      <c r="G257" s="98">
        <v>46036</v>
      </c>
      <c r="H257" s="105">
        <v>24833560</v>
      </c>
      <c r="I257" s="164" t="s">
        <v>1931</v>
      </c>
      <c r="J257" s="98">
        <v>46036</v>
      </c>
      <c r="K257" s="98">
        <v>46218</v>
      </c>
      <c r="L257" s="164" t="s">
        <v>288</v>
      </c>
      <c r="M257" s="164" t="s">
        <v>288</v>
      </c>
      <c r="N257" s="164" t="s">
        <v>288</v>
      </c>
      <c r="O257" s="138">
        <v>7</v>
      </c>
      <c r="P257" s="105">
        <v>2319618</v>
      </c>
      <c r="Q257" s="169">
        <v>46036</v>
      </c>
      <c r="R257" s="285">
        <v>46053</v>
      </c>
      <c r="S257" s="105">
        <v>4093444</v>
      </c>
      <c r="T257" s="102">
        <v>46054</v>
      </c>
      <c r="U257" s="264">
        <v>46081</v>
      </c>
      <c r="V257" s="105">
        <v>4093444</v>
      </c>
      <c r="W257" s="102">
        <v>46082</v>
      </c>
      <c r="X257" s="285">
        <v>46112</v>
      </c>
      <c r="Y257" s="105">
        <v>4093444</v>
      </c>
      <c r="Z257" s="160">
        <v>46113</v>
      </c>
      <c r="AA257" s="264">
        <v>46142</v>
      </c>
      <c r="AB257" s="105">
        <v>4093444</v>
      </c>
      <c r="AC257" s="160">
        <v>46143</v>
      </c>
      <c r="AD257" s="264">
        <v>46173</v>
      </c>
      <c r="AE257" s="105">
        <v>4093444</v>
      </c>
      <c r="AF257" s="160">
        <v>46174</v>
      </c>
      <c r="AG257" s="264">
        <v>46203</v>
      </c>
      <c r="AH257" s="103">
        <v>2046722</v>
      </c>
      <c r="AI257" s="160">
        <v>46204</v>
      </c>
      <c r="AJ257" s="160">
        <v>46218</v>
      </c>
      <c r="AK257" s="111"/>
      <c r="AN257" s="170"/>
      <c r="AQ257" s="170"/>
      <c r="AT257" s="170"/>
      <c r="AW257" s="170"/>
      <c r="BI257" s="157" t="s">
        <v>703</v>
      </c>
      <c r="BJ257" s="157" t="s">
        <v>712</v>
      </c>
      <c r="BK257" s="157" t="s">
        <v>280</v>
      </c>
      <c r="BL257" s="138">
        <v>44</v>
      </c>
      <c r="BM257" s="160">
        <v>46036</v>
      </c>
      <c r="BN257" s="176">
        <v>49667120</v>
      </c>
      <c r="BO257" s="158">
        <v>276</v>
      </c>
      <c r="BP257" s="160">
        <v>46036</v>
      </c>
      <c r="BQ257" s="172">
        <v>24833560</v>
      </c>
      <c r="BR257" s="136"/>
      <c r="BS257" s="137"/>
      <c r="BY257" s="161"/>
      <c r="BZ257" s="170"/>
      <c r="CC257" s="170"/>
      <c r="CF257" s="109"/>
      <c r="CG257" s="109"/>
      <c r="CH257" s="109"/>
      <c r="CI257" s="109"/>
      <c r="CJ257" s="109"/>
      <c r="CK257" s="109"/>
      <c r="CL257" s="109"/>
      <c r="CM257" s="109"/>
      <c r="CN257" s="109"/>
      <c r="CO257" s="109"/>
      <c r="CP257" s="137"/>
      <c r="CQ257" s="109"/>
      <c r="CR257" s="109"/>
      <c r="CS257" s="166" t="s">
        <v>1260</v>
      </c>
      <c r="CT257" s="167">
        <v>1022386794</v>
      </c>
      <c r="CU257" s="158">
        <v>530</v>
      </c>
      <c r="CV257" s="158" t="s">
        <v>781</v>
      </c>
      <c r="CY257" s="162">
        <v>7490</v>
      </c>
      <c r="CZ257" s="162" t="s">
        <v>290</v>
      </c>
      <c r="DA257" s="283">
        <f t="shared" si="12"/>
        <v>24833560</v>
      </c>
      <c r="DB257" s="284">
        <f t="shared" si="13"/>
        <v>0</v>
      </c>
      <c r="DC257" s="283">
        <f t="shared" si="14"/>
        <v>0</v>
      </c>
      <c r="DZ257" s="159" t="s">
        <v>1458</v>
      </c>
      <c r="EA257" s="180"/>
    </row>
    <row r="258" spans="1:131" s="108" customFormat="1" hidden="1" x14ac:dyDescent="0.2">
      <c r="A258" s="164"/>
      <c r="B258" s="164" t="s">
        <v>1375</v>
      </c>
      <c r="C258" s="201">
        <v>1121831200</v>
      </c>
      <c r="D258" s="164" t="s">
        <v>619</v>
      </c>
      <c r="E258" s="164" t="s">
        <v>291</v>
      </c>
      <c r="F258" s="164" t="s">
        <v>2030</v>
      </c>
      <c r="G258" s="98">
        <v>46036</v>
      </c>
      <c r="H258" s="105">
        <v>24833560</v>
      </c>
      <c r="I258" s="164" t="s">
        <v>1931</v>
      </c>
      <c r="J258" s="98">
        <v>46036</v>
      </c>
      <c r="K258" s="98">
        <v>46218</v>
      </c>
      <c r="L258" s="164" t="s">
        <v>288</v>
      </c>
      <c r="M258" s="164" t="s">
        <v>288</v>
      </c>
      <c r="N258" s="164" t="s">
        <v>288</v>
      </c>
      <c r="O258" s="138">
        <v>7</v>
      </c>
      <c r="P258" s="105">
        <v>2319618</v>
      </c>
      <c r="Q258" s="169">
        <v>46036</v>
      </c>
      <c r="R258" s="285">
        <v>46053</v>
      </c>
      <c r="S258" s="105">
        <v>4093444</v>
      </c>
      <c r="T258" s="102">
        <v>46054</v>
      </c>
      <c r="U258" s="264">
        <v>46081</v>
      </c>
      <c r="V258" s="105">
        <v>4093444</v>
      </c>
      <c r="W258" s="102">
        <v>46082</v>
      </c>
      <c r="X258" s="285">
        <v>46112</v>
      </c>
      <c r="Y258" s="105">
        <v>4093444</v>
      </c>
      <c r="Z258" s="160">
        <v>46113</v>
      </c>
      <c r="AA258" s="264">
        <v>46142</v>
      </c>
      <c r="AB258" s="105">
        <v>4093444</v>
      </c>
      <c r="AC258" s="160">
        <v>46143</v>
      </c>
      <c r="AD258" s="264">
        <v>46173</v>
      </c>
      <c r="AE258" s="105">
        <v>4093444</v>
      </c>
      <c r="AF258" s="160">
        <v>46174</v>
      </c>
      <c r="AG258" s="264">
        <v>46203</v>
      </c>
      <c r="AH258" s="103">
        <v>2046722</v>
      </c>
      <c r="AI258" s="160">
        <v>46204</v>
      </c>
      <c r="AJ258" s="160">
        <v>46218</v>
      </c>
      <c r="AK258" s="111"/>
      <c r="AN258" s="170"/>
      <c r="AQ258" s="170"/>
      <c r="AT258" s="170"/>
      <c r="AW258" s="170"/>
      <c r="BI258" s="157" t="s">
        <v>270</v>
      </c>
      <c r="BJ258" s="158" t="s">
        <v>713</v>
      </c>
      <c r="BK258" s="157" t="s">
        <v>346</v>
      </c>
      <c r="BL258" s="138">
        <v>46</v>
      </c>
      <c r="BM258" s="160">
        <v>46036</v>
      </c>
      <c r="BN258" s="176">
        <v>238875684</v>
      </c>
      <c r="BO258" s="158">
        <v>278</v>
      </c>
      <c r="BP258" s="160">
        <v>46036</v>
      </c>
      <c r="BQ258" s="172">
        <v>24833560</v>
      </c>
      <c r="BR258" s="136"/>
      <c r="BS258" s="137"/>
      <c r="BY258" s="161"/>
      <c r="BZ258" s="170"/>
      <c r="CC258" s="170"/>
      <c r="CF258" s="109"/>
      <c r="CG258" s="109"/>
      <c r="CH258" s="109"/>
      <c r="CI258" s="109"/>
      <c r="CJ258" s="109"/>
      <c r="CK258" s="109"/>
      <c r="CL258" s="109"/>
      <c r="CM258" s="109"/>
      <c r="CN258" s="109"/>
      <c r="CO258" s="109"/>
      <c r="CP258" s="109"/>
      <c r="CQ258" s="109"/>
      <c r="CR258" s="109"/>
      <c r="CS258" s="166" t="s">
        <v>2031</v>
      </c>
      <c r="CT258" s="167">
        <v>1121831200</v>
      </c>
      <c r="CU258" s="158">
        <v>562</v>
      </c>
      <c r="CV258" s="158" t="s">
        <v>782</v>
      </c>
      <c r="CY258" s="162">
        <v>7490</v>
      </c>
      <c r="CZ258" s="162" t="s">
        <v>290</v>
      </c>
      <c r="DA258" s="283">
        <f t="shared" si="12"/>
        <v>24833560</v>
      </c>
      <c r="DB258" s="284">
        <f t="shared" si="13"/>
        <v>0</v>
      </c>
      <c r="DC258" s="283">
        <f t="shared" si="14"/>
        <v>0</v>
      </c>
      <c r="DZ258" s="159" t="s">
        <v>1376</v>
      </c>
      <c r="EA258" s="180"/>
    </row>
    <row r="259" spans="1:131" s="108" customFormat="1" hidden="1" x14ac:dyDescent="0.2">
      <c r="A259" s="164"/>
      <c r="B259" s="164" t="s">
        <v>1377</v>
      </c>
      <c r="C259" s="201">
        <v>40329528</v>
      </c>
      <c r="D259" s="164" t="s">
        <v>620</v>
      </c>
      <c r="E259" s="164" t="s">
        <v>291</v>
      </c>
      <c r="F259" s="164" t="s">
        <v>2030</v>
      </c>
      <c r="G259" s="98">
        <v>46036</v>
      </c>
      <c r="H259" s="105">
        <v>24833560</v>
      </c>
      <c r="I259" s="164" t="s">
        <v>1931</v>
      </c>
      <c r="J259" s="98">
        <v>46036</v>
      </c>
      <c r="K259" s="98">
        <v>46218</v>
      </c>
      <c r="L259" s="164" t="s">
        <v>288</v>
      </c>
      <c r="M259" s="164" t="s">
        <v>288</v>
      </c>
      <c r="N259" s="164" t="s">
        <v>288</v>
      </c>
      <c r="O259" s="138">
        <v>7</v>
      </c>
      <c r="P259" s="105">
        <v>2319618</v>
      </c>
      <c r="Q259" s="169">
        <v>46036</v>
      </c>
      <c r="R259" s="285">
        <v>46053</v>
      </c>
      <c r="S259" s="105">
        <v>4093444</v>
      </c>
      <c r="T259" s="102">
        <v>46054</v>
      </c>
      <c r="U259" s="264">
        <v>46081</v>
      </c>
      <c r="V259" s="105">
        <v>4093444</v>
      </c>
      <c r="W259" s="102">
        <v>46082</v>
      </c>
      <c r="X259" s="285">
        <v>46112</v>
      </c>
      <c r="Y259" s="105">
        <v>4093444</v>
      </c>
      <c r="Z259" s="160">
        <v>46113</v>
      </c>
      <c r="AA259" s="264">
        <v>46142</v>
      </c>
      <c r="AB259" s="105">
        <v>4093444</v>
      </c>
      <c r="AC259" s="160">
        <v>46143</v>
      </c>
      <c r="AD259" s="264">
        <v>46173</v>
      </c>
      <c r="AE259" s="105">
        <v>4093444</v>
      </c>
      <c r="AF259" s="160">
        <v>46174</v>
      </c>
      <c r="AG259" s="264">
        <v>46203</v>
      </c>
      <c r="AH259" s="103">
        <v>2046722</v>
      </c>
      <c r="AI259" s="160">
        <v>46204</v>
      </c>
      <c r="AJ259" s="160">
        <v>46218</v>
      </c>
      <c r="AK259" s="111"/>
      <c r="AN259" s="170"/>
      <c r="AQ259" s="170"/>
      <c r="AT259" s="170"/>
      <c r="AW259" s="170"/>
      <c r="BI259" s="157" t="s">
        <v>270</v>
      </c>
      <c r="BJ259" s="158" t="s">
        <v>713</v>
      </c>
      <c r="BK259" s="157" t="s">
        <v>346</v>
      </c>
      <c r="BL259" s="138">
        <v>46</v>
      </c>
      <c r="BM259" s="160">
        <v>46036</v>
      </c>
      <c r="BN259" s="176">
        <v>238875684</v>
      </c>
      <c r="BO259" s="158">
        <v>279</v>
      </c>
      <c r="BP259" s="160">
        <v>46036</v>
      </c>
      <c r="BQ259" s="172">
        <v>24833560</v>
      </c>
      <c r="BR259" s="136"/>
      <c r="BS259" s="137"/>
      <c r="BY259" s="161"/>
      <c r="BZ259" s="170"/>
      <c r="CC259" s="170"/>
      <c r="CF259" s="109"/>
      <c r="CG259" s="109"/>
      <c r="CH259" s="109"/>
      <c r="CI259" s="109"/>
      <c r="CJ259" s="109"/>
      <c r="CK259" s="109"/>
      <c r="CL259" s="109"/>
      <c r="CM259" s="109"/>
      <c r="CN259" s="109"/>
      <c r="CO259" s="109"/>
      <c r="CP259" s="137"/>
      <c r="CQ259" s="109"/>
      <c r="CR259" s="109"/>
      <c r="CS259" s="166" t="s">
        <v>2032</v>
      </c>
      <c r="CT259" s="99">
        <v>40329528.600000001</v>
      </c>
      <c r="CU259" s="158">
        <v>562</v>
      </c>
      <c r="CV259" s="158" t="s">
        <v>782</v>
      </c>
      <c r="CY259" s="162">
        <v>8299</v>
      </c>
      <c r="CZ259" s="162" t="s">
        <v>290</v>
      </c>
      <c r="DA259" s="283">
        <f t="shared" si="12"/>
        <v>24833560</v>
      </c>
      <c r="DB259" s="284">
        <f t="shared" si="13"/>
        <v>0</v>
      </c>
      <c r="DC259" s="283">
        <f t="shared" si="14"/>
        <v>0</v>
      </c>
      <c r="DZ259" s="159" t="s">
        <v>1378</v>
      </c>
      <c r="EA259" s="180"/>
    </row>
    <row r="260" spans="1:131" s="108" customFormat="1" hidden="1" x14ac:dyDescent="0.2">
      <c r="A260" s="164"/>
      <c r="B260" s="164" t="s">
        <v>1379</v>
      </c>
      <c r="C260" s="201">
        <v>1121832301</v>
      </c>
      <c r="D260" s="164" t="s">
        <v>621</v>
      </c>
      <c r="E260" s="164" t="s">
        <v>291</v>
      </c>
      <c r="F260" s="164" t="s">
        <v>2030</v>
      </c>
      <c r="G260" s="98">
        <v>46036</v>
      </c>
      <c r="H260" s="105">
        <v>24833560</v>
      </c>
      <c r="I260" s="164" t="s">
        <v>1931</v>
      </c>
      <c r="J260" s="98">
        <v>46036</v>
      </c>
      <c r="K260" s="98">
        <v>46218</v>
      </c>
      <c r="L260" s="164" t="s">
        <v>288</v>
      </c>
      <c r="M260" s="164" t="s">
        <v>288</v>
      </c>
      <c r="N260" s="164" t="s">
        <v>288</v>
      </c>
      <c r="O260" s="138">
        <v>7</v>
      </c>
      <c r="P260" s="105">
        <v>2319618</v>
      </c>
      <c r="Q260" s="169">
        <v>46036</v>
      </c>
      <c r="R260" s="285">
        <v>46053</v>
      </c>
      <c r="S260" s="105">
        <v>4093444</v>
      </c>
      <c r="T260" s="102">
        <v>46054</v>
      </c>
      <c r="U260" s="264">
        <v>46081</v>
      </c>
      <c r="V260" s="105">
        <v>4093444</v>
      </c>
      <c r="W260" s="102">
        <v>46082</v>
      </c>
      <c r="X260" s="285">
        <v>46112</v>
      </c>
      <c r="Y260" s="105">
        <v>4093444</v>
      </c>
      <c r="Z260" s="160">
        <v>46113</v>
      </c>
      <c r="AA260" s="264">
        <v>46142</v>
      </c>
      <c r="AB260" s="105">
        <v>4093444</v>
      </c>
      <c r="AC260" s="160">
        <v>46143</v>
      </c>
      <c r="AD260" s="264">
        <v>46173</v>
      </c>
      <c r="AE260" s="105">
        <v>4093444</v>
      </c>
      <c r="AF260" s="160">
        <v>46174</v>
      </c>
      <c r="AG260" s="264">
        <v>46203</v>
      </c>
      <c r="AH260" s="103">
        <v>2046722</v>
      </c>
      <c r="AI260" s="160">
        <v>46204</v>
      </c>
      <c r="AJ260" s="160">
        <v>46218</v>
      </c>
      <c r="AK260" s="111"/>
      <c r="AN260" s="170"/>
      <c r="AQ260" s="170"/>
      <c r="AT260" s="170"/>
      <c r="AW260" s="170"/>
      <c r="BI260" s="157" t="s">
        <v>270</v>
      </c>
      <c r="BJ260" s="158" t="s">
        <v>713</v>
      </c>
      <c r="BK260" s="157" t="s">
        <v>346</v>
      </c>
      <c r="BL260" s="138">
        <v>46</v>
      </c>
      <c r="BM260" s="160">
        <v>46036</v>
      </c>
      <c r="BN260" s="176">
        <v>238875684</v>
      </c>
      <c r="BO260" s="158">
        <v>280</v>
      </c>
      <c r="BP260" s="160">
        <v>46036</v>
      </c>
      <c r="BQ260" s="172">
        <v>24833560</v>
      </c>
      <c r="BR260" s="136"/>
      <c r="BS260" s="137"/>
      <c r="BY260" s="161"/>
      <c r="BZ260" s="170"/>
      <c r="CC260" s="170"/>
      <c r="CF260" s="109"/>
      <c r="CG260" s="109"/>
      <c r="CH260" s="109"/>
      <c r="CI260" s="109"/>
      <c r="CJ260" s="109"/>
      <c r="CK260" s="109"/>
      <c r="CL260" s="109"/>
      <c r="CM260" s="109"/>
      <c r="CN260" s="109"/>
      <c r="CO260" s="109"/>
      <c r="CP260" s="109"/>
      <c r="CQ260" s="109"/>
      <c r="CR260" s="109"/>
      <c r="CS260" s="166" t="s">
        <v>2033</v>
      </c>
      <c r="CT260" s="167">
        <v>1121832301</v>
      </c>
      <c r="CU260" s="158">
        <v>562</v>
      </c>
      <c r="CV260" s="158" t="s">
        <v>782</v>
      </c>
      <c r="CY260" s="162">
        <v>8299</v>
      </c>
      <c r="CZ260" s="162" t="s">
        <v>290</v>
      </c>
      <c r="DA260" s="283">
        <f t="shared" si="12"/>
        <v>24833560</v>
      </c>
      <c r="DB260" s="284">
        <f t="shared" si="13"/>
        <v>0</v>
      </c>
      <c r="DC260" s="283">
        <f t="shared" si="14"/>
        <v>0</v>
      </c>
      <c r="DZ260" s="159" t="s">
        <v>1380</v>
      </c>
      <c r="EA260" s="180"/>
    </row>
    <row r="261" spans="1:131" s="108" customFormat="1" hidden="1" x14ac:dyDescent="0.2">
      <c r="A261" s="164"/>
      <c r="B261" s="164" t="s">
        <v>1381</v>
      </c>
      <c r="C261" s="203">
        <v>1121837760</v>
      </c>
      <c r="D261" s="164" t="s">
        <v>622</v>
      </c>
      <c r="E261" s="164" t="s">
        <v>291</v>
      </c>
      <c r="F261" s="164" t="s">
        <v>2030</v>
      </c>
      <c r="G261" s="98">
        <v>46036</v>
      </c>
      <c r="H261" s="105">
        <v>18331531</v>
      </c>
      <c r="I261" s="164" t="s">
        <v>1931</v>
      </c>
      <c r="J261" s="98">
        <v>46036</v>
      </c>
      <c r="K261" s="98">
        <v>46218</v>
      </c>
      <c r="L261" s="164" t="s">
        <v>288</v>
      </c>
      <c r="M261" s="164" t="s">
        <v>288</v>
      </c>
      <c r="N261" s="164" t="s">
        <v>288</v>
      </c>
      <c r="O261" s="138">
        <v>7</v>
      </c>
      <c r="P261" s="105">
        <v>1712286</v>
      </c>
      <c r="Q261" s="169">
        <v>46036</v>
      </c>
      <c r="R261" s="285">
        <v>46053</v>
      </c>
      <c r="S261" s="105">
        <v>3021681</v>
      </c>
      <c r="T261" s="102">
        <v>46054</v>
      </c>
      <c r="U261" s="264">
        <v>46081</v>
      </c>
      <c r="V261" s="105">
        <v>3021681</v>
      </c>
      <c r="W261" s="102">
        <v>46082</v>
      </c>
      <c r="X261" s="285">
        <v>46112</v>
      </c>
      <c r="Y261" s="105">
        <v>3021681</v>
      </c>
      <c r="Z261" s="160">
        <v>46113</v>
      </c>
      <c r="AA261" s="264">
        <v>46142</v>
      </c>
      <c r="AB261" s="105">
        <v>3021681</v>
      </c>
      <c r="AC261" s="160">
        <v>46143</v>
      </c>
      <c r="AD261" s="264">
        <v>46173</v>
      </c>
      <c r="AE261" s="105">
        <v>3021681</v>
      </c>
      <c r="AF261" s="160">
        <v>46174</v>
      </c>
      <c r="AG261" s="264">
        <v>46203</v>
      </c>
      <c r="AH261" s="103">
        <v>1510840</v>
      </c>
      <c r="AI261" s="160">
        <v>46204</v>
      </c>
      <c r="AJ261" s="160">
        <v>46218</v>
      </c>
      <c r="AK261" s="111"/>
      <c r="AN261" s="170"/>
      <c r="AQ261" s="170"/>
      <c r="AT261" s="170"/>
      <c r="AW261" s="170"/>
      <c r="BI261" s="157" t="s">
        <v>270</v>
      </c>
      <c r="BJ261" s="158" t="s">
        <v>713</v>
      </c>
      <c r="BK261" s="157" t="s">
        <v>346</v>
      </c>
      <c r="BL261" s="138">
        <v>46</v>
      </c>
      <c r="BM261" s="160">
        <v>46036</v>
      </c>
      <c r="BN261" s="176">
        <v>238875684</v>
      </c>
      <c r="BO261" s="158">
        <v>281</v>
      </c>
      <c r="BP261" s="160">
        <v>46036</v>
      </c>
      <c r="BQ261" s="172">
        <v>18331531</v>
      </c>
      <c r="BR261" s="136"/>
      <c r="BS261" s="137"/>
      <c r="BY261" s="161"/>
      <c r="BZ261" s="170"/>
      <c r="CC261" s="170"/>
      <c r="CF261" s="109"/>
      <c r="CG261" s="109"/>
      <c r="CH261" s="109"/>
      <c r="CI261" s="109"/>
      <c r="CJ261" s="109"/>
      <c r="CK261" s="109"/>
      <c r="CL261" s="109"/>
      <c r="CM261" s="109"/>
      <c r="CN261" s="109"/>
      <c r="CO261" s="109"/>
      <c r="CP261" s="137"/>
      <c r="CQ261" s="109"/>
      <c r="CR261" s="109"/>
      <c r="CS261" s="166" t="s">
        <v>2034</v>
      </c>
      <c r="CT261" s="167">
        <v>1121837760</v>
      </c>
      <c r="CU261" s="158">
        <v>562</v>
      </c>
      <c r="CV261" s="158" t="s">
        <v>782</v>
      </c>
      <c r="CY261" s="190">
        <v>6209</v>
      </c>
      <c r="CZ261" s="159" t="s">
        <v>290</v>
      </c>
      <c r="DA261" s="283">
        <f t="shared" si="12"/>
        <v>18331531</v>
      </c>
      <c r="DB261" s="284">
        <f t="shared" si="13"/>
        <v>0</v>
      </c>
      <c r="DC261" s="283">
        <f t="shared" si="14"/>
        <v>0</v>
      </c>
      <c r="DZ261" s="159" t="s">
        <v>1382</v>
      </c>
      <c r="EA261" s="180"/>
    </row>
    <row r="262" spans="1:131" s="108" customFormat="1" hidden="1" x14ac:dyDescent="0.2">
      <c r="A262" s="164"/>
      <c r="B262" s="164" t="s">
        <v>1383</v>
      </c>
      <c r="C262" s="201">
        <v>1121819102</v>
      </c>
      <c r="D262" s="164" t="s">
        <v>623</v>
      </c>
      <c r="E262" s="164" t="s">
        <v>291</v>
      </c>
      <c r="F262" s="164" t="s">
        <v>2030</v>
      </c>
      <c r="G262" s="98">
        <v>46036</v>
      </c>
      <c r="H262" s="105">
        <v>20551907</v>
      </c>
      <c r="I262" s="164" t="s">
        <v>1931</v>
      </c>
      <c r="J262" s="98">
        <v>46036</v>
      </c>
      <c r="K262" s="98">
        <v>46218</v>
      </c>
      <c r="L262" s="164" t="s">
        <v>288</v>
      </c>
      <c r="M262" s="164" t="s">
        <v>288</v>
      </c>
      <c r="N262" s="164" t="s">
        <v>288</v>
      </c>
      <c r="O262" s="138">
        <v>7</v>
      </c>
      <c r="P262" s="105">
        <v>1919684</v>
      </c>
      <c r="Q262" s="169">
        <v>46036</v>
      </c>
      <c r="R262" s="285">
        <v>46053</v>
      </c>
      <c r="S262" s="105">
        <v>3387677</v>
      </c>
      <c r="T262" s="102">
        <v>46054</v>
      </c>
      <c r="U262" s="264">
        <v>46081</v>
      </c>
      <c r="V262" s="105">
        <v>3387677</v>
      </c>
      <c r="W262" s="102">
        <v>46082</v>
      </c>
      <c r="X262" s="285">
        <v>46112</v>
      </c>
      <c r="Y262" s="105">
        <v>3387677</v>
      </c>
      <c r="Z262" s="160">
        <v>46113</v>
      </c>
      <c r="AA262" s="264">
        <v>46142</v>
      </c>
      <c r="AB262" s="105">
        <v>3387677</v>
      </c>
      <c r="AC262" s="160">
        <v>46143</v>
      </c>
      <c r="AD262" s="264">
        <v>46173</v>
      </c>
      <c r="AE262" s="105">
        <v>3387677</v>
      </c>
      <c r="AF262" s="160">
        <v>46174</v>
      </c>
      <c r="AG262" s="264">
        <v>46203</v>
      </c>
      <c r="AH262" s="103">
        <v>1693838</v>
      </c>
      <c r="AI262" s="160">
        <v>46204</v>
      </c>
      <c r="AJ262" s="160">
        <v>46218</v>
      </c>
      <c r="AK262" s="111"/>
      <c r="AN262" s="170"/>
      <c r="AQ262" s="170"/>
      <c r="AT262" s="170"/>
      <c r="AW262" s="170"/>
      <c r="BI262" s="157" t="s">
        <v>270</v>
      </c>
      <c r="BJ262" s="158" t="s">
        <v>713</v>
      </c>
      <c r="BK262" s="157" t="s">
        <v>346</v>
      </c>
      <c r="BL262" s="138">
        <v>46</v>
      </c>
      <c r="BM262" s="160">
        <v>46036</v>
      </c>
      <c r="BN262" s="176">
        <v>238875684</v>
      </c>
      <c r="BO262" s="158">
        <v>282</v>
      </c>
      <c r="BP262" s="160">
        <v>46036</v>
      </c>
      <c r="BQ262" s="172">
        <v>20551907</v>
      </c>
      <c r="BR262" s="136"/>
      <c r="BS262" s="137"/>
      <c r="BY262" s="161"/>
      <c r="BZ262" s="170"/>
      <c r="CC262" s="170"/>
      <c r="CF262" s="109"/>
      <c r="CG262" s="109"/>
      <c r="CH262" s="109"/>
      <c r="CI262" s="109"/>
      <c r="CJ262" s="109"/>
      <c r="CK262" s="109"/>
      <c r="CL262" s="109"/>
      <c r="CM262" s="109"/>
      <c r="CN262" s="109"/>
      <c r="CO262" s="109"/>
      <c r="CP262" s="109"/>
      <c r="CQ262" s="109"/>
      <c r="CR262" s="109"/>
      <c r="CS262" s="166" t="s">
        <v>2035</v>
      </c>
      <c r="CT262" s="168">
        <v>1121819102</v>
      </c>
      <c r="CU262" s="158">
        <v>562</v>
      </c>
      <c r="CV262" s="158" t="s">
        <v>782</v>
      </c>
      <c r="CY262" s="162">
        <v>8299</v>
      </c>
      <c r="CZ262" s="162" t="s">
        <v>290</v>
      </c>
      <c r="DA262" s="283">
        <f t="shared" si="12"/>
        <v>20551907</v>
      </c>
      <c r="DB262" s="284">
        <f t="shared" si="13"/>
        <v>0</v>
      </c>
      <c r="DC262" s="283">
        <f t="shared" si="14"/>
        <v>0</v>
      </c>
      <c r="DZ262" s="159" t="s">
        <v>1384</v>
      </c>
      <c r="EA262" s="180"/>
    </row>
    <row r="263" spans="1:131" s="108" customFormat="1" hidden="1" x14ac:dyDescent="0.2">
      <c r="A263" s="164"/>
      <c r="B263" s="164" t="s">
        <v>1385</v>
      </c>
      <c r="C263" s="201">
        <v>1121949506</v>
      </c>
      <c r="D263" s="164" t="s">
        <v>887</v>
      </c>
      <c r="E263" s="164" t="s">
        <v>291</v>
      </c>
      <c r="F263" s="164" t="s">
        <v>2030</v>
      </c>
      <c r="G263" s="98">
        <v>46036</v>
      </c>
      <c r="H263" s="105">
        <v>32968687</v>
      </c>
      <c r="I263" s="164" t="s">
        <v>1931</v>
      </c>
      <c r="J263" s="98">
        <v>46036</v>
      </c>
      <c r="K263" s="98">
        <v>46218</v>
      </c>
      <c r="L263" s="164" t="s">
        <v>288</v>
      </c>
      <c r="M263" s="164" t="s">
        <v>288</v>
      </c>
      <c r="N263" s="164" t="s">
        <v>288</v>
      </c>
      <c r="O263" s="138">
        <v>7</v>
      </c>
      <c r="P263" s="105">
        <v>3079493</v>
      </c>
      <c r="Q263" s="169">
        <v>46036</v>
      </c>
      <c r="R263" s="285">
        <v>46053</v>
      </c>
      <c r="S263" s="105">
        <v>5434399</v>
      </c>
      <c r="T263" s="102">
        <v>46054</v>
      </c>
      <c r="U263" s="264">
        <v>46081</v>
      </c>
      <c r="V263" s="105">
        <v>5434399</v>
      </c>
      <c r="W263" s="102">
        <v>46082</v>
      </c>
      <c r="X263" s="285">
        <v>46112</v>
      </c>
      <c r="Y263" s="105">
        <v>5434399</v>
      </c>
      <c r="Z263" s="160">
        <v>46113</v>
      </c>
      <c r="AA263" s="264">
        <v>46142</v>
      </c>
      <c r="AB263" s="105">
        <v>5434399</v>
      </c>
      <c r="AC263" s="160">
        <v>46143</v>
      </c>
      <c r="AD263" s="264">
        <v>46173</v>
      </c>
      <c r="AE263" s="105">
        <v>5434399</v>
      </c>
      <c r="AF263" s="160">
        <v>46174</v>
      </c>
      <c r="AG263" s="264">
        <v>46203</v>
      </c>
      <c r="AH263" s="103">
        <v>2717199</v>
      </c>
      <c r="AI263" s="160">
        <v>46204</v>
      </c>
      <c r="AJ263" s="160">
        <v>46218</v>
      </c>
      <c r="AK263" s="111"/>
      <c r="AN263" s="170"/>
      <c r="AQ263" s="170"/>
      <c r="AT263" s="170"/>
      <c r="AW263" s="170"/>
      <c r="BI263" s="157" t="s">
        <v>270</v>
      </c>
      <c r="BJ263" s="158" t="s">
        <v>713</v>
      </c>
      <c r="BK263" s="157" t="s">
        <v>346</v>
      </c>
      <c r="BL263" s="138">
        <v>46</v>
      </c>
      <c r="BM263" s="160">
        <v>46036</v>
      </c>
      <c r="BN263" s="176">
        <v>238875684</v>
      </c>
      <c r="BO263" s="158">
        <v>283</v>
      </c>
      <c r="BP263" s="160">
        <v>46036</v>
      </c>
      <c r="BQ263" s="172">
        <v>32968687</v>
      </c>
      <c r="BR263" s="136"/>
      <c r="BS263" s="137"/>
      <c r="BY263" s="161"/>
      <c r="BZ263" s="170"/>
      <c r="CC263" s="170"/>
      <c r="CF263" s="109"/>
      <c r="CG263" s="109"/>
      <c r="CH263" s="109"/>
      <c r="CI263" s="109"/>
      <c r="CJ263" s="109"/>
      <c r="CK263" s="109"/>
      <c r="CL263" s="109"/>
      <c r="CM263" s="109"/>
      <c r="CN263" s="109"/>
      <c r="CO263" s="109"/>
      <c r="CP263" s="137"/>
      <c r="CQ263" s="109"/>
      <c r="CR263" s="109"/>
      <c r="CS263" s="166" t="s">
        <v>2036</v>
      </c>
      <c r="CT263" s="168">
        <v>1121949506</v>
      </c>
      <c r="CU263" s="158">
        <v>562</v>
      </c>
      <c r="CV263" s="158" t="s">
        <v>782</v>
      </c>
      <c r="CY263" s="162">
        <v>7010</v>
      </c>
      <c r="CZ263" s="162" t="s">
        <v>290</v>
      </c>
      <c r="DA263" s="283">
        <f t="shared" si="12"/>
        <v>32968687</v>
      </c>
      <c r="DB263" s="284">
        <f t="shared" si="13"/>
        <v>0</v>
      </c>
      <c r="DC263" s="283">
        <f t="shared" si="14"/>
        <v>0</v>
      </c>
      <c r="DZ263" s="159" t="s">
        <v>1386</v>
      </c>
      <c r="EA263" s="180"/>
    </row>
    <row r="264" spans="1:131" s="108" customFormat="1" hidden="1" x14ac:dyDescent="0.2">
      <c r="A264" s="164"/>
      <c r="B264" s="164" t="s">
        <v>1387</v>
      </c>
      <c r="C264" s="201">
        <v>1121844563</v>
      </c>
      <c r="D264" s="164" t="s">
        <v>1118</v>
      </c>
      <c r="E264" s="164" t="s">
        <v>291</v>
      </c>
      <c r="F264" s="164" t="s">
        <v>2030</v>
      </c>
      <c r="G264" s="98">
        <v>46036</v>
      </c>
      <c r="H264" s="105">
        <v>20551907</v>
      </c>
      <c r="I264" s="164" t="s">
        <v>1931</v>
      </c>
      <c r="J264" s="98">
        <v>46036</v>
      </c>
      <c r="K264" s="98">
        <v>46218</v>
      </c>
      <c r="L264" s="164" t="s">
        <v>288</v>
      </c>
      <c r="M264" s="164" t="s">
        <v>288</v>
      </c>
      <c r="N264" s="164" t="s">
        <v>288</v>
      </c>
      <c r="O264" s="138">
        <v>7</v>
      </c>
      <c r="P264" s="105">
        <v>1919684</v>
      </c>
      <c r="Q264" s="169">
        <v>46036</v>
      </c>
      <c r="R264" s="285">
        <v>46053</v>
      </c>
      <c r="S264" s="105">
        <v>3387677</v>
      </c>
      <c r="T264" s="102">
        <v>46054</v>
      </c>
      <c r="U264" s="264">
        <v>46081</v>
      </c>
      <c r="V264" s="105">
        <v>3387677</v>
      </c>
      <c r="W264" s="102">
        <v>46082</v>
      </c>
      <c r="X264" s="285">
        <v>46112</v>
      </c>
      <c r="Y264" s="105">
        <v>3387677</v>
      </c>
      <c r="Z264" s="160">
        <v>46113</v>
      </c>
      <c r="AA264" s="264">
        <v>46142</v>
      </c>
      <c r="AB264" s="105">
        <v>3387677</v>
      </c>
      <c r="AC264" s="160">
        <v>46143</v>
      </c>
      <c r="AD264" s="264">
        <v>46173</v>
      </c>
      <c r="AE264" s="105">
        <v>3387677</v>
      </c>
      <c r="AF264" s="160">
        <v>46174</v>
      </c>
      <c r="AG264" s="264">
        <v>46203</v>
      </c>
      <c r="AH264" s="103">
        <v>1693838</v>
      </c>
      <c r="AI264" s="160">
        <v>46204</v>
      </c>
      <c r="AJ264" s="160">
        <v>46218</v>
      </c>
      <c r="AK264" s="111"/>
      <c r="AN264" s="170"/>
      <c r="AQ264" s="170"/>
      <c r="AT264" s="170"/>
      <c r="AW264" s="170"/>
      <c r="BI264" s="157" t="s">
        <v>270</v>
      </c>
      <c r="BJ264" s="158" t="s">
        <v>713</v>
      </c>
      <c r="BK264" s="157" t="s">
        <v>346</v>
      </c>
      <c r="BL264" s="138">
        <v>46</v>
      </c>
      <c r="BM264" s="160">
        <v>46036</v>
      </c>
      <c r="BN264" s="176">
        <v>238875684</v>
      </c>
      <c r="BO264" s="158">
        <v>284</v>
      </c>
      <c r="BP264" s="160">
        <v>46036</v>
      </c>
      <c r="BQ264" s="172">
        <v>20551907</v>
      </c>
      <c r="BR264" s="136"/>
      <c r="BS264" s="137"/>
      <c r="BY264" s="161"/>
      <c r="BZ264" s="170"/>
      <c r="CC264" s="170"/>
      <c r="CF264" s="109"/>
      <c r="CG264" s="109"/>
      <c r="CH264" s="109"/>
      <c r="CI264" s="109"/>
      <c r="CJ264" s="109"/>
      <c r="CK264" s="109"/>
      <c r="CL264" s="109"/>
      <c r="CM264" s="109"/>
      <c r="CN264" s="109"/>
      <c r="CO264" s="109"/>
      <c r="CP264" s="137"/>
      <c r="CQ264" s="109"/>
      <c r="CR264" s="109"/>
      <c r="CS264" s="166" t="s">
        <v>2037</v>
      </c>
      <c r="CT264" s="168">
        <v>1121844563</v>
      </c>
      <c r="CU264" s="158">
        <v>562</v>
      </c>
      <c r="CV264" s="158" t="s">
        <v>782</v>
      </c>
      <c r="CY264" s="162">
        <v>7020</v>
      </c>
      <c r="CZ264" s="162" t="s">
        <v>289</v>
      </c>
      <c r="DA264" s="283">
        <f t="shared" si="12"/>
        <v>20551907</v>
      </c>
      <c r="DB264" s="284">
        <f t="shared" si="13"/>
        <v>0</v>
      </c>
      <c r="DC264" s="283">
        <f t="shared" si="14"/>
        <v>0</v>
      </c>
      <c r="DZ264" s="159" t="s">
        <v>1388</v>
      </c>
      <c r="EA264" s="180"/>
    </row>
    <row r="265" spans="1:131" s="108" customFormat="1" hidden="1" x14ac:dyDescent="0.2">
      <c r="A265" s="164"/>
      <c r="B265" s="164" t="s">
        <v>1389</v>
      </c>
      <c r="C265" s="201">
        <v>1019016622</v>
      </c>
      <c r="D265" s="164" t="s">
        <v>1142</v>
      </c>
      <c r="E265" s="164" t="s">
        <v>291</v>
      </c>
      <c r="F265" s="164" t="s">
        <v>2030</v>
      </c>
      <c r="G265" s="98">
        <v>46036</v>
      </c>
      <c r="H265" s="105">
        <v>20551907</v>
      </c>
      <c r="I265" s="164" t="s">
        <v>1931</v>
      </c>
      <c r="J265" s="98">
        <v>46036</v>
      </c>
      <c r="K265" s="98">
        <v>46218</v>
      </c>
      <c r="L265" s="164" t="s">
        <v>288</v>
      </c>
      <c r="M265" s="164" t="s">
        <v>288</v>
      </c>
      <c r="N265" s="164" t="s">
        <v>288</v>
      </c>
      <c r="O265" s="138">
        <v>7</v>
      </c>
      <c r="P265" s="105">
        <v>1919684</v>
      </c>
      <c r="Q265" s="169">
        <v>46036</v>
      </c>
      <c r="R265" s="285">
        <v>46053</v>
      </c>
      <c r="S265" s="105">
        <v>3387677</v>
      </c>
      <c r="T265" s="102">
        <v>46054</v>
      </c>
      <c r="U265" s="264">
        <v>46081</v>
      </c>
      <c r="V265" s="105">
        <v>3387677</v>
      </c>
      <c r="W265" s="102">
        <v>46082</v>
      </c>
      <c r="X265" s="285">
        <v>46112</v>
      </c>
      <c r="Y265" s="105">
        <v>3387677</v>
      </c>
      <c r="Z265" s="160">
        <v>46113</v>
      </c>
      <c r="AA265" s="264">
        <v>46142</v>
      </c>
      <c r="AB265" s="105">
        <v>3387677</v>
      </c>
      <c r="AC265" s="160">
        <v>46143</v>
      </c>
      <c r="AD265" s="264">
        <v>46173</v>
      </c>
      <c r="AE265" s="105">
        <v>3387677</v>
      </c>
      <c r="AF265" s="160">
        <v>46174</v>
      </c>
      <c r="AG265" s="264">
        <v>46203</v>
      </c>
      <c r="AH265" s="103">
        <v>1693838</v>
      </c>
      <c r="AI265" s="160">
        <v>46204</v>
      </c>
      <c r="AJ265" s="160">
        <v>46218</v>
      </c>
      <c r="AK265" s="111"/>
      <c r="AN265" s="170"/>
      <c r="AQ265" s="170"/>
      <c r="AT265" s="170"/>
      <c r="AW265" s="170"/>
      <c r="BI265" s="157" t="s">
        <v>270</v>
      </c>
      <c r="BJ265" s="158" t="s">
        <v>713</v>
      </c>
      <c r="BK265" s="157" t="s">
        <v>346</v>
      </c>
      <c r="BL265" s="138">
        <v>46</v>
      </c>
      <c r="BM265" s="160">
        <v>46036</v>
      </c>
      <c r="BN265" s="176">
        <v>238875684</v>
      </c>
      <c r="BO265" s="158">
        <v>285</v>
      </c>
      <c r="BP265" s="160">
        <v>46036</v>
      </c>
      <c r="BQ265" s="172">
        <v>20551907</v>
      </c>
      <c r="BR265" s="136"/>
      <c r="BS265" s="137"/>
      <c r="BY265" s="161"/>
      <c r="BZ265" s="170"/>
      <c r="CC265" s="170"/>
      <c r="CF265" s="109"/>
      <c r="CG265" s="109"/>
      <c r="CH265" s="109"/>
      <c r="CI265" s="109"/>
      <c r="CJ265" s="109"/>
      <c r="CK265" s="109"/>
      <c r="CL265" s="109"/>
      <c r="CM265" s="109"/>
      <c r="CN265" s="109"/>
      <c r="CO265" s="109"/>
      <c r="CP265" s="109"/>
      <c r="CQ265" s="109"/>
      <c r="CR265" s="109"/>
      <c r="CS265" s="166" t="s">
        <v>2038</v>
      </c>
      <c r="CT265" s="168">
        <v>1019016622</v>
      </c>
      <c r="CU265" s="158">
        <v>562</v>
      </c>
      <c r="CV265" s="158" t="s">
        <v>782</v>
      </c>
      <c r="CY265" s="162">
        <v>7310</v>
      </c>
      <c r="CZ265" s="162" t="s">
        <v>290</v>
      </c>
      <c r="DA265" s="283">
        <f t="shared" si="12"/>
        <v>20551907</v>
      </c>
      <c r="DB265" s="284">
        <f t="shared" si="13"/>
        <v>0</v>
      </c>
      <c r="DC265" s="283">
        <f t="shared" si="14"/>
        <v>0</v>
      </c>
      <c r="DZ265" s="159" t="s">
        <v>1390</v>
      </c>
      <c r="EA265" s="180"/>
    </row>
    <row r="266" spans="1:131" s="108" customFormat="1" hidden="1" x14ac:dyDescent="0.2">
      <c r="A266" s="164"/>
      <c r="B266" s="164" t="s">
        <v>1473</v>
      </c>
      <c r="C266" s="201">
        <v>1013614456</v>
      </c>
      <c r="D266" s="164" t="s">
        <v>592</v>
      </c>
      <c r="E266" s="164" t="s">
        <v>291</v>
      </c>
      <c r="F266" s="164" t="s">
        <v>1924</v>
      </c>
      <c r="G266" s="98">
        <v>46036</v>
      </c>
      <c r="H266" s="105">
        <v>24833560</v>
      </c>
      <c r="I266" s="164" t="s">
        <v>1931</v>
      </c>
      <c r="J266" s="98">
        <v>46036</v>
      </c>
      <c r="K266" s="98">
        <v>46218</v>
      </c>
      <c r="L266" s="164" t="s">
        <v>288</v>
      </c>
      <c r="M266" s="164" t="s">
        <v>288</v>
      </c>
      <c r="N266" s="164" t="s">
        <v>288</v>
      </c>
      <c r="O266" s="138">
        <v>7</v>
      </c>
      <c r="P266" s="105">
        <v>2319618</v>
      </c>
      <c r="Q266" s="169">
        <v>46036</v>
      </c>
      <c r="R266" s="285">
        <v>46053</v>
      </c>
      <c r="S266" s="105">
        <v>4093444</v>
      </c>
      <c r="T266" s="102">
        <v>46054</v>
      </c>
      <c r="U266" s="264">
        <v>46081</v>
      </c>
      <c r="V266" s="105">
        <v>4093444</v>
      </c>
      <c r="W266" s="102">
        <v>46082</v>
      </c>
      <c r="X266" s="285">
        <v>46112</v>
      </c>
      <c r="Y266" s="105">
        <v>4093444</v>
      </c>
      <c r="Z266" s="160">
        <v>46113</v>
      </c>
      <c r="AA266" s="264">
        <v>46142</v>
      </c>
      <c r="AB266" s="105">
        <v>4093444</v>
      </c>
      <c r="AC266" s="160">
        <v>46143</v>
      </c>
      <c r="AD266" s="264">
        <v>46173</v>
      </c>
      <c r="AE266" s="105">
        <v>4093444</v>
      </c>
      <c r="AF266" s="160">
        <v>46174</v>
      </c>
      <c r="AG266" s="264">
        <v>46203</v>
      </c>
      <c r="AH266" s="103">
        <v>2046722</v>
      </c>
      <c r="AI266" s="160">
        <v>46204</v>
      </c>
      <c r="AJ266" s="160">
        <v>46218</v>
      </c>
      <c r="AK266" s="111"/>
      <c r="AN266" s="170"/>
      <c r="AQ266" s="170"/>
      <c r="AT266" s="170"/>
      <c r="AW266" s="170"/>
      <c r="BI266" s="158" t="s">
        <v>437</v>
      </c>
      <c r="BJ266" s="158" t="s">
        <v>438</v>
      </c>
      <c r="BK266" s="158" t="s">
        <v>276</v>
      </c>
      <c r="BL266" s="138">
        <v>40</v>
      </c>
      <c r="BM266" s="160">
        <v>46036</v>
      </c>
      <c r="BN266" s="176">
        <v>263162218</v>
      </c>
      <c r="BO266" s="158">
        <v>239</v>
      </c>
      <c r="BP266" s="160">
        <v>46036</v>
      </c>
      <c r="BQ266" s="172">
        <v>24833560</v>
      </c>
      <c r="BR266" s="136"/>
      <c r="BS266" s="137"/>
      <c r="BY266" s="161"/>
      <c r="BZ266" s="170"/>
      <c r="CC266" s="170"/>
      <c r="CF266" s="109"/>
      <c r="CG266" s="109"/>
      <c r="CH266" s="109"/>
      <c r="CI266" s="109"/>
      <c r="CJ266" s="109"/>
      <c r="CK266" s="109"/>
      <c r="CL266" s="109"/>
      <c r="CM266" s="109"/>
      <c r="CN266" s="109"/>
      <c r="CO266" s="109"/>
      <c r="CP266" s="137"/>
      <c r="CQ266" s="109"/>
      <c r="CR266" s="109"/>
      <c r="CS266" s="186" t="s">
        <v>728</v>
      </c>
      <c r="CT266" s="168">
        <v>1013614456</v>
      </c>
      <c r="CU266" s="158">
        <v>545</v>
      </c>
      <c r="CV266" s="158" t="s">
        <v>452</v>
      </c>
      <c r="CY266" s="162">
        <v>7110</v>
      </c>
      <c r="CZ266" s="162" t="s">
        <v>289</v>
      </c>
      <c r="DA266" s="283">
        <f t="shared" si="12"/>
        <v>24833560</v>
      </c>
      <c r="DB266" s="284">
        <f t="shared" si="13"/>
        <v>0</v>
      </c>
      <c r="DC266" s="283">
        <f t="shared" si="14"/>
        <v>0</v>
      </c>
      <c r="DZ266" s="159" t="s">
        <v>1474</v>
      </c>
      <c r="EA266" s="180"/>
    </row>
    <row r="267" spans="1:131" s="108" customFormat="1" hidden="1" x14ac:dyDescent="0.2">
      <c r="A267" s="164"/>
      <c r="B267" s="164" t="s">
        <v>1475</v>
      </c>
      <c r="C267" s="201">
        <v>1121828522</v>
      </c>
      <c r="D267" s="164" t="s">
        <v>593</v>
      </c>
      <c r="E267" s="164" t="s">
        <v>291</v>
      </c>
      <c r="F267" s="164" t="s">
        <v>1924</v>
      </c>
      <c r="G267" s="98">
        <v>46036</v>
      </c>
      <c r="H267" s="105">
        <v>24833560</v>
      </c>
      <c r="I267" s="164" t="s">
        <v>1931</v>
      </c>
      <c r="J267" s="98">
        <v>46036</v>
      </c>
      <c r="K267" s="98">
        <v>46218</v>
      </c>
      <c r="L267" s="164" t="s">
        <v>288</v>
      </c>
      <c r="M267" s="164" t="s">
        <v>288</v>
      </c>
      <c r="N267" s="164" t="s">
        <v>288</v>
      </c>
      <c r="O267" s="138">
        <v>7</v>
      </c>
      <c r="P267" s="105">
        <v>2319618</v>
      </c>
      <c r="Q267" s="169">
        <v>46036</v>
      </c>
      <c r="R267" s="285">
        <v>46053</v>
      </c>
      <c r="S267" s="105">
        <v>4093444</v>
      </c>
      <c r="T267" s="102">
        <v>46054</v>
      </c>
      <c r="U267" s="264">
        <v>46081</v>
      </c>
      <c r="V267" s="105">
        <v>4093444</v>
      </c>
      <c r="W267" s="102">
        <v>46082</v>
      </c>
      <c r="X267" s="285">
        <v>46112</v>
      </c>
      <c r="Y267" s="105">
        <v>4093444</v>
      </c>
      <c r="Z267" s="160">
        <v>46113</v>
      </c>
      <c r="AA267" s="264">
        <v>46142</v>
      </c>
      <c r="AB267" s="105">
        <v>4093444</v>
      </c>
      <c r="AC267" s="160">
        <v>46143</v>
      </c>
      <c r="AD267" s="264">
        <v>46173</v>
      </c>
      <c r="AE267" s="105">
        <v>4093444</v>
      </c>
      <c r="AF267" s="160">
        <v>46174</v>
      </c>
      <c r="AG267" s="264">
        <v>46203</v>
      </c>
      <c r="AH267" s="103">
        <v>2046722</v>
      </c>
      <c r="AI267" s="160">
        <v>46204</v>
      </c>
      <c r="AJ267" s="160">
        <v>46218</v>
      </c>
      <c r="AK267" s="111"/>
      <c r="AN267" s="170"/>
      <c r="AQ267" s="170"/>
      <c r="AT267" s="170"/>
      <c r="AW267" s="170"/>
      <c r="BI267" s="158" t="s">
        <v>437</v>
      </c>
      <c r="BJ267" s="158" t="s">
        <v>438</v>
      </c>
      <c r="BK267" s="158" t="s">
        <v>276</v>
      </c>
      <c r="BL267" s="138">
        <v>40</v>
      </c>
      <c r="BM267" s="160">
        <v>46036</v>
      </c>
      <c r="BN267" s="176">
        <v>263162218</v>
      </c>
      <c r="BO267" s="158">
        <v>240</v>
      </c>
      <c r="BP267" s="160">
        <v>46036</v>
      </c>
      <c r="BQ267" s="172">
        <v>24833560</v>
      </c>
      <c r="BR267" s="136"/>
      <c r="BS267" s="137"/>
      <c r="BY267" s="161"/>
      <c r="BZ267" s="170"/>
      <c r="CC267" s="170"/>
      <c r="CF267" s="109"/>
      <c r="CG267" s="109"/>
      <c r="CH267" s="109"/>
      <c r="CI267" s="109"/>
      <c r="CJ267" s="109"/>
      <c r="CK267" s="109"/>
      <c r="CL267" s="109"/>
      <c r="CM267" s="109"/>
      <c r="CN267" s="109"/>
      <c r="CO267" s="109"/>
      <c r="CP267" s="109"/>
      <c r="CQ267" s="109"/>
      <c r="CR267" s="109"/>
      <c r="CS267" s="166" t="s">
        <v>729</v>
      </c>
      <c r="CT267" s="167">
        <v>1121828522</v>
      </c>
      <c r="CU267" s="158">
        <v>545</v>
      </c>
      <c r="CV267" s="158" t="s">
        <v>452</v>
      </c>
      <c r="CY267" s="162">
        <v>6201</v>
      </c>
      <c r="CZ267" s="162" t="s">
        <v>290</v>
      </c>
      <c r="DA267" s="283">
        <f t="shared" si="12"/>
        <v>24833560</v>
      </c>
      <c r="DB267" s="284">
        <f t="shared" si="13"/>
        <v>0</v>
      </c>
      <c r="DC267" s="283">
        <f t="shared" si="14"/>
        <v>0</v>
      </c>
      <c r="DZ267" s="159" t="s">
        <v>1476</v>
      </c>
      <c r="EA267" s="235"/>
    </row>
    <row r="268" spans="1:131" s="108" customFormat="1" hidden="1" x14ac:dyDescent="0.2">
      <c r="A268" s="164"/>
      <c r="B268" s="164" t="s">
        <v>1477</v>
      </c>
      <c r="C268" s="201">
        <v>1121946486</v>
      </c>
      <c r="D268" s="164" t="s">
        <v>594</v>
      </c>
      <c r="E268" s="108" t="s">
        <v>291</v>
      </c>
      <c r="F268" s="108" t="s">
        <v>1924</v>
      </c>
      <c r="G268" s="98">
        <v>46036</v>
      </c>
      <c r="H268" s="105">
        <v>20551907</v>
      </c>
      <c r="I268" s="164" t="s">
        <v>1931</v>
      </c>
      <c r="J268" s="98">
        <v>46036</v>
      </c>
      <c r="K268" s="98">
        <v>46218</v>
      </c>
      <c r="L268" s="164" t="s">
        <v>288</v>
      </c>
      <c r="M268" s="164" t="s">
        <v>288</v>
      </c>
      <c r="N268" s="164" t="s">
        <v>288</v>
      </c>
      <c r="O268" s="138">
        <v>7</v>
      </c>
      <c r="P268" s="105">
        <v>1919684</v>
      </c>
      <c r="Q268" s="169">
        <v>46036</v>
      </c>
      <c r="R268" s="285">
        <v>46053</v>
      </c>
      <c r="S268" s="105">
        <v>3387677</v>
      </c>
      <c r="T268" s="102">
        <v>46054</v>
      </c>
      <c r="U268" s="264">
        <v>46081</v>
      </c>
      <c r="V268" s="105">
        <v>3387677</v>
      </c>
      <c r="W268" s="102">
        <v>46082</v>
      </c>
      <c r="X268" s="285">
        <v>46112</v>
      </c>
      <c r="Y268" s="105">
        <v>3387677</v>
      </c>
      <c r="Z268" s="160">
        <v>46113</v>
      </c>
      <c r="AA268" s="264">
        <v>46142</v>
      </c>
      <c r="AB268" s="105">
        <v>3387677</v>
      </c>
      <c r="AC268" s="160">
        <v>46143</v>
      </c>
      <c r="AD268" s="264">
        <v>46173</v>
      </c>
      <c r="AE268" s="105">
        <v>3387677</v>
      </c>
      <c r="AF268" s="160">
        <v>46174</v>
      </c>
      <c r="AG268" s="264">
        <v>46203</v>
      </c>
      <c r="AH268" s="103">
        <v>1693838</v>
      </c>
      <c r="AI268" s="160">
        <v>46204</v>
      </c>
      <c r="AJ268" s="160">
        <v>46218</v>
      </c>
      <c r="AK268" s="111"/>
      <c r="AN268" s="170"/>
      <c r="AQ268" s="170"/>
      <c r="AT268" s="170"/>
      <c r="AW268" s="170"/>
      <c r="BI268" s="158" t="s">
        <v>437</v>
      </c>
      <c r="BJ268" s="158" t="s">
        <v>438</v>
      </c>
      <c r="BK268" s="158" t="s">
        <v>276</v>
      </c>
      <c r="BL268" s="138">
        <v>40</v>
      </c>
      <c r="BM268" s="160">
        <v>46036</v>
      </c>
      <c r="BN268" s="176">
        <v>263162218</v>
      </c>
      <c r="BO268" s="158">
        <v>241</v>
      </c>
      <c r="BP268" s="160">
        <v>46036</v>
      </c>
      <c r="BQ268" s="172">
        <v>20551907</v>
      </c>
      <c r="BR268" s="136"/>
      <c r="BS268" s="137"/>
      <c r="BY268" s="161"/>
      <c r="BZ268" s="170"/>
      <c r="CC268" s="170"/>
      <c r="CF268" s="109"/>
      <c r="CG268" s="109"/>
      <c r="CH268" s="109"/>
      <c r="CI268" s="109"/>
      <c r="CJ268" s="109"/>
      <c r="CK268" s="109"/>
      <c r="CL268" s="109"/>
      <c r="CM268" s="109"/>
      <c r="CN268" s="109"/>
      <c r="CO268" s="109"/>
      <c r="CP268" s="137"/>
      <c r="CQ268" s="109"/>
      <c r="CR268" s="109"/>
      <c r="CS268" s="166" t="s">
        <v>730</v>
      </c>
      <c r="CT268" s="99">
        <v>1121946486</v>
      </c>
      <c r="CU268" s="158">
        <v>545</v>
      </c>
      <c r="CV268" s="158" t="s">
        <v>452</v>
      </c>
      <c r="CY268" s="162">
        <v>8299</v>
      </c>
      <c r="CZ268" s="162" t="s">
        <v>290</v>
      </c>
      <c r="DA268" s="283">
        <f t="shared" si="12"/>
        <v>20551907</v>
      </c>
      <c r="DB268" s="284">
        <f t="shared" si="13"/>
        <v>0</v>
      </c>
      <c r="DC268" s="283">
        <f t="shared" si="14"/>
        <v>0</v>
      </c>
      <c r="DZ268" s="159" t="s">
        <v>1478</v>
      </c>
      <c r="EA268" s="180"/>
    </row>
    <row r="269" spans="1:131" s="108" customFormat="1" hidden="1" x14ac:dyDescent="0.2">
      <c r="A269" s="164"/>
      <c r="B269" s="164" t="s">
        <v>1479</v>
      </c>
      <c r="C269" s="201">
        <v>1121920979</v>
      </c>
      <c r="D269" s="164" t="s">
        <v>595</v>
      </c>
      <c r="E269" s="164" t="s">
        <v>291</v>
      </c>
      <c r="F269" s="164" t="s">
        <v>1924</v>
      </c>
      <c r="G269" s="98">
        <v>46036</v>
      </c>
      <c r="H269" s="105">
        <v>20551907</v>
      </c>
      <c r="I269" s="164" t="s">
        <v>1931</v>
      </c>
      <c r="J269" s="98">
        <v>46036</v>
      </c>
      <c r="K269" s="98">
        <v>46218</v>
      </c>
      <c r="L269" s="164" t="s">
        <v>288</v>
      </c>
      <c r="M269" s="164" t="s">
        <v>288</v>
      </c>
      <c r="N269" s="164" t="s">
        <v>288</v>
      </c>
      <c r="O269" s="138">
        <v>7</v>
      </c>
      <c r="P269" s="105">
        <v>1919684</v>
      </c>
      <c r="Q269" s="169">
        <v>46036</v>
      </c>
      <c r="R269" s="285">
        <v>46053</v>
      </c>
      <c r="S269" s="105">
        <v>3387677</v>
      </c>
      <c r="T269" s="102">
        <v>46054</v>
      </c>
      <c r="U269" s="264">
        <v>46081</v>
      </c>
      <c r="V269" s="105">
        <v>3387677</v>
      </c>
      <c r="W269" s="102">
        <v>46082</v>
      </c>
      <c r="X269" s="285">
        <v>46112</v>
      </c>
      <c r="Y269" s="105">
        <v>3387677</v>
      </c>
      <c r="Z269" s="160">
        <v>46113</v>
      </c>
      <c r="AA269" s="264">
        <v>46142</v>
      </c>
      <c r="AB269" s="105">
        <v>3387677</v>
      </c>
      <c r="AC269" s="160">
        <v>46143</v>
      </c>
      <c r="AD269" s="264">
        <v>46173</v>
      </c>
      <c r="AE269" s="105">
        <v>3387677</v>
      </c>
      <c r="AF269" s="160">
        <v>46174</v>
      </c>
      <c r="AG269" s="264">
        <v>46203</v>
      </c>
      <c r="AH269" s="103">
        <v>1693838</v>
      </c>
      <c r="AI269" s="160">
        <v>46204</v>
      </c>
      <c r="AJ269" s="160">
        <v>46218</v>
      </c>
      <c r="AK269" s="111"/>
      <c r="AN269" s="170"/>
      <c r="AQ269" s="170"/>
      <c r="AT269" s="170"/>
      <c r="AW269" s="170"/>
      <c r="BI269" s="158" t="s">
        <v>437</v>
      </c>
      <c r="BJ269" s="158" t="s">
        <v>438</v>
      </c>
      <c r="BK269" s="158" t="s">
        <v>276</v>
      </c>
      <c r="BL269" s="138">
        <v>40</v>
      </c>
      <c r="BM269" s="160">
        <v>46036</v>
      </c>
      <c r="BN269" s="176">
        <v>263162218</v>
      </c>
      <c r="BO269" s="158">
        <v>242</v>
      </c>
      <c r="BP269" s="160">
        <v>46036</v>
      </c>
      <c r="BQ269" s="172">
        <v>20551907</v>
      </c>
      <c r="BR269" s="136"/>
      <c r="BS269" s="137"/>
      <c r="BY269" s="161"/>
      <c r="BZ269" s="170"/>
      <c r="CC269" s="170"/>
      <c r="CF269" s="109"/>
      <c r="CG269" s="109"/>
      <c r="CH269" s="109"/>
      <c r="CI269" s="109"/>
      <c r="CJ269" s="109"/>
      <c r="CK269" s="109"/>
      <c r="CL269" s="109"/>
      <c r="CM269" s="109"/>
      <c r="CN269" s="109"/>
      <c r="CO269" s="109"/>
      <c r="CP269" s="109"/>
      <c r="CQ269" s="109"/>
      <c r="CR269" s="109"/>
      <c r="CS269" s="189" t="s">
        <v>731</v>
      </c>
      <c r="CT269" s="167">
        <v>1121920979</v>
      </c>
      <c r="CU269" s="158">
        <v>545</v>
      </c>
      <c r="CV269" s="158" t="s">
        <v>452</v>
      </c>
      <c r="CY269" s="162">
        <v>7110</v>
      </c>
      <c r="CZ269" s="162" t="s">
        <v>289</v>
      </c>
      <c r="DA269" s="283">
        <f t="shared" si="12"/>
        <v>20551907</v>
      </c>
      <c r="DB269" s="284">
        <f t="shared" si="13"/>
        <v>0</v>
      </c>
      <c r="DC269" s="283">
        <f t="shared" si="14"/>
        <v>0</v>
      </c>
      <c r="DZ269" s="159" t="s">
        <v>1480</v>
      </c>
      <c r="EA269" s="180"/>
    </row>
    <row r="270" spans="1:131" s="108" customFormat="1" hidden="1" x14ac:dyDescent="0.2">
      <c r="A270" s="164"/>
      <c r="B270" s="164" t="s">
        <v>1481</v>
      </c>
      <c r="C270" s="201">
        <v>40438386</v>
      </c>
      <c r="D270" s="164" t="s">
        <v>596</v>
      </c>
      <c r="E270" s="164" t="s">
        <v>291</v>
      </c>
      <c r="F270" s="164" t="s">
        <v>1924</v>
      </c>
      <c r="G270" s="98">
        <v>46036</v>
      </c>
      <c r="H270" s="105">
        <v>32968687</v>
      </c>
      <c r="I270" s="164" t="s">
        <v>1931</v>
      </c>
      <c r="J270" s="98">
        <v>46036</v>
      </c>
      <c r="K270" s="98">
        <v>46218</v>
      </c>
      <c r="L270" s="164" t="s">
        <v>288</v>
      </c>
      <c r="M270" s="164" t="s">
        <v>288</v>
      </c>
      <c r="N270" s="164" t="s">
        <v>288</v>
      </c>
      <c r="O270" s="138">
        <v>7</v>
      </c>
      <c r="P270" s="105">
        <v>3079493</v>
      </c>
      <c r="Q270" s="169">
        <v>46036</v>
      </c>
      <c r="R270" s="285">
        <v>46053</v>
      </c>
      <c r="S270" s="105">
        <v>5434399</v>
      </c>
      <c r="T270" s="102">
        <v>46054</v>
      </c>
      <c r="U270" s="264">
        <v>46081</v>
      </c>
      <c r="V270" s="105">
        <v>5434399</v>
      </c>
      <c r="W270" s="102">
        <v>46082</v>
      </c>
      <c r="X270" s="285">
        <v>46112</v>
      </c>
      <c r="Y270" s="105">
        <v>5434399</v>
      </c>
      <c r="Z270" s="160">
        <v>46113</v>
      </c>
      <c r="AA270" s="264">
        <v>46142</v>
      </c>
      <c r="AB270" s="105">
        <v>5434399</v>
      </c>
      <c r="AC270" s="160">
        <v>46143</v>
      </c>
      <c r="AD270" s="264">
        <v>46173</v>
      </c>
      <c r="AE270" s="105">
        <v>5434399</v>
      </c>
      <c r="AF270" s="160">
        <v>46174</v>
      </c>
      <c r="AG270" s="264">
        <v>46203</v>
      </c>
      <c r="AH270" s="103">
        <v>2717199</v>
      </c>
      <c r="AI270" s="160">
        <v>46204</v>
      </c>
      <c r="AJ270" s="160">
        <v>46218</v>
      </c>
      <c r="AK270" s="111"/>
      <c r="AN270" s="170"/>
      <c r="AQ270" s="170"/>
      <c r="AT270" s="170"/>
      <c r="AW270" s="170"/>
      <c r="BI270" s="158" t="s">
        <v>437</v>
      </c>
      <c r="BJ270" s="158" t="s">
        <v>438</v>
      </c>
      <c r="BK270" s="158" t="s">
        <v>276</v>
      </c>
      <c r="BL270" s="138">
        <v>40</v>
      </c>
      <c r="BM270" s="160">
        <v>46036</v>
      </c>
      <c r="BN270" s="176">
        <v>263162218</v>
      </c>
      <c r="BO270" s="158">
        <v>243</v>
      </c>
      <c r="BP270" s="160">
        <v>46036</v>
      </c>
      <c r="BQ270" s="172">
        <v>32968687</v>
      </c>
      <c r="BR270" s="136"/>
      <c r="BS270" s="137"/>
      <c r="BY270" s="161"/>
      <c r="BZ270" s="170"/>
      <c r="CC270" s="170"/>
      <c r="CF270" s="109"/>
      <c r="CG270" s="109"/>
      <c r="CH270" s="109"/>
      <c r="CI270" s="109"/>
      <c r="CJ270" s="109"/>
      <c r="CK270" s="109"/>
      <c r="CL270" s="109"/>
      <c r="CM270" s="109"/>
      <c r="CN270" s="109"/>
      <c r="CO270" s="109"/>
      <c r="CP270" s="137"/>
      <c r="CQ270" s="109"/>
      <c r="CR270" s="109"/>
      <c r="CS270" s="194" t="s">
        <v>732</v>
      </c>
      <c r="CT270" s="168">
        <v>40438386</v>
      </c>
      <c r="CU270" s="158">
        <v>545</v>
      </c>
      <c r="CV270" s="158" t="s">
        <v>452</v>
      </c>
      <c r="CY270" s="162">
        <v>6201</v>
      </c>
      <c r="CZ270" s="162" t="s">
        <v>290</v>
      </c>
      <c r="DA270" s="283">
        <f t="shared" si="12"/>
        <v>32968687</v>
      </c>
      <c r="DB270" s="284">
        <f t="shared" si="13"/>
        <v>0</v>
      </c>
      <c r="DC270" s="283">
        <f t="shared" si="14"/>
        <v>0</v>
      </c>
      <c r="DZ270" s="159" t="s">
        <v>1482</v>
      </c>
      <c r="EA270" s="180"/>
    </row>
    <row r="271" spans="1:131" s="108" customFormat="1" hidden="1" x14ac:dyDescent="0.2">
      <c r="A271" s="164"/>
      <c r="B271" s="164" t="s">
        <v>1483</v>
      </c>
      <c r="C271" s="201">
        <v>1121918958</v>
      </c>
      <c r="D271" s="164" t="s">
        <v>597</v>
      </c>
      <c r="E271" s="108" t="s">
        <v>291</v>
      </c>
      <c r="F271" s="108" t="s">
        <v>1924</v>
      </c>
      <c r="G271" s="98">
        <v>46036</v>
      </c>
      <c r="H271" s="105">
        <v>20551907</v>
      </c>
      <c r="I271" s="164" t="s">
        <v>1931</v>
      </c>
      <c r="J271" s="98">
        <v>46036</v>
      </c>
      <c r="K271" s="98">
        <v>46218</v>
      </c>
      <c r="L271" s="164" t="s">
        <v>288</v>
      </c>
      <c r="M271" s="164" t="s">
        <v>288</v>
      </c>
      <c r="N271" s="164" t="s">
        <v>288</v>
      </c>
      <c r="O271" s="138">
        <v>7</v>
      </c>
      <c r="P271" s="105">
        <v>1919684</v>
      </c>
      <c r="Q271" s="169">
        <v>46036</v>
      </c>
      <c r="R271" s="285">
        <v>46053</v>
      </c>
      <c r="S271" s="105">
        <v>3387677</v>
      </c>
      <c r="T271" s="102">
        <v>46054</v>
      </c>
      <c r="U271" s="264">
        <v>46081</v>
      </c>
      <c r="V271" s="105">
        <v>3387677</v>
      </c>
      <c r="W271" s="102">
        <v>46082</v>
      </c>
      <c r="X271" s="285">
        <v>46112</v>
      </c>
      <c r="Y271" s="105">
        <v>3387677</v>
      </c>
      <c r="Z271" s="160">
        <v>46113</v>
      </c>
      <c r="AA271" s="264">
        <v>46142</v>
      </c>
      <c r="AB271" s="105">
        <v>3387677</v>
      </c>
      <c r="AC271" s="160">
        <v>46143</v>
      </c>
      <c r="AD271" s="264">
        <v>46173</v>
      </c>
      <c r="AE271" s="105">
        <v>3387677</v>
      </c>
      <c r="AF271" s="160">
        <v>46174</v>
      </c>
      <c r="AG271" s="264">
        <v>46203</v>
      </c>
      <c r="AH271" s="103">
        <v>1693838</v>
      </c>
      <c r="AI271" s="160">
        <v>46204</v>
      </c>
      <c r="AJ271" s="160">
        <v>46218</v>
      </c>
      <c r="AK271" s="111"/>
      <c r="AN271" s="170"/>
      <c r="AQ271" s="170"/>
      <c r="AT271" s="170"/>
      <c r="AW271" s="170"/>
      <c r="BI271" s="158" t="s">
        <v>437</v>
      </c>
      <c r="BJ271" s="158" t="s">
        <v>438</v>
      </c>
      <c r="BK271" s="158" t="s">
        <v>276</v>
      </c>
      <c r="BL271" s="138">
        <v>40</v>
      </c>
      <c r="BM271" s="160">
        <v>46036</v>
      </c>
      <c r="BN271" s="176">
        <v>263162218</v>
      </c>
      <c r="BO271" s="158">
        <v>244</v>
      </c>
      <c r="BP271" s="160">
        <v>46036</v>
      </c>
      <c r="BQ271" s="172">
        <v>20551907</v>
      </c>
      <c r="BR271" s="136"/>
      <c r="BS271" s="137"/>
      <c r="BY271" s="161"/>
      <c r="BZ271" s="170"/>
      <c r="CC271" s="170"/>
      <c r="CF271" s="109"/>
      <c r="CG271" s="109"/>
      <c r="CH271" s="109"/>
      <c r="CI271" s="109"/>
      <c r="CJ271" s="109"/>
      <c r="CK271" s="109"/>
      <c r="CL271" s="109"/>
      <c r="CM271" s="109"/>
      <c r="CN271" s="109"/>
      <c r="CO271" s="109"/>
      <c r="CP271" s="109"/>
      <c r="CQ271" s="109"/>
      <c r="CR271" s="109"/>
      <c r="CS271" s="166" t="s">
        <v>2039</v>
      </c>
      <c r="CT271" s="99">
        <v>1121918958</v>
      </c>
      <c r="CU271" s="158">
        <v>545</v>
      </c>
      <c r="CV271" s="158" t="s">
        <v>452</v>
      </c>
      <c r="CY271" s="162">
        <v>8299</v>
      </c>
      <c r="CZ271" s="162" t="s">
        <v>290</v>
      </c>
      <c r="DA271" s="283">
        <f t="shared" si="12"/>
        <v>20551907</v>
      </c>
      <c r="DB271" s="284">
        <f t="shared" si="13"/>
        <v>0</v>
      </c>
      <c r="DC271" s="283">
        <f t="shared" si="14"/>
        <v>0</v>
      </c>
      <c r="DZ271" s="159" t="s">
        <v>1484</v>
      </c>
      <c r="EA271" s="180"/>
    </row>
    <row r="272" spans="1:131" s="108" customFormat="1" hidden="1" x14ac:dyDescent="0.2">
      <c r="B272" s="164" t="s">
        <v>1485</v>
      </c>
      <c r="C272" s="201">
        <v>1121827022</v>
      </c>
      <c r="D272" s="108" t="s">
        <v>598</v>
      </c>
      <c r="E272" s="164" t="s">
        <v>291</v>
      </c>
      <c r="F272" s="164" t="s">
        <v>1924</v>
      </c>
      <c r="G272" s="98">
        <v>46036</v>
      </c>
      <c r="H272" s="105">
        <v>20551907</v>
      </c>
      <c r="I272" s="164" t="s">
        <v>1931</v>
      </c>
      <c r="J272" s="98">
        <v>46036</v>
      </c>
      <c r="K272" s="98">
        <v>46218</v>
      </c>
      <c r="L272" s="164" t="s">
        <v>288</v>
      </c>
      <c r="M272" s="164" t="s">
        <v>288</v>
      </c>
      <c r="N272" s="164" t="s">
        <v>288</v>
      </c>
      <c r="O272" s="138">
        <v>7</v>
      </c>
      <c r="P272" s="105">
        <v>1919684</v>
      </c>
      <c r="Q272" s="169">
        <v>46036</v>
      </c>
      <c r="R272" s="285">
        <v>46053</v>
      </c>
      <c r="S272" s="105">
        <v>3387677</v>
      </c>
      <c r="T272" s="102">
        <v>46054</v>
      </c>
      <c r="U272" s="264">
        <v>46081</v>
      </c>
      <c r="V272" s="105">
        <v>3387677</v>
      </c>
      <c r="W272" s="102">
        <v>46082</v>
      </c>
      <c r="X272" s="285">
        <v>46112</v>
      </c>
      <c r="Y272" s="105">
        <v>3387677</v>
      </c>
      <c r="Z272" s="160">
        <v>46113</v>
      </c>
      <c r="AA272" s="264">
        <v>46142</v>
      </c>
      <c r="AB272" s="105">
        <v>3387677</v>
      </c>
      <c r="AC272" s="160">
        <v>46143</v>
      </c>
      <c r="AD272" s="264">
        <v>46173</v>
      </c>
      <c r="AE272" s="105">
        <v>3387677</v>
      </c>
      <c r="AF272" s="160">
        <v>46174</v>
      </c>
      <c r="AG272" s="264">
        <v>46203</v>
      </c>
      <c r="AH272" s="103">
        <v>1693838</v>
      </c>
      <c r="AI272" s="160">
        <v>46204</v>
      </c>
      <c r="AJ272" s="160">
        <v>46218</v>
      </c>
      <c r="AK272" s="111"/>
      <c r="AN272" s="170"/>
      <c r="AQ272" s="170"/>
      <c r="AT272" s="170"/>
      <c r="AW272" s="170"/>
      <c r="BI272" s="158" t="s">
        <v>437</v>
      </c>
      <c r="BJ272" s="158" t="s">
        <v>438</v>
      </c>
      <c r="BK272" s="158" t="s">
        <v>276</v>
      </c>
      <c r="BL272" s="138">
        <v>40</v>
      </c>
      <c r="BM272" s="160">
        <v>46036</v>
      </c>
      <c r="BN272" s="176">
        <v>263162218</v>
      </c>
      <c r="BO272" s="158">
        <v>245</v>
      </c>
      <c r="BP272" s="160">
        <v>46036</v>
      </c>
      <c r="BQ272" s="172">
        <v>20551907</v>
      </c>
      <c r="BR272" s="136"/>
      <c r="BS272" s="137"/>
      <c r="BY272" s="161"/>
      <c r="BZ272" s="170"/>
      <c r="CC272" s="170"/>
      <c r="CF272" s="109"/>
      <c r="CG272" s="109"/>
      <c r="CH272" s="109"/>
      <c r="CI272" s="109"/>
      <c r="CJ272" s="109"/>
      <c r="CK272" s="109"/>
      <c r="CL272" s="109"/>
      <c r="CM272" s="109"/>
      <c r="CN272" s="109"/>
      <c r="CO272" s="109"/>
      <c r="CP272" s="137"/>
      <c r="CQ272" s="109"/>
      <c r="CR272" s="109"/>
      <c r="CS272" s="166" t="s">
        <v>2039</v>
      </c>
      <c r="CT272" s="168">
        <v>1121827022</v>
      </c>
      <c r="CU272" s="158">
        <v>545</v>
      </c>
      <c r="CV272" s="158" t="s">
        <v>452</v>
      </c>
      <c r="CY272" s="162">
        <v>6201</v>
      </c>
      <c r="CZ272" s="162" t="s">
        <v>290</v>
      </c>
      <c r="DA272" s="283">
        <f t="shared" si="12"/>
        <v>20551907</v>
      </c>
      <c r="DB272" s="284">
        <f t="shared" si="13"/>
        <v>0</v>
      </c>
      <c r="DC272" s="283">
        <f t="shared" si="14"/>
        <v>0</v>
      </c>
      <c r="DZ272" s="159" t="s">
        <v>1486</v>
      </c>
      <c r="EA272" s="235"/>
    </row>
    <row r="273" spans="1:131" s="108" customFormat="1" hidden="1" x14ac:dyDescent="0.2">
      <c r="A273" s="164"/>
      <c r="B273" s="164" t="s">
        <v>1487</v>
      </c>
      <c r="C273" s="203">
        <v>1121943091</v>
      </c>
      <c r="D273" s="108" t="s">
        <v>599</v>
      </c>
      <c r="E273" s="164" t="s">
        <v>291</v>
      </c>
      <c r="F273" s="164" t="s">
        <v>1924</v>
      </c>
      <c r="G273" s="98">
        <v>46036</v>
      </c>
      <c r="H273" s="105">
        <v>20551907</v>
      </c>
      <c r="I273" s="164" t="s">
        <v>1931</v>
      </c>
      <c r="J273" s="98">
        <v>46036</v>
      </c>
      <c r="K273" s="98">
        <v>46218</v>
      </c>
      <c r="L273" s="164" t="s">
        <v>288</v>
      </c>
      <c r="M273" s="164" t="s">
        <v>288</v>
      </c>
      <c r="N273" s="164" t="s">
        <v>288</v>
      </c>
      <c r="O273" s="138">
        <v>7</v>
      </c>
      <c r="P273" s="105">
        <v>1919684</v>
      </c>
      <c r="Q273" s="169">
        <v>46036</v>
      </c>
      <c r="R273" s="285">
        <v>46053</v>
      </c>
      <c r="S273" s="105">
        <v>3387677</v>
      </c>
      <c r="T273" s="102">
        <v>46054</v>
      </c>
      <c r="U273" s="264">
        <v>46081</v>
      </c>
      <c r="V273" s="105">
        <v>3387677</v>
      </c>
      <c r="W273" s="102">
        <v>46082</v>
      </c>
      <c r="X273" s="285">
        <v>46112</v>
      </c>
      <c r="Y273" s="105">
        <v>3387677</v>
      </c>
      <c r="Z273" s="160">
        <v>46113</v>
      </c>
      <c r="AA273" s="264">
        <v>46142</v>
      </c>
      <c r="AB273" s="105">
        <v>3387677</v>
      </c>
      <c r="AC273" s="160">
        <v>46143</v>
      </c>
      <c r="AD273" s="264">
        <v>46173</v>
      </c>
      <c r="AE273" s="105">
        <v>3387677</v>
      </c>
      <c r="AF273" s="160">
        <v>46174</v>
      </c>
      <c r="AG273" s="264">
        <v>46203</v>
      </c>
      <c r="AH273" s="103">
        <v>1693838</v>
      </c>
      <c r="AI273" s="160">
        <v>46204</v>
      </c>
      <c r="AJ273" s="160">
        <v>46218</v>
      </c>
      <c r="AK273" s="111"/>
      <c r="AN273" s="170"/>
      <c r="AQ273" s="170"/>
      <c r="AT273" s="170"/>
      <c r="AW273" s="170"/>
      <c r="BI273" s="158" t="s">
        <v>437</v>
      </c>
      <c r="BJ273" s="158" t="s">
        <v>438</v>
      </c>
      <c r="BK273" s="158" t="s">
        <v>276</v>
      </c>
      <c r="BL273" s="138">
        <v>40</v>
      </c>
      <c r="BM273" s="160">
        <v>46036</v>
      </c>
      <c r="BN273" s="176">
        <v>263162218</v>
      </c>
      <c r="BO273" s="158">
        <v>246</v>
      </c>
      <c r="BP273" s="160">
        <v>46036</v>
      </c>
      <c r="BQ273" s="172">
        <v>20551907</v>
      </c>
      <c r="BR273" s="136"/>
      <c r="BS273" s="137"/>
      <c r="BY273" s="161"/>
      <c r="BZ273" s="170"/>
      <c r="CC273" s="170"/>
      <c r="CF273" s="109"/>
      <c r="CG273" s="109"/>
      <c r="CH273" s="109"/>
      <c r="CI273" s="109"/>
      <c r="CJ273" s="109"/>
      <c r="CK273" s="109"/>
      <c r="CL273" s="109"/>
      <c r="CM273" s="109"/>
      <c r="CN273" s="109"/>
      <c r="CO273" s="109"/>
      <c r="CP273" s="109"/>
      <c r="CQ273" s="109"/>
      <c r="CR273" s="109"/>
      <c r="CS273" s="166" t="s">
        <v>2040</v>
      </c>
      <c r="CT273" s="168">
        <v>1121943091</v>
      </c>
      <c r="CU273" s="158">
        <v>545</v>
      </c>
      <c r="CV273" s="158" t="s">
        <v>452</v>
      </c>
      <c r="CY273" s="162">
        <v>6201</v>
      </c>
      <c r="CZ273" s="162" t="s">
        <v>290</v>
      </c>
      <c r="DA273" s="283">
        <f t="shared" si="12"/>
        <v>20551907</v>
      </c>
      <c r="DB273" s="284">
        <f t="shared" si="13"/>
        <v>0</v>
      </c>
      <c r="DC273" s="283">
        <f t="shared" si="14"/>
        <v>0</v>
      </c>
      <c r="DZ273" s="159" t="s">
        <v>1488</v>
      </c>
      <c r="EA273" s="180"/>
    </row>
    <row r="274" spans="1:131" s="108" customFormat="1" hidden="1" x14ac:dyDescent="0.2">
      <c r="A274" s="164"/>
      <c r="B274" s="164" t="s">
        <v>1489</v>
      </c>
      <c r="C274" s="201">
        <v>1006965892</v>
      </c>
      <c r="D274" s="108" t="s">
        <v>679</v>
      </c>
      <c r="E274" s="164" t="s">
        <v>291</v>
      </c>
      <c r="F274" s="164" t="s">
        <v>1924</v>
      </c>
      <c r="G274" s="98">
        <v>46036</v>
      </c>
      <c r="H274" s="105">
        <v>18331531</v>
      </c>
      <c r="I274" s="164" t="s">
        <v>1931</v>
      </c>
      <c r="J274" s="98">
        <v>46036</v>
      </c>
      <c r="K274" s="98">
        <v>46218</v>
      </c>
      <c r="L274" s="164" t="s">
        <v>288</v>
      </c>
      <c r="M274" s="164" t="s">
        <v>288</v>
      </c>
      <c r="N274" s="164" t="s">
        <v>288</v>
      </c>
      <c r="O274" s="138">
        <v>7</v>
      </c>
      <c r="P274" s="105">
        <v>1712286</v>
      </c>
      <c r="Q274" s="169">
        <v>46036</v>
      </c>
      <c r="R274" s="285">
        <v>46053</v>
      </c>
      <c r="S274" s="105">
        <v>3021681</v>
      </c>
      <c r="T274" s="102">
        <v>46054</v>
      </c>
      <c r="U274" s="264">
        <v>46081</v>
      </c>
      <c r="V274" s="105">
        <v>3021681</v>
      </c>
      <c r="W274" s="102">
        <v>46082</v>
      </c>
      <c r="X274" s="285">
        <v>46112</v>
      </c>
      <c r="Y274" s="105">
        <v>3021681</v>
      </c>
      <c r="Z274" s="160">
        <v>46113</v>
      </c>
      <c r="AA274" s="264">
        <v>46142</v>
      </c>
      <c r="AB274" s="105">
        <v>3021681</v>
      </c>
      <c r="AC274" s="160">
        <v>46143</v>
      </c>
      <c r="AD274" s="264">
        <v>46173</v>
      </c>
      <c r="AE274" s="105">
        <v>3021681</v>
      </c>
      <c r="AF274" s="160">
        <v>46174</v>
      </c>
      <c r="AG274" s="264">
        <v>46203</v>
      </c>
      <c r="AH274" s="103">
        <v>1510840</v>
      </c>
      <c r="AI274" s="160">
        <v>46204</v>
      </c>
      <c r="AJ274" s="160">
        <v>46218</v>
      </c>
      <c r="AK274" s="111"/>
      <c r="AN274" s="170"/>
      <c r="AQ274" s="170"/>
      <c r="AT274" s="170"/>
      <c r="AW274" s="170"/>
      <c r="BI274" s="158" t="s">
        <v>437</v>
      </c>
      <c r="BJ274" s="158" t="s">
        <v>438</v>
      </c>
      <c r="BK274" s="158" t="s">
        <v>276</v>
      </c>
      <c r="BL274" s="138">
        <v>40</v>
      </c>
      <c r="BM274" s="160">
        <v>46036</v>
      </c>
      <c r="BN274" s="176">
        <v>263162218</v>
      </c>
      <c r="BO274" s="158">
        <v>247</v>
      </c>
      <c r="BP274" s="160">
        <v>46036</v>
      </c>
      <c r="BQ274" s="172">
        <v>18331531</v>
      </c>
      <c r="BR274" s="136"/>
      <c r="BS274" s="137"/>
      <c r="BY274" s="161"/>
      <c r="BZ274" s="170"/>
      <c r="CC274" s="170"/>
      <c r="CF274" s="109"/>
      <c r="CG274" s="109"/>
      <c r="CH274" s="109"/>
      <c r="CI274" s="109"/>
      <c r="CJ274" s="109"/>
      <c r="CK274" s="109"/>
      <c r="CL274" s="109"/>
      <c r="CM274" s="109"/>
      <c r="CN274" s="109"/>
      <c r="CO274" s="109"/>
      <c r="CP274" s="137"/>
      <c r="CQ274" s="109"/>
      <c r="CR274" s="109"/>
      <c r="CS274" s="166" t="s">
        <v>2041</v>
      </c>
      <c r="CT274" s="167">
        <v>1006965892</v>
      </c>
      <c r="CU274" s="158">
        <v>545</v>
      </c>
      <c r="CV274" s="158" t="s">
        <v>452</v>
      </c>
      <c r="CY274" s="162">
        <v>6201</v>
      </c>
      <c r="CZ274" s="162" t="s">
        <v>290</v>
      </c>
      <c r="DA274" s="283">
        <f t="shared" si="12"/>
        <v>18331531</v>
      </c>
      <c r="DB274" s="284">
        <f t="shared" si="13"/>
        <v>0</v>
      </c>
      <c r="DC274" s="283">
        <f t="shared" si="14"/>
        <v>0</v>
      </c>
      <c r="DZ274" s="159" t="s">
        <v>1490</v>
      </c>
      <c r="EA274" s="180"/>
    </row>
    <row r="275" spans="1:131" s="108" customFormat="1" hidden="1" x14ac:dyDescent="0.2">
      <c r="A275" s="164"/>
      <c r="B275" s="164" t="s">
        <v>1491</v>
      </c>
      <c r="C275" s="201">
        <v>79739768</v>
      </c>
      <c r="D275" s="164" t="s">
        <v>1135</v>
      </c>
      <c r="E275" s="164" t="s">
        <v>291</v>
      </c>
      <c r="F275" s="164" t="s">
        <v>1924</v>
      </c>
      <c r="G275" s="98">
        <v>46036</v>
      </c>
      <c r="H275" s="105">
        <v>20551907</v>
      </c>
      <c r="I275" s="164" t="s">
        <v>1931</v>
      </c>
      <c r="J275" s="98">
        <v>46036</v>
      </c>
      <c r="K275" s="98">
        <v>46218</v>
      </c>
      <c r="L275" s="164" t="s">
        <v>288</v>
      </c>
      <c r="M275" s="164" t="s">
        <v>288</v>
      </c>
      <c r="N275" s="164" t="s">
        <v>288</v>
      </c>
      <c r="O275" s="138">
        <v>7</v>
      </c>
      <c r="P275" s="105">
        <v>1919684</v>
      </c>
      <c r="Q275" s="169">
        <v>46036</v>
      </c>
      <c r="R275" s="285">
        <v>46053</v>
      </c>
      <c r="S275" s="105">
        <v>3387677</v>
      </c>
      <c r="T275" s="102">
        <v>46054</v>
      </c>
      <c r="U275" s="264">
        <v>46081</v>
      </c>
      <c r="V275" s="105">
        <v>3387677</v>
      </c>
      <c r="W275" s="102">
        <v>46082</v>
      </c>
      <c r="X275" s="285">
        <v>46112</v>
      </c>
      <c r="Y275" s="105">
        <v>3387677</v>
      </c>
      <c r="Z275" s="160">
        <v>46113</v>
      </c>
      <c r="AA275" s="264">
        <v>46142</v>
      </c>
      <c r="AB275" s="105">
        <v>3387677</v>
      </c>
      <c r="AC275" s="160">
        <v>46143</v>
      </c>
      <c r="AD275" s="264">
        <v>46173</v>
      </c>
      <c r="AE275" s="105">
        <v>3387677</v>
      </c>
      <c r="AF275" s="160">
        <v>46174</v>
      </c>
      <c r="AG275" s="264">
        <v>46203</v>
      </c>
      <c r="AH275" s="103">
        <v>1693838</v>
      </c>
      <c r="AI275" s="160">
        <v>46204</v>
      </c>
      <c r="AJ275" s="160">
        <v>46218</v>
      </c>
      <c r="AK275" s="111"/>
      <c r="AN275" s="170"/>
      <c r="AQ275" s="170"/>
      <c r="AT275" s="170"/>
      <c r="AW275" s="170"/>
      <c r="BI275" s="158" t="s">
        <v>437</v>
      </c>
      <c r="BJ275" s="158" t="s">
        <v>438</v>
      </c>
      <c r="BK275" s="158" t="s">
        <v>276</v>
      </c>
      <c r="BL275" s="138">
        <v>40</v>
      </c>
      <c r="BM275" s="160">
        <v>46036</v>
      </c>
      <c r="BN275" s="176">
        <v>263162218</v>
      </c>
      <c r="BO275" s="158">
        <v>248</v>
      </c>
      <c r="BP275" s="160">
        <v>46036</v>
      </c>
      <c r="BQ275" s="172">
        <v>20551907</v>
      </c>
      <c r="BR275" s="136"/>
      <c r="BS275" s="137"/>
      <c r="BY275" s="161"/>
      <c r="BZ275" s="170"/>
      <c r="CC275" s="170"/>
      <c r="CF275" s="109"/>
      <c r="CG275" s="109"/>
      <c r="CH275" s="109"/>
      <c r="CI275" s="109"/>
      <c r="CJ275" s="109"/>
      <c r="CK275" s="109"/>
      <c r="CL275" s="109"/>
      <c r="CM275" s="109"/>
      <c r="CN275" s="109"/>
      <c r="CO275" s="109"/>
      <c r="CP275" s="109"/>
      <c r="CQ275" s="109"/>
      <c r="CR275" s="109"/>
      <c r="CS275" s="166" t="s">
        <v>1136</v>
      </c>
      <c r="CT275" s="167">
        <v>79739768.799999997</v>
      </c>
      <c r="CU275" s="158">
        <v>545</v>
      </c>
      <c r="CV275" s="158" t="s">
        <v>452</v>
      </c>
      <c r="CY275" s="190">
        <v>9511</v>
      </c>
      <c r="CZ275" s="159" t="s">
        <v>932</v>
      </c>
      <c r="DA275" s="283">
        <f t="shared" si="12"/>
        <v>20551907</v>
      </c>
      <c r="DB275" s="284">
        <f t="shared" si="13"/>
        <v>0</v>
      </c>
      <c r="DC275" s="283">
        <f t="shared" si="14"/>
        <v>0</v>
      </c>
      <c r="DZ275" s="159" t="s">
        <v>1492</v>
      </c>
      <c r="EA275" s="180"/>
    </row>
    <row r="276" spans="1:131" s="108" customFormat="1" hidden="1" x14ac:dyDescent="0.2">
      <c r="A276" s="164"/>
      <c r="B276" s="164" t="s">
        <v>1493</v>
      </c>
      <c r="C276" s="201">
        <v>1006820966</v>
      </c>
      <c r="D276" s="108" t="s">
        <v>677</v>
      </c>
      <c r="E276" s="108" t="s">
        <v>291</v>
      </c>
      <c r="F276" s="108" t="s">
        <v>1924</v>
      </c>
      <c r="G276" s="98">
        <v>46036</v>
      </c>
      <c r="H276" s="105">
        <v>18331531</v>
      </c>
      <c r="I276" s="164" t="s">
        <v>1931</v>
      </c>
      <c r="J276" s="98">
        <v>46036</v>
      </c>
      <c r="K276" s="98">
        <v>46218</v>
      </c>
      <c r="L276" s="164" t="s">
        <v>288</v>
      </c>
      <c r="M276" s="164" t="s">
        <v>288</v>
      </c>
      <c r="N276" s="164" t="s">
        <v>288</v>
      </c>
      <c r="O276" s="138">
        <v>7</v>
      </c>
      <c r="P276" s="105">
        <v>1712286</v>
      </c>
      <c r="Q276" s="169">
        <v>46036</v>
      </c>
      <c r="R276" s="285">
        <v>46053</v>
      </c>
      <c r="S276" s="105">
        <v>3021681</v>
      </c>
      <c r="T276" s="102">
        <v>46054</v>
      </c>
      <c r="U276" s="264">
        <v>46081</v>
      </c>
      <c r="V276" s="105">
        <v>3021681</v>
      </c>
      <c r="W276" s="102">
        <v>46082</v>
      </c>
      <c r="X276" s="285">
        <v>46112</v>
      </c>
      <c r="Y276" s="105">
        <v>3021681</v>
      </c>
      <c r="Z276" s="160">
        <v>46113</v>
      </c>
      <c r="AA276" s="264">
        <v>46142</v>
      </c>
      <c r="AB276" s="105">
        <v>3021681</v>
      </c>
      <c r="AC276" s="160">
        <v>46143</v>
      </c>
      <c r="AD276" s="264">
        <v>46173</v>
      </c>
      <c r="AE276" s="105">
        <v>3021681</v>
      </c>
      <c r="AF276" s="160">
        <v>46174</v>
      </c>
      <c r="AG276" s="264">
        <v>46203</v>
      </c>
      <c r="AH276" s="103">
        <v>1510840</v>
      </c>
      <c r="AI276" s="160">
        <v>46204</v>
      </c>
      <c r="AJ276" s="160">
        <v>46218</v>
      </c>
      <c r="AK276" s="111"/>
      <c r="AN276" s="170"/>
      <c r="AQ276" s="170"/>
      <c r="AT276" s="170"/>
      <c r="AW276" s="170"/>
      <c r="BI276" s="158" t="s">
        <v>437</v>
      </c>
      <c r="BJ276" s="158" t="s">
        <v>438</v>
      </c>
      <c r="BK276" s="158" t="s">
        <v>276</v>
      </c>
      <c r="BL276" s="138">
        <v>40</v>
      </c>
      <c r="BM276" s="160">
        <v>46036</v>
      </c>
      <c r="BN276" s="176">
        <v>263162218</v>
      </c>
      <c r="BO276" s="158">
        <v>253</v>
      </c>
      <c r="BP276" s="160">
        <v>46036</v>
      </c>
      <c r="BQ276" s="172">
        <v>18331531</v>
      </c>
      <c r="BR276" s="136"/>
      <c r="BS276" s="137"/>
      <c r="BY276" s="161"/>
      <c r="BZ276" s="170"/>
      <c r="CC276" s="170"/>
      <c r="CF276" s="109"/>
      <c r="CG276" s="109"/>
      <c r="CH276" s="109"/>
      <c r="CI276" s="109"/>
      <c r="CJ276" s="109"/>
      <c r="CK276" s="109"/>
      <c r="CL276" s="109"/>
      <c r="CM276" s="109"/>
      <c r="CN276" s="109"/>
      <c r="CO276" s="109"/>
      <c r="CP276" s="137"/>
      <c r="CQ276" s="109"/>
      <c r="CR276" s="109"/>
      <c r="CS276" s="166" t="s">
        <v>2039</v>
      </c>
      <c r="CT276" s="99">
        <v>1006820966</v>
      </c>
      <c r="CU276" s="158">
        <v>545</v>
      </c>
      <c r="CV276" s="158" t="s">
        <v>452</v>
      </c>
      <c r="CY276" s="162">
        <v>8299</v>
      </c>
      <c r="CZ276" s="162" t="s">
        <v>290</v>
      </c>
      <c r="DA276" s="283">
        <f t="shared" si="12"/>
        <v>18331531</v>
      </c>
      <c r="DB276" s="284">
        <f t="shared" si="13"/>
        <v>0</v>
      </c>
      <c r="DC276" s="283">
        <f t="shared" si="14"/>
        <v>0</v>
      </c>
      <c r="DZ276" s="159" t="s">
        <v>1494</v>
      </c>
      <c r="EA276" s="180"/>
    </row>
    <row r="277" spans="1:131" s="108" customFormat="1" hidden="1" x14ac:dyDescent="0.2">
      <c r="A277" s="164"/>
      <c r="B277" s="164" t="s">
        <v>1495</v>
      </c>
      <c r="C277" s="201">
        <v>1121922138</v>
      </c>
      <c r="D277" s="108" t="s">
        <v>678</v>
      </c>
      <c r="E277" s="164" t="s">
        <v>291</v>
      </c>
      <c r="F277" s="164" t="s">
        <v>1924</v>
      </c>
      <c r="G277" s="98">
        <v>46036</v>
      </c>
      <c r="H277" s="105">
        <v>20551907</v>
      </c>
      <c r="I277" s="164" t="s">
        <v>1931</v>
      </c>
      <c r="J277" s="98">
        <v>46036</v>
      </c>
      <c r="K277" s="98">
        <v>46218</v>
      </c>
      <c r="L277" s="164" t="s">
        <v>288</v>
      </c>
      <c r="M277" s="164" t="s">
        <v>288</v>
      </c>
      <c r="N277" s="164" t="s">
        <v>288</v>
      </c>
      <c r="O277" s="138">
        <v>7</v>
      </c>
      <c r="P277" s="105">
        <v>1919684</v>
      </c>
      <c r="Q277" s="169">
        <v>46036</v>
      </c>
      <c r="R277" s="285">
        <v>46053</v>
      </c>
      <c r="S277" s="105">
        <v>3387677</v>
      </c>
      <c r="T277" s="102">
        <v>46054</v>
      </c>
      <c r="U277" s="264">
        <v>46081</v>
      </c>
      <c r="V277" s="105">
        <v>3387677</v>
      </c>
      <c r="W277" s="102">
        <v>46082</v>
      </c>
      <c r="X277" s="285">
        <v>46112</v>
      </c>
      <c r="Y277" s="105">
        <v>3387677</v>
      </c>
      <c r="Z277" s="160">
        <v>46113</v>
      </c>
      <c r="AA277" s="264">
        <v>46142</v>
      </c>
      <c r="AB277" s="105">
        <v>3387677</v>
      </c>
      <c r="AC277" s="160">
        <v>46143</v>
      </c>
      <c r="AD277" s="264">
        <v>46173</v>
      </c>
      <c r="AE277" s="105">
        <v>3387677</v>
      </c>
      <c r="AF277" s="160">
        <v>46174</v>
      </c>
      <c r="AG277" s="264">
        <v>46203</v>
      </c>
      <c r="AH277" s="103">
        <v>1693838</v>
      </c>
      <c r="AI277" s="160">
        <v>46204</v>
      </c>
      <c r="AJ277" s="160">
        <v>46218</v>
      </c>
      <c r="AK277" s="111"/>
      <c r="AN277" s="170"/>
      <c r="AQ277" s="170"/>
      <c r="AT277" s="170"/>
      <c r="AW277" s="170"/>
      <c r="BI277" s="158" t="s">
        <v>437</v>
      </c>
      <c r="BJ277" s="158" t="s">
        <v>438</v>
      </c>
      <c r="BK277" s="158" t="s">
        <v>276</v>
      </c>
      <c r="BL277" s="138">
        <v>40</v>
      </c>
      <c r="BM277" s="160">
        <v>46036</v>
      </c>
      <c r="BN277" s="176">
        <v>263162218</v>
      </c>
      <c r="BO277" s="158">
        <v>254</v>
      </c>
      <c r="BP277" s="160">
        <v>46036</v>
      </c>
      <c r="BQ277" s="172">
        <v>20551907</v>
      </c>
      <c r="BR277" s="136"/>
      <c r="BS277" s="137"/>
      <c r="BY277" s="161"/>
      <c r="BZ277" s="170"/>
      <c r="CC277" s="170"/>
      <c r="CF277" s="109"/>
      <c r="CG277" s="109"/>
      <c r="CH277" s="109"/>
      <c r="CI277" s="109"/>
      <c r="CJ277" s="109"/>
      <c r="CK277" s="109"/>
      <c r="CL277" s="109"/>
      <c r="CM277" s="109"/>
      <c r="CN277" s="109"/>
      <c r="CO277" s="109"/>
      <c r="CP277" s="137"/>
      <c r="CQ277" s="109"/>
      <c r="CR277" s="109"/>
      <c r="CS277" s="166" t="s">
        <v>2039</v>
      </c>
      <c r="CT277" s="167">
        <v>1121922138.4000001</v>
      </c>
      <c r="CU277" s="158">
        <v>545</v>
      </c>
      <c r="CV277" s="158" t="s">
        <v>452</v>
      </c>
      <c r="CY277" s="162">
        <v>7490</v>
      </c>
      <c r="CZ277" s="162" t="s">
        <v>290</v>
      </c>
      <c r="DA277" s="283">
        <f t="shared" si="12"/>
        <v>20551907</v>
      </c>
      <c r="DB277" s="284">
        <f t="shared" si="13"/>
        <v>0</v>
      </c>
      <c r="DC277" s="283">
        <f t="shared" si="14"/>
        <v>0</v>
      </c>
      <c r="DZ277" s="159" t="s">
        <v>1496</v>
      </c>
      <c r="EA277" s="180"/>
    </row>
    <row r="278" spans="1:131" s="108" customFormat="1" hidden="1" x14ac:dyDescent="0.2">
      <c r="A278" s="164"/>
      <c r="B278" s="164" t="s">
        <v>1459</v>
      </c>
      <c r="C278" s="201">
        <v>17266736</v>
      </c>
      <c r="D278" s="164" t="s">
        <v>612</v>
      </c>
      <c r="E278" s="164" t="s">
        <v>291</v>
      </c>
      <c r="F278" s="164" t="s">
        <v>2042</v>
      </c>
      <c r="G278" s="98">
        <v>46036</v>
      </c>
      <c r="H278" s="105">
        <v>20551907</v>
      </c>
      <c r="I278" s="164" t="s">
        <v>1931</v>
      </c>
      <c r="J278" s="98">
        <v>46036</v>
      </c>
      <c r="K278" s="98">
        <v>46218</v>
      </c>
      <c r="L278" s="164" t="s">
        <v>288</v>
      </c>
      <c r="M278" s="164" t="s">
        <v>288</v>
      </c>
      <c r="N278" s="164" t="s">
        <v>288</v>
      </c>
      <c r="O278" s="138">
        <v>7</v>
      </c>
      <c r="P278" s="105">
        <v>1919684</v>
      </c>
      <c r="Q278" s="169">
        <v>46036</v>
      </c>
      <c r="R278" s="285">
        <v>46053</v>
      </c>
      <c r="S278" s="105">
        <v>3387677</v>
      </c>
      <c r="T278" s="102">
        <v>46054</v>
      </c>
      <c r="U278" s="264">
        <v>46081</v>
      </c>
      <c r="V278" s="105">
        <v>3387677</v>
      </c>
      <c r="W278" s="102">
        <v>46082</v>
      </c>
      <c r="X278" s="285">
        <v>46112</v>
      </c>
      <c r="Y278" s="105">
        <v>3387677</v>
      </c>
      <c r="Z278" s="160">
        <v>46113</v>
      </c>
      <c r="AA278" s="264">
        <v>46142</v>
      </c>
      <c r="AB278" s="105">
        <v>3387677</v>
      </c>
      <c r="AC278" s="160">
        <v>46143</v>
      </c>
      <c r="AD278" s="264">
        <v>46173</v>
      </c>
      <c r="AE278" s="105">
        <v>3387677</v>
      </c>
      <c r="AF278" s="160">
        <v>46174</v>
      </c>
      <c r="AG278" s="264">
        <v>46203</v>
      </c>
      <c r="AH278" s="103">
        <v>1693838</v>
      </c>
      <c r="AI278" s="160">
        <v>46204</v>
      </c>
      <c r="AJ278" s="160">
        <v>46218</v>
      </c>
      <c r="AK278" s="111"/>
      <c r="AN278" s="170"/>
      <c r="AQ278" s="170"/>
      <c r="AT278" s="170"/>
      <c r="AW278" s="170"/>
      <c r="BI278" s="157" t="s">
        <v>703</v>
      </c>
      <c r="BJ278" s="157" t="s">
        <v>712</v>
      </c>
      <c r="BK278" s="157" t="s">
        <v>280</v>
      </c>
      <c r="BL278" s="138">
        <v>43</v>
      </c>
      <c r="BM278" s="160">
        <v>46036</v>
      </c>
      <c r="BN278" s="176">
        <v>61655721</v>
      </c>
      <c r="BO278" s="158">
        <v>272</v>
      </c>
      <c r="BP278" s="160">
        <v>46036</v>
      </c>
      <c r="BQ278" s="172">
        <v>20551907</v>
      </c>
      <c r="BR278" s="136"/>
      <c r="BS278" s="137"/>
      <c r="BY278" s="161"/>
      <c r="BZ278" s="170"/>
      <c r="CC278" s="170"/>
      <c r="CF278" s="109"/>
      <c r="CG278" s="109"/>
      <c r="CH278" s="109"/>
      <c r="CI278" s="109"/>
      <c r="CJ278" s="109"/>
      <c r="CK278" s="109"/>
      <c r="CL278" s="109"/>
      <c r="CM278" s="109"/>
      <c r="CN278" s="109"/>
      <c r="CO278" s="109"/>
      <c r="CP278" s="109"/>
      <c r="CQ278" s="109"/>
      <c r="CR278" s="109"/>
      <c r="CS278" s="166" t="s">
        <v>2043</v>
      </c>
      <c r="CT278" s="167">
        <v>17266736</v>
      </c>
      <c r="CU278" s="158">
        <v>528</v>
      </c>
      <c r="CV278" s="158" t="s">
        <v>780</v>
      </c>
      <c r="CY278" s="162">
        <v>8299</v>
      </c>
      <c r="CZ278" s="162" t="s">
        <v>290</v>
      </c>
      <c r="DA278" s="283">
        <f t="shared" si="12"/>
        <v>20551907</v>
      </c>
      <c r="DB278" s="284">
        <f t="shared" si="13"/>
        <v>0</v>
      </c>
      <c r="DC278" s="283">
        <f t="shared" si="14"/>
        <v>0</v>
      </c>
      <c r="DZ278" s="159" t="s">
        <v>1460</v>
      </c>
      <c r="EA278" s="180"/>
    </row>
    <row r="279" spans="1:131" s="108" customFormat="1" hidden="1" x14ac:dyDescent="0.2">
      <c r="A279" s="164"/>
      <c r="B279" s="164" t="s">
        <v>1461</v>
      </c>
      <c r="C279" s="201">
        <v>35264483</v>
      </c>
      <c r="D279" s="164" t="s">
        <v>614</v>
      </c>
      <c r="E279" s="164" t="s">
        <v>291</v>
      </c>
      <c r="F279" s="164" t="s">
        <v>2042</v>
      </c>
      <c r="G279" s="98">
        <v>46036</v>
      </c>
      <c r="H279" s="105">
        <v>20551907</v>
      </c>
      <c r="I279" s="164" t="s">
        <v>1931</v>
      </c>
      <c r="J279" s="98">
        <v>46036</v>
      </c>
      <c r="K279" s="98">
        <v>46218</v>
      </c>
      <c r="L279" s="164" t="s">
        <v>288</v>
      </c>
      <c r="M279" s="164" t="s">
        <v>288</v>
      </c>
      <c r="N279" s="164" t="s">
        <v>288</v>
      </c>
      <c r="O279" s="138">
        <v>7</v>
      </c>
      <c r="P279" s="105">
        <v>1919684</v>
      </c>
      <c r="Q279" s="169">
        <v>46036</v>
      </c>
      <c r="R279" s="285">
        <v>46053</v>
      </c>
      <c r="S279" s="105">
        <v>3387677</v>
      </c>
      <c r="T279" s="102">
        <v>46054</v>
      </c>
      <c r="U279" s="264">
        <v>46081</v>
      </c>
      <c r="V279" s="105">
        <v>3387677</v>
      </c>
      <c r="W279" s="102">
        <v>46082</v>
      </c>
      <c r="X279" s="285">
        <v>46112</v>
      </c>
      <c r="Y279" s="105">
        <v>3387677</v>
      </c>
      <c r="Z279" s="160">
        <v>46113</v>
      </c>
      <c r="AA279" s="264">
        <v>46142</v>
      </c>
      <c r="AB279" s="105">
        <v>3387677</v>
      </c>
      <c r="AC279" s="160">
        <v>46143</v>
      </c>
      <c r="AD279" s="264">
        <v>46173</v>
      </c>
      <c r="AE279" s="105">
        <v>3387677</v>
      </c>
      <c r="AF279" s="160">
        <v>46174</v>
      </c>
      <c r="AG279" s="264">
        <v>46203</v>
      </c>
      <c r="AH279" s="103">
        <v>1693838</v>
      </c>
      <c r="AI279" s="160">
        <v>46204</v>
      </c>
      <c r="AJ279" s="160">
        <v>46218</v>
      </c>
      <c r="AK279" s="111"/>
      <c r="AN279" s="170"/>
      <c r="AQ279" s="170"/>
      <c r="AT279" s="170"/>
      <c r="AW279" s="170"/>
      <c r="BI279" s="157" t="s">
        <v>703</v>
      </c>
      <c r="BJ279" s="157" t="s">
        <v>712</v>
      </c>
      <c r="BK279" s="157" t="s">
        <v>280</v>
      </c>
      <c r="BL279" s="138">
        <v>43</v>
      </c>
      <c r="BM279" s="160">
        <v>46036</v>
      </c>
      <c r="BN279" s="176">
        <v>61655721</v>
      </c>
      <c r="BO279" s="158">
        <v>273</v>
      </c>
      <c r="BP279" s="160">
        <v>46036</v>
      </c>
      <c r="BQ279" s="172">
        <v>20551907</v>
      </c>
      <c r="BR279" s="136"/>
      <c r="BS279" s="137"/>
      <c r="BY279" s="161"/>
      <c r="BZ279" s="170"/>
      <c r="CC279" s="170"/>
      <c r="CF279" s="109"/>
      <c r="CG279" s="109"/>
      <c r="CH279" s="109"/>
      <c r="CI279" s="109"/>
      <c r="CJ279" s="109"/>
      <c r="CK279" s="109"/>
      <c r="CL279" s="109"/>
      <c r="CM279" s="109"/>
      <c r="CN279" s="109"/>
      <c r="CO279" s="109"/>
      <c r="CP279" s="137"/>
      <c r="CQ279" s="109"/>
      <c r="CR279" s="109"/>
      <c r="CS279" s="166" t="s">
        <v>2044</v>
      </c>
      <c r="CT279" s="167">
        <v>35264483</v>
      </c>
      <c r="CU279" s="158">
        <v>528</v>
      </c>
      <c r="CV279" s="158" t="s">
        <v>780</v>
      </c>
      <c r="CY279" s="162">
        <v>4321</v>
      </c>
      <c r="CZ279" s="162" t="s">
        <v>289</v>
      </c>
      <c r="DA279" s="283">
        <f t="shared" si="12"/>
        <v>20551907</v>
      </c>
      <c r="DB279" s="284">
        <f t="shared" si="13"/>
        <v>0</v>
      </c>
      <c r="DC279" s="283">
        <f t="shared" si="14"/>
        <v>0</v>
      </c>
      <c r="DZ279" s="159" t="s">
        <v>1462</v>
      </c>
      <c r="EA279" s="180"/>
    </row>
    <row r="280" spans="1:131" s="108" customFormat="1" hidden="1" x14ac:dyDescent="0.2">
      <c r="A280" s="164"/>
      <c r="B280" s="164" t="s">
        <v>1463</v>
      </c>
      <c r="C280" s="201">
        <v>40342881</v>
      </c>
      <c r="D280" s="164" t="s">
        <v>576</v>
      </c>
      <c r="E280" s="164" t="s">
        <v>291</v>
      </c>
      <c r="F280" s="164" t="s">
        <v>2042</v>
      </c>
      <c r="G280" s="98">
        <v>46036</v>
      </c>
      <c r="H280" s="105">
        <v>20551907</v>
      </c>
      <c r="I280" s="164" t="s">
        <v>1931</v>
      </c>
      <c r="J280" s="98">
        <v>46036</v>
      </c>
      <c r="K280" s="98">
        <v>46218</v>
      </c>
      <c r="L280" s="164" t="s">
        <v>288</v>
      </c>
      <c r="M280" s="164" t="s">
        <v>288</v>
      </c>
      <c r="N280" s="164" t="s">
        <v>288</v>
      </c>
      <c r="O280" s="138">
        <v>7</v>
      </c>
      <c r="P280" s="105">
        <v>1919684</v>
      </c>
      <c r="Q280" s="169">
        <v>46036</v>
      </c>
      <c r="R280" s="285">
        <v>46053</v>
      </c>
      <c r="S280" s="105">
        <v>3387677</v>
      </c>
      <c r="T280" s="102">
        <v>46054</v>
      </c>
      <c r="U280" s="264">
        <v>46081</v>
      </c>
      <c r="V280" s="105">
        <v>3387677</v>
      </c>
      <c r="W280" s="102">
        <v>46082</v>
      </c>
      <c r="X280" s="285">
        <v>46112</v>
      </c>
      <c r="Y280" s="105">
        <v>3387677</v>
      </c>
      <c r="Z280" s="160">
        <v>46113</v>
      </c>
      <c r="AA280" s="264">
        <v>46142</v>
      </c>
      <c r="AB280" s="105">
        <v>3387677</v>
      </c>
      <c r="AC280" s="160">
        <v>46143</v>
      </c>
      <c r="AD280" s="264">
        <v>46173</v>
      </c>
      <c r="AE280" s="105">
        <v>3387677</v>
      </c>
      <c r="AF280" s="160">
        <v>46174</v>
      </c>
      <c r="AG280" s="264">
        <v>46203</v>
      </c>
      <c r="AH280" s="103">
        <v>1693838</v>
      </c>
      <c r="AI280" s="160">
        <v>46204</v>
      </c>
      <c r="AJ280" s="160">
        <v>46218</v>
      </c>
      <c r="AK280" s="111"/>
      <c r="AN280" s="170"/>
      <c r="AQ280" s="170"/>
      <c r="AT280" s="170"/>
      <c r="AW280" s="170"/>
      <c r="BI280" s="157" t="s">
        <v>703</v>
      </c>
      <c r="BJ280" s="157" t="s">
        <v>712</v>
      </c>
      <c r="BK280" s="157" t="s">
        <v>280</v>
      </c>
      <c r="BL280" s="138">
        <v>43</v>
      </c>
      <c r="BM280" s="160">
        <v>46036</v>
      </c>
      <c r="BN280" s="176">
        <v>61655721</v>
      </c>
      <c r="BO280" s="158">
        <v>274</v>
      </c>
      <c r="BP280" s="160">
        <v>46036</v>
      </c>
      <c r="BQ280" s="172">
        <v>20551907</v>
      </c>
      <c r="BR280" s="136"/>
      <c r="BS280" s="137"/>
      <c r="BY280" s="161"/>
      <c r="BZ280" s="170"/>
      <c r="CC280" s="170"/>
      <c r="CF280" s="109"/>
      <c r="CG280" s="109"/>
      <c r="CH280" s="109"/>
      <c r="CI280" s="109"/>
      <c r="CJ280" s="109"/>
      <c r="CK280" s="109"/>
      <c r="CL280" s="109"/>
      <c r="CM280" s="109"/>
      <c r="CN280" s="109"/>
      <c r="CO280" s="109"/>
      <c r="CP280" s="109"/>
      <c r="CQ280" s="109"/>
      <c r="CR280" s="109"/>
      <c r="CS280" s="166" t="s">
        <v>2045</v>
      </c>
      <c r="CT280" s="167">
        <v>40342881</v>
      </c>
      <c r="CU280" s="158">
        <v>528</v>
      </c>
      <c r="CV280" s="158" t="s">
        <v>780</v>
      </c>
      <c r="CY280" s="162">
        <v>7490</v>
      </c>
      <c r="CZ280" s="162" t="s">
        <v>290</v>
      </c>
      <c r="DA280" s="283">
        <f t="shared" si="12"/>
        <v>20551907</v>
      </c>
      <c r="DB280" s="284">
        <f t="shared" si="13"/>
        <v>0</v>
      </c>
      <c r="DC280" s="283">
        <f t="shared" si="14"/>
        <v>0</v>
      </c>
      <c r="DZ280" s="159" t="s">
        <v>1464</v>
      </c>
      <c r="EA280" s="180"/>
    </row>
    <row r="281" spans="1:131" s="108" customFormat="1" hidden="1" x14ac:dyDescent="0.2">
      <c r="A281" s="164" t="s">
        <v>436</v>
      </c>
      <c r="B281" s="164" t="s">
        <v>2046</v>
      </c>
      <c r="C281" s="164"/>
      <c r="D281" s="204" t="s">
        <v>436</v>
      </c>
      <c r="E281" s="164"/>
      <c r="F281" s="164"/>
      <c r="G281" s="164"/>
      <c r="H281" s="164"/>
      <c r="I281" s="164" t="s">
        <v>1931</v>
      </c>
      <c r="J281" s="164"/>
      <c r="K281" s="164"/>
      <c r="L281" s="164"/>
      <c r="M281" s="164"/>
      <c r="N281" s="164"/>
      <c r="O281" s="138"/>
      <c r="P281" s="105"/>
      <c r="Q281" s="169"/>
      <c r="R281" s="285"/>
      <c r="S281" s="105"/>
      <c r="T281" s="102"/>
      <c r="U281" s="264"/>
      <c r="V281" s="105"/>
      <c r="W281" s="102"/>
      <c r="X281" s="285"/>
      <c r="Y281" s="105"/>
      <c r="Z281" s="160"/>
      <c r="AA281" s="264"/>
      <c r="AB281" s="105"/>
      <c r="AC281" s="160"/>
      <c r="AD281" s="264"/>
      <c r="AE281" s="105"/>
      <c r="AF281" s="160"/>
      <c r="AG281" s="264"/>
      <c r="AH281" s="103"/>
      <c r="AI281" s="160"/>
      <c r="AJ281" s="160"/>
      <c r="AK281" s="111"/>
      <c r="AN281" s="170"/>
      <c r="AQ281" s="170"/>
      <c r="AT281" s="170"/>
      <c r="AW281" s="170"/>
      <c r="BI281" s="158"/>
      <c r="BJ281" s="159"/>
      <c r="BK281" s="165"/>
      <c r="BL281" s="138" t="e">
        <v>#N/A</v>
      </c>
      <c r="BM281" s="160" t="e">
        <v>#N/A</v>
      </c>
      <c r="BN281" s="176" t="e">
        <v>#N/A</v>
      </c>
      <c r="BO281" s="158" t="e">
        <v>#N/A</v>
      </c>
      <c r="BP281" s="160" t="e">
        <v>#N/A</v>
      </c>
      <c r="BQ281" s="172" t="e">
        <v>#N/A</v>
      </c>
      <c r="BR281" s="136"/>
      <c r="BS281" s="137"/>
      <c r="BY281" s="161"/>
      <c r="BZ281" s="170"/>
      <c r="CC281" s="170"/>
      <c r="CF281" s="109"/>
      <c r="CG281" s="109"/>
      <c r="CH281" s="109"/>
      <c r="CI281" s="109"/>
      <c r="CJ281" s="109"/>
      <c r="CK281" s="109"/>
      <c r="CL281" s="109"/>
      <c r="CM281" s="109"/>
      <c r="CN281" s="109"/>
      <c r="CO281" s="109"/>
      <c r="CP281" s="137"/>
      <c r="CQ281" s="109"/>
      <c r="CR281" s="109"/>
      <c r="CS281" s="193"/>
      <c r="CT281" s="99"/>
      <c r="CU281" s="158" t="e">
        <v>#N/A</v>
      </c>
      <c r="CV281" s="158" t="e">
        <v>#N/A</v>
      </c>
      <c r="CY281" s="162"/>
      <c r="CZ281" s="162"/>
      <c r="DA281" s="283">
        <f t="shared" si="12"/>
        <v>0</v>
      </c>
      <c r="DB281" s="284">
        <f t="shared" si="13"/>
        <v>0</v>
      </c>
      <c r="DC281" s="283" t="e">
        <f t="shared" si="14"/>
        <v>#N/A</v>
      </c>
      <c r="DZ281" s="159"/>
      <c r="EA281" s="180"/>
    </row>
    <row r="282" spans="1:131" s="108" customFormat="1" hidden="1" x14ac:dyDescent="0.2">
      <c r="A282" s="164"/>
      <c r="B282" s="164" t="s">
        <v>1363</v>
      </c>
      <c r="C282" s="203">
        <v>1001298273</v>
      </c>
      <c r="D282" s="108" t="s">
        <v>1306</v>
      </c>
      <c r="E282" s="164" t="s">
        <v>291</v>
      </c>
      <c r="F282" s="164" t="s">
        <v>2023</v>
      </c>
      <c r="G282" s="98">
        <v>46036</v>
      </c>
      <c r="H282" s="105">
        <v>18331531</v>
      </c>
      <c r="I282" s="164" t="s">
        <v>1931</v>
      </c>
      <c r="J282" s="98">
        <v>46036</v>
      </c>
      <c r="K282" s="98">
        <v>46218</v>
      </c>
      <c r="L282" s="164" t="s">
        <v>288</v>
      </c>
      <c r="M282" s="164" t="s">
        <v>288</v>
      </c>
      <c r="N282" s="164" t="s">
        <v>288</v>
      </c>
      <c r="O282" s="138">
        <v>7</v>
      </c>
      <c r="P282" s="105">
        <v>1712286</v>
      </c>
      <c r="Q282" s="169">
        <v>46036</v>
      </c>
      <c r="R282" s="285">
        <v>46053</v>
      </c>
      <c r="S282" s="105">
        <v>3021681</v>
      </c>
      <c r="T282" s="102">
        <v>46054</v>
      </c>
      <c r="U282" s="264">
        <v>46081</v>
      </c>
      <c r="V282" s="105">
        <v>3021681</v>
      </c>
      <c r="W282" s="102">
        <v>46082</v>
      </c>
      <c r="X282" s="285">
        <v>46112</v>
      </c>
      <c r="Y282" s="105">
        <v>3021681</v>
      </c>
      <c r="Z282" s="160">
        <v>46113</v>
      </c>
      <c r="AA282" s="264">
        <v>46142</v>
      </c>
      <c r="AB282" s="105">
        <v>3021681</v>
      </c>
      <c r="AC282" s="160">
        <v>46143</v>
      </c>
      <c r="AD282" s="264">
        <v>46173</v>
      </c>
      <c r="AE282" s="105">
        <v>3021681</v>
      </c>
      <c r="AF282" s="160">
        <v>46174</v>
      </c>
      <c r="AG282" s="264">
        <v>46203</v>
      </c>
      <c r="AH282" s="103">
        <v>1510840</v>
      </c>
      <c r="AI282" s="160">
        <v>46204</v>
      </c>
      <c r="AJ282" s="160">
        <v>46218</v>
      </c>
      <c r="AK282" s="111"/>
      <c r="AN282" s="170"/>
      <c r="AQ282" s="170"/>
      <c r="AT282" s="170"/>
      <c r="AW282" s="170"/>
      <c r="BI282" s="158" t="s">
        <v>709</v>
      </c>
      <c r="BJ282" s="159" t="s">
        <v>710</v>
      </c>
      <c r="BK282" s="158" t="s">
        <v>711</v>
      </c>
      <c r="BL282" s="138">
        <v>42</v>
      </c>
      <c r="BM282" s="160">
        <v>46036</v>
      </c>
      <c r="BN282" s="176">
        <v>198857942</v>
      </c>
      <c r="BO282" s="158">
        <v>267</v>
      </c>
      <c r="BP282" s="160">
        <v>46036</v>
      </c>
      <c r="BQ282" s="172">
        <v>18331531</v>
      </c>
      <c r="BR282" s="136"/>
      <c r="BS282" s="137"/>
      <c r="BY282" s="161"/>
      <c r="BZ282" s="170"/>
      <c r="CC282" s="170"/>
      <c r="CF282" s="109"/>
      <c r="CG282" s="109"/>
      <c r="CH282" s="109"/>
      <c r="CI282" s="109"/>
      <c r="CJ282" s="109"/>
      <c r="CK282" s="109"/>
      <c r="CL282" s="109"/>
      <c r="CM282" s="109"/>
      <c r="CN282" s="109"/>
      <c r="CO282" s="109"/>
      <c r="CP282" s="137"/>
      <c r="CQ282" s="109"/>
      <c r="CR282" s="109"/>
      <c r="CS282" s="166" t="s">
        <v>2047</v>
      </c>
      <c r="CT282" s="168">
        <v>1001298273</v>
      </c>
      <c r="CU282" s="158">
        <v>564</v>
      </c>
      <c r="CV282" s="158" t="s">
        <v>779</v>
      </c>
      <c r="CY282" s="190">
        <v>7410</v>
      </c>
      <c r="CZ282" s="159" t="s">
        <v>290</v>
      </c>
      <c r="DA282" s="283">
        <f t="shared" si="12"/>
        <v>18331531</v>
      </c>
      <c r="DB282" s="284">
        <f t="shared" si="13"/>
        <v>0</v>
      </c>
      <c r="DC282" s="283">
        <f t="shared" si="14"/>
        <v>0</v>
      </c>
      <c r="DZ282" s="159" t="s">
        <v>1364</v>
      </c>
      <c r="EA282" s="180"/>
    </row>
    <row r="283" spans="1:131" s="108" customFormat="1" hidden="1" x14ac:dyDescent="0.2">
      <c r="A283" s="164"/>
      <c r="B283" s="164" t="s">
        <v>1365</v>
      </c>
      <c r="C283" s="203">
        <v>1121827878</v>
      </c>
      <c r="D283" s="108" t="s">
        <v>1305</v>
      </c>
      <c r="E283" s="164" t="s">
        <v>291</v>
      </c>
      <c r="F283" s="164" t="s">
        <v>2023</v>
      </c>
      <c r="G283" s="98">
        <v>46036</v>
      </c>
      <c r="H283" s="105">
        <v>20551907</v>
      </c>
      <c r="I283" s="164" t="s">
        <v>1931</v>
      </c>
      <c r="J283" s="98">
        <v>46036</v>
      </c>
      <c r="K283" s="98">
        <v>46218</v>
      </c>
      <c r="L283" s="164" t="s">
        <v>288</v>
      </c>
      <c r="M283" s="164" t="s">
        <v>288</v>
      </c>
      <c r="N283" s="164" t="s">
        <v>288</v>
      </c>
      <c r="O283" s="138">
        <v>7</v>
      </c>
      <c r="P283" s="105">
        <v>1919684</v>
      </c>
      <c r="Q283" s="169">
        <v>46036</v>
      </c>
      <c r="R283" s="285">
        <v>46053</v>
      </c>
      <c r="S283" s="105">
        <v>3387677</v>
      </c>
      <c r="T283" s="102">
        <v>46054</v>
      </c>
      <c r="U283" s="264">
        <v>46081</v>
      </c>
      <c r="V283" s="105">
        <v>3387677</v>
      </c>
      <c r="W283" s="102">
        <v>46082</v>
      </c>
      <c r="X283" s="285">
        <v>46112</v>
      </c>
      <c r="Y283" s="105">
        <v>3387677</v>
      </c>
      <c r="Z283" s="160">
        <v>46113</v>
      </c>
      <c r="AA283" s="264">
        <v>46142</v>
      </c>
      <c r="AB283" s="105">
        <v>3387677</v>
      </c>
      <c r="AC283" s="160">
        <v>46143</v>
      </c>
      <c r="AD283" s="264">
        <v>46173</v>
      </c>
      <c r="AE283" s="105">
        <v>3387677</v>
      </c>
      <c r="AF283" s="160">
        <v>46174</v>
      </c>
      <c r="AG283" s="264">
        <v>46203</v>
      </c>
      <c r="AH283" s="103">
        <v>1693838</v>
      </c>
      <c r="AI283" s="160">
        <v>46204</v>
      </c>
      <c r="AJ283" s="160">
        <v>46218</v>
      </c>
      <c r="AK283" s="111"/>
      <c r="AN283" s="170"/>
      <c r="AQ283" s="170"/>
      <c r="AT283" s="170"/>
      <c r="AW283" s="170"/>
      <c r="BI283" s="158" t="s">
        <v>709</v>
      </c>
      <c r="BJ283" s="159" t="s">
        <v>710</v>
      </c>
      <c r="BK283" s="158" t="s">
        <v>711</v>
      </c>
      <c r="BL283" s="138">
        <v>42</v>
      </c>
      <c r="BM283" s="160">
        <v>46036</v>
      </c>
      <c r="BN283" s="176">
        <v>198857942</v>
      </c>
      <c r="BO283" s="158">
        <v>268</v>
      </c>
      <c r="BP283" s="160">
        <v>46036</v>
      </c>
      <c r="BQ283" s="172">
        <v>20551907</v>
      </c>
      <c r="BR283" s="136"/>
      <c r="BS283" s="137"/>
      <c r="BY283" s="161"/>
      <c r="BZ283" s="170"/>
      <c r="CC283" s="170"/>
      <c r="CF283" s="109"/>
      <c r="CG283" s="109"/>
      <c r="CH283" s="109"/>
      <c r="CI283" s="109"/>
      <c r="CJ283" s="109"/>
      <c r="CK283" s="109"/>
      <c r="CL283" s="109"/>
      <c r="CM283" s="109"/>
      <c r="CN283" s="109"/>
      <c r="CO283" s="109"/>
      <c r="CP283" s="109"/>
      <c r="CQ283" s="109"/>
      <c r="CR283" s="109"/>
      <c r="CS283" s="166" t="s">
        <v>2048</v>
      </c>
      <c r="CT283" s="168">
        <v>1121827878</v>
      </c>
      <c r="CU283" s="158">
        <v>564</v>
      </c>
      <c r="CV283" s="158" t="s">
        <v>779</v>
      </c>
      <c r="CY283" s="164">
        <v>7490</v>
      </c>
      <c r="CZ283" s="159" t="s">
        <v>290</v>
      </c>
      <c r="DA283" s="283">
        <f t="shared" si="12"/>
        <v>20551907</v>
      </c>
      <c r="DB283" s="284">
        <f t="shared" si="13"/>
        <v>0</v>
      </c>
      <c r="DC283" s="283">
        <f t="shared" si="14"/>
        <v>0</v>
      </c>
      <c r="DZ283" s="159" t="s">
        <v>1366</v>
      </c>
      <c r="EA283" s="158"/>
    </row>
    <row r="284" spans="1:131" s="108" customFormat="1" hidden="1" x14ac:dyDescent="0.2">
      <c r="A284" s="164"/>
      <c r="B284" s="164" t="s">
        <v>1367</v>
      </c>
      <c r="C284" s="201">
        <v>40185261</v>
      </c>
      <c r="D284" s="164" t="s">
        <v>504</v>
      </c>
      <c r="E284" s="164" t="s">
        <v>291</v>
      </c>
      <c r="F284" s="164" t="s">
        <v>2023</v>
      </c>
      <c r="G284" s="98">
        <v>46036</v>
      </c>
      <c r="H284" s="105">
        <v>18331531</v>
      </c>
      <c r="I284" s="164" t="s">
        <v>1931</v>
      </c>
      <c r="J284" s="98">
        <v>46036</v>
      </c>
      <c r="K284" s="98">
        <v>46218</v>
      </c>
      <c r="L284" s="164" t="s">
        <v>288</v>
      </c>
      <c r="M284" s="164" t="s">
        <v>288</v>
      </c>
      <c r="N284" s="164" t="s">
        <v>288</v>
      </c>
      <c r="O284" s="138">
        <v>7</v>
      </c>
      <c r="P284" s="105">
        <v>1712286</v>
      </c>
      <c r="Q284" s="169">
        <v>46036</v>
      </c>
      <c r="R284" s="285">
        <v>46053</v>
      </c>
      <c r="S284" s="105">
        <v>3021681</v>
      </c>
      <c r="T284" s="102">
        <v>46054</v>
      </c>
      <c r="U284" s="264">
        <v>46081</v>
      </c>
      <c r="V284" s="105">
        <v>3021681</v>
      </c>
      <c r="W284" s="102">
        <v>46082</v>
      </c>
      <c r="X284" s="285">
        <v>46112</v>
      </c>
      <c r="Y284" s="105">
        <v>3021681</v>
      </c>
      <c r="Z284" s="160">
        <v>46113</v>
      </c>
      <c r="AA284" s="264">
        <v>46142</v>
      </c>
      <c r="AB284" s="105">
        <v>3021681</v>
      </c>
      <c r="AC284" s="160">
        <v>46143</v>
      </c>
      <c r="AD284" s="264">
        <v>46173</v>
      </c>
      <c r="AE284" s="105">
        <v>3021681</v>
      </c>
      <c r="AF284" s="160">
        <v>46174</v>
      </c>
      <c r="AG284" s="264">
        <v>46203</v>
      </c>
      <c r="AH284" s="103">
        <v>1510840</v>
      </c>
      <c r="AI284" s="160">
        <v>46204</v>
      </c>
      <c r="AJ284" s="160">
        <v>46218</v>
      </c>
      <c r="AK284" s="111"/>
      <c r="AN284" s="170"/>
      <c r="AQ284" s="170"/>
      <c r="AT284" s="170"/>
      <c r="AW284" s="170"/>
      <c r="BI284" s="158" t="s">
        <v>709</v>
      </c>
      <c r="BJ284" s="159" t="s">
        <v>710</v>
      </c>
      <c r="BK284" s="158" t="s">
        <v>711</v>
      </c>
      <c r="BL284" s="138">
        <v>42</v>
      </c>
      <c r="BM284" s="160">
        <v>46036</v>
      </c>
      <c r="BN284" s="176">
        <v>198857942</v>
      </c>
      <c r="BO284" s="158">
        <v>269</v>
      </c>
      <c r="BP284" s="160">
        <v>46036</v>
      </c>
      <c r="BQ284" s="172">
        <v>18331531</v>
      </c>
      <c r="BR284" s="136"/>
      <c r="BS284" s="137"/>
      <c r="BY284" s="161"/>
      <c r="BZ284" s="170"/>
      <c r="CC284" s="170"/>
      <c r="CF284" s="109"/>
      <c r="CG284" s="109"/>
      <c r="CH284" s="109"/>
      <c r="CI284" s="109"/>
      <c r="CJ284" s="109"/>
      <c r="CK284" s="109"/>
      <c r="CL284" s="109"/>
      <c r="CM284" s="109"/>
      <c r="CN284" s="109"/>
      <c r="CO284" s="109"/>
      <c r="CP284" s="137"/>
      <c r="CQ284" s="109"/>
      <c r="CR284" s="109"/>
      <c r="CS284" s="166" t="s">
        <v>2049</v>
      </c>
      <c r="CT284" s="99">
        <v>40185261</v>
      </c>
      <c r="CU284" s="158">
        <v>564</v>
      </c>
      <c r="CV284" s="158" t="s">
        <v>779</v>
      </c>
      <c r="CY284" s="162">
        <v>7020</v>
      </c>
      <c r="CZ284" s="162" t="s">
        <v>289</v>
      </c>
      <c r="DA284" s="283">
        <f t="shared" si="12"/>
        <v>18331531</v>
      </c>
      <c r="DB284" s="284">
        <f t="shared" si="13"/>
        <v>0</v>
      </c>
      <c r="DC284" s="283">
        <f t="shared" si="14"/>
        <v>0</v>
      </c>
      <c r="DZ284" s="159" t="s">
        <v>1368</v>
      </c>
      <c r="EA284" s="158"/>
    </row>
    <row r="285" spans="1:131" s="108" customFormat="1" hidden="1" x14ac:dyDescent="0.2">
      <c r="A285" s="164"/>
      <c r="B285" s="164" t="s">
        <v>1369</v>
      </c>
      <c r="C285" s="203">
        <v>1121936580</v>
      </c>
      <c r="D285" s="164" t="s">
        <v>1370</v>
      </c>
      <c r="E285" s="164" t="s">
        <v>291</v>
      </c>
      <c r="F285" s="164" t="s">
        <v>2023</v>
      </c>
      <c r="G285" s="98">
        <v>46036</v>
      </c>
      <c r="H285" s="105">
        <v>18331531</v>
      </c>
      <c r="I285" s="164" t="s">
        <v>1931</v>
      </c>
      <c r="J285" s="98">
        <v>46036</v>
      </c>
      <c r="K285" s="98">
        <v>46218</v>
      </c>
      <c r="L285" s="164" t="s">
        <v>288</v>
      </c>
      <c r="M285" s="164" t="s">
        <v>288</v>
      </c>
      <c r="N285" s="164" t="s">
        <v>288</v>
      </c>
      <c r="O285" s="138">
        <v>7</v>
      </c>
      <c r="P285" s="105">
        <v>1712286</v>
      </c>
      <c r="Q285" s="169">
        <v>46036</v>
      </c>
      <c r="R285" s="285">
        <v>46053</v>
      </c>
      <c r="S285" s="105">
        <v>3021681</v>
      </c>
      <c r="T285" s="102">
        <v>46054</v>
      </c>
      <c r="U285" s="264">
        <v>46081</v>
      </c>
      <c r="V285" s="105">
        <v>3021681</v>
      </c>
      <c r="W285" s="102">
        <v>46082</v>
      </c>
      <c r="X285" s="285">
        <v>46112</v>
      </c>
      <c r="Y285" s="105">
        <v>3021681</v>
      </c>
      <c r="Z285" s="160">
        <v>46113</v>
      </c>
      <c r="AA285" s="264">
        <v>46142</v>
      </c>
      <c r="AB285" s="105">
        <v>3021681</v>
      </c>
      <c r="AC285" s="160">
        <v>46143</v>
      </c>
      <c r="AD285" s="264">
        <v>46173</v>
      </c>
      <c r="AE285" s="105">
        <v>3021681</v>
      </c>
      <c r="AF285" s="160">
        <v>46174</v>
      </c>
      <c r="AG285" s="264">
        <v>46203</v>
      </c>
      <c r="AH285" s="103">
        <v>1510840</v>
      </c>
      <c r="AI285" s="160">
        <v>46204</v>
      </c>
      <c r="AJ285" s="160">
        <v>46218</v>
      </c>
      <c r="AK285" s="111"/>
      <c r="AN285" s="170"/>
      <c r="AQ285" s="170"/>
      <c r="AT285" s="170"/>
      <c r="AW285" s="170"/>
      <c r="BI285" s="158" t="s">
        <v>709</v>
      </c>
      <c r="BJ285" s="159" t="s">
        <v>710</v>
      </c>
      <c r="BK285" s="158" t="s">
        <v>711</v>
      </c>
      <c r="BL285" s="138">
        <v>42</v>
      </c>
      <c r="BM285" s="160">
        <v>46036</v>
      </c>
      <c r="BN285" s="176">
        <v>198857942</v>
      </c>
      <c r="BO285" s="158">
        <v>270</v>
      </c>
      <c r="BP285" s="160">
        <v>46036</v>
      </c>
      <c r="BQ285" s="172">
        <v>18331531</v>
      </c>
      <c r="BR285" s="136"/>
      <c r="BS285" s="137"/>
      <c r="BY285" s="161"/>
      <c r="BZ285" s="170"/>
      <c r="CC285" s="170"/>
      <c r="CF285" s="109"/>
      <c r="CG285" s="109"/>
      <c r="CH285" s="109"/>
      <c r="CI285" s="109"/>
      <c r="CJ285" s="109"/>
      <c r="CK285" s="109"/>
      <c r="CL285" s="109"/>
      <c r="CM285" s="109"/>
      <c r="CN285" s="109"/>
      <c r="CO285" s="109"/>
      <c r="CP285" s="109"/>
      <c r="CQ285" s="109"/>
      <c r="CR285" s="109"/>
      <c r="CS285" s="166" t="s">
        <v>2048</v>
      </c>
      <c r="CT285" s="168">
        <v>1121936580</v>
      </c>
      <c r="CU285" s="158">
        <v>564</v>
      </c>
      <c r="CV285" s="158" t="s">
        <v>779</v>
      </c>
      <c r="CY285" s="138">
        <v>8299</v>
      </c>
      <c r="CZ285" s="138" t="s">
        <v>290</v>
      </c>
      <c r="DA285" s="283">
        <f t="shared" ref="DA285:DA348" si="15">P285+S285+V285+Y285+AB285+AE285+AH285+AK285+AN285+AQ285+AT285+AW285+AZ285+BC285+BF285</f>
        <v>18331531</v>
      </c>
      <c r="DB285" s="284">
        <f t="shared" ref="DB285:DB348" si="16">H285+BZ285-DA285</f>
        <v>0</v>
      </c>
      <c r="DC285" s="283">
        <f t="shared" ref="DC285:DC348" si="17">BQ285+CF285-DA285</f>
        <v>0</v>
      </c>
      <c r="DZ285" s="159" t="s">
        <v>1371</v>
      </c>
      <c r="EA285" s="158"/>
    </row>
    <row r="286" spans="1:131" s="108" customFormat="1" hidden="1" x14ac:dyDescent="0.2">
      <c r="A286" s="164"/>
      <c r="B286" s="164" t="s">
        <v>1372</v>
      </c>
      <c r="C286" s="201">
        <v>1121955517</v>
      </c>
      <c r="D286" s="164" t="s">
        <v>1373</v>
      </c>
      <c r="E286" s="164" t="s">
        <v>291</v>
      </c>
      <c r="F286" s="164" t="s">
        <v>2023</v>
      </c>
      <c r="G286" s="98">
        <v>46036</v>
      </c>
      <c r="H286" s="105">
        <v>20551907</v>
      </c>
      <c r="I286" s="164" t="s">
        <v>1931</v>
      </c>
      <c r="J286" s="98">
        <v>46036</v>
      </c>
      <c r="K286" s="98">
        <v>46218</v>
      </c>
      <c r="L286" s="164" t="s">
        <v>288</v>
      </c>
      <c r="M286" s="164" t="s">
        <v>288</v>
      </c>
      <c r="N286" s="164" t="s">
        <v>288</v>
      </c>
      <c r="O286" s="138">
        <v>7</v>
      </c>
      <c r="P286" s="105">
        <v>1919684</v>
      </c>
      <c r="Q286" s="169">
        <v>46036</v>
      </c>
      <c r="R286" s="285">
        <v>46053</v>
      </c>
      <c r="S286" s="105">
        <v>3387677</v>
      </c>
      <c r="T286" s="102">
        <v>46054</v>
      </c>
      <c r="U286" s="264">
        <v>46081</v>
      </c>
      <c r="V286" s="105">
        <v>3387677</v>
      </c>
      <c r="W286" s="102">
        <v>46082</v>
      </c>
      <c r="X286" s="285">
        <v>46112</v>
      </c>
      <c r="Y286" s="105">
        <v>3387677</v>
      </c>
      <c r="Z286" s="160">
        <v>46113</v>
      </c>
      <c r="AA286" s="264">
        <v>46142</v>
      </c>
      <c r="AB286" s="105">
        <v>3387677</v>
      </c>
      <c r="AC286" s="160">
        <v>46143</v>
      </c>
      <c r="AD286" s="264">
        <v>46173</v>
      </c>
      <c r="AE286" s="105">
        <v>3387677</v>
      </c>
      <c r="AF286" s="160">
        <v>46174</v>
      </c>
      <c r="AG286" s="264">
        <v>46203</v>
      </c>
      <c r="AH286" s="103">
        <v>1693838</v>
      </c>
      <c r="AI286" s="160">
        <v>46204</v>
      </c>
      <c r="AJ286" s="160">
        <v>46218</v>
      </c>
      <c r="AK286" s="111"/>
      <c r="AN286" s="170"/>
      <c r="AQ286" s="170"/>
      <c r="AT286" s="170"/>
      <c r="AW286" s="170"/>
      <c r="BI286" s="158" t="s">
        <v>709</v>
      </c>
      <c r="BJ286" s="159" t="s">
        <v>710</v>
      </c>
      <c r="BK286" s="158" t="s">
        <v>711</v>
      </c>
      <c r="BL286" s="138">
        <v>42</v>
      </c>
      <c r="BM286" s="160">
        <v>46036</v>
      </c>
      <c r="BN286" s="176">
        <v>198857942</v>
      </c>
      <c r="BO286" s="158">
        <v>271</v>
      </c>
      <c r="BP286" s="160">
        <v>46036</v>
      </c>
      <c r="BQ286" s="172">
        <v>20551907</v>
      </c>
      <c r="BR286" s="136"/>
      <c r="BS286" s="137"/>
      <c r="BY286" s="161"/>
      <c r="BZ286" s="170"/>
      <c r="CC286" s="170"/>
      <c r="CF286" s="109"/>
      <c r="CG286" s="109"/>
      <c r="CH286" s="109"/>
      <c r="CI286" s="109"/>
      <c r="CJ286" s="109"/>
      <c r="CK286" s="109"/>
      <c r="CL286" s="109"/>
      <c r="CM286" s="109"/>
      <c r="CN286" s="109"/>
      <c r="CO286" s="109"/>
      <c r="CP286" s="137"/>
      <c r="CQ286" s="109"/>
      <c r="CR286" s="109"/>
      <c r="CS286" s="166" t="s">
        <v>2050</v>
      </c>
      <c r="CT286" s="99">
        <v>1121955517</v>
      </c>
      <c r="CU286" s="158">
        <v>564</v>
      </c>
      <c r="CV286" s="158" t="s">
        <v>779</v>
      </c>
      <c r="CY286" s="162">
        <v>8299</v>
      </c>
      <c r="CZ286" s="162" t="s">
        <v>290</v>
      </c>
      <c r="DA286" s="283">
        <f t="shared" si="15"/>
        <v>20551907</v>
      </c>
      <c r="DB286" s="284">
        <f t="shared" si="16"/>
        <v>0</v>
      </c>
      <c r="DC286" s="283">
        <f t="shared" si="17"/>
        <v>0</v>
      </c>
      <c r="DZ286" s="159" t="s">
        <v>1374</v>
      </c>
      <c r="EA286" s="158"/>
    </row>
    <row r="287" spans="1:131" s="108" customFormat="1" hidden="1" x14ac:dyDescent="0.2">
      <c r="A287" s="164"/>
      <c r="B287" s="164" t="s">
        <v>1391</v>
      </c>
      <c r="C287" s="201">
        <v>1001089370</v>
      </c>
      <c r="D287" s="204" t="s">
        <v>1392</v>
      </c>
      <c r="E287" s="164" t="s">
        <v>292</v>
      </c>
      <c r="F287" s="164" t="s">
        <v>2051</v>
      </c>
      <c r="G287" s="98">
        <v>46036</v>
      </c>
      <c r="H287" s="105">
        <v>18331531</v>
      </c>
      <c r="I287" s="164" t="s">
        <v>1931</v>
      </c>
      <c r="J287" s="98">
        <v>46036</v>
      </c>
      <c r="K287" s="98">
        <v>46218</v>
      </c>
      <c r="L287" s="164" t="s">
        <v>288</v>
      </c>
      <c r="M287" s="164" t="s">
        <v>288</v>
      </c>
      <c r="N287" s="164" t="s">
        <v>288</v>
      </c>
      <c r="O287" s="138">
        <v>7</v>
      </c>
      <c r="P287" s="105">
        <v>1712286</v>
      </c>
      <c r="Q287" s="169">
        <v>46036</v>
      </c>
      <c r="R287" s="285">
        <v>46053</v>
      </c>
      <c r="S287" s="105">
        <v>3021681</v>
      </c>
      <c r="T287" s="102">
        <v>46054</v>
      </c>
      <c r="U287" s="264">
        <v>46081</v>
      </c>
      <c r="V287" s="105">
        <v>3021681</v>
      </c>
      <c r="W287" s="102">
        <v>46082</v>
      </c>
      <c r="X287" s="285">
        <v>46112</v>
      </c>
      <c r="Y287" s="105">
        <v>3021681</v>
      </c>
      <c r="Z287" s="160">
        <v>46113</v>
      </c>
      <c r="AA287" s="264">
        <v>46142</v>
      </c>
      <c r="AB287" s="105">
        <v>3021681</v>
      </c>
      <c r="AC287" s="160">
        <v>46143</v>
      </c>
      <c r="AD287" s="264">
        <v>46173</v>
      </c>
      <c r="AE287" s="105">
        <v>3021681</v>
      </c>
      <c r="AF287" s="160">
        <v>46174</v>
      </c>
      <c r="AG287" s="264">
        <v>46203</v>
      </c>
      <c r="AH287" s="103">
        <v>1510840</v>
      </c>
      <c r="AI287" s="160">
        <v>46204</v>
      </c>
      <c r="AJ287" s="160">
        <v>46218</v>
      </c>
      <c r="AK287" s="111"/>
      <c r="AN287" s="170"/>
      <c r="AQ287" s="170"/>
      <c r="AT287" s="170"/>
      <c r="AW287" s="170"/>
      <c r="BI287" s="157" t="s">
        <v>270</v>
      </c>
      <c r="BJ287" s="158" t="s">
        <v>713</v>
      </c>
      <c r="BK287" s="157" t="s">
        <v>346</v>
      </c>
      <c r="BL287" s="138">
        <v>46</v>
      </c>
      <c r="BM287" s="160">
        <v>46036</v>
      </c>
      <c r="BN287" s="176">
        <v>238875684</v>
      </c>
      <c r="BO287" s="158">
        <v>286</v>
      </c>
      <c r="BP287" s="160">
        <v>46036</v>
      </c>
      <c r="BQ287" s="172">
        <v>18331531</v>
      </c>
      <c r="BR287" s="136"/>
      <c r="BS287" s="137"/>
      <c r="BY287" s="161"/>
      <c r="BZ287" s="170"/>
      <c r="CC287" s="170"/>
      <c r="CF287" s="109"/>
      <c r="CG287" s="109"/>
      <c r="CH287" s="109"/>
      <c r="CI287" s="109"/>
      <c r="CJ287" s="109"/>
      <c r="CK287" s="109"/>
      <c r="CL287" s="109"/>
      <c r="CM287" s="109"/>
      <c r="CN287" s="109"/>
      <c r="CO287" s="109"/>
      <c r="CP287" s="109"/>
      <c r="CQ287" s="109"/>
      <c r="CR287" s="109"/>
      <c r="CS287" s="166" t="s">
        <v>2052</v>
      </c>
      <c r="CT287" s="168">
        <v>1001089370</v>
      </c>
      <c r="CU287" s="158">
        <v>562</v>
      </c>
      <c r="CV287" s="158" t="s">
        <v>782</v>
      </c>
      <c r="CY287" s="162">
        <v>7490</v>
      </c>
      <c r="CZ287" s="162" t="s">
        <v>290</v>
      </c>
      <c r="DA287" s="283">
        <f t="shared" si="15"/>
        <v>18331531</v>
      </c>
      <c r="DB287" s="284">
        <f t="shared" si="16"/>
        <v>0</v>
      </c>
      <c r="DC287" s="283">
        <f t="shared" si="17"/>
        <v>0</v>
      </c>
      <c r="DZ287" s="159" t="s">
        <v>1393</v>
      </c>
      <c r="EA287" s="180"/>
    </row>
    <row r="288" spans="1:131" s="108" customFormat="1" hidden="1" x14ac:dyDescent="0.2">
      <c r="A288" s="213"/>
      <c r="B288" s="213" t="s">
        <v>1394</v>
      </c>
      <c r="C288" s="279">
        <v>1121898024</v>
      </c>
      <c r="D288" s="213" t="s">
        <v>510</v>
      </c>
      <c r="E288" s="213" t="s">
        <v>291</v>
      </c>
      <c r="F288" s="213" t="s">
        <v>2030</v>
      </c>
      <c r="G288" s="216">
        <v>46036</v>
      </c>
      <c r="H288" s="267">
        <v>32968687</v>
      </c>
      <c r="I288" s="164" t="s">
        <v>1931</v>
      </c>
      <c r="J288" s="216">
        <v>46036</v>
      </c>
      <c r="K288" s="216">
        <v>46218</v>
      </c>
      <c r="L288" s="213" t="s">
        <v>288</v>
      </c>
      <c r="M288" s="213" t="s">
        <v>288</v>
      </c>
      <c r="N288" s="213" t="s">
        <v>288</v>
      </c>
      <c r="O288" s="236">
        <v>7</v>
      </c>
      <c r="P288" s="267">
        <v>3079493</v>
      </c>
      <c r="Q288" s="252">
        <v>46036</v>
      </c>
      <c r="R288" s="289">
        <v>46053</v>
      </c>
      <c r="S288" s="267">
        <v>5434399</v>
      </c>
      <c r="T288" s="281">
        <v>46054</v>
      </c>
      <c r="U288" s="290">
        <v>46081</v>
      </c>
      <c r="V288" s="267">
        <v>5434399</v>
      </c>
      <c r="W288" s="281">
        <v>46082</v>
      </c>
      <c r="X288" s="289">
        <v>46112</v>
      </c>
      <c r="Y288" s="267">
        <v>5434399</v>
      </c>
      <c r="Z288" s="253">
        <v>46113</v>
      </c>
      <c r="AA288" s="290">
        <v>46142</v>
      </c>
      <c r="AB288" s="267">
        <v>5434399</v>
      </c>
      <c r="AC288" s="253">
        <v>46143</v>
      </c>
      <c r="AD288" s="290">
        <v>46173</v>
      </c>
      <c r="AE288" s="267">
        <v>5434399</v>
      </c>
      <c r="AF288" s="253">
        <v>46174</v>
      </c>
      <c r="AG288" s="290">
        <v>46203</v>
      </c>
      <c r="AH288" s="304">
        <v>2717199</v>
      </c>
      <c r="AI288" s="253">
        <v>46204</v>
      </c>
      <c r="AJ288" s="253">
        <v>46218</v>
      </c>
      <c r="AK288" s="111"/>
      <c r="AL288" s="215"/>
      <c r="AM288" s="215"/>
      <c r="AN288" s="283"/>
      <c r="AO288" s="215"/>
      <c r="AP288" s="215"/>
      <c r="AQ288" s="283"/>
      <c r="AR288" s="215"/>
      <c r="AS288" s="215"/>
      <c r="AT288" s="283"/>
      <c r="AU288" s="215"/>
      <c r="AV288" s="215"/>
      <c r="AW288" s="283"/>
      <c r="AX288" s="215"/>
      <c r="AY288" s="215"/>
      <c r="AZ288" s="215"/>
      <c r="BA288" s="215"/>
      <c r="BB288" s="215"/>
      <c r="BC288" s="215"/>
      <c r="BD288" s="215"/>
      <c r="BE288" s="215"/>
      <c r="BF288" s="215"/>
      <c r="BG288" s="215"/>
      <c r="BH288" s="215"/>
      <c r="BI288" s="191" t="s">
        <v>270</v>
      </c>
      <c r="BJ288" s="178" t="s">
        <v>713</v>
      </c>
      <c r="BK288" s="191" t="s">
        <v>346</v>
      </c>
      <c r="BL288" s="138">
        <v>46</v>
      </c>
      <c r="BM288" s="160">
        <v>46036</v>
      </c>
      <c r="BN288" s="176">
        <v>238875684</v>
      </c>
      <c r="BO288" s="158">
        <v>287</v>
      </c>
      <c r="BP288" s="160">
        <v>46036</v>
      </c>
      <c r="BQ288" s="172">
        <v>32968687</v>
      </c>
      <c r="BR288" s="291"/>
      <c r="BS288" s="292"/>
      <c r="BT288" s="215"/>
      <c r="BU288" s="215"/>
      <c r="BV288" s="215"/>
      <c r="BW288" s="215"/>
      <c r="BX288" s="215"/>
      <c r="BY288" s="293"/>
      <c r="BZ288" s="283"/>
      <c r="CA288" s="215"/>
      <c r="CB288" s="215"/>
      <c r="CC288" s="283"/>
      <c r="CD288" s="215"/>
      <c r="CE288" s="215"/>
      <c r="CF288" s="294"/>
      <c r="CG288" s="294"/>
      <c r="CH288" s="294"/>
      <c r="CI288" s="294"/>
      <c r="CJ288" s="294"/>
      <c r="CK288" s="294"/>
      <c r="CL288" s="294"/>
      <c r="CM288" s="294"/>
      <c r="CN288" s="294"/>
      <c r="CO288" s="294"/>
      <c r="CP288" s="292"/>
      <c r="CQ288" s="294"/>
      <c r="CR288" s="294"/>
      <c r="CS288" s="195" t="s">
        <v>2053</v>
      </c>
      <c r="CT288" s="295">
        <v>1121898024</v>
      </c>
      <c r="CU288" s="158">
        <v>562</v>
      </c>
      <c r="CV288" s="158" t="s">
        <v>782</v>
      </c>
      <c r="CW288" s="215"/>
      <c r="CX288" s="215"/>
      <c r="CY288" s="215">
        <v>6910</v>
      </c>
      <c r="CZ288" s="215" t="s">
        <v>289</v>
      </c>
      <c r="DA288" s="283">
        <f t="shared" si="15"/>
        <v>32968687</v>
      </c>
      <c r="DB288" s="284">
        <f t="shared" si="16"/>
        <v>0</v>
      </c>
      <c r="DC288" s="283">
        <f t="shared" si="17"/>
        <v>0</v>
      </c>
      <c r="DD288" s="215"/>
      <c r="DE288" s="215"/>
      <c r="DF288" s="215"/>
      <c r="DG288" s="215"/>
      <c r="DH288" s="215"/>
      <c r="DI288" s="215"/>
      <c r="DJ288" s="215"/>
      <c r="DK288" s="215"/>
      <c r="DL288" s="215"/>
      <c r="DM288" s="215"/>
      <c r="DN288" s="215"/>
      <c r="DO288" s="215"/>
      <c r="DP288" s="215"/>
      <c r="DQ288" s="215"/>
      <c r="DR288" s="215"/>
      <c r="DS288" s="215"/>
      <c r="DT288" s="215"/>
      <c r="DU288" s="215"/>
      <c r="DV288" s="215"/>
      <c r="DW288" s="215"/>
      <c r="DX288" s="215"/>
      <c r="DY288" s="215"/>
      <c r="DZ288" s="222" t="s">
        <v>1395</v>
      </c>
      <c r="EA288" s="296"/>
    </row>
    <row r="289" spans="1:131" hidden="1" x14ac:dyDescent="0.2">
      <c r="A289" s="164" t="s">
        <v>952</v>
      </c>
      <c r="B289" s="213" t="s">
        <v>2054</v>
      </c>
      <c r="C289" s="108"/>
      <c r="D289" s="108" t="s">
        <v>952</v>
      </c>
      <c r="E289" s="164"/>
      <c r="F289" s="164"/>
      <c r="G289" s="164"/>
      <c r="H289" s="164"/>
      <c r="I289" s="164"/>
      <c r="J289" s="164"/>
      <c r="K289" s="164"/>
      <c r="L289" s="164"/>
      <c r="M289" s="164"/>
      <c r="N289" s="164"/>
      <c r="O289" s="297"/>
      <c r="P289" s="164"/>
      <c r="Q289" s="169"/>
      <c r="R289" s="102"/>
      <c r="S289" s="164"/>
      <c r="T289" s="102"/>
      <c r="U289" s="160"/>
      <c r="V289" s="170"/>
      <c r="W289" s="102"/>
      <c r="X289" s="102"/>
      <c r="Y289" s="164"/>
      <c r="Z289" s="160"/>
      <c r="AA289" s="160"/>
      <c r="AB289" s="164"/>
      <c r="AC289" s="160"/>
      <c r="AD289" s="160"/>
      <c r="AE289" s="164"/>
      <c r="AF289" s="160"/>
      <c r="AG289" s="160"/>
      <c r="AH289" s="108"/>
      <c r="AI289" s="160"/>
      <c r="AJ289" s="160"/>
      <c r="AK289" s="170"/>
      <c r="AL289" s="108"/>
      <c r="AM289" s="108"/>
      <c r="AN289" s="170"/>
      <c r="AO289" s="108"/>
      <c r="AP289" s="108"/>
      <c r="AQ289" s="170"/>
      <c r="AR289" s="108"/>
      <c r="AS289" s="108"/>
      <c r="AT289" s="170"/>
      <c r="AU289" s="108"/>
      <c r="AV289" s="108"/>
      <c r="AW289" s="170"/>
      <c r="AX289" s="108"/>
      <c r="AY289" s="108"/>
      <c r="AZ289" s="108"/>
      <c r="BA289" s="108"/>
      <c r="BB289" s="108"/>
      <c r="BC289" s="108"/>
      <c r="BD289" s="108"/>
      <c r="BE289" s="108"/>
      <c r="BF289" s="108"/>
      <c r="BG289" s="108"/>
      <c r="BH289" s="108"/>
      <c r="BI289" s="157"/>
      <c r="BJ289" s="157"/>
      <c r="BK289" s="157"/>
      <c r="BL289" s="185"/>
      <c r="BM289" s="185"/>
      <c r="BN289" s="185"/>
      <c r="BO289" s="185"/>
      <c r="BP289" s="185"/>
      <c r="BQ289" s="185"/>
      <c r="BR289" s="136"/>
      <c r="BS289" s="137"/>
      <c r="BT289" s="108"/>
      <c r="BU289" s="108"/>
      <c r="BV289" s="108"/>
      <c r="BW289" s="108"/>
      <c r="BX289" s="108"/>
      <c r="BY289" s="161"/>
      <c r="BZ289" s="170"/>
      <c r="CA289" s="108"/>
      <c r="CB289" s="108"/>
      <c r="CC289" s="170"/>
      <c r="CD289" s="108"/>
      <c r="CE289" s="108"/>
      <c r="CF289" s="109"/>
      <c r="CG289" s="109"/>
      <c r="CH289" s="109"/>
      <c r="CI289" s="109"/>
      <c r="CJ289" s="109"/>
      <c r="CK289" s="109"/>
      <c r="CL289" s="109"/>
      <c r="CM289" s="109"/>
      <c r="CN289" s="109"/>
      <c r="CO289" s="109"/>
      <c r="CP289" s="137"/>
      <c r="CQ289" s="109"/>
      <c r="CR289" s="109"/>
      <c r="CS289" s="298"/>
      <c r="CT289" s="168"/>
      <c r="CU289" s="185"/>
      <c r="CV289" s="185"/>
      <c r="CW289" s="108"/>
      <c r="CX289" s="108"/>
      <c r="CY289" s="162"/>
      <c r="CZ289" s="162"/>
      <c r="DA289" s="283">
        <f t="shared" si="15"/>
        <v>0</v>
      </c>
      <c r="DB289" s="284">
        <f t="shared" si="16"/>
        <v>0</v>
      </c>
      <c r="DC289" s="283">
        <f t="shared" si="17"/>
        <v>0</v>
      </c>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59"/>
      <c r="EA289" s="138"/>
    </row>
    <row r="290" spans="1:131" hidden="1" x14ac:dyDescent="0.2">
      <c r="A290" s="164" t="s">
        <v>952</v>
      </c>
      <c r="B290" s="213" t="s">
        <v>2055</v>
      </c>
      <c r="C290" s="108"/>
      <c r="D290" s="108" t="s">
        <v>952</v>
      </c>
      <c r="E290" s="164"/>
      <c r="F290" s="164"/>
      <c r="G290" s="164"/>
      <c r="H290" s="164"/>
      <c r="I290" s="164"/>
      <c r="J290" s="164"/>
      <c r="K290" s="164"/>
      <c r="L290" s="164"/>
      <c r="M290" s="164"/>
      <c r="N290" s="164"/>
      <c r="O290" s="297"/>
      <c r="P290" s="164"/>
      <c r="Q290" s="169"/>
      <c r="R290" s="102"/>
      <c r="S290" s="164"/>
      <c r="T290" s="102"/>
      <c r="U290" s="160"/>
      <c r="V290" s="170"/>
      <c r="W290" s="102"/>
      <c r="X290" s="102"/>
      <c r="Y290" s="164"/>
      <c r="Z290" s="160"/>
      <c r="AA290" s="160"/>
      <c r="AB290" s="164"/>
      <c r="AC290" s="160"/>
      <c r="AD290" s="160"/>
      <c r="AE290" s="164"/>
      <c r="AF290" s="160"/>
      <c r="AG290" s="160"/>
      <c r="AH290" s="108"/>
      <c r="AI290" s="160"/>
      <c r="AJ290" s="160"/>
      <c r="AK290" s="170"/>
      <c r="AL290" s="108"/>
      <c r="AM290" s="108"/>
      <c r="AN290" s="170"/>
      <c r="AO290" s="108"/>
      <c r="AP290" s="108"/>
      <c r="AQ290" s="170"/>
      <c r="AR290" s="108"/>
      <c r="AS290" s="108"/>
      <c r="AT290" s="170"/>
      <c r="AU290" s="108"/>
      <c r="AV290" s="108"/>
      <c r="AW290" s="170"/>
      <c r="AX290" s="108"/>
      <c r="AY290" s="108"/>
      <c r="AZ290" s="108"/>
      <c r="BA290" s="108"/>
      <c r="BB290" s="108"/>
      <c r="BC290" s="108"/>
      <c r="BD290" s="108"/>
      <c r="BE290" s="108"/>
      <c r="BF290" s="108"/>
      <c r="BG290" s="108"/>
      <c r="BH290" s="108"/>
      <c r="BI290" s="157"/>
      <c r="BJ290" s="157"/>
      <c r="BK290" s="157"/>
      <c r="BL290" s="138"/>
      <c r="BM290" s="160"/>
      <c r="BN290" s="136"/>
      <c r="BO290" s="108"/>
      <c r="BP290" s="108"/>
      <c r="BQ290" s="136"/>
      <c r="BR290" s="136"/>
      <c r="BS290" s="137"/>
      <c r="BT290" s="108"/>
      <c r="BU290" s="108"/>
      <c r="BV290" s="108"/>
      <c r="BW290" s="108"/>
      <c r="BX290" s="108"/>
      <c r="BY290" s="161"/>
      <c r="BZ290" s="170"/>
      <c r="CA290" s="108"/>
      <c r="CB290" s="108"/>
      <c r="CC290" s="170"/>
      <c r="CD290" s="108"/>
      <c r="CE290" s="108"/>
      <c r="CF290" s="109"/>
      <c r="CG290" s="109"/>
      <c r="CH290" s="109"/>
      <c r="CI290" s="109"/>
      <c r="CJ290" s="109"/>
      <c r="CK290" s="109"/>
      <c r="CL290" s="109"/>
      <c r="CM290" s="109"/>
      <c r="CN290" s="109"/>
      <c r="CO290" s="109"/>
      <c r="CP290" s="137"/>
      <c r="CQ290" s="109"/>
      <c r="CR290" s="109"/>
      <c r="CS290" s="298"/>
      <c r="CT290" s="168"/>
      <c r="CU290" s="108"/>
      <c r="CV290" s="108"/>
      <c r="CW290" s="108"/>
      <c r="CX290" s="108"/>
      <c r="CY290" s="162"/>
      <c r="CZ290" s="162"/>
      <c r="DA290" s="283">
        <f t="shared" si="15"/>
        <v>0</v>
      </c>
      <c r="DB290" s="284">
        <f t="shared" si="16"/>
        <v>0</v>
      </c>
      <c r="DC290" s="283">
        <f t="shared" si="17"/>
        <v>0</v>
      </c>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59"/>
      <c r="EA290" s="138"/>
    </row>
    <row r="291" spans="1:131" hidden="1" x14ac:dyDescent="0.2">
      <c r="A291" s="164" t="s">
        <v>952</v>
      </c>
      <c r="B291" s="213" t="s">
        <v>2056</v>
      </c>
      <c r="C291" s="108"/>
      <c r="D291" s="108" t="s">
        <v>952</v>
      </c>
      <c r="E291" s="164"/>
      <c r="F291" s="164"/>
      <c r="G291" s="164"/>
      <c r="H291" s="164"/>
      <c r="I291" s="164"/>
      <c r="J291" s="164"/>
      <c r="K291" s="164"/>
      <c r="L291" s="164"/>
      <c r="M291" s="164"/>
      <c r="N291" s="164"/>
      <c r="O291" s="297"/>
      <c r="P291" s="164"/>
      <c r="Q291" s="169"/>
      <c r="R291" s="102"/>
      <c r="S291" s="164"/>
      <c r="T291" s="102"/>
      <c r="U291" s="160"/>
      <c r="V291" s="170"/>
      <c r="W291" s="102"/>
      <c r="X291" s="102"/>
      <c r="Y291" s="164"/>
      <c r="Z291" s="160"/>
      <c r="AA291" s="160"/>
      <c r="AB291" s="164"/>
      <c r="AC291" s="160"/>
      <c r="AD291" s="160"/>
      <c r="AE291" s="164"/>
      <c r="AF291" s="160"/>
      <c r="AG291" s="160"/>
      <c r="AH291" s="108"/>
      <c r="AI291" s="160"/>
      <c r="AJ291" s="160"/>
      <c r="AK291" s="170"/>
      <c r="AL291" s="108"/>
      <c r="AM291" s="108"/>
      <c r="AN291" s="170"/>
      <c r="AO291" s="108"/>
      <c r="AP291" s="108"/>
      <c r="AQ291" s="170"/>
      <c r="AR291" s="108"/>
      <c r="AS291" s="108"/>
      <c r="AT291" s="170"/>
      <c r="AU291" s="108"/>
      <c r="AV291" s="108"/>
      <c r="AW291" s="170"/>
      <c r="AX291" s="108"/>
      <c r="AY291" s="108"/>
      <c r="AZ291" s="108"/>
      <c r="BA291" s="108"/>
      <c r="BB291" s="108"/>
      <c r="BC291" s="108"/>
      <c r="BD291" s="108"/>
      <c r="BE291" s="108"/>
      <c r="BF291" s="108"/>
      <c r="BG291" s="108"/>
      <c r="BH291" s="108"/>
      <c r="BI291" s="157"/>
      <c r="BJ291" s="157"/>
      <c r="BK291" s="157"/>
      <c r="BL291" s="138"/>
      <c r="BM291" s="160"/>
      <c r="BN291" s="136"/>
      <c r="BO291" s="108"/>
      <c r="BP291" s="108"/>
      <c r="BQ291" s="136"/>
      <c r="BR291" s="136"/>
      <c r="BS291" s="137"/>
      <c r="BT291" s="108"/>
      <c r="BU291" s="108"/>
      <c r="BV291" s="108"/>
      <c r="BW291" s="108"/>
      <c r="BX291" s="108"/>
      <c r="BY291" s="161"/>
      <c r="BZ291" s="170"/>
      <c r="CA291" s="108"/>
      <c r="CB291" s="108"/>
      <c r="CC291" s="170"/>
      <c r="CD291" s="108"/>
      <c r="CE291" s="108"/>
      <c r="CF291" s="109"/>
      <c r="CG291" s="109"/>
      <c r="CH291" s="109"/>
      <c r="CI291" s="109"/>
      <c r="CJ291" s="109"/>
      <c r="CK291" s="109"/>
      <c r="CL291" s="109"/>
      <c r="CM291" s="109"/>
      <c r="CN291" s="109"/>
      <c r="CO291" s="109"/>
      <c r="CP291" s="137"/>
      <c r="CQ291" s="109"/>
      <c r="CR291" s="109"/>
      <c r="CS291" s="298"/>
      <c r="CT291" s="168"/>
      <c r="CU291" s="108"/>
      <c r="CV291" s="108"/>
      <c r="CW291" s="108"/>
      <c r="CX291" s="108"/>
      <c r="CY291" s="162"/>
      <c r="CZ291" s="162"/>
      <c r="DA291" s="283">
        <f t="shared" si="15"/>
        <v>0</v>
      </c>
      <c r="DB291" s="284">
        <f t="shared" si="16"/>
        <v>0</v>
      </c>
      <c r="DC291" s="283">
        <f t="shared" si="17"/>
        <v>0</v>
      </c>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59"/>
      <c r="EA291" s="138"/>
    </row>
    <row r="292" spans="1:131" hidden="1" x14ac:dyDescent="0.2">
      <c r="A292" s="164" t="s">
        <v>952</v>
      </c>
      <c r="B292" s="213" t="s">
        <v>2057</v>
      </c>
      <c r="C292" s="108"/>
      <c r="D292" s="108" t="s">
        <v>952</v>
      </c>
      <c r="E292" s="164"/>
      <c r="F292" s="164"/>
      <c r="G292" s="164"/>
      <c r="H292" s="164"/>
      <c r="I292" s="164"/>
      <c r="J292" s="164"/>
      <c r="K292" s="164"/>
      <c r="L292" s="164"/>
      <c r="M292" s="164"/>
      <c r="N292" s="164"/>
      <c r="O292" s="297"/>
      <c r="P292" s="164"/>
      <c r="Q292" s="169"/>
      <c r="R292" s="102"/>
      <c r="S292" s="164"/>
      <c r="T292" s="102"/>
      <c r="U292" s="160"/>
      <c r="V292" s="170"/>
      <c r="W292" s="102"/>
      <c r="X292" s="102"/>
      <c r="Y292" s="164"/>
      <c r="Z292" s="160"/>
      <c r="AA292" s="160"/>
      <c r="AB292" s="164"/>
      <c r="AC292" s="160"/>
      <c r="AD292" s="160"/>
      <c r="AE292" s="164"/>
      <c r="AF292" s="160"/>
      <c r="AG292" s="160"/>
      <c r="AH292" s="108"/>
      <c r="AI292" s="160"/>
      <c r="AJ292" s="160"/>
      <c r="AK292" s="170"/>
      <c r="AL292" s="108"/>
      <c r="AM292" s="108"/>
      <c r="AN292" s="170"/>
      <c r="AO292" s="108"/>
      <c r="AP292" s="108"/>
      <c r="AQ292" s="170"/>
      <c r="AR292" s="108"/>
      <c r="AS292" s="108"/>
      <c r="AT292" s="170"/>
      <c r="AU292" s="108"/>
      <c r="AV292" s="108"/>
      <c r="AW292" s="170"/>
      <c r="AX292" s="108"/>
      <c r="AY292" s="108"/>
      <c r="AZ292" s="108"/>
      <c r="BA292" s="108"/>
      <c r="BB292" s="108"/>
      <c r="BC292" s="108"/>
      <c r="BD292" s="108"/>
      <c r="BE292" s="108"/>
      <c r="BF292" s="108"/>
      <c r="BG292" s="108"/>
      <c r="BH292" s="108"/>
      <c r="BI292" s="157"/>
      <c r="BJ292" s="157"/>
      <c r="BK292" s="157"/>
      <c r="BL292" s="138"/>
      <c r="BM292" s="160"/>
      <c r="BN292" s="136"/>
      <c r="BO292" s="108"/>
      <c r="BP292" s="108"/>
      <c r="BQ292" s="136"/>
      <c r="BR292" s="136"/>
      <c r="BS292" s="137"/>
      <c r="BT292" s="108"/>
      <c r="BU292" s="108"/>
      <c r="BV292" s="108"/>
      <c r="BW292" s="108"/>
      <c r="BX292" s="108"/>
      <c r="BY292" s="161"/>
      <c r="BZ292" s="170"/>
      <c r="CA292" s="108"/>
      <c r="CB292" s="108"/>
      <c r="CC292" s="170"/>
      <c r="CD292" s="108"/>
      <c r="CE292" s="108"/>
      <c r="CF292" s="109"/>
      <c r="CG292" s="109"/>
      <c r="CH292" s="109"/>
      <c r="CI292" s="109"/>
      <c r="CJ292" s="109"/>
      <c r="CK292" s="109"/>
      <c r="CL292" s="109"/>
      <c r="CM292" s="109"/>
      <c r="CN292" s="109"/>
      <c r="CO292" s="109"/>
      <c r="CP292" s="137"/>
      <c r="CQ292" s="109"/>
      <c r="CR292" s="109"/>
      <c r="CS292" s="298"/>
      <c r="CT292" s="168"/>
      <c r="CU292" s="108"/>
      <c r="CV292" s="108"/>
      <c r="CW292" s="108"/>
      <c r="CX292" s="108"/>
      <c r="CY292" s="162"/>
      <c r="CZ292" s="162"/>
      <c r="DA292" s="283">
        <f t="shared" si="15"/>
        <v>0</v>
      </c>
      <c r="DB292" s="284">
        <f t="shared" si="16"/>
        <v>0</v>
      </c>
      <c r="DC292" s="283">
        <f t="shared" si="17"/>
        <v>0</v>
      </c>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59"/>
      <c r="EA292" s="138"/>
    </row>
    <row r="293" spans="1:131" ht="15" hidden="1" x14ac:dyDescent="0.25">
      <c r="A293" s="164" t="s">
        <v>952</v>
      </c>
      <c r="B293" s="213" t="s">
        <v>2058</v>
      </c>
      <c r="C293" s="205"/>
      <c r="D293" s="108" t="s">
        <v>952</v>
      </c>
      <c r="E293" s="205"/>
      <c r="F293" s="205"/>
      <c r="G293" s="205"/>
      <c r="H293" s="205"/>
      <c r="I293" s="205"/>
      <c r="J293" s="205"/>
      <c r="K293" s="205"/>
      <c r="L293" s="205"/>
      <c r="M293" s="205"/>
      <c r="N293" s="205"/>
      <c r="O293" s="297"/>
      <c r="P293" s="136"/>
      <c r="Q293" s="297"/>
      <c r="R293" s="161"/>
      <c r="S293" s="170"/>
      <c r="T293" s="161"/>
      <c r="U293" s="161"/>
      <c r="V293" s="170"/>
      <c r="W293" s="161"/>
      <c r="X293" s="161"/>
      <c r="Y293" s="170"/>
      <c r="Z293" s="161"/>
      <c r="AA293" s="161"/>
      <c r="AB293" s="170"/>
      <c r="AC293" s="161"/>
      <c r="AD293" s="161"/>
      <c r="AE293" s="170"/>
      <c r="AF293" s="161"/>
      <c r="AG293" s="161"/>
      <c r="AH293" s="170"/>
      <c r="AI293" s="108"/>
      <c r="AJ293" s="108"/>
      <c r="AK293" s="170"/>
      <c r="AL293" s="108"/>
      <c r="AM293" s="108"/>
      <c r="AN293" s="170"/>
      <c r="AO293" s="108"/>
      <c r="AP293" s="108"/>
      <c r="AQ293" s="170"/>
      <c r="AR293" s="108"/>
      <c r="AS293" s="108"/>
      <c r="AT293" s="170"/>
      <c r="AU293" s="108"/>
      <c r="AV293" s="108"/>
      <c r="AW293" s="170"/>
      <c r="AX293" s="108"/>
      <c r="AY293" s="108"/>
      <c r="AZ293" s="108"/>
      <c r="BA293" s="108"/>
      <c r="BB293" s="108"/>
      <c r="BC293" s="108"/>
      <c r="BD293" s="108"/>
      <c r="BE293" s="108"/>
      <c r="BF293" s="108"/>
      <c r="BG293" s="108"/>
      <c r="BH293" s="108"/>
      <c r="BI293" s="108"/>
      <c r="BJ293" s="108"/>
      <c r="BK293" s="108"/>
      <c r="BL293" s="108"/>
      <c r="BM293" s="161"/>
      <c r="BN293" s="136"/>
      <c r="BO293" s="108"/>
      <c r="BP293" s="108"/>
      <c r="BQ293" s="136"/>
      <c r="BR293" s="136"/>
      <c r="BS293" s="137"/>
      <c r="BT293" s="108"/>
      <c r="BU293" s="108"/>
      <c r="BV293" s="108"/>
      <c r="BW293" s="108"/>
      <c r="BX293" s="108"/>
      <c r="BY293" s="161"/>
      <c r="BZ293" s="170"/>
      <c r="CA293" s="108"/>
      <c r="CB293" s="108"/>
      <c r="CC293" s="170"/>
      <c r="CD293" s="108"/>
      <c r="CE293" s="108"/>
      <c r="CF293" s="109"/>
      <c r="CG293" s="109"/>
      <c r="CH293" s="109"/>
      <c r="CI293" s="109"/>
      <c r="CJ293" s="109"/>
      <c r="CK293" s="109"/>
      <c r="CL293" s="109"/>
      <c r="CM293" s="109"/>
      <c r="CN293" s="109"/>
      <c r="CO293" s="109"/>
      <c r="CP293" s="109"/>
      <c r="CQ293" s="109"/>
      <c r="CR293" s="109"/>
      <c r="CS293" s="109"/>
      <c r="CT293" s="299"/>
      <c r="CU293" s="108"/>
      <c r="CV293" s="108"/>
      <c r="CW293" s="108"/>
      <c r="CX293" s="108"/>
      <c r="CY293" s="108"/>
      <c r="CZ293" s="108"/>
      <c r="DA293" s="283">
        <f t="shared" si="15"/>
        <v>0</v>
      </c>
      <c r="DB293" s="284">
        <f t="shared" si="16"/>
        <v>0</v>
      </c>
      <c r="DC293" s="283">
        <f t="shared" si="17"/>
        <v>0</v>
      </c>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row>
    <row r="294" spans="1:131" hidden="1" x14ac:dyDescent="0.2">
      <c r="A294" s="164" t="s">
        <v>952</v>
      </c>
      <c r="B294" s="213" t="s">
        <v>2059</v>
      </c>
      <c r="C294" s="108"/>
      <c r="D294" s="108" t="s">
        <v>952</v>
      </c>
      <c r="E294" s="164"/>
      <c r="F294" s="164"/>
      <c r="G294" s="164"/>
      <c r="H294" s="164"/>
      <c r="I294" s="164"/>
      <c r="J294" s="164"/>
      <c r="K294" s="164"/>
      <c r="L294" s="164"/>
      <c r="M294" s="164"/>
      <c r="N294" s="164"/>
      <c r="O294" s="297"/>
      <c r="P294" s="164"/>
      <c r="Q294" s="169"/>
      <c r="R294" s="102"/>
      <c r="S294" s="164"/>
      <c r="T294" s="102"/>
      <c r="U294" s="160"/>
      <c r="V294" s="170"/>
      <c r="W294" s="102"/>
      <c r="X294" s="102"/>
      <c r="Y294" s="164"/>
      <c r="Z294" s="160"/>
      <c r="AA294" s="160"/>
      <c r="AB294" s="164"/>
      <c r="AC294" s="160"/>
      <c r="AD294" s="160"/>
      <c r="AE294" s="164"/>
      <c r="AF294" s="160"/>
      <c r="AG294" s="160"/>
      <c r="AH294" s="108"/>
      <c r="AI294" s="160"/>
      <c r="AJ294" s="160"/>
      <c r="AK294" s="170"/>
      <c r="AL294" s="108"/>
      <c r="AM294" s="108"/>
      <c r="AN294" s="170"/>
      <c r="AO294" s="108"/>
      <c r="AP294" s="108"/>
      <c r="AQ294" s="170"/>
      <c r="AR294" s="108"/>
      <c r="AS294" s="108"/>
      <c r="AT294" s="170"/>
      <c r="AU294" s="108"/>
      <c r="AV294" s="108"/>
      <c r="AW294" s="170"/>
      <c r="AX294" s="108"/>
      <c r="AY294" s="108"/>
      <c r="AZ294" s="108"/>
      <c r="BA294" s="108"/>
      <c r="BB294" s="108"/>
      <c r="BC294" s="108"/>
      <c r="BD294" s="108"/>
      <c r="BE294" s="108"/>
      <c r="BF294" s="108"/>
      <c r="BG294" s="108"/>
      <c r="BH294" s="108"/>
      <c r="BI294" s="157"/>
      <c r="BJ294" s="157"/>
      <c r="BK294" s="157"/>
      <c r="BL294" s="138"/>
      <c r="BM294" s="160"/>
      <c r="BN294" s="136"/>
      <c r="BO294" s="108"/>
      <c r="BP294" s="108"/>
      <c r="BQ294" s="136"/>
      <c r="BR294" s="136"/>
      <c r="BS294" s="137"/>
      <c r="BT294" s="108"/>
      <c r="BU294" s="108"/>
      <c r="BV294" s="108"/>
      <c r="BW294" s="108"/>
      <c r="BX294" s="108"/>
      <c r="BY294" s="161"/>
      <c r="BZ294" s="170"/>
      <c r="CA294" s="108"/>
      <c r="CB294" s="108"/>
      <c r="CC294" s="170"/>
      <c r="CD294" s="108"/>
      <c r="CE294" s="108"/>
      <c r="CF294" s="109"/>
      <c r="CG294" s="109"/>
      <c r="CH294" s="109"/>
      <c r="CI294" s="109"/>
      <c r="CJ294" s="109"/>
      <c r="CK294" s="109"/>
      <c r="CL294" s="109"/>
      <c r="CM294" s="109"/>
      <c r="CN294" s="109"/>
      <c r="CO294" s="109"/>
      <c r="CP294" s="137"/>
      <c r="CQ294" s="109"/>
      <c r="CR294" s="109"/>
      <c r="CS294" s="298"/>
      <c r="CT294" s="168"/>
      <c r="CU294" s="108"/>
      <c r="CV294" s="108"/>
      <c r="CW294" s="108"/>
      <c r="CX294" s="108"/>
      <c r="CY294" s="162"/>
      <c r="CZ294" s="162"/>
      <c r="DA294" s="283">
        <f t="shared" si="15"/>
        <v>0</v>
      </c>
      <c r="DB294" s="284">
        <f t="shared" si="16"/>
        <v>0</v>
      </c>
      <c r="DC294" s="283">
        <f t="shared" si="17"/>
        <v>0</v>
      </c>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59"/>
      <c r="EA294" s="138"/>
    </row>
    <row r="295" spans="1:131" ht="15" hidden="1" x14ac:dyDescent="0.25">
      <c r="A295" s="164" t="s">
        <v>952</v>
      </c>
      <c r="B295" s="213" t="s">
        <v>2060</v>
      </c>
      <c r="C295" s="205"/>
      <c r="D295" s="108" t="s">
        <v>952</v>
      </c>
      <c r="E295" s="205"/>
      <c r="F295" s="205"/>
      <c r="G295" s="205"/>
      <c r="H295" s="205"/>
      <c r="I295" s="205"/>
      <c r="J295" s="205"/>
      <c r="K295" s="205"/>
      <c r="L295" s="205"/>
      <c r="M295" s="205"/>
      <c r="N295" s="205"/>
      <c r="O295" s="297"/>
      <c r="P295" s="136"/>
      <c r="Q295" s="297"/>
      <c r="R295" s="161"/>
      <c r="S295" s="170"/>
      <c r="T295" s="161"/>
      <c r="U295" s="161"/>
      <c r="V295" s="170"/>
      <c r="W295" s="161"/>
      <c r="X295" s="161"/>
      <c r="Y295" s="170"/>
      <c r="Z295" s="161"/>
      <c r="AA295" s="161"/>
      <c r="AB295" s="170"/>
      <c r="AC295" s="161"/>
      <c r="AD295" s="161"/>
      <c r="AE295" s="170"/>
      <c r="AF295" s="161"/>
      <c r="AG295" s="161"/>
      <c r="AH295" s="170"/>
      <c r="AI295" s="108"/>
      <c r="AJ295" s="108"/>
      <c r="AK295" s="170"/>
      <c r="AL295" s="108"/>
      <c r="AM295" s="108"/>
      <c r="AN295" s="170"/>
      <c r="AO295" s="108"/>
      <c r="AP295" s="108"/>
      <c r="AQ295" s="170"/>
      <c r="AR295" s="108"/>
      <c r="AS295" s="108"/>
      <c r="AT295" s="170"/>
      <c r="AU295" s="108"/>
      <c r="AV295" s="108"/>
      <c r="AW295" s="170"/>
      <c r="AX295" s="108"/>
      <c r="AY295" s="108"/>
      <c r="AZ295" s="108"/>
      <c r="BA295" s="108"/>
      <c r="BB295" s="108"/>
      <c r="BC295" s="108"/>
      <c r="BD295" s="108"/>
      <c r="BE295" s="108"/>
      <c r="BF295" s="108"/>
      <c r="BG295" s="108"/>
      <c r="BH295" s="108"/>
      <c r="BI295" s="108"/>
      <c r="BJ295" s="108"/>
      <c r="BK295" s="108"/>
      <c r="BL295" s="108"/>
      <c r="BM295" s="161"/>
      <c r="BN295" s="136"/>
      <c r="BO295" s="108"/>
      <c r="BP295" s="108"/>
      <c r="BQ295" s="136"/>
      <c r="BR295" s="136"/>
      <c r="BS295" s="137"/>
      <c r="BT295" s="108"/>
      <c r="BU295" s="108"/>
      <c r="BV295" s="108"/>
      <c r="BW295" s="108"/>
      <c r="BX295" s="108"/>
      <c r="BY295" s="161"/>
      <c r="BZ295" s="170"/>
      <c r="CA295" s="108"/>
      <c r="CB295" s="108"/>
      <c r="CC295" s="170"/>
      <c r="CD295" s="108"/>
      <c r="CE295" s="108"/>
      <c r="CF295" s="109"/>
      <c r="CG295" s="109"/>
      <c r="CH295" s="109"/>
      <c r="CI295" s="109"/>
      <c r="CJ295" s="109"/>
      <c r="CK295" s="109"/>
      <c r="CL295" s="109"/>
      <c r="CM295" s="109"/>
      <c r="CN295" s="109"/>
      <c r="CO295" s="109"/>
      <c r="CP295" s="109"/>
      <c r="CQ295" s="109"/>
      <c r="CR295" s="109"/>
      <c r="CS295" s="109"/>
      <c r="CT295" s="299"/>
      <c r="CU295" s="108"/>
      <c r="CV295" s="108"/>
      <c r="CW295" s="108"/>
      <c r="CX295" s="108"/>
      <c r="CY295" s="108"/>
      <c r="CZ295" s="108"/>
      <c r="DA295" s="283">
        <f t="shared" si="15"/>
        <v>0</v>
      </c>
      <c r="DB295" s="284">
        <f t="shared" si="16"/>
        <v>0</v>
      </c>
      <c r="DC295" s="283">
        <f t="shared" si="17"/>
        <v>0</v>
      </c>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row>
    <row r="296" spans="1:131" hidden="1" x14ac:dyDescent="0.2">
      <c r="A296" s="164" t="s">
        <v>952</v>
      </c>
      <c r="B296" s="213" t="s">
        <v>2061</v>
      </c>
      <c r="C296" s="108"/>
      <c r="D296" s="108" t="s">
        <v>952</v>
      </c>
      <c r="E296" s="164"/>
      <c r="F296" s="164"/>
      <c r="G296" s="164"/>
      <c r="H296" s="164"/>
      <c r="I296" s="164"/>
      <c r="J296" s="164"/>
      <c r="K296" s="164"/>
      <c r="L296" s="164"/>
      <c r="M296" s="164"/>
      <c r="N296" s="164"/>
      <c r="O296" s="297"/>
      <c r="P296" s="164"/>
      <c r="Q296" s="169"/>
      <c r="R296" s="102"/>
      <c r="S296" s="164"/>
      <c r="T296" s="102"/>
      <c r="U296" s="160"/>
      <c r="V296" s="170"/>
      <c r="W296" s="102"/>
      <c r="X296" s="102"/>
      <c r="Y296" s="164"/>
      <c r="Z296" s="160"/>
      <c r="AA296" s="160"/>
      <c r="AB296" s="164"/>
      <c r="AC296" s="160"/>
      <c r="AD296" s="160"/>
      <c r="AE296" s="164"/>
      <c r="AF296" s="160"/>
      <c r="AG296" s="160"/>
      <c r="AH296" s="108"/>
      <c r="AI296" s="160"/>
      <c r="AJ296" s="160"/>
      <c r="AK296" s="170"/>
      <c r="AL296" s="108"/>
      <c r="AM296" s="108"/>
      <c r="AN296" s="170"/>
      <c r="AO296" s="108"/>
      <c r="AP296" s="108"/>
      <c r="AQ296" s="170"/>
      <c r="AR296" s="108"/>
      <c r="AS296" s="108"/>
      <c r="AT296" s="170"/>
      <c r="AU296" s="108"/>
      <c r="AV296" s="108"/>
      <c r="AW296" s="170"/>
      <c r="AX296" s="108"/>
      <c r="AY296" s="108"/>
      <c r="AZ296" s="108"/>
      <c r="BA296" s="108"/>
      <c r="BB296" s="108"/>
      <c r="BC296" s="108"/>
      <c r="BD296" s="108"/>
      <c r="BE296" s="108"/>
      <c r="BF296" s="108"/>
      <c r="BG296" s="108"/>
      <c r="BH296" s="108"/>
      <c r="BI296" s="157"/>
      <c r="BJ296" s="157"/>
      <c r="BK296" s="157"/>
      <c r="BL296" s="138"/>
      <c r="BM296" s="160"/>
      <c r="BN296" s="136"/>
      <c r="BO296" s="108"/>
      <c r="BP296" s="108"/>
      <c r="BQ296" s="136"/>
      <c r="BR296" s="136"/>
      <c r="BS296" s="137"/>
      <c r="BT296" s="108"/>
      <c r="BU296" s="108"/>
      <c r="BV296" s="108"/>
      <c r="BW296" s="108"/>
      <c r="BX296" s="108"/>
      <c r="BY296" s="161"/>
      <c r="BZ296" s="170"/>
      <c r="CA296" s="108"/>
      <c r="CB296" s="108"/>
      <c r="CC296" s="170"/>
      <c r="CD296" s="108"/>
      <c r="CE296" s="108"/>
      <c r="CF296" s="109"/>
      <c r="CG296" s="109"/>
      <c r="CH296" s="109"/>
      <c r="CI296" s="109"/>
      <c r="CJ296" s="109"/>
      <c r="CK296" s="109"/>
      <c r="CL296" s="109"/>
      <c r="CM296" s="109"/>
      <c r="CN296" s="109"/>
      <c r="CO296" s="109"/>
      <c r="CP296" s="137"/>
      <c r="CQ296" s="109"/>
      <c r="CR296" s="109"/>
      <c r="CS296" s="298"/>
      <c r="CT296" s="168"/>
      <c r="CU296" s="108"/>
      <c r="CV296" s="108"/>
      <c r="CW296" s="108"/>
      <c r="CX296" s="108"/>
      <c r="CY296" s="162"/>
      <c r="CZ296" s="162"/>
      <c r="DA296" s="283">
        <f t="shared" si="15"/>
        <v>0</v>
      </c>
      <c r="DB296" s="284">
        <f t="shared" si="16"/>
        <v>0</v>
      </c>
      <c r="DC296" s="283">
        <f t="shared" si="17"/>
        <v>0</v>
      </c>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59"/>
      <c r="EA296" s="138"/>
    </row>
    <row r="297" spans="1:131" hidden="1" x14ac:dyDescent="0.2">
      <c r="A297" s="164" t="s">
        <v>952</v>
      </c>
      <c r="B297" s="213" t="s">
        <v>2062</v>
      </c>
      <c r="C297" s="108"/>
      <c r="D297" s="108" t="s">
        <v>952</v>
      </c>
      <c r="E297" s="164"/>
      <c r="F297" s="164"/>
      <c r="G297" s="164"/>
      <c r="H297" s="164"/>
      <c r="I297" s="164"/>
      <c r="J297" s="164"/>
      <c r="K297" s="164"/>
      <c r="L297" s="164"/>
      <c r="M297" s="164"/>
      <c r="N297" s="164"/>
      <c r="O297" s="297"/>
      <c r="P297" s="164"/>
      <c r="Q297" s="169"/>
      <c r="R297" s="102"/>
      <c r="S297" s="164"/>
      <c r="T297" s="102"/>
      <c r="U297" s="160"/>
      <c r="V297" s="170"/>
      <c r="W297" s="102"/>
      <c r="X297" s="102"/>
      <c r="Y297" s="164"/>
      <c r="Z297" s="160"/>
      <c r="AA297" s="160"/>
      <c r="AB297" s="164"/>
      <c r="AC297" s="160"/>
      <c r="AD297" s="160"/>
      <c r="AE297" s="164"/>
      <c r="AF297" s="160"/>
      <c r="AG297" s="160"/>
      <c r="AH297" s="108"/>
      <c r="AI297" s="160"/>
      <c r="AJ297" s="160"/>
      <c r="AK297" s="170"/>
      <c r="AL297" s="108"/>
      <c r="AM297" s="108"/>
      <c r="AN297" s="170"/>
      <c r="AO297" s="108"/>
      <c r="AP297" s="108"/>
      <c r="AQ297" s="170"/>
      <c r="AR297" s="108"/>
      <c r="AS297" s="108"/>
      <c r="AT297" s="170"/>
      <c r="AU297" s="108"/>
      <c r="AV297" s="108"/>
      <c r="AW297" s="170"/>
      <c r="AX297" s="108"/>
      <c r="AY297" s="108"/>
      <c r="AZ297" s="108"/>
      <c r="BA297" s="108"/>
      <c r="BB297" s="108"/>
      <c r="BC297" s="108"/>
      <c r="BD297" s="108"/>
      <c r="BE297" s="108"/>
      <c r="BF297" s="108"/>
      <c r="BG297" s="108"/>
      <c r="BH297" s="108"/>
      <c r="BI297" s="157"/>
      <c r="BJ297" s="157"/>
      <c r="BK297" s="157"/>
      <c r="BL297" s="138"/>
      <c r="BM297" s="160"/>
      <c r="BN297" s="136"/>
      <c r="BO297" s="108"/>
      <c r="BP297" s="108"/>
      <c r="BQ297" s="136"/>
      <c r="BR297" s="136"/>
      <c r="BS297" s="137"/>
      <c r="BT297" s="108"/>
      <c r="BU297" s="108"/>
      <c r="BV297" s="108"/>
      <c r="BW297" s="108"/>
      <c r="BX297" s="108"/>
      <c r="BY297" s="161"/>
      <c r="BZ297" s="170"/>
      <c r="CA297" s="108"/>
      <c r="CB297" s="108"/>
      <c r="CC297" s="170"/>
      <c r="CD297" s="108"/>
      <c r="CE297" s="108"/>
      <c r="CF297" s="109"/>
      <c r="CG297" s="109"/>
      <c r="CH297" s="109"/>
      <c r="CI297" s="109"/>
      <c r="CJ297" s="109"/>
      <c r="CK297" s="109"/>
      <c r="CL297" s="109"/>
      <c r="CM297" s="109"/>
      <c r="CN297" s="109"/>
      <c r="CO297" s="109"/>
      <c r="CP297" s="137"/>
      <c r="CQ297" s="109"/>
      <c r="CR297" s="109"/>
      <c r="CS297" s="298"/>
      <c r="CT297" s="168"/>
      <c r="CU297" s="108"/>
      <c r="CV297" s="108"/>
      <c r="CW297" s="108"/>
      <c r="CX297" s="108"/>
      <c r="CY297" s="162"/>
      <c r="CZ297" s="162"/>
      <c r="DA297" s="283">
        <f t="shared" si="15"/>
        <v>0</v>
      </c>
      <c r="DB297" s="284">
        <f t="shared" si="16"/>
        <v>0</v>
      </c>
      <c r="DC297" s="283">
        <f t="shared" si="17"/>
        <v>0</v>
      </c>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59"/>
      <c r="EA297" s="138"/>
    </row>
    <row r="298" spans="1:131" ht="15" hidden="1" x14ac:dyDescent="0.25">
      <c r="A298" s="164" t="s">
        <v>952</v>
      </c>
      <c r="B298" s="213" t="s">
        <v>2063</v>
      </c>
      <c r="C298" s="205"/>
      <c r="D298" s="108" t="s">
        <v>952</v>
      </c>
      <c r="E298" s="205"/>
      <c r="F298" s="205"/>
      <c r="G298" s="205"/>
      <c r="H298" s="205"/>
      <c r="I298" s="205"/>
      <c r="J298" s="205"/>
      <c r="K298" s="205"/>
      <c r="L298" s="205"/>
      <c r="M298" s="205"/>
      <c r="N298" s="205"/>
      <c r="O298" s="297"/>
      <c r="P298" s="136"/>
      <c r="Q298" s="297"/>
      <c r="R298" s="161"/>
      <c r="S298" s="170"/>
      <c r="T298" s="161"/>
      <c r="U298" s="161"/>
      <c r="V298" s="170"/>
      <c r="W298" s="161"/>
      <c r="X298" s="161"/>
      <c r="Y298" s="170"/>
      <c r="Z298" s="161"/>
      <c r="AA298" s="161"/>
      <c r="AB298" s="170"/>
      <c r="AC298" s="161"/>
      <c r="AD298" s="161"/>
      <c r="AE298" s="170"/>
      <c r="AF298" s="161"/>
      <c r="AG298" s="161"/>
      <c r="AH298" s="170"/>
      <c r="AI298" s="108"/>
      <c r="AJ298" s="108"/>
      <c r="AK298" s="170"/>
      <c r="AL298" s="108"/>
      <c r="AM298" s="108"/>
      <c r="AN298" s="170"/>
      <c r="AO298" s="108"/>
      <c r="AP298" s="108"/>
      <c r="AQ298" s="170"/>
      <c r="AR298" s="108"/>
      <c r="AS298" s="108"/>
      <c r="AT298" s="170"/>
      <c r="AU298" s="108"/>
      <c r="AV298" s="108"/>
      <c r="AW298" s="170"/>
      <c r="AX298" s="108"/>
      <c r="AY298" s="108"/>
      <c r="AZ298" s="108"/>
      <c r="BA298" s="108"/>
      <c r="BB298" s="108"/>
      <c r="BC298" s="108"/>
      <c r="BD298" s="108"/>
      <c r="BE298" s="108"/>
      <c r="BF298" s="108"/>
      <c r="BG298" s="108"/>
      <c r="BH298" s="108"/>
      <c r="BI298" s="108"/>
      <c r="BJ298" s="108"/>
      <c r="BK298" s="108"/>
      <c r="BL298" s="108"/>
      <c r="BM298" s="161"/>
      <c r="BN298" s="136"/>
      <c r="BO298" s="108"/>
      <c r="BP298" s="108"/>
      <c r="BQ298" s="136"/>
      <c r="BR298" s="136"/>
      <c r="BS298" s="137"/>
      <c r="BT298" s="108"/>
      <c r="BU298" s="108"/>
      <c r="BV298" s="108"/>
      <c r="BW298" s="108"/>
      <c r="BX298" s="108"/>
      <c r="BY298" s="161"/>
      <c r="BZ298" s="170"/>
      <c r="CA298" s="108"/>
      <c r="CB298" s="108"/>
      <c r="CC298" s="170"/>
      <c r="CD298" s="108"/>
      <c r="CE298" s="108"/>
      <c r="CF298" s="109"/>
      <c r="CG298" s="109"/>
      <c r="CH298" s="109"/>
      <c r="CI298" s="109"/>
      <c r="CJ298" s="109"/>
      <c r="CK298" s="109"/>
      <c r="CL298" s="109"/>
      <c r="CM298" s="109"/>
      <c r="CN298" s="109"/>
      <c r="CO298" s="109"/>
      <c r="CP298" s="109"/>
      <c r="CQ298" s="109"/>
      <c r="CR298" s="109"/>
      <c r="CS298" s="109"/>
      <c r="CT298" s="299"/>
      <c r="CU298" s="108"/>
      <c r="CV298" s="108"/>
      <c r="CW298" s="108"/>
      <c r="CX298" s="108"/>
      <c r="CY298" s="108"/>
      <c r="CZ298" s="108"/>
      <c r="DA298" s="283">
        <f t="shared" si="15"/>
        <v>0</v>
      </c>
      <c r="DB298" s="284">
        <f t="shared" si="16"/>
        <v>0</v>
      </c>
      <c r="DC298" s="283">
        <f t="shared" si="17"/>
        <v>0</v>
      </c>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row>
    <row r="299" spans="1:131" hidden="1" x14ac:dyDescent="0.2">
      <c r="A299" s="213" t="s">
        <v>952</v>
      </c>
      <c r="B299" s="213" t="s">
        <v>2064</v>
      </c>
      <c r="C299" s="215"/>
      <c r="D299" s="215" t="s">
        <v>952</v>
      </c>
      <c r="E299" s="213"/>
      <c r="F299" s="213"/>
      <c r="G299" s="213"/>
      <c r="H299" s="213"/>
      <c r="I299" s="213"/>
      <c r="J299" s="213"/>
      <c r="K299" s="213"/>
      <c r="L299" s="213"/>
      <c r="M299" s="213"/>
      <c r="N299" s="213"/>
      <c r="O299" s="297"/>
      <c r="P299" s="164"/>
      <c r="Q299" s="169"/>
      <c r="R299" s="102"/>
      <c r="S299" s="164"/>
      <c r="T299" s="102"/>
      <c r="U299" s="160"/>
      <c r="V299" s="170"/>
      <c r="W299" s="102"/>
      <c r="X299" s="102"/>
      <c r="Y299" s="164"/>
      <c r="Z299" s="160"/>
      <c r="AA299" s="160"/>
      <c r="AB299" s="164"/>
      <c r="AC299" s="160"/>
      <c r="AD299" s="160"/>
      <c r="AE299" s="164"/>
      <c r="AF299" s="160"/>
      <c r="AG299" s="160"/>
      <c r="AH299" s="108"/>
      <c r="AI299" s="160"/>
      <c r="AJ299" s="160"/>
      <c r="AK299" s="170"/>
      <c r="AL299" s="108"/>
      <c r="AM299" s="108"/>
      <c r="AN299" s="170"/>
      <c r="AO299" s="108"/>
      <c r="AP299" s="108"/>
      <c r="AQ299" s="170"/>
      <c r="AR299" s="108"/>
      <c r="AS299" s="108"/>
      <c r="AT299" s="170"/>
      <c r="AU299" s="108"/>
      <c r="AV299" s="108"/>
      <c r="AW299" s="170"/>
      <c r="AX299" s="108"/>
      <c r="AY299" s="108"/>
      <c r="AZ299" s="108"/>
      <c r="BA299" s="108"/>
      <c r="BB299" s="108"/>
      <c r="BC299" s="108"/>
      <c r="BD299" s="108"/>
      <c r="BE299" s="108"/>
      <c r="BF299" s="108"/>
      <c r="BG299" s="108"/>
      <c r="BH299" s="108"/>
      <c r="BI299" s="157"/>
      <c r="BJ299" s="157"/>
      <c r="BK299" s="157"/>
      <c r="BL299" s="138"/>
      <c r="BM299" s="160"/>
      <c r="BN299" s="136"/>
      <c r="BO299" s="108"/>
      <c r="BP299" s="108"/>
      <c r="BQ299" s="136"/>
      <c r="BR299" s="136"/>
      <c r="BS299" s="137"/>
      <c r="BT299" s="108"/>
      <c r="BU299" s="108"/>
      <c r="BV299" s="108"/>
      <c r="BW299" s="108"/>
      <c r="BX299" s="108"/>
      <c r="BY299" s="161"/>
      <c r="BZ299" s="170"/>
      <c r="CA299" s="108"/>
      <c r="CB299" s="108"/>
      <c r="CC299" s="170"/>
      <c r="CD299" s="108"/>
      <c r="CE299" s="108"/>
      <c r="CF299" s="109"/>
      <c r="CG299" s="109"/>
      <c r="CH299" s="109"/>
      <c r="CI299" s="109"/>
      <c r="CJ299" s="109"/>
      <c r="CK299" s="109"/>
      <c r="CL299" s="109"/>
      <c r="CM299" s="109"/>
      <c r="CN299" s="109"/>
      <c r="CO299" s="109"/>
      <c r="CP299" s="137"/>
      <c r="CQ299" s="109"/>
      <c r="CR299" s="109"/>
      <c r="CS299" s="298"/>
      <c r="CT299" s="168"/>
      <c r="CU299" s="108"/>
      <c r="CV299" s="108"/>
      <c r="CW299" s="108"/>
      <c r="CX299" s="108"/>
      <c r="CY299" s="162"/>
      <c r="CZ299" s="162"/>
      <c r="DA299" s="283">
        <f t="shared" si="15"/>
        <v>0</v>
      </c>
      <c r="DB299" s="284">
        <f t="shared" si="16"/>
        <v>0</v>
      </c>
      <c r="DC299" s="283">
        <f t="shared" si="17"/>
        <v>0</v>
      </c>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59"/>
      <c r="EA299" s="138"/>
    </row>
    <row r="300" spans="1:131" hidden="1" x14ac:dyDescent="0.2">
      <c r="A300" s="164"/>
      <c r="B300" s="164" t="s">
        <v>2065</v>
      </c>
      <c r="C300" s="201">
        <v>68297632</v>
      </c>
      <c r="D300" s="164" t="s">
        <v>825</v>
      </c>
      <c r="E300" s="164" t="s">
        <v>292</v>
      </c>
      <c r="F300" s="164" t="s">
        <v>317</v>
      </c>
      <c r="G300" s="98">
        <v>46043</v>
      </c>
      <c r="H300" s="105">
        <v>9185544</v>
      </c>
      <c r="I300" s="164" t="s">
        <v>2066</v>
      </c>
      <c r="J300" s="98">
        <v>46043</v>
      </c>
      <c r="K300" s="98">
        <v>46179</v>
      </c>
      <c r="L300" s="164" t="s">
        <v>288</v>
      </c>
      <c r="M300" s="164" t="s">
        <v>288</v>
      </c>
      <c r="N300" s="164" t="s">
        <v>288</v>
      </c>
      <c r="O300" s="138">
        <v>5</v>
      </c>
      <c r="P300" s="105">
        <v>2748958</v>
      </c>
      <c r="Q300" s="169">
        <v>46043</v>
      </c>
      <c r="R300" s="160">
        <v>46081</v>
      </c>
      <c r="S300" s="105">
        <v>2011433</v>
      </c>
      <c r="T300" s="102">
        <v>46082</v>
      </c>
      <c r="U300" s="102">
        <v>46112</v>
      </c>
      <c r="V300" s="105">
        <v>2011433</v>
      </c>
      <c r="W300" s="160">
        <v>46113</v>
      </c>
      <c r="X300" s="160">
        <v>46142</v>
      </c>
      <c r="Y300" s="105">
        <v>2011433</v>
      </c>
      <c r="Z300" s="160">
        <v>46143</v>
      </c>
      <c r="AA300" s="160">
        <v>46173</v>
      </c>
      <c r="AB300" s="105">
        <v>402287</v>
      </c>
      <c r="AC300" s="160">
        <v>46174</v>
      </c>
      <c r="AD300" s="160">
        <v>46179</v>
      </c>
      <c r="AE300" s="103"/>
      <c r="AF300" s="160"/>
      <c r="AG300" s="160"/>
      <c r="AH300" s="108"/>
      <c r="AI300" s="160"/>
      <c r="AJ300" s="160"/>
      <c r="AK300" s="170"/>
      <c r="AL300" s="108"/>
      <c r="AM300" s="108"/>
      <c r="AN300" s="170"/>
      <c r="AO300" s="108"/>
      <c r="AP300" s="108"/>
      <c r="AQ300" s="170"/>
      <c r="AR300" s="108"/>
      <c r="AS300" s="108"/>
      <c r="AT300" s="170"/>
      <c r="AU300" s="108"/>
      <c r="AV300" s="108"/>
      <c r="AW300" s="170"/>
      <c r="AX300" s="108"/>
      <c r="AY300" s="108"/>
      <c r="AZ300" s="108"/>
      <c r="BA300" s="108"/>
      <c r="BB300" s="108"/>
      <c r="BC300" s="108"/>
      <c r="BD300" s="108"/>
      <c r="BE300" s="108"/>
      <c r="BF300" s="108"/>
      <c r="BG300" s="108"/>
      <c r="BH300" s="108"/>
      <c r="BI300" s="162" t="s">
        <v>278</v>
      </c>
      <c r="BJ300" s="158" t="s">
        <v>332</v>
      </c>
      <c r="BK300" s="162" t="s">
        <v>280</v>
      </c>
      <c r="BL300" s="138">
        <v>91</v>
      </c>
      <c r="BM300" s="160">
        <v>46043</v>
      </c>
      <c r="BN300" s="176">
        <v>2160201100</v>
      </c>
      <c r="BO300" s="158">
        <v>407</v>
      </c>
      <c r="BP300" s="160">
        <v>46043</v>
      </c>
      <c r="BQ300" s="172">
        <v>9185544</v>
      </c>
      <c r="BR300" s="136"/>
      <c r="BS300" s="137"/>
      <c r="BT300" s="108"/>
      <c r="BU300" s="108"/>
      <c r="BV300" s="108"/>
      <c r="BW300" s="108"/>
      <c r="BX300" s="108"/>
      <c r="BY300" s="161"/>
      <c r="BZ300" s="170"/>
      <c r="CA300" s="108"/>
      <c r="CB300" s="108"/>
      <c r="CC300" s="170"/>
      <c r="CD300" s="108"/>
      <c r="CE300" s="108"/>
      <c r="CF300" s="109"/>
      <c r="CG300" s="109"/>
      <c r="CH300" s="109"/>
      <c r="CI300" s="109"/>
      <c r="CJ300" s="109"/>
      <c r="CK300" s="109"/>
      <c r="CL300" s="109"/>
      <c r="CM300" s="109"/>
      <c r="CN300" s="109"/>
      <c r="CO300" s="109"/>
      <c r="CP300" s="137"/>
      <c r="CQ300" s="109"/>
      <c r="CR300" s="109"/>
      <c r="CS300" s="166" t="s">
        <v>933</v>
      </c>
      <c r="CT300" s="168">
        <v>68297632.700000003</v>
      </c>
      <c r="CU300" s="158">
        <v>189</v>
      </c>
      <c r="CV300" s="158" t="s">
        <v>760</v>
      </c>
      <c r="CW300" s="108"/>
      <c r="CX300" s="108"/>
      <c r="CY300" s="162">
        <v>8299</v>
      </c>
      <c r="CZ300" s="162" t="s">
        <v>290</v>
      </c>
      <c r="DA300" s="283">
        <f t="shared" si="15"/>
        <v>9185544</v>
      </c>
      <c r="DB300" s="284">
        <f t="shared" si="16"/>
        <v>0</v>
      </c>
      <c r="DC300" s="283">
        <f t="shared" si="17"/>
        <v>0</v>
      </c>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239" t="s">
        <v>2067</v>
      </c>
      <c r="EA300" s="235" t="s">
        <v>295</v>
      </c>
    </row>
    <row r="301" spans="1:131" hidden="1" x14ac:dyDescent="0.2">
      <c r="A301" s="164"/>
      <c r="B301" s="164" t="s">
        <v>2068</v>
      </c>
      <c r="C301" s="201">
        <v>1121952656</v>
      </c>
      <c r="D301" s="164" t="s">
        <v>954</v>
      </c>
      <c r="E301" s="164" t="s">
        <v>292</v>
      </c>
      <c r="F301" s="164" t="s">
        <v>317</v>
      </c>
      <c r="G301" s="98">
        <v>46043</v>
      </c>
      <c r="H301" s="105">
        <v>10958201</v>
      </c>
      <c r="I301" s="164" t="s">
        <v>2066</v>
      </c>
      <c r="J301" s="98">
        <v>46043</v>
      </c>
      <c r="K301" s="98">
        <v>46179</v>
      </c>
      <c r="L301" s="164" t="s">
        <v>288</v>
      </c>
      <c r="M301" s="164" t="s">
        <v>288</v>
      </c>
      <c r="N301" s="164" t="s">
        <v>288</v>
      </c>
      <c r="O301" s="138">
        <v>5</v>
      </c>
      <c r="P301" s="105">
        <v>3279462</v>
      </c>
      <c r="Q301" s="169">
        <v>46043</v>
      </c>
      <c r="R301" s="160">
        <v>46081</v>
      </c>
      <c r="S301" s="105">
        <v>2399606</v>
      </c>
      <c r="T301" s="102">
        <v>46082</v>
      </c>
      <c r="U301" s="102">
        <v>46112</v>
      </c>
      <c r="V301" s="105">
        <v>2399606</v>
      </c>
      <c r="W301" s="160">
        <v>46113</v>
      </c>
      <c r="X301" s="160">
        <v>46142</v>
      </c>
      <c r="Y301" s="105">
        <v>2399606</v>
      </c>
      <c r="Z301" s="160">
        <v>46143</v>
      </c>
      <c r="AA301" s="160">
        <v>46173</v>
      </c>
      <c r="AB301" s="105">
        <v>479921</v>
      </c>
      <c r="AC301" s="160">
        <v>46174</v>
      </c>
      <c r="AD301" s="160">
        <v>46179</v>
      </c>
      <c r="AE301" s="103"/>
      <c r="AF301" s="160"/>
      <c r="AG301" s="160"/>
      <c r="AH301" s="170"/>
      <c r="AI301" s="108"/>
      <c r="AJ301" s="108"/>
      <c r="AK301" s="170"/>
      <c r="AL301" s="108"/>
      <c r="AM301" s="108"/>
      <c r="AN301" s="170"/>
      <c r="AO301" s="108"/>
      <c r="AP301" s="108"/>
      <c r="AQ301" s="170"/>
      <c r="AR301" s="108"/>
      <c r="AS301" s="108"/>
      <c r="AT301" s="170"/>
      <c r="AU301" s="108"/>
      <c r="AV301" s="108"/>
      <c r="AW301" s="170"/>
      <c r="AX301" s="108"/>
      <c r="AY301" s="108"/>
      <c r="AZ301" s="108"/>
      <c r="BA301" s="108"/>
      <c r="BB301" s="108"/>
      <c r="BC301" s="108"/>
      <c r="BD301" s="108"/>
      <c r="BE301" s="108"/>
      <c r="BF301" s="108"/>
      <c r="BG301" s="108"/>
      <c r="BH301" s="108"/>
      <c r="BI301" s="162" t="s">
        <v>278</v>
      </c>
      <c r="BJ301" s="158" t="s">
        <v>332</v>
      </c>
      <c r="BK301" s="162" t="s">
        <v>280</v>
      </c>
      <c r="BL301" s="138">
        <v>91</v>
      </c>
      <c r="BM301" s="160">
        <v>46043</v>
      </c>
      <c r="BN301" s="176">
        <v>2160201100</v>
      </c>
      <c r="BO301" s="158">
        <v>478</v>
      </c>
      <c r="BP301" s="160">
        <v>46043</v>
      </c>
      <c r="BQ301" s="172">
        <v>10958201</v>
      </c>
      <c r="BR301" s="136"/>
      <c r="BS301" s="137"/>
      <c r="BT301" s="108"/>
      <c r="BU301" s="108"/>
      <c r="BV301" s="108"/>
      <c r="BW301" s="108"/>
      <c r="BX301" s="108"/>
      <c r="BY301" s="161"/>
      <c r="BZ301" s="170"/>
      <c r="CA301" s="108"/>
      <c r="CB301" s="108"/>
      <c r="CC301" s="170"/>
      <c r="CD301" s="108"/>
      <c r="CE301" s="108"/>
      <c r="CF301" s="109"/>
      <c r="CG301" s="109"/>
      <c r="CH301" s="109"/>
      <c r="CI301" s="109"/>
      <c r="CJ301" s="109"/>
      <c r="CK301" s="109"/>
      <c r="CL301" s="109"/>
      <c r="CM301" s="109"/>
      <c r="CN301" s="109"/>
      <c r="CO301" s="109"/>
      <c r="CP301" s="109"/>
      <c r="CQ301" s="109"/>
      <c r="CR301" s="109"/>
      <c r="CS301" s="166" t="s">
        <v>1276</v>
      </c>
      <c r="CT301" s="167">
        <v>1121952656</v>
      </c>
      <c r="CU301" s="158">
        <v>189</v>
      </c>
      <c r="CV301" s="158" t="s">
        <v>760</v>
      </c>
      <c r="CW301" s="108"/>
      <c r="CX301" s="108"/>
      <c r="CY301" s="162">
        <v>7490</v>
      </c>
      <c r="CZ301" s="162" t="s">
        <v>290</v>
      </c>
      <c r="DA301" s="283">
        <f t="shared" si="15"/>
        <v>10958201</v>
      </c>
      <c r="DB301" s="284">
        <f t="shared" si="16"/>
        <v>0</v>
      </c>
      <c r="DC301" s="283">
        <f t="shared" si="17"/>
        <v>0</v>
      </c>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239" t="s">
        <v>2069</v>
      </c>
      <c r="EA301" s="235" t="s">
        <v>295</v>
      </c>
    </row>
    <row r="302" spans="1:131" hidden="1" x14ac:dyDescent="0.2">
      <c r="A302" s="164"/>
      <c r="B302" s="164" t="s">
        <v>2070</v>
      </c>
      <c r="C302" s="201">
        <v>1121823692</v>
      </c>
      <c r="D302" s="164" t="s">
        <v>955</v>
      </c>
      <c r="E302" s="164" t="s">
        <v>292</v>
      </c>
      <c r="F302" s="108" t="s">
        <v>473</v>
      </c>
      <c r="G302" s="98">
        <v>46043</v>
      </c>
      <c r="H302" s="105">
        <v>10958201</v>
      </c>
      <c r="I302" s="164" t="s">
        <v>2066</v>
      </c>
      <c r="J302" s="98">
        <v>46043</v>
      </c>
      <c r="K302" s="98">
        <v>46179</v>
      </c>
      <c r="L302" s="164" t="s">
        <v>288</v>
      </c>
      <c r="M302" s="164" t="s">
        <v>288</v>
      </c>
      <c r="N302" s="164" t="s">
        <v>288</v>
      </c>
      <c r="O302" s="138">
        <v>5</v>
      </c>
      <c r="P302" s="105">
        <v>3279462</v>
      </c>
      <c r="Q302" s="169">
        <v>46043</v>
      </c>
      <c r="R302" s="160">
        <v>46081</v>
      </c>
      <c r="S302" s="105">
        <v>2399606</v>
      </c>
      <c r="T302" s="102">
        <v>46082</v>
      </c>
      <c r="U302" s="102">
        <v>46112</v>
      </c>
      <c r="V302" s="105">
        <v>2399606</v>
      </c>
      <c r="W302" s="160">
        <v>46113</v>
      </c>
      <c r="X302" s="160">
        <v>46142</v>
      </c>
      <c r="Y302" s="105">
        <v>2399606</v>
      </c>
      <c r="Z302" s="160">
        <v>46143</v>
      </c>
      <c r="AA302" s="160">
        <v>46173</v>
      </c>
      <c r="AB302" s="105">
        <v>479921</v>
      </c>
      <c r="AC302" s="160">
        <v>46174</v>
      </c>
      <c r="AD302" s="160">
        <v>46179</v>
      </c>
      <c r="AE302" s="103"/>
      <c r="AF302" s="160"/>
      <c r="AG302" s="160"/>
      <c r="AH302" s="108"/>
      <c r="AI302" s="160"/>
      <c r="AJ302" s="160"/>
      <c r="AK302" s="170"/>
      <c r="AL302" s="108"/>
      <c r="AM302" s="108"/>
      <c r="AN302" s="170"/>
      <c r="AO302" s="108"/>
      <c r="AP302" s="108"/>
      <c r="AQ302" s="170"/>
      <c r="AR302" s="108"/>
      <c r="AS302" s="108"/>
      <c r="AT302" s="170"/>
      <c r="AU302" s="108"/>
      <c r="AV302" s="108"/>
      <c r="AW302" s="170"/>
      <c r="AX302" s="108"/>
      <c r="AY302" s="108"/>
      <c r="AZ302" s="108"/>
      <c r="BA302" s="108"/>
      <c r="BB302" s="108"/>
      <c r="BC302" s="108"/>
      <c r="BD302" s="108"/>
      <c r="BE302" s="108"/>
      <c r="BF302" s="108"/>
      <c r="BG302" s="108"/>
      <c r="BH302" s="108"/>
      <c r="BI302" s="162" t="s">
        <v>278</v>
      </c>
      <c r="BJ302" s="158" t="s">
        <v>332</v>
      </c>
      <c r="BK302" s="162" t="s">
        <v>280</v>
      </c>
      <c r="BL302" s="138">
        <v>91</v>
      </c>
      <c r="BM302" s="160">
        <v>46043</v>
      </c>
      <c r="BN302" s="176">
        <v>2160201100</v>
      </c>
      <c r="BO302" s="158">
        <v>439</v>
      </c>
      <c r="BP302" s="160">
        <v>46043</v>
      </c>
      <c r="BQ302" s="172">
        <v>10958201</v>
      </c>
      <c r="BR302" s="136"/>
      <c r="BS302" s="137"/>
      <c r="BT302" s="108"/>
      <c r="BU302" s="108"/>
      <c r="BV302" s="108"/>
      <c r="BW302" s="108"/>
      <c r="BX302" s="108"/>
      <c r="BY302" s="161"/>
      <c r="BZ302" s="170"/>
      <c r="CA302" s="108"/>
      <c r="CB302" s="108"/>
      <c r="CC302" s="170"/>
      <c r="CD302" s="108"/>
      <c r="CE302" s="108"/>
      <c r="CF302" s="109"/>
      <c r="CG302" s="109"/>
      <c r="CH302" s="109"/>
      <c r="CI302" s="109"/>
      <c r="CJ302" s="109"/>
      <c r="CK302" s="109"/>
      <c r="CL302" s="109"/>
      <c r="CM302" s="109"/>
      <c r="CN302" s="109"/>
      <c r="CO302" s="109"/>
      <c r="CP302" s="137"/>
      <c r="CQ302" s="109"/>
      <c r="CR302" s="109"/>
      <c r="CS302" s="166" t="s">
        <v>1277</v>
      </c>
      <c r="CT302" s="99">
        <v>1121823692</v>
      </c>
      <c r="CU302" s="158">
        <v>189</v>
      </c>
      <c r="CV302" s="158" t="s">
        <v>760</v>
      </c>
      <c r="CW302" s="108"/>
      <c r="CX302" s="108"/>
      <c r="CY302" s="162">
        <v>6202</v>
      </c>
      <c r="CZ302" s="162" t="s">
        <v>290</v>
      </c>
      <c r="DA302" s="283">
        <f t="shared" si="15"/>
        <v>10958201</v>
      </c>
      <c r="DB302" s="284">
        <f t="shared" si="16"/>
        <v>0</v>
      </c>
      <c r="DC302" s="283">
        <f t="shared" si="17"/>
        <v>0</v>
      </c>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239" t="s">
        <v>2071</v>
      </c>
      <c r="EA302" s="235" t="s">
        <v>295</v>
      </c>
    </row>
    <row r="303" spans="1:131" hidden="1" x14ac:dyDescent="0.2">
      <c r="A303" s="164"/>
      <c r="B303" s="164" t="s">
        <v>2072</v>
      </c>
      <c r="C303" s="201">
        <v>1010110445</v>
      </c>
      <c r="D303" s="164" t="s">
        <v>956</v>
      </c>
      <c r="E303" s="164" t="s">
        <v>292</v>
      </c>
      <c r="F303" s="164" t="s">
        <v>317</v>
      </c>
      <c r="G303" s="98">
        <v>46043</v>
      </c>
      <c r="H303" s="105">
        <v>9185544</v>
      </c>
      <c r="I303" s="164" t="s">
        <v>2066</v>
      </c>
      <c r="J303" s="98">
        <v>46043</v>
      </c>
      <c r="K303" s="98">
        <v>46179</v>
      </c>
      <c r="L303" s="164" t="s">
        <v>288</v>
      </c>
      <c r="M303" s="164" t="s">
        <v>288</v>
      </c>
      <c r="N303" s="164" t="s">
        <v>288</v>
      </c>
      <c r="O303" s="138">
        <v>5</v>
      </c>
      <c r="P303" s="105">
        <v>2748958</v>
      </c>
      <c r="Q303" s="169">
        <v>46043</v>
      </c>
      <c r="R303" s="160">
        <v>46081</v>
      </c>
      <c r="S303" s="105">
        <v>2011433</v>
      </c>
      <c r="T303" s="102">
        <v>46082</v>
      </c>
      <c r="U303" s="102">
        <v>46112</v>
      </c>
      <c r="V303" s="105">
        <v>2011433</v>
      </c>
      <c r="W303" s="160">
        <v>46113</v>
      </c>
      <c r="X303" s="160">
        <v>46142</v>
      </c>
      <c r="Y303" s="105">
        <v>2011433</v>
      </c>
      <c r="Z303" s="160">
        <v>46143</v>
      </c>
      <c r="AA303" s="160">
        <v>46173</v>
      </c>
      <c r="AB303" s="105">
        <v>402287</v>
      </c>
      <c r="AC303" s="160">
        <v>46174</v>
      </c>
      <c r="AD303" s="160">
        <v>46179</v>
      </c>
      <c r="AE303" s="103"/>
      <c r="AF303" s="160"/>
      <c r="AG303" s="160"/>
      <c r="AH303" s="108"/>
      <c r="AI303" s="160"/>
      <c r="AJ303" s="160"/>
      <c r="AK303" s="170"/>
      <c r="AL303" s="108"/>
      <c r="AM303" s="108"/>
      <c r="AN303" s="170"/>
      <c r="AO303" s="108"/>
      <c r="AP303" s="108"/>
      <c r="AQ303" s="170"/>
      <c r="AR303" s="108"/>
      <c r="AS303" s="108"/>
      <c r="AT303" s="170"/>
      <c r="AU303" s="108"/>
      <c r="AV303" s="108"/>
      <c r="AW303" s="170"/>
      <c r="AX303" s="108"/>
      <c r="AY303" s="108"/>
      <c r="AZ303" s="108"/>
      <c r="BA303" s="108"/>
      <c r="BB303" s="108"/>
      <c r="BC303" s="108"/>
      <c r="BD303" s="108"/>
      <c r="BE303" s="108"/>
      <c r="BF303" s="108"/>
      <c r="BG303" s="108"/>
      <c r="BH303" s="108"/>
      <c r="BI303" s="162" t="s">
        <v>278</v>
      </c>
      <c r="BJ303" s="158" t="s">
        <v>332</v>
      </c>
      <c r="BK303" s="162" t="s">
        <v>280</v>
      </c>
      <c r="BL303" s="138">
        <v>91</v>
      </c>
      <c r="BM303" s="160">
        <v>46043</v>
      </c>
      <c r="BN303" s="176">
        <v>2160201100</v>
      </c>
      <c r="BO303" s="158">
        <v>506</v>
      </c>
      <c r="BP303" s="160">
        <v>46043</v>
      </c>
      <c r="BQ303" s="172">
        <v>9185544</v>
      </c>
      <c r="BR303" s="136"/>
      <c r="BS303" s="137"/>
      <c r="BT303" s="108"/>
      <c r="BU303" s="108"/>
      <c r="BV303" s="108"/>
      <c r="BW303" s="108"/>
      <c r="BX303" s="108"/>
      <c r="BY303" s="161"/>
      <c r="BZ303" s="170"/>
      <c r="CA303" s="108"/>
      <c r="CB303" s="108"/>
      <c r="CC303" s="170"/>
      <c r="CD303" s="108"/>
      <c r="CE303" s="108"/>
      <c r="CF303" s="109"/>
      <c r="CG303" s="109"/>
      <c r="CH303" s="109"/>
      <c r="CI303" s="109"/>
      <c r="CJ303" s="109"/>
      <c r="CK303" s="109"/>
      <c r="CL303" s="109"/>
      <c r="CM303" s="109"/>
      <c r="CN303" s="109"/>
      <c r="CO303" s="109"/>
      <c r="CP303" s="137"/>
      <c r="CQ303" s="109"/>
      <c r="CR303" s="109"/>
      <c r="CS303" s="166" t="s">
        <v>933</v>
      </c>
      <c r="CT303" s="167">
        <v>1010110445</v>
      </c>
      <c r="CU303" s="158">
        <v>283</v>
      </c>
      <c r="CV303" s="158" t="s">
        <v>760</v>
      </c>
      <c r="CW303" s="108"/>
      <c r="CX303" s="108"/>
      <c r="CY303" s="162">
        <v>8299</v>
      </c>
      <c r="CZ303" s="162" t="s">
        <v>290</v>
      </c>
      <c r="DA303" s="283">
        <f t="shared" si="15"/>
        <v>9185544</v>
      </c>
      <c r="DB303" s="284">
        <f t="shared" si="16"/>
        <v>0</v>
      </c>
      <c r="DC303" s="283">
        <f t="shared" si="17"/>
        <v>0</v>
      </c>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239" t="s">
        <v>2073</v>
      </c>
      <c r="EA303" s="235" t="s">
        <v>295</v>
      </c>
    </row>
    <row r="304" spans="1:131" hidden="1" x14ac:dyDescent="0.2">
      <c r="A304" s="164"/>
      <c r="B304" s="164" t="s">
        <v>2074</v>
      </c>
      <c r="C304" s="203">
        <v>40437751</v>
      </c>
      <c r="D304" s="108" t="s">
        <v>1300</v>
      </c>
      <c r="E304" s="164" t="s">
        <v>292</v>
      </c>
      <c r="F304" s="164" t="s">
        <v>317</v>
      </c>
      <c r="G304" s="98">
        <v>46043</v>
      </c>
      <c r="H304" s="105">
        <v>9185544</v>
      </c>
      <c r="I304" s="164" t="s">
        <v>2066</v>
      </c>
      <c r="J304" s="98">
        <v>46043</v>
      </c>
      <c r="K304" s="98">
        <v>46179</v>
      </c>
      <c r="L304" s="164" t="s">
        <v>288</v>
      </c>
      <c r="M304" s="164" t="s">
        <v>288</v>
      </c>
      <c r="N304" s="164" t="s">
        <v>288</v>
      </c>
      <c r="O304" s="138">
        <v>5</v>
      </c>
      <c r="P304" s="105">
        <v>2748958</v>
      </c>
      <c r="Q304" s="169">
        <v>46043</v>
      </c>
      <c r="R304" s="160">
        <v>46081</v>
      </c>
      <c r="S304" s="105">
        <v>2011433</v>
      </c>
      <c r="T304" s="102">
        <v>46082</v>
      </c>
      <c r="U304" s="102">
        <v>46112</v>
      </c>
      <c r="V304" s="105">
        <v>2011433</v>
      </c>
      <c r="W304" s="160">
        <v>46113</v>
      </c>
      <c r="X304" s="160">
        <v>46142</v>
      </c>
      <c r="Y304" s="105">
        <v>2011433</v>
      </c>
      <c r="Z304" s="160">
        <v>46143</v>
      </c>
      <c r="AA304" s="160">
        <v>46173</v>
      </c>
      <c r="AB304" s="105">
        <v>402287</v>
      </c>
      <c r="AC304" s="160">
        <v>46174</v>
      </c>
      <c r="AD304" s="160">
        <v>46179</v>
      </c>
      <c r="AE304" s="103"/>
      <c r="AF304" s="160"/>
      <c r="AG304" s="160"/>
      <c r="AH304" s="170"/>
      <c r="AI304" s="108"/>
      <c r="AJ304" s="108"/>
      <c r="AK304" s="170"/>
      <c r="AL304" s="108"/>
      <c r="AM304" s="108"/>
      <c r="AN304" s="170"/>
      <c r="AO304" s="108"/>
      <c r="AP304" s="108"/>
      <c r="AQ304" s="170"/>
      <c r="AR304" s="108"/>
      <c r="AS304" s="108"/>
      <c r="AT304" s="170"/>
      <c r="AU304" s="108"/>
      <c r="AV304" s="108"/>
      <c r="AW304" s="170"/>
      <c r="AX304" s="108"/>
      <c r="AY304" s="108"/>
      <c r="AZ304" s="108"/>
      <c r="BA304" s="108"/>
      <c r="BB304" s="108"/>
      <c r="BC304" s="108"/>
      <c r="BD304" s="108"/>
      <c r="BE304" s="108"/>
      <c r="BF304" s="108"/>
      <c r="BG304" s="108"/>
      <c r="BH304" s="108"/>
      <c r="BI304" s="162" t="s">
        <v>278</v>
      </c>
      <c r="BJ304" s="158" t="s">
        <v>332</v>
      </c>
      <c r="BK304" s="162" t="s">
        <v>280</v>
      </c>
      <c r="BL304" s="138">
        <v>91</v>
      </c>
      <c r="BM304" s="160">
        <v>46043</v>
      </c>
      <c r="BN304" s="176">
        <v>2160201100</v>
      </c>
      <c r="BO304" s="158">
        <v>503</v>
      </c>
      <c r="BP304" s="160">
        <v>46043</v>
      </c>
      <c r="BQ304" s="172">
        <v>9185544</v>
      </c>
      <c r="BR304" s="136"/>
      <c r="BS304" s="137"/>
      <c r="BT304" s="108"/>
      <c r="BU304" s="108"/>
      <c r="BV304" s="108"/>
      <c r="BW304" s="108"/>
      <c r="BX304" s="108"/>
      <c r="BY304" s="161"/>
      <c r="BZ304" s="170"/>
      <c r="CA304" s="108"/>
      <c r="CB304" s="108"/>
      <c r="CC304" s="170"/>
      <c r="CD304" s="108"/>
      <c r="CE304" s="108"/>
      <c r="CF304" s="109"/>
      <c r="CG304" s="109"/>
      <c r="CH304" s="109"/>
      <c r="CI304" s="109"/>
      <c r="CJ304" s="109"/>
      <c r="CK304" s="109"/>
      <c r="CL304" s="109"/>
      <c r="CM304" s="109"/>
      <c r="CN304" s="109"/>
      <c r="CO304" s="109"/>
      <c r="CP304" s="109"/>
      <c r="CQ304" s="109"/>
      <c r="CR304" s="109"/>
      <c r="CS304" s="166" t="s">
        <v>933</v>
      </c>
      <c r="CT304" s="167">
        <v>40437751</v>
      </c>
      <c r="CU304" s="158">
        <v>283</v>
      </c>
      <c r="CV304" s="158" t="s">
        <v>760</v>
      </c>
      <c r="CW304" s="108"/>
      <c r="CX304" s="108"/>
      <c r="CY304" s="162">
        <v>8299</v>
      </c>
      <c r="CZ304" s="162" t="s">
        <v>290</v>
      </c>
      <c r="DA304" s="283">
        <f t="shared" si="15"/>
        <v>9185544</v>
      </c>
      <c r="DB304" s="284">
        <f t="shared" si="16"/>
        <v>0</v>
      </c>
      <c r="DC304" s="283">
        <f t="shared" si="17"/>
        <v>0</v>
      </c>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239" t="s">
        <v>2075</v>
      </c>
      <c r="EA304" s="235" t="s">
        <v>295</v>
      </c>
    </row>
    <row r="305" spans="1:131" hidden="1" x14ac:dyDescent="0.2">
      <c r="A305" s="164"/>
      <c r="B305" s="164" t="s">
        <v>2076</v>
      </c>
      <c r="C305" s="201">
        <v>1006797996</v>
      </c>
      <c r="D305" s="164" t="s">
        <v>953</v>
      </c>
      <c r="E305" s="164" t="s">
        <v>292</v>
      </c>
      <c r="F305" s="164" t="s">
        <v>317</v>
      </c>
      <c r="G305" s="98">
        <v>46043</v>
      </c>
      <c r="H305" s="105">
        <v>9185544</v>
      </c>
      <c r="I305" s="164" t="s">
        <v>2066</v>
      </c>
      <c r="J305" s="98">
        <v>46043</v>
      </c>
      <c r="K305" s="98">
        <v>46179</v>
      </c>
      <c r="L305" s="164" t="s">
        <v>288</v>
      </c>
      <c r="M305" s="164" t="s">
        <v>288</v>
      </c>
      <c r="N305" s="164" t="s">
        <v>288</v>
      </c>
      <c r="O305" s="138">
        <v>5</v>
      </c>
      <c r="P305" s="105">
        <v>2748958</v>
      </c>
      <c r="Q305" s="169">
        <v>46043</v>
      </c>
      <c r="R305" s="160">
        <v>46081</v>
      </c>
      <c r="S305" s="105">
        <v>2011433</v>
      </c>
      <c r="T305" s="102">
        <v>46082</v>
      </c>
      <c r="U305" s="102">
        <v>46112</v>
      </c>
      <c r="V305" s="105">
        <v>2011433</v>
      </c>
      <c r="W305" s="160">
        <v>46113</v>
      </c>
      <c r="X305" s="160">
        <v>46142</v>
      </c>
      <c r="Y305" s="105">
        <v>2011433</v>
      </c>
      <c r="Z305" s="160">
        <v>46143</v>
      </c>
      <c r="AA305" s="160">
        <v>46173</v>
      </c>
      <c r="AB305" s="105">
        <v>402287</v>
      </c>
      <c r="AC305" s="160">
        <v>46174</v>
      </c>
      <c r="AD305" s="160">
        <v>46179</v>
      </c>
      <c r="AE305" s="103"/>
      <c r="AF305" s="160"/>
      <c r="AG305" s="160"/>
      <c r="AH305" s="108"/>
      <c r="AI305" s="160"/>
      <c r="AJ305" s="160"/>
      <c r="AK305" s="170"/>
      <c r="AL305" s="108"/>
      <c r="AM305" s="108"/>
      <c r="AN305" s="170"/>
      <c r="AO305" s="108"/>
      <c r="AP305" s="108"/>
      <c r="AQ305" s="170"/>
      <c r="AR305" s="108"/>
      <c r="AS305" s="108"/>
      <c r="AT305" s="170"/>
      <c r="AU305" s="108"/>
      <c r="AV305" s="108"/>
      <c r="AW305" s="170"/>
      <c r="AX305" s="108"/>
      <c r="AY305" s="108"/>
      <c r="AZ305" s="108"/>
      <c r="BA305" s="108"/>
      <c r="BB305" s="108"/>
      <c r="BC305" s="108"/>
      <c r="BD305" s="108"/>
      <c r="BE305" s="108"/>
      <c r="BF305" s="108"/>
      <c r="BG305" s="108"/>
      <c r="BH305" s="108"/>
      <c r="BI305" s="162" t="s">
        <v>278</v>
      </c>
      <c r="BJ305" s="158" t="s">
        <v>332</v>
      </c>
      <c r="BK305" s="162" t="s">
        <v>280</v>
      </c>
      <c r="BL305" s="138">
        <v>91</v>
      </c>
      <c r="BM305" s="160">
        <v>46043</v>
      </c>
      <c r="BN305" s="176">
        <v>2160201100</v>
      </c>
      <c r="BO305" s="158">
        <v>505</v>
      </c>
      <c r="BP305" s="160">
        <v>46043</v>
      </c>
      <c r="BQ305" s="172">
        <v>9185544</v>
      </c>
      <c r="BR305" s="136"/>
      <c r="BS305" s="137"/>
      <c r="BT305" s="108"/>
      <c r="BU305" s="108"/>
      <c r="BV305" s="108"/>
      <c r="BW305" s="108"/>
      <c r="BX305" s="108"/>
      <c r="BY305" s="161"/>
      <c r="BZ305" s="170"/>
      <c r="CA305" s="108"/>
      <c r="CB305" s="108"/>
      <c r="CC305" s="170"/>
      <c r="CD305" s="108"/>
      <c r="CE305" s="108"/>
      <c r="CF305" s="109"/>
      <c r="CG305" s="109"/>
      <c r="CH305" s="109"/>
      <c r="CI305" s="109"/>
      <c r="CJ305" s="109"/>
      <c r="CK305" s="109"/>
      <c r="CL305" s="109"/>
      <c r="CM305" s="109"/>
      <c r="CN305" s="109"/>
      <c r="CO305" s="109"/>
      <c r="CP305" s="137"/>
      <c r="CQ305" s="109"/>
      <c r="CR305" s="109"/>
      <c r="CS305" s="166" t="s">
        <v>933</v>
      </c>
      <c r="CT305" s="168">
        <v>1006797996</v>
      </c>
      <c r="CU305" s="158">
        <v>283</v>
      </c>
      <c r="CV305" s="158" t="s">
        <v>760</v>
      </c>
      <c r="CW305" s="108"/>
      <c r="CX305" s="108"/>
      <c r="CY305" s="162">
        <v>7490</v>
      </c>
      <c r="CZ305" s="162" t="s">
        <v>290</v>
      </c>
      <c r="DA305" s="283">
        <f t="shared" si="15"/>
        <v>9185544</v>
      </c>
      <c r="DB305" s="284">
        <f t="shared" si="16"/>
        <v>0</v>
      </c>
      <c r="DC305" s="283">
        <f t="shared" si="17"/>
        <v>0</v>
      </c>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239" t="s">
        <v>2077</v>
      </c>
      <c r="EA305" s="235" t="s">
        <v>295</v>
      </c>
    </row>
    <row r="306" spans="1:131" hidden="1" x14ac:dyDescent="0.2">
      <c r="A306" s="164"/>
      <c r="B306" s="164" t="s">
        <v>2078</v>
      </c>
      <c r="C306" s="201">
        <v>1123562312</v>
      </c>
      <c r="D306" s="204" t="s">
        <v>1139</v>
      </c>
      <c r="E306" s="164" t="s">
        <v>292</v>
      </c>
      <c r="F306" s="164" t="s">
        <v>1140</v>
      </c>
      <c r="G306" s="98">
        <v>46043</v>
      </c>
      <c r="H306" s="105">
        <v>9185544</v>
      </c>
      <c r="I306" s="164" t="s">
        <v>2066</v>
      </c>
      <c r="J306" s="98">
        <v>46043</v>
      </c>
      <c r="K306" s="98">
        <v>46179</v>
      </c>
      <c r="L306" s="164" t="s">
        <v>288</v>
      </c>
      <c r="M306" s="164" t="s">
        <v>288</v>
      </c>
      <c r="N306" s="164" t="s">
        <v>288</v>
      </c>
      <c r="O306" s="138">
        <v>5</v>
      </c>
      <c r="P306" s="105">
        <v>2748958</v>
      </c>
      <c r="Q306" s="169">
        <v>46043</v>
      </c>
      <c r="R306" s="160">
        <v>46081</v>
      </c>
      <c r="S306" s="105">
        <v>2011433</v>
      </c>
      <c r="T306" s="102">
        <v>46082</v>
      </c>
      <c r="U306" s="102">
        <v>46112</v>
      </c>
      <c r="V306" s="105">
        <v>2011433</v>
      </c>
      <c r="W306" s="160">
        <v>46113</v>
      </c>
      <c r="X306" s="160">
        <v>46142</v>
      </c>
      <c r="Y306" s="105">
        <v>2011433</v>
      </c>
      <c r="Z306" s="160">
        <v>46143</v>
      </c>
      <c r="AA306" s="160">
        <v>46173</v>
      </c>
      <c r="AB306" s="105">
        <v>402287</v>
      </c>
      <c r="AC306" s="160">
        <v>46174</v>
      </c>
      <c r="AD306" s="160">
        <v>46179</v>
      </c>
      <c r="AE306" s="103"/>
      <c r="AF306" s="160"/>
      <c r="AG306" s="160"/>
      <c r="AH306" s="170"/>
      <c r="AI306" s="108"/>
      <c r="AJ306" s="108"/>
      <c r="AK306" s="170"/>
      <c r="AL306" s="108"/>
      <c r="AM306" s="108"/>
      <c r="AN306" s="170"/>
      <c r="AO306" s="108"/>
      <c r="AP306" s="108"/>
      <c r="AQ306" s="170"/>
      <c r="AR306" s="108"/>
      <c r="AS306" s="108"/>
      <c r="AT306" s="170"/>
      <c r="AU306" s="108"/>
      <c r="AV306" s="108"/>
      <c r="AW306" s="170"/>
      <c r="AX306" s="108"/>
      <c r="AY306" s="108"/>
      <c r="AZ306" s="108"/>
      <c r="BA306" s="108"/>
      <c r="BB306" s="108"/>
      <c r="BC306" s="108"/>
      <c r="BD306" s="108"/>
      <c r="BE306" s="108"/>
      <c r="BF306" s="108"/>
      <c r="BG306" s="108"/>
      <c r="BH306" s="108"/>
      <c r="BI306" s="162" t="s">
        <v>278</v>
      </c>
      <c r="BJ306" s="158" t="s">
        <v>332</v>
      </c>
      <c r="BK306" s="162" t="s">
        <v>280</v>
      </c>
      <c r="BL306" s="138">
        <v>91</v>
      </c>
      <c r="BM306" s="160">
        <v>46043</v>
      </c>
      <c r="BN306" s="176">
        <v>2160201100</v>
      </c>
      <c r="BO306" s="158">
        <v>516</v>
      </c>
      <c r="BP306" s="160">
        <v>46043</v>
      </c>
      <c r="BQ306" s="172">
        <v>9185544</v>
      </c>
      <c r="BR306" s="136"/>
      <c r="BS306" s="137"/>
      <c r="BT306" s="108"/>
      <c r="BU306" s="108"/>
      <c r="BV306" s="108"/>
      <c r="BW306" s="108"/>
      <c r="BX306" s="108"/>
      <c r="BY306" s="161"/>
      <c r="BZ306" s="170"/>
      <c r="CA306" s="108"/>
      <c r="CB306" s="108"/>
      <c r="CC306" s="170"/>
      <c r="CD306" s="108"/>
      <c r="CE306" s="108"/>
      <c r="CF306" s="109"/>
      <c r="CG306" s="109"/>
      <c r="CH306" s="109"/>
      <c r="CI306" s="109"/>
      <c r="CJ306" s="109"/>
      <c r="CK306" s="109"/>
      <c r="CL306" s="109"/>
      <c r="CM306" s="109"/>
      <c r="CN306" s="109"/>
      <c r="CO306" s="109"/>
      <c r="CP306" s="109"/>
      <c r="CQ306" s="109"/>
      <c r="CR306" s="109"/>
      <c r="CS306" s="166" t="s">
        <v>933</v>
      </c>
      <c r="CT306" s="168">
        <v>1123562312.0999999</v>
      </c>
      <c r="CU306" s="158">
        <v>283</v>
      </c>
      <c r="CV306" s="158" t="s">
        <v>760</v>
      </c>
      <c r="CW306" s="108"/>
      <c r="CX306" s="108"/>
      <c r="CY306" s="162">
        <v>7490</v>
      </c>
      <c r="CZ306" s="162" t="s">
        <v>290</v>
      </c>
      <c r="DA306" s="283">
        <f t="shared" si="15"/>
        <v>9185544</v>
      </c>
      <c r="DB306" s="284">
        <f t="shared" si="16"/>
        <v>0</v>
      </c>
      <c r="DC306" s="283">
        <f t="shared" si="17"/>
        <v>0</v>
      </c>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239" t="s">
        <v>2079</v>
      </c>
      <c r="EA306" s="235" t="s">
        <v>295</v>
      </c>
    </row>
    <row r="307" spans="1:131" hidden="1" x14ac:dyDescent="0.2">
      <c r="A307" s="164"/>
      <c r="B307" s="164" t="s">
        <v>2080</v>
      </c>
      <c r="C307" s="201">
        <v>1121964497</v>
      </c>
      <c r="D307" s="164" t="s">
        <v>823</v>
      </c>
      <c r="E307" s="164" t="s">
        <v>292</v>
      </c>
      <c r="F307" s="164" t="s">
        <v>317</v>
      </c>
      <c r="G307" s="98">
        <v>46043</v>
      </c>
      <c r="H307" s="105">
        <v>9185544</v>
      </c>
      <c r="I307" s="164" t="s">
        <v>2066</v>
      </c>
      <c r="J307" s="98">
        <v>46043</v>
      </c>
      <c r="K307" s="98">
        <v>46179</v>
      </c>
      <c r="L307" s="164" t="s">
        <v>288</v>
      </c>
      <c r="M307" s="164" t="s">
        <v>288</v>
      </c>
      <c r="N307" s="164" t="s">
        <v>288</v>
      </c>
      <c r="O307" s="138">
        <v>5</v>
      </c>
      <c r="P307" s="105">
        <v>2748958</v>
      </c>
      <c r="Q307" s="169">
        <v>46043</v>
      </c>
      <c r="R307" s="160">
        <v>46081</v>
      </c>
      <c r="S307" s="105">
        <v>2011433</v>
      </c>
      <c r="T307" s="102">
        <v>46082</v>
      </c>
      <c r="U307" s="102">
        <v>46112</v>
      </c>
      <c r="V307" s="105">
        <v>2011433</v>
      </c>
      <c r="W307" s="160">
        <v>46113</v>
      </c>
      <c r="X307" s="160">
        <v>46142</v>
      </c>
      <c r="Y307" s="105">
        <v>2011433</v>
      </c>
      <c r="Z307" s="160">
        <v>46143</v>
      </c>
      <c r="AA307" s="160">
        <v>46173</v>
      </c>
      <c r="AB307" s="105">
        <v>402287</v>
      </c>
      <c r="AC307" s="160">
        <v>46174</v>
      </c>
      <c r="AD307" s="160">
        <v>46179</v>
      </c>
      <c r="AE307" s="103"/>
      <c r="AF307" s="160"/>
      <c r="AG307" s="160"/>
      <c r="AH307" s="108"/>
      <c r="AI307" s="160"/>
      <c r="AJ307" s="160"/>
      <c r="AK307" s="170"/>
      <c r="AL307" s="108"/>
      <c r="AM307" s="108"/>
      <c r="AN307" s="170"/>
      <c r="AO307" s="108"/>
      <c r="AP307" s="108"/>
      <c r="AQ307" s="170"/>
      <c r="AR307" s="108"/>
      <c r="AS307" s="108"/>
      <c r="AT307" s="170"/>
      <c r="AU307" s="108"/>
      <c r="AV307" s="108"/>
      <c r="AW307" s="170"/>
      <c r="AX307" s="108"/>
      <c r="AY307" s="108"/>
      <c r="AZ307" s="108"/>
      <c r="BA307" s="108"/>
      <c r="BB307" s="108"/>
      <c r="BC307" s="108"/>
      <c r="BD307" s="108"/>
      <c r="BE307" s="108"/>
      <c r="BF307" s="108"/>
      <c r="BG307" s="108"/>
      <c r="BH307" s="108"/>
      <c r="BI307" s="162" t="s">
        <v>278</v>
      </c>
      <c r="BJ307" s="158" t="s">
        <v>332</v>
      </c>
      <c r="BK307" s="162" t="s">
        <v>280</v>
      </c>
      <c r="BL307" s="138">
        <v>91</v>
      </c>
      <c r="BM307" s="160">
        <v>46043</v>
      </c>
      <c r="BN307" s="176">
        <v>2160201100</v>
      </c>
      <c r="BO307" s="158">
        <v>515</v>
      </c>
      <c r="BP307" s="160">
        <v>46043</v>
      </c>
      <c r="BQ307" s="172">
        <v>9185544</v>
      </c>
      <c r="BR307" s="136"/>
      <c r="BS307" s="137"/>
      <c r="BT307" s="108"/>
      <c r="BU307" s="108"/>
      <c r="BV307" s="108"/>
      <c r="BW307" s="108"/>
      <c r="BX307" s="108"/>
      <c r="BY307" s="161"/>
      <c r="BZ307" s="170"/>
      <c r="CA307" s="108"/>
      <c r="CB307" s="108"/>
      <c r="CC307" s="170"/>
      <c r="CD307" s="108"/>
      <c r="CE307" s="108"/>
      <c r="CF307" s="109"/>
      <c r="CG307" s="109"/>
      <c r="CH307" s="109"/>
      <c r="CI307" s="109"/>
      <c r="CJ307" s="109"/>
      <c r="CK307" s="109"/>
      <c r="CL307" s="109"/>
      <c r="CM307" s="109"/>
      <c r="CN307" s="109"/>
      <c r="CO307" s="109"/>
      <c r="CP307" s="137"/>
      <c r="CQ307" s="109"/>
      <c r="CR307" s="109"/>
      <c r="CS307" s="166" t="s">
        <v>933</v>
      </c>
      <c r="CT307" s="99">
        <v>1121964497</v>
      </c>
      <c r="CU307" s="158">
        <v>283</v>
      </c>
      <c r="CV307" s="158" t="s">
        <v>760</v>
      </c>
      <c r="CW307" s="108"/>
      <c r="CX307" s="108"/>
      <c r="CY307" s="162">
        <v>8299</v>
      </c>
      <c r="CZ307" s="162" t="s">
        <v>290</v>
      </c>
      <c r="DA307" s="283">
        <f t="shared" si="15"/>
        <v>9185544</v>
      </c>
      <c r="DB307" s="284">
        <f t="shared" si="16"/>
        <v>0</v>
      </c>
      <c r="DC307" s="283">
        <f t="shared" si="17"/>
        <v>0</v>
      </c>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239" t="s">
        <v>2081</v>
      </c>
      <c r="EA307" s="235" t="s">
        <v>295</v>
      </c>
    </row>
    <row r="308" spans="1:131" hidden="1" x14ac:dyDescent="0.2">
      <c r="A308" s="164"/>
      <c r="B308" s="164" t="s">
        <v>2082</v>
      </c>
      <c r="C308" s="201">
        <v>1121931537</v>
      </c>
      <c r="D308" s="164" t="s">
        <v>1301</v>
      </c>
      <c r="E308" s="164" t="s">
        <v>292</v>
      </c>
      <c r="F308" s="164" t="s">
        <v>317</v>
      </c>
      <c r="G308" s="98">
        <v>46043</v>
      </c>
      <c r="H308" s="105">
        <v>9185544</v>
      </c>
      <c r="I308" s="164" t="s">
        <v>2066</v>
      </c>
      <c r="J308" s="98">
        <v>46043</v>
      </c>
      <c r="K308" s="98">
        <v>46179</v>
      </c>
      <c r="L308" s="164" t="s">
        <v>288</v>
      </c>
      <c r="M308" s="164" t="s">
        <v>288</v>
      </c>
      <c r="N308" s="164" t="s">
        <v>288</v>
      </c>
      <c r="O308" s="138">
        <v>5</v>
      </c>
      <c r="P308" s="105">
        <v>2748958</v>
      </c>
      <c r="Q308" s="169">
        <v>46043</v>
      </c>
      <c r="R308" s="160">
        <v>46081</v>
      </c>
      <c r="S308" s="105">
        <v>2011433</v>
      </c>
      <c r="T308" s="102">
        <v>46082</v>
      </c>
      <c r="U308" s="102">
        <v>46112</v>
      </c>
      <c r="V308" s="105">
        <v>2011433</v>
      </c>
      <c r="W308" s="160">
        <v>46113</v>
      </c>
      <c r="X308" s="160">
        <v>46142</v>
      </c>
      <c r="Y308" s="105">
        <v>2011433</v>
      </c>
      <c r="Z308" s="160">
        <v>46143</v>
      </c>
      <c r="AA308" s="160">
        <v>46173</v>
      </c>
      <c r="AB308" s="105">
        <v>402287</v>
      </c>
      <c r="AC308" s="160">
        <v>46174</v>
      </c>
      <c r="AD308" s="160">
        <v>46179</v>
      </c>
      <c r="AE308" s="103"/>
      <c r="AF308" s="160"/>
      <c r="AG308" s="160"/>
      <c r="AH308" s="170"/>
      <c r="AI308" s="108"/>
      <c r="AJ308" s="108"/>
      <c r="AK308" s="170"/>
      <c r="AL308" s="108"/>
      <c r="AM308" s="108"/>
      <c r="AN308" s="170"/>
      <c r="AO308" s="108"/>
      <c r="AP308" s="108"/>
      <c r="AQ308" s="170"/>
      <c r="AR308" s="108"/>
      <c r="AS308" s="108"/>
      <c r="AT308" s="170"/>
      <c r="AU308" s="108"/>
      <c r="AV308" s="108"/>
      <c r="AW308" s="170"/>
      <c r="AX308" s="108"/>
      <c r="AY308" s="108"/>
      <c r="AZ308" s="108"/>
      <c r="BA308" s="108"/>
      <c r="BB308" s="108"/>
      <c r="BC308" s="108"/>
      <c r="BD308" s="108"/>
      <c r="BE308" s="108"/>
      <c r="BF308" s="108"/>
      <c r="BG308" s="108"/>
      <c r="BH308" s="108"/>
      <c r="BI308" s="162" t="s">
        <v>278</v>
      </c>
      <c r="BJ308" s="158" t="s">
        <v>332</v>
      </c>
      <c r="BK308" s="162" t="s">
        <v>280</v>
      </c>
      <c r="BL308" s="138">
        <v>91</v>
      </c>
      <c r="BM308" s="160">
        <v>46043</v>
      </c>
      <c r="BN308" s="176">
        <v>2160201100</v>
      </c>
      <c r="BO308" s="158">
        <v>512</v>
      </c>
      <c r="BP308" s="160">
        <v>46043</v>
      </c>
      <c r="BQ308" s="172">
        <v>9185544</v>
      </c>
      <c r="BR308" s="136"/>
      <c r="BS308" s="137"/>
      <c r="BT308" s="108"/>
      <c r="BU308" s="108"/>
      <c r="BV308" s="108"/>
      <c r="BW308" s="108"/>
      <c r="BX308" s="108"/>
      <c r="BY308" s="161"/>
      <c r="BZ308" s="170"/>
      <c r="CA308" s="108"/>
      <c r="CB308" s="108"/>
      <c r="CC308" s="170"/>
      <c r="CD308" s="108"/>
      <c r="CE308" s="108"/>
      <c r="CF308" s="109"/>
      <c r="CG308" s="109"/>
      <c r="CH308" s="109"/>
      <c r="CI308" s="109"/>
      <c r="CJ308" s="109"/>
      <c r="CK308" s="109"/>
      <c r="CL308" s="109"/>
      <c r="CM308" s="109"/>
      <c r="CN308" s="109"/>
      <c r="CO308" s="109"/>
      <c r="CP308" s="109"/>
      <c r="CQ308" s="109"/>
      <c r="CR308" s="109"/>
      <c r="CS308" s="166" t="s">
        <v>933</v>
      </c>
      <c r="CT308" s="168">
        <v>1121931537</v>
      </c>
      <c r="CU308" s="158">
        <v>283</v>
      </c>
      <c r="CV308" s="158" t="s">
        <v>760</v>
      </c>
      <c r="CW308" s="108"/>
      <c r="CX308" s="108"/>
      <c r="CY308" s="164">
        <v>7490</v>
      </c>
      <c r="CZ308" s="159" t="s">
        <v>290</v>
      </c>
      <c r="DA308" s="283">
        <f t="shared" si="15"/>
        <v>9185544</v>
      </c>
      <c r="DB308" s="284">
        <f t="shared" si="16"/>
        <v>0</v>
      </c>
      <c r="DC308" s="283">
        <f t="shared" si="17"/>
        <v>0</v>
      </c>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239" t="s">
        <v>2083</v>
      </c>
      <c r="EA308" s="235" t="s">
        <v>295</v>
      </c>
    </row>
    <row r="309" spans="1:131" hidden="1" x14ac:dyDescent="0.2">
      <c r="A309" s="164"/>
      <c r="B309" s="164" t="s">
        <v>2084</v>
      </c>
      <c r="C309" s="201">
        <v>1018405643</v>
      </c>
      <c r="D309" s="164" t="s">
        <v>903</v>
      </c>
      <c r="E309" s="164" t="s">
        <v>292</v>
      </c>
      <c r="F309" s="164" t="s">
        <v>317</v>
      </c>
      <c r="G309" s="98">
        <v>46043</v>
      </c>
      <c r="H309" s="105">
        <v>9185544</v>
      </c>
      <c r="I309" s="164" t="s">
        <v>2066</v>
      </c>
      <c r="J309" s="98">
        <v>46043</v>
      </c>
      <c r="K309" s="98">
        <v>46179</v>
      </c>
      <c r="L309" s="164" t="s">
        <v>288</v>
      </c>
      <c r="M309" s="164" t="s">
        <v>288</v>
      </c>
      <c r="N309" s="164" t="s">
        <v>288</v>
      </c>
      <c r="O309" s="138">
        <v>5</v>
      </c>
      <c r="P309" s="105">
        <v>2748958</v>
      </c>
      <c r="Q309" s="169">
        <v>46043</v>
      </c>
      <c r="R309" s="160">
        <v>46081</v>
      </c>
      <c r="S309" s="105">
        <v>2011433</v>
      </c>
      <c r="T309" s="102">
        <v>46082</v>
      </c>
      <c r="U309" s="102">
        <v>46112</v>
      </c>
      <c r="V309" s="105">
        <v>2011433</v>
      </c>
      <c r="W309" s="160">
        <v>46113</v>
      </c>
      <c r="X309" s="160">
        <v>46142</v>
      </c>
      <c r="Y309" s="105">
        <v>2011433</v>
      </c>
      <c r="Z309" s="160">
        <v>46143</v>
      </c>
      <c r="AA309" s="160">
        <v>46173</v>
      </c>
      <c r="AB309" s="105">
        <v>402287</v>
      </c>
      <c r="AC309" s="160">
        <v>46174</v>
      </c>
      <c r="AD309" s="160">
        <v>46179</v>
      </c>
      <c r="AE309" s="103"/>
      <c r="AF309" s="160"/>
      <c r="AG309" s="160"/>
      <c r="AH309" s="108"/>
      <c r="AI309" s="160"/>
      <c r="AJ309" s="160"/>
      <c r="AK309" s="170"/>
      <c r="AL309" s="108"/>
      <c r="AM309" s="108"/>
      <c r="AN309" s="170"/>
      <c r="AO309" s="108"/>
      <c r="AP309" s="108"/>
      <c r="AQ309" s="170"/>
      <c r="AR309" s="108"/>
      <c r="AS309" s="108"/>
      <c r="AT309" s="170"/>
      <c r="AU309" s="108"/>
      <c r="AV309" s="108"/>
      <c r="AW309" s="170"/>
      <c r="AX309" s="108"/>
      <c r="AY309" s="108"/>
      <c r="AZ309" s="108"/>
      <c r="BA309" s="108"/>
      <c r="BB309" s="108"/>
      <c r="BC309" s="108"/>
      <c r="BD309" s="108"/>
      <c r="BE309" s="108"/>
      <c r="BF309" s="108"/>
      <c r="BG309" s="108"/>
      <c r="BH309" s="108"/>
      <c r="BI309" s="162" t="s">
        <v>278</v>
      </c>
      <c r="BJ309" s="158" t="s">
        <v>332</v>
      </c>
      <c r="BK309" s="162" t="s">
        <v>280</v>
      </c>
      <c r="BL309" s="138">
        <v>91</v>
      </c>
      <c r="BM309" s="160">
        <v>46043</v>
      </c>
      <c r="BN309" s="176">
        <v>2160201100</v>
      </c>
      <c r="BO309" s="158">
        <v>507</v>
      </c>
      <c r="BP309" s="160">
        <v>46043</v>
      </c>
      <c r="BQ309" s="172">
        <v>9185544</v>
      </c>
      <c r="BR309" s="136"/>
      <c r="BS309" s="137"/>
      <c r="BT309" s="108"/>
      <c r="BU309" s="108"/>
      <c r="BV309" s="108"/>
      <c r="BW309" s="108"/>
      <c r="BX309" s="108"/>
      <c r="BY309" s="161"/>
      <c r="BZ309" s="170"/>
      <c r="CA309" s="108"/>
      <c r="CB309" s="108"/>
      <c r="CC309" s="170"/>
      <c r="CD309" s="108"/>
      <c r="CE309" s="108"/>
      <c r="CF309" s="109"/>
      <c r="CG309" s="109"/>
      <c r="CH309" s="109"/>
      <c r="CI309" s="109"/>
      <c r="CJ309" s="109"/>
      <c r="CK309" s="109"/>
      <c r="CL309" s="109"/>
      <c r="CM309" s="109"/>
      <c r="CN309" s="109"/>
      <c r="CO309" s="109"/>
      <c r="CP309" s="137"/>
      <c r="CQ309" s="109"/>
      <c r="CR309" s="109"/>
      <c r="CS309" s="166" t="s">
        <v>933</v>
      </c>
      <c r="CT309" s="99">
        <v>1018405643</v>
      </c>
      <c r="CU309" s="158">
        <v>283</v>
      </c>
      <c r="CV309" s="158" t="s">
        <v>760</v>
      </c>
      <c r="CW309" s="108"/>
      <c r="CX309" s="108"/>
      <c r="CY309" s="162">
        <v>8299</v>
      </c>
      <c r="CZ309" s="162" t="s">
        <v>290</v>
      </c>
      <c r="DA309" s="283">
        <f t="shared" si="15"/>
        <v>9185544</v>
      </c>
      <c r="DB309" s="284">
        <f t="shared" si="16"/>
        <v>0</v>
      </c>
      <c r="DC309" s="283">
        <f t="shared" si="17"/>
        <v>0</v>
      </c>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239" t="s">
        <v>2085</v>
      </c>
      <c r="EA309" s="235" t="s">
        <v>295</v>
      </c>
    </row>
    <row r="310" spans="1:131" hidden="1" x14ac:dyDescent="0.2">
      <c r="A310" s="164"/>
      <c r="B310" s="164" t="s">
        <v>2086</v>
      </c>
      <c r="C310" s="201">
        <v>1121871654</v>
      </c>
      <c r="D310" s="164" t="s">
        <v>833</v>
      </c>
      <c r="E310" s="164" t="s">
        <v>291</v>
      </c>
      <c r="F310" s="164" t="s">
        <v>834</v>
      </c>
      <c r="G310" s="98">
        <v>46043</v>
      </c>
      <c r="H310" s="105">
        <v>20057876</v>
      </c>
      <c r="I310" s="164" t="s">
        <v>1086</v>
      </c>
      <c r="J310" s="98">
        <v>46043</v>
      </c>
      <c r="K310" s="98">
        <v>46189</v>
      </c>
      <c r="L310" s="164" t="s">
        <v>288</v>
      </c>
      <c r="M310" s="164" t="s">
        <v>288</v>
      </c>
      <c r="N310" s="164" t="s">
        <v>288</v>
      </c>
      <c r="O310" s="138">
        <v>5</v>
      </c>
      <c r="P310" s="105">
        <v>5594373</v>
      </c>
      <c r="Q310" s="169">
        <v>46043</v>
      </c>
      <c r="R310" s="160">
        <v>46081</v>
      </c>
      <c r="S310" s="105">
        <v>4093444</v>
      </c>
      <c r="T310" s="102">
        <v>46082</v>
      </c>
      <c r="U310" s="102">
        <v>46112</v>
      </c>
      <c r="V310" s="105">
        <v>4093444</v>
      </c>
      <c r="W310" s="160">
        <v>46113</v>
      </c>
      <c r="X310" s="160">
        <v>46142</v>
      </c>
      <c r="Y310" s="105">
        <v>4093444</v>
      </c>
      <c r="Z310" s="160">
        <v>46143</v>
      </c>
      <c r="AA310" s="160">
        <v>46173</v>
      </c>
      <c r="AB310" s="105">
        <v>2183171</v>
      </c>
      <c r="AC310" s="160">
        <v>46174</v>
      </c>
      <c r="AD310" s="160">
        <v>46189</v>
      </c>
      <c r="AE310" s="103"/>
      <c r="AF310" s="160"/>
      <c r="AG310" s="160"/>
      <c r="AH310" s="170"/>
      <c r="AI310" s="108"/>
      <c r="AJ310" s="108"/>
      <c r="AK310" s="170"/>
      <c r="AL310" s="108"/>
      <c r="AM310" s="108"/>
      <c r="AN310" s="170"/>
      <c r="AO310" s="108"/>
      <c r="AP310" s="108"/>
      <c r="AQ310" s="170"/>
      <c r="AR310" s="108"/>
      <c r="AS310" s="108"/>
      <c r="AT310" s="170"/>
      <c r="AU310" s="108"/>
      <c r="AV310" s="108"/>
      <c r="AW310" s="170"/>
      <c r="AX310" s="108"/>
      <c r="AY310" s="108"/>
      <c r="AZ310" s="108"/>
      <c r="BA310" s="108"/>
      <c r="BB310" s="108"/>
      <c r="BC310" s="108"/>
      <c r="BD310" s="108"/>
      <c r="BE310" s="108"/>
      <c r="BF310" s="108"/>
      <c r="BG310" s="108"/>
      <c r="BH310" s="108"/>
      <c r="BI310" s="162" t="s">
        <v>278</v>
      </c>
      <c r="BJ310" s="158" t="s">
        <v>332</v>
      </c>
      <c r="BK310" s="162" t="s">
        <v>280</v>
      </c>
      <c r="BL310" s="138">
        <v>91</v>
      </c>
      <c r="BM310" s="160">
        <v>46043</v>
      </c>
      <c r="BN310" s="176">
        <v>2160201100</v>
      </c>
      <c r="BO310" s="158">
        <v>510</v>
      </c>
      <c r="BP310" s="160">
        <v>46043</v>
      </c>
      <c r="BQ310" s="172">
        <v>20057876</v>
      </c>
      <c r="BR310" s="136"/>
      <c r="BS310" s="137"/>
      <c r="BT310" s="108"/>
      <c r="BU310" s="108"/>
      <c r="BV310" s="108"/>
      <c r="BW310" s="108"/>
      <c r="BX310" s="108"/>
      <c r="BY310" s="161"/>
      <c r="BZ310" s="170"/>
      <c r="CA310" s="108"/>
      <c r="CB310" s="108"/>
      <c r="CC310" s="170"/>
      <c r="CD310" s="108"/>
      <c r="CE310" s="108"/>
      <c r="CF310" s="109"/>
      <c r="CG310" s="109"/>
      <c r="CH310" s="109"/>
      <c r="CI310" s="109"/>
      <c r="CJ310" s="109"/>
      <c r="CK310" s="109"/>
      <c r="CL310" s="109"/>
      <c r="CM310" s="109"/>
      <c r="CN310" s="109"/>
      <c r="CO310" s="109"/>
      <c r="CP310" s="109"/>
      <c r="CQ310" s="109"/>
      <c r="CR310" s="109"/>
      <c r="CS310" s="166" t="s">
        <v>2087</v>
      </c>
      <c r="CT310" s="167">
        <v>1121871654</v>
      </c>
      <c r="CU310" s="158">
        <v>283</v>
      </c>
      <c r="CV310" s="158" t="s">
        <v>759</v>
      </c>
      <c r="CW310" s="108"/>
      <c r="CX310" s="108"/>
      <c r="CY310" s="162">
        <v>8299</v>
      </c>
      <c r="CZ310" s="162" t="s">
        <v>290</v>
      </c>
      <c r="DA310" s="283">
        <f t="shared" si="15"/>
        <v>20057876</v>
      </c>
      <c r="DB310" s="284">
        <f t="shared" si="16"/>
        <v>0</v>
      </c>
      <c r="DC310" s="283">
        <f t="shared" si="17"/>
        <v>0</v>
      </c>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239" t="s">
        <v>2088</v>
      </c>
      <c r="EA310" s="235" t="s">
        <v>275</v>
      </c>
    </row>
    <row r="311" spans="1:131" hidden="1" x14ac:dyDescent="0.2">
      <c r="A311" s="200"/>
      <c r="B311" s="164" t="s">
        <v>2089</v>
      </c>
      <c r="C311" s="203">
        <v>17333043</v>
      </c>
      <c r="D311" s="108" t="s">
        <v>470</v>
      </c>
      <c r="E311" s="164" t="s">
        <v>291</v>
      </c>
      <c r="F311" s="164" t="s">
        <v>471</v>
      </c>
      <c r="G311" s="98">
        <v>46043</v>
      </c>
      <c r="H311" s="105">
        <v>23878423</v>
      </c>
      <c r="I311" s="164" t="s">
        <v>2090</v>
      </c>
      <c r="J311" s="98">
        <v>46043</v>
      </c>
      <c r="K311" s="98">
        <v>46218</v>
      </c>
      <c r="L311" s="164" t="s">
        <v>288</v>
      </c>
      <c r="M311" s="164" t="s">
        <v>288</v>
      </c>
      <c r="N311" s="164" t="s">
        <v>288</v>
      </c>
      <c r="O311" s="138">
        <v>6</v>
      </c>
      <c r="P311" s="105">
        <v>5457925</v>
      </c>
      <c r="Q311" s="169">
        <v>46043</v>
      </c>
      <c r="R311" s="160">
        <v>46081</v>
      </c>
      <c r="S311" s="105">
        <v>4093444</v>
      </c>
      <c r="T311" s="102">
        <v>46082</v>
      </c>
      <c r="U311" s="102">
        <v>46112</v>
      </c>
      <c r="V311" s="105">
        <v>4093444</v>
      </c>
      <c r="W311" s="160">
        <v>46113</v>
      </c>
      <c r="X311" s="160">
        <v>46142</v>
      </c>
      <c r="Y311" s="105">
        <v>4093444</v>
      </c>
      <c r="Z311" s="160">
        <v>46143</v>
      </c>
      <c r="AA311" s="160">
        <v>46173</v>
      </c>
      <c r="AB311" s="105">
        <v>4093444</v>
      </c>
      <c r="AC311" s="160">
        <v>46174</v>
      </c>
      <c r="AD311" s="160">
        <v>46203</v>
      </c>
      <c r="AE311" s="103">
        <v>2046722</v>
      </c>
      <c r="AF311" s="160">
        <v>46204</v>
      </c>
      <c r="AG311" s="160">
        <v>46218</v>
      </c>
      <c r="AH311" s="108"/>
      <c r="AI311" s="160"/>
      <c r="AJ311" s="160"/>
      <c r="AK311" s="170"/>
      <c r="AL311" s="108"/>
      <c r="AM311" s="108"/>
      <c r="AN311" s="170"/>
      <c r="AO311" s="108"/>
      <c r="AP311" s="108"/>
      <c r="AQ311" s="170"/>
      <c r="AR311" s="108"/>
      <c r="AS311" s="108"/>
      <c r="AT311" s="170"/>
      <c r="AU311" s="108"/>
      <c r="AV311" s="108"/>
      <c r="AW311" s="170"/>
      <c r="AX311" s="108"/>
      <c r="AY311" s="108"/>
      <c r="AZ311" s="108"/>
      <c r="BA311" s="108"/>
      <c r="BB311" s="108"/>
      <c r="BC311" s="108"/>
      <c r="BD311" s="108"/>
      <c r="BE311" s="108"/>
      <c r="BF311" s="108"/>
      <c r="BG311" s="108"/>
      <c r="BH311" s="108"/>
      <c r="BI311" s="162" t="s">
        <v>278</v>
      </c>
      <c r="BJ311" s="158" t="s">
        <v>332</v>
      </c>
      <c r="BK311" s="162" t="s">
        <v>280</v>
      </c>
      <c r="BL311" s="138">
        <v>91</v>
      </c>
      <c r="BM311" s="160">
        <v>46043</v>
      </c>
      <c r="BN311" s="176">
        <v>2160201100</v>
      </c>
      <c r="BO311" s="158">
        <v>499</v>
      </c>
      <c r="BP311" s="160">
        <v>46043</v>
      </c>
      <c r="BQ311" s="172">
        <v>23878423</v>
      </c>
      <c r="BR311" s="136"/>
      <c r="BS311" s="137"/>
      <c r="BT311" s="108"/>
      <c r="BU311" s="108"/>
      <c r="BV311" s="108"/>
      <c r="BW311" s="108"/>
      <c r="BX311" s="108"/>
      <c r="BY311" s="161"/>
      <c r="BZ311" s="170"/>
      <c r="CA311" s="108"/>
      <c r="CB311" s="108"/>
      <c r="CC311" s="170"/>
      <c r="CD311" s="108"/>
      <c r="CE311" s="108"/>
      <c r="CF311" s="109"/>
      <c r="CG311" s="109"/>
      <c r="CH311" s="109"/>
      <c r="CI311" s="109"/>
      <c r="CJ311" s="109"/>
      <c r="CK311" s="109"/>
      <c r="CL311" s="109"/>
      <c r="CM311" s="109"/>
      <c r="CN311" s="109"/>
      <c r="CO311" s="109"/>
      <c r="CP311" s="137"/>
      <c r="CQ311" s="109"/>
      <c r="CR311" s="109"/>
      <c r="CS311" s="166" t="s">
        <v>2091</v>
      </c>
      <c r="CT311" s="168">
        <v>17333043</v>
      </c>
      <c r="CU311" s="158">
        <v>283</v>
      </c>
      <c r="CV311" s="158" t="s">
        <v>759</v>
      </c>
      <c r="CW311" s="108"/>
      <c r="CX311" s="108"/>
      <c r="CY311" s="162">
        <v>8299</v>
      </c>
      <c r="CZ311" s="162" t="s">
        <v>290</v>
      </c>
      <c r="DA311" s="283">
        <f t="shared" si="15"/>
        <v>23878423</v>
      </c>
      <c r="DB311" s="284">
        <f t="shared" si="16"/>
        <v>0</v>
      </c>
      <c r="DC311" s="283">
        <f t="shared" si="17"/>
        <v>0</v>
      </c>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239" t="s">
        <v>2092</v>
      </c>
      <c r="EA311" s="235" t="s">
        <v>275</v>
      </c>
    </row>
    <row r="312" spans="1:131" hidden="1" x14ac:dyDescent="0.2">
      <c r="A312" s="200"/>
      <c r="B312" s="164" t="s">
        <v>2093</v>
      </c>
      <c r="C312" s="201">
        <v>1121873518</v>
      </c>
      <c r="D312" s="164" t="s">
        <v>826</v>
      </c>
      <c r="E312" s="164" t="s">
        <v>291</v>
      </c>
      <c r="F312" s="164" t="s">
        <v>827</v>
      </c>
      <c r="G312" s="98">
        <v>46043</v>
      </c>
      <c r="H312" s="105">
        <v>20057876</v>
      </c>
      <c r="I312" s="164" t="s">
        <v>1086</v>
      </c>
      <c r="J312" s="98">
        <v>46043</v>
      </c>
      <c r="K312" s="98">
        <v>46189</v>
      </c>
      <c r="L312" s="164" t="s">
        <v>288</v>
      </c>
      <c r="M312" s="164" t="s">
        <v>288</v>
      </c>
      <c r="N312" s="164" t="s">
        <v>288</v>
      </c>
      <c r="O312" s="138">
        <v>5</v>
      </c>
      <c r="P312" s="105">
        <v>5594373</v>
      </c>
      <c r="Q312" s="169">
        <v>46043</v>
      </c>
      <c r="R312" s="160">
        <v>46081</v>
      </c>
      <c r="S312" s="105">
        <v>4093444</v>
      </c>
      <c r="T312" s="102">
        <v>46082</v>
      </c>
      <c r="U312" s="102">
        <v>46112</v>
      </c>
      <c r="V312" s="105">
        <v>4093444</v>
      </c>
      <c r="W312" s="160">
        <v>46113</v>
      </c>
      <c r="X312" s="160">
        <v>46142</v>
      </c>
      <c r="Y312" s="105">
        <v>4093444</v>
      </c>
      <c r="Z312" s="160">
        <v>46143</v>
      </c>
      <c r="AA312" s="160">
        <v>46173</v>
      </c>
      <c r="AB312" s="105">
        <v>2183171</v>
      </c>
      <c r="AC312" s="160">
        <v>46174</v>
      </c>
      <c r="AD312" s="160">
        <v>46189</v>
      </c>
      <c r="AE312" s="103"/>
      <c r="AF312" s="160"/>
      <c r="AG312" s="160"/>
      <c r="AH312" s="170"/>
      <c r="AI312" s="108"/>
      <c r="AJ312" s="108"/>
      <c r="AK312" s="170"/>
      <c r="AL312" s="108"/>
      <c r="AM312" s="108"/>
      <c r="AN312" s="170"/>
      <c r="AO312" s="108"/>
      <c r="AP312" s="108"/>
      <c r="AQ312" s="170"/>
      <c r="AR312" s="108"/>
      <c r="AS312" s="108"/>
      <c r="AT312" s="170"/>
      <c r="AU312" s="108"/>
      <c r="AV312" s="108"/>
      <c r="AW312" s="170"/>
      <c r="AX312" s="108"/>
      <c r="AY312" s="108"/>
      <c r="AZ312" s="108"/>
      <c r="BA312" s="108"/>
      <c r="BB312" s="108"/>
      <c r="BC312" s="108"/>
      <c r="BD312" s="108"/>
      <c r="BE312" s="108"/>
      <c r="BF312" s="108"/>
      <c r="BG312" s="108"/>
      <c r="BH312" s="108"/>
      <c r="BI312" s="162" t="s">
        <v>278</v>
      </c>
      <c r="BJ312" s="158" t="s">
        <v>332</v>
      </c>
      <c r="BK312" s="162" t="s">
        <v>280</v>
      </c>
      <c r="BL312" s="138">
        <v>91</v>
      </c>
      <c r="BM312" s="160">
        <v>46043</v>
      </c>
      <c r="BN312" s="176">
        <v>2160201100</v>
      </c>
      <c r="BO312" s="158">
        <v>511</v>
      </c>
      <c r="BP312" s="160">
        <v>46043</v>
      </c>
      <c r="BQ312" s="172">
        <v>20057876</v>
      </c>
      <c r="BR312" s="136"/>
      <c r="BS312" s="137"/>
      <c r="BT312" s="108"/>
      <c r="BU312" s="108"/>
      <c r="BV312" s="108"/>
      <c r="BW312" s="108"/>
      <c r="BX312" s="108"/>
      <c r="BY312" s="161"/>
      <c r="BZ312" s="170"/>
      <c r="CA312" s="108"/>
      <c r="CB312" s="108"/>
      <c r="CC312" s="170"/>
      <c r="CD312" s="108"/>
      <c r="CE312" s="108"/>
      <c r="CF312" s="109"/>
      <c r="CG312" s="109"/>
      <c r="CH312" s="109"/>
      <c r="CI312" s="109"/>
      <c r="CJ312" s="109"/>
      <c r="CK312" s="109"/>
      <c r="CL312" s="109"/>
      <c r="CM312" s="109"/>
      <c r="CN312" s="109"/>
      <c r="CO312" s="109"/>
      <c r="CP312" s="109"/>
      <c r="CQ312" s="109"/>
      <c r="CR312" s="109"/>
      <c r="CS312" s="166" t="s">
        <v>2094</v>
      </c>
      <c r="CT312" s="167">
        <v>1121873518.9000001</v>
      </c>
      <c r="CU312" s="158">
        <v>283</v>
      </c>
      <c r="CV312" s="158" t="s">
        <v>759</v>
      </c>
      <c r="CW312" s="108"/>
      <c r="CX312" s="108"/>
      <c r="CY312" s="162">
        <v>8299</v>
      </c>
      <c r="CZ312" s="162" t="s">
        <v>290</v>
      </c>
      <c r="DA312" s="283">
        <f t="shared" si="15"/>
        <v>20057876</v>
      </c>
      <c r="DB312" s="284">
        <f t="shared" si="16"/>
        <v>0</v>
      </c>
      <c r="DC312" s="283">
        <f t="shared" si="17"/>
        <v>0</v>
      </c>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239" t="s">
        <v>2095</v>
      </c>
      <c r="EA312" s="180" t="s">
        <v>275</v>
      </c>
    </row>
    <row r="313" spans="1:131" hidden="1" x14ac:dyDescent="0.2">
      <c r="A313" s="164"/>
      <c r="B313" s="164" t="s">
        <v>2096</v>
      </c>
      <c r="C313" s="201">
        <v>17423124</v>
      </c>
      <c r="D313" s="164" t="s">
        <v>829</v>
      </c>
      <c r="E313" s="164" t="s">
        <v>291</v>
      </c>
      <c r="F313" s="164" t="s">
        <v>830</v>
      </c>
      <c r="G313" s="98">
        <v>46043</v>
      </c>
      <c r="H313" s="105">
        <v>20057876</v>
      </c>
      <c r="I313" s="164" t="s">
        <v>1086</v>
      </c>
      <c r="J313" s="98">
        <v>46043</v>
      </c>
      <c r="K313" s="98">
        <v>46189</v>
      </c>
      <c r="L313" s="164" t="s">
        <v>288</v>
      </c>
      <c r="M313" s="164" t="s">
        <v>288</v>
      </c>
      <c r="N313" s="164" t="s">
        <v>288</v>
      </c>
      <c r="O313" s="138">
        <v>5</v>
      </c>
      <c r="P313" s="105">
        <v>5594373</v>
      </c>
      <c r="Q313" s="169">
        <v>46043</v>
      </c>
      <c r="R313" s="160">
        <v>46081</v>
      </c>
      <c r="S313" s="105">
        <v>4093444</v>
      </c>
      <c r="T313" s="102">
        <v>46082</v>
      </c>
      <c r="U313" s="102">
        <v>46112</v>
      </c>
      <c r="V313" s="105">
        <v>4093444</v>
      </c>
      <c r="W313" s="160">
        <v>46113</v>
      </c>
      <c r="X313" s="160">
        <v>46142</v>
      </c>
      <c r="Y313" s="105">
        <v>4093444</v>
      </c>
      <c r="Z313" s="160">
        <v>46143</v>
      </c>
      <c r="AA313" s="160">
        <v>46173</v>
      </c>
      <c r="AB313" s="105">
        <v>2183171</v>
      </c>
      <c r="AC313" s="160">
        <v>46174</v>
      </c>
      <c r="AD313" s="160">
        <v>46189</v>
      </c>
      <c r="AE313" s="103"/>
      <c r="AF313" s="160"/>
      <c r="AG313" s="160"/>
      <c r="AH313" s="108"/>
      <c r="AI313" s="160"/>
      <c r="AJ313" s="160"/>
      <c r="AK313" s="170"/>
      <c r="AL313" s="108"/>
      <c r="AM313" s="108"/>
      <c r="AN313" s="170"/>
      <c r="AO313" s="108"/>
      <c r="AP313" s="108"/>
      <c r="AQ313" s="170"/>
      <c r="AR313" s="108"/>
      <c r="AS313" s="108"/>
      <c r="AT313" s="170"/>
      <c r="AU313" s="108"/>
      <c r="AV313" s="108"/>
      <c r="AW313" s="170"/>
      <c r="AX313" s="108"/>
      <c r="AY313" s="108"/>
      <c r="AZ313" s="108"/>
      <c r="BA313" s="108"/>
      <c r="BB313" s="108"/>
      <c r="BC313" s="108"/>
      <c r="BD313" s="108"/>
      <c r="BE313" s="108"/>
      <c r="BF313" s="108"/>
      <c r="BG313" s="108"/>
      <c r="BH313" s="108"/>
      <c r="BI313" s="162" t="s">
        <v>278</v>
      </c>
      <c r="BJ313" s="158" t="s">
        <v>332</v>
      </c>
      <c r="BK313" s="162" t="s">
        <v>280</v>
      </c>
      <c r="BL313" s="138">
        <v>91</v>
      </c>
      <c r="BM313" s="160">
        <v>46043</v>
      </c>
      <c r="BN313" s="176">
        <v>2160201100</v>
      </c>
      <c r="BO313" s="158">
        <v>500</v>
      </c>
      <c r="BP313" s="160">
        <v>46043</v>
      </c>
      <c r="BQ313" s="172">
        <v>20057876</v>
      </c>
      <c r="BR313" s="136"/>
      <c r="BS313" s="137"/>
      <c r="BT313" s="108"/>
      <c r="BU313" s="108"/>
      <c r="BV313" s="108"/>
      <c r="BW313" s="108"/>
      <c r="BX313" s="108"/>
      <c r="BY313" s="161"/>
      <c r="BZ313" s="170"/>
      <c r="CA313" s="108"/>
      <c r="CB313" s="108"/>
      <c r="CC313" s="170"/>
      <c r="CD313" s="108"/>
      <c r="CE313" s="108"/>
      <c r="CF313" s="109"/>
      <c r="CG313" s="109"/>
      <c r="CH313" s="109"/>
      <c r="CI313" s="109"/>
      <c r="CJ313" s="109"/>
      <c r="CK313" s="109"/>
      <c r="CL313" s="109"/>
      <c r="CM313" s="109"/>
      <c r="CN313" s="109"/>
      <c r="CO313" s="109"/>
      <c r="CP313" s="137"/>
      <c r="CQ313" s="109"/>
      <c r="CR313" s="109"/>
      <c r="CS313" s="166" t="s">
        <v>2097</v>
      </c>
      <c r="CT313" s="167">
        <v>17423124</v>
      </c>
      <c r="CU313" s="158">
        <v>283</v>
      </c>
      <c r="CV313" s="158" t="s">
        <v>759</v>
      </c>
      <c r="CW313" s="108"/>
      <c r="CX313" s="108"/>
      <c r="CY313" s="138">
        <v>9007</v>
      </c>
      <c r="CZ313" s="138" t="s">
        <v>290</v>
      </c>
      <c r="DA313" s="283">
        <f t="shared" si="15"/>
        <v>20057876</v>
      </c>
      <c r="DB313" s="284">
        <f t="shared" si="16"/>
        <v>0</v>
      </c>
      <c r="DC313" s="283">
        <f t="shared" si="17"/>
        <v>0</v>
      </c>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239" t="s">
        <v>2098</v>
      </c>
      <c r="EA313" s="180" t="s">
        <v>275</v>
      </c>
    </row>
    <row r="314" spans="1:131" hidden="1" x14ac:dyDescent="0.2">
      <c r="A314" s="164"/>
      <c r="B314" s="164" t="s">
        <v>2099</v>
      </c>
      <c r="C314" s="201">
        <v>40393974</v>
      </c>
      <c r="D314" s="164" t="s">
        <v>831</v>
      </c>
      <c r="E314" s="164" t="s">
        <v>291</v>
      </c>
      <c r="F314" s="164" t="s">
        <v>832</v>
      </c>
      <c r="G314" s="98">
        <v>46043</v>
      </c>
      <c r="H314" s="105">
        <v>20057876</v>
      </c>
      <c r="I314" s="164" t="s">
        <v>1086</v>
      </c>
      <c r="J314" s="98">
        <v>46043</v>
      </c>
      <c r="K314" s="98">
        <v>46189</v>
      </c>
      <c r="L314" s="164" t="s">
        <v>288</v>
      </c>
      <c r="M314" s="164" t="s">
        <v>288</v>
      </c>
      <c r="N314" s="164" t="s">
        <v>288</v>
      </c>
      <c r="O314" s="138">
        <v>5</v>
      </c>
      <c r="P314" s="105">
        <v>5594373</v>
      </c>
      <c r="Q314" s="169">
        <v>46043</v>
      </c>
      <c r="R314" s="160">
        <v>46081</v>
      </c>
      <c r="S314" s="105">
        <v>4093444</v>
      </c>
      <c r="T314" s="102">
        <v>46082</v>
      </c>
      <c r="U314" s="102">
        <v>46112</v>
      </c>
      <c r="V314" s="105">
        <v>4093444</v>
      </c>
      <c r="W314" s="160">
        <v>46113</v>
      </c>
      <c r="X314" s="160">
        <v>46142</v>
      </c>
      <c r="Y314" s="105">
        <v>4093444</v>
      </c>
      <c r="Z314" s="160">
        <v>46143</v>
      </c>
      <c r="AA314" s="160">
        <v>46173</v>
      </c>
      <c r="AB314" s="105">
        <v>2183171</v>
      </c>
      <c r="AC314" s="160">
        <v>46174</v>
      </c>
      <c r="AD314" s="160">
        <v>46189</v>
      </c>
      <c r="AE314" s="103"/>
      <c r="AF314" s="160"/>
      <c r="AG314" s="160"/>
      <c r="AH314" s="170"/>
      <c r="AI314" s="108"/>
      <c r="AJ314" s="108"/>
      <c r="AK314" s="170"/>
      <c r="AL314" s="108"/>
      <c r="AM314" s="108"/>
      <c r="AN314" s="170"/>
      <c r="AO314" s="108"/>
      <c r="AP314" s="108"/>
      <c r="AQ314" s="170"/>
      <c r="AR314" s="108"/>
      <c r="AS314" s="108"/>
      <c r="AT314" s="170"/>
      <c r="AU314" s="108"/>
      <c r="AV314" s="108"/>
      <c r="AW314" s="170"/>
      <c r="AX314" s="108"/>
      <c r="AY314" s="108"/>
      <c r="AZ314" s="108"/>
      <c r="BA314" s="108"/>
      <c r="BB314" s="108"/>
      <c r="BC314" s="108"/>
      <c r="BD314" s="108"/>
      <c r="BE314" s="108"/>
      <c r="BF314" s="108"/>
      <c r="BG314" s="108"/>
      <c r="BH314" s="108"/>
      <c r="BI314" s="162" t="s">
        <v>278</v>
      </c>
      <c r="BJ314" s="158" t="s">
        <v>332</v>
      </c>
      <c r="BK314" s="162" t="s">
        <v>280</v>
      </c>
      <c r="BL314" s="138">
        <v>91</v>
      </c>
      <c r="BM314" s="160">
        <v>46043</v>
      </c>
      <c r="BN314" s="176">
        <v>2160201100</v>
      </c>
      <c r="BO314" s="158">
        <v>502</v>
      </c>
      <c r="BP314" s="160">
        <v>46043</v>
      </c>
      <c r="BQ314" s="172">
        <v>20057876</v>
      </c>
      <c r="BR314" s="136"/>
      <c r="BS314" s="137"/>
      <c r="BT314" s="108"/>
      <c r="BU314" s="108"/>
      <c r="BV314" s="108"/>
      <c r="BW314" s="108"/>
      <c r="BX314" s="108"/>
      <c r="BY314" s="161"/>
      <c r="BZ314" s="170"/>
      <c r="CA314" s="108"/>
      <c r="CB314" s="108"/>
      <c r="CC314" s="170"/>
      <c r="CD314" s="108"/>
      <c r="CE314" s="108"/>
      <c r="CF314" s="109"/>
      <c r="CG314" s="109"/>
      <c r="CH314" s="109"/>
      <c r="CI314" s="109"/>
      <c r="CJ314" s="109"/>
      <c r="CK314" s="109"/>
      <c r="CL314" s="109"/>
      <c r="CM314" s="109"/>
      <c r="CN314" s="109"/>
      <c r="CO314" s="109"/>
      <c r="CP314" s="109"/>
      <c r="CQ314" s="109"/>
      <c r="CR314" s="109"/>
      <c r="CS314" s="197" t="s">
        <v>2100</v>
      </c>
      <c r="CT314" s="168">
        <v>40393974.100000001</v>
      </c>
      <c r="CU314" s="158">
        <v>283</v>
      </c>
      <c r="CV314" s="158" t="s">
        <v>759</v>
      </c>
      <c r="CW314" s="108"/>
      <c r="CX314" s="108"/>
      <c r="CY314" s="138">
        <v>8299</v>
      </c>
      <c r="CZ314" s="138" t="s">
        <v>290</v>
      </c>
      <c r="DA314" s="283">
        <f t="shared" si="15"/>
        <v>20057876</v>
      </c>
      <c r="DB314" s="284">
        <f t="shared" si="16"/>
        <v>0</v>
      </c>
      <c r="DC314" s="283">
        <f t="shared" si="17"/>
        <v>0</v>
      </c>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239" t="s">
        <v>2101</v>
      </c>
      <c r="EA314" s="180" t="s">
        <v>275</v>
      </c>
    </row>
    <row r="315" spans="1:131" hidden="1" x14ac:dyDescent="0.2">
      <c r="A315" s="164"/>
      <c r="B315" s="164" t="s">
        <v>2102</v>
      </c>
      <c r="C315" s="203">
        <v>1121840765</v>
      </c>
      <c r="D315" s="108" t="s">
        <v>1278</v>
      </c>
      <c r="E315" s="164" t="s">
        <v>291</v>
      </c>
      <c r="F315" s="164" t="s">
        <v>1279</v>
      </c>
      <c r="G315" s="98">
        <v>46043</v>
      </c>
      <c r="H315" s="105">
        <v>20057876</v>
      </c>
      <c r="I315" s="164" t="s">
        <v>1086</v>
      </c>
      <c r="J315" s="98">
        <v>46043</v>
      </c>
      <c r="K315" s="98">
        <v>46189</v>
      </c>
      <c r="L315" s="164" t="s">
        <v>288</v>
      </c>
      <c r="M315" s="164" t="s">
        <v>288</v>
      </c>
      <c r="N315" s="164" t="s">
        <v>288</v>
      </c>
      <c r="O315" s="138">
        <v>5</v>
      </c>
      <c r="P315" s="105">
        <v>5594373</v>
      </c>
      <c r="Q315" s="169">
        <v>46043</v>
      </c>
      <c r="R315" s="160">
        <v>46081</v>
      </c>
      <c r="S315" s="105">
        <v>4093444</v>
      </c>
      <c r="T315" s="102">
        <v>46082</v>
      </c>
      <c r="U315" s="102">
        <v>46112</v>
      </c>
      <c r="V315" s="105">
        <v>4093444</v>
      </c>
      <c r="W315" s="160">
        <v>46113</v>
      </c>
      <c r="X315" s="160">
        <v>46142</v>
      </c>
      <c r="Y315" s="105">
        <v>4093444</v>
      </c>
      <c r="Z315" s="160">
        <v>46143</v>
      </c>
      <c r="AA315" s="160">
        <v>46173</v>
      </c>
      <c r="AB315" s="105">
        <v>2183171</v>
      </c>
      <c r="AC315" s="160">
        <v>46174</v>
      </c>
      <c r="AD315" s="160">
        <v>46189</v>
      </c>
      <c r="AE315" s="103"/>
      <c r="AF315" s="160"/>
      <c r="AG315" s="160"/>
      <c r="AH315" s="108"/>
      <c r="AI315" s="160"/>
      <c r="AJ315" s="160"/>
      <c r="AK315" s="170"/>
      <c r="AL315" s="108"/>
      <c r="AM315" s="108"/>
      <c r="AN315" s="170"/>
      <c r="AO315" s="108"/>
      <c r="AP315" s="108"/>
      <c r="AQ315" s="170"/>
      <c r="AR315" s="108"/>
      <c r="AS315" s="108"/>
      <c r="AT315" s="170"/>
      <c r="AU315" s="108"/>
      <c r="AV315" s="108"/>
      <c r="AW315" s="170"/>
      <c r="AX315" s="108"/>
      <c r="AY315" s="108"/>
      <c r="AZ315" s="108"/>
      <c r="BA315" s="108"/>
      <c r="BB315" s="108"/>
      <c r="BC315" s="108"/>
      <c r="BD315" s="108"/>
      <c r="BE315" s="108"/>
      <c r="BF315" s="108"/>
      <c r="BG315" s="108"/>
      <c r="BH315" s="108"/>
      <c r="BI315" s="162" t="s">
        <v>278</v>
      </c>
      <c r="BJ315" s="158" t="s">
        <v>332</v>
      </c>
      <c r="BK315" s="162" t="s">
        <v>280</v>
      </c>
      <c r="BL315" s="138">
        <v>91</v>
      </c>
      <c r="BM315" s="160">
        <v>46043</v>
      </c>
      <c r="BN315" s="176">
        <v>2160201100</v>
      </c>
      <c r="BO315" s="158">
        <v>443</v>
      </c>
      <c r="BP315" s="160">
        <v>46043</v>
      </c>
      <c r="BQ315" s="172">
        <v>20057876</v>
      </c>
      <c r="BR315" s="136"/>
      <c r="BS315" s="137"/>
      <c r="BT315" s="108"/>
      <c r="BU315" s="108"/>
      <c r="BV315" s="108"/>
      <c r="BW315" s="108"/>
      <c r="BX315" s="108"/>
      <c r="BY315" s="161"/>
      <c r="BZ315" s="170"/>
      <c r="CA315" s="108"/>
      <c r="CB315" s="108"/>
      <c r="CC315" s="170"/>
      <c r="CD315" s="108"/>
      <c r="CE315" s="108"/>
      <c r="CF315" s="109"/>
      <c r="CG315" s="109"/>
      <c r="CH315" s="109"/>
      <c r="CI315" s="109"/>
      <c r="CJ315" s="109"/>
      <c r="CK315" s="109"/>
      <c r="CL315" s="109"/>
      <c r="CM315" s="109"/>
      <c r="CN315" s="109"/>
      <c r="CO315" s="109"/>
      <c r="CP315" s="137"/>
      <c r="CQ315" s="109"/>
      <c r="CR315" s="109"/>
      <c r="CS315" s="166" t="s">
        <v>2103</v>
      </c>
      <c r="CT315" s="106">
        <v>1121840765</v>
      </c>
      <c r="CU315" s="158">
        <v>189</v>
      </c>
      <c r="CV315" s="158" t="s">
        <v>759</v>
      </c>
      <c r="CW315" s="108"/>
      <c r="CX315" s="108"/>
      <c r="CY315" s="164">
        <v>7490</v>
      </c>
      <c r="CZ315" s="159" t="s">
        <v>290</v>
      </c>
      <c r="DA315" s="283">
        <f t="shared" si="15"/>
        <v>20057876</v>
      </c>
      <c r="DB315" s="284">
        <f t="shared" si="16"/>
        <v>0</v>
      </c>
      <c r="DC315" s="283">
        <f t="shared" si="17"/>
        <v>0</v>
      </c>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239" t="s">
        <v>2104</v>
      </c>
      <c r="EA315" s="288" t="s">
        <v>275</v>
      </c>
    </row>
    <row r="316" spans="1:131" hidden="1" x14ac:dyDescent="0.2">
      <c r="A316" s="200"/>
      <c r="B316" s="164" t="s">
        <v>2105</v>
      </c>
      <c r="C316" s="201">
        <v>1121853382</v>
      </c>
      <c r="D316" s="164" t="s">
        <v>630</v>
      </c>
      <c r="E316" s="164" t="s">
        <v>291</v>
      </c>
      <c r="F316" s="164" t="s">
        <v>631</v>
      </c>
      <c r="G316" s="98">
        <v>46043</v>
      </c>
      <c r="H316" s="105">
        <v>17626473</v>
      </c>
      <c r="I316" s="164" t="s">
        <v>2090</v>
      </c>
      <c r="J316" s="98">
        <v>46043</v>
      </c>
      <c r="K316" s="98">
        <v>46218</v>
      </c>
      <c r="L316" s="164" t="s">
        <v>288</v>
      </c>
      <c r="M316" s="164" t="s">
        <v>288</v>
      </c>
      <c r="N316" s="164" t="s">
        <v>288</v>
      </c>
      <c r="O316" s="138">
        <v>6</v>
      </c>
      <c r="P316" s="105">
        <v>4028908</v>
      </c>
      <c r="Q316" s="169">
        <v>46043</v>
      </c>
      <c r="R316" s="160">
        <v>46081</v>
      </c>
      <c r="S316" s="105">
        <v>3021681</v>
      </c>
      <c r="T316" s="102">
        <v>46082</v>
      </c>
      <c r="U316" s="102">
        <v>46112</v>
      </c>
      <c r="V316" s="105">
        <v>3021681</v>
      </c>
      <c r="W316" s="160">
        <v>46113</v>
      </c>
      <c r="X316" s="160">
        <v>46142</v>
      </c>
      <c r="Y316" s="105">
        <v>3021681</v>
      </c>
      <c r="Z316" s="160">
        <v>46143</v>
      </c>
      <c r="AA316" s="160">
        <v>46173</v>
      </c>
      <c r="AB316" s="105">
        <v>3021681</v>
      </c>
      <c r="AC316" s="160">
        <v>46174</v>
      </c>
      <c r="AD316" s="160">
        <v>46203</v>
      </c>
      <c r="AE316" s="103">
        <v>1510841</v>
      </c>
      <c r="AF316" s="160">
        <v>46204</v>
      </c>
      <c r="AG316" s="160">
        <v>46218</v>
      </c>
      <c r="AH316" s="108"/>
      <c r="AI316" s="160"/>
      <c r="AJ316" s="160"/>
      <c r="AK316" s="170"/>
      <c r="AL316" s="108"/>
      <c r="AM316" s="108"/>
      <c r="AN316" s="170"/>
      <c r="AO316" s="108"/>
      <c r="AP316" s="108"/>
      <c r="AQ316" s="170"/>
      <c r="AR316" s="108"/>
      <c r="AS316" s="108"/>
      <c r="AT316" s="170"/>
      <c r="AU316" s="108"/>
      <c r="AV316" s="108"/>
      <c r="AW316" s="170"/>
      <c r="AX316" s="108"/>
      <c r="AY316" s="108"/>
      <c r="AZ316" s="108"/>
      <c r="BA316" s="108"/>
      <c r="BB316" s="108"/>
      <c r="BC316" s="108"/>
      <c r="BD316" s="108"/>
      <c r="BE316" s="108"/>
      <c r="BF316" s="108"/>
      <c r="BG316" s="108"/>
      <c r="BH316" s="108"/>
      <c r="BI316" s="162" t="s">
        <v>278</v>
      </c>
      <c r="BJ316" s="158" t="s">
        <v>332</v>
      </c>
      <c r="BK316" s="162" t="s">
        <v>280</v>
      </c>
      <c r="BL316" s="138">
        <v>91</v>
      </c>
      <c r="BM316" s="160">
        <v>46043</v>
      </c>
      <c r="BN316" s="176">
        <v>2160201100</v>
      </c>
      <c r="BO316" s="158">
        <v>447</v>
      </c>
      <c r="BP316" s="160">
        <v>46043</v>
      </c>
      <c r="BQ316" s="172">
        <v>17626473</v>
      </c>
      <c r="BR316" s="136"/>
      <c r="BS316" s="137"/>
      <c r="BT316" s="108"/>
      <c r="BU316" s="108"/>
      <c r="BV316" s="108"/>
      <c r="BW316" s="108"/>
      <c r="BX316" s="108"/>
      <c r="BY316" s="161"/>
      <c r="BZ316" s="170"/>
      <c r="CA316" s="108"/>
      <c r="CB316" s="108"/>
      <c r="CC316" s="170"/>
      <c r="CD316" s="108"/>
      <c r="CE316" s="108"/>
      <c r="CF316" s="109"/>
      <c r="CG316" s="109"/>
      <c r="CH316" s="109"/>
      <c r="CI316" s="109"/>
      <c r="CJ316" s="109"/>
      <c r="CK316" s="109"/>
      <c r="CL316" s="109"/>
      <c r="CM316" s="109"/>
      <c r="CN316" s="109"/>
      <c r="CO316" s="109"/>
      <c r="CP316" s="137"/>
      <c r="CQ316" s="109"/>
      <c r="CR316" s="109"/>
      <c r="CS316" s="166" t="s">
        <v>736</v>
      </c>
      <c r="CT316" s="168">
        <v>1121853382.9000001</v>
      </c>
      <c r="CU316" s="158">
        <v>205</v>
      </c>
      <c r="CV316" s="158" t="s">
        <v>785</v>
      </c>
      <c r="CW316" s="108"/>
      <c r="CX316" s="108"/>
      <c r="CY316" s="162">
        <v>8299</v>
      </c>
      <c r="CZ316" s="162" t="s">
        <v>290</v>
      </c>
      <c r="DA316" s="283">
        <f t="shared" si="15"/>
        <v>17626473</v>
      </c>
      <c r="DB316" s="284">
        <f t="shared" si="16"/>
        <v>0</v>
      </c>
      <c r="DC316" s="283">
        <f t="shared" si="17"/>
        <v>0</v>
      </c>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239" t="s">
        <v>2106</v>
      </c>
      <c r="EA316" s="180" t="s">
        <v>271</v>
      </c>
    </row>
    <row r="317" spans="1:131" hidden="1" x14ac:dyDescent="0.2">
      <c r="A317" s="164" t="s">
        <v>3011</v>
      </c>
      <c r="B317" s="164" t="s">
        <v>2107</v>
      </c>
      <c r="C317" s="201">
        <v>1121918680</v>
      </c>
      <c r="D317" s="164" t="s">
        <v>634</v>
      </c>
      <c r="E317" s="164" t="s">
        <v>292</v>
      </c>
      <c r="F317" s="164" t="s">
        <v>635</v>
      </c>
      <c r="G317" s="98">
        <v>46043</v>
      </c>
      <c r="H317" s="105">
        <v>13997702</v>
      </c>
      <c r="I317" s="164" t="s">
        <v>2090</v>
      </c>
      <c r="J317" s="98">
        <v>46043</v>
      </c>
      <c r="K317" s="98">
        <v>46218</v>
      </c>
      <c r="L317" s="164" t="s">
        <v>288</v>
      </c>
      <c r="M317" s="164" t="s">
        <v>288</v>
      </c>
      <c r="N317" s="164" t="s">
        <v>288</v>
      </c>
      <c r="O317" s="138">
        <v>6</v>
      </c>
      <c r="P317" s="105">
        <v>2879527</v>
      </c>
      <c r="Q317" s="169">
        <v>46043</v>
      </c>
      <c r="R317" s="160">
        <v>46079</v>
      </c>
      <c r="S317" s="105"/>
      <c r="T317" s="102">
        <v>46082</v>
      </c>
      <c r="U317" s="102">
        <v>46112</v>
      </c>
      <c r="V317" s="105"/>
      <c r="W317" s="160">
        <v>46113</v>
      </c>
      <c r="X317" s="160">
        <v>46142</v>
      </c>
      <c r="Y317" s="105"/>
      <c r="Z317" s="160">
        <v>46143</v>
      </c>
      <c r="AA317" s="160">
        <v>46173</v>
      </c>
      <c r="AB317" s="105"/>
      <c r="AC317" s="160">
        <v>46174</v>
      </c>
      <c r="AD317" s="160">
        <v>46203</v>
      </c>
      <c r="AE317" s="103"/>
      <c r="AF317" s="160">
        <v>46204</v>
      </c>
      <c r="AG317" s="160">
        <v>46218</v>
      </c>
      <c r="AH317" s="170"/>
      <c r="AI317" s="108"/>
      <c r="AJ317" s="108"/>
      <c r="AK317" s="170"/>
      <c r="AL317" s="108"/>
      <c r="AM317" s="108"/>
      <c r="AN317" s="170"/>
      <c r="AO317" s="108"/>
      <c r="AP317" s="108"/>
      <c r="AQ317" s="170"/>
      <c r="AR317" s="108"/>
      <c r="AS317" s="108"/>
      <c r="AT317" s="170"/>
      <c r="AU317" s="108"/>
      <c r="AV317" s="108"/>
      <c r="AW317" s="170"/>
      <c r="AX317" s="108"/>
      <c r="AY317" s="108"/>
      <c r="AZ317" s="108"/>
      <c r="BA317" s="108"/>
      <c r="BB317" s="108"/>
      <c r="BC317" s="108"/>
      <c r="BD317" s="108"/>
      <c r="BE317" s="108"/>
      <c r="BF317" s="108"/>
      <c r="BG317" s="108"/>
      <c r="BH317" s="108"/>
      <c r="BI317" s="177" t="s">
        <v>278</v>
      </c>
      <c r="BJ317" s="178" t="s">
        <v>332</v>
      </c>
      <c r="BK317" s="177" t="s">
        <v>280</v>
      </c>
      <c r="BL317" s="138">
        <v>91</v>
      </c>
      <c r="BM317" s="160">
        <v>46043</v>
      </c>
      <c r="BN317" s="176">
        <v>2160201100</v>
      </c>
      <c r="BO317" s="158">
        <v>465</v>
      </c>
      <c r="BP317" s="160">
        <v>46043</v>
      </c>
      <c r="BQ317" s="172">
        <v>13997702</v>
      </c>
      <c r="BR317" s="136"/>
      <c r="BS317" s="137"/>
      <c r="BT317" s="108"/>
      <c r="BU317" s="108"/>
      <c r="BV317" s="108"/>
      <c r="BW317" s="108"/>
      <c r="BX317" s="108"/>
      <c r="BY317" s="161"/>
      <c r="BZ317" s="170"/>
      <c r="CA317" s="108"/>
      <c r="CB317" s="108"/>
      <c r="CC317" s="170"/>
      <c r="CD317" s="108"/>
      <c r="CE317" s="108"/>
      <c r="CF317" s="109"/>
      <c r="CG317" s="109"/>
      <c r="CH317" s="109"/>
      <c r="CI317" s="109"/>
      <c r="CJ317" s="109"/>
      <c r="CK317" s="109"/>
      <c r="CL317" s="109"/>
      <c r="CM317" s="109"/>
      <c r="CN317" s="109"/>
      <c r="CO317" s="109"/>
      <c r="CP317" s="109"/>
      <c r="CQ317" s="109"/>
      <c r="CR317" s="109"/>
      <c r="CS317" s="195" t="s">
        <v>738</v>
      </c>
      <c r="CT317" s="167">
        <v>1121918680.0999999</v>
      </c>
      <c r="CU317" s="158">
        <v>206</v>
      </c>
      <c r="CV317" s="158" t="s">
        <v>789</v>
      </c>
      <c r="CW317" s="108"/>
      <c r="CX317" s="108"/>
      <c r="CY317" s="162">
        <v>8299</v>
      </c>
      <c r="CZ317" s="162" t="s">
        <v>290</v>
      </c>
      <c r="DA317" s="283">
        <f t="shared" si="15"/>
        <v>2879527</v>
      </c>
      <c r="DB317" s="284">
        <f t="shared" si="16"/>
        <v>11118175</v>
      </c>
      <c r="DC317" s="283">
        <f t="shared" si="17"/>
        <v>11118175</v>
      </c>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239" t="s">
        <v>2108</v>
      </c>
      <c r="EA317" s="180" t="s">
        <v>271</v>
      </c>
    </row>
    <row r="318" spans="1:131" hidden="1" x14ac:dyDescent="0.2">
      <c r="A318" s="164"/>
      <c r="B318" s="164" t="s">
        <v>2109</v>
      </c>
      <c r="C318" s="201">
        <v>1081812945</v>
      </c>
      <c r="D318" s="164" t="s">
        <v>841</v>
      </c>
      <c r="E318" s="164" t="s">
        <v>291</v>
      </c>
      <c r="F318" s="164" t="s">
        <v>842</v>
      </c>
      <c r="G318" s="98">
        <v>46043</v>
      </c>
      <c r="H318" s="105">
        <v>16599617</v>
      </c>
      <c r="I318" s="164" t="s">
        <v>1086</v>
      </c>
      <c r="J318" s="98">
        <v>46043</v>
      </c>
      <c r="K318" s="98">
        <v>46189</v>
      </c>
      <c r="L318" s="164" t="s">
        <v>288</v>
      </c>
      <c r="M318" s="164" t="s">
        <v>288</v>
      </c>
      <c r="N318" s="164" t="s">
        <v>288</v>
      </c>
      <c r="O318" s="138">
        <v>5</v>
      </c>
      <c r="P318" s="105">
        <v>4629825</v>
      </c>
      <c r="Q318" s="169">
        <v>46043</v>
      </c>
      <c r="R318" s="160">
        <v>46081</v>
      </c>
      <c r="S318" s="105">
        <v>3387677</v>
      </c>
      <c r="T318" s="102">
        <v>46082</v>
      </c>
      <c r="U318" s="102">
        <v>46112</v>
      </c>
      <c r="V318" s="105">
        <v>3387677</v>
      </c>
      <c r="W318" s="160">
        <v>46113</v>
      </c>
      <c r="X318" s="160">
        <v>46142</v>
      </c>
      <c r="Y318" s="105">
        <v>3387677</v>
      </c>
      <c r="Z318" s="160">
        <v>46143</v>
      </c>
      <c r="AA318" s="160">
        <v>46173</v>
      </c>
      <c r="AB318" s="105">
        <v>1806761</v>
      </c>
      <c r="AC318" s="160">
        <v>46174</v>
      </c>
      <c r="AD318" s="160">
        <v>46189</v>
      </c>
      <c r="AE318" s="103"/>
      <c r="AF318" s="160"/>
      <c r="AG318" s="160"/>
      <c r="AH318" s="108"/>
      <c r="AI318" s="160"/>
      <c r="AJ318" s="160"/>
      <c r="AK318" s="170"/>
      <c r="AL318" s="108"/>
      <c r="AM318" s="108"/>
      <c r="AN318" s="170"/>
      <c r="AO318" s="108"/>
      <c r="AP318" s="108"/>
      <c r="AQ318" s="170"/>
      <c r="AR318" s="108"/>
      <c r="AS318" s="108"/>
      <c r="AT318" s="170"/>
      <c r="AU318" s="108"/>
      <c r="AV318" s="108"/>
      <c r="AW318" s="170"/>
      <c r="AX318" s="108"/>
      <c r="AY318" s="108"/>
      <c r="AZ318" s="108"/>
      <c r="BA318" s="108"/>
      <c r="BB318" s="108"/>
      <c r="BC318" s="108"/>
      <c r="BD318" s="108"/>
      <c r="BE318" s="108"/>
      <c r="BF318" s="108"/>
      <c r="BG318" s="108"/>
      <c r="BH318" s="108"/>
      <c r="BI318" s="162" t="s">
        <v>278</v>
      </c>
      <c r="BJ318" s="158" t="s">
        <v>332</v>
      </c>
      <c r="BK318" s="162" t="s">
        <v>280</v>
      </c>
      <c r="BL318" s="138">
        <v>91</v>
      </c>
      <c r="BM318" s="160">
        <v>46043</v>
      </c>
      <c r="BN318" s="176">
        <v>2160201100</v>
      </c>
      <c r="BO318" s="158">
        <v>431</v>
      </c>
      <c r="BP318" s="160">
        <v>46043</v>
      </c>
      <c r="BQ318" s="172">
        <v>16599617</v>
      </c>
      <c r="BR318" s="136"/>
      <c r="BS318" s="137"/>
      <c r="BT318" s="108"/>
      <c r="BU318" s="108"/>
      <c r="BV318" s="108"/>
      <c r="BW318" s="108"/>
      <c r="BX318" s="108"/>
      <c r="BY318" s="161"/>
      <c r="BZ318" s="170"/>
      <c r="CA318" s="108"/>
      <c r="CB318" s="108"/>
      <c r="CC318" s="170"/>
      <c r="CD318" s="108"/>
      <c r="CE318" s="108"/>
      <c r="CF318" s="109"/>
      <c r="CG318" s="109"/>
      <c r="CH318" s="109"/>
      <c r="CI318" s="109"/>
      <c r="CJ318" s="109"/>
      <c r="CK318" s="109"/>
      <c r="CL318" s="109"/>
      <c r="CM318" s="109"/>
      <c r="CN318" s="109"/>
      <c r="CO318" s="109"/>
      <c r="CP318" s="137"/>
      <c r="CQ318" s="109"/>
      <c r="CR318" s="109"/>
      <c r="CS318" s="166" t="s">
        <v>2110</v>
      </c>
      <c r="CT318" s="99">
        <v>1081812945.5</v>
      </c>
      <c r="CU318" s="158">
        <v>205</v>
      </c>
      <c r="CV318" s="158" t="s">
        <v>909</v>
      </c>
      <c r="CW318" s="108"/>
      <c r="CX318" s="108"/>
      <c r="CY318" s="162">
        <v>7490</v>
      </c>
      <c r="CZ318" s="162" t="s">
        <v>290</v>
      </c>
      <c r="DA318" s="283">
        <f t="shared" si="15"/>
        <v>16599617</v>
      </c>
      <c r="DB318" s="284">
        <f t="shared" si="16"/>
        <v>0</v>
      </c>
      <c r="DC318" s="283">
        <f t="shared" si="17"/>
        <v>0</v>
      </c>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239" t="s">
        <v>2111</v>
      </c>
      <c r="EA318" s="180" t="s">
        <v>271</v>
      </c>
    </row>
    <row r="319" spans="1:131" hidden="1" x14ac:dyDescent="0.2">
      <c r="A319" s="164"/>
      <c r="B319" s="164" t="s">
        <v>2112</v>
      </c>
      <c r="C319" s="201">
        <v>1121924363</v>
      </c>
      <c r="D319" s="164" t="s">
        <v>304</v>
      </c>
      <c r="E319" s="164" t="s">
        <v>292</v>
      </c>
      <c r="F319" s="164" t="s">
        <v>321</v>
      </c>
      <c r="G319" s="98">
        <v>46043</v>
      </c>
      <c r="H319" s="105">
        <v>13141364</v>
      </c>
      <c r="I319" s="164" t="s">
        <v>1086</v>
      </c>
      <c r="J319" s="98">
        <v>46043</v>
      </c>
      <c r="K319" s="98">
        <v>46189</v>
      </c>
      <c r="L319" s="164" t="s">
        <v>288</v>
      </c>
      <c r="M319" s="164" t="s">
        <v>288</v>
      </c>
      <c r="N319" s="164" t="s">
        <v>288</v>
      </c>
      <c r="O319" s="138">
        <v>5</v>
      </c>
      <c r="P319" s="105">
        <v>3665278</v>
      </c>
      <c r="Q319" s="169">
        <v>46043</v>
      </c>
      <c r="R319" s="160">
        <v>46081</v>
      </c>
      <c r="S319" s="105">
        <v>2681911</v>
      </c>
      <c r="T319" s="102">
        <v>46082</v>
      </c>
      <c r="U319" s="102">
        <v>46112</v>
      </c>
      <c r="V319" s="105">
        <v>2681911</v>
      </c>
      <c r="W319" s="160">
        <v>46113</v>
      </c>
      <c r="X319" s="160">
        <v>46142</v>
      </c>
      <c r="Y319" s="105">
        <v>2681911</v>
      </c>
      <c r="Z319" s="160">
        <v>46143</v>
      </c>
      <c r="AA319" s="160">
        <v>46173</v>
      </c>
      <c r="AB319" s="105">
        <v>1430353</v>
      </c>
      <c r="AC319" s="160">
        <v>46174</v>
      </c>
      <c r="AD319" s="160">
        <v>46189</v>
      </c>
      <c r="AE319" s="103"/>
      <c r="AF319" s="160"/>
      <c r="AG319" s="160"/>
      <c r="AH319" s="170"/>
      <c r="AI319" s="108"/>
      <c r="AJ319" s="108"/>
      <c r="AK319" s="170"/>
      <c r="AL319" s="108"/>
      <c r="AM319" s="108"/>
      <c r="AN319" s="170"/>
      <c r="AO319" s="108"/>
      <c r="AP319" s="108"/>
      <c r="AQ319" s="170"/>
      <c r="AR319" s="108"/>
      <c r="AS319" s="108"/>
      <c r="AT319" s="170"/>
      <c r="AU319" s="108"/>
      <c r="AV319" s="108"/>
      <c r="AW319" s="170"/>
      <c r="AX319" s="108"/>
      <c r="AY319" s="108"/>
      <c r="AZ319" s="108"/>
      <c r="BA319" s="108"/>
      <c r="BB319" s="108"/>
      <c r="BC319" s="108"/>
      <c r="BD319" s="108"/>
      <c r="BE319" s="108"/>
      <c r="BF319" s="108"/>
      <c r="BG319" s="108"/>
      <c r="BH319" s="108"/>
      <c r="BI319" s="162" t="s">
        <v>278</v>
      </c>
      <c r="BJ319" s="158" t="s">
        <v>332</v>
      </c>
      <c r="BK319" s="162" t="s">
        <v>280</v>
      </c>
      <c r="BL319" s="138">
        <v>91</v>
      </c>
      <c r="BM319" s="160">
        <v>46043</v>
      </c>
      <c r="BN319" s="176">
        <v>2160201100</v>
      </c>
      <c r="BO319" s="158">
        <v>468</v>
      </c>
      <c r="BP319" s="160">
        <v>46043</v>
      </c>
      <c r="BQ319" s="172">
        <v>13141364</v>
      </c>
      <c r="BR319" s="136"/>
      <c r="BS319" s="137"/>
      <c r="BT319" s="108"/>
      <c r="BU319" s="108"/>
      <c r="BV319" s="108"/>
      <c r="BW319" s="108"/>
      <c r="BX319" s="108"/>
      <c r="BY319" s="161"/>
      <c r="BZ319" s="170"/>
      <c r="CA319" s="108"/>
      <c r="CB319" s="108"/>
      <c r="CC319" s="170"/>
      <c r="CD319" s="108"/>
      <c r="CE319" s="108"/>
      <c r="CF319" s="109"/>
      <c r="CG319" s="109"/>
      <c r="CH319" s="109"/>
      <c r="CI319" s="109"/>
      <c r="CJ319" s="109"/>
      <c r="CK319" s="109"/>
      <c r="CL319" s="109"/>
      <c r="CM319" s="109"/>
      <c r="CN319" s="109"/>
      <c r="CO319" s="109"/>
      <c r="CP319" s="109"/>
      <c r="CQ319" s="109"/>
      <c r="CR319" s="109"/>
      <c r="CS319" s="166" t="s">
        <v>324</v>
      </c>
      <c r="CT319" s="99">
        <v>1121924363.4000001</v>
      </c>
      <c r="CU319" s="158">
        <v>205</v>
      </c>
      <c r="CV319" s="158" t="s">
        <v>910</v>
      </c>
      <c r="CW319" s="108"/>
      <c r="CX319" s="108"/>
      <c r="CY319" s="162">
        <v>8299</v>
      </c>
      <c r="CZ319" s="162" t="s">
        <v>290</v>
      </c>
      <c r="DA319" s="283">
        <f t="shared" si="15"/>
        <v>13141364</v>
      </c>
      <c r="DB319" s="284">
        <f t="shared" si="16"/>
        <v>0</v>
      </c>
      <c r="DC319" s="283">
        <f t="shared" si="17"/>
        <v>0</v>
      </c>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239" t="s">
        <v>2113</v>
      </c>
      <c r="EA319" s="180" t="s">
        <v>271</v>
      </c>
    </row>
    <row r="320" spans="1:131" hidden="1" x14ac:dyDescent="0.2">
      <c r="A320" s="164"/>
      <c r="B320" s="164" t="s">
        <v>2114</v>
      </c>
      <c r="C320" s="201">
        <v>1121885528</v>
      </c>
      <c r="D320" s="164" t="s">
        <v>852</v>
      </c>
      <c r="E320" s="164" t="s">
        <v>291</v>
      </c>
      <c r="F320" s="164" t="s">
        <v>853</v>
      </c>
      <c r="G320" s="98">
        <v>46043</v>
      </c>
      <c r="H320" s="105">
        <v>16599617</v>
      </c>
      <c r="I320" s="164" t="s">
        <v>1086</v>
      </c>
      <c r="J320" s="98">
        <v>46043</v>
      </c>
      <c r="K320" s="98">
        <v>46189</v>
      </c>
      <c r="L320" s="164" t="s">
        <v>288</v>
      </c>
      <c r="M320" s="164" t="s">
        <v>288</v>
      </c>
      <c r="N320" s="164" t="s">
        <v>288</v>
      </c>
      <c r="O320" s="138">
        <v>5</v>
      </c>
      <c r="P320" s="105">
        <v>4629825</v>
      </c>
      <c r="Q320" s="169">
        <v>46043</v>
      </c>
      <c r="R320" s="160">
        <v>46081</v>
      </c>
      <c r="S320" s="105">
        <v>3387677</v>
      </c>
      <c r="T320" s="102">
        <v>46082</v>
      </c>
      <c r="U320" s="102">
        <v>46112</v>
      </c>
      <c r="V320" s="105">
        <v>3387677</v>
      </c>
      <c r="W320" s="160">
        <v>46113</v>
      </c>
      <c r="X320" s="160">
        <v>46142</v>
      </c>
      <c r="Y320" s="105">
        <v>3387677</v>
      </c>
      <c r="Z320" s="160">
        <v>46143</v>
      </c>
      <c r="AA320" s="160">
        <v>46173</v>
      </c>
      <c r="AB320" s="105">
        <v>1806761</v>
      </c>
      <c r="AC320" s="160">
        <v>46174</v>
      </c>
      <c r="AD320" s="160">
        <v>46189</v>
      </c>
      <c r="AE320" s="103"/>
      <c r="AF320" s="160"/>
      <c r="AG320" s="160"/>
      <c r="AH320" s="108"/>
      <c r="AI320" s="160"/>
      <c r="AJ320" s="160"/>
      <c r="AK320" s="170"/>
      <c r="AL320" s="108"/>
      <c r="AM320" s="108"/>
      <c r="AN320" s="170"/>
      <c r="AO320" s="108"/>
      <c r="AP320" s="108"/>
      <c r="AQ320" s="170"/>
      <c r="AR320" s="108"/>
      <c r="AS320" s="108"/>
      <c r="AT320" s="170"/>
      <c r="AU320" s="108"/>
      <c r="AV320" s="108"/>
      <c r="AW320" s="170"/>
      <c r="AX320" s="108"/>
      <c r="AY320" s="108"/>
      <c r="AZ320" s="108"/>
      <c r="BA320" s="108"/>
      <c r="BB320" s="108"/>
      <c r="BC320" s="108"/>
      <c r="BD320" s="108"/>
      <c r="BE320" s="108"/>
      <c r="BF320" s="108"/>
      <c r="BG320" s="108"/>
      <c r="BH320" s="108"/>
      <c r="BI320" s="162" t="s">
        <v>278</v>
      </c>
      <c r="BJ320" s="158" t="s">
        <v>332</v>
      </c>
      <c r="BK320" s="162" t="s">
        <v>280</v>
      </c>
      <c r="BL320" s="138">
        <v>91</v>
      </c>
      <c r="BM320" s="160">
        <v>46043</v>
      </c>
      <c r="BN320" s="176">
        <v>2160201100</v>
      </c>
      <c r="BO320" s="158">
        <v>461</v>
      </c>
      <c r="BP320" s="160">
        <v>46043</v>
      </c>
      <c r="BQ320" s="172">
        <v>16599617</v>
      </c>
      <c r="BR320" s="136"/>
      <c r="BS320" s="137"/>
      <c r="BT320" s="108"/>
      <c r="BU320" s="108"/>
      <c r="BV320" s="108"/>
      <c r="BW320" s="108"/>
      <c r="BX320" s="108"/>
      <c r="BY320" s="161"/>
      <c r="BZ320" s="170"/>
      <c r="CA320" s="108"/>
      <c r="CB320" s="108"/>
      <c r="CC320" s="170"/>
      <c r="CD320" s="108"/>
      <c r="CE320" s="108"/>
      <c r="CF320" s="109"/>
      <c r="CG320" s="109"/>
      <c r="CH320" s="109"/>
      <c r="CI320" s="109"/>
      <c r="CJ320" s="109"/>
      <c r="CK320" s="109"/>
      <c r="CL320" s="109"/>
      <c r="CM320" s="109"/>
      <c r="CN320" s="109"/>
      <c r="CO320" s="109"/>
      <c r="CP320" s="137"/>
      <c r="CQ320" s="109"/>
      <c r="CR320" s="109"/>
      <c r="CS320" s="166" t="s">
        <v>937</v>
      </c>
      <c r="CT320" s="167">
        <v>1121885528.4000001</v>
      </c>
      <c r="CU320" s="158">
        <v>205</v>
      </c>
      <c r="CV320" s="158" t="s">
        <v>916</v>
      </c>
      <c r="CW320" s="108"/>
      <c r="CX320" s="108"/>
      <c r="CY320" s="162">
        <v>7490</v>
      </c>
      <c r="CZ320" s="162" t="s">
        <v>290</v>
      </c>
      <c r="DA320" s="283">
        <f t="shared" si="15"/>
        <v>16599617</v>
      </c>
      <c r="DB320" s="284">
        <f t="shared" si="16"/>
        <v>0</v>
      </c>
      <c r="DC320" s="283">
        <f t="shared" si="17"/>
        <v>0</v>
      </c>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239" t="s">
        <v>2115</v>
      </c>
      <c r="EA320" s="180" t="s">
        <v>271</v>
      </c>
    </row>
    <row r="321" spans="1:131" hidden="1" x14ac:dyDescent="0.2">
      <c r="A321" s="164"/>
      <c r="B321" s="164" t="s">
        <v>2116</v>
      </c>
      <c r="C321" s="201">
        <v>51732122</v>
      </c>
      <c r="D321" s="164" t="s">
        <v>976</v>
      </c>
      <c r="E321" s="164" t="s">
        <v>291</v>
      </c>
      <c r="F321" s="164" t="s">
        <v>977</v>
      </c>
      <c r="G321" s="98">
        <v>46043</v>
      </c>
      <c r="H321" s="105">
        <v>15470392</v>
      </c>
      <c r="I321" s="164" t="s">
        <v>2066</v>
      </c>
      <c r="J321" s="98">
        <v>46043</v>
      </c>
      <c r="K321" s="98">
        <v>46179</v>
      </c>
      <c r="L321" s="164" t="s">
        <v>288</v>
      </c>
      <c r="M321" s="164" t="s">
        <v>288</v>
      </c>
      <c r="N321" s="164" t="s">
        <v>288</v>
      </c>
      <c r="O321" s="138">
        <v>5</v>
      </c>
      <c r="P321" s="105">
        <v>4629825</v>
      </c>
      <c r="Q321" s="169">
        <v>46043</v>
      </c>
      <c r="R321" s="160">
        <v>46081</v>
      </c>
      <c r="S321" s="105">
        <v>3387677</v>
      </c>
      <c r="T321" s="102">
        <v>46082</v>
      </c>
      <c r="U321" s="102">
        <v>46112</v>
      </c>
      <c r="V321" s="105">
        <v>3387677</v>
      </c>
      <c r="W321" s="160">
        <v>46113</v>
      </c>
      <c r="X321" s="160">
        <v>46142</v>
      </c>
      <c r="Y321" s="105">
        <v>3387677</v>
      </c>
      <c r="Z321" s="160">
        <v>46143</v>
      </c>
      <c r="AA321" s="160">
        <v>46173</v>
      </c>
      <c r="AB321" s="105">
        <v>677536</v>
      </c>
      <c r="AC321" s="160">
        <v>46174</v>
      </c>
      <c r="AD321" s="160">
        <v>46179</v>
      </c>
      <c r="AE321" s="103"/>
      <c r="AF321" s="160"/>
      <c r="AG321" s="160"/>
      <c r="AH321" s="108"/>
      <c r="AI321" s="160"/>
      <c r="AJ321" s="160"/>
      <c r="AK321" s="170"/>
      <c r="AL321" s="108"/>
      <c r="AM321" s="108"/>
      <c r="AN321" s="170"/>
      <c r="AO321" s="108"/>
      <c r="AP321" s="108"/>
      <c r="AQ321" s="170"/>
      <c r="AR321" s="108"/>
      <c r="AS321" s="108"/>
      <c r="AT321" s="170"/>
      <c r="AU321" s="108"/>
      <c r="AV321" s="108"/>
      <c r="AW321" s="170"/>
      <c r="AX321" s="108"/>
      <c r="AY321" s="108"/>
      <c r="AZ321" s="108"/>
      <c r="BA321" s="108"/>
      <c r="BB321" s="108"/>
      <c r="BC321" s="108"/>
      <c r="BD321" s="108"/>
      <c r="BE321" s="108"/>
      <c r="BF321" s="108"/>
      <c r="BG321" s="108"/>
      <c r="BH321" s="108"/>
      <c r="BI321" s="162" t="s">
        <v>278</v>
      </c>
      <c r="BJ321" s="158" t="s">
        <v>332</v>
      </c>
      <c r="BK321" s="162" t="s">
        <v>280</v>
      </c>
      <c r="BL321" s="138">
        <v>91</v>
      </c>
      <c r="BM321" s="160">
        <v>46043</v>
      </c>
      <c r="BN321" s="176">
        <v>2160201100</v>
      </c>
      <c r="BO321" s="158">
        <v>403</v>
      </c>
      <c r="BP321" s="160">
        <v>46043</v>
      </c>
      <c r="BQ321" s="172">
        <v>15470392</v>
      </c>
      <c r="BR321" s="136"/>
      <c r="BS321" s="137"/>
      <c r="BT321" s="108"/>
      <c r="BU321" s="108"/>
      <c r="BV321" s="108"/>
      <c r="BW321" s="108"/>
      <c r="BX321" s="108"/>
      <c r="BY321" s="161"/>
      <c r="BZ321" s="170"/>
      <c r="CA321" s="108"/>
      <c r="CB321" s="108"/>
      <c r="CC321" s="170"/>
      <c r="CD321" s="108"/>
      <c r="CE321" s="108"/>
      <c r="CF321" s="109"/>
      <c r="CG321" s="109"/>
      <c r="CH321" s="109"/>
      <c r="CI321" s="109"/>
      <c r="CJ321" s="109"/>
      <c r="CK321" s="109"/>
      <c r="CL321" s="109"/>
      <c r="CM321" s="109"/>
      <c r="CN321" s="109"/>
      <c r="CO321" s="109"/>
      <c r="CP321" s="137"/>
      <c r="CQ321" s="109"/>
      <c r="CR321" s="109"/>
      <c r="CS321" s="166" t="s">
        <v>1041</v>
      </c>
      <c r="CT321" s="168">
        <v>51732122</v>
      </c>
      <c r="CU321" s="158">
        <v>205</v>
      </c>
      <c r="CV321" s="158" t="s">
        <v>1063</v>
      </c>
      <c r="CW321" s="108"/>
      <c r="CX321" s="108"/>
      <c r="CY321" s="162">
        <v>7490</v>
      </c>
      <c r="CZ321" s="162" t="s">
        <v>290</v>
      </c>
      <c r="DA321" s="283">
        <f t="shared" si="15"/>
        <v>15470392</v>
      </c>
      <c r="DB321" s="284">
        <f t="shared" si="16"/>
        <v>0</v>
      </c>
      <c r="DC321" s="283">
        <f t="shared" si="17"/>
        <v>0</v>
      </c>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239" t="s">
        <v>2117</v>
      </c>
      <c r="EA321" s="180" t="s">
        <v>271</v>
      </c>
    </row>
    <row r="322" spans="1:131" hidden="1" x14ac:dyDescent="0.2">
      <c r="A322" s="164"/>
      <c r="B322" s="164" t="s">
        <v>2118</v>
      </c>
      <c r="C322" s="203">
        <v>40398437</v>
      </c>
      <c r="D322" s="164" t="s">
        <v>632</v>
      </c>
      <c r="E322" s="164" t="s">
        <v>292</v>
      </c>
      <c r="F322" s="164" t="s">
        <v>633</v>
      </c>
      <c r="G322" s="98">
        <v>46043</v>
      </c>
      <c r="H322" s="105">
        <v>11758069</v>
      </c>
      <c r="I322" s="164" t="s">
        <v>1086</v>
      </c>
      <c r="J322" s="98">
        <v>46043</v>
      </c>
      <c r="K322" s="98">
        <v>46189</v>
      </c>
      <c r="L322" s="164" t="s">
        <v>288</v>
      </c>
      <c r="M322" s="164" t="s">
        <v>288</v>
      </c>
      <c r="N322" s="164" t="s">
        <v>288</v>
      </c>
      <c r="O322" s="138">
        <v>5</v>
      </c>
      <c r="P322" s="105">
        <v>3279462</v>
      </c>
      <c r="Q322" s="169">
        <v>46043</v>
      </c>
      <c r="R322" s="160">
        <v>46081</v>
      </c>
      <c r="S322" s="105">
        <v>2399606</v>
      </c>
      <c r="T322" s="102">
        <v>46082</v>
      </c>
      <c r="U322" s="102">
        <v>46112</v>
      </c>
      <c r="V322" s="105">
        <v>2399606</v>
      </c>
      <c r="W322" s="160">
        <v>46113</v>
      </c>
      <c r="X322" s="160">
        <v>46142</v>
      </c>
      <c r="Y322" s="105">
        <v>2399606</v>
      </c>
      <c r="Z322" s="160">
        <v>46143</v>
      </c>
      <c r="AA322" s="160">
        <v>46173</v>
      </c>
      <c r="AB322" s="105">
        <v>1279789</v>
      </c>
      <c r="AC322" s="160">
        <v>46174</v>
      </c>
      <c r="AD322" s="160">
        <v>46189</v>
      </c>
      <c r="AE322" s="103"/>
      <c r="AF322" s="160"/>
      <c r="AG322" s="160"/>
      <c r="AH322" s="170"/>
      <c r="AI322" s="108"/>
      <c r="AJ322" s="108"/>
      <c r="AK322" s="170"/>
      <c r="AL322" s="108"/>
      <c r="AM322" s="108"/>
      <c r="AN322" s="170"/>
      <c r="AO322" s="108"/>
      <c r="AP322" s="108"/>
      <c r="AQ322" s="170"/>
      <c r="AR322" s="108"/>
      <c r="AS322" s="108"/>
      <c r="AT322" s="170"/>
      <c r="AU322" s="108"/>
      <c r="AV322" s="108"/>
      <c r="AW322" s="170"/>
      <c r="AX322" s="108"/>
      <c r="AY322" s="108"/>
      <c r="AZ322" s="108"/>
      <c r="BA322" s="108"/>
      <c r="BB322" s="108"/>
      <c r="BC322" s="108"/>
      <c r="BD322" s="108"/>
      <c r="BE322" s="108"/>
      <c r="BF322" s="108"/>
      <c r="BG322" s="108"/>
      <c r="BH322" s="108"/>
      <c r="BI322" s="162" t="s">
        <v>278</v>
      </c>
      <c r="BJ322" s="158" t="s">
        <v>332</v>
      </c>
      <c r="BK322" s="162" t="s">
        <v>280</v>
      </c>
      <c r="BL322" s="138">
        <v>91</v>
      </c>
      <c r="BM322" s="160">
        <v>46043</v>
      </c>
      <c r="BN322" s="176">
        <v>2160201100</v>
      </c>
      <c r="BO322" s="158">
        <v>395</v>
      </c>
      <c r="BP322" s="160">
        <v>46043</v>
      </c>
      <c r="BQ322" s="172">
        <v>11758069</v>
      </c>
      <c r="BR322" s="136"/>
      <c r="BS322" s="137"/>
      <c r="BT322" s="108"/>
      <c r="BU322" s="108"/>
      <c r="BV322" s="108"/>
      <c r="BW322" s="108"/>
      <c r="BX322" s="108"/>
      <c r="BY322" s="161"/>
      <c r="BZ322" s="170"/>
      <c r="CA322" s="108"/>
      <c r="CB322" s="108"/>
      <c r="CC322" s="170"/>
      <c r="CD322" s="108"/>
      <c r="CE322" s="108"/>
      <c r="CF322" s="109"/>
      <c r="CG322" s="109"/>
      <c r="CH322" s="109"/>
      <c r="CI322" s="109"/>
      <c r="CJ322" s="109"/>
      <c r="CK322" s="109"/>
      <c r="CL322" s="109"/>
      <c r="CM322" s="109"/>
      <c r="CN322" s="109"/>
      <c r="CO322" s="109"/>
      <c r="CP322" s="109"/>
      <c r="CQ322" s="109"/>
      <c r="CR322" s="109"/>
      <c r="CS322" s="166" t="s">
        <v>737</v>
      </c>
      <c r="CT322" s="167">
        <v>40398437.899999999</v>
      </c>
      <c r="CU322" s="158">
        <v>205</v>
      </c>
      <c r="CV322" s="158" t="s">
        <v>787</v>
      </c>
      <c r="CW322" s="108"/>
      <c r="CX322" s="108"/>
      <c r="CY322" s="162">
        <v>7010</v>
      </c>
      <c r="CZ322" s="162" t="s">
        <v>290</v>
      </c>
      <c r="DA322" s="283">
        <f t="shared" si="15"/>
        <v>11758069</v>
      </c>
      <c r="DB322" s="284">
        <f t="shared" si="16"/>
        <v>0</v>
      </c>
      <c r="DC322" s="283">
        <f t="shared" si="17"/>
        <v>0</v>
      </c>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239" t="s">
        <v>2119</v>
      </c>
      <c r="EA322" s="180" t="s">
        <v>271</v>
      </c>
    </row>
    <row r="323" spans="1:131" hidden="1" x14ac:dyDescent="0.2">
      <c r="A323" s="164"/>
      <c r="B323" s="164" t="s">
        <v>2120</v>
      </c>
      <c r="C323" s="203">
        <v>40331390</v>
      </c>
      <c r="D323" s="164" t="s">
        <v>843</v>
      </c>
      <c r="E323" s="164" t="s">
        <v>292</v>
      </c>
      <c r="F323" s="164" t="s">
        <v>844</v>
      </c>
      <c r="G323" s="98">
        <v>46043</v>
      </c>
      <c r="H323" s="105">
        <v>11758069</v>
      </c>
      <c r="I323" s="164" t="s">
        <v>1086</v>
      </c>
      <c r="J323" s="98">
        <v>46043</v>
      </c>
      <c r="K323" s="98">
        <v>46189</v>
      </c>
      <c r="L323" s="164" t="s">
        <v>288</v>
      </c>
      <c r="M323" s="164" t="s">
        <v>288</v>
      </c>
      <c r="N323" s="164" t="s">
        <v>288</v>
      </c>
      <c r="O323" s="138">
        <v>5</v>
      </c>
      <c r="P323" s="105">
        <v>3279462</v>
      </c>
      <c r="Q323" s="169">
        <v>46043</v>
      </c>
      <c r="R323" s="160">
        <v>46081</v>
      </c>
      <c r="S323" s="105">
        <v>2399606</v>
      </c>
      <c r="T323" s="102">
        <v>46082</v>
      </c>
      <c r="U323" s="102">
        <v>46112</v>
      </c>
      <c r="V323" s="105">
        <v>2399606</v>
      </c>
      <c r="W323" s="160">
        <v>46113</v>
      </c>
      <c r="X323" s="160">
        <v>46142</v>
      </c>
      <c r="Y323" s="105">
        <v>2399606</v>
      </c>
      <c r="Z323" s="160">
        <v>46143</v>
      </c>
      <c r="AA323" s="160">
        <v>46173</v>
      </c>
      <c r="AB323" s="105">
        <v>1279789</v>
      </c>
      <c r="AC323" s="160">
        <v>46174</v>
      </c>
      <c r="AD323" s="160">
        <v>46189</v>
      </c>
      <c r="AE323" s="103"/>
      <c r="AF323" s="160"/>
      <c r="AG323" s="160"/>
      <c r="AH323" s="108"/>
      <c r="AI323" s="160"/>
      <c r="AJ323" s="160"/>
      <c r="AK323" s="170"/>
      <c r="AL323" s="108"/>
      <c r="AM323" s="108"/>
      <c r="AN323" s="170"/>
      <c r="AO323" s="108"/>
      <c r="AP323" s="108"/>
      <c r="AQ323" s="170"/>
      <c r="AR323" s="108"/>
      <c r="AS323" s="108"/>
      <c r="AT323" s="170"/>
      <c r="AU323" s="108"/>
      <c r="AV323" s="108"/>
      <c r="AW323" s="170"/>
      <c r="AX323" s="108"/>
      <c r="AY323" s="108"/>
      <c r="AZ323" s="108"/>
      <c r="BA323" s="108"/>
      <c r="BB323" s="108"/>
      <c r="BC323" s="108"/>
      <c r="BD323" s="108"/>
      <c r="BE323" s="108"/>
      <c r="BF323" s="108"/>
      <c r="BG323" s="108"/>
      <c r="BH323" s="108"/>
      <c r="BI323" s="162" t="s">
        <v>278</v>
      </c>
      <c r="BJ323" s="158" t="s">
        <v>332</v>
      </c>
      <c r="BK323" s="162" t="s">
        <v>280</v>
      </c>
      <c r="BL323" s="138">
        <v>91</v>
      </c>
      <c r="BM323" s="160">
        <v>46043</v>
      </c>
      <c r="BN323" s="176">
        <v>2160201100</v>
      </c>
      <c r="BO323" s="158">
        <v>386</v>
      </c>
      <c r="BP323" s="160">
        <v>46043</v>
      </c>
      <c r="BQ323" s="172">
        <v>11758069</v>
      </c>
      <c r="BR323" s="136"/>
      <c r="BS323" s="137"/>
      <c r="BT323" s="108"/>
      <c r="BU323" s="108"/>
      <c r="BV323" s="108"/>
      <c r="BW323" s="108"/>
      <c r="BX323" s="108"/>
      <c r="BY323" s="161"/>
      <c r="BZ323" s="170"/>
      <c r="CA323" s="108"/>
      <c r="CB323" s="108"/>
      <c r="CC323" s="170"/>
      <c r="CD323" s="108"/>
      <c r="CE323" s="108"/>
      <c r="CF323" s="109"/>
      <c r="CG323" s="109"/>
      <c r="CH323" s="109"/>
      <c r="CI323" s="109"/>
      <c r="CJ323" s="109"/>
      <c r="CK323" s="109"/>
      <c r="CL323" s="109"/>
      <c r="CM323" s="109"/>
      <c r="CN323" s="109"/>
      <c r="CO323" s="109"/>
      <c r="CP323" s="137"/>
      <c r="CQ323" s="109"/>
      <c r="CR323" s="109"/>
      <c r="CS323" s="166" t="s">
        <v>934</v>
      </c>
      <c r="CT323" s="168">
        <v>40331390</v>
      </c>
      <c r="CU323" s="158">
        <v>205</v>
      </c>
      <c r="CV323" s="158" t="s">
        <v>911</v>
      </c>
      <c r="CW323" s="108"/>
      <c r="CX323" s="108"/>
      <c r="CY323" s="162">
        <v>7490</v>
      </c>
      <c r="CZ323" s="162" t="s">
        <v>290</v>
      </c>
      <c r="DA323" s="283">
        <f t="shared" si="15"/>
        <v>11758069</v>
      </c>
      <c r="DB323" s="284">
        <f t="shared" si="16"/>
        <v>0</v>
      </c>
      <c r="DC323" s="283">
        <f t="shared" si="17"/>
        <v>0</v>
      </c>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239" t="s">
        <v>2121</v>
      </c>
      <c r="EA323" s="180" t="s">
        <v>271</v>
      </c>
    </row>
    <row r="324" spans="1:131" hidden="1" x14ac:dyDescent="0.2">
      <c r="A324" s="164"/>
      <c r="B324" s="164" t="s">
        <v>2122</v>
      </c>
      <c r="C324" s="275">
        <v>1003625056</v>
      </c>
      <c r="D324" s="242" t="s">
        <v>2123</v>
      </c>
      <c r="E324" s="164" t="s">
        <v>292</v>
      </c>
      <c r="F324" s="164" t="s">
        <v>845</v>
      </c>
      <c r="G324" s="98">
        <v>46043</v>
      </c>
      <c r="H324" s="105">
        <v>11758069</v>
      </c>
      <c r="I324" s="164" t="s">
        <v>1086</v>
      </c>
      <c r="J324" s="98">
        <v>46043</v>
      </c>
      <c r="K324" s="98">
        <v>46189</v>
      </c>
      <c r="L324" s="164" t="s">
        <v>288</v>
      </c>
      <c r="M324" s="164" t="s">
        <v>288</v>
      </c>
      <c r="N324" s="164" t="s">
        <v>288</v>
      </c>
      <c r="O324" s="138">
        <v>5</v>
      </c>
      <c r="P324" s="105">
        <v>3279462</v>
      </c>
      <c r="Q324" s="169">
        <v>46043</v>
      </c>
      <c r="R324" s="160">
        <v>46081</v>
      </c>
      <c r="S324" s="105">
        <v>2399606</v>
      </c>
      <c r="T324" s="102">
        <v>46082</v>
      </c>
      <c r="U324" s="102">
        <v>46112</v>
      </c>
      <c r="V324" s="105">
        <v>2399606</v>
      </c>
      <c r="W324" s="160">
        <v>46113</v>
      </c>
      <c r="X324" s="160">
        <v>46142</v>
      </c>
      <c r="Y324" s="105">
        <v>2399606</v>
      </c>
      <c r="Z324" s="160">
        <v>46143</v>
      </c>
      <c r="AA324" s="160">
        <v>46173</v>
      </c>
      <c r="AB324" s="105">
        <v>1279789</v>
      </c>
      <c r="AC324" s="160">
        <v>46174</v>
      </c>
      <c r="AD324" s="160">
        <v>46189</v>
      </c>
      <c r="AE324" s="103"/>
      <c r="AF324" s="160"/>
      <c r="AG324" s="160"/>
      <c r="AH324" s="170"/>
      <c r="AI324" s="108"/>
      <c r="AJ324" s="108"/>
      <c r="AK324" s="170"/>
      <c r="AL324" s="108"/>
      <c r="AM324" s="108"/>
      <c r="AN324" s="170"/>
      <c r="AO324" s="108"/>
      <c r="AP324" s="108"/>
      <c r="AQ324" s="170"/>
      <c r="AR324" s="108"/>
      <c r="AS324" s="108"/>
      <c r="AT324" s="170"/>
      <c r="AU324" s="108"/>
      <c r="AV324" s="108"/>
      <c r="AW324" s="170"/>
      <c r="AX324" s="108"/>
      <c r="AY324" s="108"/>
      <c r="AZ324" s="108"/>
      <c r="BA324" s="108"/>
      <c r="BB324" s="108"/>
      <c r="BC324" s="108"/>
      <c r="BD324" s="108"/>
      <c r="BE324" s="108"/>
      <c r="BF324" s="108"/>
      <c r="BG324" s="108"/>
      <c r="BH324" s="108"/>
      <c r="BI324" s="162" t="s">
        <v>278</v>
      </c>
      <c r="BJ324" s="158" t="s">
        <v>332</v>
      </c>
      <c r="BK324" s="162" t="s">
        <v>280</v>
      </c>
      <c r="BL324" s="138">
        <v>91</v>
      </c>
      <c r="BM324" s="160">
        <v>46043</v>
      </c>
      <c r="BN324" s="176">
        <v>2160201100</v>
      </c>
      <c r="BO324" s="158">
        <v>417</v>
      </c>
      <c r="BP324" s="160">
        <v>46043</v>
      </c>
      <c r="BQ324" s="172">
        <v>11758069</v>
      </c>
      <c r="BR324" s="136"/>
      <c r="BS324" s="137"/>
      <c r="BT324" s="108"/>
      <c r="BU324" s="108"/>
      <c r="BV324" s="108"/>
      <c r="BW324" s="108"/>
      <c r="BX324" s="108"/>
      <c r="BY324" s="161"/>
      <c r="BZ324" s="170"/>
      <c r="CA324" s="108"/>
      <c r="CB324" s="108"/>
      <c r="CC324" s="170"/>
      <c r="CD324" s="108"/>
      <c r="CE324" s="108"/>
      <c r="CF324" s="109"/>
      <c r="CG324" s="109"/>
      <c r="CH324" s="109"/>
      <c r="CI324" s="109"/>
      <c r="CJ324" s="109"/>
      <c r="CK324" s="109"/>
      <c r="CL324" s="109"/>
      <c r="CM324" s="109"/>
      <c r="CN324" s="109"/>
      <c r="CO324" s="109"/>
      <c r="CP324" s="109"/>
      <c r="CQ324" s="109"/>
      <c r="CR324" s="109"/>
      <c r="CS324" s="166" t="s">
        <v>934</v>
      </c>
      <c r="CT324" s="99">
        <v>1003625056</v>
      </c>
      <c r="CU324" s="158">
        <v>205</v>
      </c>
      <c r="CV324" s="158" t="s">
        <v>912</v>
      </c>
      <c r="CW324" s="108"/>
      <c r="CX324" s="108"/>
      <c r="CY324" s="162">
        <v>8299</v>
      </c>
      <c r="CZ324" s="162" t="s">
        <v>290</v>
      </c>
      <c r="DA324" s="283">
        <f t="shared" si="15"/>
        <v>11758069</v>
      </c>
      <c r="DB324" s="284">
        <f t="shared" si="16"/>
        <v>0</v>
      </c>
      <c r="DC324" s="283">
        <f t="shared" si="17"/>
        <v>0</v>
      </c>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239" t="s">
        <v>2124</v>
      </c>
      <c r="EA324" s="235" t="s">
        <v>271</v>
      </c>
    </row>
    <row r="325" spans="1:131" hidden="1" x14ac:dyDescent="0.2">
      <c r="A325" s="164"/>
      <c r="B325" s="164" t="s">
        <v>2125</v>
      </c>
      <c r="C325" s="201">
        <v>79643102</v>
      </c>
      <c r="D325" s="164" t="s">
        <v>846</v>
      </c>
      <c r="E325" s="164" t="s">
        <v>292</v>
      </c>
      <c r="F325" s="164" t="s">
        <v>847</v>
      </c>
      <c r="G325" s="98">
        <v>46043</v>
      </c>
      <c r="H325" s="105">
        <v>12247394</v>
      </c>
      <c r="I325" s="164" t="s">
        <v>2066</v>
      </c>
      <c r="J325" s="98">
        <v>46043</v>
      </c>
      <c r="K325" s="98">
        <v>46179</v>
      </c>
      <c r="L325" s="164" t="s">
        <v>288</v>
      </c>
      <c r="M325" s="164" t="s">
        <v>288</v>
      </c>
      <c r="N325" s="164" t="s">
        <v>288</v>
      </c>
      <c r="O325" s="138">
        <v>5</v>
      </c>
      <c r="P325" s="105">
        <v>3665278</v>
      </c>
      <c r="Q325" s="169">
        <v>46043</v>
      </c>
      <c r="R325" s="160">
        <v>46081</v>
      </c>
      <c r="S325" s="105">
        <v>2681911</v>
      </c>
      <c r="T325" s="102">
        <v>46082</v>
      </c>
      <c r="U325" s="102">
        <v>46112</v>
      </c>
      <c r="V325" s="105">
        <v>2681911</v>
      </c>
      <c r="W325" s="160">
        <v>46113</v>
      </c>
      <c r="X325" s="160">
        <v>46142</v>
      </c>
      <c r="Y325" s="105">
        <v>2681911</v>
      </c>
      <c r="Z325" s="160">
        <v>46143</v>
      </c>
      <c r="AA325" s="160">
        <v>46173</v>
      </c>
      <c r="AB325" s="105">
        <v>536383</v>
      </c>
      <c r="AC325" s="160">
        <v>46174</v>
      </c>
      <c r="AD325" s="160">
        <v>46179</v>
      </c>
      <c r="AE325" s="103"/>
      <c r="AF325" s="160"/>
      <c r="AG325" s="160"/>
      <c r="AH325" s="108"/>
      <c r="AI325" s="160"/>
      <c r="AJ325" s="160"/>
      <c r="AK325" s="170"/>
      <c r="AL325" s="108"/>
      <c r="AM325" s="108"/>
      <c r="AN325" s="170"/>
      <c r="AO325" s="108"/>
      <c r="AP325" s="108"/>
      <c r="AQ325" s="170"/>
      <c r="AR325" s="108"/>
      <c r="AS325" s="108"/>
      <c r="AT325" s="170"/>
      <c r="AU325" s="108"/>
      <c r="AV325" s="108"/>
      <c r="AW325" s="170"/>
      <c r="AX325" s="108"/>
      <c r="AY325" s="108"/>
      <c r="AZ325" s="108"/>
      <c r="BA325" s="108"/>
      <c r="BB325" s="108"/>
      <c r="BC325" s="108"/>
      <c r="BD325" s="108"/>
      <c r="BE325" s="108"/>
      <c r="BF325" s="108"/>
      <c r="BG325" s="108"/>
      <c r="BH325" s="108"/>
      <c r="BI325" s="162" t="s">
        <v>278</v>
      </c>
      <c r="BJ325" s="158" t="s">
        <v>332</v>
      </c>
      <c r="BK325" s="162" t="s">
        <v>280</v>
      </c>
      <c r="BL325" s="138">
        <v>91</v>
      </c>
      <c r="BM325" s="160">
        <v>46043</v>
      </c>
      <c r="BN325" s="176">
        <v>2160201100</v>
      </c>
      <c r="BO325" s="158">
        <v>409</v>
      </c>
      <c r="BP325" s="160">
        <v>46043</v>
      </c>
      <c r="BQ325" s="172">
        <v>12247394</v>
      </c>
      <c r="BR325" s="136"/>
      <c r="BS325" s="137"/>
      <c r="BT325" s="108"/>
      <c r="BU325" s="108"/>
      <c r="BV325" s="108"/>
      <c r="BW325" s="108"/>
      <c r="BX325" s="108"/>
      <c r="BY325" s="161"/>
      <c r="BZ325" s="170"/>
      <c r="CA325" s="108"/>
      <c r="CB325" s="108"/>
      <c r="CC325" s="170"/>
      <c r="CD325" s="108"/>
      <c r="CE325" s="108"/>
      <c r="CF325" s="109"/>
      <c r="CG325" s="109"/>
      <c r="CH325" s="109"/>
      <c r="CI325" s="109"/>
      <c r="CJ325" s="109"/>
      <c r="CK325" s="109"/>
      <c r="CL325" s="109"/>
      <c r="CM325" s="109"/>
      <c r="CN325" s="109"/>
      <c r="CO325" s="109"/>
      <c r="CP325" s="137"/>
      <c r="CQ325" s="109"/>
      <c r="CR325" s="109"/>
      <c r="CS325" s="166" t="s">
        <v>935</v>
      </c>
      <c r="CT325" s="167">
        <v>79643102</v>
      </c>
      <c r="CU325" s="158">
        <v>205</v>
      </c>
      <c r="CV325" s="158" t="s">
        <v>913</v>
      </c>
      <c r="CW325" s="108"/>
      <c r="CX325" s="108"/>
      <c r="CY325" s="162">
        <v>7490</v>
      </c>
      <c r="CZ325" s="162" t="s">
        <v>290</v>
      </c>
      <c r="DA325" s="283">
        <f t="shared" si="15"/>
        <v>12247394</v>
      </c>
      <c r="DB325" s="284">
        <f t="shared" si="16"/>
        <v>0</v>
      </c>
      <c r="DC325" s="283">
        <f t="shared" si="17"/>
        <v>0</v>
      </c>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239" t="s">
        <v>2126</v>
      </c>
      <c r="EA325" s="235" t="s">
        <v>271</v>
      </c>
    </row>
    <row r="326" spans="1:131" hidden="1" x14ac:dyDescent="0.2">
      <c r="A326" s="164"/>
      <c r="B326" s="164" t="s">
        <v>2127</v>
      </c>
      <c r="C326" s="201">
        <v>1121881267</v>
      </c>
      <c r="D326" s="164" t="s">
        <v>848</v>
      </c>
      <c r="E326" s="164" t="s">
        <v>291</v>
      </c>
      <c r="F326" s="164" t="s">
        <v>849</v>
      </c>
      <c r="G326" s="98">
        <v>46043</v>
      </c>
      <c r="H326" s="105">
        <v>15470392</v>
      </c>
      <c r="I326" s="164" t="s">
        <v>2066</v>
      </c>
      <c r="J326" s="98">
        <v>46043</v>
      </c>
      <c r="K326" s="98">
        <v>46179</v>
      </c>
      <c r="L326" s="164" t="s">
        <v>288</v>
      </c>
      <c r="M326" s="164" t="s">
        <v>288</v>
      </c>
      <c r="N326" s="164" t="s">
        <v>288</v>
      </c>
      <c r="O326" s="138">
        <v>5</v>
      </c>
      <c r="P326" s="105">
        <v>4629825</v>
      </c>
      <c r="Q326" s="169">
        <v>46043</v>
      </c>
      <c r="R326" s="160">
        <v>46081</v>
      </c>
      <c r="S326" s="105">
        <v>3387677</v>
      </c>
      <c r="T326" s="102">
        <v>46082</v>
      </c>
      <c r="U326" s="102">
        <v>46112</v>
      </c>
      <c r="V326" s="105">
        <v>3387677</v>
      </c>
      <c r="W326" s="160">
        <v>46113</v>
      </c>
      <c r="X326" s="160">
        <v>46142</v>
      </c>
      <c r="Y326" s="105">
        <v>3387677</v>
      </c>
      <c r="Z326" s="160">
        <v>46143</v>
      </c>
      <c r="AA326" s="160">
        <v>46173</v>
      </c>
      <c r="AB326" s="105">
        <v>677536</v>
      </c>
      <c r="AC326" s="160">
        <v>46174</v>
      </c>
      <c r="AD326" s="160">
        <v>46179</v>
      </c>
      <c r="AE326" s="103"/>
      <c r="AF326" s="160"/>
      <c r="AG326" s="160"/>
      <c r="AH326" s="108"/>
      <c r="AI326" s="160"/>
      <c r="AJ326" s="160"/>
      <c r="AK326" s="170"/>
      <c r="AL326" s="108"/>
      <c r="AM326" s="108"/>
      <c r="AN326" s="170"/>
      <c r="AO326" s="108"/>
      <c r="AP326" s="108"/>
      <c r="AQ326" s="170"/>
      <c r="AR326" s="108"/>
      <c r="AS326" s="108"/>
      <c r="AT326" s="170"/>
      <c r="AU326" s="108"/>
      <c r="AV326" s="108"/>
      <c r="AW326" s="170"/>
      <c r="AX326" s="108"/>
      <c r="AY326" s="108"/>
      <c r="AZ326" s="108"/>
      <c r="BA326" s="108"/>
      <c r="BB326" s="108"/>
      <c r="BC326" s="108"/>
      <c r="BD326" s="108"/>
      <c r="BE326" s="108"/>
      <c r="BF326" s="108"/>
      <c r="BG326" s="108"/>
      <c r="BH326" s="108"/>
      <c r="BI326" s="162" t="s">
        <v>278</v>
      </c>
      <c r="BJ326" s="158" t="s">
        <v>332</v>
      </c>
      <c r="BK326" s="162" t="s">
        <v>280</v>
      </c>
      <c r="BL326" s="138">
        <v>91</v>
      </c>
      <c r="BM326" s="160">
        <v>46043</v>
      </c>
      <c r="BN326" s="176">
        <v>2160201100</v>
      </c>
      <c r="BO326" s="158">
        <v>460</v>
      </c>
      <c r="BP326" s="160">
        <v>46043</v>
      </c>
      <c r="BQ326" s="172">
        <v>15470392</v>
      </c>
      <c r="BR326" s="136"/>
      <c r="BS326" s="137"/>
      <c r="BT326" s="108"/>
      <c r="BU326" s="108"/>
      <c r="BV326" s="108"/>
      <c r="BW326" s="108"/>
      <c r="BX326" s="108"/>
      <c r="BY326" s="161"/>
      <c r="BZ326" s="170"/>
      <c r="CA326" s="108"/>
      <c r="CB326" s="108"/>
      <c r="CC326" s="170"/>
      <c r="CD326" s="108"/>
      <c r="CE326" s="108"/>
      <c r="CF326" s="109"/>
      <c r="CG326" s="109"/>
      <c r="CH326" s="109"/>
      <c r="CI326" s="109"/>
      <c r="CJ326" s="109"/>
      <c r="CK326" s="109"/>
      <c r="CL326" s="109"/>
      <c r="CM326" s="109"/>
      <c r="CN326" s="109"/>
      <c r="CO326" s="109"/>
      <c r="CP326" s="137"/>
      <c r="CQ326" s="109"/>
      <c r="CR326" s="109"/>
      <c r="CS326" s="166" t="s">
        <v>936</v>
      </c>
      <c r="CT326" s="168">
        <v>1121881267</v>
      </c>
      <c r="CU326" s="158">
        <v>205</v>
      </c>
      <c r="CV326" s="158" t="s">
        <v>914</v>
      </c>
      <c r="CW326" s="108"/>
      <c r="CX326" s="108"/>
      <c r="CY326" s="162">
        <v>8299</v>
      </c>
      <c r="CZ326" s="162" t="s">
        <v>290</v>
      </c>
      <c r="DA326" s="283">
        <f t="shared" si="15"/>
        <v>15470392</v>
      </c>
      <c r="DB326" s="284">
        <f t="shared" si="16"/>
        <v>0</v>
      </c>
      <c r="DC326" s="283">
        <f t="shared" si="17"/>
        <v>0</v>
      </c>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239" t="s">
        <v>2128</v>
      </c>
      <c r="EA326" s="235" t="s">
        <v>271</v>
      </c>
    </row>
    <row r="327" spans="1:131" hidden="1" x14ac:dyDescent="0.2">
      <c r="A327" s="164"/>
      <c r="B327" s="164" t="s">
        <v>2129</v>
      </c>
      <c r="C327" s="201">
        <v>1121926572</v>
      </c>
      <c r="D327" s="164" t="s">
        <v>850</v>
      </c>
      <c r="E327" s="164" t="s">
        <v>291</v>
      </c>
      <c r="F327" s="164" t="s">
        <v>851</v>
      </c>
      <c r="G327" s="98">
        <v>46043</v>
      </c>
      <c r="H327" s="105">
        <v>13799010</v>
      </c>
      <c r="I327" s="164" t="s">
        <v>2066</v>
      </c>
      <c r="J327" s="98">
        <v>46043</v>
      </c>
      <c r="K327" s="98">
        <v>46179</v>
      </c>
      <c r="L327" s="164" t="s">
        <v>288</v>
      </c>
      <c r="M327" s="164" t="s">
        <v>288</v>
      </c>
      <c r="N327" s="164" t="s">
        <v>288</v>
      </c>
      <c r="O327" s="138">
        <v>5</v>
      </c>
      <c r="P327" s="105">
        <v>4129631</v>
      </c>
      <c r="Q327" s="169">
        <v>46043</v>
      </c>
      <c r="R327" s="160">
        <v>46081</v>
      </c>
      <c r="S327" s="105">
        <v>3021681</v>
      </c>
      <c r="T327" s="102">
        <v>46082</v>
      </c>
      <c r="U327" s="102">
        <v>46112</v>
      </c>
      <c r="V327" s="105">
        <v>3021681</v>
      </c>
      <c r="W327" s="160">
        <v>46113</v>
      </c>
      <c r="X327" s="160">
        <v>46142</v>
      </c>
      <c r="Y327" s="105">
        <v>3021681</v>
      </c>
      <c r="Z327" s="160">
        <v>46143</v>
      </c>
      <c r="AA327" s="160">
        <v>46173</v>
      </c>
      <c r="AB327" s="105">
        <v>604336</v>
      </c>
      <c r="AC327" s="160">
        <v>46174</v>
      </c>
      <c r="AD327" s="160">
        <v>46179</v>
      </c>
      <c r="AE327" s="103"/>
      <c r="AF327" s="160"/>
      <c r="AG327" s="160"/>
      <c r="AH327" s="170"/>
      <c r="AI327" s="108"/>
      <c r="AJ327" s="108"/>
      <c r="AK327" s="170"/>
      <c r="AL327" s="108"/>
      <c r="AM327" s="108"/>
      <c r="AN327" s="170"/>
      <c r="AO327" s="108"/>
      <c r="AP327" s="108"/>
      <c r="AQ327" s="170"/>
      <c r="AR327" s="108"/>
      <c r="AS327" s="108"/>
      <c r="AT327" s="170"/>
      <c r="AU327" s="108"/>
      <c r="AV327" s="108"/>
      <c r="AW327" s="170"/>
      <c r="AX327" s="108"/>
      <c r="AY327" s="108"/>
      <c r="AZ327" s="108"/>
      <c r="BA327" s="108"/>
      <c r="BB327" s="108"/>
      <c r="BC327" s="108"/>
      <c r="BD327" s="108"/>
      <c r="BE327" s="108"/>
      <c r="BF327" s="108"/>
      <c r="BG327" s="108"/>
      <c r="BH327" s="108"/>
      <c r="BI327" s="162" t="s">
        <v>278</v>
      </c>
      <c r="BJ327" s="158" t="s">
        <v>332</v>
      </c>
      <c r="BK327" s="162" t="s">
        <v>280</v>
      </c>
      <c r="BL327" s="138">
        <v>91</v>
      </c>
      <c r="BM327" s="160">
        <v>46043</v>
      </c>
      <c r="BN327" s="176">
        <v>2160201100</v>
      </c>
      <c r="BO327" s="158">
        <v>469</v>
      </c>
      <c r="BP327" s="160">
        <v>46043</v>
      </c>
      <c r="BQ327" s="172">
        <v>13799010</v>
      </c>
      <c r="BR327" s="136"/>
      <c r="BS327" s="137"/>
      <c r="BT327" s="108"/>
      <c r="BU327" s="108"/>
      <c r="BV327" s="108"/>
      <c r="BW327" s="108"/>
      <c r="BX327" s="108"/>
      <c r="BY327" s="161"/>
      <c r="BZ327" s="170"/>
      <c r="CA327" s="108"/>
      <c r="CB327" s="108"/>
      <c r="CC327" s="170"/>
      <c r="CD327" s="108"/>
      <c r="CE327" s="108"/>
      <c r="CF327" s="109"/>
      <c r="CG327" s="109"/>
      <c r="CH327" s="109"/>
      <c r="CI327" s="109"/>
      <c r="CJ327" s="109"/>
      <c r="CK327" s="109"/>
      <c r="CL327" s="109"/>
      <c r="CM327" s="109"/>
      <c r="CN327" s="109"/>
      <c r="CO327" s="109"/>
      <c r="CP327" s="109"/>
      <c r="CQ327" s="109"/>
      <c r="CR327" s="109"/>
      <c r="CS327" s="166" t="s">
        <v>2130</v>
      </c>
      <c r="CT327" s="99">
        <v>1121926572</v>
      </c>
      <c r="CU327" s="158">
        <v>205</v>
      </c>
      <c r="CV327" s="158" t="s">
        <v>915</v>
      </c>
      <c r="CW327" s="108"/>
      <c r="CX327" s="108"/>
      <c r="CY327" s="162">
        <v>8299</v>
      </c>
      <c r="CZ327" s="162" t="s">
        <v>290</v>
      </c>
      <c r="DA327" s="283">
        <f t="shared" si="15"/>
        <v>13799010</v>
      </c>
      <c r="DB327" s="284">
        <f t="shared" si="16"/>
        <v>0</v>
      </c>
      <c r="DC327" s="283">
        <f t="shared" si="17"/>
        <v>0</v>
      </c>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239" t="s">
        <v>2131</v>
      </c>
      <c r="EA327" s="235" t="s">
        <v>271</v>
      </c>
    </row>
    <row r="328" spans="1:131" hidden="1" x14ac:dyDescent="0.2">
      <c r="A328" s="164"/>
      <c r="B328" s="164" t="s">
        <v>2132</v>
      </c>
      <c r="C328" s="201">
        <v>1121855798</v>
      </c>
      <c r="D328" s="164" t="s">
        <v>1280</v>
      </c>
      <c r="E328" s="164" t="s">
        <v>292</v>
      </c>
      <c r="F328" s="164" t="s">
        <v>854</v>
      </c>
      <c r="G328" s="98">
        <v>46043</v>
      </c>
      <c r="H328" s="105">
        <v>10958201</v>
      </c>
      <c r="I328" s="164" t="s">
        <v>2066</v>
      </c>
      <c r="J328" s="98">
        <v>46043</v>
      </c>
      <c r="K328" s="98">
        <v>46179</v>
      </c>
      <c r="L328" s="164" t="s">
        <v>288</v>
      </c>
      <c r="M328" s="164" t="s">
        <v>288</v>
      </c>
      <c r="N328" s="164" t="s">
        <v>288</v>
      </c>
      <c r="O328" s="138">
        <v>5</v>
      </c>
      <c r="P328" s="105">
        <v>3279462</v>
      </c>
      <c r="Q328" s="169">
        <v>46043</v>
      </c>
      <c r="R328" s="160">
        <v>46081</v>
      </c>
      <c r="S328" s="105">
        <v>2399606</v>
      </c>
      <c r="T328" s="102">
        <v>46082</v>
      </c>
      <c r="U328" s="102">
        <v>46112</v>
      </c>
      <c r="V328" s="105">
        <v>2399606</v>
      </c>
      <c r="W328" s="160">
        <v>46113</v>
      </c>
      <c r="X328" s="160">
        <v>46142</v>
      </c>
      <c r="Y328" s="105">
        <v>2399606</v>
      </c>
      <c r="Z328" s="160">
        <v>46143</v>
      </c>
      <c r="AA328" s="160">
        <v>46173</v>
      </c>
      <c r="AB328" s="105">
        <v>479921</v>
      </c>
      <c r="AC328" s="160">
        <v>46174</v>
      </c>
      <c r="AD328" s="160">
        <v>46179</v>
      </c>
      <c r="AE328" s="103"/>
      <c r="AF328" s="160"/>
      <c r="AG328" s="160"/>
      <c r="AH328" s="108"/>
      <c r="AI328" s="160"/>
      <c r="AJ328" s="160"/>
      <c r="AK328" s="170"/>
      <c r="AL328" s="108"/>
      <c r="AM328" s="108"/>
      <c r="AN328" s="170"/>
      <c r="AO328" s="108"/>
      <c r="AP328" s="108"/>
      <c r="AQ328" s="170"/>
      <c r="AR328" s="108"/>
      <c r="AS328" s="108"/>
      <c r="AT328" s="170"/>
      <c r="AU328" s="108"/>
      <c r="AV328" s="108"/>
      <c r="AW328" s="170"/>
      <c r="AX328" s="108"/>
      <c r="AY328" s="108"/>
      <c r="AZ328" s="108"/>
      <c r="BA328" s="108"/>
      <c r="BB328" s="108"/>
      <c r="BC328" s="108"/>
      <c r="BD328" s="108"/>
      <c r="BE328" s="108"/>
      <c r="BF328" s="108"/>
      <c r="BG328" s="108"/>
      <c r="BH328" s="108"/>
      <c r="BI328" s="162" t="s">
        <v>278</v>
      </c>
      <c r="BJ328" s="158" t="s">
        <v>332</v>
      </c>
      <c r="BK328" s="162" t="s">
        <v>280</v>
      </c>
      <c r="BL328" s="138">
        <v>91</v>
      </c>
      <c r="BM328" s="160">
        <v>46043</v>
      </c>
      <c r="BN328" s="176">
        <v>2160201100</v>
      </c>
      <c r="BO328" s="158">
        <v>449</v>
      </c>
      <c r="BP328" s="160">
        <v>46043</v>
      </c>
      <c r="BQ328" s="172">
        <v>10958201</v>
      </c>
      <c r="BR328" s="136"/>
      <c r="BS328" s="137"/>
      <c r="BT328" s="108"/>
      <c r="BU328" s="108"/>
      <c r="BV328" s="108"/>
      <c r="BW328" s="108"/>
      <c r="BX328" s="108"/>
      <c r="BY328" s="161"/>
      <c r="BZ328" s="170"/>
      <c r="CA328" s="108"/>
      <c r="CB328" s="108"/>
      <c r="CC328" s="170"/>
      <c r="CD328" s="108"/>
      <c r="CE328" s="108"/>
      <c r="CF328" s="109"/>
      <c r="CG328" s="109"/>
      <c r="CH328" s="109"/>
      <c r="CI328" s="109"/>
      <c r="CJ328" s="109"/>
      <c r="CK328" s="109"/>
      <c r="CL328" s="109"/>
      <c r="CM328" s="109"/>
      <c r="CN328" s="109"/>
      <c r="CO328" s="109"/>
      <c r="CP328" s="137"/>
      <c r="CQ328" s="109"/>
      <c r="CR328" s="109"/>
      <c r="CS328" s="166" t="s">
        <v>934</v>
      </c>
      <c r="CT328" s="167">
        <v>1121855798</v>
      </c>
      <c r="CU328" s="158">
        <v>189</v>
      </c>
      <c r="CV328" s="158" t="s">
        <v>917</v>
      </c>
      <c r="CW328" s="108"/>
      <c r="CX328" s="108"/>
      <c r="CY328" s="164">
        <v>7490</v>
      </c>
      <c r="CZ328" s="159" t="s">
        <v>290</v>
      </c>
      <c r="DA328" s="283">
        <f t="shared" si="15"/>
        <v>10958201</v>
      </c>
      <c r="DB328" s="284">
        <f t="shared" si="16"/>
        <v>0</v>
      </c>
      <c r="DC328" s="283">
        <f t="shared" si="17"/>
        <v>0</v>
      </c>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239" t="s">
        <v>2133</v>
      </c>
      <c r="EA328" s="180" t="s">
        <v>271</v>
      </c>
    </row>
    <row r="329" spans="1:131" hidden="1" x14ac:dyDescent="0.2">
      <c r="A329" s="164"/>
      <c r="B329" s="164" t="s">
        <v>2134</v>
      </c>
      <c r="C329" s="275">
        <v>1006798953</v>
      </c>
      <c r="D329" s="242" t="s">
        <v>2135</v>
      </c>
      <c r="E329" s="164" t="s">
        <v>291</v>
      </c>
      <c r="F329" s="164" t="s">
        <v>957</v>
      </c>
      <c r="G329" s="98">
        <v>46043</v>
      </c>
      <c r="H329" s="105">
        <v>15470392</v>
      </c>
      <c r="I329" s="164" t="s">
        <v>2066</v>
      </c>
      <c r="J329" s="98">
        <v>46043</v>
      </c>
      <c r="K329" s="98">
        <v>46179</v>
      </c>
      <c r="L329" s="164" t="s">
        <v>288</v>
      </c>
      <c r="M329" s="164" t="s">
        <v>288</v>
      </c>
      <c r="N329" s="164" t="s">
        <v>288</v>
      </c>
      <c r="O329" s="138">
        <v>5</v>
      </c>
      <c r="P329" s="105">
        <v>4629825</v>
      </c>
      <c r="Q329" s="169">
        <v>46043</v>
      </c>
      <c r="R329" s="160">
        <v>46081</v>
      </c>
      <c r="S329" s="105">
        <v>3387677</v>
      </c>
      <c r="T329" s="102">
        <v>46082</v>
      </c>
      <c r="U329" s="102">
        <v>46112</v>
      </c>
      <c r="V329" s="105">
        <v>3387677</v>
      </c>
      <c r="W329" s="160">
        <v>46113</v>
      </c>
      <c r="X329" s="160">
        <v>46142</v>
      </c>
      <c r="Y329" s="105">
        <v>3387677</v>
      </c>
      <c r="Z329" s="160">
        <v>46143</v>
      </c>
      <c r="AA329" s="160">
        <v>46173</v>
      </c>
      <c r="AB329" s="105">
        <v>677536</v>
      </c>
      <c r="AC329" s="160">
        <v>46174</v>
      </c>
      <c r="AD329" s="160">
        <v>46179</v>
      </c>
      <c r="AE329" s="103"/>
      <c r="AF329" s="160"/>
      <c r="AG329" s="160"/>
      <c r="AH329" s="170"/>
      <c r="AI329" s="108"/>
      <c r="AJ329" s="108"/>
      <c r="AK329" s="170"/>
      <c r="AL329" s="108"/>
      <c r="AM329" s="108"/>
      <c r="AN329" s="170"/>
      <c r="AO329" s="108"/>
      <c r="AP329" s="108"/>
      <c r="AQ329" s="170"/>
      <c r="AR329" s="108"/>
      <c r="AS329" s="108"/>
      <c r="AT329" s="170"/>
      <c r="AU329" s="108"/>
      <c r="AV329" s="108"/>
      <c r="AW329" s="170"/>
      <c r="AX329" s="108"/>
      <c r="AY329" s="108"/>
      <c r="AZ329" s="108"/>
      <c r="BA329" s="108"/>
      <c r="BB329" s="108"/>
      <c r="BC329" s="108"/>
      <c r="BD329" s="108"/>
      <c r="BE329" s="108"/>
      <c r="BF329" s="108"/>
      <c r="BG329" s="108"/>
      <c r="BH329" s="108"/>
      <c r="BI329" s="162" t="s">
        <v>278</v>
      </c>
      <c r="BJ329" s="158" t="s">
        <v>332</v>
      </c>
      <c r="BK329" s="162" t="s">
        <v>280</v>
      </c>
      <c r="BL329" s="138">
        <v>91</v>
      </c>
      <c r="BM329" s="160">
        <v>46043</v>
      </c>
      <c r="BN329" s="176">
        <v>2160201100</v>
      </c>
      <c r="BO329" s="158">
        <v>420</v>
      </c>
      <c r="BP329" s="160">
        <v>46043</v>
      </c>
      <c r="BQ329" s="172">
        <v>15470392</v>
      </c>
      <c r="BR329" s="136"/>
      <c r="BS329" s="137"/>
      <c r="BT329" s="108"/>
      <c r="BU329" s="108"/>
      <c r="BV329" s="108"/>
      <c r="BW329" s="108"/>
      <c r="BX329" s="108"/>
      <c r="BY329" s="161"/>
      <c r="BZ329" s="170"/>
      <c r="CA329" s="108"/>
      <c r="CB329" s="108"/>
      <c r="CC329" s="170"/>
      <c r="CD329" s="108"/>
      <c r="CE329" s="108"/>
      <c r="CF329" s="109"/>
      <c r="CG329" s="109"/>
      <c r="CH329" s="109"/>
      <c r="CI329" s="109"/>
      <c r="CJ329" s="109"/>
      <c r="CK329" s="109"/>
      <c r="CL329" s="109"/>
      <c r="CM329" s="109"/>
      <c r="CN329" s="109"/>
      <c r="CO329" s="109"/>
      <c r="CP329" s="109"/>
      <c r="CQ329" s="109"/>
      <c r="CR329" s="109"/>
      <c r="CS329" s="166" t="s">
        <v>2136</v>
      </c>
      <c r="CT329" s="99">
        <v>1006798953</v>
      </c>
      <c r="CU329" s="158">
        <v>205</v>
      </c>
      <c r="CV329" s="158" t="s">
        <v>1056</v>
      </c>
      <c r="CW329" s="108"/>
      <c r="CX329" s="108"/>
      <c r="CY329" s="159">
        <v>7500</v>
      </c>
      <c r="CZ329" s="159" t="s">
        <v>290</v>
      </c>
      <c r="DA329" s="283">
        <f t="shared" si="15"/>
        <v>15470392</v>
      </c>
      <c r="DB329" s="284">
        <f t="shared" si="16"/>
        <v>0</v>
      </c>
      <c r="DC329" s="283">
        <f t="shared" si="17"/>
        <v>0</v>
      </c>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239" t="s">
        <v>2137</v>
      </c>
      <c r="EA329" s="235" t="s">
        <v>271</v>
      </c>
    </row>
    <row r="330" spans="1:131" hidden="1" x14ac:dyDescent="0.2">
      <c r="A330" s="164"/>
      <c r="B330" s="164" t="s">
        <v>2138</v>
      </c>
      <c r="C330" s="201">
        <v>1121832739</v>
      </c>
      <c r="D330" s="164" t="s">
        <v>958</v>
      </c>
      <c r="E330" s="164" t="s">
        <v>292</v>
      </c>
      <c r="F330" s="164" t="s">
        <v>959</v>
      </c>
      <c r="G330" s="98">
        <v>46043</v>
      </c>
      <c r="H330" s="105">
        <v>12247393</v>
      </c>
      <c r="I330" s="164" t="s">
        <v>2066</v>
      </c>
      <c r="J330" s="98">
        <v>46043</v>
      </c>
      <c r="K330" s="98">
        <v>46179</v>
      </c>
      <c r="L330" s="164" t="s">
        <v>288</v>
      </c>
      <c r="M330" s="164" t="s">
        <v>288</v>
      </c>
      <c r="N330" s="164" t="s">
        <v>288</v>
      </c>
      <c r="O330" s="138">
        <v>5</v>
      </c>
      <c r="P330" s="105">
        <v>3665278</v>
      </c>
      <c r="Q330" s="169">
        <v>46043</v>
      </c>
      <c r="R330" s="160">
        <v>46081</v>
      </c>
      <c r="S330" s="105">
        <v>2681911</v>
      </c>
      <c r="T330" s="102">
        <v>46082</v>
      </c>
      <c r="U330" s="102">
        <v>46112</v>
      </c>
      <c r="V330" s="105">
        <v>2681911</v>
      </c>
      <c r="W330" s="160">
        <v>46113</v>
      </c>
      <c r="X330" s="160">
        <v>46142</v>
      </c>
      <c r="Y330" s="105">
        <v>2681911</v>
      </c>
      <c r="Z330" s="160">
        <v>46143</v>
      </c>
      <c r="AA330" s="160">
        <v>46173</v>
      </c>
      <c r="AB330" s="105">
        <v>536382</v>
      </c>
      <c r="AC330" s="160">
        <v>46174</v>
      </c>
      <c r="AD330" s="160">
        <v>46179</v>
      </c>
      <c r="AE330" s="103"/>
      <c r="AF330" s="160"/>
      <c r="AG330" s="160"/>
      <c r="AH330" s="108"/>
      <c r="AI330" s="160"/>
      <c r="AJ330" s="160"/>
      <c r="AK330" s="170"/>
      <c r="AL330" s="108"/>
      <c r="AM330" s="108"/>
      <c r="AN330" s="170"/>
      <c r="AO330" s="108"/>
      <c r="AP330" s="108"/>
      <c r="AQ330" s="170"/>
      <c r="AR330" s="108"/>
      <c r="AS330" s="108"/>
      <c r="AT330" s="170"/>
      <c r="AU330" s="108"/>
      <c r="AV330" s="108"/>
      <c r="AW330" s="170"/>
      <c r="AX330" s="108"/>
      <c r="AY330" s="108"/>
      <c r="AZ330" s="108"/>
      <c r="BA330" s="108"/>
      <c r="BB330" s="108"/>
      <c r="BC330" s="108"/>
      <c r="BD330" s="108"/>
      <c r="BE330" s="108"/>
      <c r="BF330" s="108"/>
      <c r="BG330" s="108"/>
      <c r="BH330" s="108"/>
      <c r="BI330" s="162" t="s">
        <v>278</v>
      </c>
      <c r="BJ330" s="158" t="s">
        <v>332</v>
      </c>
      <c r="BK330" s="162" t="s">
        <v>280</v>
      </c>
      <c r="BL330" s="138">
        <v>91</v>
      </c>
      <c r="BM330" s="160">
        <v>46043</v>
      </c>
      <c r="BN330" s="176">
        <v>2160201100</v>
      </c>
      <c r="BO330" s="158">
        <v>496</v>
      </c>
      <c r="BP330" s="160">
        <v>46043</v>
      </c>
      <c r="BQ330" s="172">
        <v>12247393</v>
      </c>
      <c r="BR330" s="136"/>
      <c r="BS330" s="137"/>
      <c r="BT330" s="108"/>
      <c r="BU330" s="108"/>
      <c r="BV330" s="108"/>
      <c r="BW330" s="108"/>
      <c r="BX330" s="108"/>
      <c r="BY330" s="161"/>
      <c r="BZ330" s="170"/>
      <c r="CA330" s="108"/>
      <c r="CB330" s="108"/>
      <c r="CC330" s="170"/>
      <c r="CD330" s="108"/>
      <c r="CE330" s="108"/>
      <c r="CF330" s="109"/>
      <c r="CG330" s="109"/>
      <c r="CH330" s="109"/>
      <c r="CI330" s="109"/>
      <c r="CJ330" s="109"/>
      <c r="CK330" s="109"/>
      <c r="CL330" s="109"/>
      <c r="CM330" s="109"/>
      <c r="CN330" s="109"/>
      <c r="CO330" s="109"/>
      <c r="CP330" s="137"/>
      <c r="CQ330" s="109"/>
      <c r="CR330" s="109"/>
      <c r="CS330" s="166" t="s">
        <v>1036</v>
      </c>
      <c r="CT330" s="168">
        <v>1121832739.4000001</v>
      </c>
      <c r="CU330" s="158">
        <v>205</v>
      </c>
      <c r="CV330" s="158" t="s">
        <v>1056</v>
      </c>
      <c r="CW330" s="108"/>
      <c r="CX330" s="108"/>
      <c r="CY330" s="162">
        <v>8211</v>
      </c>
      <c r="CZ330" s="162" t="s">
        <v>290</v>
      </c>
      <c r="DA330" s="283">
        <f t="shared" si="15"/>
        <v>12247393</v>
      </c>
      <c r="DB330" s="284">
        <f t="shared" si="16"/>
        <v>0</v>
      </c>
      <c r="DC330" s="283">
        <f t="shared" si="17"/>
        <v>0</v>
      </c>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239" t="s">
        <v>2139</v>
      </c>
      <c r="EA330" s="235" t="s">
        <v>271</v>
      </c>
    </row>
    <row r="331" spans="1:131" hidden="1" x14ac:dyDescent="0.2">
      <c r="A331" s="164"/>
      <c r="B331" s="164" t="s">
        <v>2140</v>
      </c>
      <c r="C331" s="201">
        <v>1016056089</v>
      </c>
      <c r="D331" s="164" t="s">
        <v>961</v>
      </c>
      <c r="E331" s="164" t="s">
        <v>291</v>
      </c>
      <c r="F331" s="164" t="s">
        <v>960</v>
      </c>
      <c r="G331" s="98">
        <v>46043</v>
      </c>
      <c r="H331" s="105">
        <v>15470392</v>
      </c>
      <c r="I331" s="164" t="s">
        <v>2066</v>
      </c>
      <c r="J331" s="98">
        <v>46043</v>
      </c>
      <c r="K331" s="98">
        <v>46179</v>
      </c>
      <c r="L331" s="164" t="s">
        <v>288</v>
      </c>
      <c r="M331" s="164" t="s">
        <v>288</v>
      </c>
      <c r="N331" s="164" t="s">
        <v>288</v>
      </c>
      <c r="O331" s="138">
        <v>5</v>
      </c>
      <c r="P331" s="105">
        <v>4629825</v>
      </c>
      <c r="Q331" s="169">
        <v>46043</v>
      </c>
      <c r="R331" s="160">
        <v>46081</v>
      </c>
      <c r="S331" s="105">
        <v>3387677</v>
      </c>
      <c r="T331" s="102">
        <v>46082</v>
      </c>
      <c r="U331" s="102">
        <v>46112</v>
      </c>
      <c r="V331" s="105">
        <v>3387677</v>
      </c>
      <c r="W331" s="160">
        <v>46113</v>
      </c>
      <c r="X331" s="160">
        <v>46142</v>
      </c>
      <c r="Y331" s="105">
        <v>3387677</v>
      </c>
      <c r="Z331" s="160">
        <v>46143</v>
      </c>
      <c r="AA331" s="160">
        <v>46173</v>
      </c>
      <c r="AB331" s="105">
        <v>677536</v>
      </c>
      <c r="AC331" s="160">
        <v>46174</v>
      </c>
      <c r="AD331" s="160">
        <v>46179</v>
      </c>
      <c r="AE331" s="103"/>
      <c r="AF331" s="160"/>
      <c r="AG331" s="160"/>
      <c r="AH331" s="108"/>
      <c r="AI331" s="160"/>
      <c r="AJ331" s="160"/>
      <c r="AK331" s="170"/>
      <c r="AL331" s="108"/>
      <c r="AM331" s="108"/>
      <c r="AN331" s="170"/>
      <c r="AO331" s="108"/>
      <c r="AP331" s="108"/>
      <c r="AQ331" s="170"/>
      <c r="AR331" s="108"/>
      <c r="AS331" s="108"/>
      <c r="AT331" s="170"/>
      <c r="AU331" s="108"/>
      <c r="AV331" s="108"/>
      <c r="AW331" s="170"/>
      <c r="AX331" s="108"/>
      <c r="AY331" s="108"/>
      <c r="AZ331" s="108"/>
      <c r="BA331" s="108"/>
      <c r="BB331" s="108"/>
      <c r="BC331" s="108"/>
      <c r="BD331" s="108"/>
      <c r="BE331" s="108"/>
      <c r="BF331" s="108"/>
      <c r="BG331" s="108"/>
      <c r="BH331" s="108"/>
      <c r="BI331" s="162" t="s">
        <v>278</v>
      </c>
      <c r="BJ331" s="158" t="s">
        <v>332</v>
      </c>
      <c r="BK331" s="162" t="s">
        <v>280</v>
      </c>
      <c r="BL331" s="138">
        <v>91</v>
      </c>
      <c r="BM331" s="160">
        <v>46043</v>
      </c>
      <c r="BN331" s="176">
        <v>2160201100</v>
      </c>
      <c r="BO331" s="158">
        <v>428</v>
      </c>
      <c r="BP331" s="160">
        <v>46043</v>
      </c>
      <c r="BQ331" s="172">
        <v>15470392</v>
      </c>
      <c r="BR331" s="136"/>
      <c r="BS331" s="137"/>
      <c r="BT331" s="108"/>
      <c r="BU331" s="108"/>
      <c r="BV331" s="108"/>
      <c r="BW331" s="108"/>
      <c r="BX331" s="108"/>
      <c r="BY331" s="161"/>
      <c r="BZ331" s="170"/>
      <c r="CA331" s="108"/>
      <c r="CB331" s="108"/>
      <c r="CC331" s="170"/>
      <c r="CD331" s="108"/>
      <c r="CE331" s="108"/>
      <c r="CF331" s="109"/>
      <c r="CG331" s="109"/>
      <c r="CH331" s="109"/>
      <c r="CI331" s="109"/>
      <c r="CJ331" s="109"/>
      <c r="CK331" s="109"/>
      <c r="CL331" s="109"/>
      <c r="CM331" s="109"/>
      <c r="CN331" s="109"/>
      <c r="CO331" s="109"/>
      <c r="CP331" s="137"/>
      <c r="CQ331" s="109"/>
      <c r="CR331" s="109"/>
      <c r="CS331" s="166" t="s">
        <v>2141</v>
      </c>
      <c r="CT331" s="270">
        <v>1016056089</v>
      </c>
      <c r="CU331" s="158">
        <v>205</v>
      </c>
      <c r="CV331" s="158" t="s">
        <v>1056</v>
      </c>
      <c r="CW331" s="108"/>
      <c r="CX331" s="108"/>
      <c r="CY331" s="190">
        <v>5611</v>
      </c>
      <c r="CZ331" s="159" t="s">
        <v>289</v>
      </c>
      <c r="DA331" s="283">
        <f t="shared" si="15"/>
        <v>15470392</v>
      </c>
      <c r="DB331" s="284">
        <f t="shared" si="16"/>
        <v>0</v>
      </c>
      <c r="DC331" s="283">
        <f t="shared" si="17"/>
        <v>0</v>
      </c>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239" t="s">
        <v>2142</v>
      </c>
      <c r="EA331" s="235" t="s">
        <v>271</v>
      </c>
    </row>
    <row r="332" spans="1:131" hidden="1" x14ac:dyDescent="0.2">
      <c r="A332" s="164"/>
      <c r="B332" s="164" t="s">
        <v>2143</v>
      </c>
      <c r="C332" s="201">
        <v>1121865537</v>
      </c>
      <c r="D332" s="164" t="s">
        <v>962</v>
      </c>
      <c r="E332" s="164" t="s">
        <v>292</v>
      </c>
      <c r="F332" s="164" t="s">
        <v>963</v>
      </c>
      <c r="G332" s="98">
        <v>46043</v>
      </c>
      <c r="H332" s="105">
        <v>10958201</v>
      </c>
      <c r="I332" s="164" t="s">
        <v>2066</v>
      </c>
      <c r="J332" s="98">
        <v>46043</v>
      </c>
      <c r="K332" s="98">
        <v>46179</v>
      </c>
      <c r="L332" s="164" t="s">
        <v>288</v>
      </c>
      <c r="M332" s="164" t="s">
        <v>288</v>
      </c>
      <c r="N332" s="164" t="s">
        <v>288</v>
      </c>
      <c r="O332" s="138">
        <v>5</v>
      </c>
      <c r="P332" s="105">
        <v>3279462</v>
      </c>
      <c r="Q332" s="169">
        <v>46043</v>
      </c>
      <c r="R332" s="160">
        <v>46081</v>
      </c>
      <c r="S332" s="105">
        <v>2399606</v>
      </c>
      <c r="T332" s="102">
        <v>46082</v>
      </c>
      <c r="U332" s="102">
        <v>46112</v>
      </c>
      <c r="V332" s="105">
        <v>2399606</v>
      </c>
      <c r="W332" s="160">
        <v>46113</v>
      </c>
      <c r="X332" s="160">
        <v>46142</v>
      </c>
      <c r="Y332" s="105">
        <v>2399606</v>
      </c>
      <c r="Z332" s="160">
        <v>46143</v>
      </c>
      <c r="AA332" s="160">
        <v>46173</v>
      </c>
      <c r="AB332" s="105">
        <v>479921</v>
      </c>
      <c r="AC332" s="160">
        <v>46174</v>
      </c>
      <c r="AD332" s="160">
        <v>46179</v>
      </c>
      <c r="AE332" s="103"/>
      <c r="AF332" s="160"/>
      <c r="AG332" s="160"/>
      <c r="AH332" s="170"/>
      <c r="AI332" s="108"/>
      <c r="AJ332" s="108"/>
      <c r="AK332" s="170"/>
      <c r="AL332" s="108"/>
      <c r="AM332" s="108"/>
      <c r="AN332" s="170"/>
      <c r="AO332" s="108"/>
      <c r="AP332" s="108"/>
      <c r="AQ332" s="170"/>
      <c r="AR332" s="108"/>
      <c r="AS332" s="108"/>
      <c r="AT332" s="170"/>
      <c r="AU332" s="108"/>
      <c r="AV332" s="108"/>
      <c r="AW332" s="170"/>
      <c r="AX332" s="108"/>
      <c r="AY332" s="108"/>
      <c r="AZ332" s="108"/>
      <c r="BA332" s="108"/>
      <c r="BB332" s="108"/>
      <c r="BC332" s="108"/>
      <c r="BD332" s="108"/>
      <c r="BE332" s="108"/>
      <c r="BF332" s="108"/>
      <c r="BG332" s="108"/>
      <c r="BH332" s="108"/>
      <c r="BI332" s="162" t="s">
        <v>278</v>
      </c>
      <c r="BJ332" s="158" t="s">
        <v>332</v>
      </c>
      <c r="BK332" s="162" t="s">
        <v>280</v>
      </c>
      <c r="BL332" s="138">
        <v>91</v>
      </c>
      <c r="BM332" s="160">
        <v>46043</v>
      </c>
      <c r="BN332" s="176">
        <v>2160201100</v>
      </c>
      <c r="BO332" s="158">
        <v>453</v>
      </c>
      <c r="BP332" s="160">
        <v>46043</v>
      </c>
      <c r="BQ332" s="172">
        <v>10958201</v>
      </c>
      <c r="BR332" s="136"/>
      <c r="BS332" s="137"/>
      <c r="BT332" s="108"/>
      <c r="BU332" s="108"/>
      <c r="BV332" s="108"/>
      <c r="BW332" s="108"/>
      <c r="BX332" s="108"/>
      <c r="BY332" s="161"/>
      <c r="BZ332" s="170"/>
      <c r="CA332" s="108"/>
      <c r="CB332" s="108"/>
      <c r="CC332" s="170"/>
      <c r="CD332" s="108"/>
      <c r="CE332" s="108"/>
      <c r="CF332" s="109"/>
      <c r="CG332" s="109"/>
      <c r="CH332" s="109"/>
      <c r="CI332" s="109"/>
      <c r="CJ332" s="109"/>
      <c r="CK332" s="109"/>
      <c r="CL332" s="109"/>
      <c r="CM332" s="109"/>
      <c r="CN332" s="109"/>
      <c r="CO332" s="109"/>
      <c r="CP332" s="109"/>
      <c r="CQ332" s="109"/>
      <c r="CR332" s="109"/>
      <c r="CS332" s="166" t="s">
        <v>1037</v>
      </c>
      <c r="CT332" s="167">
        <v>1121865537</v>
      </c>
      <c r="CU332" s="158">
        <v>205</v>
      </c>
      <c r="CV332" s="158" t="s">
        <v>1057</v>
      </c>
      <c r="CW332" s="108"/>
      <c r="CX332" s="108"/>
      <c r="CY332" s="162">
        <v>7490</v>
      </c>
      <c r="CZ332" s="162" t="s">
        <v>290</v>
      </c>
      <c r="DA332" s="283">
        <f t="shared" si="15"/>
        <v>10958201</v>
      </c>
      <c r="DB332" s="284">
        <f t="shared" si="16"/>
        <v>0</v>
      </c>
      <c r="DC332" s="283">
        <f t="shared" si="17"/>
        <v>0</v>
      </c>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239" t="s">
        <v>2144</v>
      </c>
      <c r="EA332" s="235" t="s">
        <v>271</v>
      </c>
    </row>
    <row r="333" spans="1:131" hidden="1" x14ac:dyDescent="0.2">
      <c r="A333" s="108"/>
      <c r="B333" s="164" t="s">
        <v>2145</v>
      </c>
      <c r="C333" s="201">
        <v>1121876092</v>
      </c>
      <c r="D333" s="164" t="s">
        <v>964</v>
      </c>
      <c r="E333" s="164" t="s">
        <v>291</v>
      </c>
      <c r="F333" s="164" t="s">
        <v>965</v>
      </c>
      <c r="G333" s="98">
        <v>46043</v>
      </c>
      <c r="H333" s="105">
        <v>15470392</v>
      </c>
      <c r="I333" s="164" t="s">
        <v>2066</v>
      </c>
      <c r="J333" s="98">
        <v>46043</v>
      </c>
      <c r="K333" s="98">
        <v>46179</v>
      </c>
      <c r="L333" s="164" t="s">
        <v>288</v>
      </c>
      <c r="M333" s="164" t="s">
        <v>288</v>
      </c>
      <c r="N333" s="164" t="s">
        <v>288</v>
      </c>
      <c r="O333" s="138">
        <v>5</v>
      </c>
      <c r="P333" s="105">
        <v>4629825</v>
      </c>
      <c r="Q333" s="169">
        <v>46043</v>
      </c>
      <c r="R333" s="160">
        <v>46081</v>
      </c>
      <c r="S333" s="105">
        <v>3387677</v>
      </c>
      <c r="T333" s="102">
        <v>46082</v>
      </c>
      <c r="U333" s="102">
        <v>46112</v>
      </c>
      <c r="V333" s="105">
        <v>3387677</v>
      </c>
      <c r="W333" s="160">
        <v>46113</v>
      </c>
      <c r="X333" s="160">
        <v>46142</v>
      </c>
      <c r="Y333" s="105">
        <v>3387677</v>
      </c>
      <c r="Z333" s="160">
        <v>46143</v>
      </c>
      <c r="AA333" s="160">
        <v>46173</v>
      </c>
      <c r="AB333" s="105">
        <v>677536</v>
      </c>
      <c r="AC333" s="160">
        <v>46174</v>
      </c>
      <c r="AD333" s="160">
        <v>46179</v>
      </c>
      <c r="AE333" s="103"/>
      <c r="AF333" s="160"/>
      <c r="AG333" s="160"/>
      <c r="AH333" s="108"/>
      <c r="AI333" s="160"/>
      <c r="AJ333" s="160"/>
      <c r="AK333" s="170"/>
      <c r="AL333" s="108"/>
      <c r="AM333" s="108"/>
      <c r="AN333" s="170"/>
      <c r="AO333" s="108"/>
      <c r="AP333" s="108"/>
      <c r="AQ333" s="170"/>
      <c r="AR333" s="108"/>
      <c r="AS333" s="108"/>
      <c r="AT333" s="170"/>
      <c r="AU333" s="108"/>
      <c r="AV333" s="108"/>
      <c r="AW333" s="170"/>
      <c r="AX333" s="108"/>
      <c r="AY333" s="108"/>
      <c r="AZ333" s="108"/>
      <c r="BA333" s="108"/>
      <c r="BB333" s="108"/>
      <c r="BC333" s="108"/>
      <c r="BD333" s="108"/>
      <c r="BE333" s="108"/>
      <c r="BF333" s="108"/>
      <c r="BG333" s="108"/>
      <c r="BH333" s="108"/>
      <c r="BI333" s="162" t="s">
        <v>278</v>
      </c>
      <c r="BJ333" s="158" t="s">
        <v>332</v>
      </c>
      <c r="BK333" s="162" t="s">
        <v>280</v>
      </c>
      <c r="BL333" s="138">
        <v>91</v>
      </c>
      <c r="BM333" s="160">
        <v>46043</v>
      </c>
      <c r="BN333" s="176">
        <v>2160201100</v>
      </c>
      <c r="BO333" s="158">
        <v>457</v>
      </c>
      <c r="BP333" s="160">
        <v>46043</v>
      </c>
      <c r="BQ333" s="172">
        <v>15470392</v>
      </c>
      <c r="BR333" s="136"/>
      <c r="BS333" s="137"/>
      <c r="BT333" s="108"/>
      <c r="BU333" s="108"/>
      <c r="BV333" s="108"/>
      <c r="BW333" s="108"/>
      <c r="BX333" s="108"/>
      <c r="BY333" s="161"/>
      <c r="BZ333" s="170"/>
      <c r="CA333" s="108"/>
      <c r="CB333" s="108"/>
      <c r="CC333" s="170"/>
      <c r="CD333" s="108"/>
      <c r="CE333" s="108"/>
      <c r="CF333" s="109"/>
      <c r="CG333" s="109"/>
      <c r="CH333" s="109"/>
      <c r="CI333" s="109"/>
      <c r="CJ333" s="109"/>
      <c r="CK333" s="109"/>
      <c r="CL333" s="109"/>
      <c r="CM333" s="109"/>
      <c r="CN333" s="109"/>
      <c r="CO333" s="109"/>
      <c r="CP333" s="137"/>
      <c r="CQ333" s="109"/>
      <c r="CR333" s="109"/>
      <c r="CS333" s="166" t="s">
        <v>1038</v>
      </c>
      <c r="CT333" s="167">
        <v>1121876092</v>
      </c>
      <c r="CU333" s="158">
        <v>205</v>
      </c>
      <c r="CV333" s="158" t="s">
        <v>1058</v>
      </c>
      <c r="CW333" s="108"/>
      <c r="CX333" s="108"/>
      <c r="CY333" s="162">
        <v>7500</v>
      </c>
      <c r="CZ333" s="162" t="s">
        <v>290</v>
      </c>
      <c r="DA333" s="283">
        <f t="shared" si="15"/>
        <v>15470392</v>
      </c>
      <c r="DB333" s="284">
        <f t="shared" si="16"/>
        <v>0</v>
      </c>
      <c r="DC333" s="283">
        <f t="shared" si="17"/>
        <v>0</v>
      </c>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239" t="s">
        <v>2146</v>
      </c>
      <c r="EA333" s="235" t="s">
        <v>271</v>
      </c>
    </row>
    <row r="334" spans="1:131" hidden="1" x14ac:dyDescent="0.2">
      <c r="A334" s="164"/>
      <c r="B334" s="164" t="s">
        <v>2147</v>
      </c>
      <c r="C334" s="201">
        <v>40390097</v>
      </c>
      <c r="D334" s="164" t="s">
        <v>966</v>
      </c>
      <c r="E334" s="164" t="s">
        <v>291</v>
      </c>
      <c r="F334" s="164" t="s">
        <v>967</v>
      </c>
      <c r="G334" s="98">
        <v>46043</v>
      </c>
      <c r="H334" s="105">
        <v>18693394</v>
      </c>
      <c r="I334" s="164" t="s">
        <v>2066</v>
      </c>
      <c r="J334" s="98">
        <v>46043</v>
      </c>
      <c r="K334" s="98">
        <v>46179</v>
      </c>
      <c r="L334" s="164" t="s">
        <v>288</v>
      </c>
      <c r="M334" s="164" t="s">
        <v>288</v>
      </c>
      <c r="N334" s="164" t="s">
        <v>288</v>
      </c>
      <c r="O334" s="138">
        <v>5</v>
      </c>
      <c r="P334" s="105">
        <v>5594373</v>
      </c>
      <c r="Q334" s="169">
        <v>46043</v>
      </c>
      <c r="R334" s="160">
        <v>46081</v>
      </c>
      <c r="S334" s="105">
        <v>4093444</v>
      </c>
      <c r="T334" s="102">
        <v>46082</v>
      </c>
      <c r="U334" s="102">
        <v>46112</v>
      </c>
      <c r="V334" s="105">
        <v>4093444</v>
      </c>
      <c r="W334" s="160">
        <v>46113</v>
      </c>
      <c r="X334" s="160">
        <v>46142</v>
      </c>
      <c r="Y334" s="105">
        <v>4093444</v>
      </c>
      <c r="Z334" s="160">
        <v>46143</v>
      </c>
      <c r="AA334" s="160">
        <v>46173</v>
      </c>
      <c r="AB334" s="105">
        <v>818689</v>
      </c>
      <c r="AC334" s="160">
        <v>46174</v>
      </c>
      <c r="AD334" s="160">
        <v>46179</v>
      </c>
      <c r="AE334" s="103"/>
      <c r="AF334" s="160"/>
      <c r="AG334" s="160"/>
      <c r="AH334" s="170"/>
      <c r="AI334" s="108"/>
      <c r="AJ334" s="108"/>
      <c r="AK334" s="170"/>
      <c r="AL334" s="108"/>
      <c r="AM334" s="108"/>
      <c r="AN334" s="170"/>
      <c r="AO334" s="108"/>
      <c r="AP334" s="108"/>
      <c r="AQ334" s="170"/>
      <c r="AR334" s="108"/>
      <c r="AS334" s="108"/>
      <c r="AT334" s="170"/>
      <c r="AU334" s="108"/>
      <c r="AV334" s="108"/>
      <c r="AW334" s="170"/>
      <c r="AX334" s="108"/>
      <c r="AY334" s="108"/>
      <c r="AZ334" s="108"/>
      <c r="BA334" s="108"/>
      <c r="BB334" s="108"/>
      <c r="BC334" s="108"/>
      <c r="BD334" s="108"/>
      <c r="BE334" s="108"/>
      <c r="BF334" s="108"/>
      <c r="BG334" s="108"/>
      <c r="BH334" s="108"/>
      <c r="BI334" s="162" t="s">
        <v>278</v>
      </c>
      <c r="BJ334" s="158" t="s">
        <v>332</v>
      </c>
      <c r="BK334" s="162" t="s">
        <v>280</v>
      </c>
      <c r="BL334" s="138">
        <v>91</v>
      </c>
      <c r="BM334" s="160">
        <v>46043</v>
      </c>
      <c r="BN334" s="176">
        <v>2160201100</v>
      </c>
      <c r="BO334" s="158">
        <v>392</v>
      </c>
      <c r="BP334" s="160">
        <v>46043</v>
      </c>
      <c r="BQ334" s="172">
        <v>18693394</v>
      </c>
      <c r="BR334" s="136"/>
      <c r="BS334" s="137"/>
      <c r="BT334" s="108"/>
      <c r="BU334" s="108"/>
      <c r="BV334" s="108"/>
      <c r="BW334" s="108"/>
      <c r="BX334" s="108"/>
      <c r="BY334" s="161"/>
      <c r="BZ334" s="170"/>
      <c r="CA334" s="108"/>
      <c r="CB334" s="108"/>
      <c r="CC334" s="170"/>
      <c r="CD334" s="108"/>
      <c r="CE334" s="108"/>
      <c r="CF334" s="109"/>
      <c r="CG334" s="109"/>
      <c r="CH334" s="109"/>
      <c r="CI334" s="109"/>
      <c r="CJ334" s="109"/>
      <c r="CK334" s="109"/>
      <c r="CL334" s="109"/>
      <c r="CM334" s="109"/>
      <c r="CN334" s="109"/>
      <c r="CO334" s="109"/>
      <c r="CP334" s="109"/>
      <c r="CQ334" s="109"/>
      <c r="CR334" s="109"/>
      <c r="CS334" s="166" t="s">
        <v>2148</v>
      </c>
      <c r="CT334" s="168">
        <v>40390097.100000001</v>
      </c>
      <c r="CU334" s="158">
        <v>205</v>
      </c>
      <c r="CV334" s="158" t="s">
        <v>2149</v>
      </c>
      <c r="CW334" s="108"/>
      <c r="CX334" s="108"/>
      <c r="CY334" s="162">
        <v>7500</v>
      </c>
      <c r="CZ334" s="162" t="s">
        <v>290</v>
      </c>
      <c r="DA334" s="283">
        <f t="shared" si="15"/>
        <v>18693394</v>
      </c>
      <c r="DB334" s="284">
        <f t="shared" si="16"/>
        <v>0</v>
      </c>
      <c r="DC334" s="283">
        <f t="shared" si="17"/>
        <v>0</v>
      </c>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239" t="s">
        <v>2150</v>
      </c>
      <c r="EA334" s="158" t="s">
        <v>271</v>
      </c>
    </row>
    <row r="335" spans="1:131" hidden="1" x14ac:dyDescent="0.2">
      <c r="A335" s="164"/>
      <c r="B335" s="164" t="s">
        <v>2151</v>
      </c>
      <c r="C335" s="201">
        <v>1121863699</v>
      </c>
      <c r="D335" s="164" t="s">
        <v>968</v>
      </c>
      <c r="E335" s="164" t="s">
        <v>291</v>
      </c>
      <c r="F335" s="164" t="s">
        <v>969</v>
      </c>
      <c r="G335" s="98">
        <v>46043</v>
      </c>
      <c r="H335" s="105">
        <v>13799010</v>
      </c>
      <c r="I335" s="164" t="s">
        <v>2066</v>
      </c>
      <c r="J335" s="98">
        <v>46043</v>
      </c>
      <c r="K335" s="98">
        <v>46179</v>
      </c>
      <c r="L335" s="164" t="s">
        <v>288</v>
      </c>
      <c r="M335" s="164" t="s">
        <v>288</v>
      </c>
      <c r="N335" s="164" t="s">
        <v>288</v>
      </c>
      <c r="O335" s="138">
        <v>5</v>
      </c>
      <c r="P335" s="105">
        <v>4129631</v>
      </c>
      <c r="Q335" s="169">
        <v>46043</v>
      </c>
      <c r="R335" s="160">
        <v>46081</v>
      </c>
      <c r="S335" s="105">
        <v>3021681</v>
      </c>
      <c r="T335" s="102">
        <v>46082</v>
      </c>
      <c r="U335" s="102">
        <v>46112</v>
      </c>
      <c r="V335" s="105">
        <v>3021681</v>
      </c>
      <c r="W335" s="160">
        <v>46113</v>
      </c>
      <c r="X335" s="160">
        <v>46142</v>
      </c>
      <c r="Y335" s="105">
        <v>3021681</v>
      </c>
      <c r="Z335" s="160">
        <v>46143</v>
      </c>
      <c r="AA335" s="160">
        <v>46173</v>
      </c>
      <c r="AB335" s="105">
        <v>604336</v>
      </c>
      <c r="AC335" s="160">
        <v>46174</v>
      </c>
      <c r="AD335" s="160">
        <v>46179</v>
      </c>
      <c r="AE335" s="103"/>
      <c r="AF335" s="160"/>
      <c r="AG335" s="160"/>
      <c r="AH335" s="108"/>
      <c r="AI335" s="160"/>
      <c r="AJ335" s="160"/>
      <c r="AK335" s="170"/>
      <c r="AL335" s="108"/>
      <c r="AM335" s="108"/>
      <c r="AN335" s="170"/>
      <c r="AO335" s="108"/>
      <c r="AP335" s="108"/>
      <c r="AQ335" s="170"/>
      <c r="AR335" s="108"/>
      <c r="AS335" s="108"/>
      <c r="AT335" s="170"/>
      <c r="AU335" s="108"/>
      <c r="AV335" s="108"/>
      <c r="AW335" s="170"/>
      <c r="AX335" s="108"/>
      <c r="AY335" s="108"/>
      <c r="AZ335" s="108"/>
      <c r="BA335" s="108"/>
      <c r="BB335" s="108"/>
      <c r="BC335" s="108"/>
      <c r="BD335" s="108"/>
      <c r="BE335" s="108"/>
      <c r="BF335" s="108"/>
      <c r="BG335" s="108"/>
      <c r="BH335" s="108"/>
      <c r="BI335" s="162" t="s">
        <v>278</v>
      </c>
      <c r="BJ335" s="158" t="s">
        <v>332</v>
      </c>
      <c r="BK335" s="162" t="s">
        <v>280</v>
      </c>
      <c r="BL335" s="138">
        <v>91</v>
      </c>
      <c r="BM335" s="160">
        <v>46043</v>
      </c>
      <c r="BN335" s="176">
        <v>2160201100</v>
      </c>
      <c r="BO335" s="158">
        <v>452</v>
      </c>
      <c r="BP335" s="160">
        <v>46043</v>
      </c>
      <c r="BQ335" s="172">
        <v>13799010</v>
      </c>
      <c r="BR335" s="136"/>
      <c r="BS335" s="137"/>
      <c r="BT335" s="108"/>
      <c r="BU335" s="108"/>
      <c r="BV335" s="108"/>
      <c r="BW335" s="108"/>
      <c r="BX335" s="108"/>
      <c r="BY335" s="161"/>
      <c r="BZ335" s="170"/>
      <c r="CA335" s="108"/>
      <c r="CB335" s="108"/>
      <c r="CC335" s="170"/>
      <c r="CD335" s="108"/>
      <c r="CE335" s="108"/>
      <c r="CF335" s="109"/>
      <c r="CG335" s="109"/>
      <c r="CH335" s="109"/>
      <c r="CI335" s="109"/>
      <c r="CJ335" s="109"/>
      <c r="CK335" s="109"/>
      <c r="CL335" s="109"/>
      <c r="CM335" s="109"/>
      <c r="CN335" s="109"/>
      <c r="CO335" s="109"/>
      <c r="CP335" s="137"/>
      <c r="CQ335" s="109"/>
      <c r="CR335" s="109"/>
      <c r="CS335" s="166" t="s">
        <v>1039</v>
      </c>
      <c r="CT335" s="167">
        <v>1121863699</v>
      </c>
      <c r="CU335" s="158">
        <v>205</v>
      </c>
      <c r="CV335" s="158" t="s">
        <v>1059</v>
      </c>
      <c r="CW335" s="108"/>
      <c r="CX335" s="108"/>
      <c r="CY335" s="162">
        <v>7500</v>
      </c>
      <c r="CZ335" s="162" t="s">
        <v>290</v>
      </c>
      <c r="DA335" s="283">
        <f t="shared" si="15"/>
        <v>13799010</v>
      </c>
      <c r="DB335" s="284">
        <f t="shared" si="16"/>
        <v>0</v>
      </c>
      <c r="DC335" s="283">
        <f t="shared" si="17"/>
        <v>0</v>
      </c>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239" t="s">
        <v>2152</v>
      </c>
      <c r="EA335" s="158" t="s">
        <v>271</v>
      </c>
    </row>
    <row r="336" spans="1:131" hidden="1" x14ac:dyDescent="0.2">
      <c r="A336" s="164"/>
      <c r="B336" s="164" t="s">
        <v>2153</v>
      </c>
      <c r="C336" s="201">
        <v>1121865681</v>
      </c>
      <c r="D336" s="164" t="s">
        <v>970</v>
      </c>
      <c r="E336" s="164" t="s">
        <v>292</v>
      </c>
      <c r="F336" s="164" t="s">
        <v>971</v>
      </c>
      <c r="G336" s="98">
        <v>46043</v>
      </c>
      <c r="H336" s="105">
        <v>10958201</v>
      </c>
      <c r="I336" s="164" t="s">
        <v>2066</v>
      </c>
      <c r="J336" s="98">
        <v>46043</v>
      </c>
      <c r="K336" s="98">
        <v>46179</v>
      </c>
      <c r="L336" s="164" t="s">
        <v>288</v>
      </c>
      <c r="M336" s="164" t="s">
        <v>288</v>
      </c>
      <c r="N336" s="164" t="s">
        <v>288</v>
      </c>
      <c r="O336" s="138">
        <v>5</v>
      </c>
      <c r="P336" s="105">
        <v>3279462</v>
      </c>
      <c r="Q336" s="169">
        <v>46043</v>
      </c>
      <c r="R336" s="160">
        <v>46081</v>
      </c>
      <c r="S336" s="105">
        <v>2399606</v>
      </c>
      <c r="T336" s="102">
        <v>46082</v>
      </c>
      <c r="U336" s="102">
        <v>46112</v>
      </c>
      <c r="V336" s="105">
        <v>2399606</v>
      </c>
      <c r="W336" s="160">
        <v>46113</v>
      </c>
      <c r="X336" s="160">
        <v>46142</v>
      </c>
      <c r="Y336" s="105">
        <v>2399606</v>
      </c>
      <c r="Z336" s="160">
        <v>46143</v>
      </c>
      <c r="AA336" s="160">
        <v>46173</v>
      </c>
      <c r="AB336" s="105">
        <v>479921</v>
      </c>
      <c r="AC336" s="160">
        <v>46174</v>
      </c>
      <c r="AD336" s="160">
        <v>46179</v>
      </c>
      <c r="AE336" s="103"/>
      <c r="AF336" s="160"/>
      <c r="AG336" s="160"/>
      <c r="AH336" s="170"/>
      <c r="AI336" s="108"/>
      <c r="AJ336" s="108"/>
      <c r="AK336" s="170"/>
      <c r="AL336" s="108"/>
      <c r="AM336" s="108"/>
      <c r="AN336" s="170"/>
      <c r="AO336" s="108"/>
      <c r="AP336" s="108"/>
      <c r="AQ336" s="170"/>
      <c r="AR336" s="108"/>
      <c r="AS336" s="108"/>
      <c r="AT336" s="170"/>
      <c r="AU336" s="108"/>
      <c r="AV336" s="108"/>
      <c r="AW336" s="170"/>
      <c r="AX336" s="108"/>
      <c r="AY336" s="108"/>
      <c r="AZ336" s="108"/>
      <c r="BA336" s="108"/>
      <c r="BB336" s="108"/>
      <c r="BC336" s="108"/>
      <c r="BD336" s="108"/>
      <c r="BE336" s="108"/>
      <c r="BF336" s="108"/>
      <c r="BG336" s="108"/>
      <c r="BH336" s="108"/>
      <c r="BI336" s="162" t="s">
        <v>278</v>
      </c>
      <c r="BJ336" s="158" t="s">
        <v>332</v>
      </c>
      <c r="BK336" s="162" t="s">
        <v>280</v>
      </c>
      <c r="BL336" s="138">
        <v>91</v>
      </c>
      <c r="BM336" s="160">
        <v>46043</v>
      </c>
      <c r="BN336" s="176">
        <v>2160201100</v>
      </c>
      <c r="BO336" s="158">
        <v>454</v>
      </c>
      <c r="BP336" s="160">
        <v>46043</v>
      </c>
      <c r="BQ336" s="172">
        <v>10958201</v>
      </c>
      <c r="BR336" s="136"/>
      <c r="BS336" s="137"/>
      <c r="BT336" s="108"/>
      <c r="BU336" s="108"/>
      <c r="BV336" s="108"/>
      <c r="BW336" s="108"/>
      <c r="BX336" s="108"/>
      <c r="BY336" s="161"/>
      <c r="BZ336" s="170"/>
      <c r="CA336" s="108"/>
      <c r="CB336" s="108"/>
      <c r="CC336" s="170"/>
      <c r="CD336" s="108"/>
      <c r="CE336" s="108"/>
      <c r="CF336" s="109"/>
      <c r="CG336" s="109"/>
      <c r="CH336" s="109"/>
      <c r="CI336" s="109"/>
      <c r="CJ336" s="109"/>
      <c r="CK336" s="109"/>
      <c r="CL336" s="109"/>
      <c r="CM336" s="109"/>
      <c r="CN336" s="109"/>
      <c r="CO336" s="109"/>
      <c r="CP336" s="109"/>
      <c r="CQ336" s="109"/>
      <c r="CR336" s="109"/>
      <c r="CS336" s="166" t="s">
        <v>1037</v>
      </c>
      <c r="CT336" s="168">
        <v>1121865681.8</v>
      </c>
      <c r="CU336" s="158">
        <v>205</v>
      </c>
      <c r="CV336" s="158" t="s">
        <v>1060</v>
      </c>
      <c r="CW336" s="108"/>
      <c r="CX336" s="108"/>
      <c r="CY336" s="162">
        <v>7490</v>
      </c>
      <c r="CZ336" s="162" t="s">
        <v>290</v>
      </c>
      <c r="DA336" s="283">
        <f t="shared" si="15"/>
        <v>10958201</v>
      </c>
      <c r="DB336" s="284">
        <f t="shared" si="16"/>
        <v>0</v>
      </c>
      <c r="DC336" s="283">
        <f t="shared" si="17"/>
        <v>0</v>
      </c>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239" t="s">
        <v>2154</v>
      </c>
      <c r="EA336" s="158" t="s">
        <v>271</v>
      </c>
    </row>
    <row r="337" spans="1:131" hidden="1" x14ac:dyDescent="0.2">
      <c r="A337" s="164"/>
      <c r="B337" s="164" t="s">
        <v>2155</v>
      </c>
      <c r="C337" s="201">
        <v>24314903</v>
      </c>
      <c r="D337" s="108" t="s">
        <v>972</v>
      </c>
      <c r="E337" s="164" t="s">
        <v>292</v>
      </c>
      <c r="F337" s="164" t="s">
        <v>973</v>
      </c>
      <c r="G337" s="98">
        <v>46043</v>
      </c>
      <c r="H337" s="105">
        <v>10958201</v>
      </c>
      <c r="I337" s="164" t="s">
        <v>2066</v>
      </c>
      <c r="J337" s="98">
        <v>46043</v>
      </c>
      <c r="K337" s="98">
        <v>46179</v>
      </c>
      <c r="L337" s="164" t="s">
        <v>288</v>
      </c>
      <c r="M337" s="164" t="s">
        <v>288</v>
      </c>
      <c r="N337" s="164" t="s">
        <v>288</v>
      </c>
      <c r="O337" s="138">
        <v>5</v>
      </c>
      <c r="P337" s="105">
        <v>3279462</v>
      </c>
      <c r="Q337" s="169">
        <v>46043</v>
      </c>
      <c r="R337" s="160">
        <v>46081</v>
      </c>
      <c r="S337" s="105">
        <v>2399606</v>
      </c>
      <c r="T337" s="102">
        <v>46082</v>
      </c>
      <c r="U337" s="102">
        <v>46112</v>
      </c>
      <c r="V337" s="105">
        <v>2399606</v>
      </c>
      <c r="W337" s="160">
        <v>46113</v>
      </c>
      <c r="X337" s="160">
        <v>46142</v>
      </c>
      <c r="Y337" s="105">
        <v>2399606</v>
      </c>
      <c r="Z337" s="160">
        <v>46143</v>
      </c>
      <c r="AA337" s="160">
        <v>46173</v>
      </c>
      <c r="AB337" s="105">
        <v>479921</v>
      </c>
      <c r="AC337" s="160">
        <v>46174</v>
      </c>
      <c r="AD337" s="160">
        <v>46179</v>
      </c>
      <c r="AE337" s="103"/>
      <c r="AF337" s="160"/>
      <c r="AG337" s="160"/>
      <c r="AH337" s="108"/>
      <c r="AI337" s="160"/>
      <c r="AJ337" s="160"/>
      <c r="AK337" s="170"/>
      <c r="AL337" s="108"/>
      <c r="AM337" s="108"/>
      <c r="AN337" s="170"/>
      <c r="AO337" s="108"/>
      <c r="AP337" s="108"/>
      <c r="AQ337" s="170"/>
      <c r="AR337" s="108"/>
      <c r="AS337" s="108"/>
      <c r="AT337" s="170"/>
      <c r="AU337" s="108"/>
      <c r="AV337" s="108"/>
      <c r="AW337" s="170"/>
      <c r="AX337" s="108"/>
      <c r="AY337" s="108"/>
      <c r="AZ337" s="108"/>
      <c r="BA337" s="108"/>
      <c r="BB337" s="108"/>
      <c r="BC337" s="108"/>
      <c r="BD337" s="108"/>
      <c r="BE337" s="108"/>
      <c r="BF337" s="108"/>
      <c r="BG337" s="108"/>
      <c r="BH337" s="108"/>
      <c r="BI337" s="162" t="s">
        <v>278</v>
      </c>
      <c r="BJ337" s="158" t="s">
        <v>332</v>
      </c>
      <c r="BK337" s="162" t="s">
        <v>280</v>
      </c>
      <c r="BL337" s="138">
        <v>91</v>
      </c>
      <c r="BM337" s="160">
        <v>46043</v>
      </c>
      <c r="BN337" s="176">
        <v>2160201100</v>
      </c>
      <c r="BO337" s="158">
        <v>375</v>
      </c>
      <c r="BP337" s="160">
        <v>46043</v>
      </c>
      <c r="BQ337" s="172">
        <v>10958201</v>
      </c>
      <c r="BR337" s="136"/>
      <c r="BS337" s="137"/>
      <c r="BT337" s="108"/>
      <c r="BU337" s="108"/>
      <c r="BV337" s="108"/>
      <c r="BW337" s="108"/>
      <c r="BX337" s="108"/>
      <c r="BY337" s="161"/>
      <c r="BZ337" s="170"/>
      <c r="CA337" s="108"/>
      <c r="CB337" s="108"/>
      <c r="CC337" s="170"/>
      <c r="CD337" s="108"/>
      <c r="CE337" s="108"/>
      <c r="CF337" s="109"/>
      <c r="CG337" s="109"/>
      <c r="CH337" s="109"/>
      <c r="CI337" s="109"/>
      <c r="CJ337" s="109"/>
      <c r="CK337" s="109"/>
      <c r="CL337" s="109"/>
      <c r="CM337" s="109"/>
      <c r="CN337" s="109"/>
      <c r="CO337" s="109"/>
      <c r="CP337" s="137"/>
      <c r="CQ337" s="109"/>
      <c r="CR337" s="109"/>
      <c r="CS337" s="166" t="s">
        <v>1037</v>
      </c>
      <c r="CT337" s="168">
        <v>24314903</v>
      </c>
      <c r="CU337" s="158">
        <v>205</v>
      </c>
      <c r="CV337" s="158" t="s">
        <v>1061</v>
      </c>
      <c r="CW337" s="108"/>
      <c r="CX337" s="108"/>
      <c r="CY337" s="162">
        <v>7020</v>
      </c>
      <c r="CZ337" s="162" t="s">
        <v>289</v>
      </c>
      <c r="DA337" s="283">
        <f t="shared" si="15"/>
        <v>10958201</v>
      </c>
      <c r="DB337" s="284">
        <f t="shared" si="16"/>
        <v>0</v>
      </c>
      <c r="DC337" s="283">
        <f t="shared" si="17"/>
        <v>0</v>
      </c>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239" t="s">
        <v>2156</v>
      </c>
      <c r="EA337" s="158" t="s">
        <v>271</v>
      </c>
    </row>
    <row r="338" spans="1:131" hidden="1" x14ac:dyDescent="0.2">
      <c r="A338" s="164"/>
      <c r="B338" s="164" t="s">
        <v>2157</v>
      </c>
      <c r="C338" s="201">
        <v>1085272173</v>
      </c>
      <c r="D338" s="108" t="s">
        <v>1281</v>
      </c>
      <c r="E338" s="164" t="s">
        <v>292</v>
      </c>
      <c r="F338" s="164" t="s">
        <v>1282</v>
      </c>
      <c r="G338" s="98">
        <v>46043</v>
      </c>
      <c r="H338" s="105">
        <v>10958201</v>
      </c>
      <c r="I338" s="164" t="s">
        <v>2066</v>
      </c>
      <c r="J338" s="98">
        <v>46043</v>
      </c>
      <c r="K338" s="98">
        <v>46179</v>
      </c>
      <c r="L338" s="164" t="s">
        <v>288</v>
      </c>
      <c r="M338" s="164" t="s">
        <v>288</v>
      </c>
      <c r="N338" s="164" t="s">
        <v>288</v>
      </c>
      <c r="O338" s="138">
        <v>5</v>
      </c>
      <c r="P338" s="105">
        <v>3279462</v>
      </c>
      <c r="Q338" s="169">
        <v>46043</v>
      </c>
      <c r="R338" s="160">
        <v>46081</v>
      </c>
      <c r="S338" s="105">
        <v>2399606</v>
      </c>
      <c r="T338" s="102">
        <v>46082</v>
      </c>
      <c r="U338" s="102">
        <v>46112</v>
      </c>
      <c r="V338" s="105">
        <v>2399606</v>
      </c>
      <c r="W338" s="160">
        <v>46113</v>
      </c>
      <c r="X338" s="160">
        <v>46142</v>
      </c>
      <c r="Y338" s="105">
        <v>2399606</v>
      </c>
      <c r="Z338" s="160">
        <v>46143</v>
      </c>
      <c r="AA338" s="160">
        <v>46173</v>
      </c>
      <c r="AB338" s="105">
        <v>479921</v>
      </c>
      <c r="AC338" s="160">
        <v>46174</v>
      </c>
      <c r="AD338" s="160">
        <v>46179</v>
      </c>
      <c r="AE338" s="103"/>
      <c r="AF338" s="160"/>
      <c r="AG338" s="160"/>
      <c r="AH338" s="108"/>
      <c r="AI338" s="160"/>
      <c r="AJ338" s="160"/>
      <c r="AK338" s="170"/>
      <c r="AL338" s="108"/>
      <c r="AM338" s="108"/>
      <c r="AN338" s="170"/>
      <c r="AO338" s="108"/>
      <c r="AP338" s="108"/>
      <c r="AQ338" s="170"/>
      <c r="AR338" s="108"/>
      <c r="AS338" s="108"/>
      <c r="AT338" s="170"/>
      <c r="AU338" s="108"/>
      <c r="AV338" s="108"/>
      <c r="AW338" s="170"/>
      <c r="AX338" s="108"/>
      <c r="AY338" s="108"/>
      <c r="AZ338" s="108"/>
      <c r="BA338" s="108"/>
      <c r="BB338" s="108"/>
      <c r="BC338" s="108"/>
      <c r="BD338" s="108"/>
      <c r="BE338" s="108"/>
      <c r="BF338" s="108"/>
      <c r="BG338" s="108"/>
      <c r="BH338" s="108"/>
      <c r="BI338" s="162" t="s">
        <v>278</v>
      </c>
      <c r="BJ338" s="158" t="s">
        <v>332</v>
      </c>
      <c r="BK338" s="162" t="s">
        <v>280</v>
      </c>
      <c r="BL338" s="138">
        <v>91</v>
      </c>
      <c r="BM338" s="160">
        <v>46043</v>
      </c>
      <c r="BN338" s="176">
        <v>2160201100</v>
      </c>
      <c r="BO338" s="158">
        <v>432</v>
      </c>
      <c r="BP338" s="160">
        <v>46043</v>
      </c>
      <c r="BQ338" s="172">
        <v>10958201</v>
      </c>
      <c r="BR338" s="136"/>
      <c r="BS338" s="137"/>
      <c r="BT338" s="108"/>
      <c r="BU338" s="108"/>
      <c r="BV338" s="108"/>
      <c r="BW338" s="108"/>
      <c r="BX338" s="108"/>
      <c r="BY338" s="161"/>
      <c r="BZ338" s="170"/>
      <c r="CA338" s="108"/>
      <c r="CB338" s="108"/>
      <c r="CC338" s="170"/>
      <c r="CD338" s="108"/>
      <c r="CE338" s="108"/>
      <c r="CF338" s="109"/>
      <c r="CG338" s="109"/>
      <c r="CH338" s="109"/>
      <c r="CI338" s="109"/>
      <c r="CJ338" s="109"/>
      <c r="CK338" s="109"/>
      <c r="CL338" s="109"/>
      <c r="CM338" s="109"/>
      <c r="CN338" s="109"/>
      <c r="CO338" s="109"/>
      <c r="CP338" s="137"/>
      <c r="CQ338" s="109"/>
      <c r="CR338" s="109"/>
      <c r="CS338" s="166" t="s">
        <v>1283</v>
      </c>
      <c r="CT338" s="168">
        <v>1085272173</v>
      </c>
      <c r="CU338" s="158">
        <v>205</v>
      </c>
      <c r="CV338" s="158" t="s">
        <v>1062</v>
      </c>
      <c r="CW338" s="108"/>
      <c r="CX338" s="108"/>
      <c r="CY338" s="246">
        <v>7210</v>
      </c>
      <c r="CZ338" s="246" t="s">
        <v>290</v>
      </c>
      <c r="DA338" s="283">
        <f t="shared" si="15"/>
        <v>10958201</v>
      </c>
      <c r="DB338" s="284">
        <f t="shared" si="16"/>
        <v>0</v>
      </c>
      <c r="DC338" s="283">
        <f t="shared" si="17"/>
        <v>0</v>
      </c>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239" t="s">
        <v>2158</v>
      </c>
      <c r="EA338" s="158" t="s">
        <v>271</v>
      </c>
    </row>
    <row r="339" spans="1:131" hidden="1" x14ac:dyDescent="0.2">
      <c r="A339" s="164"/>
      <c r="B339" s="164" t="s">
        <v>2159</v>
      </c>
      <c r="C339" s="277">
        <v>1001326624</v>
      </c>
      <c r="D339" s="204" t="s">
        <v>2160</v>
      </c>
      <c r="E339" s="164" t="s">
        <v>292</v>
      </c>
      <c r="F339" s="164" t="s">
        <v>1284</v>
      </c>
      <c r="G339" s="98">
        <v>46043</v>
      </c>
      <c r="H339" s="105">
        <v>10958201</v>
      </c>
      <c r="I339" s="164" t="s">
        <v>2066</v>
      </c>
      <c r="J339" s="98">
        <v>46043</v>
      </c>
      <c r="K339" s="98">
        <v>46179</v>
      </c>
      <c r="L339" s="164" t="s">
        <v>288</v>
      </c>
      <c r="M339" s="164" t="s">
        <v>288</v>
      </c>
      <c r="N339" s="164" t="s">
        <v>288</v>
      </c>
      <c r="O339" s="138">
        <v>5</v>
      </c>
      <c r="P339" s="105">
        <v>3279462</v>
      </c>
      <c r="Q339" s="169">
        <v>46043</v>
      </c>
      <c r="R339" s="160">
        <v>46081</v>
      </c>
      <c r="S339" s="105">
        <v>2399606</v>
      </c>
      <c r="T339" s="102">
        <v>46082</v>
      </c>
      <c r="U339" s="102">
        <v>46112</v>
      </c>
      <c r="V339" s="105">
        <v>2399606</v>
      </c>
      <c r="W339" s="160">
        <v>46113</v>
      </c>
      <c r="X339" s="160">
        <v>46142</v>
      </c>
      <c r="Y339" s="105">
        <v>2399606</v>
      </c>
      <c r="Z339" s="160">
        <v>46143</v>
      </c>
      <c r="AA339" s="160">
        <v>46173</v>
      </c>
      <c r="AB339" s="105">
        <v>479921</v>
      </c>
      <c r="AC339" s="160">
        <v>46174</v>
      </c>
      <c r="AD339" s="160">
        <v>46179</v>
      </c>
      <c r="AE339" s="103"/>
      <c r="AF339" s="160"/>
      <c r="AG339" s="160"/>
      <c r="AH339" s="170"/>
      <c r="AI339" s="108"/>
      <c r="AJ339" s="108"/>
      <c r="AK339" s="170"/>
      <c r="AL339" s="108"/>
      <c r="AM339" s="108"/>
      <c r="AN339" s="170"/>
      <c r="AO339" s="108"/>
      <c r="AP339" s="108"/>
      <c r="AQ339" s="170"/>
      <c r="AR339" s="108"/>
      <c r="AS339" s="108"/>
      <c r="AT339" s="170"/>
      <c r="AU339" s="108"/>
      <c r="AV339" s="108"/>
      <c r="AW339" s="170"/>
      <c r="AX339" s="108"/>
      <c r="AY339" s="108"/>
      <c r="AZ339" s="108"/>
      <c r="BA339" s="108"/>
      <c r="BB339" s="108"/>
      <c r="BC339" s="108"/>
      <c r="BD339" s="108"/>
      <c r="BE339" s="108"/>
      <c r="BF339" s="108"/>
      <c r="BG339" s="108"/>
      <c r="BH339" s="108"/>
      <c r="BI339" s="162" t="s">
        <v>278</v>
      </c>
      <c r="BJ339" s="158" t="s">
        <v>332</v>
      </c>
      <c r="BK339" s="162" t="s">
        <v>280</v>
      </c>
      <c r="BL339" s="138">
        <v>91</v>
      </c>
      <c r="BM339" s="160">
        <v>46043</v>
      </c>
      <c r="BN339" s="176">
        <v>2160201100</v>
      </c>
      <c r="BO339" s="158">
        <v>416</v>
      </c>
      <c r="BP339" s="160">
        <v>46043</v>
      </c>
      <c r="BQ339" s="172">
        <v>10958201</v>
      </c>
      <c r="BR339" s="136"/>
      <c r="BS339" s="137"/>
      <c r="BT339" s="108"/>
      <c r="BU339" s="108"/>
      <c r="BV339" s="108"/>
      <c r="BW339" s="108"/>
      <c r="BX339" s="108"/>
      <c r="BY339" s="161"/>
      <c r="BZ339" s="170"/>
      <c r="CA339" s="108"/>
      <c r="CB339" s="108"/>
      <c r="CC339" s="170"/>
      <c r="CD339" s="108"/>
      <c r="CE339" s="108"/>
      <c r="CF339" s="109"/>
      <c r="CG339" s="109"/>
      <c r="CH339" s="109"/>
      <c r="CI339" s="109"/>
      <c r="CJ339" s="109"/>
      <c r="CK339" s="109"/>
      <c r="CL339" s="109"/>
      <c r="CM339" s="109"/>
      <c r="CN339" s="109"/>
      <c r="CO339" s="109"/>
      <c r="CP339" s="109"/>
      <c r="CQ339" s="109"/>
      <c r="CR339" s="109"/>
      <c r="CS339" s="166" t="s">
        <v>1285</v>
      </c>
      <c r="CT339" s="167">
        <v>1001326624</v>
      </c>
      <c r="CU339" s="158">
        <v>205</v>
      </c>
      <c r="CV339" s="158" t="s">
        <v>1286</v>
      </c>
      <c r="CW339" s="108"/>
      <c r="CX339" s="108"/>
      <c r="CY339" s="246">
        <v>8299</v>
      </c>
      <c r="CZ339" s="246" t="s">
        <v>290</v>
      </c>
      <c r="DA339" s="283">
        <f t="shared" si="15"/>
        <v>10958201</v>
      </c>
      <c r="DB339" s="284">
        <f t="shared" si="16"/>
        <v>0</v>
      </c>
      <c r="DC339" s="283">
        <f t="shared" si="17"/>
        <v>0</v>
      </c>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239" t="s">
        <v>2161</v>
      </c>
      <c r="EA339" s="158" t="s">
        <v>271</v>
      </c>
    </row>
    <row r="340" spans="1:131" hidden="1" x14ac:dyDescent="0.2">
      <c r="A340" s="164"/>
      <c r="B340" s="164" t="s">
        <v>2162</v>
      </c>
      <c r="C340" s="201">
        <v>1193051380</v>
      </c>
      <c r="D340" s="164" t="s">
        <v>1098</v>
      </c>
      <c r="E340" s="164" t="s">
        <v>292</v>
      </c>
      <c r="F340" s="164" t="s">
        <v>1099</v>
      </c>
      <c r="G340" s="98">
        <v>46043</v>
      </c>
      <c r="H340" s="105">
        <v>10958201</v>
      </c>
      <c r="I340" s="164" t="s">
        <v>2066</v>
      </c>
      <c r="J340" s="98">
        <v>46043</v>
      </c>
      <c r="K340" s="98">
        <v>46179</v>
      </c>
      <c r="L340" s="164" t="s">
        <v>288</v>
      </c>
      <c r="M340" s="164" t="s">
        <v>288</v>
      </c>
      <c r="N340" s="164" t="s">
        <v>288</v>
      </c>
      <c r="O340" s="138">
        <v>5</v>
      </c>
      <c r="P340" s="105">
        <v>3279462</v>
      </c>
      <c r="Q340" s="169">
        <v>46043</v>
      </c>
      <c r="R340" s="160">
        <v>46081</v>
      </c>
      <c r="S340" s="105">
        <v>2399606</v>
      </c>
      <c r="T340" s="102">
        <v>46082</v>
      </c>
      <c r="U340" s="102">
        <v>46112</v>
      </c>
      <c r="V340" s="105">
        <v>2399606</v>
      </c>
      <c r="W340" s="160">
        <v>46113</v>
      </c>
      <c r="X340" s="160">
        <v>46142</v>
      </c>
      <c r="Y340" s="105">
        <v>2399606</v>
      </c>
      <c r="Z340" s="160">
        <v>46143</v>
      </c>
      <c r="AA340" s="160">
        <v>46173</v>
      </c>
      <c r="AB340" s="105">
        <v>479921</v>
      </c>
      <c r="AC340" s="160">
        <v>46174</v>
      </c>
      <c r="AD340" s="160">
        <v>46179</v>
      </c>
      <c r="AE340" s="103"/>
      <c r="AF340" s="160"/>
      <c r="AG340" s="160"/>
      <c r="AH340" s="108"/>
      <c r="AI340" s="160"/>
      <c r="AJ340" s="160"/>
      <c r="AK340" s="170"/>
      <c r="AL340" s="108"/>
      <c r="AM340" s="108"/>
      <c r="AN340" s="170"/>
      <c r="AO340" s="108"/>
      <c r="AP340" s="108"/>
      <c r="AQ340" s="170"/>
      <c r="AR340" s="108"/>
      <c r="AS340" s="108"/>
      <c r="AT340" s="170"/>
      <c r="AU340" s="108"/>
      <c r="AV340" s="108"/>
      <c r="AW340" s="170"/>
      <c r="AX340" s="108"/>
      <c r="AY340" s="108"/>
      <c r="AZ340" s="108"/>
      <c r="BA340" s="108"/>
      <c r="BB340" s="108"/>
      <c r="BC340" s="108"/>
      <c r="BD340" s="108"/>
      <c r="BE340" s="108"/>
      <c r="BF340" s="108"/>
      <c r="BG340" s="108"/>
      <c r="BH340" s="108"/>
      <c r="BI340" s="162" t="s">
        <v>278</v>
      </c>
      <c r="BJ340" s="158" t="s">
        <v>332</v>
      </c>
      <c r="BK340" s="162" t="s">
        <v>280</v>
      </c>
      <c r="BL340" s="138">
        <v>91</v>
      </c>
      <c r="BM340" s="160">
        <v>46043</v>
      </c>
      <c r="BN340" s="176">
        <v>2160201100</v>
      </c>
      <c r="BO340" s="158">
        <v>489</v>
      </c>
      <c r="BP340" s="160">
        <v>46043</v>
      </c>
      <c r="BQ340" s="172">
        <v>10958201</v>
      </c>
      <c r="BR340" s="136"/>
      <c r="BS340" s="137"/>
      <c r="BT340" s="108"/>
      <c r="BU340" s="108"/>
      <c r="BV340" s="108"/>
      <c r="BW340" s="108"/>
      <c r="BX340" s="108"/>
      <c r="BY340" s="161"/>
      <c r="BZ340" s="170"/>
      <c r="CA340" s="108"/>
      <c r="CB340" s="108"/>
      <c r="CC340" s="170"/>
      <c r="CD340" s="108"/>
      <c r="CE340" s="108"/>
      <c r="CF340" s="109"/>
      <c r="CG340" s="109"/>
      <c r="CH340" s="109"/>
      <c r="CI340" s="109"/>
      <c r="CJ340" s="109"/>
      <c r="CK340" s="109"/>
      <c r="CL340" s="109"/>
      <c r="CM340" s="109"/>
      <c r="CN340" s="109"/>
      <c r="CO340" s="109"/>
      <c r="CP340" s="137"/>
      <c r="CQ340" s="109"/>
      <c r="CR340" s="109"/>
      <c r="CS340" s="166" t="s">
        <v>1109</v>
      </c>
      <c r="CT340" s="168">
        <v>1193051380.4000001</v>
      </c>
      <c r="CU340" s="158">
        <v>205</v>
      </c>
      <c r="CV340" s="158" t="s">
        <v>1114</v>
      </c>
      <c r="CW340" s="108"/>
      <c r="CX340" s="108"/>
      <c r="CY340" s="162">
        <v>7490</v>
      </c>
      <c r="CZ340" s="162" t="s">
        <v>290</v>
      </c>
      <c r="DA340" s="283">
        <f t="shared" si="15"/>
        <v>10958201</v>
      </c>
      <c r="DB340" s="284">
        <f t="shared" si="16"/>
        <v>0</v>
      </c>
      <c r="DC340" s="283">
        <f t="shared" si="17"/>
        <v>0</v>
      </c>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239" t="s">
        <v>2163</v>
      </c>
      <c r="EA340" s="158" t="s">
        <v>271</v>
      </c>
    </row>
    <row r="341" spans="1:131" hidden="1" x14ac:dyDescent="0.2">
      <c r="A341" s="164"/>
      <c r="B341" s="164" t="s">
        <v>2164</v>
      </c>
      <c r="C341" s="201">
        <v>1121930623</v>
      </c>
      <c r="D341" s="164" t="s">
        <v>1102</v>
      </c>
      <c r="E341" s="164" t="s">
        <v>292</v>
      </c>
      <c r="F341" s="164" t="s">
        <v>1103</v>
      </c>
      <c r="G341" s="98">
        <v>46043</v>
      </c>
      <c r="H341" s="105">
        <v>10958201</v>
      </c>
      <c r="I341" s="164" t="s">
        <v>2066</v>
      </c>
      <c r="J341" s="98">
        <v>46043</v>
      </c>
      <c r="K341" s="98">
        <v>46179</v>
      </c>
      <c r="L341" s="164" t="s">
        <v>288</v>
      </c>
      <c r="M341" s="164" t="s">
        <v>288</v>
      </c>
      <c r="N341" s="164" t="s">
        <v>288</v>
      </c>
      <c r="O341" s="138">
        <v>5</v>
      </c>
      <c r="P341" s="105">
        <v>3279462</v>
      </c>
      <c r="Q341" s="169">
        <v>46043</v>
      </c>
      <c r="R341" s="160">
        <v>46081</v>
      </c>
      <c r="S341" s="105">
        <v>2399606</v>
      </c>
      <c r="T341" s="102">
        <v>46082</v>
      </c>
      <c r="U341" s="102">
        <v>46112</v>
      </c>
      <c r="V341" s="105">
        <v>2399606</v>
      </c>
      <c r="W341" s="160">
        <v>46113</v>
      </c>
      <c r="X341" s="160">
        <v>46142</v>
      </c>
      <c r="Y341" s="105">
        <v>2399606</v>
      </c>
      <c r="Z341" s="160">
        <v>46143</v>
      </c>
      <c r="AA341" s="160">
        <v>46173</v>
      </c>
      <c r="AB341" s="105">
        <v>479921</v>
      </c>
      <c r="AC341" s="160">
        <v>46174</v>
      </c>
      <c r="AD341" s="160">
        <v>46179</v>
      </c>
      <c r="AE341" s="103"/>
      <c r="AF341" s="160"/>
      <c r="AG341" s="160"/>
      <c r="AH341" s="170"/>
      <c r="AI341" s="108"/>
      <c r="AJ341" s="108"/>
      <c r="AK341" s="170"/>
      <c r="AL341" s="108"/>
      <c r="AM341" s="108"/>
      <c r="AN341" s="170"/>
      <c r="AO341" s="108"/>
      <c r="AP341" s="108"/>
      <c r="AQ341" s="170"/>
      <c r="AR341" s="108"/>
      <c r="AS341" s="108"/>
      <c r="AT341" s="170"/>
      <c r="AU341" s="108"/>
      <c r="AV341" s="108"/>
      <c r="AW341" s="170"/>
      <c r="AX341" s="108"/>
      <c r="AY341" s="108"/>
      <c r="AZ341" s="108"/>
      <c r="BA341" s="108"/>
      <c r="BB341" s="108"/>
      <c r="BC341" s="108"/>
      <c r="BD341" s="108"/>
      <c r="BE341" s="108"/>
      <c r="BF341" s="108"/>
      <c r="BG341" s="108"/>
      <c r="BH341" s="108"/>
      <c r="BI341" s="162" t="s">
        <v>278</v>
      </c>
      <c r="BJ341" s="158" t="s">
        <v>332</v>
      </c>
      <c r="BK341" s="162" t="s">
        <v>280</v>
      </c>
      <c r="BL341" s="138">
        <v>91</v>
      </c>
      <c r="BM341" s="160">
        <v>46043</v>
      </c>
      <c r="BN341" s="176">
        <v>2160201100</v>
      </c>
      <c r="BO341" s="158">
        <v>471</v>
      </c>
      <c r="BP341" s="160">
        <v>46043</v>
      </c>
      <c r="BQ341" s="172">
        <v>10958201</v>
      </c>
      <c r="BR341" s="136"/>
      <c r="BS341" s="137"/>
      <c r="BT341" s="108"/>
      <c r="BU341" s="108"/>
      <c r="BV341" s="108"/>
      <c r="BW341" s="108"/>
      <c r="BX341" s="108"/>
      <c r="BY341" s="161"/>
      <c r="BZ341" s="170"/>
      <c r="CA341" s="108"/>
      <c r="CB341" s="108"/>
      <c r="CC341" s="170"/>
      <c r="CD341" s="108"/>
      <c r="CE341" s="108"/>
      <c r="CF341" s="109"/>
      <c r="CG341" s="109"/>
      <c r="CH341" s="109"/>
      <c r="CI341" s="109"/>
      <c r="CJ341" s="109"/>
      <c r="CK341" s="109"/>
      <c r="CL341" s="109"/>
      <c r="CM341" s="109"/>
      <c r="CN341" s="109"/>
      <c r="CO341" s="109"/>
      <c r="CP341" s="109"/>
      <c r="CQ341" s="109"/>
      <c r="CR341" s="109"/>
      <c r="CS341" s="166" t="s">
        <v>934</v>
      </c>
      <c r="CT341" s="167">
        <v>1121930623</v>
      </c>
      <c r="CU341" s="158">
        <v>205</v>
      </c>
      <c r="CV341" s="158" t="s">
        <v>1115</v>
      </c>
      <c r="CW341" s="108"/>
      <c r="CX341" s="108"/>
      <c r="CY341" s="162">
        <v>7490</v>
      </c>
      <c r="CZ341" s="162" t="s">
        <v>290</v>
      </c>
      <c r="DA341" s="283">
        <f t="shared" si="15"/>
        <v>10958201</v>
      </c>
      <c r="DB341" s="284">
        <f t="shared" si="16"/>
        <v>0</v>
      </c>
      <c r="DC341" s="283">
        <f t="shared" si="17"/>
        <v>0</v>
      </c>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239" t="s">
        <v>2165</v>
      </c>
      <c r="EA341" s="158" t="s">
        <v>271</v>
      </c>
    </row>
    <row r="342" spans="1:131" hidden="1" x14ac:dyDescent="0.2">
      <c r="A342" s="164"/>
      <c r="B342" s="164" t="s">
        <v>2166</v>
      </c>
      <c r="C342" s="201">
        <v>1121852024</v>
      </c>
      <c r="D342" s="164" t="s">
        <v>636</v>
      </c>
      <c r="E342" s="164" t="s">
        <v>291</v>
      </c>
      <c r="F342" s="164" t="s">
        <v>637</v>
      </c>
      <c r="G342" s="98">
        <v>46043</v>
      </c>
      <c r="H342" s="105">
        <v>19761449</v>
      </c>
      <c r="I342" s="164" t="s">
        <v>2090</v>
      </c>
      <c r="J342" s="98">
        <v>46043</v>
      </c>
      <c r="K342" s="98">
        <v>46218</v>
      </c>
      <c r="L342" s="164" t="s">
        <v>288</v>
      </c>
      <c r="M342" s="164" t="s">
        <v>288</v>
      </c>
      <c r="N342" s="164" t="s">
        <v>288</v>
      </c>
      <c r="O342" s="138">
        <v>6</v>
      </c>
      <c r="P342" s="105">
        <v>4516903</v>
      </c>
      <c r="Q342" s="169">
        <v>46043</v>
      </c>
      <c r="R342" s="160">
        <v>46081</v>
      </c>
      <c r="S342" s="105">
        <v>3387677</v>
      </c>
      <c r="T342" s="102">
        <v>46082</v>
      </c>
      <c r="U342" s="102">
        <v>46112</v>
      </c>
      <c r="V342" s="105">
        <v>3387677</v>
      </c>
      <c r="W342" s="160">
        <v>46113</v>
      </c>
      <c r="X342" s="160">
        <v>46142</v>
      </c>
      <c r="Y342" s="105">
        <v>3387677</v>
      </c>
      <c r="Z342" s="160">
        <v>46143</v>
      </c>
      <c r="AA342" s="160">
        <v>46173</v>
      </c>
      <c r="AB342" s="105">
        <v>3387677</v>
      </c>
      <c r="AC342" s="160">
        <v>46174</v>
      </c>
      <c r="AD342" s="160">
        <v>46203</v>
      </c>
      <c r="AE342" s="103">
        <v>1693838</v>
      </c>
      <c r="AF342" s="160">
        <v>46204</v>
      </c>
      <c r="AG342" s="160">
        <v>46218</v>
      </c>
      <c r="AH342" s="108"/>
      <c r="AI342" s="160"/>
      <c r="AJ342" s="160"/>
      <c r="AK342" s="170"/>
      <c r="AL342" s="108"/>
      <c r="AM342" s="108"/>
      <c r="AN342" s="170"/>
      <c r="AO342" s="108"/>
      <c r="AP342" s="108"/>
      <c r="AQ342" s="170"/>
      <c r="AR342" s="108"/>
      <c r="AS342" s="108"/>
      <c r="AT342" s="170"/>
      <c r="AU342" s="108"/>
      <c r="AV342" s="108"/>
      <c r="AW342" s="170"/>
      <c r="AX342" s="108"/>
      <c r="AY342" s="108"/>
      <c r="AZ342" s="108"/>
      <c r="BA342" s="108"/>
      <c r="BB342" s="108"/>
      <c r="BC342" s="108"/>
      <c r="BD342" s="108"/>
      <c r="BE342" s="108"/>
      <c r="BF342" s="108"/>
      <c r="BG342" s="108"/>
      <c r="BH342" s="108"/>
      <c r="BI342" s="162" t="s">
        <v>278</v>
      </c>
      <c r="BJ342" s="158" t="s">
        <v>332</v>
      </c>
      <c r="BK342" s="162" t="s">
        <v>280</v>
      </c>
      <c r="BL342" s="138">
        <v>91</v>
      </c>
      <c r="BM342" s="160">
        <v>46043</v>
      </c>
      <c r="BN342" s="176">
        <v>2160201100</v>
      </c>
      <c r="BO342" s="158">
        <v>445</v>
      </c>
      <c r="BP342" s="160">
        <v>46043</v>
      </c>
      <c r="BQ342" s="172">
        <v>19761449</v>
      </c>
      <c r="BR342" s="136"/>
      <c r="BS342" s="137"/>
      <c r="BT342" s="108"/>
      <c r="BU342" s="108"/>
      <c r="BV342" s="108"/>
      <c r="BW342" s="108"/>
      <c r="BX342" s="108"/>
      <c r="BY342" s="161"/>
      <c r="BZ342" s="170"/>
      <c r="CA342" s="108"/>
      <c r="CB342" s="108"/>
      <c r="CC342" s="170"/>
      <c r="CD342" s="108"/>
      <c r="CE342" s="108"/>
      <c r="CF342" s="109"/>
      <c r="CG342" s="109"/>
      <c r="CH342" s="109"/>
      <c r="CI342" s="109"/>
      <c r="CJ342" s="109"/>
      <c r="CK342" s="109"/>
      <c r="CL342" s="109"/>
      <c r="CM342" s="109"/>
      <c r="CN342" s="109"/>
      <c r="CO342" s="109"/>
      <c r="CP342" s="137"/>
      <c r="CQ342" s="109"/>
      <c r="CR342" s="109"/>
      <c r="CS342" s="166" t="s">
        <v>2167</v>
      </c>
      <c r="CT342" s="168">
        <v>1121852024</v>
      </c>
      <c r="CU342" s="158">
        <v>206</v>
      </c>
      <c r="CV342" s="158" t="s">
        <v>788</v>
      </c>
      <c r="CW342" s="108"/>
      <c r="CX342" s="108"/>
      <c r="CY342" s="162">
        <v>7020</v>
      </c>
      <c r="CZ342" s="162" t="s">
        <v>289</v>
      </c>
      <c r="DA342" s="283">
        <f t="shared" si="15"/>
        <v>19761449</v>
      </c>
      <c r="DB342" s="284">
        <f t="shared" si="16"/>
        <v>0</v>
      </c>
      <c r="DC342" s="283">
        <f t="shared" si="17"/>
        <v>0</v>
      </c>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239" t="s">
        <v>2168</v>
      </c>
      <c r="EA342" s="158" t="s">
        <v>271</v>
      </c>
    </row>
    <row r="343" spans="1:131" hidden="1" x14ac:dyDescent="0.2">
      <c r="A343" s="164"/>
      <c r="B343" s="164" t="s">
        <v>2169</v>
      </c>
      <c r="C343" s="277">
        <v>1121931859</v>
      </c>
      <c r="D343" s="204" t="s">
        <v>1138</v>
      </c>
      <c r="E343" s="164" t="s">
        <v>292</v>
      </c>
      <c r="F343" s="164" t="s">
        <v>639</v>
      </c>
      <c r="G343" s="98">
        <v>46043</v>
      </c>
      <c r="H343" s="105">
        <v>13997702</v>
      </c>
      <c r="I343" s="164" t="s">
        <v>2090</v>
      </c>
      <c r="J343" s="98">
        <v>46043</v>
      </c>
      <c r="K343" s="98">
        <v>46218</v>
      </c>
      <c r="L343" s="164" t="s">
        <v>288</v>
      </c>
      <c r="M343" s="164" t="s">
        <v>288</v>
      </c>
      <c r="N343" s="164" t="s">
        <v>288</v>
      </c>
      <c r="O343" s="138">
        <v>6</v>
      </c>
      <c r="P343" s="105">
        <v>3199475</v>
      </c>
      <c r="Q343" s="169">
        <v>46043</v>
      </c>
      <c r="R343" s="160">
        <v>46081</v>
      </c>
      <c r="S343" s="105">
        <v>2399606</v>
      </c>
      <c r="T343" s="102">
        <v>46082</v>
      </c>
      <c r="U343" s="102">
        <v>46112</v>
      </c>
      <c r="V343" s="105">
        <v>2399606</v>
      </c>
      <c r="W343" s="160">
        <v>46113</v>
      </c>
      <c r="X343" s="160">
        <v>46142</v>
      </c>
      <c r="Y343" s="105">
        <v>2399606</v>
      </c>
      <c r="Z343" s="160">
        <v>46143</v>
      </c>
      <c r="AA343" s="160">
        <v>46173</v>
      </c>
      <c r="AB343" s="105">
        <v>2399606</v>
      </c>
      <c r="AC343" s="160">
        <v>46174</v>
      </c>
      <c r="AD343" s="160">
        <v>46203</v>
      </c>
      <c r="AE343" s="103">
        <v>1199803</v>
      </c>
      <c r="AF343" s="160">
        <v>46204</v>
      </c>
      <c r="AG343" s="160">
        <v>46218</v>
      </c>
      <c r="AH343" s="108"/>
      <c r="AI343" s="160"/>
      <c r="AJ343" s="160"/>
      <c r="AK343" s="170"/>
      <c r="AL343" s="108"/>
      <c r="AM343" s="108"/>
      <c r="AN343" s="170"/>
      <c r="AO343" s="108"/>
      <c r="AP343" s="108"/>
      <c r="AQ343" s="170"/>
      <c r="AR343" s="108"/>
      <c r="AS343" s="108"/>
      <c r="AT343" s="170"/>
      <c r="AU343" s="108"/>
      <c r="AV343" s="108"/>
      <c r="AW343" s="170"/>
      <c r="AX343" s="108"/>
      <c r="AY343" s="108"/>
      <c r="AZ343" s="108"/>
      <c r="BA343" s="108"/>
      <c r="BB343" s="108"/>
      <c r="BC343" s="108"/>
      <c r="BD343" s="108"/>
      <c r="BE343" s="108"/>
      <c r="BF343" s="108"/>
      <c r="BG343" s="108"/>
      <c r="BH343" s="108"/>
      <c r="BI343" s="162" t="s">
        <v>278</v>
      </c>
      <c r="BJ343" s="158" t="s">
        <v>332</v>
      </c>
      <c r="BK343" s="162" t="s">
        <v>280</v>
      </c>
      <c r="BL343" s="138">
        <v>91</v>
      </c>
      <c r="BM343" s="160">
        <v>46043</v>
      </c>
      <c r="BN343" s="176">
        <v>2160201100</v>
      </c>
      <c r="BO343" s="158">
        <v>472</v>
      </c>
      <c r="BP343" s="160">
        <v>46043</v>
      </c>
      <c r="BQ343" s="172">
        <v>13997702</v>
      </c>
      <c r="BR343" s="136"/>
      <c r="BS343" s="137"/>
      <c r="BT343" s="108"/>
      <c r="BU343" s="108"/>
      <c r="BV343" s="108"/>
      <c r="BW343" s="108"/>
      <c r="BX343" s="108"/>
      <c r="BY343" s="161"/>
      <c r="BZ343" s="170"/>
      <c r="CA343" s="108"/>
      <c r="CB343" s="108"/>
      <c r="CC343" s="170"/>
      <c r="CD343" s="108"/>
      <c r="CE343" s="108"/>
      <c r="CF343" s="109"/>
      <c r="CG343" s="109"/>
      <c r="CH343" s="109"/>
      <c r="CI343" s="109"/>
      <c r="CJ343" s="109"/>
      <c r="CK343" s="109"/>
      <c r="CL343" s="109"/>
      <c r="CM343" s="109"/>
      <c r="CN343" s="109"/>
      <c r="CO343" s="109"/>
      <c r="CP343" s="137"/>
      <c r="CQ343" s="109"/>
      <c r="CR343" s="109"/>
      <c r="CS343" s="166" t="s">
        <v>739</v>
      </c>
      <c r="CT343" s="287">
        <v>1121931859</v>
      </c>
      <c r="CU343" s="158">
        <v>206</v>
      </c>
      <c r="CV343" s="158" t="s">
        <v>1207</v>
      </c>
      <c r="CW343" s="108"/>
      <c r="CX343" s="108"/>
      <c r="CY343" s="190">
        <v>7210</v>
      </c>
      <c r="CZ343" s="159" t="s">
        <v>290</v>
      </c>
      <c r="DA343" s="283">
        <f t="shared" si="15"/>
        <v>13997702</v>
      </c>
      <c r="DB343" s="284">
        <f t="shared" si="16"/>
        <v>0</v>
      </c>
      <c r="DC343" s="283">
        <f t="shared" si="17"/>
        <v>0</v>
      </c>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239" t="s">
        <v>2170</v>
      </c>
      <c r="EA343" s="158" t="s">
        <v>271</v>
      </c>
    </row>
    <row r="344" spans="1:131" hidden="1" x14ac:dyDescent="0.2">
      <c r="A344" s="164"/>
      <c r="B344" s="164" t="s">
        <v>2171</v>
      </c>
      <c r="C344" s="201">
        <v>40404597</v>
      </c>
      <c r="D344" s="164" t="s">
        <v>857</v>
      </c>
      <c r="E344" s="164" t="s">
        <v>292</v>
      </c>
      <c r="F344" s="164" t="s">
        <v>669</v>
      </c>
      <c r="G344" s="98">
        <v>46043</v>
      </c>
      <c r="H344" s="105">
        <v>11758069</v>
      </c>
      <c r="I344" s="164" t="s">
        <v>1086</v>
      </c>
      <c r="J344" s="98">
        <v>46043</v>
      </c>
      <c r="K344" s="98">
        <v>46189</v>
      </c>
      <c r="L344" s="164" t="s">
        <v>288</v>
      </c>
      <c r="M344" s="164" t="s">
        <v>288</v>
      </c>
      <c r="N344" s="164" t="s">
        <v>288</v>
      </c>
      <c r="O344" s="138">
        <v>5</v>
      </c>
      <c r="P344" s="105">
        <v>3279462</v>
      </c>
      <c r="Q344" s="169">
        <v>46043</v>
      </c>
      <c r="R344" s="160">
        <v>46081</v>
      </c>
      <c r="S344" s="105">
        <v>2399606</v>
      </c>
      <c r="T344" s="102">
        <v>46082</v>
      </c>
      <c r="U344" s="102">
        <v>46112</v>
      </c>
      <c r="V344" s="105">
        <v>2399606</v>
      </c>
      <c r="W344" s="160">
        <v>46113</v>
      </c>
      <c r="X344" s="160">
        <v>46142</v>
      </c>
      <c r="Y344" s="105">
        <v>2399606</v>
      </c>
      <c r="Z344" s="160">
        <v>46143</v>
      </c>
      <c r="AA344" s="160">
        <v>46173</v>
      </c>
      <c r="AB344" s="105">
        <v>1279789</v>
      </c>
      <c r="AC344" s="160">
        <v>46174</v>
      </c>
      <c r="AD344" s="160">
        <v>46189</v>
      </c>
      <c r="AE344" s="103"/>
      <c r="AF344" s="160"/>
      <c r="AG344" s="160"/>
      <c r="AH344" s="170"/>
      <c r="AI344" s="108"/>
      <c r="AJ344" s="108"/>
      <c r="AK344" s="170"/>
      <c r="AL344" s="108"/>
      <c r="AM344" s="108"/>
      <c r="AN344" s="170"/>
      <c r="AO344" s="108"/>
      <c r="AP344" s="108"/>
      <c r="AQ344" s="170"/>
      <c r="AR344" s="108"/>
      <c r="AS344" s="108"/>
      <c r="AT344" s="170"/>
      <c r="AU344" s="108"/>
      <c r="AV344" s="108"/>
      <c r="AW344" s="170"/>
      <c r="AX344" s="108"/>
      <c r="AY344" s="108"/>
      <c r="AZ344" s="108"/>
      <c r="BA344" s="108"/>
      <c r="BB344" s="108"/>
      <c r="BC344" s="108"/>
      <c r="BD344" s="108"/>
      <c r="BE344" s="108"/>
      <c r="BF344" s="108"/>
      <c r="BG344" s="108"/>
      <c r="BH344" s="108"/>
      <c r="BI344" s="162" t="s">
        <v>278</v>
      </c>
      <c r="BJ344" s="158" t="s">
        <v>332</v>
      </c>
      <c r="BK344" s="162" t="s">
        <v>280</v>
      </c>
      <c r="BL344" s="138">
        <v>91</v>
      </c>
      <c r="BM344" s="160">
        <v>46043</v>
      </c>
      <c r="BN344" s="176">
        <v>2160201100</v>
      </c>
      <c r="BO344" s="158">
        <v>397</v>
      </c>
      <c r="BP344" s="160">
        <v>46043</v>
      </c>
      <c r="BQ344" s="172">
        <v>11758069</v>
      </c>
      <c r="BR344" s="136"/>
      <c r="BS344" s="137"/>
      <c r="BT344" s="108"/>
      <c r="BU344" s="108"/>
      <c r="BV344" s="108"/>
      <c r="BW344" s="108"/>
      <c r="BX344" s="108"/>
      <c r="BY344" s="161"/>
      <c r="BZ344" s="170"/>
      <c r="CA344" s="108"/>
      <c r="CB344" s="108"/>
      <c r="CC344" s="170"/>
      <c r="CD344" s="108"/>
      <c r="CE344" s="108"/>
      <c r="CF344" s="109"/>
      <c r="CG344" s="109"/>
      <c r="CH344" s="109"/>
      <c r="CI344" s="109"/>
      <c r="CJ344" s="109"/>
      <c r="CK344" s="109"/>
      <c r="CL344" s="109"/>
      <c r="CM344" s="109"/>
      <c r="CN344" s="109"/>
      <c r="CO344" s="109"/>
      <c r="CP344" s="109"/>
      <c r="CQ344" s="109"/>
      <c r="CR344" s="109"/>
      <c r="CS344" s="166" t="s">
        <v>2172</v>
      </c>
      <c r="CT344" s="167">
        <v>40404597</v>
      </c>
      <c r="CU344" s="158">
        <v>189</v>
      </c>
      <c r="CV344" s="158" t="s">
        <v>803</v>
      </c>
      <c r="CW344" s="108"/>
      <c r="CX344" s="108"/>
      <c r="CY344" s="162">
        <v>8299</v>
      </c>
      <c r="CZ344" s="162" t="s">
        <v>290</v>
      </c>
      <c r="DA344" s="283">
        <f t="shared" si="15"/>
        <v>11758069</v>
      </c>
      <c r="DB344" s="284">
        <f t="shared" si="16"/>
        <v>0</v>
      </c>
      <c r="DC344" s="283">
        <f t="shared" si="17"/>
        <v>0</v>
      </c>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239" t="s">
        <v>2173</v>
      </c>
      <c r="EA344" s="158" t="s">
        <v>273</v>
      </c>
    </row>
    <row r="345" spans="1:131" hidden="1" x14ac:dyDescent="0.2">
      <c r="A345" s="164"/>
      <c r="B345" s="164" t="s">
        <v>2174</v>
      </c>
      <c r="C345" s="201">
        <v>40185370</v>
      </c>
      <c r="D345" s="164" t="s">
        <v>670</v>
      </c>
      <c r="E345" s="164" t="s">
        <v>292</v>
      </c>
      <c r="F345" s="164" t="s">
        <v>671</v>
      </c>
      <c r="G345" s="98">
        <v>46043</v>
      </c>
      <c r="H345" s="105">
        <v>11758069</v>
      </c>
      <c r="I345" s="164" t="s">
        <v>1086</v>
      </c>
      <c r="J345" s="98">
        <v>46043</v>
      </c>
      <c r="K345" s="98">
        <v>46189</v>
      </c>
      <c r="L345" s="164" t="s">
        <v>288</v>
      </c>
      <c r="M345" s="164" t="s">
        <v>288</v>
      </c>
      <c r="N345" s="164" t="s">
        <v>288</v>
      </c>
      <c r="O345" s="138">
        <v>5</v>
      </c>
      <c r="P345" s="105">
        <v>3279462</v>
      </c>
      <c r="Q345" s="169">
        <v>46043</v>
      </c>
      <c r="R345" s="160">
        <v>46081</v>
      </c>
      <c r="S345" s="105">
        <v>2399606</v>
      </c>
      <c r="T345" s="102">
        <v>46082</v>
      </c>
      <c r="U345" s="102">
        <v>46112</v>
      </c>
      <c r="V345" s="105">
        <v>2399606</v>
      </c>
      <c r="W345" s="160">
        <v>46113</v>
      </c>
      <c r="X345" s="160">
        <v>46142</v>
      </c>
      <c r="Y345" s="105">
        <v>2399606</v>
      </c>
      <c r="Z345" s="160">
        <v>46143</v>
      </c>
      <c r="AA345" s="160">
        <v>46173</v>
      </c>
      <c r="AB345" s="105">
        <v>1279789</v>
      </c>
      <c r="AC345" s="160">
        <v>46174</v>
      </c>
      <c r="AD345" s="160">
        <v>46189</v>
      </c>
      <c r="AE345" s="103"/>
      <c r="AF345" s="160"/>
      <c r="AG345" s="160"/>
      <c r="AH345" s="108"/>
      <c r="AI345" s="160"/>
      <c r="AJ345" s="160"/>
      <c r="AK345" s="170"/>
      <c r="AL345" s="108"/>
      <c r="AM345" s="108"/>
      <c r="AN345" s="170"/>
      <c r="AO345" s="108"/>
      <c r="AP345" s="108"/>
      <c r="AQ345" s="170"/>
      <c r="AR345" s="108"/>
      <c r="AS345" s="108"/>
      <c r="AT345" s="170"/>
      <c r="AU345" s="108"/>
      <c r="AV345" s="108"/>
      <c r="AW345" s="170"/>
      <c r="AX345" s="108"/>
      <c r="AY345" s="108"/>
      <c r="AZ345" s="108"/>
      <c r="BA345" s="108"/>
      <c r="BB345" s="108"/>
      <c r="BC345" s="108"/>
      <c r="BD345" s="108"/>
      <c r="BE345" s="108"/>
      <c r="BF345" s="108"/>
      <c r="BG345" s="108"/>
      <c r="BH345" s="108"/>
      <c r="BI345" s="162" t="s">
        <v>278</v>
      </c>
      <c r="BJ345" s="158" t="s">
        <v>332</v>
      </c>
      <c r="BK345" s="162" t="s">
        <v>280</v>
      </c>
      <c r="BL345" s="138">
        <v>91</v>
      </c>
      <c r="BM345" s="160">
        <v>46043</v>
      </c>
      <c r="BN345" s="176">
        <v>2160201100</v>
      </c>
      <c r="BO345" s="158">
        <v>379</v>
      </c>
      <c r="BP345" s="160">
        <v>46043</v>
      </c>
      <c r="BQ345" s="172">
        <v>11758069</v>
      </c>
      <c r="BR345" s="136"/>
      <c r="BS345" s="137"/>
      <c r="BT345" s="108"/>
      <c r="BU345" s="108"/>
      <c r="BV345" s="108"/>
      <c r="BW345" s="108"/>
      <c r="BX345" s="108"/>
      <c r="BY345" s="161"/>
      <c r="BZ345" s="170"/>
      <c r="CA345" s="108"/>
      <c r="CB345" s="108"/>
      <c r="CC345" s="170"/>
      <c r="CD345" s="108"/>
      <c r="CE345" s="108"/>
      <c r="CF345" s="109"/>
      <c r="CG345" s="109"/>
      <c r="CH345" s="109"/>
      <c r="CI345" s="109"/>
      <c r="CJ345" s="109"/>
      <c r="CK345" s="109"/>
      <c r="CL345" s="109"/>
      <c r="CM345" s="109"/>
      <c r="CN345" s="109"/>
      <c r="CO345" s="109"/>
      <c r="CP345" s="137"/>
      <c r="CQ345" s="109"/>
      <c r="CR345" s="109"/>
      <c r="CS345" s="166" t="s">
        <v>2175</v>
      </c>
      <c r="CT345" s="167">
        <v>40185370</v>
      </c>
      <c r="CU345" s="158">
        <v>251</v>
      </c>
      <c r="CV345" s="158" t="s">
        <v>2176</v>
      </c>
      <c r="CW345" s="108"/>
      <c r="CX345" s="108"/>
      <c r="CY345" s="162">
        <v>8299</v>
      </c>
      <c r="CZ345" s="162" t="s">
        <v>290</v>
      </c>
      <c r="DA345" s="283">
        <f t="shared" si="15"/>
        <v>11758069</v>
      </c>
      <c r="DB345" s="284">
        <f t="shared" si="16"/>
        <v>0</v>
      </c>
      <c r="DC345" s="283">
        <f t="shared" si="17"/>
        <v>0</v>
      </c>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239" t="s">
        <v>2177</v>
      </c>
      <c r="EA345" s="158" t="s">
        <v>273</v>
      </c>
    </row>
    <row r="346" spans="1:131" hidden="1" x14ac:dyDescent="0.2">
      <c r="A346" s="164"/>
      <c r="B346" s="164" t="s">
        <v>2178</v>
      </c>
      <c r="C346" s="201">
        <v>1018412599</v>
      </c>
      <c r="D346" s="164" t="s">
        <v>675</v>
      </c>
      <c r="E346" s="164" t="s">
        <v>292</v>
      </c>
      <c r="F346" s="164" t="s">
        <v>676</v>
      </c>
      <c r="G346" s="98">
        <v>46043</v>
      </c>
      <c r="H346" s="105">
        <v>11758069</v>
      </c>
      <c r="I346" s="164" t="s">
        <v>1086</v>
      </c>
      <c r="J346" s="98">
        <v>46043</v>
      </c>
      <c r="K346" s="98">
        <v>46189</v>
      </c>
      <c r="L346" s="164" t="s">
        <v>288</v>
      </c>
      <c r="M346" s="164" t="s">
        <v>288</v>
      </c>
      <c r="N346" s="164" t="s">
        <v>288</v>
      </c>
      <c r="O346" s="138">
        <v>5</v>
      </c>
      <c r="P346" s="105">
        <v>3279462</v>
      </c>
      <c r="Q346" s="169">
        <v>46043</v>
      </c>
      <c r="R346" s="160">
        <v>46081</v>
      </c>
      <c r="S346" s="105">
        <v>2399606</v>
      </c>
      <c r="T346" s="102">
        <v>46082</v>
      </c>
      <c r="U346" s="102">
        <v>46112</v>
      </c>
      <c r="V346" s="105">
        <v>2399606</v>
      </c>
      <c r="W346" s="160">
        <v>46113</v>
      </c>
      <c r="X346" s="160">
        <v>46142</v>
      </c>
      <c r="Y346" s="105">
        <v>2399606</v>
      </c>
      <c r="Z346" s="160">
        <v>46143</v>
      </c>
      <c r="AA346" s="160">
        <v>46173</v>
      </c>
      <c r="AB346" s="105">
        <v>1279789</v>
      </c>
      <c r="AC346" s="160">
        <v>46174</v>
      </c>
      <c r="AD346" s="160">
        <v>46189</v>
      </c>
      <c r="AE346" s="103"/>
      <c r="AF346" s="160"/>
      <c r="AG346" s="160"/>
      <c r="AH346" s="170"/>
      <c r="AI346" s="108"/>
      <c r="AJ346" s="108"/>
      <c r="AK346" s="170"/>
      <c r="AL346" s="108"/>
      <c r="AM346" s="108"/>
      <c r="AN346" s="170"/>
      <c r="AO346" s="108"/>
      <c r="AP346" s="108"/>
      <c r="AQ346" s="170"/>
      <c r="AR346" s="108"/>
      <c r="AS346" s="108"/>
      <c r="AT346" s="170"/>
      <c r="AU346" s="108"/>
      <c r="AV346" s="108"/>
      <c r="AW346" s="170"/>
      <c r="AX346" s="108"/>
      <c r="AY346" s="108"/>
      <c r="AZ346" s="108"/>
      <c r="BA346" s="108"/>
      <c r="BB346" s="108"/>
      <c r="BC346" s="108"/>
      <c r="BD346" s="108"/>
      <c r="BE346" s="108"/>
      <c r="BF346" s="108"/>
      <c r="BG346" s="108"/>
      <c r="BH346" s="108"/>
      <c r="BI346" s="162" t="s">
        <v>278</v>
      </c>
      <c r="BJ346" s="158" t="s">
        <v>332</v>
      </c>
      <c r="BK346" s="162" t="s">
        <v>280</v>
      </c>
      <c r="BL346" s="138">
        <v>91</v>
      </c>
      <c r="BM346" s="160">
        <v>46043</v>
      </c>
      <c r="BN346" s="176">
        <v>2160201100</v>
      </c>
      <c r="BO346" s="158">
        <v>495</v>
      </c>
      <c r="BP346" s="160">
        <v>46043</v>
      </c>
      <c r="BQ346" s="172">
        <v>11758069</v>
      </c>
      <c r="BR346" s="136"/>
      <c r="BS346" s="137"/>
      <c r="BT346" s="108"/>
      <c r="BU346" s="108"/>
      <c r="BV346" s="108"/>
      <c r="BW346" s="108"/>
      <c r="BX346" s="108"/>
      <c r="BY346" s="161"/>
      <c r="BZ346" s="170"/>
      <c r="CA346" s="108"/>
      <c r="CB346" s="108"/>
      <c r="CC346" s="170"/>
      <c r="CD346" s="108"/>
      <c r="CE346" s="108"/>
      <c r="CF346" s="109"/>
      <c r="CG346" s="109"/>
      <c r="CH346" s="109"/>
      <c r="CI346" s="109"/>
      <c r="CJ346" s="109"/>
      <c r="CK346" s="109"/>
      <c r="CL346" s="109"/>
      <c r="CM346" s="109"/>
      <c r="CN346" s="109"/>
      <c r="CO346" s="109"/>
      <c r="CP346" s="109"/>
      <c r="CQ346" s="109"/>
      <c r="CR346" s="109"/>
      <c r="CS346" s="166" t="s">
        <v>1209</v>
      </c>
      <c r="CT346" s="167">
        <v>1018412599</v>
      </c>
      <c r="CU346" s="158">
        <v>189</v>
      </c>
      <c r="CV346" s="158" t="s">
        <v>802</v>
      </c>
      <c r="CW346" s="108"/>
      <c r="CX346" s="108"/>
      <c r="CY346" s="162">
        <v>8299</v>
      </c>
      <c r="CZ346" s="162" t="s">
        <v>290</v>
      </c>
      <c r="DA346" s="283">
        <f t="shared" si="15"/>
        <v>11758069</v>
      </c>
      <c r="DB346" s="284">
        <f t="shared" si="16"/>
        <v>0</v>
      </c>
      <c r="DC346" s="283">
        <f t="shared" si="17"/>
        <v>0</v>
      </c>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239" t="s">
        <v>2179</v>
      </c>
      <c r="EA346" s="158" t="s">
        <v>273</v>
      </c>
    </row>
    <row r="347" spans="1:131" hidden="1" x14ac:dyDescent="0.2">
      <c r="A347" s="164"/>
      <c r="B347" s="164" t="s">
        <v>2180</v>
      </c>
      <c r="C347" s="201">
        <v>1007802325</v>
      </c>
      <c r="D347" s="164" t="s">
        <v>855</v>
      </c>
      <c r="E347" s="164" t="s">
        <v>292</v>
      </c>
      <c r="F347" s="164" t="s">
        <v>856</v>
      </c>
      <c r="G347" s="98">
        <v>46043</v>
      </c>
      <c r="H347" s="105">
        <v>11758069</v>
      </c>
      <c r="I347" s="164" t="s">
        <v>1086</v>
      </c>
      <c r="J347" s="98">
        <v>46043</v>
      </c>
      <c r="K347" s="98">
        <v>46189</v>
      </c>
      <c r="L347" s="164" t="s">
        <v>288</v>
      </c>
      <c r="M347" s="164" t="s">
        <v>288</v>
      </c>
      <c r="N347" s="164" t="s">
        <v>288</v>
      </c>
      <c r="O347" s="138">
        <v>5</v>
      </c>
      <c r="P347" s="105">
        <v>3279462</v>
      </c>
      <c r="Q347" s="169">
        <v>46043</v>
      </c>
      <c r="R347" s="160">
        <v>46081</v>
      </c>
      <c r="S347" s="105">
        <v>2399606</v>
      </c>
      <c r="T347" s="102">
        <v>46082</v>
      </c>
      <c r="U347" s="102">
        <v>46112</v>
      </c>
      <c r="V347" s="105">
        <v>2399606</v>
      </c>
      <c r="W347" s="160">
        <v>46113</v>
      </c>
      <c r="X347" s="160">
        <v>46142</v>
      </c>
      <c r="Y347" s="105">
        <v>2399606</v>
      </c>
      <c r="Z347" s="160">
        <v>46143</v>
      </c>
      <c r="AA347" s="160">
        <v>46173</v>
      </c>
      <c r="AB347" s="105">
        <v>1279789</v>
      </c>
      <c r="AC347" s="160">
        <v>46174</v>
      </c>
      <c r="AD347" s="160">
        <v>46189</v>
      </c>
      <c r="AE347" s="103"/>
      <c r="AF347" s="160"/>
      <c r="AG347" s="160"/>
      <c r="AH347" s="108"/>
      <c r="AI347" s="160"/>
      <c r="AJ347" s="160"/>
      <c r="AK347" s="170"/>
      <c r="AL347" s="108"/>
      <c r="AM347" s="108"/>
      <c r="AN347" s="170"/>
      <c r="AO347" s="108"/>
      <c r="AP347" s="108"/>
      <c r="AQ347" s="170"/>
      <c r="AR347" s="108"/>
      <c r="AS347" s="108"/>
      <c r="AT347" s="170"/>
      <c r="AU347" s="108"/>
      <c r="AV347" s="108"/>
      <c r="AW347" s="170"/>
      <c r="AX347" s="108"/>
      <c r="AY347" s="108"/>
      <c r="AZ347" s="108"/>
      <c r="BA347" s="108"/>
      <c r="BB347" s="108"/>
      <c r="BC347" s="108"/>
      <c r="BD347" s="108"/>
      <c r="BE347" s="108"/>
      <c r="BF347" s="108"/>
      <c r="BG347" s="108"/>
      <c r="BH347" s="108"/>
      <c r="BI347" s="162" t="s">
        <v>278</v>
      </c>
      <c r="BJ347" s="158" t="s">
        <v>332</v>
      </c>
      <c r="BK347" s="162" t="s">
        <v>280</v>
      </c>
      <c r="BL347" s="138">
        <v>91</v>
      </c>
      <c r="BM347" s="160">
        <v>46043</v>
      </c>
      <c r="BN347" s="176">
        <v>2160201100</v>
      </c>
      <c r="BO347" s="158">
        <v>424</v>
      </c>
      <c r="BP347" s="160">
        <v>46043</v>
      </c>
      <c r="BQ347" s="172">
        <v>11758069</v>
      </c>
      <c r="BR347" s="136"/>
      <c r="BS347" s="137"/>
      <c r="BT347" s="108"/>
      <c r="BU347" s="108"/>
      <c r="BV347" s="108"/>
      <c r="BW347" s="108"/>
      <c r="BX347" s="108"/>
      <c r="BY347" s="161"/>
      <c r="BZ347" s="170"/>
      <c r="CA347" s="108"/>
      <c r="CB347" s="108"/>
      <c r="CC347" s="170"/>
      <c r="CD347" s="108"/>
      <c r="CE347" s="108"/>
      <c r="CF347" s="109"/>
      <c r="CG347" s="109"/>
      <c r="CH347" s="109"/>
      <c r="CI347" s="109"/>
      <c r="CJ347" s="109"/>
      <c r="CK347" s="109"/>
      <c r="CL347" s="109"/>
      <c r="CM347" s="109"/>
      <c r="CN347" s="109"/>
      <c r="CO347" s="109"/>
      <c r="CP347" s="137"/>
      <c r="CQ347" s="109"/>
      <c r="CR347" s="109"/>
      <c r="CS347" s="166" t="s">
        <v>1287</v>
      </c>
      <c r="CT347" s="167">
        <v>1007802325</v>
      </c>
      <c r="CU347" s="158">
        <v>251</v>
      </c>
      <c r="CV347" s="158" t="s">
        <v>1288</v>
      </c>
      <c r="CW347" s="108"/>
      <c r="CX347" s="108"/>
      <c r="CY347" s="162">
        <v>8299</v>
      </c>
      <c r="CZ347" s="162" t="s">
        <v>290</v>
      </c>
      <c r="DA347" s="283">
        <f t="shared" si="15"/>
        <v>11758069</v>
      </c>
      <c r="DB347" s="284">
        <f t="shared" si="16"/>
        <v>0</v>
      </c>
      <c r="DC347" s="283">
        <f t="shared" si="17"/>
        <v>0</v>
      </c>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239" t="s">
        <v>2181</v>
      </c>
      <c r="EA347" s="158" t="s">
        <v>273</v>
      </c>
    </row>
    <row r="348" spans="1:131" hidden="1" x14ac:dyDescent="0.2">
      <c r="A348" s="164"/>
      <c r="B348" s="164" t="s">
        <v>2182</v>
      </c>
      <c r="C348" s="201">
        <v>1121820301</v>
      </c>
      <c r="D348" s="164" t="s">
        <v>860</v>
      </c>
      <c r="E348" s="164" t="s">
        <v>292</v>
      </c>
      <c r="F348" s="164" t="s">
        <v>1084</v>
      </c>
      <c r="G348" s="98">
        <v>46043</v>
      </c>
      <c r="H348" s="105">
        <v>11758069</v>
      </c>
      <c r="I348" s="164" t="s">
        <v>1086</v>
      </c>
      <c r="J348" s="98">
        <v>46043</v>
      </c>
      <c r="K348" s="98">
        <v>46189</v>
      </c>
      <c r="L348" s="164" t="s">
        <v>288</v>
      </c>
      <c r="M348" s="164" t="s">
        <v>288</v>
      </c>
      <c r="N348" s="164" t="s">
        <v>288</v>
      </c>
      <c r="O348" s="138">
        <v>5</v>
      </c>
      <c r="P348" s="105">
        <v>3279462</v>
      </c>
      <c r="Q348" s="169">
        <v>46043</v>
      </c>
      <c r="R348" s="160">
        <v>46081</v>
      </c>
      <c r="S348" s="105">
        <v>2399606</v>
      </c>
      <c r="T348" s="102">
        <v>46082</v>
      </c>
      <c r="U348" s="102">
        <v>46112</v>
      </c>
      <c r="V348" s="105">
        <v>2399606</v>
      </c>
      <c r="W348" s="160">
        <v>46113</v>
      </c>
      <c r="X348" s="160">
        <v>46142</v>
      </c>
      <c r="Y348" s="105">
        <v>2399606</v>
      </c>
      <c r="Z348" s="160">
        <v>46143</v>
      </c>
      <c r="AA348" s="160">
        <v>46173</v>
      </c>
      <c r="AB348" s="105">
        <v>1279789</v>
      </c>
      <c r="AC348" s="160">
        <v>46174</v>
      </c>
      <c r="AD348" s="160">
        <v>46189</v>
      </c>
      <c r="AE348" s="103"/>
      <c r="AF348" s="160"/>
      <c r="AG348" s="160"/>
      <c r="AH348" s="170"/>
      <c r="AI348" s="108"/>
      <c r="AJ348" s="108"/>
      <c r="AK348" s="170"/>
      <c r="AL348" s="108"/>
      <c r="AM348" s="108"/>
      <c r="AN348" s="170"/>
      <c r="AO348" s="108"/>
      <c r="AP348" s="108"/>
      <c r="AQ348" s="170"/>
      <c r="AR348" s="108"/>
      <c r="AS348" s="108"/>
      <c r="AT348" s="170"/>
      <c r="AU348" s="108"/>
      <c r="AV348" s="108"/>
      <c r="AW348" s="170"/>
      <c r="AX348" s="108"/>
      <c r="AY348" s="108"/>
      <c r="AZ348" s="108"/>
      <c r="BA348" s="108"/>
      <c r="BB348" s="108"/>
      <c r="BC348" s="108"/>
      <c r="BD348" s="108"/>
      <c r="BE348" s="108"/>
      <c r="BF348" s="108"/>
      <c r="BG348" s="108"/>
      <c r="BH348" s="108"/>
      <c r="BI348" s="162" t="s">
        <v>278</v>
      </c>
      <c r="BJ348" s="158" t="s">
        <v>332</v>
      </c>
      <c r="BK348" s="162" t="s">
        <v>280</v>
      </c>
      <c r="BL348" s="138">
        <v>91</v>
      </c>
      <c r="BM348" s="160">
        <v>46043</v>
      </c>
      <c r="BN348" s="176">
        <v>2160201100</v>
      </c>
      <c r="BO348" s="158">
        <v>437</v>
      </c>
      <c r="BP348" s="160">
        <v>46043</v>
      </c>
      <c r="BQ348" s="172">
        <v>11758069</v>
      </c>
      <c r="BR348" s="136"/>
      <c r="BS348" s="137"/>
      <c r="BT348" s="108"/>
      <c r="BU348" s="108"/>
      <c r="BV348" s="108"/>
      <c r="BW348" s="108"/>
      <c r="BX348" s="108"/>
      <c r="BY348" s="161"/>
      <c r="BZ348" s="170"/>
      <c r="CA348" s="108"/>
      <c r="CB348" s="108"/>
      <c r="CC348" s="170"/>
      <c r="CD348" s="108"/>
      <c r="CE348" s="108"/>
      <c r="CF348" s="109"/>
      <c r="CG348" s="109"/>
      <c r="CH348" s="109"/>
      <c r="CI348" s="109"/>
      <c r="CJ348" s="109"/>
      <c r="CK348" s="109"/>
      <c r="CL348" s="109"/>
      <c r="CM348" s="109"/>
      <c r="CN348" s="109"/>
      <c r="CO348" s="109"/>
      <c r="CP348" s="109"/>
      <c r="CQ348" s="109"/>
      <c r="CR348" s="109"/>
      <c r="CS348" s="166" t="s">
        <v>1287</v>
      </c>
      <c r="CT348" s="167">
        <v>1121820301</v>
      </c>
      <c r="CU348" s="158">
        <v>251</v>
      </c>
      <c r="CV348" s="158" t="s">
        <v>918</v>
      </c>
      <c r="CW348" s="108"/>
      <c r="CX348" s="108"/>
      <c r="CY348" s="162">
        <v>8299</v>
      </c>
      <c r="CZ348" s="162" t="s">
        <v>290</v>
      </c>
      <c r="DA348" s="283">
        <f t="shared" si="15"/>
        <v>11758069</v>
      </c>
      <c r="DB348" s="284">
        <f t="shared" si="16"/>
        <v>0</v>
      </c>
      <c r="DC348" s="283">
        <f t="shared" si="17"/>
        <v>0</v>
      </c>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239" t="s">
        <v>2183</v>
      </c>
      <c r="EA348" s="158" t="s">
        <v>273</v>
      </c>
    </row>
    <row r="349" spans="1:131" hidden="1" x14ac:dyDescent="0.2">
      <c r="A349" s="164"/>
      <c r="B349" s="164" t="s">
        <v>2184</v>
      </c>
      <c r="C349" s="201">
        <v>40188595</v>
      </c>
      <c r="D349" s="164" t="s">
        <v>859</v>
      </c>
      <c r="E349" s="164" t="s">
        <v>291</v>
      </c>
      <c r="F349" s="164" t="s">
        <v>862</v>
      </c>
      <c r="G349" s="98">
        <v>46043</v>
      </c>
      <c r="H349" s="105">
        <v>14806237</v>
      </c>
      <c r="I349" s="164" t="s">
        <v>1086</v>
      </c>
      <c r="J349" s="98">
        <v>46043</v>
      </c>
      <c r="K349" s="98">
        <v>46189</v>
      </c>
      <c r="L349" s="164" t="s">
        <v>288</v>
      </c>
      <c r="M349" s="164" t="s">
        <v>288</v>
      </c>
      <c r="N349" s="164" t="s">
        <v>288</v>
      </c>
      <c r="O349" s="138">
        <v>5</v>
      </c>
      <c r="P349" s="105">
        <v>4129631</v>
      </c>
      <c r="Q349" s="169">
        <v>46043</v>
      </c>
      <c r="R349" s="160">
        <v>46081</v>
      </c>
      <c r="S349" s="105">
        <v>3021681</v>
      </c>
      <c r="T349" s="102">
        <v>46082</v>
      </c>
      <c r="U349" s="102">
        <v>46112</v>
      </c>
      <c r="V349" s="105">
        <v>3021681</v>
      </c>
      <c r="W349" s="160">
        <v>46113</v>
      </c>
      <c r="X349" s="160">
        <v>46142</v>
      </c>
      <c r="Y349" s="105">
        <v>3021681</v>
      </c>
      <c r="Z349" s="160">
        <v>46143</v>
      </c>
      <c r="AA349" s="160">
        <v>46173</v>
      </c>
      <c r="AB349" s="105">
        <v>1611563</v>
      </c>
      <c r="AC349" s="160">
        <v>46174</v>
      </c>
      <c r="AD349" s="160">
        <v>46189</v>
      </c>
      <c r="AE349" s="103"/>
      <c r="AF349" s="160"/>
      <c r="AG349" s="160"/>
      <c r="AH349" s="108"/>
      <c r="AI349" s="160"/>
      <c r="AJ349" s="160"/>
      <c r="AK349" s="170"/>
      <c r="AL349" s="108"/>
      <c r="AM349" s="108"/>
      <c r="AN349" s="170"/>
      <c r="AO349" s="108"/>
      <c r="AP349" s="108"/>
      <c r="AQ349" s="170"/>
      <c r="AR349" s="108"/>
      <c r="AS349" s="108"/>
      <c r="AT349" s="170"/>
      <c r="AU349" s="108"/>
      <c r="AV349" s="108"/>
      <c r="AW349" s="170"/>
      <c r="AX349" s="108"/>
      <c r="AY349" s="108"/>
      <c r="AZ349" s="108"/>
      <c r="BA349" s="108"/>
      <c r="BB349" s="108"/>
      <c r="BC349" s="108"/>
      <c r="BD349" s="108"/>
      <c r="BE349" s="108"/>
      <c r="BF349" s="108"/>
      <c r="BG349" s="108"/>
      <c r="BH349" s="108"/>
      <c r="BI349" s="162" t="s">
        <v>278</v>
      </c>
      <c r="BJ349" s="158" t="s">
        <v>332</v>
      </c>
      <c r="BK349" s="162" t="s">
        <v>280</v>
      </c>
      <c r="BL349" s="138">
        <v>91</v>
      </c>
      <c r="BM349" s="160">
        <v>46043</v>
      </c>
      <c r="BN349" s="176">
        <v>2160201100</v>
      </c>
      <c r="BO349" s="158">
        <v>440</v>
      </c>
      <c r="BP349" s="160">
        <v>46043</v>
      </c>
      <c r="BQ349" s="172">
        <v>14806237</v>
      </c>
      <c r="BR349" s="136"/>
      <c r="BS349" s="137"/>
      <c r="BT349" s="108"/>
      <c r="BU349" s="108"/>
      <c r="BV349" s="108"/>
      <c r="BW349" s="108"/>
      <c r="BX349" s="108"/>
      <c r="BY349" s="161"/>
      <c r="BZ349" s="170"/>
      <c r="CA349" s="108"/>
      <c r="CB349" s="108"/>
      <c r="CC349" s="170"/>
      <c r="CD349" s="108"/>
      <c r="CE349" s="108"/>
      <c r="CF349" s="109"/>
      <c r="CG349" s="109"/>
      <c r="CH349" s="109"/>
      <c r="CI349" s="109"/>
      <c r="CJ349" s="109"/>
      <c r="CK349" s="109"/>
      <c r="CL349" s="109"/>
      <c r="CM349" s="109"/>
      <c r="CN349" s="109"/>
      <c r="CO349" s="109"/>
      <c r="CP349" s="137"/>
      <c r="CQ349" s="109"/>
      <c r="CR349" s="109"/>
      <c r="CS349" s="166" t="s">
        <v>1289</v>
      </c>
      <c r="CT349" s="168">
        <v>40188595</v>
      </c>
      <c r="CU349" s="158">
        <v>251</v>
      </c>
      <c r="CV349" s="158" t="s">
        <v>920</v>
      </c>
      <c r="CW349" s="108"/>
      <c r="CX349" s="108"/>
      <c r="CY349" s="138">
        <v>8299</v>
      </c>
      <c r="CZ349" s="138" t="s">
        <v>290</v>
      </c>
      <c r="DA349" s="283">
        <f t="shared" ref="DA349:DA412" si="18">P349+S349+V349+Y349+AB349+AE349+AH349+AK349+AN349+AQ349+AT349+AW349+AZ349+BC349+BF349</f>
        <v>14806237</v>
      </c>
      <c r="DB349" s="284">
        <f t="shared" ref="DB349:DB412" si="19">H349+BZ349-DA349</f>
        <v>0</v>
      </c>
      <c r="DC349" s="283">
        <f t="shared" ref="DC349:DC412" si="20">BQ349+CF349-DA349</f>
        <v>0</v>
      </c>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239" t="s">
        <v>2185</v>
      </c>
      <c r="EA349" s="158" t="s">
        <v>273</v>
      </c>
    </row>
    <row r="350" spans="1:131" hidden="1" x14ac:dyDescent="0.2">
      <c r="A350" s="164"/>
      <c r="B350" s="164" t="s">
        <v>2186</v>
      </c>
      <c r="C350" s="201">
        <v>1121825649</v>
      </c>
      <c r="D350" s="164" t="s">
        <v>2187</v>
      </c>
      <c r="E350" s="164" t="s">
        <v>292</v>
      </c>
      <c r="F350" s="164" t="s">
        <v>858</v>
      </c>
      <c r="G350" s="98">
        <v>46043</v>
      </c>
      <c r="H350" s="105">
        <v>11758069</v>
      </c>
      <c r="I350" s="164" t="s">
        <v>1086</v>
      </c>
      <c r="J350" s="98">
        <v>46043</v>
      </c>
      <c r="K350" s="98">
        <v>46189</v>
      </c>
      <c r="L350" s="164" t="s">
        <v>288</v>
      </c>
      <c r="M350" s="164" t="s">
        <v>288</v>
      </c>
      <c r="N350" s="164" t="s">
        <v>288</v>
      </c>
      <c r="O350" s="138">
        <v>5</v>
      </c>
      <c r="P350" s="105">
        <v>3279462</v>
      </c>
      <c r="Q350" s="169">
        <v>46043</v>
      </c>
      <c r="R350" s="160">
        <v>46081</v>
      </c>
      <c r="S350" s="105">
        <v>2399606</v>
      </c>
      <c r="T350" s="102">
        <v>46082</v>
      </c>
      <c r="U350" s="102">
        <v>46112</v>
      </c>
      <c r="V350" s="105">
        <v>2399606</v>
      </c>
      <c r="W350" s="160">
        <v>46113</v>
      </c>
      <c r="X350" s="160">
        <v>46142</v>
      </c>
      <c r="Y350" s="105">
        <v>2399606</v>
      </c>
      <c r="Z350" s="160">
        <v>46143</v>
      </c>
      <c r="AA350" s="160">
        <v>46173</v>
      </c>
      <c r="AB350" s="105">
        <v>1279789</v>
      </c>
      <c r="AC350" s="160">
        <v>46174</v>
      </c>
      <c r="AD350" s="160">
        <v>46189</v>
      </c>
      <c r="AE350" s="103"/>
      <c r="AF350" s="160"/>
      <c r="AG350" s="160"/>
      <c r="AH350" s="108"/>
      <c r="AI350" s="160"/>
      <c r="AJ350" s="160"/>
      <c r="AK350" s="170"/>
      <c r="AL350" s="108"/>
      <c r="AM350" s="108"/>
      <c r="AN350" s="170"/>
      <c r="AO350" s="108"/>
      <c r="AP350" s="108"/>
      <c r="AQ350" s="170"/>
      <c r="AR350" s="108"/>
      <c r="AS350" s="108"/>
      <c r="AT350" s="170"/>
      <c r="AU350" s="108"/>
      <c r="AV350" s="108"/>
      <c r="AW350" s="170"/>
      <c r="AX350" s="108"/>
      <c r="AY350" s="108"/>
      <c r="AZ350" s="108"/>
      <c r="BA350" s="108"/>
      <c r="BB350" s="108"/>
      <c r="BC350" s="108"/>
      <c r="BD350" s="108"/>
      <c r="BE350" s="108"/>
      <c r="BF350" s="108"/>
      <c r="BG350" s="108"/>
      <c r="BH350" s="108"/>
      <c r="BI350" s="162" t="s">
        <v>278</v>
      </c>
      <c r="BJ350" s="158" t="s">
        <v>332</v>
      </c>
      <c r="BK350" s="162" t="s">
        <v>280</v>
      </c>
      <c r="BL350" s="138">
        <v>91</v>
      </c>
      <c r="BM350" s="160">
        <v>46043</v>
      </c>
      <c r="BN350" s="176">
        <v>2160201100</v>
      </c>
      <c r="BO350" s="158">
        <v>380</v>
      </c>
      <c r="BP350" s="160">
        <v>46043</v>
      </c>
      <c r="BQ350" s="172">
        <v>11758069</v>
      </c>
      <c r="BR350" s="136"/>
      <c r="BS350" s="137"/>
      <c r="BT350" s="108"/>
      <c r="BU350" s="108"/>
      <c r="BV350" s="108"/>
      <c r="BW350" s="108"/>
      <c r="BX350" s="108"/>
      <c r="BY350" s="161"/>
      <c r="BZ350" s="170"/>
      <c r="CA350" s="108"/>
      <c r="CB350" s="108"/>
      <c r="CC350" s="170"/>
      <c r="CD350" s="108"/>
      <c r="CE350" s="108"/>
      <c r="CF350" s="109"/>
      <c r="CG350" s="109"/>
      <c r="CH350" s="109"/>
      <c r="CI350" s="109"/>
      <c r="CJ350" s="109"/>
      <c r="CK350" s="109"/>
      <c r="CL350" s="109"/>
      <c r="CM350" s="109"/>
      <c r="CN350" s="109"/>
      <c r="CO350" s="109"/>
      <c r="CP350" s="137"/>
      <c r="CQ350" s="109"/>
      <c r="CR350" s="109"/>
      <c r="CS350" s="166" t="s">
        <v>1287</v>
      </c>
      <c r="CT350" s="167">
        <v>1121825649</v>
      </c>
      <c r="CU350" s="158">
        <v>251</v>
      </c>
      <c r="CV350" s="158" t="s">
        <v>919</v>
      </c>
      <c r="CW350" s="108"/>
      <c r="CX350" s="108"/>
      <c r="CY350" s="265">
        <v>6920</v>
      </c>
      <c r="CZ350" s="300" t="s">
        <v>289</v>
      </c>
      <c r="DA350" s="283">
        <f t="shared" si="18"/>
        <v>11758069</v>
      </c>
      <c r="DB350" s="284">
        <f t="shared" si="19"/>
        <v>0</v>
      </c>
      <c r="DC350" s="283">
        <f t="shared" si="20"/>
        <v>0</v>
      </c>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239" t="s">
        <v>2188</v>
      </c>
      <c r="EA350" s="158" t="s">
        <v>273</v>
      </c>
    </row>
    <row r="351" spans="1:131" hidden="1" x14ac:dyDescent="0.2">
      <c r="A351" s="164"/>
      <c r="B351" s="164" t="s">
        <v>2189</v>
      </c>
      <c r="C351" s="201">
        <v>1001111980</v>
      </c>
      <c r="D351" s="164" t="s">
        <v>863</v>
      </c>
      <c r="E351" s="164" t="s">
        <v>292</v>
      </c>
      <c r="F351" s="164" t="s">
        <v>861</v>
      </c>
      <c r="G351" s="98">
        <v>46043</v>
      </c>
      <c r="H351" s="105">
        <v>11758069</v>
      </c>
      <c r="I351" s="164" t="s">
        <v>1086</v>
      </c>
      <c r="J351" s="98">
        <v>46043</v>
      </c>
      <c r="K351" s="98">
        <v>46189</v>
      </c>
      <c r="L351" s="164" t="s">
        <v>288</v>
      </c>
      <c r="M351" s="164" t="s">
        <v>288</v>
      </c>
      <c r="N351" s="164" t="s">
        <v>288</v>
      </c>
      <c r="O351" s="138">
        <v>5</v>
      </c>
      <c r="P351" s="105">
        <v>3279462</v>
      </c>
      <c r="Q351" s="169">
        <v>46043</v>
      </c>
      <c r="R351" s="160">
        <v>46081</v>
      </c>
      <c r="S351" s="105">
        <v>2399606</v>
      </c>
      <c r="T351" s="102">
        <v>46082</v>
      </c>
      <c r="U351" s="102">
        <v>46112</v>
      </c>
      <c r="V351" s="105">
        <v>2399606</v>
      </c>
      <c r="W351" s="160">
        <v>46113</v>
      </c>
      <c r="X351" s="160">
        <v>46142</v>
      </c>
      <c r="Y351" s="105">
        <v>2399606</v>
      </c>
      <c r="Z351" s="160">
        <v>46143</v>
      </c>
      <c r="AA351" s="160">
        <v>46173</v>
      </c>
      <c r="AB351" s="105">
        <v>1279789</v>
      </c>
      <c r="AC351" s="160">
        <v>46174</v>
      </c>
      <c r="AD351" s="160">
        <v>46189</v>
      </c>
      <c r="AE351" s="103"/>
      <c r="AF351" s="160"/>
      <c r="AG351" s="160"/>
      <c r="AH351" s="170"/>
      <c r="AI351" s="108"/>
      <c r="AJ351" s="108"/>
      <c r="AK351" s="170"/>
      <c r="AL351" s="108"/>
      <c r="AM351" s="108"/>
      <c r="AN351" s="170"/>
      <c r="AO351" s="108"/>
      <c r="AP351" s="108"/>
      <c r="AQ351" s="170"/>
      <c r="AR351" s="108"/>
      <c r="AS351" s="108"/>
      <c r="AT351" s="170"/>
      <c r="AU351" s="108"/>
      <c r="AV351" s="108"/>
      <c r="AW351" s="170"/>
      <c r="AX351" s="108"/>
      <c r="AY351" s="108"/>
      <c r="AZ351" s="108"/>
      <c r="BA351" s="108"/>
      <c r="BB351" s="108"/>
      <c r="BC351" s="108"/>
      <c r="BD351" s="108"/>
      <c r="BE351" s="108"/>
      <c r="BF351" s="108"/>
      <c r="BG351" s="108"/>
      <c r="BH351" s="108"/>
      <c r="BI351" s="162" t="s">
        <v>278</v>
      </c>
      <c r="BJ351" s="158" t="s">
        <v>332</v>
      </c>
      <c r="BK351" s="162" t="s">
        <v>280</v>
      </c>
      <c r="BL351" s="138">
        <v>91</v>
      </c>
      <c r="BM351" s="160">
        <v>46043</v>
      </c>
      <c r="BN351" s="176">
        <v>2160201100</v>
      </c>
      <c r="BO351" s="158">
        <v>494</v>
      </c>
      <c r="BP351" s="160">
        <v>46043</v>
      </c>
      <c r="BQ351" s="172">
        <v>11758069</v>
      </c>
      <c r="BR351" s="136"/>
      <c r="BS351" s="137"/>
      <c r="BT351" s="108"/>
      <c r="BU351" s="108"/>
      <c r="BV351" s="108"/>
      <c r="BW351" s="108"/>
      <c r="BX351" s="108"/>
      <c r="BY351" s="161"/>
      <c r="BZ351" s="170"/>
      <c r="CA351" s="108"/>
      <c r="CB351" s="108"/>
      <c r="CC351" s="170"/>
      <c r="CD351" s="108"/>
      <c r="CE351" s="108"/>
      <c r="CF351" s="109"/>
      <c r="CG351" s="109"/>
      <c r="CH351" s="109"/>
      <c r="CI351" s="109"/>
      <c r="CJ351" s="109"/>
      <c r="CK351" s="109"/>
      <c r="CL351" s="109"/>
      <c r="CM351" s="109"/>
      <c r="CN351" s="109"/>
      <c r="CO351" s="109"/>
      <c r="CP351" s="109"/>
      <c r="CQ351" s="109"/>
      <c r="CR351" s="109"/>
      <c r="CS351" s="166" t="s">
        <v>1287</v>
      </c>
      <c r="CT351" s="167">
        <v>1001111980</v>
      </c>
      <c r="CU351" s="158">
        <v>251</v>
      </c>
      <c r="CV351" s="158" t="s">
        <v>802</v>
      </c>
      <c r="CW351" s="108"/>
      <c r="CX351" s="108"/>
      <c r="CY351" s="162">
        <v>8299</v>
      </c>
      <c r="CZ351" s="162" t="s">
        <v>290</v>
      </c>
      <c r="DA351" s="283">
        <f t="shared" si="18"/>
        <v>11758069</v>
      </c>
      <c r="DB351" s="284">
        <f t="shared" si="19"/>
        <v>0</v>
      </c>
      <c r="DC351" s="283">
        <f t="shared" si="20"/>
        <v>0</v>
      </c>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239" t="s">
        <v>2190</v>
      </c>
      <c r="EA351" s="158" t="s">
        <v>273</v>
      </c>
    </row>
    <row r="352" spans="1:131" hidden="1" x14ac:dyDescent="0.2">
      <c r="A352" s="164"/>
      <c r="B352" s="164" t="s">
        <v>2191</v>
      </c>
      <c r="C352" s="203">
        <v>1121852735</v>
      </c>
      <c r="D352" s="108" t="s">
        <v>978</v>
      </c>
      <c r="E352" s="164" t="s">
        <v>292</v>
      </c>
      <c r="F352" s="164" t="s">
        <v>979</v>
      </c>
      <c r="G352" s="98">
        <v>46043</v>
      </c>
      <c r="H352" s="105">
        <v>10958201</v>
      </c>
      <c r="I352" s="164" t="s">
        <v>2066</v>
      </c>
      <c r="J352" s="98">
        <v>46043</v>
      </c>
      <c r="K352" s="98">
        <v>46179</v>
      </c>
      <c r="L352" s="164" t="s">
        <v>288</v>
      </c>
      <c r="M352" s="164" t="s">
        <v>288</v>
      </c>
      <c r="N352" s="164" t="s">
        <v>288</v>
      </c>
      <c r="O352" s="138">
        <v>5</v>
      </c>
      <c r="P352" s="105">
        <v>3279462</v>
      </c>
      <c r="Q352" s="169">
        <v>46043</v>
      </c>
      <c r="R352" s="160">
        <v>46081</v>
      </c>
      <c r="S352" s="105">
        <v>2399606</v>
      </c>
      <c r="T352" s="102">
        <v>46082</v>
      </c>
      <c r="U352" s="102">
        <v>46112</v>
      </c>
      <c r="V352" s="105">
        <v>2399606</v>
      </c>
      <c r="W352" s="160">
        <v>46113</v>
      </c>
      <c r="X352" s="160">
        <v>46142</v>
      </c>
      <c r="Y352" s="105">
        <v>2399606</v>
      </c>
      <c r="Z352" s="160">
        <v>46143</v>
      </c>
      <c r="AA352" s="160">
        <v>46173</v>
      </c>
      <c r="AB352" s="105">
        <v>479921</v>
      </c>
      <c r="AC352" s="160">
        <v>46174</v>
      </c>
      <c r="AD352" s="160">
        <v>46179</v>
      </c>
      <c r="AE352" s="103"/>
      <c r="AF352" s="160"/>
      <c r="AG352" s="160"/>
      <c r="AH352" s="108"/>
      <c r="AI352" s="160"/>
      <c r="AJ352" s="160"/>
      <c r="AK352" s="170"/>
      <c r="AL352" s="108"/>
      <c r="AM352" s="108"/>
      <c r="AN352" s="170"/>
      <c r="AO352" s="108"/>
      <c r="AP352" s="108"/>
      <c r="AQ352" s="170"/>
      <c r="AR352" s="108"/>
      <c r="AS352" s="108"/>
      <c r="AT352" s="170"/>
      <c r="AU352" s="108"/>
      <c r="AV352" s="108"/>
      <c r="AW352" s="170"/>
      <c r="AX352" s="108"/>
      <c r="AY352" s="108"/>
      <c r="AZ352" s="108"/>
      <c r="BA352" s="108"/>
      <c r="BB352" s="108"/>
      <c r="BC352" s="108"/>
      <c r="BD352" s="108"/>
      <c r="BE352" s="108"/>
      <c r="BF352" s="108"/>
      <c r="BG352" s="108"/>
      <c r="BH352" s="108"/>
      <c r="BI352" s="162" t="s">
        <v>278</v>
      </c>
      <c r="BJ352" s="158" t="s">
        <v>332</v>
      </c>
      <c r="BK352" s="162" t="s">
        <v>280</v>
      </c>
      <c r="BL352" s="138">
        <v>91</v>
      </c>
      <c r="BM352" s="160">
        <v>46043</v>
      </c>
      <c r="BN352" s="176">
        <v>2160201100</v>
      </c>
      <c r="BO352" s="158">
        <v>446</v>
      </c>
      <c r="BP352" s="160">
        <v>46043</v>
      </c>
      <c r="BQ352" s="172">
        <v>10958201</v>
      </c>
      <c r="BR352" s="136"/>
      <c r="BS352" s="137"/>
      <c r="BT352" s="108"/>
      <c r="BU352" s="108"/>
      <c r="BV352" s="108"/>
      <c r="BW352" s="108"/>
      <c r="BX352" s="108"/>
      <c r="BY352" s="161"/>
      <c r="BZ352" s="170"/>
      <c r="CA352" s="108"/>
      <c r="CB352" s="108"/>
      <c r="CC352" s="170"/>
      <c r="CD352" s="108"/>
      <c r="CE352" s="108"/>
      <c r="CF352" s="109"/>
      <c r="CG352" s="109"/>
      <c r="CH352" s="109"/>
      <c r="CI352" s="109"/>
      <c r="CJ352" s="109"/>
      <c r="CK352" s="109"/>
      <c r="CL352" s="109"/>
      <c r="CM352" s="109"/>
      <c r="CN352" s="109"/>
      <c r="CO352" s="109"/>
      <c r="CP352" s="137"/>
      <c r="CQ352" s="109"/>
      <c r="CR352" s="109"/>
      <c r="CS352" s="179" t="s">
        <v>1042</v>
      </c>
      <c r="CT352" s="100">
        <v>1121852735</v>
      </c>
      <c r="CU352" s="158">
        <v>251</v>
      </c>
      <c r="CV352" s="158" t="s">
        <v>2192</v>
      </c>
      <c r="CW352" s="108"/>
      <c r="CX352" s="108"/>
      <c r="CY352" s="138">
        <v>8299</v>
      </c>
      <c r="CZ352" s="138" t="s">
        <v>290</v>
      </c>
      <c r="DA352" s="283">
        <f t="shared" si="18"/>
        <v>10958201</v>
      </c>
      <c r="DB352" s="284">
        <f t="shared" si="19"/>
        <v>0</v>
      </c>
      <c r="DC352" s="283">
        <f t="shared" si="20"/>
        <v>0</v>
      </c>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239" t="s">
        <v>2193</v>
      </c>
      <c r="EA352" s="158" t="s">
        <v>273</v>
      </c>
    </row>
    <row r="353" spans="1:131" hidden="1" x14ac:dyDescent="0.2">
      <c r="A353" s="164"/>
      <c r="B353" s="164" t="s">
        <v>2194</v>
      </c>
      <c r="C353" s="201">
        <v>17348238</v>
      </c>
      <c r="D353" s="164" t="s">
        <v>980</v>
      </c>
      <c r="E353" s="164" t="s">
        <v>292</v>
      </c>
      <c r="F353" s="164" t="s">
        <v>981</v>
      </c>
      <c r="G353" s="98">
        <v>46043</v>
      </c>
      <c r="H353" s="105">
        <v>10958201</v>
      </c>
      <c r="I353" s="164" t="s">
        <v>2066</v>
      </c>
      <c r="J353" s="98">
        <v>46043</v>
      </c>
      <c r="K353" s="98">
        <v>46179</v>
      </c>
      <c r="L353" s="164" t="s">
        <v>288</v>
      </c>
      <c r="M353" s="164" t="s">
        <v>288</v>
      </c>
      <c r="N353" s="164" t="s">
        <v>288</v>
      </c>
      <c r="O353" s="138">
        <v>5</v>
      </c>
      <c r="P353" s="105">
        <v>3279462</v>
      </c>
      <c r="Q353" s="169">
        <v>46043</v>
      </c>
      <c r="R353" s="160">
        <v>46081</v>
      </c>
      <c r="S353" s="105">
        <v>2399606</v>
      </c>
      <c r="T353" s="102">
        <v>46082</v>
      </c>
      <c r="U353" s="102">
        <v>46112</v>
      </c>
      <c r="V353" s="105">
        <v>2399606</v>
      </c>
      <c r="W353" s="160">
        <v>46113</v>
      </c>
      <c r="X353" s="160">
        <v>46142</v>
      </c>
      <c r="Y353" s="105">
        <v>2399606</v>
      </c>
      <c r="Z353" s="160">
        <v>46143</v>
      </c>
      <c r="AA353" s="160">
        <v>46173</v>
      </c>
      <c r="AB353" s="105">
        <v>479921</v>
      </c>
      <c r="AC353" s="160">
        <v>46174</v>
      </c>
      <c r="AD353" s="160">
        <v>46179</v>
      </c>
      <c r="AE353" s="103"/>
      <c r="AF353" s="160"/>
      <c r="AG353" s="160"/>
      <c r="AH353" s="170"/>
      <c r="AI353" s="108"/>
      <c r="AJ353" s="108"/>
      <c r="AK353" s="170"/>
      <c r="AL353" s="108"/>
      <c r="AM353" s="108"/>
      <c r="AN353" s="170"/>
      <c r="AO353" s="108"/>
      <c r="AP353" s="108"/>
      <c r="AQ353" s="170"/>
      <c r="AR353" s="108"/>
      <c r="AS353" s="108"/>
      <c r="AT353" s="170"/>
      <c r="AU353" s="108"/>
      <c r="AV353" s="108"/>
      <c r="AW353" s="170"/>
      <c r="AX353" s="108"/>
      <c r="AY353" s="108"/>
      <c r="AZ353" s="108"/>
      <c r="BA353" s="108"/>
      <c r="BB353" s="108"/>
      <c r="BC353" s="108"/>
      <c r="BD353" s="108"/>
      <c r="BE353" s="108"/>
      <c r="BF353" s="108"/>
      <c r="BG353" s="108"/>
      <c r="BH353" s="108"/>
      <c r="BI353" s="162" t="s">
        <v>278</v>
      </c>
      <c r="BJ353" s="158" t="s">
        <v>332</v>
      </c>
      <c r="BK353" s="162" t="s">
        <v>280</v>
      </c>
      <c r="BL353" s="138">
        <v>91</v>
      </c>
      <c r="BM353" s="160">
        <v>46043</v>
      </c>
      <c r="BN353" s="176">
        <v>2160201100</v>
      </c>
      <c r="BO353" s="158">
        <v>372</v>
      </c>
      <c r="BP353" s="160">
        <v>46043</v>
      </c>
      <c r="BQ353" s="172">
        <v>10958201</v>
      </c>
      <c r="BR353" s="136"/>
      <c r="BS353" s="137"/>
      <c r="BT353" s="108"/>
      <c r="BU353" s="108"/>
      <c r="BV353" s="108"/>
      <c r="BW353" s="108"/>
      <c r="BX353" s="108"/>
      <c r="BY353" s="161"/>
      <c r="BZ353" s="170"/>
      <c r="CA353" s="108"/>
      <c r="CB353" s="108"/>
      <c r="CC353" s="170"/>
      <c r="CD353" s="108"/>
      <c r="CE353" s="108"/>
      <c r="CF353" s="109"/>
      <c r="CG353" s="109"/>
      <c r="CH353" s="109"/>
      <c r="CI353" s="109"/>
      <c r="CJ353" s="109"/>
      <c r="CK353" s="109"/>
      <c r="CL353" s="109"/>
      <c r="CM353" s="109"/>
      <c r="CN353" s="109"/>
      <c r="CO353" s="109"/>
      <c r="CP353" s="109"/>
      <c r="CQ353" s="109"/>
      <c r="CR353" s="109"/>
      <c r="CS353" s="179" t="s">
        <v>1043</v>
      </c>
      <c r="CT353" s="168">
        <v>17348238</v>
      </c>
      <c r="CU353" s="158">
        <v>251</v>
      </c>
      <c r="CV353" s="158" t="s">
        <v>1064</v>
      </c>
      <c r="CW353" s="108"/>
      <c r="CX353" s="108"/>
      <c r="CY353" s="138">
        <v>8299</v>
      </c>
      <c r="CZ353" s="138" t="s">
        <v>290</v>
      </c>
      <c r="DA353" s="283">
        <f t="shared" si="18"/>
        <v>10958201</v>
      </c>
      <c r="DB353" s="284">
        <f t="shared" si="19"/>
        <v>0</v>
      </c>
      <c r="DC353" s="283">
        <f t="shared" si="20"/>
        <v>0</v>
      </c>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239" t="s">
        <v>2195</v>
      </c>
      <c r="EA353" s="158" t="s">
        <v>273</v>
      </c>
    </row>
    <row r="354" spans="1:131" hidden="1" x14ac:dyDescent="0.2">
      <c r="A354" s="164"/>
      <c r="B354" s="164" t="s">
        <v>2196</v>
      </c>
      <c r="C354" s="201">
        <v>40327870</v>
      </c>
      <c r="D354" s="164" t="s">
        <v>982</v>
      </c>
      <c r="E354" s="164" t="s">
        <v>292</v>
      </c>
      <c r="F354" s="164" t="s">
        <v>979</v>
      </c>
      <c r="G354" s="98">
        <v>46043</v>
      </c>
      <c r="H354" s="105">
        <v>10958201</v>
      </c>
      <c r="I354" s="164" t="s">
        <v>2066</v>
      </c>
      <c r="J354" s="98">
        <v>46043</v>
      </c>
      <c r="K354" s="98">
        <v>46179</v>
      </c>
      <c r="L354" s="164" t="s">
        <v>288</v>
      </c>
      <c r="M354" s="164" t="s">
        <v>288</v>
      </c>
      <c r="N354" s="164" t="s">
        <v>288</v>
      </c>
      <c r="O354" s="138">
        <v>5</v>
      </c>
      <c r="P354" s="105">
        <v>3279462</v>
      </c>
      <c r="Q354" s="169">
        <v>46043</v>
      </c>
      <c r="R354" s="160">
        <v>46081</v>
      </c>
      <c r="S354" s="105">
        <v>2399606</v>
      </c>
      <c r="T354" s="102">
        <v>46082</v>
      </c>
      <c r="U354" s="102">
        <v>46112</v>
      </c>
      <c r="V354" s="105">
        <v>2399606</v>
      </c>
      <c r="W354" s="160">
        <v>46113</v>
      </c>
      <c r="X354" s="160">
        <v>46142</v>
      </c>
      <c r="Y354" s="105">
        <v>2399606</v>
      </c>
      <c r="Z354" s="160">
        <v>46143</v>
      </c>
      <c r="AA354" s="160">
        <v>46173</v>
      </c>
      <c r="AB354" s="105">
        <v>479921</v>
      </c>
      <c r="AC354" s="160">
        <v>46174</v>
      </c>
      <c r="AD354" s="160">
        <v>46179</v>
      </c>
      <c r="AE354" s="103"/>
      <c r="AF354" s="160"/>
      <c r="AG354" s="160"/>
      <c r="AH354" s="108"/>
      <c r="AI354" s="160"/>
      <c r="AJ354" s="160"/>
      <c r="AK354" s="170"/>
      <c r="AL354" s="108"/>
      <c r="AM354" s="108"/>
      <c r="AN354" s="170"/>
      <c r="AO354" s="108"/>
      <c r="AP354" s="108"/>
      <c r="AQ354" s="170"/>
      <c r="AR354" s="108"/>
      <c r="AS354" s="108"/>
      <c r="AT354" s="170"/>
      <c r="AU354" s="108"/>
      <c r="AV354" s="108"/>
      <c r="AW354" s="170"/>
      <c r="AX354" s="108"/>
      <c r="AY354" s="108"/>
      <c r="AZ354" s="108"/>
      <c r="BA354" s="108"/>
      <c r="BB354" s="108"/>
      <c r="BC354" s="108"/>
      <c r="BD354" s="108"/>
      <c r="BE354" s="108"/>
      <c r="BF354" s="108"/>
      <c r="BG354" s="108"/>
      <c r="BH354" s="108"/>
      <c r="BI354" s="162" t="s">
        <v>278</v>
      </c>
      <c r="BJ354" s="158" t="s">
        <v>332</v>
      </c>
      <c r="BK354" s="162" t="s">
        <v>280</v>
      </c>
      <c r="BL354" s="138">
        <v>91</v>
      </c>
      <c r="BM354" s="160">
        <v>46043</v>
      </c>
      <c r="BN354" s="176">
        <v>2160201100</v>
      </c>
      <c r="BO354" s="158">
        <v>383</v>
      </c>
      <c r="BP354" s="160">
        <v>46043</v>
      </c>
      <c r="BQ354" s="172">
        <v>10958201</v>
      </c>
      <c r="BR354" s="136"/>
      <c r="BS354" s="137"/>
      <c r="BT354" s="108"/>
      <c r="BU354" s="108"/>
      <c r="BV354" s="108"/>
      <c r="BW354" s="108"/>
      <c r="BX354" s="108"/>
      <c r="BY354" s="161"/>
      <c r="BZ354" s="170"/>
      <c r="CA354" s="108"/>
      <c r="CB354" s="108"/>
      <c r="CC354" s="170"/>
      <c r="CD354" s="108"/>
      <c r="CE354" s="108"/>
      <c r="CF354" s="109"/>
      <c r="CG354" s="109"/>
      <c r="CH354" s="109"/>
      <c r="CI354" s="109"/>
      <c r="CJ354" s="109"/>
      <c r="CK354" s="109"/>
      <c r="CL354" s="109"/>
      <c r="CM354" s="109"/>
      <c r="CN354" s="109"/>
      <c r="CO354" s="109"/>
      <c r="CP354" s="137"/>
      <c r="CQ354" s="109"/>
      <c r="CR354" s="109"/>
      <c r="CS354" s="166" t="s">
        <v>1042</v>
      </c>
      <c r="CT354" s="168">
        <v>40327870</v>
      </c>
      <c r="CU354" s="158">
        <v>251</v>
      </c>
      <c r="CV354" s="158" t="s">
        <v>2192</v>
      </c>
      <c r="CW354" s="108"/>
      <c r="CX354" s="108"/>
      <c r="CY354" s="162">
        <v>7490</v>
      </c>
      <c r="CZ354" s="162" t="s">
        <v>290</v>
      </c>
      <c r="DA354" s="283">
        <f t="shared" si="18"/>
        <v>10958201</v>
      </c>
      <c r="DB354" s="284">
        <f t="shared" si="19"/>
        <v>0</v>
      </c>
      <c r="DC354" s="283">
        <f t="shared" si="20"/>
        <v>0</v>
      </c>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239" t="s">
        <v>2197</v>
      </c>
      <c r="EA354" s="158" t="s">
        <v>273</v>
      </c>
    </row>
    <row r="355" spans="1:131" hidden="1" x14ac:dyDescent="0.2">
      <c r="A355" s="164"/>
      <c r="B355" s="164" t="s">
        <v>2198</v>
      </c>
      <c r="C355" s="201">
        <v>1193100263</v>
      </c>
      <c r="D355" s="164" t="s">
        <v>2199</v>
      </c>
      <c r="E355" s="164" t="s">
        <v>292</v>
      </c>
      <c r="F355" s="164" t="s">
        <v>979</v>
      </c>
      <c r="G355" s="98">
        <v>46043</v>
      </c>
      <c r="H355" s="105">
        <v>10958201</v>
      </c>
      <c r="I355" s="164" t="s">
        <v>2066</v>
      </c>
      <c r="J355" s="98">
        <v>46043</v>
      </c>
      <c r="K355" s="98">
        <v>46179</v>
      </c>
      <c r="L355" s="164" t="s">
        <v>288</v>
      </c>
      <c r="M355" s="164" t="s">
        <v>288</v>
      </c>
      <c r="N355" s="164" t="s">
        <v>288</v>
      </c>
      <c r="O355" s="138">
        <v>5</v>
      </c>
      <c r="P355" s="105">
        <v>3279462</v>
      </c>
      <c r="Q355" s="169">
        <v>46043</v>
      </c>
      <c r="R355" s="160">
        <v>46081</v>
      </c>
      <c r="S355" s="105">
        <v>2399606</v>
      </c>
      <c r="T355" s="102">
        <v>46082</v>
      </c>
      <c r="U355" s="102">
        <v>46112</v>
      </c>
      <c r="V355" s="105">
        <v>2399606</v>
      </c>
      <c r="W355" s="160">
        <v>46113</v>
      </c>
      <c r="X355" s="160">
        <v>46142</v>
      </c>
      <c r="Y355" s="105">
        <v>2399606</v>
      </c>
      <c r="Z355" s="160">
        <v>46143</v>
      </c>
      <c r="AA355" s="160">
        <v>46173</v>
      </c>
      <c r="AB355" s="105">
        <v>479921</v>
      </c>
      <c r="AC355" s="160">
        <v>46174</v>
      </c>
      <c r="AD355" s="160">
        <v>46179</v>
      </c>
      <c r="AE355" s="103"/>
      <c r="AF355" s="160"/>
      <c r="AG355" s="160"/>
      <c r="AH355" s="170"/>
      <c r="AI355" s="108"/>
      <c r="AJ355" s="108"/>
      <c r="AK355" s="170"/>
      <c r="AL355" s="108"/>
      <c r="AM355" s="108"/>
      <c r="AN355" s="170"/>
      <c r="AO355" s="108"/>
      <c r="AP355" s="108"/>
      <c r="AQ355" s="170"/>
      <c r="AR355" s="108"/>
      <c r="AS355" s="108"/>
      <c r="AT355" s="170"/>
      <c r="AU355" s="108"/>
      <c r="AV355" s="108"/>
      <c r="AW355" s="170"/>
      <c r="AX355" s="108"/>
      <c r="AY355" s="108"/>
      <c r="AZ355" s="108"/>
      <c r="BA355" s="108"/>
      <c r="BB355" s="108"/>
      <c r="BC355" s="108"/>
      <c r="BD355" s="108"/>
      <c r="BE355" s="108"/>
      <c r="BF355" s="108"/>
      <c r="BG355" s="108"/>
      <c r="BH355" s="108"/>
      <c r="BI355" s="162" t="s">
        <v>278</v>
      </c>
      <c r="BJ355" s="158" t="s">
        <v>332</v>
      </c>
      <c r="BK355" s="162" t="s">
        <v>280</v>
      </c>
      <c r="BL355" s="138">
        <v>91</v>
      </c>
      <c r="BM355" s="160">
        <v>46043</v>
      </c>
      <c r="BN355" s="176">
        <v>2160201100</v>
      </c>
      <c r="BO355" s="158">
        <v>490</v>
      </c>
      <c r="BP355" s="160">
        <v>46043</v>
      </c>
      <c r="BQ355" s="172">
        <v>10958201</v>
      </c>
      <c r="BR355" s="136"/>
      <c r="BS355" s="137"/>
      <c r="BT355" s="108"/>
      <c r="BU355" s="108"/>
      <c r="BV355" s="108"/>
      <c r="BW355" s="108"/>
      <c r="BX355" s="108"/>
      <c r="BY355" s="161"/>
      <c r="BZ355" s="170"/>
      <c r="CA355" s="108"/>
      <c r="CB355" s="108"/>
      <c r="CC355" s="170"/>
      <c r="CD355" s="108"/>
      <c r="CE355" s="108"/>
      <c r="CF355" s="109"/>
      <c r="CG355" s="109"/>
      <c r="CH355" s="109"/>
      <c r="CI355" s="109"/>
      <c r="CJ355" s="109"/>
      <c r="CK355" s="109"/>
      <c r="CL355" s="109"/>
      <c r="CM355" s="109"/>
      <c r="CN355" s="109"/>
      <c r="CO355" s="109"/>
      <c r="CP355" s="109"/>
      <c r="CQ355" s="109"/>
      <c r="CR355" s="109"/>
      <c r="CS355" s="151" t="s">
        <v>1042</v>
      </c>
      <c r="CT355" s="168">
        <v>1193100263</v>
      </c>
      <c r="CU355" s="158">
        <v>251</v>
      </c>
      <c r="CV355" s="158" t="s">
        <v>2192</v>
      </c>
      <c r="CW355" s="108"/>
      <c r="CX355" s="108"/>
      <c r="CY355" s="164">
        <v>7490</v>
      </c>
      <c r="CZ355" s="159" t="s">
        <v>290</v>
      </c>
      <c r="DA355" s="283">
        <f t="shared" si="18"/>
        <v>10958201</v>
      </c>
      <c r="DB355" s="284">
        <f t="shared" si="19"/>
        <v>0</v>
      </c>
      <c r="DC355" s="283">
        <f t="shared" si="20"/>
        <v>0</v>
      </c>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239" t="s">
        <v>2200</v>
      </c>
      <c r="EA355" s="158" t="s">
        <v>273</v>
      </c>
    </row>
    <row r="356" spans="1:131" hidden="1" x14ac:dyDescent="0.2">
      <c r="A356" s="164"/>
      <c r="B356" s="164" t="s">
        <v>2201</v>
      </c>
      <c r="C356" s="277">
        <v>1121955395</v>
      </c>
      <c r="D356" s="204" t="s">
        <v>2202</v>
      </c>
      <c r="E356" s="164" t="s">
        <v>292</v>
      </c>
      <c r="F356" s="164" t="s">
        <v>1100</v>
      </c>
      <c r="G356" s="98">
        <v>46043</v>
      </c>
      <c r="H356" s="105">
        <v>10958201</v>
      </c>
      <c r="I356" s="164" t="s">
        <v>2066</v>
      </c>
      <c r="J356" s="98">
        <v>46043</v>
      </c>
      <c r="K356" s="98">
        <v>46179</v>
      </c>
      <c r="L356" s="164" t="s">
        <v>288</v>
      </c>
      <c r="M356" s="164" t="s">
        <v>288</v>
      </c>
      <c r="N356" s="164" t="s">
        <v>288</v>
      </c>
      <c r="O356" s="138">
        <v>5</v>
      </c>
      <c r="P356" s="105">
        <v>3279462</v>
      </c>
      <c r="Q356" s="169">
        <v>46043</v>
      </c>
      <c r="R356" s="160">
        <v>46081</v>
      </c>
      <c r="S356" s="105">
        <v>2399606</v>
      </c>
      <c r="T356" s="102">
        <v>46082</v>
      </c>
      <c r="U356" s="102">
        <v>46112</v>
      </c>
      <c r="V356" s="105">
        <v>2399606</v>
      </c>
      <c r="W356" s="160">
        <v>46113</v>
      </c>
      <c r="X356" s="160">
        <v>46142</v>
      </c>
      <c r="Y356" s="105">
        <v>2399606</v>
      </c>
      <c r="Z356" s="160">
        <v>46143</v>
      </c>
      <c r="AA356" s="160">
        <v>46173</v>
      </c>
      <c r="AB356" s="105">
        <v>479921</v>
      </c>
      <c r="AC356" s="160">
        <v>46174</v>
      </c>
      <c r="AD356" s="160">
        <v>46179</v>
      </c>
      <c r="AE356" s="103"/>
      <c r="AF356" s="160"/>
      <c r="AG356" s="160"/>
      <c r="AH356" s="108"/>
      <c r="AI356" s="160"/>
      <c r="AJ356" s="160"/>
      <c r="AK356" s="170"/>
      <c r="AL356" s="108"/>
      <c r="AM356" s="108"/>
      <c r="AN356" s="170"/>
      <c r="AO356" s="108"/>
      <c r="AP356" s="108"/>
      <c r="AQ356" s="170"/>
      <c r="AR356" s="108"/>
      <c r="AS356" s="108"/>
      <c r="AT356" s="170"/>
      <c r="AU356" s="108"/>
      <c r="AV356" s="108"/>
      <c r="AW356" s="170"/>
      <c r="AX356" s="108"/>
      <c r="AY356" s="108"/>
      <c r="AZ356" s="108"/>
      <c r="BA356" s="108"/>
      <c r="BB356" s="108"/>
      <c r="BC356" s="108"/>
      <c r="BD356" s="108"/>
      <c r="BE356" s="108"/>
      <c r="BF356" s="108"/>
      <c r="BG356" s="108"/>
      <c r="BH356" s="108"/>
      <c r="BI356" s="162" t="s">
        <v>278</v>
      </c>
      <c r="BJ356" s="158" t="s">
        <v>332</v>
      </c>
      <c r="BK356" s="162" t="s">
        <v>280</v>
      </c>
      <c r="BL356" s="138">
        <v>91</v>
      </c>
      <c r="BM356" s="160">
        <v>46043</v>
      </c>
      <c r="BN356" s="176">
        <v>2160201100</v>
      </c>
      <c r="BO356" s="158">
        <v>480</v>
      </c>
      <c r="BP356" s="160">
        <v>46043</v>
      </c>
      <c r="BQ356" s="172">
        <v>10958201</v>
      </c>
      <c r="BR356" s="136"/>
      <c r="BS356" s="137"/>
      <c r="BT356" s="108"/>
      <c r="BU356" s="108"/>
      <c r="BV356" s="108"/>
      <c r="BW356" s="108"/>
      <c r="BX356" s="108"/>
      <c r="BY356" s="161"/>
      <c r="BZ356" s="170"/>
      <c r="CA356" s="108"/>
      <c r="CB356" s="108"/>
      <c r="CC356" s="170"/>
      <c r="CD356" s="108"/>
      <c r="CE356" s="108"/>
      <c r="CF356" s="109"/>
      <c r="CG356" s="109"/>
      <c r="CH356" s="109"/>
      <c r="CI356" s="109"/>
      <c r="CJ356" s="109"/>
      <c r="CK356" s="109"/>
      <c r="CL356" s="109"/>
      <c r="CM356" s="109"/>
      <c r="CN356" s="109"/>
      <c r="CO356" s="109"/>
      <c r="CP356" s="137"/>
      <c r="CQ356" s="109"/>
      <c r="CR356" s="109"/>
      <c r="CS356" s="179" t="s">
        <v>1298</v>
      </c>
      <c r="CT356" s="287">
        <v>1121955395</v>
      </c>
      <c r="CU356" s="158">
        <v>251</v>
      </c>
      <c r="CV356" s="158" t="s">
        <v>2192</v>
      </c>
      <c r="CW356" s="108"/>
      <c r="CX356" s="108"/>
      <c r="CY356" s="246">
        <v>8299</v>
      </c>
      <c r="CZ356" s="246" t="s">
        <v>290</v>
      </c>
      <c r="DA356" s="283">
        <f t="shared" si="18"/>
        <v>10958201</v>
      </c>
      <c r="DB356" s="284">
        <f t="shared" si="19"/>
        <v>0</v>
      </c>
      <c r="DC356" s="283">
        <f t="shared" si="20"/>
        <v>0</v>
      </c>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239" t="s">
        <v>2203</v>
      </c>
      <c r="EA356" s="158" t="s">
        <v>273</v>
      </c>
    </row>
    <row r="357" spans="1:131" hidden="1" x14ac:dyDescent="0.2">
      <c r="A357" s="164"/>
      <c r="B357" s="164" t="s">
        <v>2204</v>
      </c>
      <c r="C357" s="201">
        <v>1233902183</v>
      </c>
      <c r="D357" s="164" t="s">
        <v>1290</v>
      </c>
      <c r="E357" s="164" t="s">
        <v>292</v>
      </c>
      <c r="F357" s="164" t="s">
        <v>979</v>
      </c>
      <c r="G357" s="98">
        <v>46043</v>
      </c>
      <c r="H357" s="105">
        <v>10958201</v>
      </c>
      <c r="I357" s="164" t="s">
        <v>2066</v>
      </c>
      <c r="J357" s="98">
        <v>46043</v>
      </c>
      <c r="K357" s="98">
        <v>46179</v>
      </c>
      <c r="L357" s="164" t="s">
        <v>288</v>
      </c>
      <c r="M357" s="164" t="s">
        <v>288</v>
      </c>
      <c r="N357" s="164" t="s">
        <v>288</v>
      </c>
      <c r="O357" s="138">
        <v>5</v>
      </c>
      <c r="P357" s="105">
        <v>3279462</v>
      </c>
      <c r="Q357" s="169">
        <v>46043</v>
      </c>
      <c r="R357" s="160">
        <v>46081</v>
      </c>
      <c r="S357" s="105">
        <v>2399606</v>
      </c>
      <c r="T357" s="102">
        <v>46082</v>
      </c>
      <c r="U357" s="102">
        <v>46112</v>
      </c>
      <c r="V357" s="105">
        <v>2399606</v>
      </c>
      <c r="W357" s="160">
        <v>46113</v>
      </c>
      <c r="X357" s="160">
        <v>46142</v>
      </c>
      <c r="Y357" s="105">
        <v>2399606</v>
      </c>
      <c r="Z357" s="160">
        <v>46143</v>
      </c>
      <c r="AA357" s="160">
        <v>46173</v>
      </c>
      <c r="AB357" s="105">
        <v>479921</v>
      </c>
      <c r="AC357" s="160">
        <v>46174</v>
      </c>
      <c r="AD357" s="160">
        <v>46179</v>
      </c>
      <c r="AE357" s="103"/>
      <c r="AF357" s="160"/>
      <c r="AG357" s="160"/>
      <c r="AH357" s="170"/>
      <c r="AI357" s="108"/>
      <c r="AJ357" s="108"/>
      <c r="AK357" s="170"/>
      <c r="AL357" s="108"/>
      <c r="AM357" s="108"/>
      <c r="AN357" s="170"/>
      <c r="AO357" s="108"/>
      <c r="AP357" s="108"/>
      <c r="AQ357" s="170"/>
      <c r="AR357" s="108"/>
      <c r="AS357" s="108"/>
      <c r="AT357" s="170"/>
      <c r="AU357" s="108"/>
      <c r="AV357" s="108"/>
      <c r="AW357" s="170"/>
      <c r="AX357" s="108"/>
      <c r="AY357" s="108"/>
      <c r="AZ357" s="108"/>
      <c r="BA357" s="108"/>
      <c r="BB357" s="108"/>
      <c r="BC357" s="108"/>
      <c r="BD357" s="108"/>
      <c r="BE357" s="108"/>
      <c r="BF357" s="108"/>
      <c r="BG357" s="108"/>
      <c r="BH357" s="108"/>
      <c r="BI357" s="162" t="s">
        <v>278</v>
      </c>
      <c r="BJ357" s="158" t="s">
        <v>332</v>
      </c>
      <c r="BK357" s="162" t="s">
        <v>280</v>
      </c>
      <c r="BL357" s="138">
        <v>91</v>
      </c>
      <c r="BM357" s="160">
        <v>46043</v>
      </c>
      <c r="BN357" s="176">
        <v>2160201100</v>
      </c>
      <c r="BO357" s="158">
        <v>491</v>
      </c>
      <c r="BP357" s="160">
        <v>46043</v>
      </c>
      <c r="BQ357" s="172">
        <v>10958201</v>
      </c>
      <c r="BR357" s="136"/>
      <c r="BS357" s="137"/>
      <c r="BT357" s="108"/>
      <c r="BU357" s="108"/>
      <c r="BV357" s="108"/>
      <c r="BW357" s="108"/>
      <c r="BX357" s="108"/>
      <c r="BY357" s="161"/>
      <c r="BZ357" s="170"/>
      <c r="CA357" s="108"/>
      <c r="CB357" s="108"/>
      <c r="CC357" s="170"/>
      <c r="CD357" s="108"/>
      <c r="CE357" s="108"/>
      <c r="CF357" s="109"/>
      <c r="CG357" s="109"/>
      <c r="CH357" s="109"/>
      <c r="CI357" s="109"/>
      <c r="CJ357" s="109"/>
      <c r="CK357" s="109"/>
      <c r="CL357" s="109"/>
      <c r="CM357" s="109"/>
      <c r="CN357" s="109"/>
      <c r="CO357" s="109"/>
      <c r="CP357" s="109"/>
      <c r="CQ357" s="109"/>
      <c r="CR357" s="109"/>
      <c r="CS357" s="166" t="s">
        <v>1044</v>
      </c>
      <c r="CT357" s="221">
        <v>1233902183</v>
      </c>
      <c r="CU357" s="158">
        <v>189</v>
      </c>
      <c r="CV357" s="158" t="s">
        <v>2192</v>
      </c>
      <c r="CW357" s="108"/>
      <c r="CX357" s="108"/>
      <c r="CY357" s="164">
        <v>7490</v>
      </c>
      <c r="CZ357" s="159" t="s">
        <v>290</v>
      </c>
      <c r="DA357" s="283">
        <f t="shared" si="18"/>
        <v>10958201</v>
      </c>
      <c r="DB357" s="284">
        <f t="shared" si="19"/>
        <v>0</v>
      </c>
      <c r="DC357" s="283">
        <f t="shared" si="20"/>
        <v>0</v>
      </c>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239" t="s">
        <v>2205</v>
      </c>
      <c r="EA357" s="158" t="s">
        <v>273</v>
      </c>
    </row>
    <row r="358" spans="1:131" hidden="1" x14ac:dyDescent="0.2">
      <c r="A358" s="164"/>
      <c r="B358" s="164" t="s">
        <v>2206</v>
      </c>
      <c r="C358" s="201">
        <v>1121934944</v>
      </c>
      <c r="D358" s="164" t="s">
        <v>984</v>
      </c>
      <c r="E358" s="164" t="s">
        <v>292</v>
      </c>
      <c r="F358" s="164" t="s">
        <v>983</v>
      </c>
      <c r="G358" s="98">
        <v>46043</v>
      </c>
      <c r="H358" s="105">
        <v>10958201</v>
      </c>
      <c r="I358" s="164" t="s">
        <v>2066</v>
      </c>
      <c r="J358" s="98">
        <v>46043</v>
      </c>
      <c r="K358" s="98">
        <v>46179</v>
      </c>
      <c r="L358" s="164" t="s">
        <v>288</v>
      </c>
      <c r="M358" s="164" t="s">
        <v>288</v>
      </c>
      <c r="N358" s="164" t="s">
        <v>288</v>
      </c>
      <c r="O358" s="138">
        <v>5</v>
      </c>
      <c r="P358" s="105">
        <v>3279462</v>
      </c>
      <c r="Q358" s="169">
        <v>46043</v>
      </c>
      <c r="R358" s="160">
        <v>46081</v>
      </c>
      <c r="S358" s="105">
        <v>2399606</v>
      </c>
      <c r="T358" s="102">
        <v>46082</v>
      </c>
      <c r="U358" s="102">
        <v>46112</v>
      </c>
      <c r="V358" s="105">
        <v>2399606</v>
      </c>
      <c r="W358" s="160">
        <v>46113</v>
      </c>
      <c r="X358" s="160">
        <v>46142</v>
      </c>
      <c r="Y358" s="105">
        <v>2399606</v>
      </c>
      <c r="Z358" s="160">
        <v>46143</v>
      </c>
      <c r="AA358" s="160">
        <v>46173</v>
      </c>
      <c r="AB358" s="105">
        <v>479921</v>
      </c>
      <c r="AC358" s="160">
        <v>46174</v>
      </c>
      <c r="AD358" s="160">
        <v>46179</v>
      </c>
      <c r="AE358" s="103"/>
      <c r="AF358" s="160"/>
      <c r="AG358" s="160"/>
      <c r="AH358" s="108"/>
      <c r="AI358" s="160"/>
      <c r="AJ358" s="160"/>
      <c r="AK358" s="170"/>
      <c r="AL358" s="108"/>
      <c r="AM358" s="108"/>
      <c r="AN358" s="170"/>
      <c r="AO358" s="108"/>
      <c r="AP358" s="108"/>
      <c r="AQ358" s="170"/>
      <c r="AR358" s="108"/>
      <c r="AS358" s="108"/>
      <c r="AT358" s="170"/>
      <c r="AU358" s="108"/>
      <c r="AV358" s="108"/>
      <c r="AW358" s="170"/>
      <c r="AX358" s="108"/>
      <c r="AY358" s="108"/>
      <c r="AZ358" s="108"/>
      <c r="BA358" s="108"/>
      <c r="BB358" s="108"/>
      <c r="BC358" s="108"/>
      <c r="BD358" s="108"/>
      <c r="BE358" s="108"/>
      <c r="BF358" s="108"/>
      <c r="BG358" s="108"/>
      <c r="BH358" s="108"/>
      <c r="BI358" s="162" t="s">
        <v>278</v>
      </c>
      <c r="BJ358" s="158" t="s">
        <v>332</v>
      </c>
      <c r="BK358" s="162" t="s">
        <v>280</v>
      </c>
      <c r="BL358" s="138">
        <v>91</v>
      </c>
      <c r="BM358" s="160">
        <v>46043</v>
      </c>
      <c r="BN358" s="176">
        <v>2160201100</v>
      </c>
      <c r="BO358" s="158">
        <v>475</v>
      </c>
      <c r="BP358" s="160">
        <v>46043</v>
      </c>
      <c r="BQ358" s="172">
        <v>10958201</v>
      </c>
      <c r="BR358" s="136"/>
      <c r="BS358" s="137"/>
      <c r="BT358" s="108"/>
      <c r="BU358" s="108"/>
      <c r="BV358" s="108"/>
      <c r="BW358" s="108"/>
      <c r="BX358" s="108"/>
      <c r="BY358" s="161"/>
      <c r="BZ358" s="170"/>
      <c r="CA358" s="108"/>
      <c r="CB358" s="108"/>
      <c r="CC358" s="170"/>
      <c r="CD358" s="108"/>
      <c r="CE358" s="108"/>
      <c r="CF358" s="109"/>
      <c r="CG358" s="109"/>
      <c r="CH358" s="109"/>
      <c r="CI358" s="109"/>
      <c r="CJ358" s="109"/>
      <c r="CK358" s="109"/>
      <c r="CL358" s="109"/>
      <c r="CM358" s="109"/>
      <c r="CN358" s="109"/>
      <c r="CO358" s="109"/>
      <c r="CP358" s="137"/>
      <c r="CQ358" s="109"/>
      <c r="CR358" s="109"/>
      <c r="CS358" s="151" t="s">
        <v>2207</v>
      </c>
      <c r="CT358" s="167">
        <v>1121934944</v>
      </c>
      <c r="CU358" s="158">
        <v>251</v>
      </c>
      <c r="CV358" s="158" t="s">
        <v>2208</v>
      </c>
      <c r="CW358" s="108"/>
      <c r="CX358" s="108"/>
      <c r="CY358" s="162">
        <v>8299</v>
      </c>
      <c r="CZ358" s="162" t="s">
        <v>290</v>
      </c>
      <c r="DA358" s="283">
        <f t="shared" si="18"/>
        <v>10958201</v>
      </c>
      <c r="DB358" s="284">
        <f t="shared" si="19"/>
        <v>0</v>
      </c>
      <c r="DC358" s="283">
        <f t="shared" si="20"/>
        <v>0</v>
      </c>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239" t="s">
        <v>2209</v>
      </c>
      <c r="EA358" s="158" t="s">
        <v>273</v>
      </c>
    </row>
    <row r="359" spans="1:131" hidden="1" x14ac:dyDescent="0.2">
      <c r="A359" s="164"/>
      <c r="B359" s="164" t="s">
        <v>2210</v>
      </c>
      <c r="C359" s="201">
        <v>1121935132</v>
      </c>
      <c r="D359" s="164" t="s">
        <v>985</v>
      </c>
      <c r="E359" s="108" t="s">
        <v>292</v>
      </c>
      <c r="F359" s="164" t="s">
        <v>986</v>
      </c>
      <c r="G359" s="98">
        <v>46043</v>
      </c>
      <c r="H359" s="105">
        <v>10958201</v>
      </c>
      <c r="I359" s="164" t="s">
        <v>2066</v>
      </c>
      <c r="J359" s="98">
        <v>46043</v>
      </c>
      <c r="K359" s="98">
        <v>46179</v>
      </c>
      <c r="L359" s="164" t="s">
        <v>288</v>
      </c>
      <c r="M359" s="164" t="s">
        <v>288</v>
      </c>
      <c r="N359" s="164" t="s">
        <v>288</v>
      </c>
      <c r="O359" s="138">
        <v>5</v>
      </c>
      <c r="P359" s="105">
        <v>3279462</v>
      </c>
      <c r="Q359" s="169">
        <v>46043</v>
      </c>
      <c r="R359" s="160">
        <v>46081</v>
      </c>
      <c r="S359" s="105">
        <v>2399606</v>
      </c>
      <c r="T359" s="102">
        <v>46082</v>
      </c>
      <c r="U359" s="102">
        <v>46112</v>
      </c>
      <c r="V359" s="105">
        <v>2399606</v>
      </c>
      <c r="W359" s="160">
        <v>46113</v>
      </c>
      <c r="X359" s="160">
        <v>46142</v>
      </c>
      <c r="Y359" s="105">
        <v>2399606</v>
      </c>
      <c r="Z359" s="160">
        <v>46143</v>
      </c>
      <c r="AA359" s="160">
        <v>46173</v>
      </c>
      <c r="AB359" s="105">
        <v>479921</v>
      </c>
      <c r="AC359" s="160">
        <v>46174</v>
      </c>
      <c r="AD359" s="160">
        <v>46179</v>
      </c>
      <c r="AE359" s="103"/>
      <c r="AF359" s="160"/>
      <c r="AG359" s="160"/>
      <c r="AH359" s="170"/>
      <c r="AI359" s="108"/>
      <c r="AJ359" s="108"/>
      <c r="AK359" s="170"/>
      <c r="AL359" s="108"/>
      <c r="AM359" s="108"/>
      <c r="AN359" s="170"/>
      <c r="AO359" s="108"/>
      <c r="AP359" s="108"/>
      <c r="AQ359" s="170"/>
      <c r="AR359" s="108"/>
      <c r="AS359" s="108"/>
      <c r="AT359" s="170"/>
      <c r="AU359" s="108"/>
      <c r="AV359" s="108"/>
      <c r="AW359" s="170"/>
      <c r="AX359" s="108"/>
      <c r="AY359" s="108"/>
      <c r="AZ359" s="108"/>
      <c r="BA359" s="108"/>
      <c r="BB359" s="108"/>
      <c r="BC359" s="108"/>
      <c r="BD359" s="108"/>
      <c r="BE359" s="108"/>
      <c r="BF359" s="108"/>
      <c r="BG359" s="108"/>
      <c r="BH359" s="108"/>
      <c r="BI359" s="162" t="s">
        <v>278</v>
      </c>
      <c r="BJ359" s="158" t="s">
        <v>332</v>
      </c>
      <c r="BK359" s="162" t="s">
        <v>280</v>
      </c>
      <c r="BL359" s="138">
        <v>91</v>
      </c>
      <c r="BM359" s="160">
        <v>46043</v>
      </c>
      <c r="BN359" s="176">
        <v>2160201100</v>
      </c>
      <c r="BO359" s="158">
        <v>476</v>
      </c>
      <c r="BP359" s="160">
        <v>46043</v>
      </c>
      <c r="BQ359" s="172">
        <v>10958201</v>
      </c>
      <c r="BR359" s="136"/>
      <c r="BS359" s="137"/>
      <c r="BT359" s="108"/>
      <c r="BU359" s="108"/>
      <c r="BV359" s="108"/>
      <c r="BW359" s="108"/>
      <c r="BX359" s="108"/>
      <c r="BY359" s="161"/>
      <c r="BZ359" s="170"/>
      <c r="CA359" s="108"/>
      <c r="CB359" s="108"/>
      <c r="CC359" s="170"/>
      <c r="CD359" s="108"/>
      <c r="CE359" s="108"/>
      <c r="CF359" s="109"/>
      <c r="CG359" s="109"/>
      <c r="CH359" s="109"/>
      <c r="CI359" s="109"/>
      <c r="CJ359" s="109"/>
      <c r="CK359" s="109"/>
      <c r="CL359" s="109"/>
      <c r="CM359" s="109"/>
      <c r="CN359" s="109"/>
      <c r="CO359" s="109"/>
      <c r="CP359" s="109"/>
      <c r="CQ359" s="109"/>
      <c r="CR359" s="109"/>
      <c r="CS359" s="166" t="s">
        <v>1045</v>
      </c>
      <c r="CT359" s="99">
        <v>1121935132</v>
      </c>
      <c r="CU359" s="158">
        <v>251</v>
      </c>
      <c r="CV359" s="158" t="s">
        <v>806</v>
      </c>
      <c r="CW359" s="108"/>
      <c r="CX359" s="108"/>
      <c r="CY359" s="162">
        <v>8299</v>
      </c>
      <c r="CZ359" s="162" t="s">
        <v>290</v>
      </c>
      <c r="DA359" s="283">
        <f t="shared" si="18"/>
        <v>10958201</v>
      </c>
      <c r="DB359" s="284">
        <f t="shared" si="19"/>
        <v>0</v>
      </c>
      <c r="DC359" s="283">
        <f t="shared" si="20"/>
        <v>0</v>
      </c>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239" t="s">
        <v>2211</v>
      </c>
      <c r="EA359" s="158" t="s">
        <v>273</v>
      </c>
    </row>
    <row r="360" spans="1:131" hidden="1" x14ac:dyDescent="0.2">
      <c r="A360" s="164"/>
      <c r="B360" s="164" t="s">
        <v>2212</v>
      </c>
      <c r="C360" s="201">
        <v>1116233513</v>
      </c>
      <c r="D360" s="164" t="s">
        <v>987</v>
      </c>
      <c r="E360" s="164" t="s">
        <v>292</v>
      </c>
      <c r="F360" s="164" t="s">
        <v>983</v>
      </c>
      <c r="G360" s="98">
        <v>46043</v>
      </c>
      <c r="H360" s="105">
        <v>10958201</v>
      </c>
      <c r="I360" s="164" t="s">
        <v>2066</v>
      </c>
      <c r="J360" s="98">
        <v>46043</v>
      </c>
      <c r="K360" s="98">
        <v>46179</v>
      </c>
      <c r="L360" s="164" t="s">
        <v>288</v>
      </c>
      <c r="M360" s="164" t="s">
        <v>288</v>
      </c>
      <c r="N360" s="164" t="s">
        <v>288</v>
      </c>
      <c r="O360" s="138">
        <v>5</v>
      </c>
      <c r="P360" s="105">
        <v>3279462</v>
      </c>
      <c r="Q360" s="169">
        <v>46043</v>
      </c>
      <c r="R360" s="160">
        <v>46081</v>
      </c>
      <c r="S360" s="105">
        <v>2399606</v>
      </c>
      <c r="T360" s="102">
        <v>46082</v>
      </c>
      <c r="U360" s="102">
        <v>46112</v>
      </c>
      <c r="V360" s="105">
        <v>2399606</v>
      </c>
      <c r="W360" s="160">
        <v>46113</v>
      </c>
      <c r="X360" s="160">
        <v>46142</v>
      </c>
      <c r="Y360" s="105">
        <v>2399606</v>
      </c>
      <c r="Z360" s="160">
        <v>46143</v>
      </c>
      <c r="AA360" s="160">
        <v>46173</v>
      </c>
      <c r="AB360" s="105">
        <v>479921</v>
      </c>
      <c r="AC360" s="160">
        <v>46174</v>
      </c>
      <c r="AD360" s="160">
        <v>46179</v>
      </c>
      <c r="AE360" s="103"/>
      <c r="AF360" s="160"/>
      <c r="AG360" s="160"/>
      <c r="AH360" s="108"/>
      <c r="AI360" s="160"/>
      <c r="AJ360" s="160"/>
      <c r="AK360" s="170"/>
      <c r="AL360" s="108"/>
      <c r="AM360" s="108"/>
      <c r="AN360" s="170"/>
      <c r="AO360" s="108"/>
      <c r="AP360" s="108"/>
      <c r="AQ360" s="170"/>
      <c r="AR360" s="108"/>
      <c r="AS360" s="108"/>
      <c r="AT360" s="170"/>
      <c r="AU360" s="108"/>
      <c r="AV360" s="108"/>
      <c r="AW360" s="170"/>
      <c r="AX360" s="108"/>
      <c r="AY360" s="108"/>
      <c r="AZ360" s="108"/>
      <c r="BA360" s="108"/>
      <c r="BB360" s="108"/>
      <c r="BC360" s="108"/>
      <c r="BD360" s="108"/>
      <c r="BE360" s="108"/>
      <c r="BF360" s="108"/>
      <c r="BG360" s="108"/>
      <c r="BH360" s="108"/>
      <c r="BI360" s="162" t="s">
        <v>278</v>
      </c>
      <c r="BJ360" s="158" t="s">
        <v>332</v>
      </c>
      <c r="BK360" s="162" t="s">
        <v>280</v>
      </c>
      <c r="BL360" s="138">
        <v>91</v>
      </c>
      <c r="BM360" s="160">
        <v>46043</v>
      </c>
      <c r="BN360" s="176">
        <v>2160201100</v>
      </c>
      <c r="BO360" s="158">
        <v>435</v>
      </c>
      <c r="BP360" s="160">
        <v>46043</v>
      </c>
      <c r="BQ360" s="172">
        <v>10958201</v>
      </c>
      <c r="BR360" s="136"/>
      <c r="BS360" s="137"/>
      <c r="BT360" s="108"/>
      <c r="BU360" s="108"/>
      <c r="BV360" s="108"/>
      <c r="BW360" s="108"/>
      <c r="BX360" s="108"/>
      <c r="BY360" s="161"/>
      <c r="BZ360" s="170"/>
      <c r="CA360" s="108"/>
      <c r="CB360" s="108"/>
      <c r="CC360" s="170"/>
      <c r="CD360" s="108"/>
      <c r="CE360" s="108"/>
      <c r="CF360" s="109"/>
      <c r="CG360" s="109"/>
      <c r="CH360" s="109"/>
      <c r="CI360" s="109"/>
      <c r="CJ360" s="109"/>
      <c r="CK360" s="109"/>
      <c r="CL360" s="109"/>
      <c r="CM360" s="109"/>
      <c r="CN360" s="109"/>
      <c r="CO360" s="109"/>
      <c r="CP360" s="137"/>
      <c r="CQ360" s="109"/>
      <c r="CR360" s="109"/>
      <c r="CS360" s="151" t="s">
        <v>2207</v>
      </c>
      <c r="CT360" s="167">
        <v>1116233513</v>
      </c>
      <c r="CU360" s="158">
        <v>251</v>
      </c>
      <c r="CV360" s="158" t="s">
        <v>2208</v>
      </c>
      <c r="CW360" s="108"/>
      <c r="CX360" s="108"/>
      <c r="CY360" s="162">
        <v>7490</v>
      </c>
      <c r="CZ360" s="162" t="s">
        <v>290</v>
      </c>
      <c r="DA360" s="283">
        <f t="shared" si="18"/>
        <v>10958201</v>
      </c>
      <c r="DB360" s="284">
        <f t="shared" si="19"/>
        <v>0</v>
      </c>
      <c r="DC360" s="283">
        <f t="shared" si="20"/>
        <v>0</v>
      </c>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239" t="s">
        <v>2213</v>
      </c>
      <c r="EA360" s="158" t="s">
        <v>273</v>
      </c>
    </row>
    <row r="361" spans="1:131" hidden="1" x14ac:dyDescent="0.2">
      <c r="A361" s="164"/>
      <c r="B361" s="164" t="s">
        <v>2214</v>
      </c>
      <c r="C361" s="201">
        <v>1121955626</v>
      </c>
      <c r="D361" s="164" t="s">
        <v>988</v>
      </c>
      <c r="E361" s="164" t="s">
        <v>292</v>
      </c>
      <c r="F361" s="164" t="s">
        <v>983</v>
      </c>
      <c r="G361" s="98">
        <v>46043</v>
      </c>
      <c r="H361" s="105">
        <v>10958201</v>
      </c>
      <c r="I361" s="164" t="s">
        <v>2066</v>
      </c>
      <c r="J361" s="98">
        <v>46043</v>
      </c>
      <c r="K361" s="98">
        <v>46179</v>
      </c>
      <c r="L361" s="164" t="s">
        <v>288</v>
      </c>
      <c r="M361" s="164" t="s">
        <v>288</v>
      </c>
      <c r="N361" s="164" t="s">
        <v>288</v>
      </c>
      <c r="O361" s="138">
        <v>5</v>
      </c>
      <c r="P361" s="105">
        <v>3279462</v>
      </c>
      <c r="Q361" s="169">
        <v>46043</v>
      </c>
      <c r="R361" s="160">
        <v>46081</v>
      </c>
      <c r="S361" s="105">
        <v>2399606</v>
      </c>
      <c r="T361" s="102">
        <v>46082</v>
      </c>
      <c r="U361" s="102">
        <v>46112</v>
      </c>
      <c r="V361" s="105">
        <v>2399606</v>
      </c>
      <c r="W361" s="160">
        <v>46113</v>
      </c>
      <c r="X361" s="160">
        <v>46142</v>
      </c>
      <c r="Y361" s="105">
        <v>2399606</v>
      </c>
      <c r="Z361" s="160">
        <v>46143</v>
      </c>
      <c r="AA361" s="160">
        <v>46173</v>
      </c>
      <c r="AB361" s="105">
        <v>479921</v>
      </c>
      <c r="AC361" s="160">
        <v>46174</v>
      </c>
      <c r="AD361" s="160">
        <v>46179</v>
      </c>
      <c r="AE361" s="103"/>
      <c r="AF361" s="160"/>
      <c r="AG361" s="160"/>
      <c r="AH361" s="170"/>
      <c r="AI361" s="108"/>
      <c r="AJ361" s="108"/>
      <c r="AK361" s="170"/>
      <c r="AL361" s="108"/>
      <c r="AM361" s="108"/>
      <c r="AN361" s="170"/>
      <c r="AO361" s="108"/>
      <c r="AP361" s="108"/>
      <c r="AQ361" s="170"/>
      <c r="AR361" s="108"/>
      <c r="AS361" s="108"/>
      <c r="AT361" s="170"/>
      <c r="AU361" s="108"/>
      <c r="AV361" s="108"/>
      <c r="AW361" s="170"/>
      <c r="AX361" s="108"/>
      <c r="AY361" s="108"/>
      <c r="AZ361" s="108"/>
      <c r="BA361" s="108"/>
      <c r="BB361" s="108"/>
      <c r="BC361" s="108"/>
      <c r="BD361" s="108"/>
      <c r="BE361" s="108"/>
      <c r="BF361" s="108"/>
      <c r="BG361" s="108"/>
      <c r="BH361" s="108"/>
      <c r="BI361" s="162" t="s">
        <v>278</v>
      </c>
      <c r="BJ361" s="158" t="s">
        <v>332</v>
      </c>
      <c r="BK361" s="162" t="s">
        <v>280</v>
      </c>
      <c r="BL361" s="138">
        <v>91</v>
      </c>
      <c r="BM361" s="160">
        <v>46043</v>
      </c>
      <c r="BN361" s="176">
        <v>2160201100</v>
      </c>
      <c r="BO361" s="158">
        <v>481</v>
      </c>
      <c r="BP361" s="160">
        <v>46043</v>
      </c>
      <c r="BQ361" s="172">
        <v>10958201</v>
      </c>
      <c r="BR361" s="136"/>
      <c r="BS361" s="137"/>
      <c r="BT361" s="108"/>
      <c r="BU361" s="108"/>
      <c r="BV361" s="108"/>
      <c r="BW361" s="108"/>
      <c r="BX361" s="108"/>
      <c r="BY361" s="161"/>
      <c r="BZ361" s="170"/>
      <c r="CA361" s="108"/>
      <c r="CB361" s="108"/>
      <c r="CC361" s="170"/>
      <c r="CD361" s="108"/>
      <c r="CE361" s="108"/>
      <c r="CF361" s="109"/>
      <c r="CG361" s="109"/>
      <c r="CH361" s="109"/>
      <c r="CI361" s="109"/>
      <c r="CJ361" s="109"/>
      <c r="CK361" s="109"/>
      <c r="CL361" s="109"/>
      <c r="CM361" s="109"/>
      <c r="CN361" s="109"/>
      <c r="CO361" s="109"/>
      <c r="CP361" s="109"/>
      <c r="CQ361" s="109"/>
      <c r="CR361" s="109"/>
      <c r="CS361" s="151" t="s">
        <v>2207</v>
      </c>
      <c r="CT361" s="168">
        <v>1121955626</v>
      </c>
      <c r="CU361" s="158">
        <v>251</v>
      </c>
      <c r="CV361" s="158" t="s">
        <v>2208</v>
      </c>
      <c r="CW361" s="108"/>
      <c r="CX361" s="108"/>
      <c r="CY361" s="162">
        <v>7490</v>
      </c>
      <c r="CZ361" s="162" t="s">
        <v>290</v>
      </c>
      <c r="DA361" s="283">
        <f t="shared" si="18"/>
        <v>10958201</v>
      </c>
      <c r="DB361" s="284">
        <f t="shared" si="19"/>
        <v>0</v>
      </c>
      <c r="DC361" s="283">
        <f t="shared" si="20"/>
        <v>0</v>
      </c>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239" t="s">
        <v>2215</v>
      </c>
      <c r="EA361" s="158" t="s">
        <v>273</v>
      </c>
    </row>
    <row r="362" spans="1:131" hidden="1" x14ac:dyDescent="0.2">
      <c r="A362" s="164"/>
      <c r="B362" s="164" t="s">
        <v>2216</v>
      </c>
      <c r="C362" s="203">
        <v>1234792242</v>
      </c>
      <c r="D362" s="108" t="s">
        <v>993</v>
      </c>
      <c r="E362" s="164" t="s">
        <v>292</v>
      </c>
      <c r="F362" s="164" t="s">
        <v>994</v>
      </c>
      <c r="G362" s="98">
        <v>46043</v>
      </c>
      <c r="H362" s="105">
        <v>10958201</v>
      </c>
      <c r="I362" s="164" t="s">
        <v>2066</v>
      </c>
      <c r="J362" s="98">
        <v>46043</v>
      </c>
      <c r="K362" s="98">
        <v>46179</v>
      </c>
      <c r="L362" s="164" t="s">
        <v>288</v>
      </c>
      <c r="M362" s="164" t="s">
        <v>288</v>
      </c>
      <c r="N362" s="164" t="s">
        <v>288</v>
      </c>
      <c r="O362" s="138">
        <v>5</v>
      </c>
      <c r="P362" s="105">
        <v>3279462</v>
      </c>
      <c r="Q362" s="169">
        <v>46043</v>
      </c>
      <c r="R362" s="160">
        <v>46081</v>
      </c>
      <c r="S362" s="105">
        <v>2399606</v>
      </c>
      <c r="T362" s="102">
        <v>46082</v>
      </c>
      <c r="U362" s="102">
        <v>46112</v>
      </c>
      <c r="V362" s="105">
        <v>2399606</v>
      </c>
      <c r="W362" s="160">
        <v>46113</v>
      </c>
      <c r="X362" s="160">
        <v>46142</v>
      </c>
      <c r="Y362" s="105">
        <v>2399606</v>
      </c>
      <c r="Z362" s="160">
        <v>46143</v>
      </c>
      <c r="AA362" s="160">
        <v>46173</v>
      </c>
      <c r="AB362" s="105">
        <v>479921</v>
      </c>
      <c r="AC362" s="160">
        <v>46174</v>
      </c>
      <c r="AD362" s="160">
        <v>46179</v>
      </c>
      <c r="AE362" s="103"/>
      <c r="AF362" s="160"/>
      <c r="AG362" s="160"/>
      <c r="AH362" s="108"/>
      <c r="AI362" s="160"/>
      <c r="AJ362" s="160"/>
      <c r="AK362" s="170"/>
      <c r="AL362" s="108"/>
      <c r="AM362" s="108"/>
      <c r="AN362" s="170"/>
      <c r="AO362" s="108"/>
      <c r="AP362" s="108"/>
      <c r="AQ362" s="170"/>
      <c r="AR362" s="108"/>
      <c r="AS362" s="108"/>
      <c r="AT362" s="170"/>
      <c r="AU362" s="108"/>
      <c r="AV362" s="108"/>
      <c r="AW362" s="170"/>
      <c r="AX362" s="108"/>
      <c r="AY362" s="108"/>
      <c r="AZ362" s="108"/>
      <c r="BA362" s="108"/>
      <c r="BB362" s="108"/>
      <c r="BC362" s="108"/>
      <c r="BD362" s="108"/>
      <c r="BE362" s="108"/>
      <c r="BF362" s="108"/>
      <c r="BG362" s="108"/>
      <c r="BH362" s="108"/>
      <c r="BI362" s="162" t="s">
        <v>278</v>
      </c>
      <c r="BJ362" s="158" t="s">
        <v>332</v>
      </c>
      <c r="BK362" s="162" t="s">
        <v>280</v>
      </c>
      <c r="BL362" s="138">
        <v>91</v>
      </c>
      <c r="BM362" s="160">
        <v>46043</v>
      </c>
      <c r="BN362" s="176">
        <v>2160201100</v>
      </c>
      <c r="BO362" s="158">
        <v>492</v>
      </c>
      <c r="BP362" s="160">
        <v>46043</v>
      </c>
      <c r="BQ362" s="172">
        <v>10958201</v>
      </c>
      <c r="BR362" s="136"/>
      <c r="BS362" s="137"/>
      <c r="BT362" s="108"/>
      <c r="BU362" s="108"/>
      <c r="BV362" s="108"/>
      <c r="BW362" s="108"/>
      <c r="BX362" s="108"/>
      <c r="BY362" s="161"/>
      <c r="BZ362" s="170"/>
      <c r="CA362" s="108"/>
      <c r="CB362" s="108"/>
      <c r="CC362" s="170"/>
      <c r="CD362" s="108"/>
      <c r="CE362" s="108"/>
      <c r="CF362" s="109"/>
      <c r="CG362" s="109"/>
      <c r="CH362" s="109"/>
      <c r="CI362" s="109"/>
      <c r="CJ362" s="109"/>
      <c r="CK362" s="109"/>
      <c r="CL362" s="109"/>
      <c r="CM362" s="109"/>
      <c r="CN362" s="109"/>
      <c r="CO362" s="109"/>
      <c r="CP362" s="137"/>
      <c r="CQ362" s="109"/>
      <c r="CR362" s="109"/>
      <c r="CS362" s="166" t="s">
        <v>1048</v>
      </c>
      <c r="CT362" s="168">
        <v>1234792242</v>
      </c>
      <c r="CU362" s="158">
        <v>251</v>
      </c>
      <c r="CV362" s="158" t="s">
        <v>1065</v>
      </c>
      <c r="CW362" s="108"/>
      <c r="CX362" s="108"/>
      <c r="CY362" s="162">
        <v>7490</v>
      </c>
      <c r="CZ362" s="162" t="s">
        <v>290</v>
      </c>
      <c r="DA362" s="283">
        <f t="shared" si="18"/>
        <v>10958201</v>
      </c>
      <c r="DB362" s="284">
        <f t="shared" si="19"/>
        <v>0</v>
      </c>
      <c r="DC362" s="283">
        <f t="shared" si="20"/>
        <v>0</v>
      </c>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239" t="s">
        <v>2217</v>
      </c>
      <c r="EA362" s="158" t="s">
        <v>273</v>
      </c>
    </row>
    <row r="363" spans="1:131" hidden="1" x14ac:dyDescent="0.2">
      <c r="A363" s="164"/>
      <c r="B363" s="164" t="s">
        <v>2218</v>
      </c>
      <c r="C363" s="203">
        <v>1122130378</v>
      </c>
      <c r="D363" s="108" t="s">
        <v>995</v>
      </c>
      <c r="E363" s="164" t="s">
        <v>292</v>
      </c>
      <c r="F363" s="164" t="s">
        <v>996</v>
      </c>
      <c r="G363" s="98">
        <v>46043</v>
      </c>
      <c r="H363" s="105">
        <v>10958201</v>
      </c>
      <c r="I363" s="164" t="s">
        <v>2066</v>
      </c>
      <c r="J363" s="98">
        <v>46043</v>
      </c>
      <c r="K363" s="98">
        <v>46179</v>
      </c>
      <c r="L363" s="164" t="s">
        <v>288</v>
      </c>
      <c r="M363" s="164" t="s">
        <v>288</v>
      </c>
      <c r="N363" s="164" t="s">
        <v>288</v>
      </c>
      <c r="O363" s="138">
        <v>5</v>
      </c>
      <c r="P363" s="105">
        <v>3279462</v>
      </c>
      <c r="Q363" s="169">
        <v>46043</v>
      </c>
      <c r="R363" s="160">
        <v>46081</v>
      </c>
      <c r="S363" s="105">
        <v>2399606</v>
      </c>
      <c r="T363" s="102">
        <v>46082</v>
      </c>
      <c r="U363" s="102">
        <v>46112</v>
      </c>
      <c r="V363" s="105">
        <v>2399606</v>
      </c>
      <c r="W363" s="160">
        <v>46113</v>
      </c>
      <c r="X363" s="160">
        <v>46142</v>
      </c>
      <c r="Y363" s="105">
        <v>2399606</v>
      </c>
      <c r="Z363" s="160">
        <v>46143</v>
      </c>
      <c r="AA363" s="160">
        <v>46173</v>
      </c>
      <c r="AB363" s="105">
        <v>479921</v>
      </c>
      <c r="AC363" s="160">
        <v>46174</v>
      </c>
      <c r="AD363" s="160">
        <v>46179</v>
      </c>
      <c r="AE363" s="103"/>
      <c r="AF363" s="160"/>
      <c r="AG363" s="160"/>
      <c r="AH363" s="108"/>
      <c r="AI363" s="160"/>
      <c r="AJ363" s="160"/>
      <c r="AK363" s="170"/>
      <c r="AL363" s="108"/>
      <c r="AM363" s="108"/>
      <c r="AN363" s="170"/>
      <c r="AO363" s="108"/>
      <c r="AP363" s="108"/>
      <c r="AQ363" s="170"/>
      <c r="AR363" s="108"/>
      <c r="AS363" s="108"/>
      <c r="AT363" s="170"/>
      <c r="AU363" s="108"/>
      <c r="AV363" s="108"/>
      <c r="AW363" s="170"/>
      <c r="AX363" s="108"/>
      <c r="AY363" s="108"/>
      <c r="AZ363" s="108"/>
      <c r="BA363" s="108"/>
      <c r="BB363" s="108"/>
      <c r="BC363" s="108"/>
      <c r="BD363" s="108"/>
      <c r="BE363" s="108"/>
      <c r="BF363" s="108"/>
      <c r="BG363" s="108"/>
      <c r="BH363" s="108"/>
      <c r="BI363" s="162" t="s">
        <v>278</v>
      </c>
      <c r="BJ363" s="158" t="s">
        <v>332</v>
      </c>
      <c r="BK363" s="162" t="s">
        <v>280</v>
      </c>
      <c r="BL363" s="138">
        <v>91</v>
      </c>
      <c r="BM363" s="160">
        <v>46043</v>
      </c>
      <c r="BN363" s="176">
        <v>2160201100</v>
      </c>
      <c r="BO363" s="158">
        <v>485</v>
      </c>
      <c r="BP363" s="160">
        <v>46043</v>
      </c>
      <c r="BQ363" s="172">
        <v>10958201</v>
      </c>
      <c r="BR363" s="136"/>
      <c r="BS363" s="137"/>
      <c r="BT363" s="108"/>
      <c r="BU363" s="108"/>
      <c r="BV363" s="108"/>
      <c r="BW363" s="108"/>
      <c r="BX363" s="108"/>
      <c r="BY363" s="161"/>
      <c r="BZ363" s="170"/>
      <c r="CA363" s="108"/>
      <c r="CB363" s="108"/>
      <c r="CC363" s="170"/>
      <c r="CD363" s="108"/>
      <c r="CE363" s="108"/>
      <c r="CF363" s="109"/>
      <c r="CG363" s="109"/>
      <c r="CH363" s="109"/>
      <c r="CI363" s="109"/>
      <c r="CJ363" s="109"/>
      <c r="CK363" s="109"/>
      <c r="CL363" s="109"/>
      <c r="CM363" s="109"/>
      <c r="CN363" s="109"/>
      <c r="CO363" s="109"/>
      <c r="CP363" s="137"/>
      <c r="CQ363" s="109"/>
      <c r="CR363" s="109"/>
      <c r="CS363" s="179" t="s">
        <v>1049</v>
      </c>
      <c r="CT363" s="168">
        <v>1122130378</v>
      </c>
      <c r="CU363" s="158">
        <v>251</v>
      </c>
      <c r="CV363" s="158" t="s">
        <v>1066</v>
      </c>
      <c r="CW363" s="108"/>
      <c r="CX363" s="108"/>
      <c r="CY363" s="138">
        <v>9511</v>
      </c>
      <c r="CZ363" s="138" t="s">
        <v>932</v>
      </c>
      <c r="DA363" s="283">
        <f t="shared" si="18"/>
        <v>10958201</v>
      </c>
      <c r="DB363" s="284">
        <f t="shared" si="19"/>
        <v>0</v>
      </c>
      <c r="DC363" s="283">
        <f t="shared" si="20"/>
        <v>0</v>
      </c>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239" t="s">
        <v>2219</v>
      </c>
      <c r="EA363" s="158" t="s">
        <v>273</v>
      </c>
    </row>
    <row r="364" spans="1:131" hidden="1" x14ac:dyDescent="0.2">
      <c r="A364" s="164"/>
      <c r="B364" s="164" t="s">
        <v>2220</v>
      </c>
      <c r="C364" s="203">
        <v>1006827599</v>
      </c>
      <c r="D364" s="108" t="s">
        <v>2221</v>
      </c>
      <c r="E364" s="164" t="s">
        <v>292</v>
      </c>
      <c r="F364" s="164" t="s">
        <v>996</v>
      </c>
      <c r="G364" s="98">
        <v>46043</v>
      </c>
      <c r="H364" s="105">
        <v>10958201</v>
      </c>
      <c r="I364" s="164" t="s">
        <v>2066</v>
      </c>
      <c r="J364" s="98">
        <v>46043</v>
      </c>
      <c r="K364" s="98">
        <v>46179</v>
      </c>
      <c r="L364" s="164" t="s">
        <v>288</v>
      </c>
      <c r="M364" s="164" t="s">
        <v>288</v>
      </c>
      <c r="N364" s="164" t="s">
        <v>288</v>
      </c>
      <c r="O364" s="138">
        <v>5</v>
      </c>
      <c r="P364" s="105">
        <v>3279462</v>
      </c>
      <c r="Q364" s="169">
        <v>46043</v>
      </c>
      <c r="R364" s="160">
        <v>46081</v>
      </c>
      <c r="S364" s="105">
        <v>2399606</v>
      </c>
      <c r="T364" s="102">
        <v>46082</v>
      </c>
      <c r="U364" s="102">
        <v>46112</v>
      </c>
      <c r="V364" s="105">
        <v>2399606</v>
      </c>
      <c r="W364" s="160">
        <v>46113</v>
      </c>
      <c r="X364" s="160">
        <v>46142</v>
      </c>
      <c r="Y364" s="105">
        <v>2399606</v>
      </c>
      <c r="Z364" s="160">
        <v>46143</v>
      </c>
      <c r="AA364" s="160">
        <v>46173</v>
      </c>
      <c r="AB364" s="105">
        <v>479921</v>
      </c>
      <c r="AC364" s="160">
        <v>46174</v>
      </c>
      <c r="AD364" s="160">
        <v>46179</v>
      </c>
      <c r="AE364" s="103"/>
      <c r="AF364" s="160"/>
      <c r="AG364" s="160"/>
      <c r="AH364" s="170"/>
      <c r="AI364" s="108"/>
      <c r="AJ364" s="108"/>
      <c r="AK364" s="170"/>
      <c r="AL364" s="108"/>
      <c r="AM364" s="108"/>
      <c r="AN364" s="170"/>
      <c r="AO364" s="108"/>
      <c r="AP364" s="108"/>
      <c r="AQ364" s="170"/>
      <c r="AR364" s="108"/>
      <c r="AS364" s="108"/>
      <c r="AT364" s="170"/>
      <c r="AU364" s="108"/>
      <c r="AV364" s="108"/>
      <c r="AW364" s="170"/>
      <c r="AX364" s="108"/>
      <c r="AY364" s="108"/>
      <c r="AZ364" s="108"/>
      <c r="BA364" s="108"/>
      <c r="BB364" s="108"/>
      <c r="BC364" s="108"/>
      <c r="BD364" s="108"/>
      <c r="BE364" s="108"/>
      <c r="BF364" s="108"/>
      <c r="BG364" s="108"/>
      <c r="BH364" s="108"/>
      <c r="BI364" s="162" t="s">
        <v>278</v>
      </c>
      <c r="BJ364" s="158" t="s">
        <v>332</v>
      </c>
      <c r="BK364" s="162" t="s">
        <v>280</v>
      </c>
      <c r="BL364" s="138">
        <v>91</v>
      </c>
      <c r="BM364" s="160">
        <v>46043</v>
      </c>
      <c r="BN364" s="176">
        <v>2160201100</v>
      </c>
      <c r="BO364" s="158">
        <v>421</v>
      </c>
      <c r="BP364" s="160">
        <v>46043</v>
      </c>
      <c r="BQ364" s="172">
        <v>10958201</v>
      </c>
      <c r="BR364" s="136"/>
      <c r="BS364" s="137"/>
      <c r="BT364" s="108"/>
      <c r="BU364" s="108"/>
      <c r="BV364" s="108"/>
      <c r="BW364" s="108"/>
      <c r="BX364" s="108"/>
      <c r="BY364" s="161"/>
      <c r="BZ364" s="170"/>
      <c r="CA364" s="108"/>
      <c r="CB364" s="108"/>
      <c r="CC364" s="170"/>
      <c r="CD364" s="108"/>
      <c r="CE364" s="108"/>
      <c r="CF364" s="109"/>
      <c r="CG364" s="109"/>
      <c r="CH364" s="109"/>
      <c r="CI364" s="109"/>
      <c r="CJ364" s="109"/>
      <c r="CK364" s="109"/>
      <c r="CL364" s="109"/>
      <c r="CM364" s="109"/>
      <c r="CN364" s="109"/>
      <c r="CO364" s="109"/>
      <c r="CP364" s="109"/>
      <c r="CQ364" s="109"/>
      <c r="CR364" s="109"/>
      <c r="CS364" s="179" t="s">
        <v>1049</v>
      </c>
      <c r="CT364" s="168">
        <v>1006827599</v>
      </c>
      <c r="CU364" s="158">
        <v>251</v>
      </c>
      <c r="CV364" s="158" t="s">
        <v>1066</v>
      </c>
      <c r="CW364" s="108"/>
      <c r="CX364" s="108"/>
      <c r="CY364" s="162">
        <v>6202</v>
      </c>
      <c r="CZ364" s="162" t="s">
        <v>290</v>
      </c>
      <c r="DA364" s="283">
        <f t="shared" si="18"/>
        <v>10958201</v>
      </c>
      <c r="DB364" s="284">
        <f t="shared" si="19"/>
        <v>0</v>
      </c>
      <c r="DC364" s="283">
        <f t="shared" si="20"/>
        <v>0</v>
      </c>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239" t="s">
        <v>2222</v>
      </c>
      <c r="EA364" s="158" t="s">
        <v>273</v>
      </c>
    </row>
    <row r="365" spans="1:131" hidden="1" x14ac:dyDescent="0.2">
      <c r="A365" s="164"/>
      <c r="B365" s="164" t="s">
        <v>2223</v>
      </c>
      <c r="C365" s="201">
        <v>1006903578</v>
      </c>
      <c r="D365" s="164" t="s">
        <v>997</v>
      </c>
      <c r="E365" s="164" t="s">
        <v>292</v>
      </c>
      <c r="F365" s="164" t="s">
        <v>996</v>
      </c>
      <c r="G365" s="98">
        <v>46043</v>
      </c>
      <c r="H365" s="105">
        <v>10958201</v>
      </c>
      <c r="I365" s="164" t="s">
        <v>2066</v>
      </c>
      <c r="J365" s="98">
        <v>46043</v>
      </c>
      <c r="K365" s="98">
        <v>46179</v>
      </c>
      <c r="L365" s="164" t="s">
        <v>288</v>
      </c>
      <c r="M365" s="164" t="s">
        <v>288</v>
      </c>
      <c r="N365" s="164" t="s">
        <v>288</v>
      </c>
      <c r="O365" s="138">
        <v>5</v>
      </c>
      <c r="P365" s="105">
        <v>3279462</v>
      </c>
      <c r="Q365" s="169">
        <v>46043</v>
      </c>
      <c r="R365" s="160">
        <v>46081</v>
      </c>
      <c r="S365" s="105">
        <v>2399606</v>
      </c>
      <c r="T365" s="102">
        <v>46082</v>
      </c>
      <c r="U365" s="102">
        <v>46112</v>
      </c>
      <c r="V365" s="105">
        <v>2399606</v>
      </c>
      <c r="W365" s="160">
        <v>46113</v>
      </c>
      <c r="X365" s="160">
        <v>46142</v>
      </c>
      <c r="Y365" s="105">
        <v>2399606</v>
      </c>
      <c r="Z365" s="160">
        <v>46143</v>
      </c>
      <c r="AA365" s="160">
        <v>46173</v>
      </c>
      <c r="AB365" s="105">
        <v>479921</v>
      </c>
      <c r="AC365" s="160">
        <v>46174</v>
      </c>
      <c r="AD365" s="160">
        <v>46179</v>
      </c>
      <c r="AE365" s="103"/>
      <c r="AF365" s="160"/>
      <c r="AG365" s="160"/>
      <c r="AH365" s="108"/>
      <c r="AI365" s="160"/>
      <c r="AJ365" s="160"/>
      <c r="AK365" s="170"/>
      <c r="AL365" s="108"/>
      <c r="AM365" s="108"/>
      <c r="AN365" s="170"/>
      <c r="AO365" s="108"/>
      <c r="AP365" s="108"/>
      <c r="AQ365" s="170"/>
      <c r="AR365" s="108"/>
      <c r="AS365" s="108"/>
      <c r="AT365" s="170"/>
      <c r="AU365" s="108"/>
      <c r="AV365" s="108"/>
      <c r="AW365" s="170"/>
      <c r="AX365" s="108"/>
      <c r="AY365" s="108"/>
      <c r="AZ365" s="108"/>
      <c r="BA365" s="108"/>
      <c r="BB365" s="108"/>
      <c r="BC365" s="108"/>
      <c r="BD365" s="108"/>
      <c r="BE365" s="108"/>
      <c r="BF365" s="108"/>
      <c r="BG365" s="108"/>
      <c r="BH365" s="108"/>
      <c r="BI365" s="162" t="s">
        <v>278</v>
      </c>
      <c r="BJ365" s="158" t="s">
        <v>332</v>
      </c>
      <c r="BK365" s="162" t="s">
        <v>280</v>
      </c>
      <c r="BL365" s="138">
        <v>91</v>
      </c>
      <c r="BM365" s="160">
        <v>46043</v>
      </c>
      <c r="BN365" s="176">
        <v>2160201100</v>
      </c>
      <c r="BO365" s="158">
        <v>422</v>
      </c>
      <c r="BP365" s="160">
        <v>46043</v>
      </c>
      <c r="BQ365" s="172">
        <v>10958201</v>
      </c>
      <c r="BR365" s="136"/>
      <c r="BS365" s="137"/>
      <c r="BT365" s="108"/>
      <c r="BU365" s="108"/>
      <c r="BV365" s="108"/>
      <c r="BW365" s="108"/>
      <c r="BX365" s="108"/>
      <c r="BY365" s="161"/>
      <c r="BZ365" s="170"/>
      <c r="CA365" s="108"/>
      <c r="CB365" s="108"/>
      <c r="CC365" s="170"/>
      <c r="CD365" s="108"/>
      <c r="CE365" s="108"/>
      <c r="CF365" s="109"/>
      <c r="CG365" s="109"/>
      <c r="CH365" s="109"/>
      <c r="CI365" s="109"/>
      <c r="CJ365" s="109"/>
      <c r="CK365" s="109"/>
      <c r="CL365" s="109"/>
      <c r="CM365" s="109"/>
      <c r="CN365" s="109"/>
      <c r="CO365" s="109"/>
      <c r="CP365" s="137"/>
      <c r="CQ365" s="109"/>
      <c r="CR365" s="109"/>
      <c r="CS365" s="166" t="s">
        <v>1049</v>
      </c>
      <c r="CT365" s="168">
        <v>1006903578</v>
      </c>
      <c r="CU365" s="158">
        <v>189</v>
      </c>
      <c r="CV365" s="158" t="s">
        <v>1066</v>
      </c>
      <c r="CW365" s="108"/>
      <c r="CX365" s="108"/>
      <c r="CY365" s="162">
        <v>7490</v>
      </c>
      <c r="CZ365" s="162" t="s">
        <v>290</v>
      </c>
      <c r="DA365" s="283">
        <f t="shared" si="18"/>
        <v>10958201</v>
      </c>
      <c r="DB365" s="284">
        <f t="shared" si="19"/>
        <v>0</v>
      </c>
      <c r="DC365" s="283">
        <f t="shared" si="20"/>
        <v>0</v>
      </c>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239" t="s">
        <v>2224</v>
      </c>
      <c r="EA365" s="158" t="s">
        <v>273</v>
      </c>
    </row>
    <row r="366" spans="1:131" hidden="1" x14ac:dyDescent="0.2">
      <c r="A366" s="164"/>
      <c r="B366" s="164" t="s">
        <v>2225</v>
      </c>
      <c r="C366" s="201">
        <v>1121966701</v>
      </c>
      <c r="D366" s="164" t="s">
        <v>1291</v>
      </c>
      <c r="E366" s="164" t="s">
        <v>292</v>
      </c>
      <c r="F366" s="164" t="s">
        <v>996</v>
      </c>
      <c r="G366" s="98">
        <v>46043</v>
      </c>
      <c r="H366" s="105">
        <v>10958201</v>
      </c>
      <c r="I366" s="164" t="s">
        <v>2066</v>
      </c>
      <c r="J366" s="98">
        <v>46043</v>
      </c>
      <c r="K366" s="98">
        <v>46179</v>
      </c>
      <c r="L366" s="164" t="s">
        <v>288</v>
      </c>
      <c r="M366" s="164" t="s">
        <v>288</v>
      </c>
      <c r="N366" s="164" t="s">
        <v>288</v>
      </c>
      <c r="O366" s="138">
        <v>5</v>
      </c>
      <c r="P366" s="105">
        <v>3279462</v>
      </c>
      <c r="Q366" s="169">
        <v>46043</v>
      </c>
      <c r="R366" s="160">
        <v>46081</v>
      </c>
      <c r="S366" s="105">
        <v>2399606</v>
      </c>
      <c r="T366" s="102">
        <v>46082</v>
      </c>
      <c r="U366" s="102">
        <v>46112</v>
      </c>
      <c r="V366" s="105">
        <v>2399606</v>
      </c>
      <c r="W366" s="160">
        <v>46113</v>
      </c>
      <c r="X366" s="160">
        <v>46142</v>
      </c>
      <c r="Y366" s="105">
        <v>2399606</v>
      </c>
      <c r="Z366" s="160">
        <v>46143</v>
      </c>
      <c r="AA366" s="160">
        <v>46173</v>
      </c>
      <c r="AB366" s="105">
        <v>479921</v>
      </c>
      <c r="AC366" s="160">
        <v>46174</v>
      </c>
      <c r="AD366" s="160">
        <v>46179</v>
      </c>
      <c r="AE366" s="103"/>
      <c r="AF366" s="160"/>
      <c r="AG366" s="160"/>
      <c r="AH366" s="170"/>
      <c r="AI366" s="108"/>
      <c r="AJ366" s="108"/>
      <c r="AK366" s="170"/>
      <c r="AL366" s="108"/>
      <c r="AM366" s="108"/>
      <c r="AN366" s="170"/>
      <c r="AO366" s="108"/>
      <c r="AP366" s="108"/>
      <c r="AQ366" s="170"/>
      <c r="AR366" s="108"/>
      <c r="AS366" s="108"/>
      <c r="AT366" s="170"/>
      <c r="AU366" s="108"/>
      <c r="AV366" s="108"/>
      <c r="AW366" s="170"/>
      <c r="AX366" s="108"/>
      <c r="AY366" s="108"/>
      <c r="AZ366" s="108"/>
      <c r="BA366" s="108"/>
      <c r="BB366" s="108"/>
      <c r="BC366" s="108"/>
      <c r="BD366" s="108"/>
      <c r="BE366" s="108"/>
      <c r="BF366" s="108"/>
      <c r="BG366" s="108"/>
      <c r="BH366" s="108"/>
      <c r="BI366" s="162" t="s">
        <v>278</v>
      </c>
      <c r="BJ366" s="158" t="s">
        <v>332</v>
      </c>
      <c r="BK366" s="162" t="s">
        <v>280</v>
      </c>
      <c r="BL366" s="138">
        <v>91</v>
      </c>
      <c r="BM366" s="160">
        <v>46043</v>
      </c>
      <c r="BN366" s="176">
        <v>2160201100</v>
      </c>
      <c r="BO366" s="158">
        <v>484</v>
      </c>
      <c r="BP366" s="160">
        <v>46043</v>
      </c>
      <c r="BQ366" s="172">
        <v>10958201</v>
      </c>
      <c r="BR366" s="136"/>
      <c r="BS366" s="137"/>
      <c r="BT366" s="108"/>
      <c r="BU366" s="108"/>
      <c r="BV366" s="108"/>
      <c r="BW366" s="108"/>
      <c r="BX366" s="108"/>
      <c r="BY366" s="161"/>
      <c r="BZ366" s="170"/>
      <c r="CA366" s="108"/>
      <c r="CB366" s="108"/>
      <c r="CC366" s="170"/>
      <c r="CD366" s="108"/>
      <c r="CE366" s="108"/>
      <c r="CF366" s="109"/>
      <c r="CG366" s="109"/>
      <c r="CH366" s="109"/>
      <c r="CI366" s="109"/>
      <c r="CJ366" s="109"/>
      <c r="CK366" s="109"/>
      <c r="CL366" s="109"/>
      <c r="CM366" s="109"/>
      <c r="CN366" s="109"/>
      <c r="CO366" s="109"/>
      <c r="CP366" s="109"/>
      <c r="CQ366" s="109"/>
      <c r="CR366" s="109"/>
      <c r="CS366" s="179" t="s">
        <v>1049</v>
      </c>
      <c r="CT366" s="221">
        <v>1121966701</v>
      </c>
      <c r="CU366" s="158">
        <v>251</v>
      </c>
      <c r="CV366" s="158" t="s">
        <v>1066</v>
      </c>
      <c r="CW366" s="108"/>
      <c r="CX366" s="108"/>
      <c r="CY366" s="162">
        <v>6201</v>
      </c>
      <c r="CZ366" s="162" t="s">
        <v>290</v>
      </c>
      <c r="DA366" s="283">
        <f t="shared" si="18"/>
        <v>10958201</v>
      </c>
      <c r="DB366" s="284">
        <f t="shared" si="19"/>
        <v>0</v>
      </c>
      <c r="DC366" s="283">
        <f t="shared" si="20"/>
        <v>0</v>
      </c>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239" t="s">
        <v>2226</v>
      </c>
      <c r="EA366" s="158" t="s">
        <v>273</v>
      </c>
    </row>
    <row r="367" spans="1:131" hidden="1" x14ac:dyDescent="0.2">
      <c r="A367" s="164"/>
      <c r="B367" s="164" t="s">
        <v>2227</v>
      </c>
      <c r="C367" s="277">
        <v>1121914564</v>
      </c>
      <c r="D367" s="204" t="s">
        <v>2228</v>
      </c>
      <c r="E367" s="164" t="s">
        <v>292</v>
      </c>
      <c r="F367" s="164" t="s">
        <v>1033</v>
      </c>
      <c r="G367" s="98">
        <v>46043</v>
      </c>
      <c r="H367" s="105">
        <v>10958201</v>
      </c>
      <c r="I367" s="164" t="s">
        <v>2066</v>
      </c>
      <c r="J367" s="98">
        <v>46043</v>
      </c>
      <c r="K367" s="98">
        <v>46179</v>
      </c>
      <c r="L367" s="164" t="s">
        <v>288</v>
      </c>
      <c r="M367" s="164" t="s">
        <v>288</v>
      </c>
      <c r="N367" s="164" t="s">
        <v>288</v>
      </c>
      <c r="O367" s="138">
        <v>5</v>
      </c>
      <c r="P367" s="105">
        <v>3279462</v>
      </c>
      <c r="Q367" s="169">
        <v>46043</v>
      </c>
      <c r="R367" s="160">
        <v>46081</v>
      </c>
      <c r="S367" s="105">
        <v>2399606</v>
      </c>
      <c r="T367" s="102">
        <v>46082</v>
      </c>
      <c r="U367" s="102">
        <v>46112</v>
      </c>
      <c r="V367" s="105">
        <v>2399606</v>
      </c>
      <c r="W367" s="160">
        <v>46113</v>
      </c>
      <c r="X367" s="160">
        <v>46142</v>
      </c>
      <c r="Y367" s="105">
        <v>2399606</v>
      </c>
      <c r="Z367" s="160">
        <v>46143</v>
      </c>
      <c r="AA367" s="160">
        <v>46173</v>
      </c>
      <c r="AB367" s="105">
        <v>479921</v>
      </c>
      <c r="AC367" s="160">
        <v>46174</v>
      </c>
      <c r="AD367" s="160">
        <v>46179</v>
      </c>
      <c r="AE367" s="103"/>
      <c r="AF367" s="160"/>
      <c r="AG367" s="160"/>
      <c r="AH367" s="108"/>
      <c r="AI367" s="160"/>
      <c r="AJ367" s="160"/>
      <c r="AK367" s="170"/>
      <c r="AL367" s="108"/>
      <c r="AM367" s="108"/>
      <c r="AN367" s="170"/>
      <c r="AO367" s="108"/>
      <c r="AP367" s="108"/>
      <c r="AQ367" s="170"/>
      <c r="AR367" s="108"/>
      <c r="AS367" s="108"/>
      <c r="AT367" s="170"/>
      <c r="AU367" s="108"/>
      <c r="AV367" s="108"/>
      <c r="AW367" s="170"/>
      <c r="AX367" s="108"/>
      <c r="AY367" s="108"/>
      <c r="AZ367" s="108"/>
      <c r="BA367" s="108"/>
      <c r="BB367" s="108"/>
      <c r="BC367" s="108"/>
      <c r="BD367" s="108"/>
      <c r="BE367" s="108"/>
      <c r="BF367" s="108"/>
      <c r="BG367" s="108"/>
      <c r="BH367" s="108"/>
      <c r="BI367" s="162" t="s">
        <v>278</v>
      </c>
      <c r="BJ367" s="158" t="s">
        <v>332</v>
      </c>
      <c r="BK367" s="162" t="s">
        <v>280</v>
      </c>
      <c r="BL367" s="138">
        <v>91</v>
      </c>
      <c r="BM367" s="160">
        <v>46043</v>
      </c>
      <c r="BN367" s="176">
        <v>2160201100</v>
      </c>
      <c r="BO367" s="158">
        <v>464</v>
      </c>
      <c r="BP367" s="160">
        <v>46043</v>
      </c>
      <c r="BQ367" s="172">
        <v>10958201</v>
      </c>
      <c r="BR367" s="136"/>
      <c r="BS367" s="137"/>
      <c r="BT367" s="108"/>
      <c r="BU367" s="108"/>
      <c r="BV367" s="108"/>
      <c r="BW367" s="108"/>
      <c r="BX367" s="108"/>
      <c r="BY367" s="161"/>
      <c r="BZ367" s="170"/>
      <c r="CA367" s="108"/>
      <c r="CB367" s="108"/>
      <c r="CC367" s="170"/>
      <c r="CD367" s="108"/>
      <c r="CE367" s="108"/>
      <c r="CF367" s="109"/>
      <c r="CG367" s="109"/>
      <c r="CH367" s="109"/>
      <c r="CI367" s="109"/>
      <c r="CJ367" s="109"/>
      <c r="CK367" s="109"/>
      <c r="CL367" s="109"/>
      <c r="CM367" s="109"/>
      <c r="CN367" s="109"/>
      <c r="CO367" s="109"/>
      <c r="CP367" s="137"/>
      <c r="CQ367" s="109"/>
      <c r="CR367" s="109"/>
      <c r="CS367" s="151" t="s">
        <v>1055</v>
      </c>
      <c r="CT367" s="287">
        <v>1121914564</v>
      </c>
      <c r="CU367" s="158">
        <v>251</v>
      </c>
      <c r="CV367" s="158" t="s">
        <v>1292</v>
      </c>
      <c r="CW367" s="108"/>
      <c r="CX367" s="108"/>
      <c r="CY367" s="164">
        <v>7490</v>
      </c>
      <c r="CZ367" s="159" t="s">
        <v>290</v>
      </c>
      <c r="DA367" s="283">
        <f t="shared" si="18"/>
        <v>10958201</v>
      </c>
      <c r="DB367" s="284">
        <f t="shared" si="19"/>
        <v>0</v>
      </c>
      <c r="DC367" s="283">
        <f t="shared" si="20"/>
        <v>0</v>
      </c>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239" t="s">
        <v>2229</v>
      </c>
      <c r="EA367" s="158" t="s">
        <v>273</v>
      </c>
    </row>
    <row r="368" spans="1:131" hidden="1" x14ac:dyDescent="0.2">
      <c r="A368" s="164"/>
      <c r="B368" s="164" t="s">
        <v>2230</v>
      </c>
      <c r="C368" s="201">
        <v>1121964380</v>
      </c>
      <c r="D368" s="108" t="s">
        <v>1034</v>
      </c>
      <c r="E368" s="164" t="s">
        <v>291</v>
      </c>
      <c r="F368" s="164" t="s">
        <v>1035</v>
      </c>
      <c r="G368" s="98">
        <v>46043</v>
      </c>
      <c r="H368" s="105">
        <v>13799010</v>
      </c>
      <c r="I368" s="164" t="s">
        <v>2066</v>
      </c>
      <c r="J368" s="98">
        <v>46043</v>
      </c>
      <c r="K368" s="98">
        <v>46179</v>
      </c>
      <c r="L368" s="164" t="s">
        <v>288</v>
      </c>
      <c r="M368" s="164" t="s">
        <v>288</v>
      </c>
      <c r="N368" s="164" t="s">
        <v>288</v>
      </c>
      <c r="O368" s="138">
        <v>5</v>
      </c>
      <c r="P368" s="105">
        <v>4129631</v>
      </c>
      <c r="Q368" s="169">
        <v>46043</v>
      </c>
      <c r="R368" s="160">
        <v>46081</v>
      </c>
      <c r="S368" s="105">
        <v>3021681</v>
      </c>
      <c r="T368" s="102">
        <v>46082</v>
      </c>
      <c r="U368" s="102">
        <v>46112</v>
      </c>
      <c r="V368" s="105">
        <v>3021681</v>
      </c>
      <c r="W368" s="160">
        <v>46113</v>
      </c>
      <c r="X368" s="160">
        <v>46142</v>
      </c>
      <c r="Y368" s="105">
        <v>3021681</v>
      </c>
      <c r="Z368" s="160">
        <v>46143</v>
      </c>
      <c r="AA368" s="160">
        <v>46173</v>
      </c>
      <c r="AB368" s="105">
        <v>604336</v>
      </c>
      <c r="AC368" s="160">
        <v>46174</v>
      </c>
      <c r="AD368" s="160">
        <v>46179</v>
      </c>
      <c r="AE368" s="103"/>
      <c r="AF368" s="160"/>
      <c r="AG368" s="160"/>
      <c r="AH368" s="170"/>
      <c r="AI368" s="108"/>
      <c r="AJ368" s="108"/>
      <c r="AK368" s="170"/>
      <c r="AL368" s="108"/>
      <c r="AM368" s="108"/>
      <c r="AN368" s="170"/>
      <c r="AO368" s="108"/>
      <c r="AP368" s="108"/>
      <c r="AQ368" s="170"/>
      <c r="AR368" s="108"/>
      <c r="AS368" s="108"/>
      <c r="AT368" s="170"/>
      <c r="AU368" s="108"/>
      <c r="AV368" s="108"/>
      <c r="AW368" s="170"/>
      <c r="AX368" s="108"/>
      <c r="AY368" s="108"/>
      <c r="AZ368" s="108"/>
      <c r="BA368" s="108"/>
      <c r="BB368" s="108"/>
      <c r="BC368" s="108"/>
      <c r="BD368" s="108"/>
      <c r="BE368" s="108"/>
      <c r="BF368" s="108"/>
      <c r="BG368" s="108"/>
      <c r="BH368" s="108"/>
      <c r="BI368" s="162" t="s">
        <v>278</v>
      </c>
      <c r="BJ368" s="158" t="s">
        <v>332</v>
      </c>
      <c r="BK368" s="162" t="s">
        <v>280</v>
      </c>
      <c r="BL368" s="138">
        <v>91</v>
      </c>
      <c r="BM368" s="160">
        <v>46043</v>
      </c>
      <c r="BN368" s="176">
        <v>2160201100</v>
      </c>
      <c r="BO368" s="158">
        <v>483</v>
      </c>
      <c r="BP368" s="160">
        <v>46043</v>
      </c>
      <c r="BQ368" s="172">
        <v>13799010</v>
      </c>
      <c r="BR368" s="136"/>
      <c r="BS368" s="137"/>
      <c r="BT368" s="108"/>
      <c r="BU368" s="108"/>
      <c r="BV368" s="108"/>
      <c r="BW368" s="108"/>
      <c r="BX368" s="108"/>
      <c r="BY368" s="161"/>
      <c r="BZ368" s="170"/>
      <c r="CA368" s="108"/>
      <c r="CB368" s="108"/>
      <c r="CC368" s="170"/>
      <c r="CD368" s="108"/>
      <c r="CE368" s="108"/>
      <c r="CF368" s="109"/>
      <c r="CG368" s="109"/>
      <c r="CH368" s="109"/>
      <c r="CI368" s="109"/>
      <c r="CJ368" s="109"/>
      <c r="CK368" s="109"/>
      <c r="CL368" s="109"/>
      <c r="CM368" s="109"/>
      <c r="CN368" s="109"/>
      <c r="CO368" s="109"/>
      <c r="CP368" s="109"/>
      <c r="CQ368" s="109"/>
      <c r="CR368" s="109"/>
      <c r="CS368" s="166" t="s">
        <v>1293</v>
      </c>
      <c r="CT368" s="196">
        <v>1121964380</v>
      </c>
      <c r="CU368" s="158">
        <v>251</v>
      </c>
      <c r="CV368" s="158" t="s">
        <v>1070</v>
      </c>
      <c r="CW368" s="108"/>
      <c r="CX368" s="108"/>
      <c r="CY368" s="138">
        <v>8299</v>
      </c>
      <c r="CZ368" s="138" t="s">
        <v>290</v>
      </c>
      <c r="DA368" s="283">
        <f t="shared" si="18"/>
        <v>13799010</v>
      </c>
      <c r="DB368" s="284">
        <f t="shared" si="19"/>
        <v>0</v>
      </c>
      <c r="DC368" s="283">
        <f t="shared" si="20"/>
        <v>0</v>
      </c>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239" t="s">
        <v>2231</v>
      </c>
      <c r="EA368" s="158" t="s">
        <v>273</v>
      </c>
    </row>
    <row r="369" spans="1:131" hidden="1" x14ac:dyDescent="0.2">
      <c r="A369" s="164"/>
      <c r="B369" s="164" t="s">
        <v>2232</v>
      </c>
      <c r="C369" s="203">
        <v>79325573</v>
      </c>
      <c r="D369" s="108" t="s">
        <v>1090</v>
      </c>
      <c r="E369" s="164" t="s">
        <v>291</v>
      </c>
      <c r="F369" s="164" t="s">
        <v>1091</v>
      </c>
      <c r="G369" s="98">
        <v>46043</v>
      </c>
      <c r="H369" s="105">
        <v>18693394</v>
      </c>
      <c r="I369" s="164" t="s">
        <v>2066</v>
      </c>
      <c r="J369" s="98">
        <v>46043</v>
      </c>
      <c r="K369" s="98">
        <v>46179</v>
      </c>
      <c r="L369" s="164" t="s">
        <v>288</v>
      </c>
      <c r="M369" s="164" t="s">
        <v>288</v>
      </c>
      <c r="N369" s="164" t="s">
        <v>288</v>
      </c>
      <c r="O369" s="138">
        <v>5</v>
      </c>
      <c r="P369" s="105">
        <v>5594373</v>
      </c>
      <c r="Q369" s="169">
        <v>46043</v>
      </c>
      <c r="R369" s="160">
        <v>46081</v>
      </c>
      <c r="S369" s="105">
        <v>4093444</v>
      </c>
      <c r="T369" s="102">
        <v>46082</v>
      </c>
      <c r="U369" s="102">
        <v>46112</v>
      </c>
      <c r="V369" s="105">
        <v>4093444</v>
      </c>
      <c r="W369" s="160">
        <v>46113</v>
      </c>
      <c r="X369" s="160">
        <v>46142</v>
      </c>
      <c r="Y369" s="105">
        <v>4093444</v>
      </c>
      <c r="Z369" s="160">
        <v>46143</v>
      </c>
      <c r="AA369" s="160">
        <v>46173</v>
      </c>
      <c r="AB369" s="105">
        <v>818689</v>
      </c>
      <c r="AC369" s="160">
        <v>46174</v>
      </c>
      <c r="AD369" s="160">
        <v>46179</v>
      </c>
      <c r="AE369" s="103"/>
      <c r="AF369" s="160"/>
      <c r="AG369" s="160"/>
      <c r="AH369" s="108"/>
      <c r="AI369" s="160"/>
      <c r="AJ369" s="160"/>
      <c r="AK369" s="170"/>
      <c r="AL369" s="108"/>
      <c r="AM369" s="108"/>
      <c r="AN369" s="170"/>
      <c r="AO369" s="108"/>
      <c r="AP369" s="108"/>
      <c r="AQ369" s="170"/>
      <c r="AR369" s="108"/>
      <c r="AS369" s="108"/>
      <c r="AT369" s="170"/>
      <c r="AU369" s="108"/>
      <c r="AV369" s="108"/>
      <c r="AW369" s="170"/>
      <c r="AX369" s="108"/>
      <c r="AY369" s="108"/>
      <c r="AZ369" s="108"/>
      <c r="BA369" s="108"/>
      <c r="BB369" s="108"/>
      <c r="BC369" s="108"/>
      <c r="BD369" s="108"/>
      <c r="BE369" s="108"/>
      <c r="BF369" s="108"/>
      <c r="BG369" s="108"/>
      <c r="BH369" s="108"/>
      <c r="BI369" s="162" t="s">
        <v>278</v>
      </c>
      <c r="BJ369" s="158" t="s">
        <v>332</v>
      </c>
      <c r="BK369" s="162" t="s">
        <v>280</v>
      </c>
      <c r="BL369" s="138">
        <v>91</v>
      </c>
      <c r="BM369" s="160">
        <v>46043</v>
      </c>
      <c r="BN369" s="176">
        <v>2160201100</v>
      </c>
      <c r="BO369" s="158">
        <v>408</v>
      </c>
      <c r="BP369" s="160">
        <v>46043</v>
      </c>
      <c r="BQ369" s="172">
        <v>18693394</v>
      </c>
      <c r="BR369" s="136"/>
      <c r="BS369" s="137"/>
      <c r="BT369" s="108"/>
      <c r="BU369" s="108"/>
      <c r="BV369" s="108"/>
      <c r="BW369" s="108"/>
      <c r="BX369" s="108"/>
      <c r="BY369" s="161"/>
      <c r="BZ369" s="170"/>
      <c r="CA369" s="108"/>
      <c r="CB369" s="108"/>
      <c r="CC369" s="170"/>
      <c r="CD369" s="108"/>
      <c r="CE369" s="108"/>
      <c r="CF369" s="109"/>
      <c r="CG369" s="109"/>
      <c r="CH369" s="109"/>
      <c r="CI369" s="109"/>
      <c r="CJ369" s="109"/>
      <c r="CK369" s="109"/>
      <c r="CL369" s="109"/>
      <c r="CM369" s="109"/>
      <c r="CN369" s="109"/>
      <c r="CO369" s="109"/>
      <c r="CP369" s="137"/>
      <c r="CQ369" s="109"/>
      <c r="CR369" s="109"/>
      <c r="CS369" s="166" t="s">
        <v>1107</v>
      </c>
      <c r="CT369" s="168">
        <v>79325573</v>
      </c>
      <c r="CU369" s="158">
        <v>251</v>
      </c>
      <c r="CV369" s="158" t="s">
        <v>1066</v>
      </c>
      <c r="CW369" s="108"/>
      <c r="CX369" s="108"/>
      <c r="CY369" s="162">
        <v>6201</v>
      </c>
      <c r="CZ369" s="162" t="s">
        <v>290</v>
      </c>
      <c r="DA369" s="283">
        <f t="shared" si="18"/>
        <v>18693394</v>
      </c>
      <c r="DB369" s="284">
        <f t="shared" si="19"/>
        <v>0</v>
      </c>
      <c r="DC369" s="283">
        <f t="shared" si="20"/>
        <v>0</v>
      </c>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239" t="s">
        <v>2233</v>
      </c>
      <c r="EA369" s="158" t="s">
        <v>273</v>
      </c>
    </row>
    <row r="370" spans="1:131" hidden="1" x14ac:dyDescent="0.2">
      <c r="A370" s="164"/>
      <c r="B370" s="164" t="s">
        <v>2234</v>
      </c>
      <c r="C370" s="201">
        <v>1121954011</v>
      </c>
      <c r="D370" s="164" t="s">
        <v>1101</v>
      </c>
      <c r="E370" s="164" t="s">
        <v>292</v>
      </c>
      <c r="F370" s="164" t="s">
        <v>983</v>
      </c>
      <c r="G370" s="98">
        <v>46043</v>
      </c>
      <c r="H370" s="105">
        <v>10958201</v>
      </c>
      <c r="I370" s="164" t="s">
        <v>2066</v>
      </c>
      <c r="J370" s="98">
        <v>46043</v>
      </c>
      <c r="K370" s="98">
        <v>46179</v>
      </c>
      <c r="L370" s="164" t="s">
        <v>288</v>
      </c>
      <c r="M370" s="164" t="s">
        <v>288</v>
      </c>
      <c r="N370" s="164" t="s">
        <v>288</v>
      </c>
      <c r="O370" s="138">
        <v>5</v>
      </c>
      <c r="P370" s="105">
        <v>3279462</v>
      </c>
      <c r="Q370" s="169">
        <v>46043</v>
      </c>
      <c r="R370" s="160">
        <v>46081</v>
      </c>
      <c r="S370" s="105">
        <v>2399606</v>
      </c>
      <c r="T370" s="102">
        <v>46082</v>
      </c>
      <c r="U370" s="102">
        <v>46112</v>
      </c>
      <c r="V370" s="105">
        <v>2399606</v>
      </c>
      <c r="W370" s="160">
        <v>46113</v>
      </c>
      <c r="X370" s="160">
        <v>46142</v>
      </c>
      <c r="Y370" s="105">
        <v>2399606</v>
      </c>
      <c r="Z370" s="160">
        <v>46143</v>
      </c>
      <c r="AA370" s="160">
        <v>46173</v>
      </c>
      <c r="AB370" s="105">
        <v>479921</v>
      </c>
      <c r="AC370" s="160">
        <v>46174</v>
      </c>
      <c r="AD370" s="160">
        <v>46179</v>
      </c>
      <c r="AE370" s="103"/>
      <c r="AF370" s="160"/>
      <c r="AG370" s="160"/>
      <c r="AH370" s="170"/>
      <c r="AI370" s="108"/>
      <c r="AJ370" s="108"/>
      <c r="AK370" s="170"/>
      <c r="AL370" s="108"/>
      <c r="AM370" s="108"/>
      <c r="AN370" s="170"/>
      <c r="AO370" s="108"/>
      <c r="AP370" s="108"/>
      <c r="AQ370" s="170"/>
      <c r="AR370" s="108"/>
      <c r="AS370" s="108"/>
      <c r="AT370" s="170"/>
      <c r="AU370" s="108"/>
      <c r="AV370" s="108"/>
      <c r="AW370" s="170"/>
      <c r="AX370" s="108"/>
      <c r="AY370" s="108"/>
      <c r="AZ370" s="108"/>
      <c r="BA370" s="108"/>
      <c r="BB370" s="108"/>
      <c r="BC370" s="108"/>
      <c r="BD370" s="108"/>
      <c r="BE370" s="108"/>
      <c r="BF370" s="108"/>
      <c r="BG370" s="108"/>
      <c r="BH370" s="108"/>
      <c r="BI370" s="162" t="s">
        <v>278</v>
      </c>
      <c r="BJ370" s="158" t="s">
        <v>332</v>
      </c>
      <c r="BK370" s="162" t="s">
        <v>280</v>
      </c>
      <c r="BL370" s="138">
        <v>91</v>
      </c>
      <c r="BM370" s="160">
        <v>46043</v>
      </c>
      <c r="BN370" s="176">
        <v>2160201100</v>
      </c>
      <c r="BO370" s="158">
        <v>479</v>
      </c>
      <c r="BP370" s="160">
        <v>46043</v>
      </c>
      <c r="BQ370" s="172">
        <v>10958201</v>
      </c>
      <c r="BR370" s="136"/>
      <c r="BS370" s="137"/>
      <c r="BT370" s="108"/>
      <c r="BU370" s="108"/>
      <c r="BV370" s="108"/>
      <c r="BW370" s="108"/>
      <c r="BX370" s="108"/>
      <c r="BY370" s="161"/>
      <c r="BZ370" s="170"/>
      <c r="CA370" s="108"/>
      <c r="CB370" s="108"/>
      <c r="CC370" s="170"/>
      <c r="CD370" s="108"/>
      <c r="CE370" s="108"/>
      <c r="CF370" s="109"/>
      <c r="CG370" s="109"/>
      <c r="CH370" s="109"/>
      <c r="CI370" s="109"/>
      <c r="CJ370" s="109"/>
      <c r="CK370" s="109"/>
      <c r="CL370" s="109"/>
      <c r="CM370" s="109"/>
      <c r="CN370" s="109"/>
      <c r="CO370" s="109"/>
      <c r="CP370" s="109"/>
      <c r="CQ370" s="109"/>
      <c r="CR370" s="109"/>
      <c r="CS370" s="151" t="s">
        <v>2207</v>
      </c>
      <c r="CT370" s="167">
        <v>1121954011</v>
      </c>
      <c r="CU370" s="158">
        <v>189</v>
      </c>
      <c r="CV370" s="158" t="s">
        <v>2208</v>
      </c>
      <c r="CW370" s="108"/>
      <c r="CX370" s="108"/>
      <c r="CY370" s="162">
        <v>7490</v>
      </c>
      <c r="CZ370" s="162" t="s">
        <v>290</v>
      </c>
      <c r="DA370" s="283">
        <f t="shared" si="18"/>
        <v>10958201</v>
      </c>
      <c r="DB370" s="284">
        <f t="shared" si="19"/>
        <v>0</v>
      </c>
      <c r="DC370" s="283">
        <f t="shared" si="20"/>
        <v>0</v>
      </c>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239" t="s">
        <v>2235</v>
      </c>
      <c r="EA370" s="158" t="s">
        <v>273</v>
      </c>
    </row>
    <row r="371" spans="1:131" hidden="1" x14ac:dyDescent="0.2">
      <c r="A371" s="164"/>
      <c r="B371" s="164" t="s">
        <v>2236</v>
      </c>
      <c r="C371" s="277">
        <v>1010129859</v>
      </c>
      <c r="D371" s="204" t="s">
        <v>2237</v>
      </c>
      <c r="E371" s="164" t="s">
        <v>292</v>
      </c>
      <c r="F371" s="164" t="s">
        <v>1100</v>
      </c>
      <c r="G371" s="98">
        <v>46043</v>
      </c>
      <c r="H371" s="105">
        <v>10958201</v>
      </c>
      <c r="I371" s="164" t="s">
        <v>2066</v>
      </c>
      <c r="J371" s="98">
        <v>46043</v>
      </c>
      <c r="K371" s="98">
        <v>46179</v>
      </c>
      <c r="L371" s="164" t="s">
        <v>288</v>
      </c>
      <c r="M371" s="164" t="s">
        <v>288</v>
      </c>
      <c r="N371" s="164" t="s">
        <v>288</v>
      </c>
      <c r="O371" s="138">
        <v>5</v>
      </c>
      <c r="P371" s="105">
        <v>3279462</v>
      </c>
      <c r="Q371" s="169">
        <v>46043</v>
      </c>
      <c r="R371" s="160">
        <v>46081</v>
      </c>
      <c r="S371" s="105">
        <v>2399606</v>
      </c>
      <c r="T371" s="102">
        <v>46082</v>
      </c>
      <c r="U371" s="102">
        <v>46112</v>
      </c>
      <c r="V371" s="105">
        <v>2399606</v>
      </c>
      <c r="W371" s="160">
        <v>46113</v>
      </c>
      <c r="X371" s="160">
        <v>46142</v>
      </c>
      <c r="Y371" s="105">
        <v>2399606</v>
      </c>
      <c r="Z371" s="160">
        <v>46143</v>
      </c>
      <c r="AA371" s="160">
        <v>46173</v>
      </c>
      <c r="AB371" s="105">
        <v>479921</v>
      </c>
      <c r="AC371" s="160">
        <v>46174</v>
      </c>
      <c r="AD371" s="160">
        <v>46179</v>
      </c>
      <c r="AE371" s="103"/>
      <c r="AF371" s="160"/>
      <c r="AG371" s="160"/>
      <c r="AH371" s="108"/>
      <c r="AI371" s="160"/>
      <c r="AJ371" s="160"/>
      <c r="AK371" s="170"/>
      <c r="AL371" s="108"/>
      <c r="AM371" s="108"/>
      <c r="AN371" s="170"/>
      <c r="AO371" s="108"/>
      <c r="AP371" s="108"/>
      <c r="AQ371" s="170"/>
      <c r="AR371" s="108"/>
      <c r="AS371" s="108"/>
      <c r="AT371" s="170"/>
      <c r="AU371" s="108"/>
      <c r="AV371" s="108"/>
      <c r="AW371" s="170"/>
      <c r="AX371" s="108"/>
      <c r="AY371" s="108"/>
      <c r="AZ371" s="108"/>
      <c r="BA371" s="108"/>
      <c r="BB371" s="108"/>
      <c r="BC371" s="108"/>
      <c r="BD371" s="108"/>
      <c r="BE371" s="108"/>
      <c r="BF371" s="108"/>
      <c r="BG371" s="108"/>
      <c r="BH371" s="108"/>
      <c r="BI371" s="162" t="s">
        <v>278</v>
      </c>
      <c r="BJ371" s="158" t="s">
        <v>332</v>
      </c>
      <c r="BK371" s="162" t="s">
        <v>280</v>
      </c>
      <c r="BL371" s="138">
        <v>91</v>
      </c>
      <c r="BM371" s="160">
        <v>46043</v>
      </c>
      <c r="BN371" s="176">
        <v>2160201100</v>
      </c>
      <c r="BO371" s="158">
        <v>426</v>
      </c>
      <c r="BP371" s="160">
        <v>46043</v>
      </c>
      <c r="BQ371" s="172">
        <v>10958201</v>
      </c>
      <c r="BR371" s="136"/>
      <c r="BS371" s="137"/>
      <c r="BT371" s="108"/>
      <c r="BU371" s="108"/>
      <c r="BV371" s="108"/>
      <c r="BW371" s="108"/>
      <c r="BX371" s="108"/>
      <c r="BY371" s="161"/>
      <c r="BZ371" s="170"/>
      <c r="CA371" s="108"/>
      <c r="CB371" s="108"/>
      <c r="CC371" s="170"/>
      <c r="CD371" s="108"/>
      <c r="CE371" s="108"/>
      <c r="CF371" s="109"/>
      <c r="CG371" s="109"/>
      <c r="CH371" s="109"/>
      <c r="CI371" s="109"/>
      <c r="CJ371" s="109"/>
      <c r="CK371" s="109"/>
      <c r="CL371" s="109"/>
      <c r="CM371" s="109"/>
      <c r="CN371" s="109"/>
      <c r="CO371" s="109"/>
      <c r="CP371" s="137"/>
      <c r="CQ371" s="109"/>
      <c r="CR371" s="109"/>
      <c r="CS371" s="179" t="s">
        <v>1298</v>
      </c>
      <c r="CT371" s="287">
        <v>1010129859</v>
      </c>
      <c r="CU371" s="158">
        <v>251</v>
      </c>
      <c r="CV371" s="158" t="s">
        <v>1299</v>
      </c>
      <c r="CW371" s="108"/>
      <c r="CX371" s="108"/>
      <c r="CY371" s="164">
        <v>8560</v>
      </c>
      <c r="CZ371" s="159" t="s">
        <v>289</v>
      </c>
      <c r="DA371" s="283">
        <f t="shared" si="18"/>
        <v>10958201</v>
      </c>
      <c r="DB371" s="284">
        <f t="shared" si="19"/>
        <v>0</v>
      </c>
      <c r="DC371" s="283">
        <f t="shared" si="20"/>
        <v>0</v>
      </c>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239" t="s">
        <v>2238</v>
      </c>
      <c r="EA371" s="158" t="s">
        <v>273</v>
      </c>
    </row>
    <row r="372" spans="1:131" hidden="1" x14ac:dyDescent="0.2">
      <c r="A372" s="164"/>
      <c r="B372" s="164" t="s">
        <v>2239</v>
      </c>
      <c r="C372" s="201">
        <v>1095822674</v>
      </c>
      <c r="D372" s="164" t="s">
        <v>989</v>
      </c>
      <c r="E372" s="164" t="s">
        <v>291</v>
      </c>
      <c r="F372" s="164" t="s">
        <v>990</v>
      </c>
      <c r="G372" s="98">
        <v>46043</v>
      </c>
      <c r="H372" s="105">
        <v>15470392</v>
      </c>
      <c r="I372" s="164" t="s">
        <v>2066</v>
      </c>
      <c r="J372" s="98">
        <v>46043</v>
      </c>
      <c r="K372" s="98">
        <v>46179</v>
      </c>
      <c r="L372" s="164" t="s">
        <v>288</v>
      </c>
      <c r="M372" s="164" t="s">
        <v>288</v>
      </c>
      <c r="N372" s="164" t="s">
        <v>288</v>
      </c>
      <c r="O372" s="138">
        <v>5</v>
      </c>
      <c r="P372" s="105">
        <v>4629825</v>
      </c>
      <c r="Q372" s="169">
        <v>46043</v>
      </c>
      <c r="R372" s="160">
        <v>46081</v>
      </c>
      <c r="S372" s="105">
        <v>3387677</v>
      </c>
      <c r="T372" s="102">
        <v>46082</v>
      </c>
      <c r="U372" s="102">
        <v>46112</v>
      </c>
      <c r="V372" s="105">
        <v>3387677</v>
      </c>
      <c r="W372" s="160">
        <v>46113</v>
      </c>
      <c r="X372" s="160">
        <v>46142</v>
      </c>
      <c r="Y372" s="105">
        <v>3387677</v>
      </c>
      <c r="Z372" s="160">
        <v>46143</v>
      </c>
      <c r="AA372" s="160">
        <v>46173</v>
      </c>
      <c r="AB372" s="105">
        <v>677536</v>
      </c>
      <c r="AC372" s="160">
        <v>46174</v>
      </c>
      <c r="AD372" s="160">
        <v>46179</v>
      </c>
      <c r="AE372" s="103"/>
      <c r="AF372" s="160"/>
      <c r="AG372" s="160"/>
      <c r="AH372" s="170"/>
      <c r="AI372" s="108"/>
      <c r="AJ372" s="108"/>
      <c r="AK372" s="170"/>
      <c r="AL372" s="108"/>
      <c r="AM372" s="108"/>
      <c r="AN372" s="170"/>
      <c r="AO372" s="108"/>
      <c r="AP372" s="108"/>
      <c r="AQ372" s="170"/>
      <c r="AR372" s="108"/>
      <c r="AS372" s="108"/>
      <c r="AT372" s="170"/>
      <c r="AU372" s="108"/>
      <c r="AV372" s="108"/>
      <c r="AW372" s="170"/>
      <c r="AX372" s="108"/>
      <c r="AY372" s="108"/>
      <c r="AZ372" s="108"/>
      <c r="BA372" s="108"/>
      <c r="BB372" s="108"/>
      <c r="BC372" s="108"/>
      <c r="BD372" s="108"/>
      <c r="BE372" s="108"/>
      <c r="BF372" s="108"/>
      <c r="BG372" s="108"/>
      <c r="BH372" s="108"/>
      <c r="BI372" s="162" t="s">
        <v>278</v>
      </c>
      <c r="BJ372" s="158" t="s">
        <v>332</v>
      </c>
      <c r="BK372" s="162" t="s">
        <v>280</v>
      </c>
      <c r="BL372" s="138">
        <v>91</v>
      </c>
      <c r="BM372" s="160">
        <v>46043</v>
      </c>
      <c r="BN372" s="176">
        <v>2160201100</v>
      </c>
      <c r="BO372" s="158">
        <v>433</v>
      </c>
      <c r="BP372" s="160">
        <v>46043</v>
      </c>
      <c r="BQ372" s="172">
        <v>15470392</v>
      </c>
      <c r="BR372" s="136"/>
      <c r="BS372" s="137"/>
      <c r="BT372" s="108"/>
      <c r="BU372" s="108"/>
      <c r="BV372" s="108"/>
      <c r="BW372" s="108"/>
      <c r="BX372" s="108"/>
      <c r="BY372" s="161"/>
      <c r="BZ372" s="170"/>
      <c r="CA372" s="108"/>
      <c r="CB372" s="108"/>
      <c r="CC372" s="170"/>
      <c r="CD372" s="108"/>
      <c r="CE372" s="108"/>
      <c r="CF372" s="109"/>
      <c r="CG372" s="109"/>
      <c r="CH372" s="109"/>
      <c r="CI372" s="109"/>
      <c r="CJ372" s="109"/>
      <c r="CK372" s="109"/>
      <c r="CL372" s="109"/>
      <c r="CM372" s="109"/>
      <c r="CN372" s="109"/>
      <c r="CO372" s="109"/>
      <c r="CP372" s="109"/>
      <c r="CQ372" s="109"/>
      <c r="CR372" s="109"/>
      <c r="CS372" s="166" t="s">
        <v>1046</v>
      </c>
      <c r="CT372" s="167">
        <v>1095822674</v>
      </c>
      <c r="CU372" s="158">
        <v>251</v>
      </c>
      <c r="CV372" s="158" t="s">
        <v>2192</v>
      </c>
      <c r="CW372" s="108"/>
      <c r="CX372" s="108"/>
      <c r="CY372" s="162">
        <v>7490</v>
      </c>
      <c r="CZ372" s="162" t="s">
        <v>290</v>
      </c>
      <c r="DA372" s="283">
        <f t="shared" si="18"/>
        <v>15470392</v>
      </c>
      <c r="DB372" s="284">
        <f t="shared" si="19"/>
        <v>0</v>
      </c>
      <c r="DC372" s="283">
        <f t="shared" si="20"/>
        <v>0</v>
      </c>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239" t="s">
        <v>2240</v>
      </c>
      <c r="EA372" s="158" t="s">
        <v>273</v>
      </c>
    </row>
    <row r="373" spans="1:131" hidden="1" x14ac:dyDescent="0.2">
      <c r="A373" s="164"/>
      <c r="B373" s="164" t="s">
        <v>2241</v>
      </c>
      <c r="C373" s="201">
        <v>1010129630</v>
      </c>
      <c r="D373" s="164" t="s">
        <v>1320</v>
      </c>
      <c r="E373" s="164" t="s">
        <v>292</v>
      </c>
      <c r="F373" s="164" t="s">
        <v>1100</v>
      </c>
      <c r="G373" s="98">
        <v>46043</v>
      </c>
      <c r="H373" s="105">
        <v>10958201</v>
      </c>
      <c r="I373" s="164" t="s">
        <v>2066</v>
      </c>
      <c r="J373" s="98">
        <v>46043</v>
      </c>
      <c r="K373" s="98">
        <v>46179</v>
      </c>
      <c r="L373" s="164" t="s">
        <v>288</v>
      </c>
      <c r="M373" s="164" t="s">
        <v>288</v>
      </c>
      <c r="N373" s="164" t="s">
        <v>288</v>
      </c>
      <c r="O373" s="138">
        <v>5</v>
      </c>
      <c r="P373" s="105">
        <v>3279462</v>
      </c>
      <c r="Q373" s="169">
        <v>46043</v>
      </c>
      <c r="R373" s="160">
        <v>46081</v>
      </c>
      <c r="S373" s="105">
        <v>2399606</v>
      </c>
      <c r="T373" s="102">
        <v>46082</v>
      </c>
      <c r="U373" s="102">
        <v>46112</v>
      </c>
      <c r="V373" s="105">
        <v>2399606</v>
      </c>
      <c r="W373" s="160">
        <v>46113</v>
      </c>
      <c r="X373" s="160">
        <v>46142</v>
      </c>
      <c r="Y373" s="105">
        <v>2399606</v>
      </c>
      <c r="Z373" s="160">
        <v>46143</v>
      </c>
      <c r="AA373" s="160">
        <v>46173</v>
      </c>
      <c r="AB373" s="105">
        <v>479921</v>
      </c>
      <c r="AC373" s="160">
        <v>46174</v>
      </c>
      <c r="AD373" s="160">
        <v>46179</v>
      </c>
      <c r="AE373" s="103"/>
      <c r="AF373" s="160"/>
      <c r="AG373" s="160"/>
      <c r="AH373" s="108"/>
      <c r="AI373" s="160"/>
      <c r="AJ373" s="160"/>
      <c r="AK373" s="170"/>
      <c r="AL373" s="108"/>
      <c r="AM373" s="108"/>
      <c r="AN373" s="170"/>
      <c r="AO373" s="108"/>
      <c r="AP373" s="108"/>
      <c r="AQ373" s="170"/>
      <c r="AR373" s="108"/>
      <c r="AS373" s="108"/>
      <c r="AT373" s="170"/>
      <c r="AU373" s="108"/>
      <c r="AV373" s="108"/>
      <c r="AW373" s="170"/>
      <c r="AX373" s="108"/>
      <c r="AY373" s="108"/>
      <c r="AZ373" s="108"/>
      <c r="BA373" s="108"/>
      <c r="BB373" s="108"/>
      <c r="BC373" s="108"/>
      <c r="BD373" s="108"/>
      <c r="BE373" s="108"/>
      <c r="BF373" s="108"/>
      <c r="BG373" s="108"/>
      <c r="BH373" s="108"/>
      <c r="BI373" s="162" t="s">
        <v>278</v>
      </c>
      <c r="BJ373" s="158" t="s">
        <v>332</v>
      </c>
      <c r="BK373" s="162" t="s">
        <v>280</v>
      </c>
      <c r="BL373" s="138">
        <v>91</v>
      </c>
      <c r="BM373" s="160">
        <v>46043</v>
      </c>
      <c r="BN373" s="176">
        <v>2160201100</v>
      </c>
      <c r="BO373" s="158">
        <v>425</v>
      </c>
      <c r="BP373" s="160">
        <v>46043</v>
      </c>
      <c r="BQ373" s="172">
        <v>10958201</v>
      </c>
      <c r="BR373" s="136"/>
      <c r="BS373" s="137"/>
      <c r="BT373" s="108"/>
      <c r="BU373" s="108"/>
      <c r="BV373" s="108"/>
      <c r="BW373" s="108"/>
      <c r="BX373" s="108"/>
      <c r="BY373" s="161"/>
      <c r="BZ373" s="170"/>
      <c r="CA373" s="108"/>
      <c r="CB373" s="108"/>
      <c r="CC373" s="170"/>
      <c r="CD373" s="108"/>
      <c r="CE373" s="108"/>
      <c r="CF373" s="109"/>
      <c r="CG373" s="109"/>
      <c r="CH373" s="109"/>
      <c r="CI373" s="109"/>
      <c r="CJ373" s="109"/>
      <c r="CK373" s="109"/>
      <c r="CL373" s="109"/>
      <c r="CM373" s="109"/>
      <c r="CN373" s="109"/>
      <c r="CO373" s="109"/>
      <c r="CP373" s="137"/>
      <c r="CQ373" s="109"/>
      <c r="CR373" s="109"/>
      <c r="CS373" s="198" t="s">
        <v>1298</v>
      </c>
      <c r="CT373" s="167">
        <v>1010129630</v>
      </c>
      <c r="CU373" s="158">
        <v>251</v>
      </c>
      <c r="CV373" s="158" t="s">
        <v>1299</v>
      </c>
      <c r="CW373" s="108"/>
      <c r="CX373" s="108"/>
      <c r="CY373" s="246">
        <v>8299</v>
      </c>
      <c r="CZ373" s="246" t="s">
        <v>290</v>
      </c>
      <c r="DA373" s="283">
        <f t="shared" si="18"/>
        <v>10958201</v>
      </c>
      <c r="DB373" s="284">
        <f t="shared" si="19"/>
        <v>0</v>
      </c>
      <c r="DC373" s="283">
        <f t="shared" si="20"/>
        <v>0</v>
      </c>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239" t="s">
        <v>2242</v>
      </c>
      <c r="EA373" s="158" t="s">
        <v>273</v>
      </c>
    </row>
    <row r="374" spans="1:131" hidden="1" x14ac:dyDescent="0.2">
      <c r="A374" s="164"/>
      <c r="B374" s="164" t="s">
        <v>2243</v>
      </c>
      <c r="C374" s="201">
        <v>1096482067</v>
      </c>
      <c r="D374" s="164" t="s">
        <v>991</v>
      </c>
      <c r="E374" s="164" t="s">
        <v>292</v>
      </c>
      <c r="F374" s="164" t="s">
        <v>992</v>
      </c>
      <c r="G374" s="98">
        <v>46043</v>
      </c>
      <c r="H374" s="105">
        <v>10958201</v>
      </c>
      <c r="I374" s="164" t="s">
        <v>2066</v>
      </c>
      <c r="J374" s="98">
        <v>46043</v>
      </c>
      <c r="K374" s="98">
        <v>46179</v>
      </c>
      <c r="L374" s="164" t="s">
        <v>288</v>
      </c>
      <c r="M374" s="164" t="s">
        <v>288</v>
      </c>
      <c r="N374" s="164" t="s">
        <v>288</v>
      </c>
      <c r="O374" s="138">
        <v>5</v>
      </c>
      <c r="P374" s="105">
        <v>3279462</v>
      </c>
      <c r="Q374" s="169">
        <v>46043</v>
      </c>
      <c r="R374" s="160">
        <v>46081</v>
      </c>
      <c r="S374" s="105">
        <v>2399606</v>
      </c>
      <c r="T374" s="102">
        <v>46082</v>
      </c>
      <c r="U374" s="102">
        <v>46112</v>
      </c>
      <c r="V374" s="105">
        <v>2399606</v>
      </c>
      <c r="W374" s="160">
        <v>46113</v>
      </c>
      <c r="X374" s="160">
        <v>46142</v>
      </c>
      <c r="Y374" s="105">
        <v>2399606</v>
      </c>
      <c r="Z374" s="160">
        <v>46143</v>
      </c>
      <c r="AA374" s="160">
        <v>46173</v>
      </c>
      <c r="AB374" s="105">
        <v>479921</v>
      </c>
      <c r="AC374" s="160">
        <v>46174</v>
      </c>
      <c r="AD374" s="160">
        <v>46179</v>
      </c>
      <c r="AE374" s="103"/>
      <c r="AF374" s="160"/>
      <c r="AG374" s="160"/>
      <c r="AH374" s="108"/>
      <c r="AI374" s="160"/>
      <c r="AJ374" s="160"/>
      <c r="AK374" s="170"/>
      <c r="AL374" s="108"/>
      <c r="AM374" s="108"/>
      <c r="AN374" s="170"/>
      <c r="AO374" s="108"/>
      <c r="AP374" s="108"/>
      <c r="AQ374" s="170"/>
      <c r="AR374" s="108"/>
      <c r="AS374" s="108"/>
      <c r="AT374" s="170"/>
      <c r="AU374" s="108"/>
      <c r="AV374" s="108"/>
      <c r="AW374" s="170"/>
      <c r="AX374" s="108"/>
      <c r="AY374" s="108"/>
      <c r="AZ374" s="108"/>
      <c r="BA374" s="108"/>
      <c r="BB374" s="108"/>
      <c r="BC374" s="108"/>
      <c r="BD374" s="108"/>
      <c r="BE374" s="108"/>
      <c r="BF374" s="108"/>
      <c r="BG374" s="108"/>
      <c r="BH374" s="108"/>
      <c r="BI374" s="162" t="s">
        <v>278</v>
      </c>
      <c r="BJ374" s="158" t="s">
        <v>332</v>
      </c>
      <c r="BK374" s="162" t="s">
        <v>280</v>
      </c>
      <c r="BL374" s="138">
        <v>91</v>
      </c>
      <c r="BM374" s="160">
        <v>46043</v>
      </c>
      <c r="BN374" s="176">
        <v>2160201100</v>
      </c>
      <c r="BO374" s="158">
        <v>434</v>
      </c>
      <c r="BP374" s="160">
        <v>46043</v>
      </c>
      <c r="BQ374" s="172">
        <v>10958201</v>
      </c>
      <c r="BR374" s="136"/>
      <c r="BS374" s="137"/>
      <c r="BT374" s="108"/>
      <c r="BU374" s="108"/>
      <c r="BV374" s="108"/>
      <c r="BW374" s="108"/>
      <c r="BX374" s="108"/>
      <c r="BY374" s="161"/>
      <c r="BZ374" s="170"/>
      <c r="CA374" s="108"/>
      <c r="CB374" s="108"/>
      <c r="CC374" s="170"/>
      <c r="CD374" s="108"/>
      <c r="CE374" s="108"/>
      <c r="CF374" s="109"/>
      <c r="CG374" s="109"/>
      <c r="CH374" s="109"/>
      <c r="CI374" s="109"/>
      <c r="CJ374" s="109"/>
      <c r="CK374" s="109"/>
      <c r="CL374" s="109"/>
      <c r="CM374" s="109"/>
      <c r="CN374" s="109"/>
      <c r="CO374" s="109"/>
      <c r="CP374" s="137"/>
      <c r="CQ374" s="109"/>
      <c r="CR374" s="109"/>
      <c r="CS374" s="151" t="s">
        <v>1047</v>
      </c>
      <c r="CT374" s="167">
        <v>1096482067</v>
      </c>
      <c r="CU374" s="158">
        <v>251</v>
      </c>
      <c r="CV374" s="158" t="s">
        <v>2244</v>
      </c>
      <c r="CW374" s="108"/>
      <c r="CX374" s="108"/>
      <c r="CY374" s="162">
        <v>8299</v>
      </c>
      <c r="CZ374" s="162" t="s">
        <v>290</v>
      </c>
      <c r="DA374" s="283">
        <f t="shared" si="18"/>
        <v>10958201</v>
      </c>
      <c r="DB374" s="284">
        <f t="shared" si="19"/>
        <v>0</v>
      </c>
      <c r="DC374" s="283">
        <f t="shared" si="20"/>
        <v>0</v>
      </c>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239" t="s">
        <v>2245</v>
      </c>
      <c r="EA374" s="180" t="s">
        <v>273</v>
      </c>
    </row>
    <row r="375" spans="1:131" hidden="1" x14ac:dyDescent="0.2">
      <c r="A375" s="202"/>
      <c r="B375" s="164" t="s">
        <v>2246</v>
      </c>
      <c r="C375" s="201">
        <v>40334161</v>
      </c>
      <c r="D375" s="164" t="s">
        <v>672</v>
      </c>
      <c r="E375" s="164" t="s">
        <v>291</v>
      </c>
      <c r="F375" s="164" t="s">
        <v>673</v>
      </c>
      <c r="G375" s="98">
        <v>46043</v>
      </c>
      <c r="H375" s="105">
        <v>17626473</v>
      </c>
      <c r="I375" s="164" t="s">
        <v>2090</v>
      </c>
      <c r="J375" s="98">
        <v>46043</v>
      </c>
      <c r="K375" s="98">
        <v>46218</v>
      </c>
      <c r="L375" s="164" t="s">
        <v>288</v>
      </c>
      <c r="M375" s="164" t="s">
        <v>288</v>
      </c>
      <c r="N375" s="164" t="s">
        <v>288</v>
      </c>
      <c r="O375" s="138">
        <v>6</v>
      </c>
      <c r="P375" s="105">
        <v>4028908</v>
      </c>
      <c r="Q375" s="169">
        <v>46043</v>
      </c>
      <c r="R375" s="160">
        <v>46081</v>
      </c>
      <c r="S375" s="105">
        <v>3021681</v>
      </c>
      <c r="T375" s="102">
        <v>46082</v>
      </c>
      <c r="U375" s="102">
        <v>46112</v>
      </c>
      <c r="V375" s="105">
        <v>3021681</v>
      </c>
      <c r="W375" s="160">
        <v>46113</v>
      </c>
      <c r="X375" s="160">
        <v>46142</v>
      </c>
      <c r="Y375" s="105">
        <v>3021681</v>
      </c>
      <c r="Z375" s="160">
        <v>46143</v>
      </c>
      <c r="AA375" s="160">
        <v>46173</v>
      </c>
      <c r="AB375" s="105">
        <v>3021681</v>
      </c>
      <c r="AC375" s="160">
        <v>46174</v>
      </c>
      <c r="AD375" s="160">
        <v>46203</v>
      </c>
      <c r="AE375" s="103">
        <v>1510841</v>
      </c>
      <c r="AF375" s="160">
        <v>46204</v>
      </c>
      <c r="AG375" s="160">
        <v>46218</v>
      </c>
      <c r="AH375" s="170"/>
      <c r="AI375" s="108"/>
      <c r="AJ375" s="108"/>
      <c r="AK375" s="170"/>
      <c r="AL375" s="108"/>
      <c r="AM375" s="108"/>
      <c r="AN375" s="170"/>
      <c r="AO375" s="108"/>
      <c r="AP375" s="108"/>
      <c r="AQ375" s="170"/>
      <c r="AR375" s="108"/>
      <c r="AS375" s="108"/>
      <c r="AT375" s="170"/>
      <c r="AU375" s="108"/>
      <c r="AV375" s="108"/>
      <c r="AW375" s="170"/>
      <c r="AX375" s="108"/>
      <c r="AY375" s="108"/>
      <c r="AZ375" s="108"/>
      <c r="BA375" s="108"/>
      <c r="BB375" s="108"/>
      <c r="BC375" s="108"/>
      <c r="BD375" s="108"/>
      <c r="BE375" s="108"/>
      <c r="BF375" s="108"/>
      <c r="BG375" s="108"/>
      <c r="BH375" s="108"/>
      <c r="BI375" s="162" t="s">
        <v>278</v>
      </c>
      <c r="BJ375" s="158" t="s">
        <v>332</v>
      </c>
      <c r="BK375" s="162" t="s">
        <v>280</v>
      </c>
      <c r="BL375" s="138">
        <v>91</v>
      </c>
      <c r="BM375" s="160">
        <v>46043</v>
      </c>
      <c r="BN375" s="176">
        <v>2160201100</v>
      </c>
      <c r="BO375" s="158">
        <v>387</v>
      </c>
      <c r="BP375" s="160">
        <v>46043</v>
      </c>
      <c r="BQ375" s="172">
        <v>17626473</v>
      </c>
      <c r="BR375" s="136"/>
      <c r="BS375" s="137"/>
      <c r="BT375" s="108"/>
      <c r="BU375" s="108"/>
      <c r="BV375" s="108"/>
      <c r="BW375" s="108"/>
      <c r="BX375" s="108"/>
      <c r="BY375" s="161"/>
      <c r="BZ375" s="170"/>
      <c r="CA375" s="108"/>
      <c r="CB375" s="108"/>
      <c r="CC375" s="170"/>
      <c r="CD375" s="108"/>
      <c r="CE375" s="108"/>
      <c r="CF375" s="109"/>
      <c r="CG375" s="109"/>
      <c r="CH375" s="109"/>
      <c r="CI375" s="109"/>
      <c r="CJ375" s="109"/>
      <c r="CK375" s="109"/>
      <c r="CL375" s="109"/>
      <c r="CM375" s="109"/>
      <c r="CN375" s="109"/>
      <c r="CO375" s="109"/>
      <c r="CP375" s="109"/>
      <c r="CQ375" s="109"/>
      <c r="CR375" s="109"/>
      <c r="CS375" s="166" t="s">
        <v>751</v>
      </c>
      <c r="CT375" s="167">
        <v>40334161.700000003</v>
      </c>
      <c r="CU375" s="158">
        <v>252</v>
      </c>
      <c r="CV375" s="158" t="s">
        <v>804</v>
      </c>
      <c r="CW375" s="108"/>
      <c r="CX375" s="108"/>
      <c r="CY375" s="162">
        <v>6920</v>
      </c>
      <c r="CZ375" s="162" t="s">
        <v>289</v>
      </c>
      <c r="DA375" s="283">
        <f t="shared" si="18"/>
        <v>17626473</v>
      </c>
      <c r="DB375" s="284">
        <f t="shared" si="19"/>
        <v>0</v>
      </c>
      <c r="DC375" s="283">
        <f t="shared" si="20"/>
        <v>0</v>
      </c>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239" t="s">
        <v>2247</v>
      </c>
      <c r="EA375" s="180" t="s">
        <v>273</v>
      </c>
    </row>
    <row r="376" spans="1:131" hidden="1" x14ac:dyDescent="0.2">
      <c r="A376" s="200"/>
      <c r="B376" s="164" t="s">
        <v>2248</v>
      </c>
      <c r="C376" s="203">
        <v>1121833600</v>
      </c>
      <c r="D376" s="108" t="s">
        <v>674</v>
      </c>
      <c r="E376" s="164" t="s">
        <v>292</v>
      </c>
      <c r="F376" s="108" t="s">
        <v>1210</v>
      </c>
      <c r="G376" s="98">
        <v>46043</v>
      </c>
      <c r="H376" s="105">
        <v>13997702</v>
      </c>
      <c r="I376" s="164" t="s">
        <v>2090</v>
      </c>
      <c r="J376" s="98">
        <v>46043</v>
      </c>
      <c r="K376" s="98">
        <v>46218</v>
      </c>
      <c r="L376" s="164" t="s">
        <v>288</v>
      </c>
      <c r="M376" s="164" t="s">
        <v>288</v>
      </c>
      <c r="N376" s="164" t="s">
        <v>288</v>
      </c>
      <c r="O376" s="138">
        <v>6</v>
      </c>
      <c r="P376" s="105">
        <v>3199475</v>
      </c>
      <c r="Q376" s="169">
        <v>46043</v>
      </c>
      <c r="R376" s="160">
        <v>46081</v>
      </c>
      <c r="S376" s="105">
        <v>2399606</v>
      </c>
      <c r="T376" s="102">
        <v>46082</v>
      </c>
      <c r="U376" s="102">
        <v>46112</v>
      </c>
      <c r="V376" s="105">
        <v>2399606</v>
      </c>
      <c r="W376" s="160">
        <v>46113</v>
      </c>
      <c r="X376" s="160">
        <v>46142</v>
      </c>
      <c r="Y376" s="105">
        <v>2399606</v>
      </c>
      <c r="Z376" s="160">
        <v>46143</v>
      </c>
      <c r="AA376" s="160">
        <v>46173</v>
      </c>
      <c r="AB376" s="105">
        <v>2399606</v>
      </c>
      <c r="AC376" s="160">
        <v>46174</v>
      </c>
      <c r="AD376" s="160">
        <v>46203</v>
      </c>
      <c r="AE376" s="103">
        <v>1199803</v>
      </c>
      <c r="AF376" s="160">
        <v>46204</v>
      </c>
      <c r="AG376" s="160">
        <v>46218</v>
      </c>
      <c r="AH376" s="108"/>
      <c r="AI376" s="160"/>
      <c r="AJ376" s="160"/>
      <c r="AK376" s="170"/>
      <c r="AL376" s="108"/>
      <c r="AM376" s="108"/>
      <c r="AN376" s="170"/>
      <c r="AO376" s="108"/>
      <c r="AP376" s="108"/>
      <c r="AQ376" s="170"/>
      <c r="AR376" s="108"/>
      <c r="AS376" s="108"/>
      <c r="AT376" s="170"/>
      <c r="AU376" s="108"/>
      <c r="AV376" s="108"/>
      <c r="AW376" s="170"/>
      <c r="AX376" s="108"/>
      <c r="AY376" s="108"/>
      <c r="AZ376" s="108"/>
      <c r="BA376" s="108"/>
      <c r="BB376" s="108"/>
      <c r="BC376" s="108"/>
      <c r="BD376" s="108"/>
      <c r="BE376" s="108"/>
      <c r="BF376" s="108"/>
      <c r="BG376" s="108"/>
      <c r="BH376" s="108"/>
      <c r="BI376" s="162" t="s">
        <v>278</v>
      </c>
      <c r="BJ376" s="158" t="s">
        <v>332</v>
      </c>
      <c r="BK376" s="162" t="s">
        <v>280</v>
      </c>
      <c r="BL376" s="138">
        <v>91</v>
      </c>
      <c r="BM376" s="160">
        <v>46043</v>
      </c>
      <c r="BN376" s="176">
        <v>2160201100</v>
      </c>
      <c r="BO376" s="158">
        <v>518</v>
      </c>
      <c r="BP376" s="160">
        <v>46043</v>
      </c>
      <c r="BQ376" s="172">
        <v>13997702</v>
      </c>
      <c r="BR376" s="136"/>
      <c r="BS376" s="137"/>
      <c r="BT376" s="108"/>
      <c r="BU376" s="108"/>
      <c r="BV376" s="108"/>
      <c r="BW376" s="108"/>
      <c r="BX376" s="108"/>
      <c r="BY376" s="161"/>
      <c r="BZ376" s="170"/>
      <c r="CA376" s="108"/>
      <c r="CB376" s="108"/>
      <c r="CC376" s="170"/>
      <c r="CD376" s="108"/>
      <c r="CE376" s="108"/>
      <c r="CF376" s="109"/>
      <c r="CG376" s="109"/>
      <c r="CH376" s="109"/>
      <c r="CI376" s="109"/>
      <c r="CJ376" s="109"/>
      <c r="CK376" s="109"/>
      <c r="CL376" s="109"/>
      <c r="CM376" s="109"/>
      <c r="CN376" s="109"/>
      <c r="CO376" s="109"/>
      <c r="CP376" s="137"/>
      <c r="CQ376" s="109"/>
      <c r="CR376" s="109"/>
      <c r="CS376" s="166" t="s">
        <v>1211</v>
      </c>
      <c r="CT376" s="168">
        <v>1121833600.4000001</v>
      </c>
      <c r="CU376" s="158">
        <v>252</v>
      </c>
      <c r="CV376" s="158" t="s">
        <v>805</v>
      </c>
      <c r="CW376" s="108"/>
      <c r="CX376" s="108"/>
      <c r="CY376" s="162">
        <v>8299</v>
      </c>
      <c r="CZ376" s="162" t="s">
        <v>290</v>
      </c>
      <c r="DA376" s="283">
        <f t="shared" si="18"/>
        <v>13997702</v>
      </c>
      <c r="DB376" s="284">
        <f t="shared" si="19"/>
        <v>0</v>
      </c>
      <c r="DC376" s="283">
        <f t="shared" si="20"/>
        <v>0</v>
      </c>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239" t="s">
        <v>2249</v>
      </c>
      <c r="EA376" s="180" t="s">
        <v>273</v>
      </c>
    </row>
    <row r="377" spans="1:131" hidden="1" x14ac:dyDescent="0.2">
      <c r="A377" s="164"/>
      <c r="B377" s="164" t="s">
        <v>2250</v>
      </c>
      <c r="C377" s="201">
        <v>1121860221</v>
      </c>
      <c r="D377" s="164" t="s">
        <v>298</v>
      </c>
      <c r="E377" s="164" t="s">
        <v>292</v>
      </c>
      <c r="F377" s="164" t="s">
        <v>322</v>
      </c>
      <c r="G377" s="98">
        <v>46043</v>
      </c>
      <c r="H377" s="105">
        <v>11758069</v>
      </c>
      <c r="I377" s="164" t="s">
        <v>1086</v>
      </c>
      <c r="J377" s="98">
        <v>46043</v>
      </c>
      <c r="K377" s="98">
        <v>46189</v>
      </c>
      <c r="L377" s="164" t="s">
        <v>288</v>
      </c>
      <c r="M377" s="164" t="s">
        <v>288</v>
      </c>
      <c r="N377" s="164" t="s">
        <v>288</v>
      </c>
      <c r="O377" s="138">
        <v>5</v>
      </c>
      <c r="P377" s="105">
        <v>3279462</v>
      </c>
      <c r="Q377" s="169">
        <v>46043</v>
      </c>
      <c r="R377" s="160">
        <v>46081</v>
      </c>
      <c r="S377" s="105">
        <v>2399606</v>
      </c>
      <c r="T377" s="102">
        <v>46082</v>
      </c>
      <c r="U377" s="102">
        <v>46112</v>
      </c>
      <c r="V377" s="105">
        <v>2399606</v>
      </c>
      <c r="W377" s="160">
        <v>46113</v>
      </c>
      <c r="X377" s="160">
        <v>46142</v>
      </c>
      <c r="Y377" s="105">
        <v>2399606</v>
      </c>
      <c r="Z377" s="160">
        <v>46143</v>
      </c>
      <c r="AA377" s="160">
        <v>46173</v>
      </c>
      <c r="AB377" s="105">
        <v>1279789</v>
      </c>
      <c r="AC377" s="160">
        <v>46174</v>
      </c>
      <c r="AD377" s="160">
        <v>46189</v>
      </c>
      <c r="AE377" s="103"/>
      <c r="AF377" s="160"/>
      <c r="AG377" s="160"/>
      <c r="AH377" s="170"/>
      <c r="AI377" s="108"/>
      <c r="AJ377" s="108"/>
      <c r="AK377" s="170"/>
      <c r="AL377" s="108"/>
      <c r="AM377" s="108"/>
      <c r="AN377" s="170"/>
      <c r="AO377" s="108"/>
      <c r="AP377" s="108"/>
      <c r="AQ377" s="170"/>
      <c r="AR377" s="108"/>
      <c r="AS377" s="108"/>
      <c r="AT377" s="170"/>
      <c r="AU377" s="108"/>
      <c r="AV377" s="108"/>
      <c r="AW377" s="170"/>
      <c r="AX377" s="108"/>
      <c r="AY377" s="108"/>
      <c r="AZ377" s="108"/>
      <c r="BA377" s="108"/>
      <c r="BB377" s="108"/>
      <c r="BC377" s="108"/>
      <c r="BD377" s="108"/>
      <c r="BE377" s="108"/>
      <c r="BF377" s="108"/>
      <c r="BG377" s="108"/>
      <c r="BH377" s="108"/>
      <c r="BI377" s="162" t="s">
        <v>278</v>
      </c>
      <c r="BJ377" s="158" t="s">
        <v>332</v>
      </c>
      <c r="BK377" s="162" t="s">
        <v>280</v>
      </c>
      <c r="BL377" s="138">
        <v>91</v>
      </c>
      <c r="BM377" s="160">
        <v>46043</v>
      </c>
      <c r="BN377" s="176">
        <v>2160201100</v>
      </c>
      <c r="BO377" s="158">
        <v>451</v>
      </c>
      <c r="BP377" s="160">
        <v>46043</v>
      </c>
      <c r="BQ377" s="172">
        <v>11758069</v>
      </c>
      <c r="BR377" s="136"/>
      <c r="BS377" s="137"/>
      <c r="BT377" s="108"/>
      <c r="BU377" s="108"/>
      <c r="BV377" s="108"/>
      <c r="BW377" s="108"/>
      <c r="BX377" s="108"/>
      <c r="BY377" s="161"/>
      <c r="BZ377" s="170"/>
      <c r="CA377" s="108"/>
      <c r="CB377" s="108"/>
      <c r="CC377" s="170"/>
      <c r="CD377" s="108"/>
      <c r="CE377" s="108"/>
      <c r="CF377" s="109"/>
      <c r="CG377" s="109"/>
      <c r="CH377" s="109"/>
      <c r="CI377" s="109"/>
      <c r="CJ377" s="109"/>
      <c r="CK377" s="109"/>
      <c r="CL377" s="109"/>
      <c r="CM377" s="109"/>
      <c r="CN377" s="109"/>
      <c r="CO377" s="109"/>
      <c r="CP377" s="109"/>
      <c r="CQ377" s="109"/>
      <c r="CR377" s="109"/>
      <c r="CS377" s="166" t="s">
        <v>325</v>
      </c>
      <c r="CT377" s="99">
        <v>1121860221</v>
      </c>
      <c r="CU377" s="158">
        <v>241</v>
      </c>
      <c r="CV377" s="158" t="s">
        <v>791</v>
      </c>
      <c r="CW377" s="108"/>
      <c r="CX377" s="108"/>
      <c r="CY377" s="162">
        <v>8299</v>
      </c>
      <c r="CZ377" s="162" t="s">
        <v>290</v>
      </c>
      <c r="DA377" s="283">
        <f t="shared" si="18"/>
        <v>11758069</v>
      </c>
      <c r="DB377" s="284">
        <f t="shared" si="19"/>
        <v>0</v>
      </c>
      <c r="DC377" s="283">
        <f t="shared" si="20"/>
        <v>0</v>
      </c>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239" t="s">
        <v>2251</v>
      </c>
      <c r="EA377" s="180" t="s">
        <v>297</v>
      </c>
    </row>
    <row r="378" spans="1:131" hidden="1" x14ac:dyDescent="0.2">
      <c r="A378" s="164"/>
      <c r="B378" s="164" t="s">
        <v>2252</v>
      </c>
      <c r="C378" s="201">
        <v>1121934201</v>
      </c>
      <c r="D378" s="164" t="s">
        <v>641</v>
      </c>
      <c r="E378" s="164" t="s">
        <v>292</v>
      </c>
      <c r="F378" s="164" t="s">
        <v>642</v>
      </c>
      <c r="G378" s="98">
        <v>46043</v>
      </c>
      <c r="H378" s="105">
        <v>11758069</v>
      </c>
      <c r="I378" s="164" t="s">
        <v>1086</v>
      </c>
      <c r="J378" s="98">
        <v>46043</v>
      </c>
      <c r="K378" s="98">
        <v>46189</v>
      </c>
      <c r="L378" s="164" t="s">
        <v>288</v>
      </c>
      <c r="M378" s="164" t="s">
        <v>288</v>
      </c>
      <c r="N378" s="164" t="s">
        <v>288</v>
      </c>
      <c r="O378" s="138">
        <v>5</v>
      </c>
      <c r="P378" s="105">
        <v>3279462</v>
      </c>
      <c r="Q378" s="169">
        <v>46043</v>
      </c>
      <c r="R378" s="160">
        <v>46081</v>
      </c>
      <c r="S378" s="105">
        <v>2399606</v>
      </c>
      <c r="T378" s="102">
        <v>46082</v>
      </c>
      <c r="U378" s="102">
        <v>46112</v>
      </c>
      <c r="V378" s="105">
        <v>2399606</v>
      </c>
      <c r="W378" s="160">
        <v>46113</v>
      </c>
      <c r="X378" s="160">
        <v>46142</v>
      </c>
      <c r="Y378" s="105">
        <v>2399606</v>
      </c>
      <c r="Z378" s="160">
        <v>46143</v>
      </c>
      <c r="AA378" s="160">
        <v>46173</v>
      </c>
      <c r="AB378" s="105">
        <v>1279789</v>
      </c>
      <c r="AC378" s="160">
        <v>46174</v>
      </c>
      <c r="AD378" s="160">
        <v>46189</v>
      </c>
      <c r="AE378" s="103"/>
      <c r="AF378" s="160"/>
      <c r="AG378" s="160"/>
      <c r="AH378" s="108"/>
      <c r="AI378" s="160"/>
      <c r="AJ378" s="160"/>
      <c r="AK378" s="170"/>
      <c r="AL378" s="108"/>
      <c r="AM378" s="108"/>
      <c r="AN378" s="170"/>
      <c r="AO378" s="108"/>
      <c r="AP378" s="108"/>
      <c r="AQ378" s="170"/>
      <c r="AR378" s="108"/>
      <c r="AS378" s="108"/>
      <c r="AT378" s="170"/>
      <c r="AU378" s="108"/>
      <c r="AV378" s="108"/>
      <c r="AW378" s="170"/>
      <c r="AX378" s="108"/>
      <c r="AY378" s="108"/>
      <c r="AZ378" s="108"/>
      <c r="BA378" s="108"/>
      <c r="BB378" s="108"/>
      <c r="BC378" s="108"/>
      <c r="BD378" s="108"/>
      <c r="BE378" s="108"/>
      <c r="BF378" s="108"/>
      <c r="BG378" s="108"/>
      <c r="BH378" s="108"/>
      <c r="BI378" s="162" t="s">
        <v>278</v>
      </c>
      <c r="BJ378" s="158" t="s">
        <v>332</v>
      </c>
      <c r="BK378" s="162" t="s">
        <v>280</v>
      </c>
      <c r="BL378" s="138">
        <v>91</v>
      </c>
      <c r="BM378" s="160">
        <v>46043</v>
      </c>
      <c r="BN378" s="176">
        <v>2160201100</v>
      </c>
      <c r="BO378" s="158">
        <v>474</v>
      </c>
      <c r="BP378" s="160">
        <v>46043</v>
      </c>
      <c r="BQ378" s="172">
        <v>11758069</v>
      </c>
      <c r="BR378" s="136"/>
      <c r="BS378" s="137"/>
      <c r="BT378" s="108"/>
      <c r="BU378" s="108"/>
      <c r="BV378" s="108"/>
      <c r="BW378" s="108"/>
      <c r="BX378" s="108"/>
      <c r="BY378" s="161"/>
      <c r="BZ378" s="170"/>
      <c r="CA378" s="108"/>
      <c r="CB378" s="108"/>
      <c r="CC378" s="170"/>
      <c r="CD378" s="108"/>
      <c r="CE378" s="108"/>
      <c r="CF378" s="109"/>
      <c r="CG378" s="109"/>
      <c r="CH378" s="109"/>
      <c r="CI378" s="109"/>
      <c r="CJ378" s="109"/>
      <c r="CK378" s="109"/>
      <c r="CL378" s="109"/>
      <c r="CM378" s="109"/>
      <c r="CN378" s="109"/>
      <c r="CO378" s="109"/>
      <c r="CP378" s="137"/>
      <c r="CQ378" s="109"/>
      <c r="CR378" s="109"/>
      <c r="CS378" s="166" t="s">
        <v>740</v>
      </c>
      <c r="CT378" s="168">
        <v>1121934201.2</v>
      </c>
      <c r="CU378" s="158">
        <v>241</v>
      </c>
      <c r="CV378" s="158" t="s">
        <v>790</v>
      </c>
      <c r="CW378" s="108"/>
      <c r="CX378" s="108"/>
      <c r="CY378" s="162">
        <v>8299</v>
      </c>
      <c r="CZ378" s="162" t="s">
        <v>290</v>
      </c>
      <c r="DA378" s="283">
        <f t="shared" si="18"/>
        <v>11758069</v>
      </c>
      <c r="DB378" s="284">
        <f t="shared" si="19"/>
        <v>0</v>
      </c>
      <c r="DC378" s="283">
        <f t="shared" si="20"/>
        <v>0</v>
      </c>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239" t="s">
        <v>2253</v>
      </c>
      <c r="EA378" s="180" t="s">
        <v>297</v>
      </c>
    </row>
    <row r="379" spans="1:131" hidden="1" x14ac:dyDescent="0.2">
      <c r="A379" s="164"/>
      <c r="B379" s="164" t="s">
        <v>2254</v>
      </c>
      <c r="C379" s="201">
        <v>1121816409</v>
      </c>
      <c r="D379" s="164" t="s">
        <v>697</v>
      </c>
      <c r="E379" s="164" t="s">
        <v>292</v>
      </c>
      <c r="F379" s="164" t="s">
        <v>698</v>
      </c>
      <c r="G379" s="98">
        <v>46043</v>
      </c>
      <c r="H379" s="105">
        <v>11758069</v>
      </c>
      <c r="I379" s="164" t="s">
        <v>1086</v>
      </c>
      <c r="J379" s="98">
        <v>46043</v>
      </c>
      <c r="K379" s="98">
        <v>46189</v>
      </c>
      <c r="L379" s="164" t="s">
        <v>288</v>
      </c>
      <c r="M379" s="164" t="s">
        <v>288</v>
      </c>
      <c r="N379" s="164" t="s">
        <v>288</v>
      </c>
      <c r="O379" s="138">
        <v>5</v>
      </c>
      <c r="P379" s="105">
        <v>3279462</v>
      </c>
      <c r="Q379" s="169">
        <v>46043</v>
      </c>
      <c r="R379" s="160">
        <v>46081</v>
      </c>
      <c r="S379" s="105">
        <v>2399606</v>
      </c>
      <c r="T379" s="102">
        <v>46082</v>
      </c>
      <c r="U379" s="102">
        <v>46112</v>
      </c>
      <c r="V379" s="105">
        <v>2399606</v>
      </c>
      <c r="W379" s="160">
        <v>46113</v>
      </c>
      <c r="X379" s="160">
        <v>46142</v>
      </c>
      <c r="Y379" s="105">
        <v>2399606</v>
      </c>
      <c r="Z379" s="160">
        <v>46143</v>
      </c>
      <c r="AA379" s="160">
        <v>46173</v>
      </c>
      <c r="AB379" s="105">
        <v>1279789</v>
      </c>
      <c r="AC379" s="160">
        <v>46174</v>
      </c>
      <c r="AD379" s="160">
        <v>46189</v>
      </c>
      <c r="AE379" s="103"/>
      <c r="AF379" s="160"/>
      <c r="AG379" s="160"/>
      <c r="AH379" s="108"/>
      <c r="AI379" s="160"/>
      <c r="AJ379" s="160"/>
      <c r="AK379" s="170"/>
      <c r="AL379" s="108"/>
      <c r="AM379" s="108"/>
      <c r="AN379" s="170"/>
      <c r="AO379" s="108"/>
      <c r="AP379" s="108"/>
      <c r="AQ379" s="170"/>
      <c r="AR379" s="108"/>
      <c r="AS379" s="108"/>
      <c r="AT379" s="170"/>
      <c r="AU379" s="108"/>
      <c r="AV379" s="108"/>
      <c r="AW379" s="170"/>
      <c r="AX379" s="108"/>
      <c r="AY379" s="108"/>
      <c r="AZ379" s="108"/>
      <c r="BA379" s="108"/>
      <c r="BB379" s="108"/>
      <c r="BC379" s="108"/>
      <c r="BD379" s="108"/>
      <c r="BE379" s="108"/>
      <c r="BF379" s="108"/>
      <c r="BG379" s="108"/>
      <c r="BH379" s="108"/>
      <c r="BI379" s="162" t="s">
        <v>278</v>
      </c>
      <c r="BJ379" s="158" t="s">
        <v>332</v>
      </c>
      <c r="BK379" s="162" t="s">
        <v>280</v>
      </c>
      <c r="BL379" s="138">
        <v>91</v>
      </c>
      <c r="BM379" s="160">
        <v>46043</v>
      </c>
      <c r="BN379" s="176">
        <v>2160201100</v>
      </c>
      <c r="BO379" s="158">
        <v>436</v>
      </c>
      <c r="BP379" s="160">
        <v>46043</v>
      </c>
      <c r="BQ379" s="172">
        <v>11758069</v>
      </c>
      <c r="BR379" s="136"/>
      <c r="BS379" s="137"/>
      <c r="BT379" s="108"/>
      <c r="BU379" s="108"/>
      <c r="BV379" s="108"/>
      <c r="BW379" s="108"/>
      <c r="BX379" s="108"/>
      <c r="BY379" s="161"/>
      <c r="BZ379" s="170"/>
      <c r="CA379" s="108"/>
      <c r="CB379" s="108"/>
      <c r="CC379" s="170"/>
      <c r="CD379" s="108"/>
      <c r="CE379" s="108"/>
      <c r="CF379" s="109"/>
      <c r="CG379" s="109"/>
      <c r="CH379" s="109"/>
      <c r="CI379" s="109"/>
      <c r="CJ379" s="109"/>
      <c r="CK379" s="109"/>
      <c r="CL379" s="109"/>
      <c r="CM379" s="109"/>
      <c r="CN379" s="109"/>
      <c r="CO379" s="109"/>
      <c r="CP379" s="137"/>
      <c r="CQ379" s="109"/>
      <c r="CR379" s="109"/>
      <c r="CS379" s="166" t="s">
        <v>753</v>
      </c>
      <c r="CT379" s="167">
        <v>1121816409.0999999</v>
      </c>
      <c r="CU379" s="158">
        <v>241</v>
      </c>
      <c r="CV379" s="158" t="s">
        <v>790</v>
      </c>
      <c r="CW379" s="108"/>
      <c r="CX379" s="108"/>
      <c r="CY379" s="162">
        <v>8299</v>
      </c>
      <c r="CZ379" s="162" t="s">
        <v>290</v>
      </c>
      <c r="DA379" s="283">
        <f t="shared" si="18"/>
        <v>11758069</v>
      </c>
      <c r="DB379" s="284">
        <f t="shared" si="19"/>
        <v>0</v>
      </c>
      <c r="DC379" s="283">
        <f t="shared" si="20"/>
        <v>0</v>
      </c>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239" t="s">
        <v>2255</v>
      </c>
      <c r="EA379" s="180" t="s">
        <v>297</v>
      </c>
    </row>
    <row r="380" spans="1:131" hidden="1" x14ac:dyDescent="0.2">
      <c r="A380" s="164"/>
      <c r="B380" s="164" t="s">
        <v>2256</v>
      </c>
      <c r="C380" s="201">
        <v>30083797</v>
      </c>
      <c r="D380" s="164" t="s">
        <v>866</v>
      </c>
      <c r="E380" s="164" t="s">
        <v>292</v>
      </c>
      <c r="F380" s="164" t="s">
        <v>867</v>
      </c>
      <c r="G380" s="98">
        <v>46043</v>
      </c>
      <c r="H380" s="105">
        <v>11758069</v>
      </c>
      <c r="I380" s="164" t="s">
        <v>1086</v>
      </c>
      <c r="J380" s="98">
        <v>46043</v>
      </c>
      <c r="K380" s="98">
        <v>46189</v>
      </c>
      <c r="L380" s="164" t="s">
        <v>288</v>
      </c>
      <c r="M380" s="164" t="s">
        <v>288</v>
      </c>
      <c r="N380" s="164" t="s">
        <v>288</v>
      </c>
      <c r="O380" s="138">
        <v>5</v>
      </c>
      <c r="P380" s="105">
        <v>3279462</v>
      </c>
      <c r="Q380" s="169">
        <v>46043</v>
      </c>
      <c r="R380" s="160">
        <v>46081</v>
      </c>
      <c r="S380" s="105">
        <v>2399606</v>
      </c>
      <c r="T380" s="102">
        <v>46082</v>
      </c>
      <c r="U380" s="102">
        <v>46112</v>
      </c>
      <c r="V380" s="105">
        <v>2399606</v>
      </c>
      <c r="W380" s="160">
        <v>46113</v>
      </c>
      <c r="X380" s="160">
        <v>46142</v>
      </c>
      <c r="Y380" s="105">
        <v>2399606</v>
      </c>
      <c r="Z380" s="160">
        <v>46143</v>
      </c>
      <c r="AA380" s="160">
        <v>46173</v>
      </c>
      <c r="AB380" s="105">
        <v>1279789</v>
      </c>
      <c r="AC380" s="160">
        <v>46174</v>
      </c>
      <c r="AD380" s="160">
        <v>46189</v>
      </c>
      <c r="AE380" s="103"/>
      <c r="AF380" s="160"/>
      <c r="AG380" s="160"/>
      <c r="AH380" s="170"/>
      <c r="AI380" s="108"/>
      <c r="AJ380" s="108"/>
      <c r="AK380" s="170"/>
      <c r="AL380" s="108"/>
      <c r="AM380" s="108"/>
      <c r="AN380" s="170"/>
      <c r="AO380" s="108"/>
      <c r="AP380" s="108"/>
      <c r="AQ380" s="170"/>
      <c r="AR380" s="108"/>
      <c r="AS380" s="108"/>
      <c r="AT380" s="170"/>
      <c r="AU380" s="108"/>
      <c r="AV380" s="108"/>
      <c r="AW380" s="170"/>
      <c r="AX380" s="108"/>
      <c r="AY380" s="108"/>
      <c r="AZ380" s="108"/>
      <c r="BA380" s="108"/>
      <c r="BB380" s="108"/>
      <c r="BC380" s="108"/>
      <c r="BD380" s="108"/>
      <c r="BE380" s="108"/>
      <c r="BF380" s="108"/>
      <c r="BG380" s="108"/>
      <c r="BH380" s="108"/>
      <c r="BI380" s="162" t="s">
        <v>278</v>
      </c>
      <c r="BJ380" s="158" t="s">
        <v>332</v>
      </c>
      <c r="BK380" s="162" t="s">
        <v>280</v>
      </c>
      <c r="BL380" s="138">
        <v>91</v>
      </c>
      <c r="BM380" s="160">
        <v>46043</v>
      </c>
      <c r="BN380" s="176">
        <v>2160201100</v>
      </c>
      <c r="BO380" s="158">
        <v>493</v>
      </c>
      <c r="BP380" s="160">
        <v>46043</v>
      </c>
      <c r="BQ380" s="172">
        <v>11758069</v>
      </c>
      <c r="BR380" s="136"/>
      <c r="BS380" s="137"/>
      <c r="BT380" s="108"/>
      <c r="BU380" s="108"/>
      <c r="BV380" s="108"/>
      <c r="BW380" s="108"/>
      <c r="BX380" s="108"/>
      <c r="BY380" s="161"/>
      <c r="BZ380" s="170"/>
      <c r="CA380" s="108"/>
      <c r="CB380" s="108"/>
      <c r="CC380" s="170"/>
      <c r="CD380" s="108"/>
      <c r="CE380" s="108"/>
      <c r="CF380" s="109"/>
      <c r="CG380" s="109"/>
      <c r="CH380" s="109"/>
      <c r="CI380" s="109"/>
      <c r="CJ380" s="109"/>
      <c r="CK380" s="109"/>
      <c r="CL380" s="109"/>
      <c r="CM380" s="109"/>
      <c r="CN380" s="109"/>
      <c r="CO380" s="109"/>
      <c r="CP380" s="109"/>
      <c r="CQ380" s="109"/>
      <c r="CR380" s="109"/>
      <c r="CS380" s="166" t="s">
        <v>940</v>
      </c>
      <c r="CT380" s="167">
        <v>30083797.600000001</v>
      </c>
      <c r="CU380" s="158">
        <v>241</v>
      </c>
      <c r="CV380" s="158" t="s">
        <v>921</v>
      </c>
      <c r="CW380" s="108"/>
      <c r="CX380" s="108"/>
      <c r="CY380" s="162">
        <v>8299</v>
      </c>
      <c r="CZ380" s="162" t="s">
        <v>290</v>
      </c>
      <c r="DA380" s="283">
        <f t="shared" si="18"/>
        <v>11758069</v>
      </c>
      <c r="DB380" s="284">
        <f t="shared" si="19"/>
        <v>0</v>
      </c>
      <c r="DC380" s="283">
        <f t="shared" si="20"/>
        <v>0</v>
      </c>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239" t="s">
        <v>2257</v>
      </c>
      <c r="EA380" s="180" t="s">
        <v>297</v>
      </c>
    </row>
    <row r="381" spans="1:131" hidden="1" x14ac:dyDescent="0.2">
      <c r="A381" s="164"/>
      <c r="B381" s="164" t="s">
        <v>2258</v>
      </c>
      <c r="C381" s="201">
        <v>1121922443</v>
      </c>
      <c r="D381" s="164" t="s">
        <v>868</v>
      </c>
      <c r="E381" s="164" t="s">
        <v>292</v>
      </c>
      <c r="F381" s="164" t="s">
        <v>869</v>
      </c>
      <c r="G381" s="98">
        <v>46043</v>
      </c>
      <c r="H381" s="105">
        <v>11758069</v>
      </c>
      <c r="I381" s="164" t="s">
        <v>1086</v>
      </c>
      <c r="J381" s="98">
        <v>46043</v>
      </c>
      <c r="K381" s="98">
        <v>46189</v>
      </c>
      <c r="L381" s="164" t="s">
        <v>288</v>
      </c>
      <c r="M381" s="164" t="s">
        <v>288</v>
      </c>
      <c r="N381" s="164" t="s">
        <v>288</v>
      </c>
      <c r="O381" s="138">
        <v>5</v>
      </c>
      <c r="P381" s="105">
        <v>3279462</v>
      </c>
      <c r="Q381" s="169">
        <v>46043</v>
      </c>
      <c r="R381" s="160">
        <v>46081</v>
      </c>
      <c r="S381" s="105">
        <v>2399606</v>
      </c>
      <c r="T381" s="102">
        <v>46082</v>
      </c>
      <c r="U381" s="102">
        <v>46112</v>
      </c>
      <c r="V381" s="105">
        <v>2399606</v>
      </c>
      <c r="W381" s="160">
        <v>46113</v>
      </c>
      <c r="X381" s="160">
        <v>46142</v>
      </c>
      <c r="Y381" s="105">
        <v>2399606</v>
      </c>
      <c r="Z381" s="160">
        <v>46143</v>
      </c>
      <c r="AA381" s="160">
        <v>46173</v>
      </c>
      <c r="AB381" s="105">
        <v>1279789</v>
      </c>
      <c r="AC381" s="160">
        <v>46174</v>
      </c>
      <c r="AD381" s="160">
        <v>46189</v>
      </c>
      <c r="AE381" s="103"/>
      <c r="AF381" s="160"/>
      <c r="AG381" s="160"/>
      <c r="AH381" s="108"/>
      <c r="AI381" s="160"/>
      <c r="AJ381" s="160"/>
      <c r="AK381" s="170"/>
      <c r="AL381" s="108"/>
      <c r="AM381" s="108"/>
      <c r="AN381" s="170"/>
      <c r="AO381" s="108"/>
      <c r="AP381" s="108"/>
      <c r="AQ381" s="170"/>
      <c r="AR381" s="108"/>
      <c r="AS381" s="108"/>
      <c r="AT381" s="170"/>
      <c r="AU381" s="108"/>
      <c r="AV381" s="108"/>
      <c r="AW381" s="170"/>
      <c r="AX381" s="108"/>
      <c r="AY381" s="108"/>
      <c r="AZ381" s="108"/>
      <c r="BA381" s="108"/>
      <c r="BB381" s="108"/>
      <c r="BC381" s="108"/>
      <c r="BD381" s="108"/>
      <c r="BE381" s="108"/>
      <c r="BF381" s="108"/>
      <c r="BG381" s="108"/>
      <c r="BH381" s="108"/>
      <c r="BI381" s="162" t="s">
        <v>278</v>
      </c>
      <c r="BJ381" s="158" t="s">
        <v>332</v>
      </c>
      <c r="BK381" s="162" t="s">
        <v>280</v>
      </c>
      <c r="BL381" s="138">
        <v>91</v>
      </c>
      <c r="BM381" s="160">
        <v>46043</v>
      </c>
      <c r="BN381" s="176">
        <v>2160201100</v>
      </c>
      <c r="BO381" s="158">
        <v>466</v>
      </c>
      <c r="BP381" s="160">
        <v>46043</v>
      </c>
      <c r="BQ381" s="172">
        <v>11758069</v>
      </c>
      <c r="BR381" s="136"/>
      <c r="BS381" s="137"/>
      <c r="BT381" s="108"/>
      <c r="BU381" s="108"/>
      <c r="BV381" s="108"/>
      <c r="BW381" s="108"/>
      <c r="BX381" s="108"/>
      <c r="BY381" s="161"/>
      <c r="BZ381" s="170"/>
      <c r="CA381" s="108"/>
      <c r="CB381" s="108"/>
      <c r="CC381" s="170"/>
      <c r="CD381" s="108"/>
      <c r="CE381" s="108"/>
      <c r="CF381" s="109"/>
      <c r="CG381" s="109"/>
      <c r="CH381" s="109"/>
      <c r="CI381" s="109"/>
      <c r="CJ381" s="109"/>
      <c r="CK381" s="109"/>
      <c r="CL381" s="109"/>
      <c r="CM381" s="109"/>
      <c r="CN381" s="109"/>
      <c r="CO381" s="109"/>
      <c r="CP381" s="137"/>
      <c r="CQ381" s="109"/>
      <c r="CR381" s="109"/>
      <c r="CS381" s="166" t="s">
        <v>940</v>
      </c>
      <c r="CT381" s="99">
        <v>1121922443</v>
      </c>
      <c r="CU381" s="158">
        <v>241</v>
      </c>
      <c r="CV381" s="158" t="s">
        <v>922</v>
      </c>
      <c r="CW381" s="108"/>
      <c r="CX381" s="108"/>
      <c r="CY381" s="162">
        <v>8299</v>
      </c>
      <c r="CZ381" s="162" t="s">
        <v>290</v>
      </c>
      <c r="DA381" s="283">
        <f t="shared" si="18"/>
        <v>11758069</v>
      </c>
      <c r="DB381" s="284">
        <f t="shared" si="19"/>
        <v>0</v>
      </c>
      <c r="DC381" s="283">
        <f t="shared" si="20"/>
        <v>0</v>
      </c>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239" t="s">
        <v>2259</v>
      </c>
      <c r="EA381" s="180" t="s">
        <v>297</v>
      </c>
    </row>
    <row r="382" spans="1:131" hidden="1" x14ac:dyDescent="0.2">
      <c r="A382" s="164"/>
      <c r="B382" s="164" t="s">
        <v>2260</v>
      </c>
      <c r="C382" s="201">
        <v>1010214691</v>
      </c>
      <c r="D382" s="164" t="s">
        <v>870</v>
      </c>
      <c r="E382" s="164" t="s">
        <v>291</v>
      </c>
      <c r="F382" s="164" t="s">
        <v>871</v>
      </c>
      <c r="G382" s="98">
        <v>46043</v>
      </c>
      <c r="H382" s="105">
        <v>14806237</v>
      </c>
      <c r="I382" s="164" t="s">
        <v>1086</v>
      </c>
      <c r="J382" s="98">
        <v>46043</v>
      </c>
      <c r="K382" s="98">
        <v>46189</v>
      </c>
      <c r="L382" s="164" t="s">
        <v>288</v>
      </c>
      <c r="M382" s="164" t="s">
        <v>288</v>
      </c>
      <c r="N382" s="164" t="s">
        <v>288</v>
      </c>
      <c r="O382" s="138">
        <v>5</v>
      </c>
      <c r="P382" s="105">
        <v>4129631</v>
      </c>
      <c r="Q382" s="169">
        <v>46043</v>
      </c>
      <c r="R382" s="160">
        <v>46081</v>
      </c>
      <c r="S382" s="105">
        <v>3021681</v>
      </c>
      <c r="T382" s="102">
        <v>46082</v>
      </c>
      <c r="U382" s="102">
        <v>46112</v>
      </c>
      <c r="V382" s="105">
        <v>3021681</v>
      </c>
      <c r="W382" s="160">
        <v>46113</v>
      </c>
      <c r="X382" s="160">
        <v>46142</v>
      </c>
      <c r="Y382" s="105">
        <v>3021681</v>
      </c>
      <c r="Z382" s="160">
        <v>46143</v>
      </c>
      <c r="AA382" s="160">
        <v>46173</v>
      </c>
      <c r="AB382" s="105">
        <v>1611563</v>
      </c>
      <c r="AC382" s="160">
        <v>46174</v>
      </c>
      <c r="AD382" s="160">
        <v>46189</v>
      </c>
      <c r="AE382" s="103"/>
      <c r="AF382" s="160"/>
      <c r="AG382" s="160"/>
      <c r="AH382" s="170"/>
      <c r="AI382" s="108"/>
      <c r="AJ382" s="108"/>
      <c r="AK382" s="170"/>
      <c r="AL382" s="108"/>
      <c r="AM382" s="108"/>
      <c r="AN382" s="170"/>
      <c r="AO382" s="108"/>
      <c r="AP382" s="108"/>
      <c r="AQ382" s="170"/>
      <c r="AR382" s="108"/>
      <c r="AS382" s="108"/>
      <c r="AT382" s="170"/>
      <c r="AU382" s="108"/>
      <c r="AV382" s="108"/>
      <c r="AW382" s="170"/>
      <c r="AX382" s="108"/>
      <c r="AY382" s="108"/>
      <c r="AZ382" s="108"/>
      <c r="BA382" s="108"/>
      <c r="BB382" s="108"/>
      <c r="BC382" s="108"/>
      <c r="BD382" s="108"/>
      <c r="BE382" s="108"/>
      <c r="BF382" s="108"/>
      <c r="BG382" s="108"/>
      <c r="BH382" s="108"/>
      <c r="BI382" s="162" t="s">
        <v>278</v>
      </c>
      <c r="BJ382" s="158" t="s">
        <v>332</v>
      </c>
      <c r="BK382" s="162" t="s">
        <v>280</v>
      </c>
      <c r="BL382" s="138">
        <v>91</v>
      </c>
      <c r="BM382" s="160">
        <v>46043</v>
      </c>
      <c r="BN382" s="176">
        <v>2160201100</v>
      </c>
      <c r="BO382" s="158">
        <v>427</v>
      </c>
      <c r="BP382" s="160">
        <v>46043</v>
      </c>
      <c r="BQ382" s="172">
        <v>14806237</v>
      </c>
      <c r="BR382" s="136"/>
      <c r="BS382" s="137"/>
      <c r="BT382" s="108"/>
      <c r="BU382" s="108"/>
      <c r="BV382" s="108"/>
      <c r="BW382" s="108"/>
      <c r="BX382" s="108"/>
      <c r="BY382" s="161"/>
      <c r="BZ382" s="170"/>
      <c r="CA382" s="108"/>
      <c r="CB382" s="108"/>
      <c r="CC382" s="170"/>
      <c r="CD382" s="108"/>
      <c r="CE382" s="108"/>
      <c r="CF382" s="109"/>
      <c r="CG382" s="109"/>
      <c r="CH382" s="109"/>
      <c r="CI382" s="109"/>
      <c r="CJ382" s="109"/>
      <c r="CK382" s="109"/>
      <c r="CL382" s="109"/>
      <c r="CM382" s="109"/>
      <c r="CN382" s="109"/>
      <c r="CO382" s="109"/>
      <c r="CP382" s="109"/>
      <c r="CQ382" s="109"/>
      <c r="CR382" s="109"/>
      <c r="CS382" s="166" t="s">
        <v>941</v>
      </c>
      <c r="CT382" s="168">
        <v>1010214691</v>
      </c>
      <c r="CU382" s="158">
        <v>241</v>
      </c>
      <c r="CV382" s="158" t="s">
        <v>923</v>
      </c>
      <c r="CW382" s="108"/>
      <c r="CX382" s="108"/>
      <c r="CY382" s="162">
        <v>8299</v>
      </c>
      <c r="CZ382" s="162" t="s">
        <v>290</v>
      </c>
      <c r="DA382" s="283">
        <f t="shared" si="18"/>
        <v>14806237</v>
      </c>
      <c r="DB382" s="284">
        <f t="shared" si="19"/>
        <v>0</v>
      </c>
      <c r="DC382" s="283">
        <f t="shared" si="20"/>
        <v>0</v>
      </c>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239" t="s">
        <v>2261</v>
      </c>
      <c r="EA382" s="180" t="s">
        <v>297</v>
      </c>
    </row>
    <row r="383" spans="1:131" hidden="1" x14ac:dyDescent="0.2">
      <c r="A383" s="164"/>
      <c r="B383" s="164" t="s">
        <v>2262</v>
      </c>
      <c r="C383" s="201">
        <v>1143845435</v>
      </c>
      <c r="D383" s="164" t="s">
        <v>872</v>
      </c>
      <c r="E383" s="164" t="s">
        <v>292</v>
      </c>
      <c r="F383" s="164" t="s">
        <v>640</v>
      </c>
      <c r="G383" s="98">
        <v>46043</v>
      </c>
      <c r="H383" s="105">
        <v>11758069</v>
      </c>
      <c r="I383" s="164" t="s">
        <v>1086</v>
      </c>
      <c r="J383" s="98">
        <v>46043</v>
      </c>
      <c r="K383" s="98">
        <v>46189</v>
      </c>
      <c r="L383" s="164" t="s">
        <v>288</v>
      </c>
      <c r="M383" s="164" t="s">
        <v>288</v>
      </c>
      <c r="N383" s="164" t="s">
        <v>288</v>
      </c>
      <c r="O383" s="138">
        <v>5</v>
      </c>
      <c r="P383" s="105">
        <v>3279462</v>
      </c>
      <c r="Q383" s="169">
        <v>46043</v>
      </c>
      <c r="R383" s="160">
        <v>46081</v>
      </c>
      <c r="S383" s="105">
        <v>2399606</v>
      </c>
      <c r="T383" s="102">
        <v>46082</v>
      </c>
      <c r="U383" s="102">
        <v>46112</v>
      </c>
      <c r="V383" s="105">
        <v>2399606</v>
      </c>
      <c r="W383" s="160">
        <v>46113</v>
      </c>
      <c r="X383" s="160">
        <v>46142</v>
      </c>
      <c r="Y383" s="105">
        <v>2399606</v>
      </c>
      <c r="Z383" s="160">
        <v>46143</v>
      </c>
      <c r="AA383" s="160">
        <v>46173</v>
      </c>
      <c r="AB383" s="105">
        <v>1279789</v>
      </c>
      <c r="AC383" s="160">
        <v>46174</v>
      </c>
      <c r="AD383" s="160">
        <v>46189</v>
      </c>
      <c r="AE383" s="103"/>
      <c r="AF383" s="160"/>
      <c r="AG383" s="160"/>
      <c r="AH383" s="108"/>
      <c r="AI383" s="160"/>
      <c r="AJ383" s="160"/>
      <c r="AK383" s="170"/>
      <c r="AL383" s="108"/>
      <c r="AM383" s="108"/>
      <c r="AN383" s="170"/>
      <c r="AO383" s="108"/>
      <c r="AP383" s="108"/>
      <c r="AQ383" s="170"/>
      <c r="AR383" s="108"/>
      <c r="AS383" s="108"/>
      <c r="AT383" s="170"/>
      <c r="AU383" s="108"/>
      <c r="AV383" s="108"/>
      <c r="AW383" s="170"/>
      <c r="AX383" s="108"/>
      <c r="AY383" s="108"/>
      <c r="AZ383" s="108"/>
      <c r="BA383" s="108"/>
      <c r="BB383" s="108"/>
      <c r="BC383" s="108"/>
      <c r="BD383" s="108"/>
      <c r="BE383" s="108"/>
      <c r="BF383" s="108"/>
      <c r="BG383" s="108"/>
      <c r="BH383" s="108"/>
      <c r="BI383" s="162" t="s">
        <v>278</v>
      </c>
      <c r="BJ383" s="158" t="s">
        <v>332</v>
      </c>
      <c r="BK383" s="162" t="s">
        <v>280</v>
      </c>
      <c r="BL383" s="138">
        <v>91</v>
      </c>
      <c r="BM383" s="160">
        <v>46043</v>
      </c>
      <c r="BN383" s="176">
        <v>2160201100</v>
      </c>
      <c r="BO383" s="158">
        <v>488</v>
      </c>
      <c r="BP383" s="160">
        <v>46043</v>
      </c>
      <c r="BQ383" s="172">
        <v>11758069</v>
      </c>
      <c r="BR383" s="136"/>
      <c r="BS383" s="137"/>
      <c r="BT383" s="108"/>
      <c r="BU383" s="108"/>
      <c r="BV383" s="108"/>
      <c r="BW383" s="108"/>
      <c r="BX383" s="108"/>
      <c r="BY383" s="161"/>
      <c r="BZ383" s="170"/>
      <c r="CA383" s="108"/>
      <c r="CB383" s="108"/>
      <c r="CC383" s="170"/>
      <c r="CD383" s="108"/>
      <c r="CE383" s="108"/>
      <c r="CF383" s="109"/>
      <c r="CG383" s="109"/>
      <c r="CH383" s="109"/>
      <c r="CI383" s="109"/>
      <c r="CJ383" s="109"/>
      <c r="CK383" s="109"/>
      <c r="CL383" s="109"/>
      <c r="CM383" s="109"/>
      <c r="CN383" s="109"/>
      <c r="CO383" s="109"/>
      <c r="CP383" s="137"/>
      <c r="CQ383" s="109"/>
      <c r="CR383" s="109"/>
      <c r="CS383" s="166" t="s">
        <v>942</v>
      </c>
      <c r="CT383" s="167">
        <v>1143845435</v>
      </c>
      <c r="CU383" s="158">
        <v>241</v>
      </c>
      <c r="CV383" s="158" t="s">
        <v>790</v>
      </c>
      <c r="CW383" s="108"/>
      <c r="CX383" s="108"/>
      <c r="CY383" s="162">
        <v>7490</v>
      </c>
      <c r="CZ383" s="162" t="s">
        <v>290</v>
      </c>
      <c r="DA383" s="283">
        <f t="shared" si="18"/>
        <v>11758069</v>
      </c>
      <c r="DB383" s="284">
        <f t="shared" si="19"/>
        <v>0</v>
      </c>
      <c r="DC383" s="283">
        <f t="shared" si="20"/>
        <v>0</v>
      </c>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239" t="s">
        <v>2263</v>
      </c>
      <c r="EA383" s="180" t="s">
        <v>297</v>
      </c>
    </row>
    <row r="384" spans="1:131" hidden="1" x14ac:dyDescent="0.2">
      <c r="A384" s="164"/>
      <c r="B384" s="164" t="s">
        <v>2264</v>
      </c>
      <c r="C384" s="201">
        <v>1121855065</v>
      </c>
      <c r="D384" s="164" t="s">
        <v>873</v>
      </c>
      <c r="E384" s="164" t="s">
        <v>292</v>
      </c>
      <c r="F384" s="164" t="s">
        <v>874</v>
      </c>
      <c r="G384" s="98">
        <v>46043</v>
      </c>
      <c r="H384" s="105">
        <v>11758069</v>
      </c>
      <c r="I384" s="164" t="s">
        <v>1086</v>
      </c>
      <c r="J384" s="98">
        <v>46043</v>
      </c>
      <c r="K384" s="98">
        <v>46189</v>
      </c>
      <c r="L384" s="164" t="s">
        <v>288</v>
      </c>
      <c r="M384" s="164" t="s">
        <v>288</v>
      </c>
      <c r="N384" s="164" t="s">
        <v>288</v>
      </c>
      <c r="O384" s="138">
        <v>5</v>
      </c>
      <c r="P384" s="105">
        <v>3279462</v>
      </c>
      <c r="Q384" s="169">
        <v>46043</v>
      </c>
      <c r="R384" s="160">
        <v>46081</v>
      </c>
      <c r="S384" s="105">
        <v>2399606</v>
      </c>
      <c r="T384" s="102">
        <v>46082</v>
      </c>
      <c r="U384" s="102">
        <v>46112</v>
      </c>
      <c r="V384" s="105">
        <v>2399606</v>
      </c>
      <c r="W384" s="160">
        <v>46113</v>
      </c>
      <c r="X384" s="160">
        <v>46142</v>
      </c>
      <c r="Y384" s="105">
        <v>2399606</v>
      </c>
      <c r="Z384" s="160">
        <v>46143</v>
      </c>
      <c r="AA384" s="160">
        <v>46173</v>
      </c>
      <c r="AB384" s="105">
        <v>1279789</v>
      </c>
      <c r="AC384" s="160">
        <v>46174</v>
      </c>
      <c r="AD384" s="160">
        <v>46189</v>
      </c>
      <c r="AE384" s="103"/>
      <c r="AF384" s="160"/>
      <c r="AG384" s="160"/>
      <c r="AH384" s="170"/>
      <c r="AI384" s="108"/>
      <c r="AJ384" s="108"/>
      <c r="AK384" s="170"/>
      <c r="AL384" s="108"/>
      <c r="AM384" s="108"/>
      <c r="AN384" s="170"/>
      <c r="AO384" s="108"/>
      <c r="AP384" s="108"/>
      <c r="AQ384" s="170"/>
      <c r="AR384" s="108"/>
      <c r="AS384" s="108"/>
      <c r="AT384" s="170"/>
      <c r="AU384" s="108"/>
      <c r="AV384" s="108"/>
      <c r="AW384" s="170"/>
      <c r="AX384" s="108"/>
      <c r="AY384" s="108"/>
      <c r="AZ384" s="108"/>
      <c r="BA384" s="108"/>
      <c r="BB384" s="108"/>
      <c r="BC384" s="108"/>
      <c r="BD384" s="108"/>
      <c r="BE384" s="108"/>
      <c r="BF384" s="108"/>
      <c r="BG384" s="108"/>
      <c r="BH384" s="108"/>
      <c r="BI384" s="162" t="s">
        <v>278</v>
      </c>
      <c r="BJ384" s="158" t="s">
        <v>332</v>
      </c>
      <c r="BK384" s="162" t="s">
        <v>280</v>
      </c>
      <c r="BL384" s="138">
        <v>91</v>
      </c>
      <c r="BM384" s="160">
        <v>46043</v>
      </c>
      <c r="BN384" s="176">
        <v>2160201100</v>
      </c>
      <c r="BO384" s="158">
        <v>448</v>
      </c>
      <c r="BP384" s="160">
        <v>46043</v>
      </c>
      <c r="BQ384" s="172">
        <v>11758069</v>
      </c>
      <c r="BR384" s="136"/>
      <c r="BS384" s="137"/>
      <c r="BT384" s="108"/>
      <c r="BU384" s="108"/>
      <c r="BV384" s="108"/>
      <c r="BW384" s="108"/>
      <c r="BX384" s="108"/>
      <c r="BY384" s="161"/>
      <c r="BZ384" s="170"/>
      <c r="CA384" s="108"/>
      <c r="CB384" s="108"/>
      <c r="CC384" s="170"/>
      <c r="CD384" s="108"/>
      <c r="CE384" s="108"/>
      <c r="CF384" s="109"/>
      <c r="CG384" s="109"/>
      <c r="CH384" s="109"/>
      <c r="CI384" s="109"/>
      <c r="CJ384" s="109"/>
      <c r="CK384" s="109"/>
      <c r="CL384" s="109"/>
      <c r="CM384" s="109"/>
      <c r="CN384" s="109"/>
      <c r="CO384" s="109"/>
      <c r="CP384" s="109"/>
      <c r="CQ384" s="109"/>
      <c r="CR384" s="109"/>
      <c r="CS384" s="166" t="s">
        <v>940</v>
      </c>
      <c r="CT384" s="168">
        <v>1121855065</v>
      </c>
      <c r="CU384" s="158">
        <v>241</v>
      </c>
      <c r="CV384" s="158" t="s">
        <v>924</v>
      </c>
      <c r="CW384" s="108"/>
      <c r="CX384" s="108"/>
      <c r="CY384" s="162">
        <v>7490</v>
      </c>
      <c r="CZ384" s="162" t="s">
        <v>290</v>
      </c>
      <c r="DA384" s="283">
        <f t="shared" si="18"/>
        <v>11758069</v>
      </c>
      <c r="DB384" s="284">
        <f t="shared" si="19"/>
        <v>0</v>
      </c>
      <c r="DC384" s="283">
        <f t="shared" si="20"/>
        <v>0</v>
      </c>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239" t="s">
        <v>2265</v>
      </c>
      <c r="EA384" s="180" t="s">
        <v>297</v>
      </c>
    </row>
    <row r="385" spans="1:131" hidden="1" x14ac:dyDescent="0.2">
      <c r="A385" s="164"/>
      <c r="B385" s="164" t="s">
        <v>2266</v>
      </c>
      <c r="C385" s="201">
        <v>1003712176</v>
      </c>
      <c r="D385" s="164" t="s">
        <v>1104</v>
      </c>
      <c r="E385" s="164" t="s">
        <v>292</v>
      </c>
      <c r="F385" s="164" t="s">
        <v>1105</v>
      </c>
      <c r="G385" s="98">
        <v>46043</v>
      </c>
      <c r="H385" s="105">
        <v>11758069</v>
      </c>
      <c r="I385" s="164" t="s">
        <v>1086</v>
      </c>
      <c r="J385" s="98">
        <v>46043</v>
      </c>
      <c r="K385" s="98">
        <v>46189</v>
      </c>
      <c r="L385" s="164" t="s">
        <v>288</v>
      </c>
      <c r="M385" s="164" t="s">
        <v>288</v>
      </c>
      <c r="N385" s="164" t="s">
        <v>288</v>
      </c>
      <c r="O385" s="138">
        <v>5</v>
      </c>
      <c r="P385" s="105">
        <v>3279462</v>
      </c>
      <c r="Q385" s="169">
        <v>46043</v>
      </c>
      <c r="R385" s="160">
        <v>46081</v>
      </c>
      <c r="S385" s="105">
        <v>2399606</v>
      </c>
      <c r="T385" s="102">
        <v>46082</v>
      </c>
      <c r="U385" s="102">
        <v>46112</v>
      </c>
      <c r="V385" s="105">
        <v>2399606</v>
      </c>
      <c r="W385" s="160">
        <v>46113</v>
      </c>
      <c r="X385" s="160">
        <v>46142</v>
      </c>
      <c r="Y385" s="105">
        <v>2399606</v>
      </c>
      <c r="Z385" s="160">
        <v>46143</v>
      </c>
      <c r="AA385" s="160">
        <v>46173</v>
      </c>
      <c r="AB385" s="105">
        <v>1279789</v>
      </c>
      <c r="AC385" s="160">
        <v>46174</v>
      </c>
      <c r="AD385" s="160">
        <v>46189</v>
      </c>
      <c r="AE385" s="103"/>
      <c r="AF385" s="160"/>
      <c r="AG385" s="160"/>
      <c r="AH385" s="108"/>
      <c r="AI385" s="160"/>
      <c r="AJ385" s="160"/>
      <c r="AK385" s="170"/>
      <c r="AL385" s="108"/>
      <c r="AM385" s="108"/>
      <c r="AN385" s="170"/>
      <c r="AO385" s="108"/>
      <c r="AP385" s="108"/>
      <c r="AQ385" s="170"/>
      <c r="AR385" s="108"/>
      <c r="AS385" s="108"/>
      <c r="AT385" s="170"/>
      <c r="AU385" s="108"/>
      <c r="AV385" s="108"/>
      <c r="AW385" s="170"/>
      <c r="AX385" s="108"/>
      <c r="AY385" s="108"/>
      <c r="AZ385" s="108"/>
      <c r="BA385" s="108"/>
      <c r="BB385" s="108"/>
      <c r="BC385" s="108"/>
      <c r="BD385" s="108"/>
      <c r="BE385" s="108"/>
      <c r="BF385" s="108"/>
      <c r="BG385" s="108"/>
      <c r="BH385" s="108"/>
      <c r="BI385" s="162" t="s">
        <v>278</v>
      </c>
      <c r="BJ385" s="158" t="s">
        <v>332</v>
      </c>
      <c r="BK385" s="162" t="s">
        <v>280</v>
      </c>
      <c r="BL385" s="138">
        <v>91</v>
      </c>
      <c r="BM385" s="160">
        <v>46043</v>
      </c>
      <c r="BN385" s="176">
        <v>2160201100</v>
      </c>
      <c r="BO385" s="158">
        <v>418</v>
      </c>
      <c r="BP385" s="160">
        <v>46043</v>
      </c>
      <c r="BQ385" s="172">
        <v>11758069</v>
      </c>
      <c r="BR385" s="136"/>
      <c r="BS385" s="137"/>
      <c r="BT385" s="108"/>
      <c r="BU385" s="108"/>
      <c r="BV385" s="108"/>
      <c r="BW385" s="108"/>
      <c r="BX385" s="108"/>
      <c r="BY385" s="161"/>
      <c r="BZ385" s="170"/>
      <c r="CA385" s="108"/>
      <c r="CB385" s="108"/>
      <c r="CC385" s="170"/>
      <c r="CD385" s="108"/>
      <c r="CE385" s="108"/>
      <c r="CF385" s="109"/>
      <c r="CG385" s="109"/>
      <c r="CH385" s="109"/>
      <c r="CI385" s="109"/>
      <c r="CJ385" s="109"/>
      <c r="CK385" s="109"/>
      <c r="CL385" s="109"/>
      <c r="CM385" s="109"/>
      <c r="CN385" s="109"/>
      <c r="CO385" s="109"/>
      <c r="CP385" s="137"/>
      <c r="CQ385" s="109"/>
      <c r="CR385" s="109"/>
      <c r="CS385" s="166" t="s">
        <v>1110</v>
      </c>
      <c r="CT385" s="168">
        <v>1003712176</v>
      </c>
      <c r="CU385" s="158">
        <v>241</v>
      </c>
      <c r="CV385" s="158" t="s">
        <v>1294</v>
      </c>
      <c r="CW385" s="108"/>
      <c r="CX385" s="108"/>
      <c r="CY385" s="162">
        <v>8299</v>
      </c>
      <c r="CZ385" s="162" t="s">
        <v>290</v>
      </c>
      <c r="DA385" s="283">
        <f t="shared" si="18"/>
        <v>11758069</v>
      </c>
      <c r="DB385" s="284">
        <f t="shared" si="19"/>
        <v>0</v>
      </c>
      <c r="DC385" s="283">
        <f t="shared" si="20"/>
        <v>0</v>
      </c>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239" t="s">
        <v>2267</v>
      </c>
      <c r="EA385" s="180" t="s">
        <v>297</v>
      </c>
    </row>
    <row r="386" spans="1:131" hidden="1" x14ac:dyDescent="0.2">
      <c r="A386" s="164"/>
      <c r="B386" s="164" t="s">
        <v>2268</v>
      </c>
      <c r="C386" s="201">
        <v>1073677631</v>
      </c>
      <c r="D386" s="164" t="s">
        <v>2269</v>
      </c>
      <c r="E386" s="164" t="s">
        <v>292</v>
      </c>
      <c r="F386" s="164" t="s">
        <v>364</v>
      </c>
      <c r="G386" s="98">
        <v>46043</v>
      </c>
      <c r="H386" s="105">
        <v>13997702</v>
      </c>
      <c r="I386" s="164" t="s">
        <v>2090</v>
      </c>
      <c r="J386" s="98">
        <v>46043</v>
      </c>
      <c r="K386" s="98">
        <v>46218</v>
      </c>
      <c r="L386" s="164" t="s">
        <v>288</v>
      </c>
      <c r="M386" s="164" t="s">
        <v>288</v>
      </c>
      <c r="N386" s="164" t="s">
        <v>288</v>
      </c>
      <c r="O386" s="138">
        <v>6</v>
      </c>
      <c r="P386" s="105">
        <v>3199475</v>
      </c>
      <c r="Q386" s="169">
        <v>46043</v>
      </c>
      <c r="R386" s="160">
        <v>46081</v>
      </c>
      <c r="S386" s="105">
        <v>2399606</v>
      </c>
      <c r="T386" s="102">
        <v>46082</v>
      </c>
      <c r="U386" s="102">
        <v>46112</v>
      </c>
      <c r="V386" s="105">
        <v>2399606</v>
      </c>
      <c r="W386" s="160">
        <v>46113</v>
      </c>
      <c r="X386" s="160">
        <v>46142</v>
      </c>
      <c r="Y386" s="105">
        <v>2399606</v>
      </c>
      <c r="Z386" s="160">
        <v>46143</v>
      </c>
      <c r="AA386" s="160">
        <v>46173</v>
      </c>
      <c r="AB386" s="105">
        <v>2399606</v>
      </c>
      <c r="AC386" s="160">
        <v>46174</v>
      </c>
      <c r="AD386" s="160">
        <v>46203</v>
      </c>
      <c r="AE386" s="103">
        <v>1199803</v>
      </c>
      <c r="AF386" s="160">
        <v>46204</v>
      </c>
      <c r="AG386" s="160">
        <v>46218</v>
      </c>
      <c r="AH386" s="108"/>
      <c r="AI386" s="160"/>
      <c r="AJ386" s="160"/>
      <c r="AK386" s="170"/>
      <c r="AL386" s="108"/>
      <c r="AM386" s="108"/>
      <c r="AN386" s="170"/>
      <c r="AO386" s="108"/>
      <c r="AP386" s="108"/>
      <c r="AQ386" s="170"/>
      <c r="AR386" s="108"/>
      <c r="AS386" s="108"/>
      <c r="AT386" s="170"/>
      <c r="AU386" s="108"/>
      <c r="AV386" s="108"/>
      <c r="AW386" s="170"/>
      <c r="AX386" s="108"/>
      <c r="AY386" s="108"/>
      <c r="AZ386" s="108"/>
      <c r="BA386" s="108"/>
      <c r="BB386" s="108"/>
      <c r="BC386" s="108"/>
      <c r="BD386" s="108"/>
      <c r="BE386" s="108"/>
      <c r="BF386" s="108"/>
      <c r="BG386" s="108"/>
      <c r="BH386" s="108"/>
      <c r="BI386" s="162" t="s">
        <v>278</v>
      </c>
      <c r="BJ386" s="158" t="s">
        <v>332</v>
      </c>
      <c r="BK386" s="162" t="s">
        <v>280</v>
      </c>
      <c r="BL386" s="138">
        <v>94</v>
      </c>
      <c r="BM386" s="160">
        <v>46043</v>
      </c>
      <c r="BN386" s="176">
        <v>49250648</v>
      </c>
      <c r="BO386" s="158">
        <v>364</v>
      </c>
      <c r="BP386" s="160">
        <v>46043</v>
      </c>
      <c r="BQ386" s="172">
        <v>13997702</v>
      </c>
      <c r="BR386" s="136"/>
      <c r="BS386" s="137"/>
      <c r="BT386" s="108"/>
      <c r="BU386" s="108"/>
      <c r="BV386" s="108"/>
      <c r="BW386" s="108"/>
      <c r="BX386" s="108"/>
      <c r="BY386" s="161"/>
      <c r="BZ386" s="170"/>
      <c r="CA386" s="108"/>
      <c r="CB386" s="108"/>
      <c r="CC386" s="170"/>
      <c r="CD386" s="108"/>
      <c r="CE386" s="108"/>
      <c r="CF386" s="109"/>
      <c r="CG386" s="109"/>
      <c r="CH386" s="109"/>
      <c r="CI386" s="109"/>
      <c r="CJ386" s="109"/>
      <c r="CK386" s="109"/>
      <c r="CL386" s="109"/>
      <c r="CM386" s="109"/>
      <c r="CN386" s="109"/>
      <c r="CO386" s="109"/>
      <c r="CP386" s="137"/>
      <c r="CQ386" s="109"/>
      <c r="CR386" s="109"/>
      <c r="CS386" s="166" t="s">
        <v>1884</v>
      </c>
      <c r="CT386" s="168">
        <v>1073677631</v>
      </c>
      <c r="CU386" s="158">
        <v>283</v>
      </c>
      <c r="CV386" s="158" t="s">
        <v>755</v>
      </c>
      <c r="CW386" s="108"/>
      <c r="CX386" s="108"/>
      <c r="CY386" s="162">
        <v>8211</v>
      </c>
      <c r="CZ386" s="162" t="s">
        <v>290</v>
      </c>
      <c r="DA386" s="283">
        <f t="shared" si="18"/>
        <v>13997702</v>
      </c>
      <c r="DB386" s="284">
        <f t="shared" si="19"/>
        <v>0</v>
      </c>
      <c r="DC386" s="283">
        <f t="shared" si="20"/>
        <v>0</v>
      </c>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239" t="s">
        <v>2270</v>
      </c>
      <c r="EA386" s="180" t="s">
        <v>1074</v>
      </c>
    </row>
    <row r="387" spans="1:131" hidden="1" x14ac:dyDescent="0.2">
      <c r="A387" s="200"/>
      <c r="B387" s="164" t="s">
        <v>2271</v>
      </c>
      <c r="C387" s="201">
        <v>1121933991</v>
      </c>
      <c r="D387" s="164" t="s">
        <v>643</v>
      </c>
      <c r="E387" s="164" t="s">
        <v>292</v>
      </c>
      <c r="F387" s="164" t="s">
        <v>644</v>
      </c>
      <c r="G387" s="98">
        <v>46043</v>
      </c>
      <c r="H387" s="105">
        <v>13997702</v>
      </c>
      <c r="I387" s="164" t="s">
        <v>2090</v>
      </c>
      <c r="J387" s="98">
        <v>46043</v>
      </c>
      <c r="K387" s="98">
        <v>46218</v>
      </c>
      <c r="L387" s="164" t="s">
        <v>288</v>
      </c>
      <c r="M387" s="164" t="s">
        <v>288</v>
      </c>
      <c r="N387" s="164" t="s">
        <v>288</v>
      </c>
      <c r="O387" s="138">
        <v>6</v>
      </c>
      <c r="P387" s="105">
        <v>3199475</v>
      </c>
      <c r="Q387" s="169">
        <v>46043</v>
      </c>
      <c r="R387" s="160">
        <v>46081</v>
      </c>
      <c r="S387" s="105">
        <v>2399606</v>
      </c>
      <c r="T387" s="102">
        <v>46082</v>
      </c>
      <c r="U387" s="102">
        <v>46112</v>
      </c>
      <c r="V387" s="105">
        <v>2399606</v>
      </c>
      <c r="W387" s="160">
        <v>46113</v>
      </c>
      <c r="X387" s="160">
        <v>46142</v>
      </c>
      <c r="Y387" s="105">
        <v>2399606</v>
      </c>
      <c r="Z387" s="160">
        <v>46143</v>
      </c>
      <c r="AA387" s="160">
        <v>46173</v>
      </c>
      <c r="AB387" s="105">
        <v>2399606</v>
      </c>
      <c r="AC387" s="160">
        <v>46174</v>
      </c>
      <c r="AD387" s="160">
        <v>46203</v>
      </c>
      <c r="AE387" s="103">
        <v>1199803</v>
      </c>
      <c r="AF387" s="160">
        <v>46204</v>
      </c>
      <c r="AG387" s="160">
        <v>46218</v>
      </c>
      <c r="AH387" s="170"/>
      <c r="AI387" s="108"/>
      <c r="AJ387" s="108"/>
      <c r="AK387" s="170"/>
      <c r="AL387" s="108"/>
      <c r="AM387" s="108"/>
      <c r="AN387" s="170"/>
      <c r="AO387" s="108"/>
      <c r="AP387" s="108"/>
      <c r="AQ387" s="170"/>
      <c r="AR387" s="108"/>
      <c r="AS387" s="108"/>
      <c r="AT387" s="170"/>
      <c r="AU387" s="108"/>
      <c r="AV387" s="108"/>
      <c r="AW387" s="170"/>
      <c r="AX387" s="108"/>
      <c r="AY387" s="108"/>
      <c r="AZ387" s="108"/>
      <c r="BA387" s="108"/>
      <c r="BB387" s="108"/>
      <c r="BC387" s="108"/>
      <c r="BD387" s="108"/>
      <c r="BE387" s="108"/>
      <c r="BF387" s="108"/>
      <c r="BG387" s="108"/>
      <c r="BH387" s="108"/>
      <c r="BI387" s="162" t="s">
        <v>278</v>
      </c>
      <c r="BJ387" s="158" t="s">
        <v>332</v>
      </c>
      <c r="BK387" s="162" t="s">
        <v>280</v>
      </c>
      <c r="BL387" s="138">
        <v>91</v>
      </c>
      <c r="BM387" s="160">
        <v>46043</v>
      </c>
      <c r="BN387" s="176">
        <v>2160201100</v>
      </c>
      <c r="BO387" s="158">
        <v>473</v>
      </c>
      <c r="BP387" s="160">
        <v>46043</v>
      </c>
      <c r="BQ387" s="172">
        <v>13997702</v>
      </c>
      <c r="BR387" s="136"/>
      <c r="BS387" s="137"/>
      <c r="BT387" s="108"/>
      <c r="BU387" s="108"/>
      <c r="BV387" s="108"/>
      <c r="BW387" s="108"/>
      <c r="BX387" s="108"/>
      <c r="BY387" s="161"/>
      <c r="BZ387" s="170"/>
      <c r="CA387" s="108"/>
      <c r="CB387" s="108"/>
      <c r="CC387" s="170"/>
      <c r="CD387" s="108"/>
      <c r="CE387" s="108"/>
      <c r="CF387" s="109"/>
      <c r="CG387" s="109"/>
      <c r="CH387" s="109"/>
      <c r="CI387" s="109"/>
      <c r="CJ387" s="109"/>
      <c r="CK387" s="109"/>
      <c r="CL387" s="109"/>
      <c r="CM387" s="109"/>
      <c r="CN387" s="109"/>
      <c r="CO387" s="109"/>
      <c r="CP387" s="109"/>
      <c r="CQ387" s="109"/>
      <c r="CR387" s="109"/>
      <c r="CS387" s="166" t="s">
        <v>741</v>
      </c>
      <c r="CT387" s="168">
        <v>1121933991</v>
      </c>
      <c r="CU387" s="158">
        <v>242</v>
      </c>
      <c r="CV387" s="158" t="s">
        <v>792</v>
      </c>
      <c r="CW387" s="108"/>
      <c r="CX387" s="108"/>
      <c r="CY387" s="162">
        <v>8299</v>
      </c>
      <c r="CZ387" s="162" t="s">
        <v>290</v>
      </c>
      <c r="DA387" s="283">
        <f t="shared" si="18"/>
        <v>13997702</v>
      </c>
      <c r="DB387" s="284">
        <f t="shared" si="19"/>
        <v>0</v>
      </c>
      <c r="DC387" s="283">
        <f t="shared" si="20"/>
        <v>0</v>
      </c>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239" t="s">
        <v>2272</v>
      </c>
      <c r="EA387" s="180" t="s">
        <v>297</v>
      </c>
    </row>
    <row r="388" spans="1:131" hidden="1" x14ac:dyDescent="0.2">
      <c r="A388" s="164"/>
      <c r="B388" s="164" t="s">
        <v>2273</v>
      </c>
      <c r="C388" s="201">
        <v>40395013</v>
      </c>
      <c r="D388" s="164" t="s">
        <v>638</v>
      </c>
      <c r="E388" s="164" t="s">
        <v>292</v>
      </c>
      <c r="F388" s="164" t="s">
        <v>644</v>
      </c>
      <c r="G388" s="98">
        <v>46043</v>
      </c>
      <c r="H388" s="105">
        <v>13997702</v>
      </c>
      <c r="I388" s="164" t="s">
        <v>2090</v>
      </c>
      <c r="J388" s="98">
        <v>46043</v>
      </c>
      <c r="K388" s="98">
        <v>46218</v>
      </c>
      <c r="L388" s="164" t="s">
        <v>288</v>
      </c>
      <c r="M388" s="164" t="s">
        <v>288</v>
      </c>
      <c r="N388" s="164" t="s">
        <v>288</v>
      </c>
      <c r="O388" s="138">
        <v>6</v>
      </c>
      <c r="P388" s="105">
        <v>3199475</v>
      </c>
      <c r="Q388" s="169">
        <v>46043</v>
      </c>
      <c r="R388" s="160">
        <v>46081</v>
      </c>
      <c r="S388" s="105">
        <v>2399606</v>
      </c>
      <c r="T388" s="102">
        <v>46082</v>
      </c>
      <c r="U388" s="102">
        <v>46112</v>
      </c>
      <c r="V388" s="105">
        <v>2399606</v>
      </c>
      <c r="W388" s="160">
        <v>46113</v>
      </c>
      <c r="X388" s="160">
        <v>46142</v>
      </c>
      <c r="Y388" s="105">
        <v>2399606</v>
      </c>
      <c r="Z388" s="160">
        <v>46143</v>
      </c>
      <c r="AA388" s="160">
        <v>46173</v>
      </c>
      <c r="AB388" s="105">
        <v>2399606</v>
      </c>
      <c r="AC388" s="160">
        <v>46174</v>
      </c>
      <c r="AD388" s="160">
        <v>46203</v>
      </c>
      <c r="AE388" s="103">
        <v>1199803</v>
      </c>
      <c r="AF388" s="160">
        <v>46204</v>
      </c>
      <c r="AG388" s="160">
        <v>46218</v>
      </c>
      <c r="AH388" s="108"/>
      <c r="AI388" s="160"/>
      <c r="AJ388" s="160"/>
      <c r="AK388" s="170"/>
      <c r="AL388" s="108"/>
      <c r="AM388" s="108"/>
      <c r="AN388" s="170"/>
      <c r="AO388" s="108"/>
      <c r="AP388" s="108"/>
      <c r="AQ388" s="170"/>
      <c r="AR388" s="108"/>
      <c r="AS388" s="108"/>
      <c r="AT388" s="170"/>
      <c r="AU388" s="108"/>
      <c r="AV388" s="108"/>
      <c r="AW388" s="170"/>
      <c r="AX388" s="108"/>
      <c r="AY388" s="108"/>
      <c r="AZ388" s="108"/>
      <c r="BA388" s="108"/>
      <c r="BB388" s="108"/>
      <c r="BC388" s="108"/>
      <c r="BD388" s="108"/>
      <c r="BE388" s="108"/>
      <c r="BF388" s="108"/>
      <c r="BG388" s="108"/>
      <c r="BH388" s="108"/>
      <c r="BI388" s="162" t="s">
        <v>278</v>
      </c>
      <c r="BJ388" s="158" t="s">
        <v>332</v>
      </c>
      <c r="BK388" s="162" t="s">
        <v>280</v>
      </c>
      <c r="BL388" s="138">
        <v>91</v>
      </c>
      <c r="BM388" s="160">
        <v>46043</v>
      </c>
      <c r="BN388" s="176">
        <v>2160201100</v>
      </c>
      <c r="BO388" s="158">
        <v>393</v>
      </c>
      <c r="BP388" s="160">
        <v>46043</v>
      </c>
      <c r="BQ388" s="172">
        <v>13997702</v>
      </c>
      <c r="BR388" s="136"/>
      <c r="BS388" s="137"/>
      <c r="BT388" s="108"/>
      <c r="BU388" s="108"/>
      <c r="BV388" s="108"/>
      <c r="BW388" s="108"/>
      <c r="BX388" s="108"/>
      <c r="BY388" s="161"/>
      <c r="BZ388" s="170"/>
      <c r="CA388" s="108"/>
      <c r="CB388" s="108"/>
      <c r="CC388" s="170"/>
      <c r="CD388" s="108"/>
      <c r="CE388" s="108"/>
      <c r="CF388" s="109"/>
      <c r="CG388" s="109"/>
      <c r="CH388" s="109"/>
      <c r="CI388" s="109"/>
      <c r="CJ388" s="109"/>
      <c r="CK388" s="109"/>
      <c r="CL388" s="109"/>
      <c r="CM388" s="109"/>
      <c r="CN388" s="109"/>
      <c r="CO388" s="109"/>
      <c r="CP388" s="137"/>
      <c r="CQ388" s="109"/>
      <c r="CR388" s="109"/>
      <c r="CS388" s="166" t="s">
        <v>741</v>
      </c>
      <c r="CT388" s="138">
        <v>40395013.600000001</v>
      </c>
      <c r="CU388" s="158">
        <v>242</v>
      </c>
      <c r="CV388" s="158" t="s">
        <v>793</v>
      </c>
      <c r="CW388" s="108"/>
      <c r="CX388" s="108"/>
      <c r="CY388" s="162">
        <v>8211</v>
      </c>
      <c r="CZ388" s="162" t="s">
        <v>290</v>
      </c>
      <c r="DA388" s="283">
        <f t="shared" si="18"/>
        <v>13997702</v>
      </c>
      <c r="DB388" s="284">
        <f t="shared" si="19"/>
        <v>0</v>
      </c>
      <c r="DC388" s="283">
        <f t="shared" si="20"/>
        <v>0</v>
      </c>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239" t="s">
        <v>2274</v>
      </c>
      <c r="EA388" s="180" t="s">
        <v>297</v>
      </c>
    </row>
    <row r="389" spans="1:131" hidden="1" x14ac:dyDescent="0.2">
      <c r="A389" s="164"/>
      <c r="B389" s="164" t="s">
        <v>2275</v>
      </c>
      <c r="C389" s="201">
        <v>40218260</v>
      </c>
      <c r="D389" s="164" t="s">
        <v>645</v>
      </c>
      <c r="E389" s="164" t="s">
        <v>292</v>
      </c>
      <c r="F389" s="164" t="s">
        <v>644</v>
      </c>
      <c r="G389" s="98">
        <v>46043</v>
      </c>
      <c r="H389" s="105">
        <v>13997702</v>
      </c>
      <c r="I389" s="164" t="s">
        <v>2090</v>
      </c>
      <c r="J389" s="98">
        <v>46043</v>
      </c>
      <c r="K389" s="98">
        <v>46218</v>
      </c>
      <c r="L389" s="164" t="s">
        <v>288</v>
      </c>
      <c r="M389" s="164" t="s">
        <v>288</v>
      </c>
      <c r="N389" s="164" t="s">
        <v>288</v>
      </c>
      <c r="O389" s="138">
        <v>6</v>
      </c>
      <c r="P389" s="105">
        <v>3199475</v>
      </c>
      <c r="Q389" s="169">
        <v>46043</v>
      </c>
      <c r="R389" s="160">
        <v>46081</v>
      </c>
      <c r="S389" s="105">
        <v>2399606</v>
      </c>
      <c r="T389" s="102">
        <v>46082</v>
      </c>
      <c r="U389" s="102">
        <v>46112</v>
      </c>
      <c r="V389" s="105">
        <v>2399606</v>
      </c>
      <c r="W389" s="160">
        <v>46113</v>
      </c>
      <c r="X389" s="160">
        <v>46142</v>
      </c>
      <c r="Y389" s="105">
        <v>2399606</v>
      </c>
      <c r="Z389" s="160">
        <v>46143</v>
      </c>
      <c r="AA389" s="160">
        <v>46173</v>
      </c>
      <c r="AB389" s="105">
        <v>2399606</v>
      </c>
      <c r="AC389" s="160">
        <v>46174</v>
      </c>
      <c r="AD389" s="160">
        <v>46203</v>
      </c>
      <c r="AE389" s="103">
        <v>1199803</v>
      </c>
      <c r="AF389" s="160">
        <v>46204</v>
      </c>
      <c r="AG389" s="160">
        <v>46218</v>
      </c>
      <c r="AH389" s="170"/>
      <c r="AI389" s="108"/>
      <c r="AJ389" s="108"/>
      <c r="AK389" s="170"/>
      <c r="AL389" s="108"/>
      <c r="AM389" s="108"/>
      <c r="AN389" s="170"/>
      <c r="AO389" s="108"/>
      <c r="AP389" s="108"/>
      <c r="AQ389" s="170"/>
      <c r="AR389" s="108"/>
      <c r="AS389" s="108"/>
      <c r="AT389" s="170"/>
      <c r="AU389" s="108"/>
      <c r="AV389" s="108"/>
      <c r="AW389" s="170"/>
      <c r="AX389" s="108"/>
      <c r="AY389" s="108"/>
      <c r="AZ389" s="108"/>
      <c r="BA389" s="108"/>
      <c r="BB389" s="108"/>
      <c r="BC389" s="108"/>
      <c r="BD389" s="108"/>
      <c r="BE389" s="108"/>
      <c r="BF389" s="108"/>
      <c r="BG389" s="108"/>
      <c r="BH389" s="108"/>
      <c r="BI389" s="162" t="s">
        <v>278</v>
      </c>
      <c r="BJ389" s="158" t="s">
        <v>332</v>
      </c>
      <c r="BK389" s="162" t="s">
        <v>280</v>
      </c>
      <c r="BL389" s="138">
        <v>91</v>
      </c>
      <c r="BM389" s="160">
        <v>46043</v>
      </c>
      <c r="BN389" s="176">
        <v>2160201100</v>
      </c>
      <c r="BO389" s="158">
        <v>381</v>
      </c>
      <c r="BP389" s="160">
        <v>46043</v>
      </c>
      <c r="BQ389" s="172">
        <v>13997702</v>
      </c>
      <c r="BR389" s="136"/>
      <c r="BS389" s="137"/>
      <c r="BT389" s="108"/>
      <c r="BU389" s="108"/>
      <c r="BV389" s="108"/>
      <c r="BW389" s="108"/>
      <c r="BX389" s="108"/>
      <c r="BY389" s="161"/>
      <c r="BZ389" s="170"/>
      <c r="CA389" s="108"/>
      <c r="CB389" s="108"/>
      <c r="CC389" s="170"/>
      <c r="CD389" s="108"/>
      <c r="CE389" s="108"/>
      <c r="CF389" s="109"/>
      <c r="CG389" s="109"/>
      <c r="CH389" s="109"/>
      <c r="CI389" s="109"/>
      <c r="CJ389" s="109"/>
      <c r="CK389" s="109"/>
      <c r="CL389" s="109"/>
      <c r="CM389" s="109"/>
      <c r="CN389" s="109"/>
      <c r="CO389" s="109"/>
      <c r="CP389" s="109"/>
      <c r="CQ389" s="109"/>
      <c r="CR389" s="109"/>
      <c r="CS389" s="166" t="s">
        <v>742</v>
      </c>
      <c r="CT389" s="168">
        <v>40218260</v>
      </c>
      <c r="CU389" s="158">
        <v>242</v>
      </c>
      <c r="CV389" s="158" t="s">
        <v>794</v>
      </c>
      <c r="CW389" s="108"/>
      <c r="CX389" s="108"/>
      <c r="CY389" s="162">
        <v>8299</v>
      </c>
      <c r="CZ389" s="162" t="s">
        <v>290</v>
      </c>
      <c r="DA389" s="283">
        <f t="shared" si="18"/>
        <v>13997702</v>
      </c>
      <c r="DB389" s="284">
        <f t="shared" si="19"/>
        <v>0</v>
      </c>
      <c r="DC389" s="283">
        <f t="shared" si="20"/>
        <v>0</v>
      </c>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239" t="s">
        <v>2276</v>
      </c>
      <c r="EA389" s="180" t="s">
        <v>297</v>
      </c>
    </row>
    <row r="390" spans="1:131" hidden="1" x14ac:dyDescent="0.2">
      <c r="A390" s="164"/>
      <c r="B390" s="164" t="s">
        <v>2277</v>
      </c>
      <c r="C390" s="201">
        <v>1121962640</v>
      </c>
      <c r="D390" s="164" t="s">
        <v>1295</v>
      </c>
      <c r="E390" s="164" t="s">
        <v>292</v>
      </c>
      <c r="F390" s="164" t="s">
        <v>644</v>
      </c>
      <c r="G390" s="98">
        <v>46043</v>
      </c>
      <c r="H390" s="105">
        <v>13997702</v>
      </c>
      <c r="I390" s="164" t="s">
        <v>2090</v>
      </c>
      <c r="J390" s="98">
        <v>46043</v>
      </c>
      <c r="K390" s="98">
        <v>46218</v>
      </c>
      <c r="L390" s="164" t="s">
        <v>288</v>
      </c>
      <c r="M390" s="164" t="s">
        <v>288</v>
      </c>
      <c r="N390" s="164" t="s">
        <v>288</v>
      </c>
      <c r="O390" s="138">
        <v>6</v>
      </c>
      <c r="P390" s="105">
        <v>3199475</v>
      </c>
      <c r="Q390" s="169">
        <v>46043</v>
      </c>
      <c r="R390" s="160">
        <v>46081</v>
      </c>
      <c r="S390" s="105">
        <v>2399606</v>
      </c>
      <c r="T390" s="102">
        <v>46082</v>
      </c>
      <c r="U390" s="102">
        <v>46112</v>
      </c>
      <c r="V390" s="105">
        <v>2399606</v>
      </c>
      <c r="W390" s="160">
        <v>46113</v>
      </c>
      <c r="X390" s="160">
        <v>46142</v>
      </c>
      <c r="Y390" s="105">
        <v>2399606</v>
      </c>
      <c r="Z390" s="160">
        <v>46143</v>
      </c>
      <c r="AA390" s="160">
        <v>46173</v>
      </c>
      <c r="AB390" s="105">
        <v>2399606</v>
      </c>
      <c r="AC390" s="160">
        <v>46174</v>
      </c>
      <c r="AD390" s="160">
        <v>46203</v>
      </c>
      <c r="AE390" s="103">
        <v>1199803</v>
      </c>
      <c r="AF390" s="160">
        <v>46204</v>
      </c>
      <c r="AG390" s="160">
        <v>46218</v>
      </c>
      <c r="AH390" s="108"/>
      <c r="AI390" s="160"/>
      <c r="AJ390" s="160"/>
      <c r="AK390" s="170"/>
      <c r="AL390" s="108"/>
      <c r="AM390" s="108"/>
      <c r="AN390" s="170"/>
      <c r="AO390" s="108"/>
      <c r="AP390" s="108"/>
      <c r="AQ390" s="170"/>
      <c r="AR390" s="108"/>
      <c r="AS390" s="108"/>
      <c r="AT390" s="170"/>
      <c r="AU390" s="108"/>
      <c r="AV390" s="108"/>
      <c r="AW390" s="170"/>
      <c r="AX390" s="108"/>
      <c r="AY390" s="108"/>
      <c r="AZ390" s="108"/>
      <c r="BA390" s="108"/>
      <c r="BB390" s="108"/>
      <c r="BC390" s="108"/>
      <c r="BD390" s="108"/>
      <c r="BE390" s="108"/>
      <c r="BF390" s="108"/>
      <c r="BG390" s="108"/>
      <c r="BH390" s="108"/>
      <c r="BI390" s="162" t="s">
        <v>278</v>
      </c>
      <c r="BJ390" s="158" t="s">
        <v>332</v>
      </c>
      <c r="BK390" s="162" t="s">
        <v>280</v>
      </c>
      <c r="BL390" s="138">
        <v>91</v>
      </c>
      <c r="BM390" s="160">
        <v>46043</v>
      </c>
      <c r="BN390" s="176">
        <v>2160201100</v>
      </c>
      <c r="BO390" s="158">
        <v>482</v>
      </c>
      <c r="BP390" s="160">
        <v>46043</v>
      </c>
      <c r="BQ390" s="172">
        <v>13997702</v>
      </c>
      <c r="BR390" s="136"/>
      <c r="BS390" s="137"/>
      <c r="BT390" s="108"/>
      <c r="BU390" s="108"/>
      <c r="BV390" s="108"/>
      <c r="BW390" s="108"/>
      <c r="BX390" s="108"/>
      <c r="BY390" s="161"/>
      <c r="BZ390" s="170"/>
      <c r="CA390" s="108"/>
      <c r="CB390" s="108"/>
      <c r="CC390" s="170"/>
      <c r="CD390" s="108"/>
      <c r="CE390" s="108"/>
      <c r="CF390" s="109"/>
      <c r="CG390" s="109"/>
      <c r="CH390" s="109"/>
      <c r="CI390" s="109"/>
      <c r="CJ390" s="109"/>
      <c r="CK390" s="109"/>
      <c r="CL390" s="109"/>
      <c r="CM390" s="109"/>
      <c r="CN390" s="109"/>
      <c r="CO390" s="109"/>
      <c r="CP390" s="137"/>
      <c r="CQ390" s="109"/>
      <c r="CR390" s="109"/>
      <c r="CS390" s="166" t="s">
        <v>741</v>
      </c>
      <c r="CT390" s="167">
        <v>1121962640</v>
      </c>
      <c r="CU390" s="158">
        <v>242</v>
      </c>
      <c r="CV390" s="158" t="s">
        <v>1154</v>
      </c>
      <c r="CW390" s="108"/>
      <c r="CX390" s="108"/>
      <c r="CY390" s="246">
        <v>8299</v>
      </c>
      <c r="CZ390" s="246" t="s">
        <v>290</v>
      </c>
      <c r="DA390" s="283">
        <f t="shared" si="18"/>
        <v>13997702</v>
      </c>
      <c r="DB390" s="284">
        <f t="shared" si="19"/>
        <v>0</v>
      </c>
      <c r="DC390" s="283">
        <f t="shared" si="20"/>
        <v>0</v>
      </c>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239" t="s">
        <v>2278</v>
      </c>
      <c r="EA390" s="180" t="s">
        <v>297</v>
      </c>
    </row>
    <row r="391" spans="1:131" hidden="1" x14ac:dyDescent="0.2">
      <c r="A391" s="164"/>
      <c r="B391" s="164" t="s">
        <v>2279</v>
      </c>
      <c r="C391" s="201">
        <v>52768588</v>
      </c>
      <c r="D391" s="164" t="s">
        <v>1331</v>
      </c>
      <c r="E391" s="164" t="s">
        <v>292</v>
      </c>
      <c r="F391" s="164" t="s">
        <v>644</v>
      </c>
      <c r="G391" s="98">
        <v>46043</v>
      </c>
      <c r="H391" s="105">
        <v>13997702</v>
      </c>
      <c r="I391" s="164" t="s">
        <v>2090</v>
      </c>
      <c r="J391" s="98">
        <v>46043</v>
      </c>
      <c r="K391" s="98">
        <v>46218</v>
      </c>
      <c r="L391" s="164" t="s">
        <v>288</v>
      </c>
      <c r="M391" s="164" t="s">
        <v>288</v>
      </c>
      <c r="N391" s="164" t="s">
        <v>288</v>
      </c>
      <c r="O391" s="138">
        <v>6</v>
      </c>
      <c r="P391" s="105">
        <v>3199475</v>
      </c>
      <c r="Q391" s="169">
        <v>46043</v>
      </c>
      <c r="R391" s="160">
        <v>46081</v>
      </c>
      <c r="S391" s="105">
        <v>2399606</v>
      </c>
      <c r="T391" s="102">
        <v>46082</v>
      </c>
      <c r="U391" s="102">
        <v>46112</v>
      </c>
      <c r="V391" s="105">
        <v>2399606</v>
      </c>
      <c r="W391" s="160">
        <v>46113</v>
      </c>
      <c r="X391" s="160">
        <v>46142</v>
      </c>
      <c r="Y391" s="105">
        <v>2399606</v>
      </c>
      <c r="Z391" s="160">
        <v>46143</v>
      </c>
      <c r="AA391" s="160">
        <v>46173</v>
      </c>
      <c r="AB391" s="105">
        <v>2399606</v>
      </c>
      <c r="AC391" s="160">
        <v>46174</v>
      </c>
      <c r="AD391" s="160">
        <v>46203</v>
      </c>
      <c r="AE391" s="103">
        <v>1199803</v>
      </c>
      <c r="AF391" s="160">
        <v>46204</v>
      </c>
      <c r="AG391" s="160">
        <v>46218</v>
      </c>
      <c r="AH391" s="108"/>
      <c r="AI391" s="160"/>
      <c r="AJ391" s="160"/>
      <c r="AK391" s="170"/>
      <c r="AL391" s="108"/>
      <c r="AM391" s="108"/>
      <c r="AN391" s="170"/>
      <c r="AO391" s="108"/>
      <c r="AP391" s="108"/>
      <c r="AQ391" s="170"/>
      <c r="AR391" s="108"/>
      <c r="AS391" s="108"/>
      <c r="AT391" s="170"/>
      <c r="AU391" s="108"/>
      <c r="AV391" s="108"/>
      <c r="AW391" s="170"/>
      <c r="AX391" s="108"/>
      <c r="AY391" s="108"/>
      <c r="AZ391" s="108"/>
      <c r="BA391" s="108"/>
      <c r="BB391" s="108"/>
      <c r="BC391" s="108"/>
      <c r="BD391" s="108"/>
      <c r="BE391" s="108"/>
      <c r="BF391" s="108"/>
      <c r="BG391" s="108"/>
      <c r="BH391" s="108"/>
      <c r="BI391" s="162" t="s">
        <v>278</v>
      </c>
      <c r="BJ391" s="158" t="s">
        <v>332</v>
      </c>
      <c r="BK391" s="162" t="s">
        <v>280</v>
      </c>
      <c r="BL391" s="138">
        <v>91</v>
      </c>
      <c r="BM391" s="160">
        <v>46043</v>
      </c>
      <c r="BN391" s="176">
        <v>2160201100</v>
      </c>
      <c r="BO391" s="158">
        <v>405</v>
      </c>
      <c r="BP391" s="160">
        <v>46043</v>
      </c>
      <c r="BQ391" s="172">
        <v>13997702</v>
      </c>
      <c r="BR391" s="136"/>
      <c r="BS391" s="137"/>
      <c r="BT391" s="108"/>
      <c r="BU391" s="108"/>
      <c r="BV391" s="108"/>
      <c r="BW391" s="108"/>
      <c r="BX391" s="108"/>
      <c r="BY391" s="161"/>
      <c r="BZ391" s="170"/>
      <c r="CA391" s="108"/>
      <c r="CB391" s="108"/>
      <c r="CC391" s="170"/>
      <c r="CD391" s="108"/>
      <c r="CE391" s="108"/>
      <c r="CF391" s="109"/>
      <c r="CG391" s="109"/>
      <c r="CH391" s="109"/>
      <c r="CI391" s="109"/>
      <c r="CJ391" s="109"/>
      <c r="CK391" s="109"/>
      <c r="CL391" s="109"/>
      <c r="CM391" s="109"/>
      <c r="CN391" s="109"/>
      <c r="CO391" s="109"/>
      <c r="CP391" s="137"/>
      <c r="CQ391" s="109"/>
      <c r="CR391" s="109"/>
      <c r="CS391" s="166" t="s">
        <v>741</v>
      </c>
      <c r="CT391" s="168">
        <v>52768588</v>
      </c>
      <c r="CU391" s="158">
        <v>242</v>
      </c>
      <c r="CV391" s="158" t="s">
        <v>1332</v>
      </c>
      <c r="CW391" s="108"/>
      <c r="CX391" s="108"/>
      <c r="CY391" s="164">
        <v>7490</v>
      </c>
      <c r="CZ391" s="159" t="s">
        <v>290</v>
      </c>
      <c r="DA391" s="283">
        <f t="shared" si="18"/>
        <v>13997702</v>
      </c>
      <c r="DB391" s="284">
        <f t="shared" si="19"/>
        <v>0</v>
      </c>
      <c r="DC391" s="283">
        <f t="shared" si="20"/>
        <v>0</v>
      </c>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239" t="s">
        <v>2280</v>
      </c>
      <c r="EA391" s="180" t="s">
        <v>297</v>
      </c>
    </row>
    <row r="392" spans="1:131" hidden="1" x14ac:dyDescent="0.2">
      <c r="A392" s="164"/>
      <c r="B392" s="164" t="s">
        <v>2281</v>
      </c>
      <c r="C392" s="201">
        <v>40382841</v>
      </c>
      <c r="D392" s="164" t="s">
        <v>659</v>
      </c>
      <c r="E392" s="164" t="s">
        <v>292</v>
      </c>
      <c r="F392" s="164" t="s">
        <v>660</v>
      </c>
      <c r="G392" s="98">
        <v>46043</v>
      </c>
      <c r="H392" s="105">
        <v>11758069</v>
      </c>
      <c r="I392" s="164" t="s">
        <v>1086</v>
      </c>
      <c r="J392" s="98">
        <v>46043</v>
      </c>
      <c r="K392" s="98">
        <v>46189</v>
      </c>
      <c r="L392" s="164" t="s">
        <v>288</v>
      </c>
      <c r="M392" s="164" t="s">
        <v>288</v>
      </c>
      <c r="N392" s="164" t="s">
        <v>288</v>
      </c>
      <c r="O392" s="138">
        <v>5</v>
      </c>
      <c r="P392" s="105">
        <v>3279462</v>
      </c>
      <c r="Q392" s="169">
        <v>46043</v>
      </c>
      <c r="R392" s="160">
        <v>46081</v>
      </c>
      <c r="S392" s="105">
        <v>2399606</v>
      </c>
      <c r="T392" s="102">
        <v>46082</v>
      </c>
      <c r="U392" s="102">
        <v>46112</v>
      </c>
      <c r="V392" s="105">
        <v>2399606</v>
      </c>
      <c r="W392" s="160">
        <v>46113</v>
      </c>
      <c r="X392" s="160">
        <v>46142</v>
      </c>
      <c r="Y392" s="105">
        <v>2399606</v>
      </c>
      <c r="Z392" s="160">
        <v>46143</v>
      </c>
      <c r="AA392" s="160">
        <v>46173</v>
      </c>
      <c r="AB392" s="105">
        <v>1279789</v>
      </c>
      <c r="AC392" s="160">
        <v>46174</v>
      </c>
      <c r="AD392" s="160">
        <v>46189</v>
      </c>
      <c r="AE392" s="103"/>
      <c r="AF392" s="160"/>
      <c r="AG392" s="160"/>
      <c r="AH392" s="170"/>
      <c r="AI392" s="108"/>
      <c r="AJ392" s="108"/>
      <c r="AK392" s="170"/>
      <c r="AL392" s="108"/>
      <c r="AM392" s="108"/>
      <c r="AN392" s="170"/>
      <c r="AO392" s="108"/>
      <c r="AP392" s="108"/>
      <c r="AQ392" s="170"/>
      <c r="AR392" s="108"/>
      <c r="AS392" s="108"/>
      <c r="AT392" s="170"/>
      <c r="AU392" s="108"/>
      <c r="AV392" s="108"/>
      <c r="AW392" s="170"/>
      <c r="AX392" s="108"/>
      <c r="AY392" s="108"/>
      <c r="AZ392" s="108"/>
      <c r="BA392" s="108"/>
      <c r="BB392" s="108"/>
      <c r="BC392" s="108"/>
      <c r="BD392" s="108"/>
      <c r="BE392" s="108"/>
      <c r="BF392" s="108"/>
      <c r="BG392" s="108"/>
      <c r="BH392" s="108"/>
      <c r="BI392" s="162" t="s">
        <v>278</v>
      </c>
      <c r="BJ392" s="158" t="s">
        <v>332</v>
      </c>
      <c r="BK392" s="162" t="s">
        <v>280</v>
      </c>
      <c r="BL392" s="138">
        <v>91</v>
      </c>
      <c r="BM392" s="160">
        <v>46043</v>
      </c>
      <c r="BN392" s="176">
        <v>2160201100</v>
      </c>
      <c r="BO392" s="158">
        <v>389</v>
      </c>
      <c r="BP392" s="160">
        <v>46043</v>
      </c>
      <c r="BQ392" s="172">
        <v>11758069</v>
      </c>
      <c r="BR392" s="136"/>
      <c r="BS392" s="137"/>
      <c r="BT392" s="108"/>
      <c r="BU392" s="108"/>
      <c r="BV392" s="108"/>
      <c r="BW392" s="108"/>
      <c r="BX392" s="108"/>
      <c r="BY392" s="161"/>
      <c r="BZ392" s="170"/>
      <c r="CA392" s="108"/>
      <c r="CB392" s="108"/>
      <c r="CC392" s="170"/>
      <c r="CD392" s="108"/>
      <c r="CE392" s="108"/>
      <c r="CF392" s="109"/>
      <c r="CG392" s="109"/>
      <c r="CH392" s="109"/>
      <c r="CI392" s="109"/>
      <c r="CJ392" s="109"/>
      <c r="CK392" s="109"/>
      <c r="CL392" s="109"/>
      <c r="CM392" s="109"/>
      <c r="CN392" s="109"/>
      <c r="CO392" s="109"/>
      <c r="CP392" s="109"/>
      <c r="CQ392" s="109"/>
      <c r="CR392" s="109"/>
      <c r="CS392" s="166" t="s">
        <v>747</v>
      </c>
      <c r="CT392" s="168">
        <v>40382841</v>
      </c>
      <c r="CU392" s="158">
        <v>189</v>
      </c>
      <c r="CV392" s="158" t="s">
        <v>799</v>
      </c>
      <c r="CW392" s="108"/>
      <c r="CX392" s="108"/>
      <c r="CY392" s="162">
        <v>4761</v>
      </c>
      <c r="CZ392" s="162" t="s">
        <v>290</v>
      </c>
      <c r="DA392" s="283">
        <f t="shared" si="18"/>
        <v>11758069</v>
      </c>
      <c r="DB392" s="284">
        <f t="shared" si="19"/>
        <v>0</v>
      </c>
      <c r="DC392" s="283">
        <f t="shared" si="20"/>
        <v>0</v>
      </c>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239" t="s">
        <v>2282</v>
      </c>
      <c r="EA392" s="180" t="s">
        <v>282</v>
      </c>
    </row>
    <row r="393" spans="1:131" hidden="1" x14ac:dyDescent="0.2">
      <c r="A393" s="164"/>
      <c r="B393" s="164" t="s">
        <v>2283</v>
      </c>
      <c r="C393" s="203">
        <v>40325585</v>
      </c>
      <c r="D393" s="164" t="s">
        <v>661</v>
      </c>
      <c r="E393" s="164" t="s">
        <v>292</v>
      </c>
      <c r="F393" s="108" t="s">
        <v>662</v>
      </c>
      <c r="G393" s="98">
        <v>46043</v>
      </c>
      <c r="H393" s="105">
        <v>11758069</v>
      </c>
      <c r="I393" s="164" t="s">
        <v>1086</v>
      </c>
      <c r="J393" s="98">
        <v>46043</v>
      </c>
      <c r="K393" s="98">
        <v>46189</v>
      </c>
      <c r="L393" s="164" t="s">
        <v>288</v>
      </c>
      <c r="M393" s="164" t="s">
        <v>288</v>
      </c>
      <c r="N393" s="164" t="s">
        <v>288</v>
      </c>
      <c r="O393" s="138">
        <v>5</v>
      </c>
      <c r="P393" s="105">
        <v>3279462</v>
      </c>
      <c r="Q393" s="169">
        <v>46043</v>
      </c>
      <c r="R393" s="160">
        <v>46081</v>
      </c>
      <c r="S393" s="105">
        <v>2399606</v>
      </c>
      <c r="T393" s="102">
        <v>46082</v>
      </c>
      <c r="U393" s="102">
        <v>46112</v>
      </c>
      <c r="V393" s="105">
        <v>2399606</v>
      </c>
      <c r="W393" s="160">
        <v>46113</v>
      </c>
      <c r="X393" s="160">
        <v>46142</v>
      </c>
      <c r="Y393" s="105">
        <v>2399606</v>
      </c>
      <c r="Z393" s="160">
        <v>46143</v>
      </c>
      <c r="AA393" s="160">
        <v>46173</v>
      </c>
      <c r="AB393" s="105">
        <v>1279789</v>
      </c>
      <c r="AC393" s="160">
        <v>46174</v>
      </c>
      <c r="AD393" s="160">
        <v>46189</v>
      </c>
      <c r="AE393" s="103"/>
      <c r="AF393" s="160"/>
      <c r="AG393" s="160"/>
      <c r="AH393" s="108"/>
      <c r="AI393" s="160"/>
      <c r="AJ393" s="160"/>
      <c r="AK393" s="170"/>
      <c r="AL393" s="108"/>
      <c r="AM393" s="108"/>
      <c r="AN393" s="170"/>
      <c r="AO393" s="108"/>
      <c r="AP393" s="108"/>
      <c r="AQ393" s="170"/>
      <c r="AR393" s="108"/>
      <c r="AS393" s="108"/>
      <c r="AT393" s="170"/>
      <c r="AU393" s="108"/>
      <c r="AV393" s="108"/>
      <c r="AW393" s="170"/>
      <c r="AX393" s="108"/>
      <c r="AY393" s="108"/>
      <c r="AZ393" s="108"/>
      <c r="BA393" s="108"/>
      <c r="BB393" s="108"/>
      <c r="BC393" s="108"/>
      <c r="BD393" s="108"/>
      <c r="BE393" s="108"/>
      <c r="BF393" s="108"/>
      <c r="BG393" s="108"/>
      <c r="BH393" s="108"/>
      <c r="BI393" s="162" t="s">
        <v>278</v>
      </c>
      <c r="BJ393" s="158" t="s">
        <v>332</v>
      </c>
      <c r="BK393" s="162" t="s">
        <v>280</v>
      </c>
      <c r="BL393" s="138">
        <v>91</v>
      </c>
      <c r="BM393" s="160">
        <v>46043</v>
      </c>
      <c r="BN393" s="176">
        <v>2160201100</v>
      </c>
      <c r="BO393" s="158">
        <v>382</v>
      </c>
      <c r="BP393" s="160">
        <v>46043</v>
      </c>
      <c r="BQ393" s="172">
        <v>11758069</v>
      </c>
      <c r="BR393" s="136"/>
      <c r="BS393" s="137"/>
      <c r="BT393" s="108"/>
      <c r="BU393" s="108"/>
      <c r="BV393" s="108"/>
      <c r="BW393" s="108"/>
      <c r="BX393" s="108"/>
      <c r="BY393" s="161"/>
      <c r="BZ393" s="170"/>
      <c r="CA393" s="108"/>
      <c r="CB393" s="108"/>
      <c r="CC393" s="170"/>
      <c r="CD393" s="108"/>
      <c r="CE393" s="108"/>
      <c r="CF393" s="109"/>
      <c r="CG393" s="109"/>
      <c r="CH393" s="109"/>
      <c r="CI393" s="109"/>
      <c r="CJ393" s="109"/>
      <c r="CK393" s="109"/>
      <c r="CL393" s="109"/>
      <c r="CM393" s="109"/>
      <c r="CN393" s="109"/>
      <c r="CO393" s="109"/>
      <c r="CP393" s="137"/>
      <c r="CQ393" s="109"/>
      <c r="CR393" s="109"/>
      <c r="CS393" s="166" t="s">
        <v>748</v>
      </c>
      <c r="CT393" s="168">
        <v>40325585.799999997</v>
      </c>
      <c r="CU393" s="158">
        <v>189</v>
      </c>
      <c r="CV393" s="158">
        <v>320401</v>
      </c>
      <c r="CW393" s="108"/>
      <c r="CX393" s="108"/>
      <c r="CY393" s="162">
        <v>7490</v>
      </c>
      <c r="CZ393" s="162" t="s">
        <v>290</v>
      </c>
      <c r="DA393" s="283">
        <f t="shared" si="18"/>
        <v>11758069</v>
      </c>
      <c r="DB393" s="284">
        <f t="shared" si="19"/>
        <v>0</v>
      </c>
      <c r="DC393" s="283">
        <f t="shared" si="20"/>
        <v>0</v>
      </c>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239" t="s">
        <v>2284</v>
      </c>
      <c r="EA393" s="180" t="s">
        <v>282</v>
      </c>
    </row>
    <row r="394" spans="1:131" hidden="1" x14ac:dyDescent="0.2">
      <c r="A394" s="108"/>
      <c r="B394" s="164" t="s">
        <v>2285</v>
      </c>
      <c r="C394" s="201">
        <v>40389413</v>
      </c>
      <c r="D394" s="164" t="s">
        <v>878</v>
      </c>
      <c r="E394" s="164" t="s">
        <v>292</v>
      </c>
      <c r="F394" s="164" t="s">
        <v>879</v>
      </c>
      <c r="G394" s="98">
        <v>46043</v>
      </c>
      <c r="H394" s="105">
        <v>11758069</v>
      </c>
      <c r="I394" s="164" t="s">
        <v>1086</v>
      </c>
      <c r="J394" s="98">
        <v>46043</v>
      </c>
      <c r="K394" s="98">
        <v>46189</v>
      </c>
      <c r="L394" s="164" t="s">
        <v>288</v>
      </c>
      <c r="M394" s="164" t="s">
        <v>288</v>
      </c>
      <c r="N394" s="164" t="s">
        <v>288</v>
      </c>
      <c r="O394" s="138">
        <v>5</v>
      </c>
      <c r="P394" s="105">
        <v>3279462</v>
      </c>
      <c r="Q394" s="169">
        <v>46043</v>
      </c>
      <c r="R394" s="160">
        <v>46081</v>
      </c>
      <c r="S394" s="105">
        <v>2399606</v>
      </c>
      <c r="T394" s="102">
        <v>46082</v>
      </c>
      <c r="U394" s="102">
        <v>46112</v>
      </c>
      <c r="V394" s="105">
        <v>2399606</v>
      </c>
      <c r="W394" s="160">
        <v>46113</v>
      </c>
      <c r="X394" s="160">
        <v>46142</v>
      </c>
      <c r="Y394" s="105">
        <v>2399606</v>
      </c>
      <c r="Z394" s="160">
        <v>46143</v>
      </c>
      <c r="AA394" s="160">
        <v>46173</v>
      </c>
      <c r="AB394" s="105">
        <v>1279789</v>
      </c>
      <c r="AC394" s="160">
        <v>46174</v>
      </c>
      <c r="AD394" s="160">
        <v>46189</v>
      </c>
      <c r="AE394" s="103"/>
      <c r="AF394" s="160"/>
      <c r="AG394" s="160"/>
      <c r="AH394" s="170"/>
      <c r="AI394" s="108"/>
      <c r="AJ394" s="108"/>
      <c r="AK394" s="170"/>
      <c r="AL394" s="108"/>
      <c r="AM394" s="108"/>
      <c r="AN394" s="170"/>
      <c r="AO394" s="108"/>
      <c r="AP394" s="108"/>
      <c r="AQ394" s="170"/>
      <c r="AR394" s="108"/>
      <c r="AS394" s="108"/>
      <c r="AT394" s="170"/>
      <c r="AU394" s="108"/>
      <c r="AV394" s="108"/>
      <c r="AW394" s="170"/>
      <c r="AX394" s="108"/>
      <c r="AY394" s="108"/>
      <c r="AZ394" s="108"/>
      <c r="BA394" s="108"/>
      <c r="BB394" s="108"/>
      <c r="BC394" s="108"/>
      <c r="BD394" s="108"/>
      <c r="BE394" s="108"/>
      <c r="BF394" s="108"/>
      <c r="BG394" s="108"/>
      <c r="BH394" s="108"/>
      <c r="BI394" s="162" t="s">
        <v>278</v>
      </c>
      <c r="BJ394" s="158" t="s">
        <v>332</v>
      </c>
      <c r="BK394" s="162" t="s">
        <v>280</v>
      </c>
      <c r="BL394" s="138">
        <v>91</v>
      </c>
      <c r="BM394" s="160">
        <v>46043</v>
      </c>
      <c r="BN394" s="176">
        <v>2160201100</v>
      </c>
      <c r="BO394" s="158">
        <v>391</v>
      </c>
      <c r="BP394" s="160">
        <v>46043</v>
      </c>
      <c r="BQ394" s="172">
        <v>11758069</v>
      </c>
      <c r="BR394" s="136"/>
      <c r="BS394" s="137"/>
      <c r="BT394" s="108"/>
      <c r="BU394" s="108"/>
      <c r="BV394" s="108"/>
      <c r="BW394" s="108"/>
      <c r="BX394" s="108"/>
      <c r="BY394" s="161"/>
      <c r="BZ394" s="170"/>
      <c r="CA394" s="108"/>
      <c r="CB394" s="108"/>
      <c r="CC394" s="170"/>
      <c r="CD394" s="108"/>
      <c r="CE394" s="108"/>
      <c r="CF394" s="109"/>
      <c r="CG394" s="109"/>
      <c r="CH394" s="109"/>
      <c r="CI394" s="109"/>
      <c r="CJ394" s="109"/>
      <c r="CK394" s="109"/>
      <c r="CL394" s="109"/>
      <c r="CM394" s="109"/>
      <c r="CN394" s="109"/>
      <c r="CO394" s="109"/>
      <c r="CP394" s="109"/>
      <c r="CQ394" s="109"/>
      <c r="CR394" s="109"/>
      <c r="CS394" s="166" t="s">
        <v>946</v>
      </c>
      <c r="CT394" s="167">
        <v>40389413.399999999</v>
      </c>
      <c r="CU394" s="158">
        <v>231</v>
      </c>
      <c r="CV394" s="158" t="s">
        <v>926</v>
      </c>
      <c r="CW394" s="108"/>
      <c r="CX394" s="108"/>
      <c r="CY394" s="162">
        <v>8299</v>
      </c>
      <c r="CZ394" s="162" t="s">
        <v>290</v>
      </c>
      <c r="DA394" s="283">
        <f t="shared" si="18"/>
        <v>11758069</v>
      </c>
      <c r="DB394" s="284">
        <f t="shared" si="19"/>
        <v>0</v>
      </c>
      <c r="DC394" s="283">
        <f t="shared" si="20"/>
        <v>0</v>
      </c>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239" t="s">
        <v>2286</v>
      </c>
      <c r="EA394" s="180" t="s">
        <v>282</v>
      </c>
    </row>
    <row r="395" spans="1:131" hidden="1" x14ac:dyDescent="0.2">
      <c r="A395" s="164"/>
      <c r="B395" s="164" t="s">
        <v>2287</v>
      </c>
      <c r="C395" s="201">
        <v>40401855</v>
      </c>
      <c r="D395" s="164" t="s">
        <v>880</v>
      </c>
      <c r="E395" s="164" t="s">
        <v>292</v>
      </c>
      <c r="F395" s="164" t="s">
        <v>881</v>
      </c>
      <c r="G395" s="98">
        <v>46043</v>
      </c>
      <c r="H395" s="105">
        <v>11758069</v>
      </c>
      <c r="I395" s="164" t="s">
        <v>1086</v>
      </c>
      <c r="J395" s="98">
        <v>46043</v>
      </c>
      <c r="K395" s="98">
        <v>46189</v>
      </c>
      <c r="L395" s="164" t="s">
        <v>288</v>
      </c>
      <c r="M395" s="164" t="s">
        <v>288</v>
      </c>
      <c r="N395" s="164" t="s">
        <v>288</v>
      </c>
      <c r="O395" s="138">
        <v>5</v>
      </c>
      <c r="P395" s="105">
        <v>3279462</v>
      </c>
      <c r="Q395" s="169">
        <v>46043</v>
      </c>
      <c r="R395" s="160">
        <v>46081</v>
      </c>
      <c r="S395" s="105">
        <v>2399606</v>
      </c>
      <c r="T395" s="102">
        <v>46082</v>
      </c>
      <c r="U395" s="102">
        <v>46112</v>
      </c>
      <c r="V395" s="105">
        <v>2399606</v>
      </c>
      <c r="W395" s="160">
        <v>46113</v>
      </c>
      <c r="X395" s="160">
        <v>46142</v>
      </c>
      <c r="Y395" s="105">
        <v>2399606</v>
      </c>
      <c r="Z395" s="160">
        <v>46143</v>
      </c>
      <c r="AA395" s="160">
        <v>46173</v>
      </c>
      <c r="AB395" s="105">
        <v>1279789</v>
      </c>
      <c r="AC395" s="160">
        <v>46174</v>
      </c>
      <c r="AD395" s="160">
        <v>46189</v>
      </c>
      <c r="AE395" s="103"/>
      <c r="AF395" s="160"/>
      <c r="AG395" s="160"/>
      <c r="AH395" s="108"/>
      <c r="AI395" s="160"/>
      <c r="AJ395" s="160"/>
      <c r="AK395" s="170"/>
      <c r="AL395" s="108"/>
      <c r="AM395" s="108"/>
      <c r="AN395" s="170"/>
      <c r="AO395" s="108"/>
      <c r="AP395" s="108"/>
      <c r="AQ395" s="170"/>
      <c r="AR395" s="108"/>
      <c r="AS395" s="108"/>
      <c r="AT395" s="170"/>
      <c r="AU395" s="108"/>
      <c r="AV395" s="108"/>
      <c r="AW395" s="170"/>
      <c r="AX395" s="108"/>
      <c r="AY395" s="108"/>
      <c r="AZ395" s="108"/>
      <c r="BA395" s="108"/>
      <c r="BB395" s="108"/>
      <c r="BC395" s="108"/>
      <c r="BD395" s="108"/>
      <c r="BE395" s="108"/>
      <c r="BF395" s="108"/>
      <c r="BG395" s="108"/>
      <c r="BH395" s="108"/>
      <c r="BI395" s="162" t="s">
        <v>278</v>
      </c>
      <c r="BJ395" s="158" t="s">
        <v>332</v>
      </c>
      <c r="BK395" s="162" t="s">
        <v>280</v>
      </c>
      <c r="BL395" s="138">
        <v>91</v>
      </c>
      <c r="BM395" s="160">
        <v>46043</v>
      </c>
      <c r="BN395" s="176">
        <v>2160201100</v>
      </c>
      <c r="BO395" s="158">
        <v>396</v>
      </c>
      <c r="BP395" s="160">
        <v>46043</v>
      </c>
      <c r="BQ395" s="172">
        <v>11758069</v>
      </c>
      <c r="BR395" s="136"/>
      <c r="BS395" s="137"/>
      <c r="BT395" s="108"/>
      <c r="BU395" s="108"/>
      <c r="BV395" s="108"/>
      <c r="BW395" s="108"/>
      <c r="BX395" s="108"/>
      <c r="BY395" s="161"/>
      <c r="BZ395" s="170"/>
      <c r="CA395" s="108"/>
      <c r="CB395" s="108"/>
      <c r="CC395" s="170"/>
      <c r="CD395" s="108"/>
      <c r="CE395" s="108"/>
      <c r="CF395" s="109"/>
      <c r="CG395" s="109"/>
      <c r="CH395" s="109"/>
      <c r="CI395" s="109"/>
      <c r="CJ395" s="109"/>
      <c r="CK395" s="109"/>
      <c r="CL395" s="109"/>
      <c r="CM395" s="109"/>
      <c r="CN395" s="109"/>
      <c r="CO395" s="109"/>
      <c r="CP395" s="137"/>
      <c r="CQ395" s="109"/>
      <c r="CR395" s="109"/>
      <c r="CS395" s="166" t="s">
        <v>947</v>
      </c>
      <c r="CT395" s="167">
        <v>40401855</v>
      </c>
      <c r="CU395" s="158">
        <v>231</v>
      </c>
      <c r="CV395" s="158" t="s">
        <v>927</v>
      </c>
      <c r="CW395" s="108"/>
      <c r="CX395" s="108"/>
      <c r="CY395" s="162">
        <v>8299</v>
      </c>
      <c r="CZ395" s="162" t="s">
        <v>290</v>
      </c>
      <c r="DA395" s="283">
        <f t="shared" si="18"/>
        <v>11758069</v>
      </c>
      <c r="DB395" s="284">
        <f t="shared" si="19"/>
        <v>0</v>
      </c>
      <c r="DC395" s="283">
        <f t="shared" si="20"/>
        <v>0</v>
      </c>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239" t="s">
        <v>2288</v>
      </c>
      <c r="EA395" s="180" t="s">
        <v>282</v>
      </c>
    </row>
    <row r="396" spans="1:131" hidden="1" x14ac:dyDescent="0.2">
      <c r="A396" s="164"/>
      <c r="B396" s="164" t="s">
        <v>2289</v>
      </c>
      <c r="C396" s="201">
        <v>1121949731</v>
      </c>
      <c r="D396" s="164" t="s">
        <v>882</v>
      </c>
      <c r="E396" s="164" t="s">
        <v>291</v>
      </c>
      <c r="F396" s="164" t="s">
        <v>883</v>
      </c>
      <c r="G396" s="98">
        <v>46043</v>
      </c>
      <c r="H396" s="105">
        <v>14806237</v>
      </c>
      <c r="I396" s="164" t="s">
        <v>1086</v>
      </c>
      <c r="J396" s="98">
        <v>46043</v>
      </c>
      <c r="K396" s="98">
        <v>46189</v>
      </c>
      <c r="L396" s="164" t="s">
        <v>288</v>
      </c>
      <c r="M396" s="164" t="s">
        <v>288</v>
      </c>
      <c r="N396" s="164" t="s">
        <v>288</v>
      </c>
      <c r="O396" s="138">
        <v>5</v>
      </c>
      <c r="P396" s="105">
        <v>4129631</v>
      </c>
      <c r="Q396" s="169">
        <v>46043</v>
      </c>
      <c r="R396" s="160">
        <v>46081</v>
      </c>
      <c r="S396" s="105">
        <v>3021681</v>
      </c>
      <c r="T396" s="102">
        <v>46082</v>
      </c>
      <c r="U396" s="102">
        <v>46112</v>
      </c>
      <c r="V396" s="105">
        <v>3021681</v>
      </c>
      <c r="W396" s="160">
        <v>46113</v>
      </c>
      <c r="X396" s="160">
        <v>46142</v>
      </c>
      <c r="Y396" s="105">
        <v>3021681</v>
      </c>
      <c r="Z396" s="160">
        <v>46143</v>
      </c>
      <c r="AA396" s="160">
        <v>46173</v>
      </c>
      <c r="AB396" s="105">
        <v>1611563</v>
      </c>
      <c r="AC396" s="160">
        <v>46174</v>
      </c>
      <c r="AD396" s="160">
        <v>46189</v>
      </c>
      <c r="AE396" s="103"/>
      <c r="AF396" s="160"/>
      <c r="AG396" s="160"/>
      <c r="AH396" s="170"/>
      <c r="AI396" s="108"/>
      <c r="AJ396" s="108"/>
      <c r="AK396" s="170"/>
      <c r="AL396" s="108"/>
      <c r="AM396" s="108"/>
      <c r="AN396" s="170"/>
      <c r="AO396" s="108"/>
      <c r="AP396" s="108"/>
      <c r="AQ396" s="170"/>
      <c r="AR396" s="108"/>
      <c r="AS396" s="108"/>
      <c r="AT396" s="170"/>
      <c r="AU396" s="108"/>
      <c r="AV396" s="108"/>
      <c r="AW396" s="170"/>
      <c r="AX396" s="108"/>
      <c r="AY396" s="108"/>
      <c r="AZ396" s="108"/>
      <c r="BA396" s="108"/>
      <c r="BB396" s="108"/>
      <c r="BC396" s="108"/>
      <c r="BD396" s="108"/>
      <c r="BE396" s="108"/>
      <c r="BF396" s="108"/>
      <c r="BG396" s="108"/>
      <c r="BH396" s="108"/>
      <c r="BI396" s="162" t="s">
        <v>278</v>
      </c>
      <c r="BJ396" s="158" t="s">
        <v>332</v>
      </c>
      <c r="BK396" s="162" t="s">
        <v>280</v>
      </c>
      <c r="BL396" s="138">
        <v>91</v>
      </c>
      <c r="BM396" s="160">
        <v>46043</v>
      </c>
      <c r="BN396" s="176">
        <v>2160201100</v>
      </c>
      <c r="BO396" s="158">
        <v>477</v>
      </c>
      <c r="BP396" s="160">
        <v>46043</v>
      </c>
      <c r="BQ396" s="172">
        <v>14806237</v>
      </c>
      <c r="BR396" s="136"/>
      <c r="BS396" s="137"/>
      <c r="BT396" s="108"/>
      <c r="BU396" s="108"/>
      <c r="BV396" s="108"/>
      <c r="BW396" s="108"/>
      <c r="BX396" s="108"/>
      <c r="BY396" s="161"/>
      <c r="BZ396" s="170"/>
      <c r="CA396" s="108"/>
      <c r="CB396" s="108"/>
      <c r="CC396" s="170"/>
      <c r="CD396" s="108"/>
      <c r="CE396" s="108"/>
      <c r="CF396" s="109"/>
      <c r="CG396" s="109"/>
      <c r="CH396" s="109"/>
      <c r="CI396" s="109"/>
      <c r="CJ396" s="109"/>
      <c r="CK396" s="109"/>
      <c r="CL396" s="109"/>
      <c r="CM396" s="109"/>
      <c r="CN396" s="109"/>
      <c r="CO396" s="109"/>
      <c r="CP396" s="109"/>
      <c r="CQ396" s="109"/>
      <c r="CR396" s="109"/>
      <c r="CS396" s="166" t="s">
        <v>938</v>
      </c>
      <c r="CT396" s="167">
        <v>1121949731</v>
      </c>
      <c r="CU396" s="158">
        <v>231</v>
      </c>
      <c r="CV396" s="158" t="s">
        <v>928</v>
      </c>
      <c r="CW396" s="108"/>
      <c r="CX396" s="108"/>
      <c r="CY396" s="162">
        <v>7490</v>
      </c>
      <c r="CZ396" s="162" t="s">
        <v>290</v>
      </c>
      <c r="DA396" s="283">
        <f t="shared" si="18"/>
        <v>14806237</v>
      </c>
      <c r="DB396" s="284">
        <f t="shared" si="19"/>
        <v>0</v>
      </c>
      <c r="DC396" s="283">
        <f t="shared" si="20"/>
        <v>0</v>
      </c>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239" t="s">
        <v>2290</v>
      </c>
      <c r="EA396" s="180" t="s">
        <v>282</v>
      </c>
    </row>
    <row r="397" spans="1:131" hidden="1" x14ac:dyDescent="0.2">
      <c r="A397" s="164"/>
      <c r="B397" s="164" t="s">
        <v>2291</v>
      </c>
      <c r="C397" s="277">
        <v>1123433001</v>
      </c>
      <c r="D397" s="204" t="s">
        <v>2292</v>
      </c>
      <c r="E397" s="164" t="s">
        <v>292</v>
      </c>
      <c r="F397" s="108" t="s">
        <v>884</v>
      </c>
      <c r="G397" s="98">
        <v>46043</v>
      </c>
      <c r="H397" s="105">
        <v>11758069</v>
      </c>
      <c r="I397" s="164" t="s">
        <v>1086</v>
      </c>
      <c r="J397" s="98">
        <v>46043</v>
      </c>
      <c r="K397" s="98">
        <v>46189</v>
      </c>
      <c r="L397" s="164" t="s">
        <v>288</v>
      </c>
      <c r="M397" s="164" t="s">
        <v>288</v>
      </c>
      <c r="N397" s="164" t="s">
        <v>288</v>
      </c>
      <c r="O397" s="138">
        <v>5</v>
      </c>
      <c r="P397" s="105">
        <v>3279462</v>
      </c>
      <c r="Q397" s="169">
        <v>46043</v>
      </c>
      <c r="R397" s="160">
        <v>46081</v>
      </c>
      <c r="S397" s="105">
        <v>2399606</v>
      </c>
      <c r="T397" s="102">
        <v>46082</v>
      </c>
      <c r="U397" s="102">
        <v>46112</v>
      </c>
      <c r="V397" s="105">
        <v>2399606</v>
      </c>
      <c r="W397" s="160">
        <v>46113</v>
      </c>
      <c r="X397" s="160">
        <v>46142</v>
      </c>
      <c r="Y397" s="105">
        <v>2399606</v>
      </c>
      <c r="Z397" s="160">
        <v>46143</v>
      </c>
      <c r="AA397" s="160">
        <v>46173</v>
      </c>
      <c r="AB397" s="105">
        <v>1279789</v>
      </c>
      <c r="AC397" s="160">
        <v>46174</v>
      </c>
      <c r="AD397" s="160">
        <v>46189</v>
      </c>
      <c r="AE397" s="103"/>
      <c r="AF397" s="160"/>
      <c r="AG397" s="160"/>
      <c r="AH397" s="108"/>
      <c r="AI397" s="160"/>
      <c r="AJ397" s="160"/>
      <c r="AK397" s="170"/>
      <c r="AL397" s="108"/>
      <c r="AM397" s="108"/>
      <c r="AN397" s="170"/>
      <c r="AO397" s="108"/>
      <c r="AP397" s="108"/>
      <c r="AQ397" s="170"/>
      <c r="AR397" s="108"/>
      <c r="AS397" s="108"/>
      <c r="AT397" s="170"/>
      <c r="AU397" s="108"/>
      <c r="AV397" s="108"/>
      <c r="AW397" s="170"/>
      <c r="AX397" s="108"/>
      <c r="AY397" s="108"/>
      <c r="AZ397" s="108"/>
      <c r="BA397" s="108"/>
      <c r="BB397" s="108"/>
      <c r="BC397" s="108"/>
      <c r="BD397" s="108"/>
      <c r="BE397" s="108"/>
      <c r="BF397" s="108"/>
      <c r="BG397" s="108"/>
      <c r="BH397" s="108"/>
      <c r="BI397" s="162" t="s">
        <v>278</v>
      </c>
      <c r="BJ397" s="158" t="s">
        <v>332</v>
      </c>
      <c r="BK397" s="162" t="s">
        <v>280</v>
      </c>
      <c r="BL397" s="138">
        <v>91</v>
      </c>
      <c r="BM397" s="160">
        <v>46043</v>
      </c>
      <c r="BN397" s="176">
        <v>2160201100</v>
      </c>
      <c r="BO397" s="158">
        <v>487</v>
      </c>
      <c r="BP397" s="160">
        <v>46043</v>
      </c>
      <c r="BQ397" s="172">
        <v>11758069</v>
      </c>
      <c r="BR397" s="136"/>
      <c r="BS397" s="137"/>
      <c r="BT397" s="108"/>
      <c r="BU397" s="108"/>
      <c r="BV397" s="108"/>
      <c r="BW397" s="108"/>
      <c r="BX397" s="108"/>
      <c r="BY397" s="161"/>
      <c r="BZ397" s="170"/>
      <c r="CA397" s="108"/>
      <c r="CB397" s="108"/>
      <c r="CC397" s="170"/>
      <c r="CD397" s="108"/>
      <c r="CE397" s="108"/>
      <c r="CF397" s="109"/>
      <c r="CG397" s="109"/>
      <c r="CH397" s="109"/>
      <c r="CI397" s="109"/>
      <c r="CJ397" s="109"/>
      <c r="CK397" s="109"/>
      <c r="CL397" s="109"/>
      <c r="CM397" s="109"/>
      <c r="CN397" s="109"/>
      <c r="CO397" s="109"/>
      <c r="CP397" s="137"/>
      <c r="CQ397" s="109"/>
      <c r="CR397" s="109"/>
      <c r="CS397" s="151" t="s">
        <v>945</v>
      </c>
      <c r="CT397" s="287">
        <v>1123433001</v>
      </c>
      <c r="CU397" s="158">
        <v>189</v>
      </c>
      <c r="CV397" s="158" t="s">
        <v>929</v>
      </c>
      <c r="CW397" s="108"/>
      <c r="CX397" s="108"/>
      <c r="CY397" s="162"/>
      <c r="CZ397" s="162"/>
      <c r="DA397" s="283">
        <f t="shared" si="18"/>
        <v>11758069</v>
      </c>
      <c r="DB397" s="284">
        <f t="shared" si="19"/>
        <v>0</v>
      </c>
      <c r="DC397" s="283">
        <f t="shared" si="20"/>
        <v>0</v>
      </c>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239" t="s">
        <v>2293</v>
      </c>
      <c r="EA397" s="180" t="s">
        <v>282</v>
      </c>
    </row>
    <row r="398" spans="1:131" hidden="1" x14ac:dyDescent="0.2">
      <c r="A398" s="164"/>
      <c r="B398" s="164" t="s">
        <v>2294</v>
      </c>
      <c r="C398" s="201">
        <v>1121937745</v>
      </c>
      <c r="D398" s="164" t="s">
        <v>999</v>
      </c>
      <c r="E398" s="164" t="s">
        <v>291</v>
      </c>
      <c r="F398" s="164" t="s">
        <v>1000</v>
      </c>
      <c r="G398" s="98">
        <v>46043</v>
      </c>
      <c r="H398" s="105">
        <v>16599617</v>
      </c>
      <c r="I398" s="164" t="s">
        <v>1086</v>
      </c>
      <c r="J398" s="98">
        <v>46043</v>
      </c>
      <c r="K398" s="98">
        <v>46189</v>
      </c>
      <c r="L398" s="164" t="s">
        <v>288</v>
      </c>
      <c r="M398" s="164" t="s">
        <v>288</v>
      </c>
      <c r="N398" s="164" t="s">
        <v>288</v>
      </c>
      <c r="O398" s="138">
        <v>5</v>
      </c>
      <c r="P398" s="105">
        <v>4629825</v>
      </c>
      <c r="Q398" s="169">
        <v>46043</v>
      </c>
      <c r="R398" s="160">
        <v>46081</v>
      </c>
      <c r="S398" s="105">
        <v>3387677</v>
      </c>
      <c r="T398" s="102">
        <v>46082</v>
      </c>
      <c r="U398" s="102">
        <v>46112</v>
      </c>
      <c r="V398" s="105">
        <v>3387677</v>
      </c>
      <c r="W398" s="160">
        <v>46113</v>
      </c>
      <c r="X398" s="160">
        <v>46142</v>
      </c>
      <c r="Y398" s="105">
        <v>3387677</v>
      </c>
      <c r="Z398" s="160">
        <v>46143</v>
      </c>
      <c r="AA398" s="160">
        <v>46173</v>
      </c>
      <c r="AB398" s="105">
        <v>1806761</v>
      </c>
      <c r="AC398" s="160">
        <v>46174</v>
      </c>
      <c r="AD398" s="160">
        <v>46189</v>
      </c>
      <c r="AE398" s="103"/>
      <c r="AF398" s="160"/>
      <c r="AG398" s="160"/>
      <c r="AH398" s="108"/>
      <c r="AI398" s="160"/>
      <c r="AJ398" s="160"/>
      <c r="AK398" s="170"/>
      <c r="AL398" s="108"/>
      <c r="AM398" s="108"/>
      <c r="AN398" s="170"/>
      <c r="AO398" s="108"/>
      <c r="AP398" s="108"/>
      <c r="AQ398" s="170"/>
      <c r="AR398" s="108"/>
      <c r="AS398" s="108"/>
      <c r="AT398" s="170"/>
      <c r="AU398" s="108"/>
      <c r="AV398" s="108"/>
      <c r="AW398" s="170"/>
      <c r="AX398" s="108"/>
      <c r="AY398" s="108"/>
      <c r="AZ398" s="108"/>
      <c r="BA398" s="108"/>
      <c r="BB398" s="108"/>
      <c r="BC398" s="108"/>
      <c r="BD398" s="108"/>
      <c r="BE398" s="108"/>
      <c r="BF398" s="108"/>
      <c r="BG398" s="108"/>
      <c r="BH398" s="108"/>
      <c r="BI398" s="162" t="s">
        <v>278</v>
      </c>
      <c r="BJ398" s="158" t="s">
        <v>332</v>
      </c>
      <c r="BK398" s="162" t="s">
        <v>280</v>
      </c>
      <c r="BL398" s="138">
        <v>91</v>
      </c>
      <c r="BM398" s="160">
        <v>46043</v>
      </c>
      <c r="BN398" s="176">
        <v>2160201100</v>
      </c>
      <c r="BO398" s="158">
        <v>497</v>
      </c>
      <c r="BP398" s="160">
        <v>46043</v>
      </c>
      <c r="BQ398" s="172">
        <v>16599617</v>
      </c>
      <c r="BR398" s="136"/>
      <c r="BS398" s="137"/>
      <c r="BT398" s="108"/>
      <c r="BU398" s="108"/>
      <c r="BV398" s="108"/>
      <c r="BW398" s="108"/>
      <c r="BX398" s="108"/>
      <c r="BY398" s="161"/>
      <c r="BZ398" s="170"/>
      <c r="CA398" s="108"/>
      <c r="CB398" s="108"/>
      <c r="CC398" s="170"/>
      <c r="CD398" s="108"/>
      <c r="CE398" s="108"/>
      <c r="CF398" s="109"/>
      <c r="CG398" s="109"/>
      <c r="CH398" s="109"/>
      <c r="CI398" s="109"/>
      <c r="CJ398" s="109"/>
      <c r="CK398" s="109"/>
      <c r="CL398" s="109"/>
      <c r="CM398" s="109"/>
      <c r="CN398" s="109"/>
      <c r="CO398" s="109"/>
      <c r="CP398" s="137"/>
      <c r="CQ398" s="109"/>
      <c r="CR398" s="109"/>
      <c r="CS398" s="166" t="s">
        <v>1050</v>
      </c>
      <c r="CT398" s="168">
        <v>1121937745</v>
      </c>
      <c r="CU398" s="158">
        <v>231</v>
      </c>
      <c r="CV398" s="158" t="s">
        <v>2295</v>
      </c>
      <c r="CW398" s="108"/>
      <c r="CX398" s="108"/>
      <c r="CY398" s="162">
        <v>7490</v>
      </c>
      <c r="CZ398" s="162" t="s">
        <v>290</v>
      </c>
      <c r="DA398" s="283">
        <f t="shared" si="18"/>
        <v>16599617</v>
      </c>
      <c r="DB398" s="284">
        <f t="shared" si="19"/>
        <v>0</v>
      </c>
      <c r="DC398" s="283">
        <f t="shared" si="20"/>
        <v>0</v>
      </c>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239" t="s">
        <v>2296</v>
      </c>
      <c r="EA398" s="158" t="s">
        <v>282</v>
      </c>
    </row>
    <row r="399" spans="1:131" hidden="1" x14ac:dyDescent="0.2">
      <c r="A399" s="164"/>
      <c r="B399" s="164" t="s">
        <v>2297</v>
      </c>
      <c r="C399" s="201">
        <v>40388605</v>
      </c>
      <c r="D399" s="164" t="s">
        <v>652</v>
      </c>
      <c r="E399" s="164" t="s">
        <v>292</v>
      </c>
      <c r="F399" s="164" t="s">
        <v>1092</v>
      </c>
      <c r="G399" s="98">
        <v>46043</v>
      </c>
      <c r="H399" s="105">
        <v>11758069</v>
      </c>
      <c r="I399" s="164" t="s">
        <v>1086</v>
      </c>
      <c r="J399" s="98">
        <v>46043</v>
      </c>
      <c r="K399" s="98">
        <v>46189</v>
      </c>
      <c r="L399" s="164" t="s">
        <v>288</v>
      </c>
      <c r="M399" s="164" t="s">
        <v>288</v>
      </c>
      <c r="N399" s="164" t="s">
        <v>288</v>
      </c>
      <c r="O399" s="138">
        <v>5</v>
      </c>
      <c r="P399" s="105">
        <v>3279462</v>
      </c>
      <c r="Q399" s="169">
        <v>46043</v>
      </c>
      <c r="R399" s="160">
        <v>46081</v>
      </c>
      <c r="S399" s="105">
        <v>2399606</v>
      </c>
      <c r="T399" s="102">
        <v>46082</v>
      </c>
      <c r="U399" s="102">
        <v>46112</v>
      </c>
      <c r="V399" s="105">
        <v>2399606</v>
      </c>
      <c r="W399" s="160">
        <v>46113</v>
      </c>
      <c r="X399" s="160">
        <v>46142</v>
      </c>
      <c r="Y399" s="105">
        <v>2399606</v>
      </c>
      <c r="Z399" s="160">
        <v>46143</v>
      </c>
      <c r="AA399" s="160">
        <v>46173</v>
      </c>
      <c r="AB399" s="105">
        <v>1279789</v>
      </c>
      <c r="AC399" s="160">
        <v>46174</v>
      </c>
      <c r="AD399" s="160">
        <v>46189</v>
      </c>
      <c r="AE399" s="103"/>
      <c r="AF399" s="160"/>
      <c r="AG399" s="160"/>
      <c r="AH399" s="170"/>
      <c r="AI399" s="108"/>
      <c r="AJ399" s="108"/>
      <c r="AK399" s="170"/>
      <c r="AL399" s="108"/>
      <c r="AM399" s="108"/>
      <c r="AN399" s="170"/>
      <c r="AO399" s="108"/>
      <c r="AP399" s="108"/>
      <c r="AQ399" s="170"/>
      <c r="AR399" s="108"/>
      <c r="AS399" s="108"/>
      <c r="AT399" s="170"/>
      <c r="AU399" s="108"/>
      <c r="AV399" s="108"/>
      <c r="AW399" s="170"/>
      <c r="AX399" s="108"/>
      <c r="AY399" s="108"/>
      <c r="AZ399" s="108"/>
      <c r="BA399" s="108"/>
      <c r="BB399" s="108"/>
      <c r="BC399" s="108"/>
      <c r="BD399" s="108"/>
      <c r="BE399" s="108"/>
      <c r="BF399" s="108"/>
      <c r="BG399" s="108"/>
      <c r="BH399" s="108"/>
      <c r="BI399" s="162" t="s">
        <v>278</v>
      </c>
      <c r="BJ399" s="158" t="s">
        <v>332</v>
      </c>
      <c r="BK399" s="162" t="s">
        <v>280</v>
      </c>
      <c r="BL399" s="138">
        <v>91</v>
      </c>
      <c r="BM399" s="160">
        <v>46043</v>
      </c>
      <c r="BN399" s="176">
        <v>2160201100</v>
      </c>
      <c r="BO399" s="158">
        <v>390</v>
      </c>
      <c r="BP399" s="160">
        <v>46043</v>
      </c>
      <c r="BQ399" s="172">
        <v>11758069</v>
      </c>
      <c r="BR399" s="136"/>
      <c r="BS399" s="137"/>
      <c r="BT399" s="108"/>
      <c r="BU399" s="108"/>
      <c r="BV399" s="108"/>
      <c r="BW399" s="108"/>
      <c r="BX399" s="108"/>
      <c r="BY399" s="161"/>
      <c r="BZ399" s="170"/>
      <c r="CA399" s="108"/>
      <c r="CB399" s="108"/>
      <c r="CC399" s="170"/>
      <c r="CD399" s="108"/>
      <c r="CE399" s="108"/>
      <c r="CF399" s="109"/>
      <c r="CG399" s="109"/>
      <c r="CH399" s="109"/>
      <c r="CI399" s="109"/>
      <c r="CJ399" s="109"/>
      <c r="CK399" s="109"/>
      <c r="CL399" s="109"/>
      <c r="CM399" s="109"/>
      <c r="CN399" s="109"/>
      <c r="CO399" s="109"/>
      <c r="CP399" s="109"/>
      <c r="CQ399" s="109"/>
      <c r="CR399" s="109"/>
      <c r="CS399" s="166" t="s">
        <v>947</v>
      </c>
      <c r="CT399" s="167">
        <v>40388605</v>
      </c>
      <c r="CU399" s="158">
        <v>189</v>
      </c>
      <c r="CV399" s="158" t="s">
        <v>1112</v>
      </c>
      <c r="CW399" s="108"/>
      <c r="CX399" s="108"/>
      <c r="CY399" s="162">
        <v>6920</v>
      </c>
      <c r="CZ399" s="162" t="s">
        <v>289</v>
      </c>
      <c r="DA399" s="283">
        <f t="shared" si="18"/>
        <v>11758069</v>
      </c>
      <c r="DB399" s="284">
        <f t="shared" si="19"/>
        <v>0</v>
      </c>
      <c r="DC399" s="283">
        <f t="shared" si="20"/>
        <v>0</v>
      </c>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239" t="s">
        <v>2298</v>
      </c>
      <c r="EA399" s="158" t="s">
        <v>282</v>
      </c>
    </row>
    <row r="400" spans="1:131" hidden="1" x14ac:dyDescent="0.2">
      <c r="A400" s="200"/>
      <c r="B400" s="164" t="s">
        <v>2299</v>
      </c>
      <c r="C400" s="203">
        <v>1006689681</v>
      </c>
      <c r="D400" s="108" t="s">
        <v>864</v>
      </c>
      <c r="E400" s="164" t="s">
        <v>292</v>
      </c>
      <c r="F400" s="164" t="s">
        <v>663</v>
      </c>
      <c r="G400" s="98">
        <v>46043</v>
      </c>
      <c r="H400" s="105">
        <v>13997702</v>
      </c>
      <c r="I400" s="164" t="s">
        <v>2090</v>
      </c>
      <c r="J400" s="98">
        <v>46043</v>
      </c>
      <c r="K400" s="98">
        <v>46218</v>
      </c>
      <c r="L400" s="164" t="s">
        <v>288</v>
      </c>
      <c r="M400" s="164" t="s">
        <v>288</v>
      </c>
      <c r="N400" s="164" t="s">
        <v>288</v>
      </c>
      <c r="O400" s="138">
        <v>6</v>
      </c>
      <c r="P400" s="105">
        <v>3199475</v>
      </c>
      <c r="Q400" s="169">
        <v>46043</v>
      </c>
      <c r="R400" s="160">
        <v>46081</v>
      </c>
      <c r="S400" s="105">
        <v>2399606</v>
      </c>
      <c r="T400" s="102">
        <v>46082</v>
      </c>
      <c r="U400" s="102">
        <v>46112</v>
      </c>
      <c r="V400" s="105">
        <v>2399606</v>
      </c>
      <c r="W400" s="160">
        <v>46113</v>
      </c>
      <c r="X400" s="160">
        <v>46142</v>
      </c>
      <c r="Y400" s="105">
        <v>2399606</v>
      </c>
      <c r="Z400" s="160">
        <v>46143</v>
      </c>
      <c r="AA400" s="160">
        <v>46173</v>
      </c>
      <c r="AB400" s="105">
        <v>2399606</v>
      </c>
      <c r="AC400" s="160">
        <v>46174</v>
      </c>
      <c r="AD400" s="160">
        <v>46203</v>
      </c>
      <c r="AE400" s="103">
        <v>1199803</v>
      </c>
      <c r="AF400" s="160">
        <v>46204</v>
      </c>
      <c r="AG400" s="160">
        <v>46218</v>
      </c>
      <c r="AH400" s="108"/>
      <c r="AI400" s="160"/>
      <c r="AJ400" s="160"/>
      <c r="AK400" s="170"/>
      <c r="AL400" s="108"/>
      <c r="AM400" s="108"/>
      <c r="AN400" s="170"/>
      <c r="AO400" s="108"/>
      <c r="AP400" s="108"/>
      <c r="AQ400" s="170"/>
      <c r="AR400" s="108"/>
      <c r="AS400" s="108"/>
      <c r="AT400" s="170"/>
      <c r="AU400" s="108"/>
      <c r="AV400" s="108"/>
      <c r="AW400" s="170"/>
      <c r="AX400" s="108"/>
      <c r="AY400" s="108"/>
      <c r="AZ400" s="108"/>
      <c r="BA400" s="108"/>
      <c r="BB400" s="108"/>
      <c r="BC400" s="108"/>
      <c r="BD400" s="108"/>
      <c r="BE400" s="108"/>
      <c r="BF400" s="108"/>
      <c r="BG400" s="108"/>
      <c r="BH400" s="108"/>
      <c r="BI400" s="162" t="s">
        <v>278</v>
      </c>
      <c r="BJ400" s="158" t="s">
        <v>332</v>
      </c>
      <c r="BK400" s="162" t="s">
        <v>280</v>
      </c>
      <c r="BL400" s="138">
        <v>91</v>
      </c>
      <c r="BM400" s="160">
        <v>46043</v>
      </c>
      <c r="BN400" s="176">
        <v>2160201100</v>
      </c>
      <c r="BO400" s="158">
        <v>419</v>
      </c>
      <c r="BP400" s="160">
        <v>46043</v>
      </c>
      <c r="BQ400" s="172">
        <v>13997702</v>
      </c>
      <c r="BR400" s="136"/>
      <c r="BS400" s="137"/>
      <c r="BT400" s="108"/>
      <c r="BU400" s="108"/>
      <c r="BV400" s="108"/>
      <c r="BW400" s="108"/>
      <c r="BX400" s="108"/>
      <c r="BY400" s="161"/>
      <c r="BZ400" s="170"/>
      <c r="CA400" s="108"/>
      <c r="CB400" s="108"/>
      <c r="CC400" s="170"/>
      <c r="CD400" s="108"/>
      <c r="CE400" s="108"/>
      <c r="CF400" s="109"/>
      <c r="CG400" s="109"/>
      <c r="CH400" s="109"/>
      <c r="CI400" s="109"/>
      <c r="CJ400" s="109"/>
      <c r="CK400" s="109"/>
      <c r="CL400" s="109"/>
      <c r="CM400" s="109"/>
      <c r="CN400" s="109"/>
      <c r="CO400" s="109"/>
      <c r="CP400" s="137"/>
      <c r="CQ400" s="109"/>
      <c r="CR400" s="109"/>
      <c r="CS400" s="166" t="s">
        <v>939</v>
      </c>
      <c r="CT400" s="168">
        <v>1006689681</v>
      </c>
      <c r="CU400" s="158">
        <v>232</v>
      </c>
      <c r="CV400" s="158" t="s">
        <v>2300</v>
      </c>
      <c r="CW400" s="108"/>
      <c r="CX400" s="108"/>
      <c r="CY400" s="162">
        <v>8299</v>
      </c>
      <c r="CZ400" s="162" t="s">
        <v>290</v>
      </c>
      <c r="DA400" s="283">
        <f t="shared" si="18"/>
        <v>13997702</v>
      </c>
      <c r="DB400" s="284">
        <f t="shared" si="19"/>
        <v>0</v>
      </c>
      <c r="DC400" s="283">
        <f t="shared" si="20"/>
        <v>0</v>
      </c>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239" t="s">
        <v>2301</v>
      </c>
      <c r="EA400" s="158" t="s">
        <v>282</v>
      </c>
    </row>
    <row r="401" spans="1:131" hidden="1" x14ac:dyDescent="0.2">
      <c r="A401" s="108"/>
      <c r="B401" s="164" t="s">
        <v>2302</v>
      </c>
      <c r="C401" s="201">
        <v>1121876671</v>
      </c>
      <c r="D401" s="164" t="s">
        <v>1264</v>
      </c>
      <c r="E401" s="164" t="s">
        <v>292</v>
      </c>
      <c r="F401" s="164" t="s">
        <v>1265</v>
      </c>
      <c r="G401" s="98">
        <v>46043</v>
      </c>
      <c r="H401" s="105">
        <v>13997702</v>
      </c>
      <c r="I401" s="164" t="s">
        <v>2090</v>
      </c>
      <c r="J401" s="98">
        <v>46043</v>
      </c>
      <c r="K401" s="98">
        <v>46218</v>
      </c>
      <c r="L401" s="164" t="s">
        <v>288</v>
      </c>
      <c r="M401" s="164" t="s">
        <v>288</v>
      </c>
      <c r="N401" s="164" t="s">
        <v>288</v>
      </c>
      <c r="O401" s="138">
        <v>6</v>
      </c>
      <c r="P401" s="105">
        <v>3199475</v>
      </c>
      <c r="Q401" s="169">
        <v>46043</v>
      </c>
      <c r="R401" s="160">
        <v>46081</v>
      </c>
      <c r="S401" s="105">
        <v>2399606</v>
      </c>
      <c r="T401" s="102">
        <v>46082</v>
      </c>
      <c r="U401" s="102">
        <v>46112</v>
      </c>
      <c r="V401" s="105">
        <v>2399606</v>
      </c>
      <c r="W401" s="160">
        <v>46113</v>
      </c>
      <c r="X401" s="160">
        <v>46142</v>
      </c>
      <c r="Y401" s="105">
        <v>2399606</v>
      </c>
      <c r="Z401" s="160">
        <v>46143</v>
      </c>
      <c r="AA401" s="160">
        <v>46173</v>
      </c>
      <c r="AB401" s="105">
        <v>2399606</v>
      </c>
      <c r="AC401" s="160">
        <v>46174</v>
      </c>
      <c r="AD401" s="160">
        <v>46203</v>
      </c>
      <c r="AE401" s="103">
        <v>1199803</v>
      </c>
      <c r="AF401" s="160">
        <v>46204</v>
      </c>
      <c r="AG401" s="160">
        <v>46218</v>
      </c>
      <c r="AH401" s="170"/>
      <c r="AI401" s="108"/>
      <c r="AJ401" s="108"/>
      <c r="AK401" s="170"/>
      <c r="AL401" s="108"/>
      <c r="AM401" s="108"/>
      <c r="AN401" s="170"/>
      <c r="AO401" s="108"/>
      <c r="AP401" s="108"/>
      <c r="AQ401" s="170"/>
      <c r="AR401" s="108"/>
      <c r="AS401" s="108"/>
      <c r="AT401" s="170"/>
      <c r="AU401" s="108"/>
      <c r="AV401" s="108"/>
      <c r="AW401" s="170"/>
      <c r="AX401" s="108"/>
      <c r="AY401" s="108"/>
      <c r="AZ401" s="108"/>
      <c r="BA401" s="108"/>
      <c r="BB401" s="108"/>
      <c r="BC401" s="108"/>
      <c r="BD401" s="108"/>
      <c r="BE401" s="108"/>
      <c r="BF401" s="108"/>
      <c r="BG401" s="108"/>
      <c r="BH401" s="108"/>
      <c r="BI401" s="162" t="s">
        <v>278</v>
      </c>
      <c r="BJ401" s="158" t="s">
        <v>332</v>
      </c>
      <c r="BK401" s="162" t="s">
        <v>280</v>
      </c>
      <c r="BL401" s="138">
        <v>91</v>
      </c>
      <c r="BM401" s="160">
        <v>46043</v>
      </c>
      <c r="BN401" s="176">
        <v>2160201100</v>
      </c>
      <c r="BO401" s="158">
        <v>458</v>
      </c>
      <c r="BP401" s="160">
        <v>46043</v>
      </c>
      <c r="BQ401" s="172">
        <v>13997702</v>
      </c>
      <c r="BR401" s="136"/>
      <c r="BS401" s="137"/>
      <c r="BT401" s="108"/>
      <c r="BU401" s="108"/>
      <c r="BV401" s="108"/>
      <c r="BW401" s="108"/>
      <c r="BX401" s="108"/>
      <c r="BY401" s="161"/>
      <c r="BZ401" s="170"/>
      <c r="CA401" s="108"/>
      <c r="CB401" s="108"/>
      <c r="CC401" s="170"/>
      <c r="CD401" s="108"/>
      <c r="CE401" s="108"/>
      <c r="CF401" s="109"/>
      <c r="CG401" s="109"/>
      <c r="CH401" s="109"/>
      <c r="CI401" s="109"/>
      <c r="CJ401" s="109"/>
      <c r="CK401" s="109"/>
      <c r="CL401" s="109"/>
      <c r="CM401" s="109"/>
      <c r="CN401" s="109"/>
      <c r="CO401" s="109"/>
      <c r="CP401" s="109"/>
      <c r="CQ401" s="109"/>
      <c r="CR401" s="109"/>
      <c r="CS401" s="166" t="s">
        <v>749</v>
      </c>
      <c r="CT401" s="99">
        <v>1121876671</v>
      </c>
      <c r="CU401" s="158">
        <v>232</v>
      </c>
      <c r="CV401" s="158" t="s">
        <v>1266</v>
      </c>
      <c r="CW401" s="108"/>
      <c r="CX401" s="108"/>
      <c r="CY401" s="162">
        <v>8299</v>
      </c>
      <c r="CZ401" s="162" t="s">
        <v>290</v>
      </c>
      <c r="DA401" s="283">
        <f t="shared" si="18"/>
        <v>13997702</v>
      </c>
      <c r="DB401" s="284">
        <f t="shared" si="19"/>
        <v>0</v>
      </c>
      <c r="DC401" s="283">
        <f t="shared" si="20"/>
        <v>0</v>
      </c>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239" t="s">
        <v>2303</v>
      </c>
      <c r="EA401" s="158" t="s">
        <v>282</v>
      </c>
    </row>
    <row r="402" spans="1:131" hidden="1" x14ac:dyDescent="0.2">
      <c r="A402" s="164"/>
      <c r="B402" s="164" t="s">
        <v>2304</v>
      </c>
      <c r="C402" s="201">
        <v>35260257</v>
      </c>
      <c r="D402" s="164" t="s">
        <v>905</v>
      </c>
      <c r="E402" s="164" t="s">
        <v>292</v>
      </c>
      <c r="F402" s="164" t="s">
        <v>865</v>
      </c>
      <c r="G402" s="98">
        <v>46043</v>
      </c>
      <c r="H402" s="105">
        <v>13997702</v>
      </c>
      <c r="I402" s="164" t="s">
        <v>2090</v>
      </c>
      <c r="J402" s="98">
        <v>46043</v>
      </c>
      <c r="K402" s="98">
        <v>46218</v>
      </c>
      <c r="L402" s="164" t="s">
        <v>288</v>
      </c>
      <c r="M402" s="164" t="s">
        <v>288</v>
      </c>
      <c r="N402" s="164" t="s">
        <v>288</v>
      </c>
      <c r="O402" s="138">
        <v>6</v>
      </c>
      <c r="P402" s="105">
        <v>3199475</v>
      </c>
      <c r="Q402" s="169">
        <v>46043</v>
      </c>
      <c r="R402" s="160">
        <v>46081</v>
      </c>
      <c r="S402" s="105">
        <v>2399606</v>
      </c>
      <c r="T402" s="102">
        <v>46082</v>
      </c>
      <c r="U402" s="102">
        <v>46112</v>
      </c>
      <c r="V402" s="105">
        <v>2399606</v>
      </c>
      <c r="W402" s="160">
        <v>46113</v>
      </c>
      <c r="X402" s="160">
        <v>46142</v>
      </c>
      <c r="Y402" s="105">
        <v>2399606</v>
      </c>
      <c r="Z402" s="160">
        <v>46143</v>
      </c>
      <c r="AA402" s="160">
        <v>46173</v>
      </c>
      <c r="AB402" s="105">
        <v>2399606</v>
      </c>
      <c r="AC402" s="160">
        <v>46174</v>
      </c>
      <c r="AD402" s="160">
        <v>46203</v>
      </c>
      <c r="AE402" s="103">
        <v>1199803</v>
      </c>
      <c r="AF402" s="160">
        <v>46204</v>
      </c>
      <c r="AG402" s="160">
        <v>46218</v>
      </c>
      <c r="AH402" s="108"/>
      <c r="AI402" s="160"/>
      <c r="AJ402" s="160"/>
      <c r="AK402" s="170"/>
      <c r="AL402" s="108"/>
      <c r="AM402" s="108"/>
      <c r="AN402" s="170"/>
      <c r="AO402" s="108"/>
      <c r="AP402" s="108"/>
      <c r="AQ402" s="170"/>
      <c r="AR402" s="108"/>
      <c r="AS402" s="108"/>
      <c r="AT402" s="170"/>
      <c r="AU402" s="108"/>
      <c r="AV402" s="108"/>
      <c r="AW402" s="170"/>
      <c r="AX402" s="108"/>
      <c r="AY402" s="108"/>
      <c r="AZ402" s="108"/>
      <c r="BA402" s="108"/>
      <c r="BB402" s="108"/>
      <c r="BC402" s="108"/>
      <c r="BD402" s="108"/>
      <c r="BE402" s="108"/>
      <c r="BF402" s="108"/>
      <c r="BG402" s="108"/>
      <c r="BH402" s="108"/>
      <c r="BI402" s="162" t="s">
        <v>278</v>
      </c>
      <c r="BJ402" s="158" t="s">
        <v>332</v>
      </c>
      <c r="BK402" s="162" t="s">
        <v>280</v>
      </c>
      <c r="BL402" s="138">
        <v>91</v>
      </c>
      <c r="BM402" s="160">
        <v>46043</v>
      </c>
      <c r="BN402" s="176">
        <v>2160201100</v>
      </c>
      <c r="BO402" s="158">
        <v>377</v>
      </c>
      <c r="BP402" s="160">
        <v>46043</v>
      </c>
      <c r="BQ402" s="172">
        <v>13997702</v>
      </c>
      <c r="BR402" s="136"/>
      <c r="BS402" s="137"/>
      <c r="BT402" s="108"/>
      <c r="BU402" s="108"/>
      <c r="BV402" s="108"/>
      <c r="BW402" s="108"/>
      <c r="BX402" s="108"/>
      <c r="BY402" s="161"/>
      <c r="BZ402" s="170"/>
      <c r="CA402" s="108"/>
      <c r="CB402" s="108"/>
      <c r="CC402" s="170"/>
      <c r="CD402" s="108"/>
      <c r="CE402" s="108"/>
      <c r="CF402" s="109"/>
      <c r="CG402" s="109"/>
      <c r="CH402" s="109"/>
      <c r="CI402" s="109"/>
      <c r="CJ402" s="109"/>
      <c r="CK402" s="109"/>
      <c r="CL402" s="109"/>
      <c r="CM402" s="109"/>
      <c r="CN402" s="109"/>
      <c r="CO402" s="109"/>
      <c r="CP402" s="137"/>
      <c r="CQ402" s="109"/>
      <c r="CR402" s="109"/>
      <c r="CS402" s="166" t="s">
        <v>1085</v>
      </c>
      <c r="CT402" s="167">
        <v>35260257</v>
      </c>
      <c r="CU402" s="158">
        <v>232</v>
      </c>
      <c r="CV402" s="158" t="s">
        <v>800</v>
      </c>
      <c r="CW402" s="108"/>
      <c r="CX402" s="108"/>
      <c r="CY402" s="162">
        <v>8299</v>
      </c>
      <c r="CZ402" s="162" t="s">
        <v>290</v>
      </c>
      <c r="DA402" s="283">
        <f t="shared" si="18"/>
        <v>13997702</v>
      </c>
      <c r="DB402" s="284">
        <f t="shared" si="19"/>
        <v>0</v>
      </c>
      <c r="DC402" s="283">
        <f t="shared" si="20"/>
        <v>0</v>
      </c>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239" t="s">
        <v>2305</v>
      </c>
      <c r="EA402" s="158" t="s">
        <v>282</v>
      </c>
    </row>
    <row r="403" spans="1:131" hidden="1" x14ac:dyDescent="0.2">
      <c r="A403" s="200"/>
      <c r="B403" s="164" t="s">
        <v>2306</v>
      </c>
      <c r="C403" s="201">
        <v>1121859581</v>
      </c>
      <c r="D403" s="164" t="s">
        <v>664</v>
      </c>
      <c r="E403" s="164" t="s">
        <v>291</v>
      </c>
      <c r="F403" s="164" t="s">
        <v>665</v>
      </c>
      <c r="G403" s="98">
        <v>46043</v>
      </c>
      <c r="H403" s="105">
        <v>19761449</v>
      </c>
      <c r="I403" s="164" t="s">
        <v>2090</v>
      </c>
      <c r="J403" s="98">
        <v>46043</v>
      </c>
      <c r="K403" s="98">
        <v>46218</v>
      </c>
      <c r="L403" s="164" t="s">
        <v>288</v>
      </c>
      <c r="M403" s="164" t="s">
        <v>288</v>
      </c>
      <c r="N403" s="164" t="s">
        <v>288</v>
      </c>
      <c r="O403" s="138">
        <v>6</v>
      </c>
      <c r="P403" s="105">
        <v>4516903</v>
      </c>
      <c r="Q403" s="169">
        <v>46043</v>
      </c>
      <c r="R403" s="160">
        <v>46081</v>
      </c>
      <c r="S403" s="105">
        <v>3387677</v>
      </c>
      <c r="T403" s="102">
        <v>46082</v>
      </c>
      <c r="U403" s="102">
        <v>46112</v>
      </c>
      <c r="V403" s="105">
        <v>3387677</v>
      </c>
      <c r="W403" s="160">
        <v>46113</v>
      </c>
      <c r="X403" s="160">
        <v>46142</v>
      </c>
      <c r="Y403" s="105">
        <v>3387677</v>
      </c>
      <c r="Z403" s="160">
        <v>46143</v>
      </c>
      <c r="AA403" s="160">
        <v>46173</v>
      </c>
      <c r="AB403" s="105">
        <v>3387677</v>
      </c>
      <c r="AC403" s="160">
        <v>46174</v>
      </c>
      <c r="AD403" s="160">
        <v>46203</v>
      </c>
      <c r="AE403" s="103">
        <v>1693838</v>
      </c>
      <c r="AF403" s="160">
        <v>46204</v>
      </c>
      <c r="AG403" s="160">
        <v>46218</v>
      </c>
      <c r="AH403" s="170"/>
      <c r="AI403" s="108"/>
      <c r="AJ403" s="108"/>
      <c r="AK403" s="170"/>
      <c r="AL403" s="108"/>
      <c r="AM403" s="108"/>
      <c r="AN403" s="170"/>
      <c r="AO403" s="108"/>
      <c r="AP403" s="108"/>
      <c r="AQ403" s="170"/>
      <c r="AR403" s="108"/>
      <c r="AS403" s="108"/>
      <c r="AT403" s="170"/>
      <c r="AU403" s="108"/>
      <c r="AV403" s="108"/>
      <c r="AW403" s="170"/>
      <c r="AX403" s="108"/>
      <c r="AY403" s="108"/>
      <c r="AZ403" s="108"/>
      <c r="BA403" s="108"/>
      <c r="BB403" s="108"/>
      <c r="BC403" s="108"/>
      <c r="BD403" s="108"/>
      <c r="BE403" s="108"/>
      <c r="BF403" s="108"/>
      <c r="BG403" s="108"/>
      <c r="BH403" s="108"/>
      <c r="BI403" s="162" t="s">
        <v>278</v>
      </c>
      <c r="BJ403" s="158" t="s">
        <v>332</v>
      </c>
      <c r="BK403" s="162" t="s">
        <v>280</v>
      </c>
      <c r="BL403" s="138">
        <v>91</v>
      </c>
      <c r="BM403" s="160">
        <v>46043</v>
      </c>
      <c r="BN403" s="176">
        <v>2160201100</v>
      </c>
      <c r="BO403" s="158">
        <v>450</v>
      </c>
      <c r="BP403" s="160">
        <v>46043</v>
      </c>
      <c r="BQ403" s="172">
        <v>19761449</v>
      </c>
      <c r="BR403" s="136"/>
      <c r="BS403" s="137"/>
      <c r="BT403" s="108"/>
      <c r="BU403" s="108"/>
      <c r="BV403" s="108"/>
      <c r="BW403" s="108"/>
      <c r="BX403" s="108"/>
      <c r="BY403" s="161"/>
      <c r="BZ403" s="170"/>
      <c r="CA403" s="108"/>
      <c r="CB403" s="108"/>
      <c r="CC403" s="170"/>
      <c r="CD403" s="108"/>
      <c r="CE403" s="108"/>
      <c r="CF403" s="109"/>
      <c r="CG403" s="109"/>
      <c r="CH403" s="109"/>
      <c r="CI403" s="109"/>
      <c r="CJ403" s="109"/>
      <c r="CK403" s="109"/>
      <c r="CL403" s="109"/>
      <c r="CM403" s="109"/>
      <c r="CN403" s="109"/>
      <c r="CO403" s="109"/>
      <c r="CP403" s="109"/>
      <c r="CQ403" s="109"/>
      <c r="CR403" s="109"/>
      <c r="CS403" s="166" t="s">
        <v>750</v>
      </c>
      <c r="CT403" s="168">
        <v>1121859581</v>
      </c>
      <c r="CU403" s="158">
        <v>232</v>
      </c>
      <c r="CV403" s="158" t="s">
        <v>801</v>
      </c>
      <c r="CW403" s="108"/>
      <c r="CX403" s="108"/>
      <c r="CY403" s="162">
        <v>8299</v>
      </c>
      <c r="CZ403" s="162" t="s">
        <v>290</v>
      </c>
      <c r="DA403" s="283">
        <f t="shared" si="18"/>
        <v>19761449</v>
      </c>
      <c r="DB403" s="284">
        <f t="shared" si="19"/>
        <v>0</v>
      </c>
      <c r="DC403" s="283">
        <f t="shared" si="20"/>
        <v>0</v>
      </c>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239" t="s">
        <v>2307</v>
      </c>
      <c r="EA403" s="158" t="s">
        <v>282</v>
      </c>
    </row>
    <row r="404" spans="1:131" hidden="1" x14ac:dyDescent="0.2">
      <c r="A404" s="164"/>
      <c r="B404" s="164" t="s">
        <v>2308</v>
      </c>
      <c r="C404" s="203">
        <v>53074815</v>
      </c>
      <c r="D404" s="108" t="s">
        <v>648</v>
      </c>
      <c r="E404" s="164" t="s">
        <v>292</v>
      </c>
      <c r="F404" s="164" t="s">
        <v>649</v>
      </c>
      <c r="G404" s="98">
        <v>46043</v>
      </c>
      <c r="H404" s="105">
        <v>10958201</v>
      </c>
      <c r="I404" s="164" t="s">
        <v>2066</v>
      </c>
      <c r="J404" s="98">
        <v>46043</v>
      </c>
      <c r="K404" s="98">
        <v>46179</v>
      </c>
      <c r="L404" s="164" t="s">
        <v>288</v>
      </c>
      <c r="M404" s="164" t="s">
        <v>288</v>
      </c>
      <c r="N404" s="164" t="s">
        <v>288</v>
      </c>
      <c r="O404" s="138">
        <v>5</v>
      </c>
      <c r="P404" s="105">
        <v>3279462</v>
      </c>
      <c r="Q404" s="169">
        <v>46043</v>
      </c>
      <c r="R404" s="160">
        <v>46081</v>
      </c>
      <c r="S404" s="105">
        <v>2399606</v>
      </c>
      <c r="T404" s="102">
        <v>46082</v>
      </c>
      <c r="U404" s="102">
        <v>46112</v>
      </c>
      <c r="V404" s="105">
        <v>2399606</v>
      </c>
      <c r="W404" s="160">
        <v>46113</v>
      </c>
      <c r="X404" s="160">
        <v>46142</v>
      </c>
      <c r="Y404" s="105">
        <v>2399606</v>
      </c>
      <c r="Z404" s="160">
        <v>46143</v>
      </c>
      <c r="AA404" s="160">
        <v>46173</v>
      </c>
      <c r="AB404" s="105">
        <v>479921</v>
      </c>
      <c r="AC404" s="160">
        <v>46174</v>
      </c>
      <c r="AD404" s="160">
        <v>46179</v>
      </c>
      <c r="AE404" s="103"/>
      <c r="AF404" s="160"/>
      <c r="AG404" s="160"/>
      <c r="AH404" s="108"/>
      <c r="AI404" s="160"/>
      <c r="AJ404" s="160"/>
      <c r="AK404" s="170"/>
      <c r="AL404" s="108"/>
      <c r="AM404" s="108"/>
      <c r="AN404" s="170"/>
      <c r="AO404" s="108"/>
      <c r="AP404" s="108"/>
      <c r="AQ404" s="170"/>
      <c r="AR404" s="108"/>
      <c r="AS404" s="108"/>
      <c r="AT404" s="170"/>
      <c r="AU404" s="108"/>
      <c r="AV404" s="108"/>
      <c r="AW404" s="170"/>
      <c r="AX404" s="108"/>
      <c r="AY404" s="108"/>
      <c r="AZ404" s="108"/>
      <c r="BA404" s="108"/>
      <c r="BB404" s="108"/>
      <c r="BC404" s="108"/>
      <c r="BD404" s="108"/>
      <c r="BE404" s="108"/>
      <c r="BF404" s="108"/>
      <c r="BG404" s="108"/>
      <c r="BH404" s="108"/>
      <c r="BI404" s="162" t="s">
        <v>278</v>
      </c>
      <c r="BJ404" s="158" t="s">
        <v>332</v>
      </c>
      <c r="BK404" s="162" t="s">
        <v>280</v>
      </c>
      <c r="BL404" s="138">
        <v>91</v>
      </c>
      <c r="BM404" s="160">
        <v>46043</v>
      </c>
      <c r="BN404" s="176">
        <v>2160201100</v>
      </c>
      <c r="BO404" s="158">
        <v>406</v>
      </c>
      <c r="BP404" s="160">
        <v>46043</v>
      </c>
      <c r="BQ404" s="172">
        <v>10958201</v>
      </c>
      <c r="BR404" s="136"/>
      <c r="BS404" s="137"/>
      <c r="BT404" s="108"/>
      <c r="BU404" s="108"/>
      <c r="BV404" s="108"/>
      <c r="BW404" s="108"/>
      <c r="BX404" s="108"/>
      <c r="BY404" s="161"/>
      <c r="BZ404" s="170"/>
      <c r="CA404" s="108"/>
      <c r="CB404" s="108"/>
      <c r="CC404" s="170"/>
      <c r="CD404" s="108"/>
      <c r="CE404" s="108"/>
      <c r="CF404" s="109"/>
      <c r="CG404" s="109"/>
      <c r="CH404" s="109"/>
      <c r="CI404" s="109"/>
      <c r="CJ404" s="109"/>
      <c r="CK404" s="109"/>
      <c r="CL404" s="109"/>
      <c r="CM404" s="109"/>
      <c r="CN404" s="109"/>
      <c r="CO404" s="109"/>
      <c r="CP404" s="137"/>
      <c r="CQ404" s="109"/>
      <c r="CR404" s="109"/>
      <c r="CS404" s="166" t="s">
        <v>744</v>
      </c>
      <c r="CT404" s="196">
        <v>53074815</v>
      </c>
      <c r="CU404" s="158">
        <v>218</v>
      </c>
      <c r="CV404" s="158" t="s">
        <v>795</v>
      </c>
      <c r="CW404" s="108"/>
      <c r="CX404" s="108"/>
      <c r="CY404" s="162">
        <v>8299</v>
      </c>
      <c r="CZ404" s="162" t="s">
        <v>290</v>
      </c>
      <c r="DA404" s="283">
        <f t="shared" si="18"/>
        <v>10958201</v>
      </c>
      <c r="DB404" s="284">
        <f t="shared" si="19"/>
        <v>0</v>
      </c>
      <c r="DC404" s="283">
        <f t="shared" si="20"/>
        <v>0</v>
      </c>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239" t="s">
        <v>2309</v>
      </c>
      <c r="EA404" s="158" t="s">
        <v>299</v>
      </c>
    </row>
    <row r="405" spans="1:131" hidden="1" x14ac:dyDescent="0.2">
      <c r="A405" s="164"/>
      <c r="B405" s="164" t="s">
        <v>2310</v>
      </c>
      <c r="C405" s="201">
        <v>1121895485</v>
      </c>
      <c r="D405" s="164" t="s">
        <v>2311</v>
      </c>
      <c r="E405" s="164" t="s">
        <v>292</v>
      </c>
      <c r="F405" s="164" t="s">
        <v>2312</v>
      </c>
      <c r="G405" s="98">
        <v>46043</v>
      </c>
      <c r="H405" s="105">
        <v>11758069</v>
      </c>
      <c r="I405" s="164" t="s">
        <v>1086</v>
      </c>
      <c r="J405" s="98">
        <v>46043</v>
      </c>
      <c r="K405" s="98">
        <v>46189</v>
      </c>
      <c r="L405" s="164" t="s">
        <v>288</v>
      </c>
      <c r="M405" s="164" t="s">
        <v>288</v>
      </c>
      <c r="N405" s="164" t="s">
        <v>288</v>
      </c>
      <c r="O405" s="138">
        <v>5</v>
      </c>
      <c r="P405" s="105">
        <v>3279462</v>
      </c>
      <c r="Q405" s="169">
        <v>46043</v>
      </c>
      <c r="R405" s="160">
        <v>46081</v>
      </c>
      <c r="S405" s="105">
        <v>2399606</v>
      </c>
      <c r="T405" s="102">
        <v>46082</v>
      </c>
      <c r="U405" s="102">
        <v>46112</v>
      </c>
      <c r="V405" s="105">
        <v>2399606</v>
      </c>
      <c r="W405" s="160">
        <v>46113</v>
      </c>
      <c r="X405" s="160">
        <v>46142</v>
      </c>
      <c r="Y405" s="105">
        <v>2399606</v>
      </c>
      <c r="Z405" s="160">
        <v>46143</v>
      </c>
      <c r="AA405" s="160">
        <v>46173</v>
      </c>
      <c r="AB405" s="105">
        <v>1279789</v>
      </c>
      <c r="AC405" s="160">
        <v>46174</v>
      </c>
      <c r="AD405" s="160">
        <v>46189</v>
      </c>
      <c r="AE405" s="103"/>
      <c r="AF405" s="160"/>
      <c r="AG405" s="160"/>
      <c r="AH405" s="170"/>
      <c r="AI405" s="108"/>
      <c r="AJ405" s="108"/>
      <c r="AK405" s="170"/>
      <c r="AL405" s="108"/>
      <c r="AM405" s="108"/>
      <c r="AN405" s="170"/>
      <c r="AO405" s="108"/>
      <c r="AP405" s="108"/>
      <c r="AQ405" s="170"/>
      <c r="AR405" s="108"/>
      <c r="AS405" s="108"/>
      <c r="AT405" s="170"/>
      <c r="AU405" s="108"/>
      <c r="AV405" s="108"/>
      <c r="AW405" s="170"/>
      <c r="AX405" s="108"/>
      <c r="AY405" s="108"/>
      <c r="AZ405" s="108"/>
      <c r="BA405" s="108"/>
      <c r="BB405" s="108"/>
      <c r="BC405" s="108"/>
      <c r="BD405" s="108"/>
      <c r="BE405" s="108"/>
      <c r="BF405" s="108"/>
      <c r="BG405" s="108"/>
      <c r="BH405" s="108"/>
      <c r="BI405" s="162" t="s">
        <v>278</v>
      </c>
      <c r="BJ405" s="158" t="s">
        <v>332</v>
      </c>
      <c r="BK405" s="162" t="s">
        <v>280</v>
      </c>
      <c r="BL405" s="138">
        <v>91</v>
      </c>
      <c r="BM405" s="160">
        <v>46043</v>
      </c>
      <c r="BN405" s="176">
        <v>2160201100</v>
      </c>
      <c r="BO405" s="158">
        <v>463</v>
      </c>
      <c r="BP405" s="160">
        <v>46043</v>
      </c>
      <c r="BQ405" s="172">
        <v>11758069</v>
      </c>
      <c r="BR405" s="136"/>
      <c r="BS405" s="137"/>
      <c r="BT405" s="108"/>
      <c r="BU405" s="108"/>
      <c r="BV405" s="108"/>
      <c r="BW405" s="108"/>
      <c r="BX405" s="108"/>
      <c r="BY405" s="161"/>
      <c r="BZ405" s="170"/>
      <c r="CA405" s="108"/>
      <c r="CB405" s="108"/>
      <c r="CC405" s="170"/>
      <c r="CD405" s="108"/>
      <c r="CE405" s="108"/>
      <c r="CF405" s="109"/>
      <c r="CG405" s="109"/>
      <c r="CH405" s="109"/>
      <c r="CI405" s="109"/>
      <c r="CJ405" s="109"/>
      <c r="CK405" s="109"/>
      <c r="CL405" s="109"/>
      <c r="CM405" s="109"/>
      <c r="CN405" s="109"/>
      <c r="CO405" s="109"/>
      <c r="CP405" s="109"/>
      <c r="CQ405" s="109"/>
      <c r="CR405" s="109"/>
      <c r="CS405" s="166" t="s">
        <v>2313</v>
      </c>
      <c r="CT405" s="167">
        <v>1121895485</v>
      </c>
      <c r="CU405" s="158">
        <v>218</v>
      </c>
      <c r="CV405" s="158" t="s">
        <v>930</v>
      </c>
      <c r="CW405" s="108"/>
      <c r="CX405" s="108"/>
      <c r="CY405" s="246">
        <v>8299</v>
      </c>
      <c r="CZ405" s="246" t="s">
        <v>290</v>
      </c>
      <c r="DA405" s="283">
        <f t="shared" si="18"/>
        <v>11758069</v>
      </c>
      <c r="DB405" s="284">
        <f t="shared" si="19"/>
        <v>0</v>
      </c>
      <c r="DC405" s="283">
        <f t="shared" si="20"/>
        <v>0</v>
      </c>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239" t="s">
        <v>2314</v>
      </c>
      <c r="EA405" s="158" t="s">
        <v>299</v>
      </c>
    </row>
    <row r="406" spans="1:131" hidden="1" x14ac:dyDescent="0.2">
      <c r="A406" s="200"/>
      <c r="B406" s="164" t="s">
        <v>2315</v>
      </c>
      <c r="C406" s="201">
        <v>1121930527</v>
      </c>
      <c r="D406" s="164" t="s">
        <v>1297</v>
      </c>
      <c r="E406" s="164" t="s">
        <v>292</v>
      </c>
      <c r="F406" s="164" t="s">
        <v>1001</v>
      </c>
      <c r="G406" s="98">
        <v>46043</v>
      </c>
      <c r="H406" s="105">
        <v>11758069</v>
      </c>
      <c r="I406" s="164" t="s">
        <v>1086</v>
      </c>
      <c r="J406" s="98">
        <v>46043</v>
      </c>
      <c r="K406" s="98">
        <v>46189</v>
      </c>
      <c r="L406" s="164" t="s">
        <v>288</v>
      </c>
      <c r="M406" s="164" t="s">
        <v>288</v>
      </c>
      <c r="N406" s="164" t="s">
        <v>288</v>
      </c>
      <c r="O406" s="138">
        <v>5</v>
      </c>
      <c r="P406" s="105">
        <v>3279462</v>
      </c>
      <c r="Q406" s="169">
        <v>46043</v>
      </c>
      <c r="R406" s="160">
        <v>46081</v>
      </c>
      <c r="S406" s="105">
        <v>2399606</v>
      </c>
      <c r="T406" s="102">
        <v>46082</v>
      </c>
      <c r="U406" s="102">
        <v>46112</v>
      </c>
      <c r="V406" s="105">
        <v>2399606</v>
      </c>
      <c r="W406" s="160">
        <v>46113</v>
      </c>
      <c r="X406" s="160">
        <v>46142</v>
      </c>
      <c r="Y406" s="105">
        <v>2399606</v>
      </c>
      <c r="Z406" s="160">
        <v>46143</v>
      </c>
      <c r="AA406" s="160">
        <v>46173</v>
      </c>
      <c r="AB406" s="105">
        <v>1279789</v>
      </c>
      <c r="AC406" s="160">
        <v>46174</v>
      </c>
      <c r="AD406" s="160">
        <v>46189</v>
      </c>
      <c r="AE406" s="103"/>
      <c r="AF406" s="160"/>
      <c r="AG406" s="160"/>
      <c r="AH406" s="108"/>
      <c r="AI406" s="160"/>
      <c r="AJ406" s="160"/>
      <c r="AK406" s="170"/>
      <c r="AL406" s="108"/>
      <c r="AM406" s="108"/>
      <c r="AN406" s="170"/>
      <c r="AO406" s="108"/>
      <c r="AP406" s="108"/>
      <c r="AQ406" s="170"/>
      <c r="AR406" s="108"/>
      <c r="AS406" s="108"/>
      <c r="AT406" s="170"/>
      <c r="AU406" s="108"/>
      <c r="AV406" s="108"/>
      <c r="AW406" s="170"/>
      <c r="AX406" s="108"/>
      <c r="AY406" s="108"/>
      <c r="AZ406" s="108"/>
      <c r="BA406" s="108"/>
      <c r="BB406" s="108"/>
      <c r="BC406" s="108"/>
      <c r="BD406" s="108"/>
      <c r="BE406" s="108"/>
      <c r="BF406" s="108"/>
      <c r="BG406" s="108"/>
      <c r="BH406" s="108"/>
      <c r="BI406" s="162" t="s">
        <v>278</v>
      </c>
      <c r="BJ406" s="158" t="s">
        <v>332</v>
      </c>
      <c r="BK406" s="162" t="s">
        <v>280</v>
      </c>
      <c r="BL406" s="138">
        <v>91</v>
      </c>
      <c r="BM406" s="160">
        <v>46043</v>
      </c>
      <c r="BN406" s="176">
        <v>2160201100</v>
      </c>
      <c r="BO406" s="158">
        <v>470</v>
      </c>
      <c r="BP406" s="160">
        <v>46043</v>
      </c>
      <c r="BQ406" s="172">
        <v>11758069</v>
      </c>
      <c r="BR406" s="136"/>
      <c r="BS406" s="137"/>
      <c r="BT406" s="108"/>
      <c r="BU406" s="108"/>
      <c r="BV406" s="108"/>
      <c r="BW406" s="108"/>
      <c r="BX406" s="108"/>
      <c r="BY406" s="161"/>
      <c r="BZ406" s="170"/>
      <c r="CA406" s="108"/>
      <c r="CB406" s="108"/>
      <c r="CC406" s="170"/>
      <c r="CD406" s="108"/>
      <c r="CE406" s="108"/>
      <c r="CF406" s="109"/>
      <c r="CG406" s="109"/>
      <c r="CH406" s="109"/>
      <c r="CI406" s="109"/>
      <c r="CJ406" s="109"/>
      <c r="CK406" s="109"/>
      <c r="CL406" s="109"/>
      <c r="CM406" s="109"/>
      <c r="CN406" s="109"/>
      <c r="CO406" s="109"/>
      <c r="CP406" s="137"/>
      <c r="CQ406" s="109"/>
      <c r="CR406" s="109"/>
      <c r="CS406" s="151" t="s">
        <v>1051</v>
      </c>
      <c r="CT406" s="167">
        <v>1121930527</v>
      </c>
      <c r="CU406" s="158">
        <v>218</v>
      </c>
      <c r="CV406" s="158" t="s">
        <v>930</v>
      </c>
      <c r="CW406" s="108"/>
      <c r="CX406" s="108"/>
      <c r="CY406" s="164">
        <v>7490</v>
      </c>
      <c r="CZ406" s="159" t="s">
        <v>290</v>
      </c>
      <c r="DA406" s="283">
        <f t="shared" si="18"/>
        <v>11758069</v>
      </c>
      <c r="DB406" s="284">
        <f t="shared" si="19"/>
        <v>0</v>
      </c>
      <c r="DC406" s="283">
        <f t="shared" si="20"/>
        <v>0</v>
      </c>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239" t="s">
        <v>2316</v>
      </c>
      <c r="EA406" s="158" t="s">
        <v>299</v>
      </c>
    </row>
    <row r="407" spans="1:131" hidden="1" x14ac:dyDescent="0.2">
      <c r="A407" s="164"/>
      <c r="B407" s="164" t="s">
        <v>2317</v>
      </c>
      <c r="C407" s="201">
        <v>1071169129</v>
      </c>
      <c r="D407" s="164" t="s">
        <v>1002</v>
      </c>
      <c r="E407" s="164" t="s">
        <v>292</v>
      </c>
      <c r="F407" s="164" t="s">
        <v>1003</v>
      </c>
      <c r="G407" s="98">
        <v>46043</v>
      </c>
      <c r="H407" s="105">
        <v>10958201</v>
      </c>
      <c r="I407" s="164" t="s">
        <v>2066</v>
      </c>
      <c r="J407" s="98">
        <v>46043</v>
      </c>
      <c r="K407" s="98">
        <v>46179</v>
      </c>
      <c r="L407" s="164" t="s">
        <v>288</v>
      </c>
      <c r="M407" s="164" t="s">
        <v>288</v>
      </c>
      <c r="N407" s="164" t="s">
        <v>288</v>
      </c>
      <c r="O407" s="138">
        <v>5</v>
      </c>
      <c r="P407" s="105">
        <v>3279462</v>
      </c>
      <c r="Q407" s="169">
        <v>46043</v>
      </c>
      <c r="R407" s="160">
        <v>46081</v>
      </c>
      <c r="S407" s="105">
        <v>2399606</v>
      </c>
      <c r="T407" s="102">
        <v>46082</v>
      </c>
      <c r="U407" s="102">
        <v>46112</v>
      </c>
      <c r="V407" s="105">
        <v>2399606</v>
      </c>
      <c r="W407" s="160">
        <v>46113</v>
      </c>
      <c r="X407" s="160">
        <v>46142</v>
      </c>
      <c r="Y407" s="105">
        <v>2399606</v>
      </c>
      <c r="Z407" s="160">
        <v>46143</v>
      </c>
      <c r="AA407" s="160">
        <v>46173</v>
      </c>
      <c r="AB407" s="105">
        <v>479921</v>
      </c>
      <c r="AC407" s="160">
        <v>46174</v>
      </c>
      <c r="AD407" s="160">
        <v>46179</v>
      </c>
      <c r="AE407" s="103"/>
      <c r="AF407" s="160"/>
      <c r="AG407" s="160"/>
      <c r="AH407" s="170"/>
      <c r="AI407" s="108"/>
      <c r="AJ407" s="108"/>
      <c r="AK407" s="170"/>
      <c r="AL407" s="108"/>
      <c r="AM407" s="108"/>
      <c r="AN407" s="170"/>
      <c r="AO407" s="108"/>
      <c r="AP407" s="108"/>
      <c r="AQ407" s="170"/>
      <c r="AR407" s="108"/>
      <c r="AS407" s="108"/>
      <c r="AT407" s="170"/>
      <c r="AU407" s="108"/>
      <c r="AV407" s="108"/>
      <c r="AW407" s="170"/>
      <c r="AX407" s="108"/>
      <c r="AY407" s="108"/>
      <c r="AZ407" s="108"/>
      <c r="BA407" s="108"/>
      <c r="BB407" s="108"/>
      <c r="BC407" s="108"/>
      <c r="BD407" s="108"/>
      <c r="BE407" s="108"/>
      <c r="BF407" s="108"/>
      <c r="BG407" s="108"/>
      <c r="BH407" s="108"/>
      <c r="BI407" s="162" t="s">
        <v>278</v>
      </c>
      <c r="BJ407" s="158" t="s">
        <v>332</v>
      </c>
      <c r="BK407" s="162" t="s">
        <v>280</v>
      </c>
      <c r="BL407" s="138">
        <v>91</v>
      </c>
      <c r="BM407" s="160">
        <v>46043</v>
      </c>
      <c r="BN407" s="176">
        <v>2160201100</v>
      </c>
      <c r="BO407" s="158">
        <v>429</v>
      </c>
      <c r="BP407" s="160">
        <v>46043</v>
      </c>
      <c r="BQ407" s="172">
        <v>10958201</v>
      </c>
      <c r="BR407" s="136"/>
      <c r="BS407" s="137"/>
      <c r="BT407" s="108"/>
      <c r="BU407" s="108"/>
      <c r="BV407" s="108"/>
      <c r="BW407" s="108"/>
      <c r="BX407" s="108"/>
      <c r="BY407" s="161"/>
      <c r="BZ407" s="170"/>
      <c r="CA407" s="108"/>
      <c r="CB407" s="108"/>
      <c r="CC407" s="170"/>
      <c r="CD407" s="108"/>
      <c r="CE407" s="108"/>
      <c r="CF407" s="109"/>
      <c r="CG407" s="109"/>
      <c r="CH407" s="109"/>
      <c r="CI407" s="109"/>
      <c r="CJ407" s="109"/>
      <c r="CK407" s="109"/>
      <c r="CL407" s="109"/>
      <c r="CM407" s="109"/>
      <c r="CN407" s="109"/>
      <c r="CO407" s="109"/>
      <c r="CP407" s="109"/>
      <c r="CQ407" s="109"/>
      <c r="CR407" s="109"/>
      <c r="CS407" s="166" t="s">
        <v>1052</v>
      </c>
      <c r="CT407" s="167">
        <v>1071169129.7</v>
      </c>
      <c r="CU407" s="158">
        <v>218</v>
      </c>
      <c r="CV407" s="158" t="s">
        <v>1067</v>
      </c>
      <c r="CW407" s="108"/>
      <c r="CX407" s="108"/>
      <c r="CY407" s="162">
        <v>8299</v>
      </c>
      <c r="CZ407" s="162" t="s">
        <v>290</v>
      </c>
      <c r="DA407" s="283">
        <f t="shared" si="18"/>
        <v>10958201</v>
      </c>
      <c r="DB407" s="284">
        <f t="shared" si="19"/>
        <v>0</v>
      </c>
      <c r="DC407" s="283">
        <f t="shared" si="20"/>
        <v>0</v>
      </c>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239" t="s">
        <v>2318</v>
      </c>
      <c r="EA407" s="158" t="s">
        <v>299</v>
      </c>
    </row>
    <row r="408" spans="1:131" hidden="1" x14ac:dyDescent="0.2">
      <c r="A408" s="164"/>
      <c r="B408" s="164" t="s">
        <v>2319</v>
      </c>
      <c r="C408" s="201">
        <v>1081397038</v>
      </c>
      <c r="D408" s="164" t="s">
        <v>1004</v>
      </c>
      <c r="E408" s="164" t="s">
        <v>292</v>
      </c>
      <c r="F408" s="164" t="s">
        <v>1005</v>
      </c>
      <c r="G408" s="98">
        <v>46043</v>
      </c>
      <c r="H408" s="105">
        <v>10958201</v>
      </c>
      <c r="I408" s="164" t="s">
        <v>2066</v>
      </c>
      <c r="J408" s="98">
        <v>46043</v>
      </c>
      <c r="K408" s="98">
        <v>46179</v>
      </c>
      <c r="L408" s="164" t="s">
        <v>288</v>
      </c>
      <c r="M408" s="164" t="s">
        <v>288</v>
      </c>
      <c r="N408" s="164" t="s">
        <v>288</v>
      </c>
      <c r="O408" s="138">
        <v>5</v>
      </c>
      <c r="P408" s="105">
        <v>3279462</v>
      </c>
      <c r="Q408" s="169">
        <v>46043</v>
      </c>
      <c r="R408" s="160">
        <v>46081</v>
      </c>
      <c r="S408" s="105">
        <v>2399606</v>
      </c>
      <c r="T408" s="102">
        <v>46082</v>
      </c>
      <c r="U408" s="102">
        <v>46112</v>
      </c>
      <c r="V408" s="105">
        <v>2399606</v>
      </c>
      <c r="W408" s="160">
        <v>46113</v>
      </c>
      <c r="X408" s="160">
        <v>46142</v>
      </c>
      <c r="Y408" s="105">
        <v>2399606</v>
      </c>
      <c r="Z408" s="160">
        <v>46143</v>
      </c>
      <c r="AA408" s="160">
        <v>46173</v>
      </c>
      <c r="AB408" s="105">
        <v>479921</v>
      </c>
      <c r="AC408" s="160">
        <v>46174</v>
      </c>
      <c r="AD408" s="160">
        <v>46179</v>
      </c>
      <c r="AE408" s="103"/>
      <c r="AF408" s="160"/>
      <c r="AG408" s="160"/>
      <c r="AH408" s="108"/>
      <c r="AI408" s="160"/>
      <c r="AJ408" s="160"/>
      <c r="AK408" s="170"/>
      <c r="AL408" s="108"/>
      <c r="AM408" s="108"/>
      <c r="AN408" s="170"/>
      <c r="AO408" s="108"/>
      <c r="AP408" s="108"/>
      <c r="AQ408" s="170"/>
      <c r="AR408" s="108"/>
      <c r="AS408" s="108"/>
      <c r="AT408" s="170"/>
      <c r="AU408" s="108"/>
      <c r="AV408" s="108"/>
      <c r="AW408" s="170"/>
      <c r="AX408" s="108"/>
      <c r="AY408" s="108"/>
      <c r="AZ408" s="108"/>
      <c r="BA408" s="108"/>
      <c r="BB408" s="108"/>
      <c r="BC408" s="108"/>
      <c r="BD408" s="108"/>
      <c r="BE408" s="108"/>
      <c r="BF408" s="108"/>
      <c r="BG408" s="108"/>
      <c r="BH408" s="108"/>
      <c r="BI408" s="162" t="s">
        <v>278</v>
      </c>
      <c r="BJ408" s="158" t="s">
        <v>332</v>
      </c>
      <c r="BK408" s="162" t="s">
        <v>280</v>
      </c>
      <c r="BL408" s="138">
        <v>91</v>
      </c>
      <c r="BM408" s="160">
        <v>46043</v>
      </c>
      <c r="BN408" s="176">
        <v>2160201100</v>
      </c>
      <c r="BO408" s="158">
        <v>430</v>
      </c>
      <c r="BP408" s="160">
        <v>46043</v>
      </c>
      <c r="BQ408" s="172">
        <v>10958201</v>
      </c>
      <c r="BR408" s="136"/>
      <c r="BS408" s="137"/>
      <c r="BT408" s="108"/>
      <c r="BU408" s="108"/>
      <c r="BV408" s="108"/>
      <c r="BW408" s="108"/>
      <c r="BX408" s="108"/>
      <c r="BY408" s="161"/>
      <c r="BZ408" s="170"/>
      <c r="CA408" s="108"/>
      <c r="CB408" s="108"/>
      <c r="CC408" s="170"/>
      <c r="CD408" s="108"/>
      <c r="CE408" s="108"/>
      <c r="CF408" s="109"/>
      <c r="CG408" s="109"/>
      <c r="CH408" s="109"/>
      <c r="CI408" s="109"/>
      <c r="CJ408" s="109"/>
      <c r="CK408" s="109"/>
      <c r="CL408" s="109"/>
      <c r="CM408" s="109"/>
      <c r="CN408" s="109"/>
      <c r="CO408" s="109"/>
      <c r="CP408" s="137"/>
      <c r="CQ408" s="109"/>
      <c r="CR408" s="109"/>
      <c r="CS408" s="151" t="s">
        <v>1053</v>
      </c>
      <c r="CT408" s="167">
        <v>1081397038</v>
      </c>
      <c r="CU408" s="158">
        <v>218</v>
      </c>
      <c r="CV408" s="158" t="s">
        <v>1068</v>
      </c>
      <c r="CW408" s="108"/>
      <c r="CX408" s="108"/>
      <c r="CY408" s="162">
        <v>8299</v>
      </c>
      <c r="CZ408" s="162" t="s">
        <v>290</v>
      </c>
      <c r="DA408" s="283">
        <f t="shared" si="18"/>
        <v>10958201</v>
      </c>
      <c r="DB408" s="284">
        <f t="shared" si="19"/>
        <v>0</v>
      </c>
      <c r="DC408" s="283">
        <f t="shared" si="20"/>
        <v>0</v>
      </c>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239" t="s">
        <v>2320</v>
      </c>
      <c r="EA408" s="158" t="s">
        <v>299</v>
      </c>
    </row>
    <row r="409" spans="1:131" hidden="1" x14ac:dyDescent="0.2">
      <c r="A409" s="164"/>
      <c r="B409" s="164" t="s">
        <v>2321</v>
      </c>
      <c r="C409" s="201">
        <v>1121922565</v>
      </c>
      <c r="D409" s="164" t="s">
        <v>1006</v>
      </c>
      <c r="E409" s="164" t="s">
        <v>292</v>
      </c>
      <c r="F409" s="164" t="s">
        <v>1007</v>
      </c>
      <c r="G409" s="98">
        <v>46043</v>
      </c>
      <c r="H409" s="105">
        <v>10958201</v>
      </c>
      <c r="I409" s="164" t="s">
        <v>2066</v>
      </c>
      <c r="J409" s="98">
        <v>46043</v>
      </c>
      <c r="K409" s="98">
        <v>46179</v>
      </c>
      <c r="L409" s="164" t="s">
        <v>288</v>
      </c>
      <c r="M409" s="164" t="s">
        <v>288</v>
      </c>
      <c r="N409" s="164" t="s">
        <v>288</v>
      </c>
      <c r="O409" s="138">
        <v>5</v>
      </c>
      <c r="P409" s="105">
        <v>3279462</v>
      </c>
      <c r="Q409" s="169">
        <v>46043</v>
      </c>
      <c r="R409" s="160">
        <v>46081</v>
      </c>
      <c r="S409" s="105">
        <v>2399606</v>
      </c>
      <c r="T409" s="102">
        <v>46082</v>
      </c>
      <c r="U409" s="102">
        <v>46112</v>
      </c>
      <c r="V409" s="105">
        <v>2399606</v>
      </c>
      <c r="W409" s="160">
        <v>46113</v>
      </c>
      <c r="X409" s="160">
        <v>46142</v>
      </c>
      <c r="Y409" s="105">
        <v>2399606</v>
      </c>
      <c r="Z409" s="160">
        <v>46143</v>
      </c>
      <c r="AA409" s="160">
        <v>46173</v>
      </c>
      <c r="AB409" s="105">
        <v>479921</v>
      </c>
      <c r="AC409" s="160">
        <v>46174</v>
      </c>
      <c r="AD409" s="160">
        <v>46179</v>
      </c>
      <c r="AE409" s="103"/>
      <c r="AF409" s="160"/>
      <c r="AG409" s="160"/>
      <c r="AH409" s="170"/>
      <c r="AI409" s="108"/>
      <c r="AJ409" s="108"/>
      <c r="AK409" s="170"/>
      <c r="AL409" s="108"/>
      <c r="AM409" s="108"/>
      <c r="AN409" s="170"/>
      <c r="AO409" s="108"/>
      <c r="AP409" s="108"/>
      <c r="AQ409" s="170"/>
      <c r="AR409" s="108"/>
      <c r="AS409" s="108"/>
      <c r="AT409" s="170"/>
      <c r="AU409" s="108"/>
      <c r="AV409" s="108"/>
      <c r="AW409" s="170"/>
      <c r="AX409" s="108"/>
      <c r="AY409" s="108"/>
      <c r="AZ409" s="108"/>
      <c r="BA409" s="108"/>
      <c r="BB409" s="108"/>
      <c r="BC409" s="108"/>
      <c r="BD409" s="108"/>
      <c r="BE409" s="108"/>
      <c r="BF409" s="108"/>
      <c r="BG409" s="108"/>
      <c r="BH409" s="108"/>
      <c r="BI409" s="162" t="s">
        <v>278</v>
      </c>
      <c r="BJ409" s="158" t="s">
        <v>332</v>
      </c>
      <c r="BK409" s="162" t="s">
        <v>280</v>
      </c>
      <c r="BL409" s="138">
        <v>91</v>
      </c>
      <c r="BM409" s="160">
        <v>46043</v>
      </c>
      <c r="BN409" s="176">
        <v>2160201100</v>
      </c>
      <c r="BO409" s="158">
        <v>467</v>
      </c>
      <c r="BP409" s="160">
        <v>46043</v>
      </c>
      <c r="BQ409" s="172">
        <v>10958201</v>
      </c>
      <c r="BR409" s="136"/>
      <c r="BS409" s="137"/>
      <c r="BT409" s="108"/>
      <c r="BU409" s="108"/>
      <c r="BV409" s="108"/>
      <c r="BW409" s="108"/>
      <c r="BX409" s="108"/>
      <c r="BY409" s="161"/>
      <c r="BZ409" s="170"/>
      <c r="CA409" s="108"/>
      <c r="CB409" s="108"/>
      <c r="CC409" s="170"/>
      <c r="CD409" s="108"/>
      <c r="CE409" s="108"/>
      <c r="CF409" s="109"/>
      <c r="CG409" s="109"/>
      <c r="CH409" s="109"/>
      <c r="CI409" s="109"/>
      <c r="CJ409" s="109"/>
      <c r="CK409" s="109"/>
      <c r="CL409" s="109"/>
      <c r="CM409" s="109"/>
      <c r="CN409" s="109"/>
      <c r="CO409" s="109"/>
      <c r="CP409" s="109"/>
      <c r="CQ409" s="109"/>
      <c r="CR409" s="109"/>
      <c r="CS409" s="179" t="s">
        <v>1054</v>
      </c>
      <c r="CT409" s="167">
        <v>1121922565</v>
      </c>
      <c r="CU409" s="158">
        <v>218</v>
      </c>
      <c r="CV409" s="158" t="s">
        <v>1069</v>
      </c>
      <c r="CW409" s="108"/>
      <c r="CX409" s="108"/>
      <c r="CY409" s="162">
        <v>8299</v>
      </c>
      <c r="CZ409" s="162" t="s">
        <v>290</v>
      </c>
      <c r="DA409" s="283">
        <f t="shared" si="18"/>
        <v>10958201</v>
      </c>
      <c r="DB409" s="284">
        <f t="shared" si="19"/>
        <v>0</v>
      </c>
      <c r="DC409" s="283">
        <f t="shared" si="20"/>
        <v>0</v>
      </c>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239" t="s">
        <v>2322</v>
      </c>
      <c r="EA409" s="158" t="s">
        <v>299</v>
      </c>
    </row>
    <row r="410" spans="1:131" hidden="1" x14ac:dyDescent="0.2">
      <c r="A410" s="164"/>
      <c r="B410" s="164" t="s">
        <v>2323</v>
      </c>
      <c r="C410" s="201">
        <v>1121828357</v>
      </c>
      <c r="D410" s="204" t="s">
        <v>1137</v>
      </c>
      <c r="E410" s="164" t="s">
        <v>291</v>
      </c>
      <c r="F410" s="164" t="s">
        <v>1093</v>
      </c>
      <c r="G410" s="98">
        <v>46043</v>
      </c>
      <c r="H410" s="105">
        <v>16599617</v>
      </c>
      <c r="I410" s="164" t="s">
        <v>1086</v>
      </c>
      <c r="J410" s="98">
        <v>46043</v>
      </c>
      <c r="K410" s="98">
        <v>46189</v>
      </c>
      <c r="L410" s="164" t="s">
        <v>288</v>
      </c>
      <c r="M410" s="164" t="s">
        <v>288</v>
      </c>
      <c r="N410" s="164" t="s">
        <v>288</v>
      </c>
      <c r="O410" s="138">
        <v>5</v>
      </c>
      <c r="P410" s="105">
        <v>4629825</v>
      </c>
      <c r="Q410" s="169">
        <v>46043</v>
      </c>
      <c r="R410" s="160">
        <v>46081</v>
      </c>
      <c r="S410" s="105">
        <v>3387677</v>
      </c>
      <c r="T410" s="102">
        <v>46082</v>
      </c>
      <c r="U410" s="102">
        <v>46112</v>
      </c>
      <c r="V410" s="105">
        <v>3387677</v>
      </c>
      <c r="W410" s="160">
        <v>46113</v>
      </c>
      <c r="X410" s="160">
        <v>46142</v>
      </c>
      <c r="Y410" s="105">
        <v>3387677</v>
      </c>
      <c r="Z410" s="160">
        <v>46143</v>
      </c>
      <c r="AA410" s="160">
        <v>46173</v>
      </c>
      <c r="AB410" s="105">
        <v>1806761</v>
      </c>
      <c r="AC410" s="160">
        <v>46174</v>
      </c>
      <c r="AD410" s="160">
        <v>46189</v>
      </c>
      <c r="AE410" s="103"/>
      <c r="AF410" s="160"/>
      <c r="AG410" s="160"/>
      <c r="AH410" s="108"/>
      <c r="AI410" s="160"/>
      <c r="AJ410" s="160"/>
      <c r="AK410" s="170"/>
      <c r="AL410" s="108"/>
      <c r="AM410" s="108"/>
      <c r="AN410" s="170"/>
      <c r="AO410" s="108"/>
      <c r="AP410" s="108"/>
      <c r="AQ410" s="170"/>
      <c r="AR410" s="108"/>
      <c r="AS410" s="108"/>
      <c r="AT410" s="170"/>
      <c r="AU410" s="108"/>
      <c r="AV410" s="108"/>
      <c r="AW410" s="170"/>
      <c r="AX410" s="108"/>
      <c r="AY410" s="108"/>
      <c r="AZ410" s="108"/>
      <c r="BA410" s="108"/>
      <c r="BB410" s="108"/>
      <c r="BC410" s="108"/>
      <c r="BD410" s="108"/>
      <c r="BE410" s="108"/>
      <c r="BF410" s="108"/>
      <c r="BG410" s="108"/>
      <c r="BH410" s="108"/>
      <c r="BI410" s="162" t="s">
        <v>278</v>
      </c>
      <c r="BJ410" s="158" t="s">
        <v>332</v>
      </c>
      <c r="BK410" s="162" t="s">
        <v>280</v>
      </c>
      <c r="BL410" s="138">
        <v>91</v>
      </c>
      <c r="BM410" s="160">
        <v>46043</v>
      </c>
      <c r="BN410" s="176">
        <v>2160201100</v>
      </c>
      <c r="BO410" s="158">
        <v>441</v>
      </c>
      <c r="BP410" s="160">
        <v>46043</v>
      </c>
      <c r="BQ410" s="172">
        <v>16599617</v>
      </c>
      <c r="BR410" s="136"/>
      <c r="BS410" s="137"/>
      <c r="BT410" s="108"/>
      <c r="BU410" s="108"/>
      <c r="BV410" s="108"/>
      <c r="BW410" s="108"/>
      <c r="BX410" s="108"/>
      <c r="BY410" s="161"/>
      <c r="BZ410" s="170"/>
      <c r="CA410" s="108"/>
      <c r="CB410" s="108"/>
      <c r="CC410" s="170"/>
      <c r="CD410" s="108"/>
      <c r="CE410" s="108"/>
      <c r="CF410" s="109"/>
      <c r="CG410" s="109"/>
      <c r="CH410" s="109"/>
      <c r="CI410" s="109"/>
      <c r="CJ410" s="109"/>
      <c r="CK410" s="109"/>
      <c r="CL410" s="109"/>
      <c r="CM410" s="109"/>
      <c r="CN410" s="109"/>
      <c r="CO410" s="109"/>
      <c r="CP410" s="137"/>
      <c r="CQ410" s="109"/>
      <c r="CR410" s="109"/>
      <c r="CS410" s="166" t="s">
        <v>1108</v>
      </c>
      <c r="CT410" s="167">
        <v>1121828357</v>
      </c>
      <c r="CU410" s="158">
        <v>218</v>
      </c>
      <c r="CV410" s="158" t="s">
        <v>795</v>
      </c>
      <c r="CW410" s="108"/>
      <c r="CX410" s="108"/>
      <c r="CY410" s="162">
        <v>7490</v>
      </c>
      <c r="CZ410" s="162" t="s">
        <v>290</v>
      </c>
      <c r="DA410" s="283">
        <f t="shared" si="18"/>
        <v>16599617</v>
      </c>
      <c r="DB410" s="284">
        <f t="shared" si="19"/>
        <v>0</v>
      </c>
      <c r="DC410" s="283">
        <f t="shared" si="20"/>
        <v>0</v>
      </c>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239" t="s">
        <v>2324</v>
      </c>
      <c r="EA410" s="158" t="s">
        <v>299</v>
      </c>
    </row>
    <row r="411" spans="1:131" hidden="1" x14ac:dyDescent="0.2">
      <c r="A411" s="164"/>
      <c r="B411" s="164" t="s">
        <v>2325</v>
      </c>
      <c r="C411" s="201">
        <v>1007014095</v>
      </c>
      <c r="D411" s="164" t="s">
        <v>1116</v>
      </c>
      <c r="E411" s="164" t="s">
        <v>292</v>
      </c>
      <c r="F411" s="164" t="s">
        <v>1005</v>
      </c>
      <c r="G411" s="98">
        <v>46043</v>
      </c>
      <c r="H411" s="105">
        <v>10958201</v>
      </c>
      <c r="I411" s="164" t="s">
        <v>2066</v>
      </c>
      <c r="J411" s="98">
        <v>46043</v>
      </c>
      <c r="K411" s="98">
        <v>46179</v>
      </c>
      <c r="L411" s="164" t="s">
        <v>288</v>
      </c>
      <c r="M411" s="164" t="s">
        <v>288</v>
      </c>
      <c r="N411" s="164" t="s">
        <v>288</v>
      </c>
      <c r="O411" s="138">
        <v>5</v>
      </c>
      <c r="P411" s="105">
        <v>3279462</v>
      </c>
      <c r="Q411" s="169">
        <v>46043</v>
      </c>
      <c r="R411" s="160">
        <v>46081</v>
      </c>
      <c r="S411" s="105">
        <v>2399606</v>
      </c>
      <c r="T411" s="102">
        <v>46082</v>
      </c>
      <c r="U411" s="102">
        <v>46112</v>
      </c>
      <c r="V411" s="105">
        <v>2399606</v>
      </c>
      <c r="W411" s="160">
        <v>46113</v>
      </c>
      <c r="X411" s="160">
        <v>46142</v>
      </c>
      <c r="Y411" s="105">
        <v>2399606</v>
      </c>
      <c r="Z411" s="160">
        <v>46143</v>
      </c>
      <c r="AA411" s="160">
        <v>46173</v>
      </c>
      <c r="AB411" s="105">
        <v>479921</v>
      </c>
      <c r="AC411" s="160">
        <v>46174</v>
      </c>
      <c r="AD411" s="160">
        <v>46179</v>
      </c>
      <c r="AE411" s="103"/>
      <c r="AF411" s="160"/>
      <c r="AG411" s="160"/>
      <c r="AH411" s="108"/>
      <c r="AI411" s="160"/>
      <c r="AJ411" s="160"/>
      <c r="AK411" s="170"/>
      <c r="AL411" s="108"/>
      <c r="AM411" s="108"/>
      <c r="AN411" s="170"/>
      <c r="AO411" s="108"/>
      <c r="AP411" s="108"/>
      <c r="AQ411" s="170"/>
      <c r="AR411" s="108"/>
      <c r="AS411" s="108"/>
      <c r="AT411" s="170"/>
      <c r="AU411" s="108"/>
      <c r="AV411" s="108"/>
      <c r="AW411" s="170"/>
      <c r="AX411" s="108"/>
      <c r="AY411" s="108"/>
      <c r="AZ411" s="108"/>
      <c r="BA411" s="108"/>
      <c r="BB411" s="108"/>
      <c r="BC411" s="108"/>
      <c r="BD411" s="108"/>
      <c r="BE411" s="108"/>
      <c r="BF411" s="108"/>
      <c r="BG411" s="108"/>
      <c r="BH411" s="108"/>
      <c r="BI411" s="162" t="s">
        <v>278</v>
      </c>
      <c r="BJ411" s="158" t="s">
        <v>332</v>
      </c>
      <c r="BK411" s="162" t="s">
        <v>280</v>
      </c>
      <c r="BL411" s="138">
        <v>91</v>
      </c>
      <c r="BM411" s="160">
        <v>46043</v>
      </c>
      <c r="BN411" s="176">
        <v>2160201100</v>
      </c>
      <c r="BO411" s="158">
        <v>423</v>
      </c>
      <c r="BP411" s="160">
        <v>46043</v>
      </c>
      <c r="BQ411" s="172">
        <v>10958201</v>
      </c>
      <c r="BR411" s="136"/>
      <c r="BS411" s="137"/>
      <c r="BT411" s="108"/>
      <c r="BU411" s="108"/>
      <c r="BV411" s="108"/>
      <c r="BW411" s="108"/>
      <c r="BX411" s="108"/>
      <c r="BY411" s="161"/>
      <c r="BZ411" s="170"/>
      <c r="CA411" s="108"/>
      <c r="CB411" s="108"/>
      <c r="CC411" s="170"/>
      <c r="CD411" s="108"/>
      <c r="CE411" s="108"/>
      <c r="CF411" s="109"/>
      <c r="CG411" s="109"/>
      <c r="CH411" s="109"/>
      <c r="CI411" s="109"/>
      <c r="CJ411" s="109"/>
      <c r="CK411" s="109"/>
      <c r="CL411" s="109"/>
      <c r="CM411" s="109"/>
      <c r="CN411" s="109"/>
      <c r="CO411" s="109"/>
      <c r="CP411" s="137"/>
      <c r="CQ411" s="109"/>
      <c r="CR411" s="109"/>
      <c r="CS411" s="151" t="s">
        <v>1053</v>
      </c>
      <c r="CT411" s="167">
        <v>1007014095</v>
      </c>
      <c r="CU411" s="158">
        <v>218</v>
      </c>
      <c r="CV411" s="158" t="s">
        <v>1068</v>
      </c>
      <c r="CW411" s="108"/>
      <c r="CX411" s="108"/>
      <c r="CY411" s="162">
        <v>7490</v>
      </c>
      <c r="CZ411" s="162" t="s">
        <v>290</v>
      </c>
      <c r="DA411" s="283">
        <f t="shared" si="18"/>
        <v>10958201</v>
      </c>
      <c r="DB411" s="284">
        <f t="shared" si="19"/>
        <v>0</v>
      </c>
      <c r="DC411" s="283">
        <f t="shared" si="20"/>
        <v>0</v>
      </c>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239" t="s">
        <v>2326</v>
      </c>
      <c r="EA411" s="158" t="s">
        <v>299</v>
      </c>
    </row>
    <row r="412" spans="1:131" hidden="1" x14ac:dyDescent="0.2">
      <c r="A412" s="164"/>
      <c r="B412" s="164" t="s">
        <v>2327</v>
      </c>
      <c r="C412" s="201">
        <v>52705751</v>
      </c>
      <c r="D412" s="164" t="s">
        <v>1130</v>
      </c>
      <c r="E412" s="164" t="s">
        <v>291</v>
      </c>
      <c r="F412" s="164" t="s">
        <v>1131</v>
      </c>
      <c r="G412" s="98">
        <v>46043</v>
      </c>
      <c r="H412" s="105">
        <v>14806237</v>
      </c>
      <c r="I412" s="164" t="s">
        <v>1086</v>
      </c>
      <c r="J412" s="98">
        <v>46043</v>
      </c>
      <c r="K412" s="98">
        <v>46189</v>
      </c>
      <c r="L412" s="164" t="s">
        <v>288</v>
      </c>
      <c r="M412" s="164" t="s">
        <v>288</v>
      </c>
      <c r="N412" s="164" t="s">
        <v>288</v>
      </c>
      <c r="O412" s="138">
        <v>5</v>
      </c>
      <c r="P412" s="105">
        <v>4129631</v>
      </c>
      <c r="Q412" s="169">
        <v>46043</v>
      </c>
      <c r="R412" s="160">
        <v>46081</v>
      </c>
      <c r="S412" s="105">
        <v>3021681</v>
      </c>
      <c r="T412" s="102">
        <v>46082</v>
      </c>
      <c r="U412" s="102">
        <v>46112</v>
      </c>
      <c r="V412" s="105">
        <v>3021681</v>
      </c>
      <c r="W412" s="160">
        <v>46113</v>
      </c>
      <c r="X412" s="160">
        <v>46142</v>
      </c>
      <c r="Y412" s="105">
        <v>3021681</v>
      </c>
      <c r="Z412" s="160">
        <v>46143</v>
      </c>
      <c r="AA412" s="160">
        <v>46173</v>
      </c>
      <c r="AB412" s="105">
        <v>1611563</v>
      </c>
      <c r="AC412" s="160">
        <v>46174</v>
      </c>
      <c r="AD412" s="160">
        <v>46189</v>
      </c>
      <c r="AE412" s="103"/>
      <c r="AF412" s="160"/>
      <c r="AG412" s="160"/>
      <c r="AH412" s="170"/>
      <c r="AI412" s="108"/>
      <c r="AJ412" s="108"/>
      <c r="AK412" s="170"/>
      <c r="AL412" s="108"/>
      <c r="AM412" s="108"/>
      <c r="AN412" s="170"/>
      <c r="AO412" s="108"/>
      <c r="AP412" s="108"/>
      <c r="AQ412" s="170"/>
      <c r="AR412" s="108"/>
      <c r="AS412" s="108"/>
      <c r="AT412" s="170"/>
      <c r="AU412" s="108"/>
      <c r="AV412" s="108"/>
      <c r="AW412" s="170"/>
      <c r="AX412" s="108"/>
      <c r="AY412" s="108"/>
      <c r="AZ412" s="108"/>
      <c r="BA412" s="108"/>
      <c r="BB412" s="108"/>
      <c r="BC412" s="108"/>
      <c r="BD412" s="108"/>
      <c r="BE412" s="108"/>
      <c r="BF412" s="108"/>
      <c r="BG412" s="108"/>
      <c r="BH412" s="108"/>
      <c r="BI412" s="162" t="s">
        <v>278</v>
      </c>
      <c r="BJ412" s="158" t="s">
        <v>332</v>
      </c>
      <c r="BK412" s="162" t="s">
        <v>280</v>
      </c>
      <c r="BL412" s="138">
        <v>91</v>
      </c>
      <c r="BM412" s="160">
        <v>46043</v>
      </c>
      <c r="BN412" s="176">
        <v>2160201100</v>
      </c>
      <c r="BO412" s="158">
        <v>404</v>
      </c>
      <c r="BP412" s="160">
        <v>46043</v>
      </c>
      <c r="BQ412" s="172">
        <v>14806237</v>
      </c>
      <c r="BR412" s="136"/>
      <c r="BS412" s="137"/>
      <c r="BT412" s="108"/>
      <c r="BU412" s="108"/>
      <c r="BV412" s="108"/>
      <c r="BW412" s="108"/>
      <c r="BX412" s="108"/>
      <c r="BY412" s="161"/>
      <c r="BZ412" s="170"/>
      <c r="CA412" s="108"/>
      <c r="CB412" s="108"/>
      <c r="CC412" s="170"/>
      <c r="CD412" s="108"/>
      <c r="CE412" s="108"/>
      <c r="CF412" s="109"/>
      <c r="CG412" s="109"/>
      <c r="CH412" s="109"/>
      <c r="CI412" s="109"/>
      <c r="CJ412" s="109"/>
      <c r="CK412" s="109"/>
      <c r="CL412" s="109"/>
      <c r="CM412" s="109"/>
      <c r="CN412" s="109"/>
      <c r="CO412" s="109"/>
      <c r="CP412" s="109"/>
      <c r="CQ412" s="109"/>
      <c r="CR412" s="109"/>
      <c r="CS412" s="166" t="s">
        <v>1132</v>
      </c>
      <c r="CT412" s="167">
        <v>52705751.899999999</v>
      </c>
      <c r="CU412" s="158">
        <v>218</v>
      </c>
      <c r="CV412" s="158" t="s">
        <v>1133</v>
      </c>
      <c r="CW412" s="108"/>
      <c r="CX412" s="108"/>
      <c r="CY412" s="162">
        <v>8299</v>
      </c>
      <c r="CZ412" s="162" t="s">
        <v>290</v>
      </c>
      <c r="DA412" s="283">
        <f t="shared" si="18"/>
        <v>14806237</v>
      </c>
      <c r="DB412" s="284">
        <f t="shared" si="19"/>
        <v>0</v>
      </c>
      <c r="DC412" s="283">
        <f t="shared" si="20"/>
        <v>0</v>
      </c>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239" t="s">
        <v>2328</v>
      </c>
      <c r="EA412" s="180" t="s">
        <v>299</v>
      </c>
    </row>
    <row r="413" spans="1:131" hidden="1" x14ac:dyDescent="0.2">
      <c r="A413" s="164"/>
      <c r="B413" s="164" t="s">
        <v>2329</v>
      </c>
      <c r="C413" s="201">
        <v>40188270</v>
      </c>
      <c r="D413" s="164" t="s">
        <v>650</v>
      </c>
      <c r="E413" s="164" t="s">
        <v>291</v>
      </c>
      <c r="F413" s="164" t="s">
        <v>651</v>
      </c>
      <c r="G413" s="98">
        <v>46043</v>
      </c>
      <c r="H413" s="105">
        <v>19761449</v>
      </c>
      <c r="I413" s="164" t="s">
        <v>2090</v>
      </c>
      <c r="J413" s="98">
        <v>46043</v>
      </c>
      <c r="K413" s="98">
        <v>46218</v>
      </c>
      <c r="L413" s="164" t="s">
        <v>288</v>
      </c>
      <c r="M413" s="164" t="s">
        <v>288</v>
      </c>
      <c r="N413" s="164" t="s">
        <v>288</v>
      </c>
      <c r="O413" s="138">
        <v>6</v>
      </c>
      <c r="P413" s="105">
        <v>4516903</v>
      </c>
      <c r="Q413" s="169">
        <v>46043</v>
      </c>
      <c r="R413" s="160">
        <v>46081</v>
      </c>
      <c r="S413" s="105">
        <v>3387677</v>
      </c>
      <c r="T413" s="102">
        <v>46082</v>
      </c>
      <c r="U413" s="102">
        <v>46112</v>
      </c>
      <c r="V413" s="105">
        <v>3387677</v>
      </c>
      <c r="W413" s="160">
        <v>46113</v>
      </c>
      <c r="X413" s="160">
        <v>46142</v>
      </c>
      <c r="Y413" s="105">
        <v>3387677</v>
      </c>
      <c r="Z413" s="160">
        <v>46143</v>
      </c>
      <c r="AA413" s="160">
        <v>46173</v>
      </c>
      <c r="AB413" s="105">
        <v>3387677</v>
      </c>
      <c r="AC413" s="160">
        <v>46174</v>
      </c>
      <c r="AD413" s="160">
        <v>46203</v>
      </c>
      <c r="AE413" s="103">
        <v>1693838</v>
      </c>
      <c r="AF413" s="160">
        <v>46204</v>
      </c>
      <c r="AG413" s="160">
        <v>46218</v>
      </c>
      <c r="AH413" s="108"/>
      <c r="AI413" s="160"/>
      <c r="AJ413" s="160"/>
      <c r="AK413" s="170"/>
      <c r="AL413" s="108"/>
      <c r="AM413" s="108"/>
      <c r="AN413" s="170"/>
      <c r="AO413" s="108"/>
      <c r="AP413" s="108"/>
      <c r="AQ413" s="170"/>
      <c r="AR413" s="108"/>
      <c r="AS413" s="108"/>
      <c r="AT413" s="170"/>
      <c r="AU413" s="108"/>
      <c r="AV413" s="108"/>
      <c r="AW413" s="170"/>
      <c r="AX413" s="108"/>
      <c r="AY413" s="108"/>
      <c r="AZ413" s="108"/>
      <c r="BA413" s="108"/>
      <c r="BB413" s="108"/>
      <c r="BC413" s="108"/>
      <c r="BD413" s="108"/>
      <c r="BE413" s="108"/>
      <c r="BF413" s="108"/>
      <c r="BG413" s="108"/>
      <c r="BH413" s="108"/>
      <c r="BI413" s="162" t="s">
        <v>278</v>
      </c>
      <c r="BJ413" s="158" t="s">
        <v>332</v>
      </c>
      <c r="BK413" s="162" t="s">
        <v>280</v>
      </c>
      <c r="BL413" s="138">
        <v>91</v>
      </c>
      <c r="BM413" s="160">
        <v>46043</v>
      </c>
      <c r="BN413" s="176">
        <v>2160201100</v>
      </c>
      <c r="BO413" s="158">
        <v>519</v>
      </c>
      <c r="BP413" s="160">
        <v>46043</v>
      </c>
      <c r="BQ413" s="172">
        <v>19761449</v>
      </c>
      <c r="BR413" s="136"/>
      <c r="BS413" s="137"/>
      <c r="BT413" s="108"/>
      <c r="BU413" s="108"/>
      <c r="BV413" s="108"/>
      <c r="BW413" s="108"/>
      <c r="BX413" s="108"/>
      <c r="BY413" s="161"/>
      <c r="BZ413" s="170"/>
      <c r="CA413" s="108"/>
      <c r="CB413" s="108"/>
      <c r="CC413" s="170"/>
      <c r="CD413" s="108"/>
      <c r="CE413" s="108"/>
      <c r="CF413" s="109"/>
      <c r="CG413" s="109"/>
      <c r="CH413" s="109"/>
      <c r="CI413" s="109"/>
      <c r="CJ413" s="109"/>
      <c r="CK413" s="109"/>
      <c r="CL413" s="109"/>
      <c r="CM413" s="109"/>
      <c r="CN413" s="109"/>
      <c r="CO413" s="109"/>
      <c r="CP413" s="137"/>
      <c r="CQ413" s="109"/>
      <c r="CR413" s="109"/>
      <c r="CS413" s="166" t="s">
        <v>2330</v>
      </c>
      <c r="CT413" s="167">
        <v>40188270</v>
      </c>
      <c r="CU413" s="158">
        <v>219</v>
      </c>
      <c r="CV413" s="158" t="s">
        <v>796</v>
      </c>
      <c r="CW413" s="108"/>
      <c r="CX413" s="108"/>
      <c r="CY413" s="162">
        <v>8299</v>
      </c>
      <c r="CZ413" s="162" t="s">
        <v>290</v>
      </c>
      <c r="DA413" s="283">
        <f t="shared" ref="DA413:DA476" si="21">P413+S413+V413+Y413+AB413+AE413+AH413+AK413+AN413+AQ413+AT413+AW413+AZ413+BC413+BF413</f>
        <v>19761449</v>
      </c>
      <c r="DB413" s="284">
        <f t="shared" ref="DB413:DB476" si="22">H413+BZ413-DA413</f>
        <v>0</v>
      </c>
      <c r="DC413" s="283">
        <f t="shared" ref="DC413:DC476" si="23">BQ413+CF413-DA413</f>
        <v>0</v>
      </c>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239" t="s">
        <v>2331</v>
      </c>
      <c r="EA413" s="158" t="s">
        <v>299</v>
      </c>
    </row>
    <row r="414" spans="1:131" hidden="1" x14ac:dyDescent="0.2">
      <c r="A414" s="200"/>
      <c r="B414" s="164" t="s">
        <v>2332</v>
      </c>
      <c r="C414" s="203">
        <v>40421005</v>
      </c>
      <c r="D414" s="108" t="s">
        <v>653</v>
      </c>
      <c r="E414" s="164" t="s">
        <v>292</v>
      </c>
      <c r="F414" s="164" t="s">
        <v>654</v>
      </c>
      <c r="G414" s="98">
        <v>46043</v>
      </c>
      <c r="H414" s="105">
        <v>13997702</v>
      </c>
      <c r="I414" s="164" t="s">
        <v>2090</v>
      </c>
      <c r="J414" s="98">
        <v>46043</v>
      </c>
      <c r="K414" s="98">
        <v>46218</v>
      </c>
      <c r="L414" s="164" t="s">
        <v>288</v>
      </c>
      <c r="M414" s="164" t="s">
        <v>288</v>
      </c>
      <c r="N414" s="164" t="s">
        <v>288</v>
      </c>
      <c r="O414" s="138">
        <v>6</v>
      </c>
      <c r="P414" s="105">
        <v>3199475</v>
      </c>
      <c r="Q414" s="169">
        <v>46043</v>
      </c>
      <c r="R414" s="160">
        <v>46081</v>
      </c>
      <c r="S414" s="105">
        <v>2399606</v>
      </c>
      <c r="T414" s="102">
        <v>46082</v>
      </c>
      <c r="U414" s="102">
        <v>46112</v>
      </c>
      <c r="V414" s="105">
        <v>2399606</v>
      </c>
      <c r="W414" s="160">
        <v>46113</v>
      </c>
      <c r="X414" s="160">
        <v>46142</v>
      </c>
      <c r="Y414" s="105">
        <v>2399606</v>
      </c>
      <c r="Z414" s="160">
        <v>46143</v>
      </c>
      <c r="AA414" s="160">
        <v>46173</v>
      </c>
      <c r="AB414" s="105">
        <v>2399606</v>
      </c>
      <c r="AC414" s="160">
        <v>46174</v>
      </c>
      <c r="AD414" s="160">
        <v>46203</v>
      </c>
      <c r="AE414" s="103">
        <v>1199803</v>
      </c>
      <c r="AF414" s="160">
        <v>46204</v>
      </c>
      <c r="AG414" s="160">
        <v>46218</v>
      </c>
      <c r="AH414" s="170"/>
      <c r="AI414" s="108"/>
      <c r="AJ414" s="108"/>
      <c r="AK414" s="170"/>
      <c r="AL414" s="108"/>
      <c r="AM414" s="108"/>
      <c r="AN414" s="170"/>
      <c r="AO414" s="108"/>
      <c r="AP414" s="108"/>
      <c r="AQ414" s="170"/>
      <c r="AR414" s="108"/>
      <c r="AS414" s="108"/>
      <c r="AT414" s="170"/>
      <c r="AU414" s="108"/>
      <c r="AV414" s="108"/>
      <c r="AW414" s="170"/>
      <c r="AX414" s="108"/>
      <c r="AY414" s="108"/>
      <c r="AZ414" s="108"/>
      <c r="BA414" s="108"/>
      <c r="BB414" s="108"/>
      <c r="BC414" s="108"/>
      <c r="BD414" s="108"/>
      <c r="BE414" s="108"/>
      <c r="BF414" s="108"/>
      <c r="BG414" s="108"/>
      <c r="BH414" s="108"/>
      <c r="BI414" s="162" t="s">
        <v>278</v>
      </c>
      <c r="BJ414" s="158" t="s">
        <v>332</v>
      </c>
      <c r="BK414" s="162" t="s">
        <v>280</v>
      </c>
      <c r="BL414" s="138">
        <v>91</v>
      </c>
      <c r="BM414" s="160">
        <v>46043</v>
      </c>
      <c r="BN414" s="176">
        <v>2160201100</v>
      </c>
      <c r="BO414" s="158">
        <v>520</v>
      </c>
      <c r="BP414" s="160">
        <v>46043</v>
      </c>
      <c r="BQ414" s="172">
        <v>13997702</v>
      </c>
      <c r="BR414" s="136"/>
      <c r="BS414" s="137"/>
      <c r="BT414" s="108"/>
      <c r="BU414" s="108"/>
      <c r="BV414" s="108"/>
      <c r="BW414" s="108"/>
      <c r="BX414" s="108"/>
      <c r="BY414" s="161"/>
      <c r="BZ414" s="170"/>
      <c r="CA414" s="108"/>
      <c r="CB414" s="108"/>
      <c r="CC414" s="170"/>
      <c r="CD414" s="108"/>
      <c r="CE414" s="108"/>
      <c r="CF414" s="109"/>
      <c r="CG414" s="109"/>
      <c r="CH414" s="109"/>
      <c r="CI414" s="109"/>
      <c r="CJ414" s="109"/>
      <c r="CK414" s="109"/>
      <c r="CL414" s="109"/>
      <c r="CM414" s="109"/>
      <c r="CN414" s="109"/>
      <c r="CO414" s="109"/>
      <c r="CP414" s="109"/>
      <c r="CQ414" s="109"/>
      <c r="CR414" s="109"/>
      <c r="CS414" s="166" t="s">
        <v>745</v>
      </c>
      <c r="CT414" s="168">
        <v>40421005.899999999</v>
      </c>
      <c r="CU414" s="158">
        <v>219</v>
      </c>
      <c r="CV414" s="158" t="s">
        <v>797</v>
      </c>
      <c r="CW414" s="108"/>
      <c r="CX414" s="108"/>
      <c r="CY414" s="162">
        <v>8299</v>
      </c>
      <c r="CZ414" s="162" t="s">
        <v>290</v>
      </c>
      <c r="DA414" s="283">
        <f t="shared" si="21"/>
        <v>13997702</v>
      </c>
      <c r="DB414" s="284">
        <f t="shared" si="22"/>
        <v>0</v>
      </c>
      <c r="DC414" s="283">
        <f t="shared" si="23"/>
        <v>0</v>
      </c>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239" t="s">
        <v>2333</v>
      </c>
      <c r="EA414" s="158" t="s">
        <v>299</v>
      </c>
    </row>
    <row r="415" spans="1:131" hidden="1" x14ac:dyDescent="0.2">
      <c r="A415" s="164"/>
      <c r="B415" s="164" t="s">
        <v>2334</v>
      </c>
      <c r="C415" s="201">
        <v>1121849302</v>
      </c>
      <c r="D415" s="164" t="s">
        <v>655</v>
      </c>
      <c r="E415" s="164" t="s">
        <v>292</v>
      </c>
      <c r="F415" s="164" t="s">
        <v>656</v>
      </c>
      <c r="G415" s="98">
        <v>46043</v>
      </c>
      <c r="H415" s="105">
        <v>13997702</v>
      </c>
      <c r="I415" s="164" t="s">
        <v>2090</v>
      </c>
      <c r="J415" s="98">
        <v>46043</v>
      </c>
      <c r="K415" s="98">
        <v>46218</v>
      </c>
      <c r="L415" s="164" t="s">
        <v>288</v>
      </c>
      <c r="M415" s="164" t="s">
        <v>288</v>
      </c>
      <c r="N415" s="164" t="s">
        <v>288</v>
      </c>
      <c r="O415" s="138">
        <v>6</v>
      </c>
      <c r="P415" s="105">
        <v>3199475</v>
      </c>
      <c r="Q415" s="169">
        <v>46043</v>
      </c>
      <c r="R415" s="160">
        <v>46081</v>
      </c>
      <c r="S415" s="105">
        <v>2399606</v>
      </c>
      <c r="T415" s="102">
        <v>46082</v>
      </c>
      <c r="U415" s="102">
        <v>46112</v>
      </c>
      <c r="V415" s="105">
        <v>2399606</v>
      </c>
      <c r="W415" s="160">
        <v>46113</v>
      </c>
      <c r="X415" s="160">
        <v>46142</v>
      </c>
      <c r="Y415" s="105">
        <v>2399606</v>
      </c>
      <c r="Z415" s="160">
        <v>46143</v>
      </c>
      <c r="AA415" s="160">
        <v>46173</v>
      </c>
      <c r="AB415" s="105">
        <v>2399606</v>
      </c>
      <c r="AC415" s="160">
        <v>46174</v>
      </c>
      <c r="AD415" s="160">
        <v>46203</v>
      </c>
      <c r="AE415" s="103">
        <v>1199803</v>
      </c>
      <c r="AF415" s="160">
        <v>46204</v>
      </c>
      <c r="AG415" s="160">
        <v>46218</v>
      </c>
      <c r="AH415" s="108"/>
      <c r="AI415" s="160"/>
      <c r="AJ415" s="160"/>
      <c r="AK415" s="170"/>
      <c r="AL415" s="108"/>
      <c r="AM415" s="108"/>
      <c r="AN415" s="170"/>
      <c r="AO415" s="108"/>
      <c r="AP415" s="108"/>
      <c r="AQ415" s="170"/>
      <c r="AR415" s="108"/>
      <c r="AS415" s="108"/>
      <c r="AT415" s="170"/>
      <c r="AU415" s="108"/>
      <c r="AV415" s="108"/>
      <c r="AW415" s="170"/>
      <c r="AX415" s="108"/>
      <c r="AY415" s="108"/>
      <c r="AZ415" s="108"/>
      <c r="BA415" s="108"/>
      <c r="BB415" s="108"/>
      <c r="BC415" s="108"/>
      <c r="BD415" s="108"/>
      <c r="BE415" s="108"/>
      <c r="BF415" s="108"/>
      <c r="BG415" s="108"/>
      <c r="BH415" s="108"/>
      <c r="BI415" s="162" t="s">
        <v>278</v>
      </c>
      <c r="BJ415" s="158" t="s">
        <v>332</v>
      </c>
      <c r="BK415" s="162" t="s">
        <v>280</v>
      </c>
      <c r="BL415" s="138">
        <v>91</v>
      </c>
      <c r="BM415" s="160">
        <v>46043</v>
      </c>
      <c r="BN415" s="176">
        <v>2160201100</v>
      </c>
      <c r="BO415" s="158">
        <v>521</v>
      </c>
      <c r="BP415" s="160">
        <v>46043</v>
      </c>
      <c r="BQ415" s="172">
        <v>13997702</v>
      </c>
      <c r="BR415" s="136"/>
      <c r="BS415" s="137"/>
      <c r="BT415" s="108"/>
      <c r="BU415" s="108"/>
      <c r="BV415" s="108"/>
      <c r="BW415" s="108"/>
      <c r="BX415" s="108"/>
      <c r="BY415" s="161"/>
      <c r="BZ415" s="170"/>
      <c r="CA415" s="108"/>
      <c r="CB415" s="108"/>
      <c r="CC415" s="170"/>
      <c r="CD415" s="108"/>
      <c r="CE415" s="108"/>
      <c r="CF415" s="109"/>
      <c r="CG415" s="109"/>
      <c r="CH415" s="109"/>
      <c r="CI415" s="109"/>
      <c r="CJ415" s="109"/>
      <c r="CK415" s="109"/>
      <c r="CL415" s="109"/>
      <c r="CM415" s="109"/>
      <c r="CN415" s="109"/>
      <c r="CO415" s="109"/>
      <c r="CP415" s="137"/>
      <c r="CQ415" s="109"/>
      <c r="CR415" s="109"/>
      <c r="CS415" s="166" t="s">
        <v>746</v>
      </c>
      <c r="CT415" s="167">
        <v>1121849302</v>
      </c>
      <c r="CU415" s="158">
        <v>219</v>
      </c>
      <c r="CV415" s="158" t="s">
        <v>798</v>
      </c>
      <c r="CW415" s="108"/>
      <c r="CX415" s="108"/>
      <c r="CY415" s="162">
        <v>8299</v>
      </c>
      <c r="CZ415" s="162" t="s">
        <v>290</v>
      </c>
      <c r="DA415" s="283">
        <f t="shared" si="21"/>
        <v>13997702</v>
      </c>
      <c r="DB415" s="284">
        <f t="shared" si="22"/>
        <v>0</v>
      </c>
      <c r="DC415" s="283">
        <f t="shared" si="23"/>
        <v>0</v>
      </c>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239" t="s">
        <v>2335</v>
      </c>
      <c r="EA415" s="158" t="s">
        <v>299</v>
      </c>
    </row>
    <row r="416" spans="1:131" hidden="1" x14ac:dyDescent="0.2">
      <c r="A416" s="164"/>
      <c r="B416" s="164" t="s">
        <v>2336</v>
      </c>
      <c r="C416" s="201">
        <v>1121834306</v>
      </c>
      <c r="D416" s="164" t="s">
        <v>668</v>
      </c>
      <c r="E416" s="164" t="s">
        <v>291</v>
      </c>
      <c r="F416" s="164" t="s">
        <v>2337</v>
      </c>
      <c r="G416" s="98">
        <v>46043</v>
      </c>
      <c r="H416" s="105">
        <v>16599617</v>
      </c>
      <c r="I416" s="164" t="s">
        <v>1086</v>
      </c>
      <c r="J416" s="98">
        <v>46043</v>
      </c>
      <c r="K416" s="98">
        <v>46189</v>
      </c>
      <c r="L416" s="164" t="s">
        <v>288</v>
      </c>
      <c r="M416" s="164" t="s">
        <v>288</v>
      </c>
      <c r="N416" s="164" t="s">
        <v>288</v>
      </c>
      <c r="O416" s="138">
        <v>5</v>
      </c>
      <c r="P416" s="105">
        <v>4629825</v>
      </c>
      <c r="Q416" s="169">
        <v>46043</v>
      </c>
      <c r="R416" s="160">
        <v>46081</v>
      </c>
      <c r="S416" s="105">
        <v>3387677</v>
      </c>
      <c r="T416" s="102">
        <v>46082</v>
      </c>
      <c r="U416" s="102">
        <v>46112</v>
      </c>
      <c r="V416" s="105">
        <v>3387677</v>
      </c>
      <c r="W416" s="160">
        <v>46113</v>
      </c>
      <c r="X416" s="160">
        <v>46142</v>
      </c>
      <c r="Y416" s="105">
        <v>3387677</v>
      </c>
      <c r="Z416" s="160">
        <v>46143</v>
      </c>
      <c r="AA416" s="160">
        <v>46173</v>
      </c>
      <c r="AB416" s="105">
        <v>1806761</v>
      </c>
      <c r="AC416" s="160">
        <v>46174</v>
      </c>
      <c r="AD416" s="160">
        <v>46189</v>
      </c>
      <c r="AE416" s="103"/>
      <c r="AF416" s="160"/>
      <c r="AG416" s="160"/>
      <c r="AH416" s="108"/>
      <c r="AI416" s="160"/>
      <c r="AJ416" s="160"/>
      <c r="AK416" s="170"/>
      <c r="AL416" s="108"/>
      <c r="AM416" s="108"/>
      <c r="AN416" s="170"/>
      <c r="AO416" s="108"/>
      <c r="AP416" s="108"/>
      <c r="AQ416" s="170"/>
      <c r="AR416" s="108"/>
      <c r="AS416" s="108"/>
      <c r="AT416" s="170"/>
      <c r="AU416" s="108"/>
      <c r="AV416" s="108"/>
      <c r="AW416" s="170"/>
      <c r="AX416" s="108"/>
      <c r="AY416" s="108"/>
      <c r="AZ416" s="108"/>
      <c r="BA416" s="108"/>
      <c r="BB416" s="108"/>
      <c r="BC416" s="108"/>
      <c r="BD416" s="108"/>
      <c r="BE416" s="108"/>
      <c r="BF416" s="108"/>
      <c r="BG416" s="108"/>
      <c r="BH416" s="108"/>
      <c r="BI416" s="162" t="s">
        <v>278</v>
      </c>
      <c r="BJ416" s="158" t="s">
        <v>332</v>
      </c>
      <c r="BK416" s="162" t="s">
        <v>280</v>
      </c>
      <c r="BL416" s="138">
        <v>91</v>
      </c>
      <c r="BM416" s="160">
        <v>46043</v>
      </c>
      <c r="BN416" s="176">
        <v>2160201100</v>
      </c>
      <c r="BO416" s="158">
        <v>442</v>
      </c>
      <c r="BP416" s="160">
        <v>46043</v>
      </c>
      <c r="BQ416" s="172">
        <v>16599617</v>
      </c>
      <c r="BR416" s="136"/>
      <c r="BS416" s="137"/>
      <c r="BT416" s="108"/>
      <c r="BU416" s="108"/>
      <c r="BV416" s="108"/>
      <c r="BW416" s="108"/>
      <c r="BX416" s="108"/>
      <c r="BY416" s="161"/>
      <c r="BZ416" s="170"/>
      <c r="CA416" s="108"/>
      <c r="CB416" s="108"/>
      <c r="CC416" s="170"/>
      <c r="CD416" s="108"/>
      <c r="CE416" s="108"/>
      <c r="CF416" s="109"/>
      <c r="CG416" s="109"/>
      <c r="CH416" s="109"/>
      <c r="CI416" s="109"/>
      <c r="CJ416" s="109"/>
      <c r="CK416" s="109"/>
      <c r="CL416" s="109"/>
      <c r="CM416" s="109"/>
      <c r="CN416" s="109"/>
      <c r="CO416" s="109"/>
      <c r="CP416" s="137"/>
      <c r="CQ416" s="109"/>
      <c r="CR416" s="109"/>
      <c r="CS416" s="166" t="s">
        <v>2338</v>
      </c>
      <c r="CT416" s="168">
        <v>1121834306</v>
      </c>
      <c r="CU416" s="158">
        <v>189</v>
      </c>
      <c r="CV416" s="158" t="s">
        <v>759</v>
      </c>
      <c r="CW416" s="108"/>
      <c r="CX416" s="108"/>
      <c r="CY416" s="162">
        <v>8299</v>
      </c>
      <c r="CZ416" s="162" t="s">
        <v>290</v>
      </c>
      <c r="DA416" s="283">
        <f t="shared" si="21"/>
        <v>16599617</v>
      </c>
      <c r="DB416" s="284">
        <f t="shared" si="22"/>
        <v>0</v>
      </c>
      <c r="DC416" s="283">
        <f t="shared" si="23"/>
        <v>0</v>
      </c>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239" t="s">
        <v>2339</v>
      </c>
      <c r="EA416" s="157" t="s">
        <v>275</v>
      </c>
    </row>
    <row r="417" spans="1:131" hidden="1" x14ac:dyDescent="0.2">
      <c r="A417" s="164"/>
      <c r="B417" s="164" t="s">
        <v>2340</v>
      </c>
      <c r="C417" s="201">
        <v>43615366</v>
      </c>
      <c r="D417" s="164" t="s">
        <v>835</v>
      </c>
      <c r="E417" s="164" t="s">
        <v>291</v>
      </c>
      <c r="F417" s="164" t="s">
        <v>2337</v>
      </c>
      <c r="G417" s="98">
        <v>46043</v>
      </c>
      <c r="H417" s="105">
        <v>18693394</v>
      </c>
      <c r="I417" s="164" t="s">
        <v>2066</v>
      </c>
      <c r="J417" s="98">
        <v>46043</v>
      </c>
      <c r="K417" s="98">
        <v>46179</v>
      </c>
      <c r="L417" s="164" t="s">
        <v>288</v>
      </c>
      <c r="M417" s="164" t="s">
        <v>288</v>
      </c>
      <c r="N417" s="164" t="s">
        <v>288</v>
      </c>
      <c r="O417" s="138">
        <v>5</v>
      </c>
      <c r="P417" s="105">
        <v>5594373</v>
      </c>
      <c r="Q417" s="169">
        <v>46043</v>
      </c>
      <c r="R417" s="160">
        <v>46081</v>
      </c>
      <c r="S417" s="105">
        <v>4093444</v>
      </c>
      <c r="T417" s="102">
        <v>46082</v>
      </c>
      <c r="U417" s="102">
        <v>46112</v>
      </c>
      <c r="V417" s="105">
        <v>4093444</v>
      </c>
      <c r="W417" s="160">
        <v>46113</v>
      </c>
      <c r="X417" s="160">
        <v>46142</v>
      </c>
      <c r="Y417" s="105">
        <v>4093444</v>
      </c>
      <c r="Z417" s="160">
        <v>46143</v>
      </c>
      <c r="AA417" s="160">
        <v>46173</v>
      </c>
      <c r="AB417" s="105">
        <v>818689</v>
      </c>
      <c r="AC417" s="160">
        <v>46174</v>
      </c>
      <c r="AD417" s="160">
        <v>46179</v>
      </c>
      <c r="AE417" s="103"/>
      <c r="AF417" s="160"/>
      <c r="AG417" s="160"/>
      <c r="AH417" s="170"/>
      <c r="AI417" s="108"/>
      <c r="AJ417" s="108"/>
      <c r="AK417" s="170"/>
      <c r="AL417" s="108"/>
      <c r="AM417" s="108"/>
      <c r="AN417" s="170"/>
      <c r="AO417" s="108"/>
      <c r="AP417" s="108"/>
      <c r="AQ417" s="170"/>
      <c r="AR417" s="108"/>
      <c r="AS417" s="108"/>
      <c r="AT417" s="170"/>
      <c r="AU417" s="108"/>
      <c r="AV417" s="108"/>
      <c r="AW417" s="170"/>
      <c r="AX417" s="108"/>
      <c r="AY417" s="108"/>
      <c r="AZ417" s="108"/>
      <c r="BA417" s="108"/>
      <c r="BB417" s="108"/>
      <c r="BC417" s="108"/>
      <c r="BD417" s="108"/>
      <c r="BE417" s="108"/>
      <c r="BF417" s="108"/>
      <c r="BG417" s="108"/>
      <c r="BH417" s="108"/>
      <c r="BI417" s="162" t="s">
        <v>278</v>
      </c>
      <c r="BJ417" s="158" t="s">
        <v>332</v>
      </c>
      <c r="BK417" s="162" t="s">
        <v>280</v>
      </c>
      <c r="BL417" s="138">
        <v>91</v>
      </c>
      <c r="BM417" s="160">
        <v>46043</v>
      </c>
      <c r="BN417" s="176">
        <v>2160201100</v>
      </c>
      <c r="BO417" s="158">
        <v>402</v>
      </c>
      <c r="BP417" s="160">
        <v>46043</v>
      </c>
      <c r="BQ417" s="172">
        <v>18693394</v>
      </c>
      <c r="BR417" s="136"/>
      <c r="BS417" s="137"/>
      <c r="BT417" s="108"/>
      <c r="BU417" s="108"/>
      <c r="BV417" s="108"/>
      <c r="BW417" s="108"/>
      <c r="BX417" s="108"/>
      <c r="BY417" s="161"/>
      <c r="BZ417" s="170"/>
      <c r="CA417" s="108"/>
      <c r="CB417" s="108"/>
      <c r="CC417" s="170"/>
      <c r="CD417" s="108"/>
      <c r="CE417" s="108"/>
      <c r="CF417" s="109"/>
      <c r="CG417" s="109"/>
      <c r="CH417" s="109"/>
      <c r="CI417" s="109"/>
      <c r="CJ417" s="109"/>
      <c r="CK417" s="109"/>
      <c r="CL417" s="109"/>
      <c r="CM417" s="109"/>
      <c r="CN417" s="109"/>
      <c r="CO417" s="109"/>
      <c r="CP417" s="109"/>
      <c r="CQ417" s="109"/>
      <c r="CR417" s="109"/>
      <c r="CS417" s="151" t="s">
        <v>2341</v>
      </c>
      <c r="CT417" s="167">
        <v>43615366</v>
      </c>
      <c r="CU417" s="158">
        <v>204</v>
      </c>
      <c r="CV417" s="158" t="s">
        <v>759</v>
      </c>
      <c r="CW417" s="108"/>
      <c r="CX417" s="108"/>
      <c r="CY417" s="162">
        <v>7490</v>
      </c>
      <c r="CZ417" s="162" t="s">
        <v>290</v>
      </c>
      <c r="DA417" s="283">
        <f t="shared" si="21"/>
        <v>18693394</v>
      </c>
      <c r="DB417" s="284">
        <f t="shared" si="22"/>
        <v>0</v>
      </c>
      <c r="DC417" s="283">
        <f t="shared" si="23"/>
        <v>0</v>
      </c>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239" t="s">
        <v>2342</v>
      </c>
      <c r="EA417" s="157" t="s">
        <v>275</v>
      </c>
    </row>
    <row r="418" spans="1:131" hidden="1" x14ac:dyDescent="0.2">
      <c r="A418" s="164"/>
      <c r="B418" s="164" t="s">
        <v>2343</v>
      </c>
      <c r="C418" s="203">
        <v>86057104</v>
      </c>
      <c r="D418" s="108" t="s">
        <v>1020</v>
      </c>
      <c r="E418" s="164" t="s">
        <v>291</v>
      </c>
      <c r="F418" s="164" t="s">
        <v>2344</v>
      </c>
      <c r="G418" s="98">
        <v>46043</v>
      </c>
      <c r="H418" s="105">
        <v>15470392</v>
      </c>
      <c r="I418" s="164" t="s">
        <v>2066</v>
      </c>
      <c r="J418" s="98">
        <v>46043</v>
      </c>
      <c r="K418" s="98">
        <v>46179</v>
      </c>
      <c r="L418" s="164" t="s">
        <v>288</v>
      </c>
      <c r="M418" s="164" t="s">
        <v>288</v>
      </c>
      <c r="N418" s="164" t="s">
        <v>288</v>
      </c>
      <c r="O418" s="138">
        <v>5</v>
      </c>
      <c r="P418" s="105">
        <v>4629825</v>
      </c>
      <c r="Q418" s="169">
        <v>46043</v>
      </c>
      <c r="R418" s="160">
        <v>46081</v>
      </c>
      <c r="S418" s="105">
        <v>3387677</v>
      </c>
      <c r="T418" s="102">
        <v>46082</v>
      </c>
      <c r="U418" s="102">
        <v>46112</v>
      </c>
      <c r="V418" s="105">
        <v>3387677</v>
      </c>
      <c r="W418" s="160">
        <v>46113</v>
      </c>
      <c r="X418" s="160">
        <v>46142</v>
      </c>
      <c r="Y418" s="105">
        <v>3387677</v>
      </c>
      <c r="Z418" s="160">
        <v>46143</v>
      </c>
      <c r="AA418" s="160">
        <v>46173</v>
      </c>
      <c r="AB418" s="105">
        <v>677536</v>
      </c>
      <c r="AC418" s="160">
        <v>46174</v>
      </c>
      <c r="AD418" s="160">
        <v>46179</v>
      </c>
      <c r="AE418" s="103"/>
      <c r="AF418" s="160"/>
      <c r="AG418" s="160"/>
      <c r="AH418" s="108"/>
      <c r="AI418" s="160"/>
      <c r="AJ418" s="160"/>
      <c r="AK418" s="170"/>
      <c r="AL418" s="108"/>
      <c r="AM418" s="108"/>
      <c r="AN418" s="170"/>
      <c r="AO418" s="108"/>
      <c r="AP418" s="108"/>
      <c r="AQ418" s="170"/>
      <c r="AR418" s="108"/>
      <c r="AS418" s="108"/>
      <c r="AT418" s="170"/>
      <c r="AU418" s="108"/>
      <c r="AV418" s="108"/>
      <c r="AW418" s="170"/>
      <c r="AX418" s="108"/>
      <c r="AY418" s="108"/>
      <c r="AZ418" s="108"/>
      <c r="BA418" s="108"/>
      <c r="BB418" s="108"/>
      <c r="BC418" s="108"/>
      <c r="BD418" s="108"/>
      <c r="BE418" s="108"/>
      <c r="BF418" s="108"/>
      <c r="BG418" s="108"/>
      <c r="BH418" s="108"/>
      <c r="BI418" s="162" t="s">
        <v>278</v>
      </c>
      <c r="BJ418" s="158" t="s">
        <v>332</v>
      </c>
      <c r="BK418" s="162" t="s">
        <v>280</v>
      </c>
      <c r="BL418" s="138">
        <v>91</v>
      </c>
      <c r="BM418" s="160">
        <v>46043</v>
      </c>
      <c r="BN418" s="176">
        <v>2160201100</v>
      </c>
      <c r="BO418" s="158">
        <v>411</v>
      </c>
      <c r="BP418" s="160">
        <v>46043</v>
      </c>
      <c r="BQ418" s="172">
        <v>15470392</v>
      </c>
      <c r="BR418" s="136"/>
      <c r="BS418" s="137"/>
      <c r="BT418" s="108"/>
      <c r="BU418" s="108"/>
      <c r="BV418" s="108"/>
      <c r="BW418" s="108"/>
      <c r="BX418" s="108"/>
      <c r="BY418" s="161"/>
      <c r="BZ418" s="170"/>
      <c r="CA418" s="108"/>
      <c r="CB418" s="108"/>
      <c r="CC418" s="170"/>
      <c r="CD418" s="108"/>
      <c r="CE418" s="108"/>
      <c r="CF418" s="109"/>
      <c r="CG418" s="109"/>
      <c r="CH418" s="109"/>
      <c r="CI418" s="109"/>
      <c r="CJ418" s="109"/>
      <c r="CK418" s="109"/>
      <c r="CL418" s="109"/>
      <c r="CM418" s="109"/>
      <c r="CN418" s="109"/>
      <c r="CO418" s="109"/>
      <c r="CP418" s="137"/>
      <c r="CQ418" s="109"/>
      <c r="CR418" s="109"/>
      <c r="CS418" s="166" t="s">
        <v>2345</v>
      </c>
      <c r="CT418" s="168">
        <v>86057104</v>
      </c>
      <c r="CU418" s="158">
        <v>204</v>
      </c>
      <c r="CV418" s="158" t="s">
        <v>759</v>
      </c>
      <c r="CW418" s="108"/>
      <c r="CX418" s="108"/>
      <c r="CY418" s="162">
        <v>8299</v>
      </c>
      <c r="CZ418" s="162" t="s">
        <v>290</v>
      </c>
      <c r="DA418" s="283">
        <f t="shared" si="21"/>
        <v>15470392</v>
      </c>
      <c r="DB418" s="284">
        <f t="shared" si="22"/>
        <v>0</v>
      </c>
      <c r="DC418" s="283">
        <f t="shared" si="23"/>
        <v>0</v>
      </c>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239" t="s">
        <v>2346</v>
      </c>
      <c r="EA418" s="157" t="s">
        <v>275</v>
      </c>
    </row>
    <row r="419" spans="1:131" hidden="1" x14ac:dyDescent="0.2">
      <c r="A419" s="164"/>
      <c r="B419" s="164" t="s">
        <v>2347</v>
      </c>
      <c r="C419" s="203">
        <v>40380294</v>
      </c>
      <c r="D419" s="108" t="s">
        <v>689</v>
      </c>
      <c r="E419" s="164" t="s">
        <v>291</v>
      </c>
      <c r="F419" s="164" t="s">
        <v>2337</v>
      </c>
      <c r="G419" s="98">
        <v>46043</v>
      </c>
      <c r="H419" s="105">
        <v>20057876</v>
      </c>
      <c r="I419" s="164" t="s">
        <v>1086</v>
      </c>
      <c r="J419" s="98">
        <v>46043</v>
      </c>
      <c r="K419" s="98">
        <v>46189</v>
      </c>
      <c r="L419" s="164" t="s">
        <v>288</v>
      </c>
      <c r="M419" s="164" t="s">
        <v>288</v>
      </c>
      <c r="N419" s="164" t="s">
        <v>288</v>
      </c>
      <c r="O419" s="138">
        <v>5</v>
      </c>
      <c r="P419" s="105">
        <v>5594373</v>
      </c>
      <c r="Q419" s="169">
        <v>46043</v>
      </c>
      <c r="R419" s="160">
        <v>46081</v>
      </c>
      <c r="S419" s="105">
        <v>4093444</v>
      </c>
      <c r="T419" s="102">
        <v>46082</v>
      </c>
      <c r="U419" s="102">
        <v>46112</v>
      </c>
      <c r="V419" s="105">
        <v>4093444</v>
      </c>
      <c r="W419" s="160">
        <v>46113</v>
      </c>
      <c r="X419" s="160">
        <v>46142</v>
      </c>
      <c r="Y419" s="105">
        <v>4093444</v>
      </c>
      <c r="Z419" s="160">
        <v>46143</v>
      </c>
      <c r="AA419" s="160">
        <v>46173</v>
      </c>
      <c r="AB419" s="105">
        <v>2183171</v>
      </c>
      <c r="AC419" s="160">
        <v>46174</v>
      </c>
      <c r="AD419" s="160">
        <v>46189</v>
      </c>
      <c r="AE419" s="103"/>
      <c r="AF419" s="160"/>
      <c r="AG419" s="160"/>
      <c r="AH419" s="170"/>
      <c r="AI419" s="108"/>
      <c r="AJ419" s="108"/>
      <c r="AK419" s="170"/>
      <c r="AL419" s="108"/>
      <c r="AM419" s="108"/>
      <c r="AN419" s="170"/>
      <c r="AO419" s="108"/>
      <c r="AP419" s="108"/>
      <c r="AQ419" s="170"/>
      <c r="AR419" s="108"/>
      <c r="AS419" s="108"/>
      <c r="AT419" s="170"/>
      <c r="AU419" s="108"/>
      <c r="AV419" s="108"/>
      <c r="AW419" s="170"/>
      <c r="AX419" s="108"/>
      <c r="AY419" s="108"/>
      <c r="AZ419" s="108"/>
      <c r="BA419" s="108"/>
      <c r="BB419" s="108"/>
      <c r="BC419" s="108"/>
      <c r="BD419" s="108"/>
      <c r="BE419" s="108"/>
      <c r="BF419" s="108"/>
      <c r="BG419" s="108"/>
      <c r="BH419" s="108"/>
      <c r="BI419" s="162" t="s">
        <v>278</v>
      </c>
      <c r="BJ419" s="158" t="s">
        <v>332</v>
      </c>
      <c r="BK419" s="162" t="s">
        <v>280</v>
      </c>
      <c r="BL419" s="138">
        <v>91</v>
      </c>
      <c r="BM419" s="160">
        <v>46043</v>
      </c>
      <c r="BN419" s="176">
        <v>2160201100</v>
      </c>
      <c r="BO419" s="158">
        <v>388</v>
      </c>
      <c r="BP419" s="160">
        <v>46043</v>
      </c>
      <c r="BQ419" s="172">
        <v>20057876</v>
      </c>
      <c r="BR419" s="136"/>
      <c r="BS419" s="137"/>
      <c r="BT419" s="108"/>
      <c r="BU419" s="108"/>
      <c r="BV419" s="108"/>
      <c r="BW419" s="108"/>
      <c r="BX419" s="108"/>
      <c r="BY419" s="161"/>
      <c r="BZ419" s="170"/>
      <c r="CA419" s="108"/>
      <c r="CB419" s="108"/>
      <c r="CC419" s="170"/>
      <c r="CD419" s="108"/>
      <c r="CE419" s="108"/>
      <c r="CF419" s="109"/>
      <c r="CG419" s="109"/>
      <c r="CH419" s="109"/>
      <c r="CI419" s="109"/>
      <c r="CJ419" s="109"/>
      <c r="CK419" s="109"/>
      <c r="CL419" s="109"/>
      <c r="CM419" s="109"/>
      <c r="CN419" s="109"/>
      <c r="CO419" s="109"/>
      <c r="CP419" s="109"/>
      <c r="CQ419" s="109"/>
      <c r="CR419" s="109"/>
      <c r="CS419" s="166" t="s">
        <v>2348</v>
      </c>
      <c r="CT419" s="106">
        <v>40380294</v>
      </c>
      <c r="CU419" s="158">
        <v>204</v>
      </c>
      <c r="CV419" s="158" t="s">
        <v>759</v>
      </c>
      <c r="CW419" s="108"/>
      <c r="CX419" s="108"/>
      <c r="CY419" s="162">
        <v>7220</v>
      </c>
      <c r="CZ419" s="162" t="s">
        <v>290</v>
      </c>
      <c r="DA419" s="283">
        <f t="shared" si="21"/>
        <v>20057876</v>
      </c>
      <c r="DB419" s="284">
        <f t="shared" si="22"/>
        <v>0</v>
      </c>
      <c r="DC419" s="283">
        <f t="shared" si="23"/>
        <v>0</v>
      </c>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239" t="s">
        <v>2349</v>
      </c>
      <c r="EA419" s="157" t="s">
        <v>275</v>
      </c>
    </row>
    <row r="420" spans="1:131" hidden="1" x14ac:dyDescent="0.2">
      <c r="A420" s="164"/>
      <c r="B420" s="164" t="s">
        <v>2350</v>
      </c>
      <c r="C420" s="201">
        <v>41058618</v>
      </c>
      <c r="D420" s="164" t="s">
        <v>690</v>
      </c>
      <c r="E420" s="164" t="s">
        <v>291</v>
      </c>
      <c r="F420" s="164" t="s">
        <v>2337</v>
      </c>
      <c r="G420" s="98">
        <v>46043</v>
      </c>
      <c r="H420" s="105">
        <v>20057876</v>
      </c>
      <c r="I420" s="164" t="s">
        <v>1086</v>
      </c>
      <c r="J420" s="98">
        <v>46043</v>
      </c>
      <c r="K420" s="98">
        <v>46189</v>
      </c>
      <c r="L420" s="164" t="s">
        <v>288</v>
      </c>
      <c r="M420" s="164" t="s">
        <v>288</v>
      </c>
      <c r="N420" s="164" t="s">
        <v>288</v>
      </c>
      <c r="O420" s="138">
        <v>5</v>
      </c>
      <c r="P420" s="105">
        <v>5594373</v>
      </c>
      <c r="Q420" s="169">
        <v>46043</v>
      </c>
      <c r="R420" s="160">
        <v>46081</v>
      </c>
      <c r="S420" s="105">
        <v>4093444</v>
      </c>
      <c r="T420" s="102">
        <v>46082</v>
      </c>
      <c r="U420" s="102">
        <v>46112</v>
      </c>
      <c r="V420" s="105">
        <v>4093444</v>
      </c>
      <c r="W420" s="160">
        <v>46113</v>
      </c>
      <c r="X420" s="160">
        <v>46142</v>
      </c>
      <c r="Y420" s="105">
        <v>4093444</v>
      </c>
      <c r="Z420" s="160">
        <v>46143</v>
      </c>
      <c r="AA420" s="160">
        <v>46173</v>
      </c>
      <c r="AB420" s="105">
        <v>2183171</v>
      </c>
      <c r="AC420" s="160">
        <v>46174</v>
      </c>
      <c r="AD420" s="160">
        <v>46189</v>
      </c>
      <c r="AE420" s="103"/>
      <c r="AF420" s="160"/>
      <c r="AG420" s="160"/>
      <c r="AH420" s="108"/>
      <c r="AI420" s="160"/>
      <c r="AJ420" s="160"/>
      <c r="AK420" s="170"/>
      <c r="AL420" s="108"/>
      <c r="AM420" s="108"/>
      <c r="AN420" s="170"/>
      <c r="AO420" s="108"/>
      <c r="AP420" s="108"/>
      <c r="AQ420" s="170"/>
      <c r="AR420" s="108"/>
      <c r="AS420" s="108"/>
      <c r="AT420" s="170"/>
      <c r="AU420" s="108"/>
      <c r="AV420" s="108"/>
      <c r="AW420" s="170"/>
      <c r="AX420" s="108"/>
      <c r="AY420" s="108"/>
      <c r="AZ420" s="108"/>
      <c r="BA420" s="108"/>
      <c r="BB420" s="108"/>
      <c r="BC420" s="108"/>
      <c r="BD420" s="108"/>
      <c r="BE420" s="108"/>
      <c r="BF420" s="108"/>
      <c r="BG420" s="108"/>
      <c r="BH420" s="108"/>
      <c r="BI420" s="162" t="s">
        <v>278</v>
      </c>
      <c r="BJ420" s="158" t="s">
        <v>332</v>
      </c>
      <c r="BK420" s="162" t="s">
        <v>280</v>
      </c>
      <c r="BL420" s="138">
        <v>91</v>
      </c>
      <c r="BM420" s="160">
        <v>46043</v>
      </c>
      <c r="BN420" s="176">
        <v>2160201100</v>
      </c>
      <c r="BO420" s="158">
        <v>401</v>
      </c>
      <c r="BP420" s="160">
        <v>46043</v>
      </c>
      <c r="BQ420" s="172">
        <v>20057876</v>
      </c>
      <c r="BR420" s="136"/>
      <c r="BS420" s="137"/>
      <c r="BT420" s="108"/>
      <c r="BU420" s="108"/>
      <c r="BV420" s="108"/>
      <c r="BW420" s="108"/>
      <c r="BX420" s="108"/>
      <c r="BY420" s="161"/>
      <c r="BZ420" s="170"/>
      <c r="CA420" s="108"/>
      <c r="CB420" s="108"/>
      <c r="CC420" s="170"/>
      <c r="CD420" s="108"/>
      <c r="CE420" s="108"/>
      <c r="CF420" s="109"/>
      <c r="CG420" s="109"/>
      <c r="CH420" s="109"/>
      <c r="CI420" s="109"/>
      <c r="CJ420" s="109"/>
      <c r="CK420" s="109"/>
      <c r="CL420" s="109"/>
      <c r="CM420" s="109"/>
      <c r="CN420" s="109"/>
      <c r="CO420" s="109"/>
      <c r="CP420" s="137"/>
      <c r="CQ420" s="109"/>
      <c r="CR420" s="109"/>
      <c r="CS420" s="166" t="s">
        <v>2348</v>
      </c>
      <c r="CT420" s="167">
        <v>41058618</v>
      </c>
      <c r="CU420" s="158">
        <v>204</v>
      </c>
      <c r="CV420" s="158" t="s">
        <v>759</v>
      </c>
      <c r="CW420" s="108"/>
      <c r="CX420" s="108"/>
      <c r="CY420" s="162">
        <v>8299</v>
      </c>
      <c r="CZ420" s="162" t="s">
        <v>290</v>
      </c>
      <c r="DA420" s="283">
        <f t="shared" si="21"/>
        <v>20057876</v>
      </c>
      <c r="DB420" s="284">
        <f t="shared" si="22"/>
        <v>0</v>
      </c>
      <c r="DC420" s="283">
        <f t="shared" si="23"/>
        <v>0</v>
      </c>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239" t="s">
        <v>2351</v>
      </c>
      <c r="EA420" s="288" t="s">
        <v>275</v>
      </c>
    </row>
    <row r="421" spans="1:131" hidden="1" x14ac:dyDescent="0.2">
      <c r="A421" s="164"/>
      <c r="B421" s="164" t="s">
        <v>2352</v>
      </c>
      <c r="C421" s="203">
        <v>1234790105</v>
      </c>
      <c r="D421" s="108" t="s">
        <v>691</v>
      </c>
      <c r="E421" s="164" t="s">
        <v>291</v>
      </c>
      <c r="F421" s="164" t="s">
        <v>2337</v>
      </c>
      <c r="G421" s="98">
        <v>46043</v>
      </c>
      <c r="H421" s="105">
        <v>20057869</v>
      </c>
      <c r="I421" s="164" t="s">
        <v>1086</v>
      </c>
      <c r="J421" s="98">
        <v>46043</v>
      </c>
      <c r="K421" s="98">
        <v>46189</v>
      </c>
      <c r="L421" s="164" t="s">
        <v>288</v>
      </c>
      <c r="M421" s="164" t="s">
        <v>288</v>
      </c>
      <c r="N421" s="164" t="s">
        <v>288</v>
      </c>
      <c r="O421" s="138">
        <v>5</v>
      </c>
      <c r="P421" s="105">
        <v>5594373</v>
      </c>
      <c r="Q421" s="169">
        <v>46043</v>
      </c>
      <c r="R421" s="160">
        <v>46081</v>
      </c>
      <c r="S421" s="105">
        <v>4093444</v>
      </c>
      <c r="T421" s="102">
        <v>46082</v>
      </c>
      <c r="U421" s="102">
        <v>46112</v>
      </c>
      <c r="V421" s="105">
        <v>4093444</v>
      </c>
      <c r="W421" s="160">
        <v>46113</v>
      </c>
      <c r="X421" s="160">
        <v>46142</v>
      </c>
      <c r="Y421" s="105">
        <v>4093444</v>
      </c>
      <c r="Z421" s="160">
        <v>46143</v>
      </c>
      <c r="AA421" s="160">
        <v>46173</v>
      </c>
      <c r="AB421" s="105">
        <v>2183164</v>
      </c>
      <c r="AC421" s="160">
        <v>46174</v>
      </c>
      <c r="AD421" s="160">
        <v>46189</v>
      </c>
      <c r="AE421" s="103"/>
      <c r="AF421" s="160"/>
      <c r="AG421" s="160"/>
      <c r="AH421" s="170"/>
      <c r="AI421" s="108"/>
      <c r="AJ421" s="108"/>
      <c r="AK421" s="170"/>
      <c r="AL421" s="108"/>
      <c r="AM421" s="108"/>
      <c r="AN421" s="170"/>
      <c r="AO421" s="108"/>
      <c r="AP421" s="108"/>
      <c r="AQ421" s="170"/>
      <c r="AR421" s="108"/>
      <c r="AS421" s="108"/>
      <c r="AT421" s="170"/>
      <c r="AU421" s="108"/>
      <c r="AV421" s="108"/>
      <c r="AW421" s="170"/>
      <c r="AX421" s="108"/>
      <c r="AY421" s="108"/>
      <c r="AZ421" s="108"/>
      <c r="BA421" s="108"/>
      <c r="BB421" s="108"/>
      <c r="BC421" s="108"/>
      <c r="BD421" s="108"/>
      <c r="BE421" s="108"/>
      <c r="BF421" s="108"/>
      <c r="BG421" s="108"/>
      <c r="BH421" s="108"/>
      <c r="BI421" s="162" t="s">
        <v>278</v>
      </c>
      <c r="BJ421" s="158" t="s">
        <v>332</v>
      </c>
      <c r="BK421" s="162" t="s">
        <v>280</v>
      </c>
      <c r="BL421" s="138">
        <v>91</v>
      </c>
      <c r="BM421" s="160">
        <v>46043</v>
      </c>
      <c r="BN421" s="176">
        <v>2160201100</v>
      </c>
      <c r="BO421" s="158">
        <v>498</v>
      </c>
      <c r="BP421" s="160">
        <v>46043</v>
      </c>
      <c r="BQ421" s="172">
        <v>20057869</v>
      </c>
      <c r="BR421" s="136"/>
      <c r="BS421" s="137"/>
      <c r="BT421" s="108"/>
      <c r="BU421" s="108"/>
      <c r="BV421" s="108"/>
      <c r="BW421" s="108"/>
      <c r="BX421" s="108"/>
      <c r="BY421" s="161"/>
      <c r="BZ421" s="170"/>
      <c r="CA421" s="108"/>
      <c r="CB421" s="108"/>
      <c r="CC421" s="170"/>
      <c r="CD421" s="108"/>
      <c r="CE421" s="108"/>
      <c r="CF421" s="109"/>
      <c r="CG421" s="109"/>
      <c r="CH421" s="109"/>
      <c r="CI421" s="109"/>
      <c r="CJ421" s="109"/>
      <c r="CK421" s="109"/>
      <c r="CL421" s="109"/>
      <c r="CM421" s="109"/>
      <c r="CN421" s="109"/>
      <c r="CO421" s="109"/>
      <c r="CP421" s="109"/>
      <c r="CQ421" s="109"/>
      <c r="CR421" s="109"/>
      <c r="CS421" s="166" t="s">
        <v>2348</v>
      </c>
      <c r="CT421" s="168">
        <v>1234790105</v>
      </c>
      <c r="CU421" s="158">
        <v>204</v>
      </c>
      <c r="CV421" s="158" t="s">
        <v>759</v>
      </c>
      <c r="CW421" s="108"/>
      <c r="CX421" s="108"/>
      <c r="CY421" s="190">
        <v>7220</v>
      </c>
      <c r="CZ421" s="159" t="s">
        <v>290</v>
      </c>
      <c r="DA421" s="283">
        <f t="shared" si="21"/>
        <v>20057869</v>
      </c>
      <c r="DB421" s="284">
        <f t="shared" si="22"/>
        <v>0</v>
      </c>
      <c r="DC421" s="283">
        <f t="shared" si="23"/>
        <v>0</v>
      </c>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239" t="s">
        <v>2353</v>
      </c>
      <c r="EA421" s="157" t="s">
        <v>275</v>
      </c>
    </row>
    <row r="422" spans="1:131" hidden="1" x14ac:dyDescent="0.2">
      <c r="A422" s="164"/>
      <c r="B422" s="164" t="s">
        <v>2354</v>
      </c>
      <c r="C422" s="201">
        <v>31007488</v>
      </c>
      <c r="D422" s="164" t="s">
        <v>692</v>
      </c>
      <c r="E422" s="164" t="s">
        <v>291</v>
      </c>
      <c r="F422" s="164" t="s">
        <v>2337</v>
      </c>
      <c r="G422" s="98">
        <v>46043</v>
      </c>
      <c r="H422" s="105">
        <v>20057876</v>
      </c>
      <c r="I422" s="164" t="s">
        <v>1086</v>
      </c>
      <c r="J422" s="98">
        <v>46043</v>
      </c>
      <c r="K422" s="98">
        <v>46189</v>
      </c>
      <c r="L422" s="164" t="s">
        <v>288</v>
      </c>
      <c r="M422" s="164" t="s">
        <v>288</v>
      </c>
      <c r="N422" s="164" t="s">
        <v>288</v>
      </c>
      <c r="O422" s="138">
        <v>5</v>
      </c>
      <c r="P422" s="105">
        <v>5594373</v>
      </c>
      <c r="Q422" s="169">
        <v>46043</v>
      </c>
      <c r="R422" s="160">
        <v>46081</v>
      </c>
      <c r="S422" s="105">
        <v>4093444</v>
      </c>
      <c r="T422" s="102">
        <v>46082</v>
      </c>
      <c r="U422" s="102">
        <v>46112</v>
      </c>
      <c r="V422" s="105">
        <v>4093444</v>
      </c>
      <c r="W422" s="160">
        <v>46113</v>
      </c>
      <c r="X422" s="160">
        <v>46142</v>
      </c>
      <c r="Y422" s="105">
        <v>4093444</v>
      </c>
      <c r="Z422" s="160">
        <v>46143</v>
      </c>
      <c r="AA422" s="160">
        <v>46173</v>
      </c>
      <c r="AB422" s="105">
        <v>2183171</v>
      </c>
      <c r="AC422" s="160">
        <v>46174</v>
      </c>
      <c r="AD422" s="160">
        <v>46189</v>
      </c>
      <c r="AE422" s="103"/>
      <c r="AF422" s="160"/>
      <c r="AG422" s="160"/>
      <c r="AH422" s="108"/>
      <c r="AI422" s="160"/>
      <c r="AJ422" s="160"/>
      <c r="AK422" s="170"/>
      <c r="AL422" s="108"/>
      <c r="AM422" s="108"/>
      <c r="AN422" s="170"/>
      <c r="AO422" s="108"/>
      <c r="AP422" s="108"/>
      <c r="AQ422" s="170"/>
      <c r="AR422" s="108"/>
      <c r="AS422" s="108"/>
      <c r="AT422" s="170"/>
      <c r="AU422" s="108"/>
      <c r="AV422" s="108"/>
      <c r="AW422" s="170"/>
      <c r="AX422" s="108"/>
      <c r="AY422" s="108"/>
      <c r="AZ422" s="108"/>
      <c r="BA422" s="108"/>
      <c r="BB422" s="108"/>
      <c r="BC422" s="108"/>
      <c r="BD422" s="108"/>
      <c r="BE422" s="108"/>
      <c r="BF422" s="108"/>
      <c r="BG422" s="108"/>
      <c r="BH422" s="108"/>
      <c r="BI422" s="162" t="s">
        <v>278</v>
      </c>
      <c r="BJ422" s="158" t="s">
        <v>332</v>
      </c>
      <c r="BK422" s="162" t="s">
        <v>280</v>
      </c>
      <c r="BL422" s="138">
        <v>91</v>
      </c>
      <c r="BM422" s="160">
        <v>46043</v>
      </c>
      <c r="BN422" s="176">
        <v>2160201100</v>
      </c>
      <c r="BO422" s="158">
        <v>376</v>
      </c>
      <c r="BP422" s="160">
        <v>46043</v>
      </c>
      <c r="BQ422" s="172">
        <v>20057876</v>
      </c>
      <c r="BR422" s="136"/>
      <c r="BS422" s="137"/>
      <c r="BT422" s="108"/>
      <c r="BU422" s="108"/>
      <c r="BV422" s="108"/>
      <c r="BW422" s="108"/>
      <c r="BX422" s="108"/>
      <c r="BY422" s="161"/>
      <c r="BZ422" s="170"/>
      <c r="CA422" s="108"/>
      <c r="CB422" s="108"/>
      <c r="CC422" s="170"/>
      <c r="CD422" s="108"/>
      <c r="CE422" s="108"/>
      <c r="CF422" s="109"/>
      <c r="CG422" s="109"/>
      <c r="CH422" s="109"/>
      <c r="CI422" s="109"/>
      <c r="CJ422" s="109"/>
      <c r="CK422" s="109"/>
      <c r="CL422" s="109"/>
      <c r="CM422" s="109"/>
      <c r="CN422" s="109"/>
      <c r="CO422" s="109"/>
      <c r="CP422" s="137"/>
      <c r="CQ422" s="109"/>
      <c r="CR422" s="109"/>
      <c r="CS422" s="166" t="s">
        <v>2348</v>
      </c>
      <c r="CT422" s="167">
        <v>31007488</v>
      </c>
      <c r="CU422" s="158">
        <v>204</v>
      </c>
      <c r="CV422" s="158" t="s">
        <v>759</v>
      </c>
      <c r="CW422" s="108"/>
      <c r="CX422" s="108"/>
      <c r="CY422" s="162">
        <v>7220</v>
      </c>
      <c r="CZ422" s="162" t="s">
        <v>290</v>
      </c>
      <c r="DA422" s="283">
        <f t="shared" si="21"/>
        <v>20057876</v>
      </c>
      <c r="DB422" s="284">
        <f t="shared" si="22"/>
        <v>0</v>
      </c>
      <c r="DC422" s="283">
        <f t="shared" si="23"/>
        <v>0</v>
      </c>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239" t="s">
        <v>2355</v>
      </c>
      <c r="EA422" s="157" t="s">
        <v>275</v>
      </c>
    </row>
    <row r="423" spans="1:131" hidden="1" x14ac:dyDescent="0.2">
      <c r="A423" s="164"/>
      <c r="B423" s="164" t="s">
        <v>2356</v>
      </c>
      <c r="C423" s="203">
        <v>40328405</v>
      </c>
      <c r="D423" s="108" t="s">
        <v>693</v>
      </c>
      <c r="E423" s="164" t="s">
        <v>291</v>
      </c>
      <c r="F423" s="164" t="s">
        <v>2337</v>
      </c>
      <c r="G423" s="98">
        <v>46043</v>
      </c>
      <c r="H423" s="105">
        <v>20057876</v>
      </c>
      <c r="I423" s="164" t="s">
        <v>1086</v>
      </c>
      <c r="J423" s="98">
        <v>46043</v>
      </c>
      <c r="K423" s="98">
        <v>46189</v>
      </c>
      <c r="L423" s="164" t="s">
        <v>288</v>
      </c>
      <c r="M423" s="164" t="s">
        <v>288</v>
      </c>
      <c r="N423" s="164" t="s">
        <v>288</v>
      </c>
      <c r="O423" s="138">
        <v>5</v>
      </c>
      <c r="P423" s="105">
        <v>5594373</v>
      </c>
      <c r="Q423" s="169">
        <v>46043</v>
      </c>
      <c r="R423" s="160">
        <v>46081</v>
      </c>
      <c r="S423" s="105">
        <v>4093444</v>
      </c>
      <c r="T423" s="102">
        <v>46082</v>
      </c>
      <c r="U423" s="102">
        <v>46112</v>
      </c>
      <c r="V423" s="105">
        <v>4093444</v>
      </c>
      <c r="W423" s="160">
        <v>46113</v>
      </c>
      <c r="X423" s="160">
        <v>46142</v>
      </c>
      <c r="Y423" s="105">
        <v>4093444</v>
      </c>
      <c r="Z423" s="160">
        <v>46143</v>
      </c>
      <c r="AA423" s="160">
        <v>46173</v>
      </c>
      <c r="AB423" s="105">
        <v>2183171</v>
      </c>
      <c r="AC423" s="160">
        <v>46174</v>
      </c>
      <c r="AD423" s="160">
        <v>46189</v>
      </c>
      <c r="AE423" s="103"/>
      <c r="AF423" s="160"/>
      <c r="AG423" s="160"/>
      <c r="AH423" s="108"/>
      <c r="AI423" s="160"/>
      <c r="AJ423" s="160"/>
      <c r="AK423" s="170"/>
      <c r="AL423" s="108"/>
      <c r="AM423" s="108"/>
      <c r="AN423" s="170"/>
      <c r="AO423" s="108"/>
      <c r="AP423" s="108"/>
      <c r="AQ423" s="170"/>
      <c r="AR423" s="108"/>
      <c r="AS423" s="108"/>
      <c r="AT423" s="170"/>
      <c r="AU423" s="108"/>
      <c r="AV423" s="108"/>
      <c r="AW423" s="170"/>
      <c r="AX423" s="108"/>
      <c r="AY423" s="108"/>
      <c r="AZ423" s="108"/>
      <c r="BA423" s="108"/>
      <c r="BB423" s="108"/>
      <c r="BC423" s="108"/>
      <c r="BD423" s="108"/>
      <c r="BE423" s="108"/>
      <c r="BF423" s="108"/>
      <c r="BG423" s="108"/>
      <c r="BH423" s="108"/>
      <c r="BI423" s="162" t="s">
        <v>278</v>
      </c>
      <c r="BJ423" s="158" t="s">
        <v>332</v>
      </c>
      <c r="BK423" s="162" t="s">
        <v>280</v>
      </c>
      <c r="BL423" s="138">
        <v>91</v>
      </c>
      <c r="BM423" s="160">
        <v>46043</v>
      </c>
      <c r="BN423" s="176">
        <v>2160201100</v>
      </c>
      <c r="BO423" s="158">
        <v>384</v>
      </c>
      <c r="BP423" s="160">
        <v>46043</v>
      </c>
      <c r="BQ423" s="172">
        <v>20057876</v>
      </c>
      <c r="BR423" s="136"/>
      <c r="BS423" s="137"/>
      <c r="BT423" s="108"/>
      <c r="BU423" s="108"/>
      <c r="BV423" s="108"/>
      <c r="BW423" s="108"/>
      <c r="BX423" s="108"/>
      <c r="BY423" s="161"/>
      <c r="BZ423" s="170"/>
      <c r="CA423" s="108"/>
      <c r="CB423" s="108"/>
      <c r="CC423" s="170"/>
      <c r="CD423" s="108"/>
      <c r="CE423" s="108"/>
      <c r="CF423" s="109"/>
      <c r="CG423" s="109"/>
      <c r="CH423" s="109"/>
      <c r="CI423" s="109"/>
      <c r="CJ423" s="109"/>
      <c r="CK423" s="109"/>
      <c r="CL423" s="109"/>
      <c r="CM423" s="109"/>
      <c r="CN423" s="109"/>
      <c r="CO423" s="109"/>
      <c r="CP423" s="137"/>
      <c r="CQ423" s="109"/>
      <c r="CR423" s="109"/>
      <c r="CS423" s="180" t="s">
        <v>2348</v>
      </c>
      <c r="CT423" s="106">
        <v>40328405.399999999</v>
      </c>
      <c r="CU423" s="158">
        <v>204</v>
      </c>
      <c r="CV423" s="158" t="s">
        <v>759</v>
      </c>
      <c r="CW423" s="108"/>
      <c r="CX423" s="108"/>
      <c r="CY423" s="162">
        <v>7490</v>
      </c>
      <c r="CZ423" s="162" t="s">
        <v>290</v>
      </c>
      <c r="DA423" s="283">
        <f t="shared" si="21"/>
        <v>20057876</v>
      </c>
      <c r="DB423" s="284">
        <f t="shared" si="22"/>
        <v>0</v>
      </c>
      <c r="DC423" s="283">
        <f t="shared" si="23"/>
        <v>0</v>
      </c>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239" t="s">
        <v>2357</v>
      </c>
      <c r="EA423" s="157" t="s">
        <v>275</v>
      </c>
    </row>
    <row r="424" spans="1:131" hidden="1" x14ac:dyDescent="0.2">
      <c r="A424" s="164"/>
      <c r="B424" s="164" t="s">
        <v>2358</v>
      </c>
      <c r="C424" s="203">
        <v>86079834</v>
      </c>
      <c r="D424" s="108" t="s">
        <v>694</v>
      </c>
      <c r="E424" s="164" t="s">
        <v>291</v>
      </c>
      <c r="F424" s="164" t="s">
        <v>2337</v>
      </c>
      <c r="G424" s="98">
        <v>46043</v>
      </c>
      <c r="H424" s="105">
        <v>20057876</v>
      </c>
      <c r="I424" s="164" t="s">
        <v>1086</v>
      </c>
      <c r="J424" s="98">
        <v>46043</v>
      </c>
      <c r="K424" s="98">
        <v>46189</v>
      </c>
      <c r="L424" s="164" t="s">
        <v>288</v>
      </c>
      <c r="M424" s="164" t="s">
        <v>288</v>
      </c>
      <c r="N424" s="164" t="s">
        <v>288</v>
      </c>
      <c r="O424" s="138">
        <v>5</v>
      </c>
      <c r="P424" s="105">
        <v>5594373</v>
      </c>
      <c r="Q424" s="169">
        <v>46043</v>
      </c>
      <c r="R424" s="160">
        <v>46081</v>
      </c>
      <c r="S424" s="105">
        <v>4093444</v>
      </c>
      <c r="T424" s="102">
        <v>46082</v>
      </c>
      <c r="U424" s="102">
        <v>46112</v>
      </c>
      <c r="V424" s="105">
        <v>4093444</v>
      </c>
      <c r="W424" s="160">
        <v>46113</v>
      </c>
      <c r="X424" s="160">
        <v>46142</v>
      </c>
      <c r="Y424" s="105">
        <v>4093444</v>
      </c>
      <c r="Z424" s="160">
        <v>46143</v>
      </c>
      <c r="AA424" s="160">
        <v>46173</v>
      </c>
      <c r="AB424" s="105">
        <v>2183171</v>
      </c>
      <c r="AC424" s="160">
        <v>46174</v>
      </c>
      <c r="AD424" s="160">
        <v>46189</v>
      </c>
      <c r="AE424" s="103"/>
      <c r="AF424" s="160"/>
      <c r="AG424" s="160"/>
      <c r="AH424" s="170"/>
      <c r="AI424" s="108"/>
      <c r="AJ424" s="108"/>
      <c r="AK424" s="170"/>
      <c r="AL424" s="108"/>
      <c r="AM424" s="108"/>
      <c r="AN424" s="170"/>
      <c r="AO424" s="108"/>
      <c r="AP424" s="108"/>
      <c r="AQ424" s="170"/>
      <c r="AR424" s="108"/>
      <c r="AS424" s="108"/>
      <c r="AT424" s="170"/>
      <c r="AU424" s="108"/>
      <c r="AV424" s="108"/>
      <c r="AW424" s="170"/>
      <c r="AX424" s="108"/>
      <c r="AY424" s="108"/>
      <c r="AZ424" s="108"/>
      <c r="BA424" s="108"/>
      <c r="BB424" s="108"/>
      <c r="BC424" s="108"/>
      <c r="BD424" s="108"/>
      <c r="BE424" s="108"/>
      <c r="BF424" s="108"/>
      <c r="BG424" s="108"/>
      <c r="BH424" s="108"/>
      <c r="BI424" s="162" t="s">
        <v>278</v>
      </c>
      <c r="BJ424" s="158" t="s">
        <v>332</v>
      </c>
      <c r="BK424" s="162" t="s">
        <v>280</v>
      </c>
      <c r="BL424" s="138">
        <v>91</v>
      </c>
      <c r="BM424" s="160">
        <v>46043</v>
      </c>
      <c r="BN424" s="176">
        <v>2160201100</v>
      </c>
      <c r="BO424" s="158">
        <v>414</v>
      </c>
      <c r="BP424" s="160">
        <v>46043</v>
      </c>
      <c r="BQ424" s="172">
        <v>20057876</v>
      </c>
      <c r="BR424" s="136"/>
      <c r="BS424" s="137"/>
      <c r="BT424" s="108"/>
      <c r="BU424" s="108"/>
      <c r="BV424" s="108"/>
      <c r="BW424" s="108"/>
      <c r="BX424" s="108"/>
      <c r="BY424" s="161"/>
      <c r="BZ424" s="170"/>
      <c r="CA424" s="108"/>
      <c r="CB424" s="108"/>
      <c r="CC424" s="170"/>
      <c r="CD424" s="108"/>
      <c r="CE424" s="108"/>
      <c r="CF424" s="109"/>
      <c r="CG424" s="109"/>
      <c r="CH424" s="109"/>
      <c r="CI424" s="109"/>
      <c r="CJ424" s="109"/>
      <c r="CK424" s="109"/>
      <c r="CL424" s="109"/>
      <c r="CM424" s="109"/>
      <c r="CN424" s="109"/>
      <c r="CO424" s="109"/>
      <c r="CP424" s="109"/>
      <c r="CQ424" s="109"/>
      <c r="CR424" s="109"/>
      <c r="CS424" s="166" t="s">
        <v>2348</v>
      </c>
      <c r="CT424" s="106">
        <v>86079834.900000006</v>
      </c>
      <c r="CU424" s="158">
        <v>204</v>
      </c>
      <c r="CV424" s="158" t="s">
        <v>759</v>
      </c>
      <c r="CW424" s="108"/>
      <c r="CX424" s="108"/>
      <c r="CY424" s="162">
        <v>7490</v>
      </c>
      <c r="CZ424" s="162" t="s">
        <v>290</v>
      </c>
      <c r="DA424" s="283">
        <f t="shared" si="21"/>
        <v>20057876</v>
      </c>
      <c r="DB424" s="284">
        <f t="shared" si="22"/>
        <v>0</v>
      </c>
      <c r="DC424" s="283">
        <f t="shared" si="23"/>
        <v>0</v>
      </c>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239" t="s">
        <v>2359</v>
      </c>
      <c r="EA424" s="157" t="s">
        <v>275</v>
      </c>
    </row>
    <row r="425" spans="1:131" hidden="1" x14ac:dyDescent="0.2">
      <c r="A425" s="164" t="s">
        <v>436</v>
      </c>
      <c r="B425" s="164" t="s">
        <v>2360</v>
      </c>
      <c r="C425" s="277"/>
      <c r="D425" s="204" t="s">
        <v>436</v>
      </c>
      <c r="E425" s="164"/>
      <c r="F425" s="164"/>
      <c r="G425" s="98"/>
      <c r="H425" s="105"/>
      <c r="I425" s="164"/>
      <c r="J425" s="98"/>
      <c r="K425" s="98"/>
      <c r="L425" s="164"/>
      <c r="M425" s="164"/>
      <c r="N425" s="164"/>
      <c r="O425" s="138"/>
      <c r="P425" s="105"/>
      <c r="Q425" s="169"/>
      <c r="R425" s="160"/>
      <c r="S425" s="105"/>
      <c r="T425" s="102"/>
      <c r="U425" s="102"/>
      <c r="V425" s="105"/>
      <c r="W425" s="160"/>
      <c r="X425" s="160"/>
      <c r="Y425" s="105"/>
      <c r="Z425" s="160"/>
      <c r="AA425" s="160"/>
      <c r="AB425" s="105"/>
      <c r="AC425" s="160"/>
      <c r="AD425" s="160"/>
      <c r="AE425" s="103"/>
      <c r="AF425" s="160"/>
      <c r="AG425" s="160"/>
      <c r="AH425" s="108"/>
      <c r="AI425" s="160"/>
      <c r="AJ425" s="160"/>
      <c r="AK425" s="170"/>
      <c r="AL425" s="108"/>
      <c r="AM425" s="108"/>
      <c r="AN425" s="170"/>
      <c r="AO425" s="108"/>
      <c r="AP425" s="108"/>
      <c r="AQ425" s="170"/>
      <c r="AR425" s="108"/>
      <c r="AS425" s="108"/>
      <c r="AT425" s="170"/>
      <c r="AU425" s="108"/>
      <c r="AV425" s="108"/>
      <c r="AW425" s="170"/>
      <c r="AX425" s="108"/>
      <c r="AY425" s="108"/>
      <c r="AZ425" s="108"/>
      <c r="BA425" s="108"/>
      <c r="BB425" s="108"/>
      <c r="BC425" s="108"/>
      <c r="BD425" s="108"/>
      <c r="BE425" s="108"/>
      <c r="BF425" s="108"/>
      <c r="BG425" s="108"/>
      <c r="BH425" s="108"/>
      <c r="BI425" s="162"/>
      <c r="BJ425" s="158"/>
      <c r="BK425" s="162"/>
      <c r="BL425" s="138"/>
      <c r="BM425" s="160"/>
      <c r="BN425" s="176"/>
      <c r="BO425" s="158"/>
      <c r="BP425" s="160"/>
      <c r="BQ425" s="172"/>
      <c r="BR425" s="136"/>
      <c r="BS425" s="137"/>
      <c r="BT425" s="108"/>
      <c r="BU425" s="108"/>
      <c r="BV425" s="108"/>
      <c r="BW425" s="108"/>
      <c r="BX425" s="108"/>
      <c r="BY425" s="161"/>
      <c r="BZ425" s="170"/>
      <c r="CA425" s="108"/>
      <c r="CB425" s="108"/>
      <c r="CC425" s="170"/>
      <c r="CD425" s="108"/>
      <c r="CE425" s="108"/>
      <c r="CF425" s="109"/>
      <c r="CG425" s="109"/>
      <c r="CH425" s="109"/>
      <c r="CI425" s="109"/>
      <c r="CJ425" s="109"/>
      <c r="CK425" s="109"/>
      <c r="CL425" s="109"/>
      <c r="CM425" s="109"/>
      <c r="CN425" s="109"/>
      <c r="CO425" s="109"/>
      <c r="CP425" s="137"/>
      <c r="CQ425" s="109"/>
      <c r="CR425" s="109"/>
      <c r="CS425" s="166"/>
      <c r="CT425" s="301"/>
      <c r="CU425" s="158"/>
      <c r="CV425" s="158"/>
      <c r="CW425" s="108"/>
      <c r="CX425" s="108"/>
      <c r="CY425" s="162"/>
      <c r="CZ425" s="162"/>
      <c r="DA425" s="283"/>
      <c r="DB425" s="284"/>
      <c r="DC425" s="283"/>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239"/>
      <c r="EA425" s="157"/>
    </row>
    <row r="426" spans="1:131" hidden="1" x14ac:dyDescent="0.2">
      <c r="A426" s="164"/>
      <c r="B426" s="164" t="s">
        <v>2361</v>
      </c>
      <c r="C426" s="203">
        <v>8734646</v>
      </c>
      <c r="D426" s="108" t="s">
        <v>838</v>
      </c>
      <c r="E426" s="164" t="s">
        <v>291</v>
      </c>
      <c r="F426" s="164" t="s">
        <v>2344</v>
      </c>
      <c r="G426" s="98">
        <v>46043</v>
      </c>
      <c r="H426" s="105">
        <v>15470392</v>
      </c>
      <c r="I426" s="164" t="s">
        <v>2066</v>
      </c>
      <c r="J426" s="98">
        <v>46043</v>
      </c>
      <c r="K426" s="98">
        <v>46179</v>
      </c>
      <c r="L426" s="164" t="s">
        <v>288</v>
      </c>
      <c r="M426" s="164" t="s">
        <v>288</v>
      </c>
      <c r="N426" s="164" t="s">
        <v>288</v>
      </c>
      <c r="O426" s="138">
        <v>5</v>
      </c>
      <c r="P426" s="105">
        <v>4629825</v>
      </c>
      <c r="Q426" s="169">
        <v>46043</v>
      </c>
      <c r="R426" s="160">
        <v>46081</v>
      </c>
      <c r="S426" s="105">
        <v>3387677</v>
      </c>
      <c r="T426" s="102">
        <v>46082</v>
      </c>
      <c r="U426" s="102">
        <v>46112</v>
      </c>
      <c r="V426" s="105">
        <v>3387677</v>
      </c>
      <c r="W426" s="160">
        <v>46113</v>
      </c>
      <c r="X426" s="160">
        <v>46142</v>
      </c>
      <c r="Y426" s="105">
        <v>3387677</v>
      </c>
      <c r="Z426" s="160">
        <v>46143</v>
      </c>
      <c r="AA426" s="160">
        <v>46173</v>
      </c>
      <c r="AB426" s="105">
        <v>677536</v>
      </c>
      <c r="AC426" s="160">
        <v>46174</v>
      </c>
      <c r="AD426" s="160">
        <v>46179</v>
      </c>
      <c r="AE426" s="103"/>
      <c r="AF426" s="160"/>
      <c r="AG426" s="160"/>
      <c r="AH426" s="170"/>
      <c r="AI426" s="108"/>
      <c r="AJ426" s="108"/>
      <c r="AK426" s="170"/>
      <c r="AL426" s="108"/>
      <c r="AM426" s="108"/>
      <c r="AN426" s="170"/>
      <c r="AO426" s="108"/>
      <c r="AP426" s="108"/>
      <c r="AQ426" s="170"/>
      <c r="AR426" s="108"/>
      <c r="AS426" s="108"/>
      <c r="AT426" s="170"/>
      <c r="AU426" s="108"/>
      <c r="AV426" s="108"/>
      <c r="AW426" s="170"/>
      <c r="AX426" s="108"/>
      <c r="AY426" s="108"/>
      <c r="AZ426" s="108"/>
      <c r="BA426" s="108"/>
      <c r="BB426" s="108"/>
      <c r="BC426" s="108"/>
      <c r="BD426" s="108"/>
      <c r="BE426" s="108"/>
      <c r="BF426" s="108"/>
      <c r="BG426" s="108"/>
      <c r="BH426" s="108"/>
      <c r="BI426" s="162" t="s">
        <v>278</v>
      </c>
      <c r="BJ426" s="158" t="s">
        <v>332</v>
      </c>
      <c r="BK426" s="162" t="s">
        <v>280</v>
      </c>
      <c r="BL426" s="138">
        <v>91</v>
      </c>
      <c r="BM426" s="160">
        <v>46043</v>
      </c>
      <c r="BN426" s="176">
        <v>2160201100</v>
      </c>
      <c r="BO426" s="158">
        <v>367</v>
      </c>
      <c r="BP426" s="160">
        <v>46043</v>
      </c>
      <c r="BQ426" s="172">
        <v>15470392</v>
      </c>
      <c r="BR426" s="136"/>
      <c r="BS426" s="137"/>
      <c r="BT426" s="108"/>
      <c r="BU426" s="108"/>
      <c r="BV426" s="108"/>
      <c r="BW426" s="108"/>
      <c r="BX426" s="108"/>
      <c r="BY426" s="161"/>
      <c r="BZ426" s="170"/>
      <c r="CA426" s="108"/>
      <c r="CB426" s="108"/>
      <c r="CC426" s="170"/>
      <c r="CD426" s="108"/>
      <c r="CE426" s="108"/>
      <c r="CF426" s="109"/>
      <c r="CG426" s="109"/>
      <c r="CH426" s="109"/>
      <c r="CI426" s="109"/>
      <c r="CJ426" s="109"/>
      <c r="CK426" s="109"/>
      <c r="CL426" s="109"/>
      <c r="CM426" s="109"/>
      <c r="CN426" s="109"/>
      <c r="CO426" s="109"/>
      <c r="CP426" s="109"/>
      <c r="CQ426" s="109"/>
      <c r="CR426" s="109"/>
      <c r="CS426" s="166" t="s">
        <v>2345</v>
      </c>
      <c r="CT426" s="168">
        <v>8734646</v>
      </c>
      <c r="CU426" s="158">
        <v>204</v>
      </c>
      <c r="CV426" s="158" t="s">
        <v>759</v>
      </c>
      <c r="CW426" s="108"/>
      <c r="CX426" s="108"/>
      <c r="CY426" s="162">
        <v>8299</v>
      </c>
      <c r="CZ426" s="162" t="s">
        <v>290</v>
      </c>
      <c r="DA426" s="283">
        <f t="shared" si="21"/>
        <v>15470392</v>
      </c>
      <c r="DB426" s="284">
        <f t="shared" si="22"/>
        <v>0</v>
      </c>
      <c r="DC426" s="283">
        <f t="shared" si="23"/>
        <v>0</v>
      </c>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239" t="s">
        <v>2362</v>
      </c>
      <c r="EA426" s="157" t="s">
        <v>275</v>
      </c>
    </row>
    <row r="427" spans="1:131" hidden="1" x14ac:dyDescent="0.2">
      <c r="A427" s="164"/>
      <c r="B427" s="164" t="s">
        <v>2363</v>
      </c>
      <c r="C427" s="201">
        <v>1121875351</v>
      </c>
      <c r="D427" s="164" t="s">
        <v>839</v>
      </c>
      <c r="E427" s="164" t="s">
        <v>291</v>
      </c>
      <c r="F427" s="164" t="s">
        <v>2364</v>
      </c>
      <c r="G427" s="98">
        <v>46043</v>
      </c>
      <c r="H427" s="105">
        <v>15470392</v>
      </c>
      <c r="I427" s="164" t="s">
        <v>2066</v>
      </c>
      <c r="J427" s="98">
        <v>46043</v>
      </c>
      <c r="K427" s="98">
        <v>46179</v>
      </c>
      <c r="L427" s="164" t="s">
        <v>288</v>
      </c>
      <c r="M427" s="164" t="s">
        <v>288</v>
      </c>
      <c r="N427" s="164" t="s">
        <v>288</v>
      </c>
      <c r="O427" s="138">
        <v>5</v>
      </c>
      <c r="P427" s="105">
        <v>4629825</v>
      </c>
      <c r="Q427" s="169">
        <v>46043</v>
      </c>
      <c r="R427" s="160">
        <v>46081</v>
      </c>
      <c r="S427" s="105">
        <v>3387677</v>
      </c>
      <c r="T427" s="102">
        <v>46082</v>
      </c>
      <c r="U427" s="102">
        <v>46112</v>
      </c>
      <c r="V427" s="105">
        <v>3387677</v>
      </c>
      <c r="W427" s="160">
        <v>46113</v>
      </c>
      <c r="X427" s="160">
        <v>46142</v>
      </c>
      <c r="Y427" s="105">
        <v>3387677</v>
      </c>
      <c r="Z427" s="160">
        <v>46143</v>
      </c>
      <c r="AA427" s="160">
        <v>46173</v>
      </c>
      <c r="AB427" s="105">
        <v>677536</v>
      </c>
      <c r="AC427" s="160">
        <v>46174</v>
      </c>
      <c r="AD427" s="160">
        <v>46179</v>
      </c>
      <c r="AE427" s="103"/>
      <c r="AF427" s="160"/>
      <c r="AG427" s="160"/>
      <c r="AH427" s="108"/>
      <c r="AI427" s="160"/>
      <c r="AJ427" s="160"/>
      <c r="AK427" s="170"/>
      <c r="AL427" s="108"/>
      <c r="AM427" s="108"/>
      <c r="AN427" s="170"/>
      <c r="AO427" s="108"/>
      <c r="AP427" s="108"/>
      <c r="AQ427" s="170"/>
      <c r="AR427" s="108"/>
      <c r="AS427" s="108"/>
      <c r="AT427" s="170"/>
      <c r="AU427" s="108"/>
      <c r="AV427" s="108"/>
      <c r="AW427" s="170"/>
      <c r="AX427" s="108"/>
      <c r="AY427" s="108"/>
      <c r="AZ427" s="108"/>
      <c r="BA427" s="108"/>
      <c r="BB427" s="108"/>
      <c r="BC427" s="108"/>
      <c r="BD427" s="108"/>
      <c r="BE427" s="108"/>
      <c r="BF427" s="108"/>
      <c r="BG427" s="108"/>
      <c r="BH427" s="108"/>
      <c r="BI427" s="162" t="s">
        <v>278</v>
      </c>
      <c r="BJ427" s="158" t="s">
        <v>332</v>
      </c>
      <c r="BK427" s="162" t="s">
        <v>280</v>
      </c>
      <c r="BL427" s="138">
        <v>91</v>
      </c>
      <c r="BM427" s="160">
        <v>46043</v>
      </c>
      <c r="BN427" s="176">
        <v>2160201100</v>
      </c>
      <c r="BO427" s="158">
        <v>456</v>
      </c>
      <c r="BP427" s="160">
        <v>46043</v>
      </c>
      <c r="BQ427" s="172">
        <v>15470392</v>
      </c>
      <c r="BR427" s="136"/>
      <c r="BS427" s="137"/>
      <c r="BT427" s="108"/>
      <c r="BU427" s="108"/>
      <c r="BV427" s="108"/>
      <c r="BW427" s="108"/>
      <c r="BX427" s="108"/>
      <c r="BY427" s="161"/>
      <c r="BZ427" s="170"/>
      <c r="CA427" s="108"/>
      <c r="CB427" s="108"/>
      <c r="CC427" s="170"/>
      <c r="CD427" s="108"/>
      <c r="CE427" s="108"/>
      <c r="CF427" s="109"/>
      <c r="CG427" s="109"/>
      <c r="CH427" s="109"/>
      <c r="CI427" s="109"/>
      <c r="CJ427" s="109"/>
      <c r="CK427" s="109"/>
      <c r="CL427" s="109"/>
      <c r="CM427" s="109"/>
      <c r="CN427" s="109"/>
      <c r="CO427" s="109"/>
      <c r="CP427" s="137"/>
      <c r="CQ427" s="109"/>
      <c r="CR427" s="109"/>
      <c r="CS427" s="151" t="s">
        <v>2365</v>
      </c>
      <c r="CT427" s="167">
        <v>1121875351</v>
      </c>
      <c r="CU427" s="158">
        <v>204</v>
      </c>
      <c r="CV427" s="158" t="s">
        <v>759</v>
      </c>
      <c r="CW427" s="108"/>
      <c r="CX427" s="108"/>
      <c r="CY427" s="162">
        <v>8299</v>
      </c>
      <c r="CZ427" s="162" t="s">
        <v>290</v>
      </c>
      <c r="DA427" s="283">
        <f t="shared" si="21"/>
        <v>15470392</v>
      </c>
      <c r="DB427" s="284">
        <f t="shared" si="22"/>
        <v>0</v>
      </c>
      <c r="DC427" s="283">
        <f t="shared" si="23"/>
        <v>0</v>
      </c>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239" t="s">
        <v>2366</v>
      </c>
      <c r="EA427" s="157" t="s">
        <v>275</v>
      </c>
    </row>
    <row r="428" spans="1:131" hidden="1" x14ac:dyDescent="0.2">
      <c r="A428" s="164"/>
      <c r="B428" s="164" t="s">
        <v>2367</v>
      </c>
      <c r="C428" s="201">
        <v>86071911</v>
      </c>
      <c r="D428" s="164" t="s">
        <v>1009</v>
      </c>
      <c r="E428" s="164" t="s">
        <v>292</v>
      </c>
      <c r="F428" s="164" t="s">
        <v>2368</v>
      </c>
      <c r="G428" s="98">
        <v>46043</v>
      </c>
      <c r="H428" s="105">
        <v>10958201</v>
      </c>
      <c r="I428" s="164" t="s">
        <v>2066</v>
      </c>
      <c r="J428" s="98">
        <v>46043</v>
      </c>
      <c r="K428" s="98">
        <v>46179</v>
      </c>
      <c r="L428" s="164" t="s">
        <v>288</v>
      </c>
      <c r="M428" s="164" t="s">
        <v>288</v>
      </c>
      <c r="N428" s="164" t="s">
        <v>288</v>
      </c>
      <c r="O428" s="138">
        <v>5</v>
      </c>
      <c r="P428" s="105">
        <v>3279462</v>
      </c>
      <c r="Q428" s="169">
        <v>46043</v>
      </c>
      <c r="R428" s="160">
        <v>46081</v>
      </c>
      <c r="S428" s="105">
        <v>2399606</v>
      </c>
      <c r="T428" s="102">
        <v>46082</v>
      </c>
      <c r="U428" s="102">
        <v>46112</v>
      </c>
      <c r="V428" s="105">
        <v>2399606</v>
      </c>
      <c r="W428" s="160">
        <v>46113</v>
      </c>
      <c r="X428" s="160">
        <v>46142</v>
      </c>
      <c r="Y428" s="105">
        <v>2399606</v>
      </c>
      <c r="Z428" s="160">
        <v>46143</v>
      </c>
      <c r="AA428" s="160">
        <v>46173</v>
      </c>
      <c r="AB428" s="105">
        <v>479921</v>
      </c>
      <c r="AC428" s="160">
        <v>46174</v>
      </c>
      <c r="AD428" s="160">
        <v>46179</v>
      </c>
      <c r="AE428" s="103"/>
      <c r="AF428" s="160"/>
      <c r="AG428" s="160"/>
      <c r="AH428" s="108"/>
      <c r="AI428" s="160"/>
      <c r="AJ428" s="160"/>
      <c r="AK428" s="170"/>
      <c r="AL428" s="108"/>
      <c r="AM428" s="108"/>
      <c r="AN428" s="170"/>
      <c r="AO428" s="108"/>
      <c r="AP428" s="108"/>
      <c r="AQ428" s="170"/>
      <c r="AR428" s="108"/>
      <c r="AS428" s="108"/>
      <c r="AT428" s="170"/>
      <c r="AU428" s="108"/>
      <c r="AV428" s="108"/>
      <c r="AW428" s="170"/>
      <c r="AX428" s="108"/>
      <c r="AY428" s="108"/>
      <c r="AZ428" s="108"/>
      <c r="BA428" s="108"/>
      <c r="BB428" s="108"/>
      <c r="BC428" s="108"/>
      <c r="BD428" s="108"/>
      <c r="BE428" s="108"/>
      <c r="BF428" s="108"/>
      <c r="BG428" s="108"/>
      <c r="BH428" s="108"/>
      <c r="BI428" s="162" t="s">
        <v>278</v>
      </c>
      <c r="BJ428" s="158" t="s">
        <v>332</v>
      </c>
      <c r="BK428" s="162" t="s">
        <v>280</v>
      </c>
      <c r="BL428" s="138">
        <v>91</v>
      </c>
      <c r="BM428" s="160">
        <v>46043</v>
      </c>
      <c r="BN428" s="176">
        <v>2160201100</v>
      </c>
      <c r="BO428" s="158">
        <v>413</v>
      </c>
      <c r="BP428" s="160">
        <v>46043</v>
      </c>
      <c r="BQ428" s="172">
        <v>10958201</v>
      </c>
      <c r="BR428" s="136"/>
      <c r="BS428" s="137"/>
      <c r="BT428" s="108"/>
      <c r="BU428" s="108"/>
      <c r="BV428" s="108"/>
      <c r="BW428" s="108"/>
      <c r="BX428" s="108"/>
      <c r="BY428" s="161"/>
      <c r="BZ428" s="170"/>
      <c r="CA428" s="108"/>
      <c r="CB428" s="108"/>
      <c r="CC428" s="170"/>
      <c r="CD428" s="108"/>
      <c r="CE428" s="108"/>
      <c r="CF428" s="109"/>
      <c r="CG428" s="109"/>
      <c r="CH428" s="109"/>
      <c r="CI428" s="109"/>
      <c r="CJ428" s="109"/>
      <c r="CK428" s="109"/>
      <c r="CL428" s="109"/>
      <c r="CM428" s="109"/>
      <c r="CN428" s="109"/>
      <c r="CO428" s="109"/>
      <c r="CP428" s="137"/>
      <c r="CQ428" s="109"/>
      <c r="CR428" s="109"/>
      <c r="CS428" s="179" t="s">
        <v>2369</v>
      </c>
      <c r="CT428" s="168">
        <v>86071911</v>
      </c>
      <c r="CU428" s="158">
        <v>204</v>
      </c>
      <c r="CV428" s="158" t="s">
        <v>759</v>
      </c>
      <c r="CW428" s="108"/>
      <c r="CX428" s="108"/>
      <c r="CY428" s="138">
        <v>8299</v>
      </c>
      <c r="CZ428" s="138" t="s">
        <v>290</v>
      </c>
      <c r="DA428" s="283">
        <f t="shared" si="21"/>
        <v>10958201</v>
      </c>
      <c r="DB428" s="284">
        <f t="shared" si="22"/>
        <v>0</v>
      </c>
      <c r="DC428" s="283">
        <f t="shared" si="23"/>
        <v>0</v>
      </c>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239" t="s">
        <v>2370</v>
      </c>
      <c r="EA428" s="158" t="s">
        <v>275</v>
      </c>
    </row>
    <row r="429" spans="1:131" hidden="1" x14ac:dyDescent="0.2">
      <c r="A429" s="164"/>
      <c r="B429" s="164" t="s">
        <v>2371</v>
      </c>
      <c r="C429" s="203">
        <v>1122648649</v>
      </c>
      <c r="D429" s="108" t="s">
        <v>1010</v>
      </c>
      <c r="E429" s="164" t="s">
        <v>292</v>
      </c>
      <c r="F429" s="108" t="s">
        <v>2372</v>
      </c>
      <c r="G429" s="98">
        <v>46043</v>
      </c>
      <c r="H429" s="105">
        <v>10958201</v>
      </c>
      <c r="I429" s="164" t="s">
        <v>2066</v>
      </c>
      <c r="J429" s="98">
        <v>46043</v>
      </c>
      <c r="K429" s="98">
        <v>46179</v>
      </c>
      <c r="L429" s="164" t="s">
        <v>288</v>
      </c>
      <c r="M429" s="164" t="s">
        <v>288</v>
      </c>
      <c r="N429" s="164" t="s">
        <v>288</v>
      </c>
      <c r="O429" s="138">
        <v>5</v>
      </c>
      <c r="P429" s="105">
        <v>3279462</v>
      </c>
      <c r="Q429" s="169">
        <v>46043</v>
      </c>
      <c r="R429" s="160">
        <v>46081</v>
      </c>
      <c r="S429" s="105">
        <v>2399606</v>
      </c>
      <c r="T429" s="102">
        <v>46082</v>
      </c>
      <c r="U429" s="102">
        <v>46112</v>
      </c>
      <c r="V429" s="105">
        <v>2399606</v>
      </c>
      <c r="W429" s="160">
        <v>46113</v>
      </c>
      <c r="X429" s="160">
        <v>46142</v>
      </c>
      <c r="Y429" s="105">
        <v>2399606</v>
      </c>
      <c r="Z429" s="160">
        <v>46143</v>
      </c>
      <c r="AA429" s="160">
        <v>46173</v>
      </c>
      <c r="AB429" s="105">
        <v>479921</v>
      </c>
      <c r="AC429" s="160">
        <v>46174</v>
      </c>
      <c r="AD429" s="160">
        <v>46179</v>
      </c>
      <c r="AE429" s="103"/>
      <c r="AF429" s="160"/>
      <c r="AG429" s="160"/>
      <c r="AH429" s="170"/>
      <c r="AI429" s="108"/>
      <c r="AJ429" s="108"/>
      <c r="AK429" s="170"/>
      <c r="AL429" s="108"/>
      <c r="AM429" s="108"/>
      <c r="AN429" s="170"/>
      <c r="AO429" s="108"/>
      <c r="AP429" s="108"/>
      <c r="AQ429" s="170"/>
      <c r="AR429" s="108"/>
      <c r="AS429" s="108"/>
      <c r="AT429" s="170"/>
      <c r="AU429" s="108"/>
      <c r="AV429" s="108"/>
      <c r="AW429" s="170"/>
      <c r="AX429" s="108"/>
      <c r="AY429" s="108"/>
      <c r="AZ429" s="108"/>
      <c r="BA429" s="108"/>
      <c r="BB429" s="108"/>
      <c r="BC429" s="108"/>
      <c r="BD429" s="108"/>
      <c r="BE429" s="108"/>
      <c r="BF429" s="108"/>
      <c r="BG429" s="108"/>
      <c r="BH429" s="108"/>
      <c r="BI429" s="162" t="s">
        <v>278</v>
      </c>
      <c r="BJ429" s="158" t="s">
        <v>332</v>
      </c>
      <c r="BK429" s="162" t="s">
        <v>280</v>
      </c>
      <c r="BL429" s="138">
        <v>91</v>
      </c>
      <c r="BM429" s="160">
        <v>46043</v>
      </c>
      <c r="BN429" s="176">
        <v>2160201100</v>
      </c>
      <c r="BO429" s="158">
        <v>486</v>
      </c>
      <c r="BP429" s="160">
        <v>46043</v>
      </c>
      <c r="BQ429" s="172">
        <v>10958201</v>
      </c>
      <c r="BR429" s="136"/>
      <c r="BS429" s="137"/>
      <c r="BT429" s="108"/>
      <c r="BU429" s="108"/>
      <c r="BV429" s="108"/>
      <c r="BW429" s="108"/>
      <c r="BX429" s="108"/>
      <c r="BY429" s="161"/>
      <c r="BZ429" s="170"/>
      <c r="CA429" s="108"/>
      <c r="CB429" s="108"/>
      <c r="CC429" s="170"/>
      <c r="CD429" s="108"/>
      <c r="CE429" s="108"/>
      <c r="CF429" s="109"/>
      <c r="CG429" s="109"/>
      <c r="CH429" s="109"/>
      <c r="CI429" s="109"/>
      <c r="CJ429" s="109"/>
      <c r="CK429" s="109"/>
      <c r="CL429" s="109"/>
      <c r="CM429" s="109"/>
      <c r="CN429" s="109"/>
      <c r="CO429" s="109"/>
      <c r="CP429" s="109"/>
      <c r="CQ429" s="109"/>
      <c r="CR429" s="109"/>
      <c r="CS429" s="179" t="s">
        <v>2369</v>
      </c>
      <c r="CT429" s="168">
        <v>1122648649</v>
      </c>
      <c r="CU429" s="158">
        <v>204</v>
      </c>
      <c r="CV429" s="158" t="s">
        <v>759</v>
      </c>
      <c r="CW429" s="108"/>
      <c r="CX429" s="108"/>
      <c r="CY429" s="138">
        <v>9007</v>
      </c>
      <c r="CZ429" s="138" t="s">
        <v>290</v>
      </c>
      <c r="DA429" s="283">
        <f t="shared" si="21"/>
        <v>10958201</v>
      </c>
      <c r="DB429" s="284">
        <f t="shared" si="22"/>
        <v>0</v>
      </c>
      <c r="DC429" s="283">
        <f t="shared" si="23"/>
        <v>0</v>
      </c>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239" t="s">
        <v>2373</v>
      </c>
      <c r="EA429" s="157" t="s">
        <v>275</v>
      </c>
    </row>
    <row r="430" spans="1:131" hidden="1" x14ac:dyDescent="0.2">
      <c r="A430" s="164"/>
      <c r="B430" s="164" t="s">
        <v>2374</v>
      </c>
      <c r="C430" s="201">
        <v>1121891090</v>
      </c>
      <c r="D430" s="164" t="s">
        <v>1011</v>
      </c>
      <c r="E430" s="164" t="s">
        <v>292</v>
      </c>
      <c r="F430" s="164" t="s">
        <v>2375</v>
      </c>
      <c r="G430" s="98">
        <v>46043</v>
      </c>
      <c r="H430" s="105">
        <v>10958201</v>
      </c>
      <c r="I430" s="164" t="s">
        <v>2066</v>
      </c>
      <c r="J430" s="98">
        <v>46043</v>
      </c>
      <c r="K430" s="98">
        <v>46179</v>
      </c>
      <c r="L430" s="164" t="s">
        <v>288</v>
      </c>
      <c r="M430" s="164" t="s">
        <v>288</v>
      </c>
      <c r="N430" s="164" t="s">
        <v>288</v>
      </c>
      <c r="O430" s="138">
        <v>5</v>
      </c>
      <c r="P430" s="105">
        <v>3279462</v>
      </c>
      <c r="Q430" s="169">
        <v>46043</v>
      </c>
      <c r="R430" s="160">
        <v>46081</v>
      </c>
      <c r="S430" s="105">
        <v>2399606</v>
      </c>
      <c r="T430" s="102">
        <v>46082</v>
      </c>
      <c r="U430" s="102">
        <v>46112</v>
      </c>
      <c r="V430" s="105">
        <v>2399606</v>
      </c>
      <c r="W430" s="160">
        <v>46113</v>
      </c>
      <c r="X430" s="160">
        <v>46142</v>
      </c>
      <c r="Y430" s="105">
        <v>2399606</v>
      </c>
      <c r="Z430" s="160">
        <v>46143</v>
      </c>
      <c r="AA430" s="160">
        <v>46173</v>
      </c>
      <c r="AB430" s="105">
        <v>479921</v>
      </c>
      <c r="AC430" s="160">
        <v>46174</v>
      </c>
      <c r="AD430" s="160">
        <v>46179</v>
      </c>
      <c r="AE430" s="103"/>
      <c r="AF430" s="160"/>
      <c r="AG430" s="160"/>
      <c r="AH430" s="108"/>
      <c r="AI430" s="160"/>
      <c r="AJ430" s="160"/>
      <c r="AK430" s="170"/>
      <c r="AL430" s="108"/>
      <c r="AM430" s="108"/>
      <c r="AN430" s="170"/>
      <c r="AO430" s="108"/>
      <c r="AP430" s="108"/>
      <c r="AQ430" s="170"/>
      <c r="AR430" s="108"/>
      <c r="AS430" s="108"/>
      <c r="AT430" s="170"/>
      <c r="AU430" s="108"/>
      <c r="AV430" s="108"/>
      <c r="AW430" s="170"/>
      <c r="AX430" s="108"/>
      <c r="AY430" s="108"/>
      <c r="AZ430" s="108"/>
      <c r="BA430" s="108"/>
      <c r="BB430" s="108"/>
      <c r="BC430" s="108"/>
      <c r="BD430" s="108"/>
      <c r="BE430" s="108"/>
      <c r="BF430" s="108"/>
      <c r="BG430" s="108"/>
      <c r="BH430" s="108"/>
      <c r="BI430" s="162" t="s">
        <v>278</v>
      </c>
      <c r="BJ430" s="158" t="s">
        <v>332</v>
      </c>
      <c r="BK430" s="162" t="s">
        <v>280</v>
      </c>
      <c r="BL430" s="138">
        <v>91</v>
      </c>
      <c r="BM430" s="160">
        <v>46043</v>
      </c>
      <c r="BN430" s="176">
        <v>2160201100</v>
      </c>
      <c r="BO430" s="158">
        <v>462</v>
      </c>
      <c r="BP430" s="160">
        <v>46043</v>
      </c>
      <c r="BQ430" s="172">
        <v>10958201</v>
      </c>
      <c r="BR430" s="136"/>
      <c r="BS430" s="137"/>
      <c r="BT430" s="108"/>
      <c r="BU430" s="108"/>
      <c r="BV430" s="108"/>
      <c r="BW430" s="108"/>
      <c r="BX430" s="108"/>
      <c r="BY430" s="161"/>
      <c r="BZ430" s="170"/>
      <c r="CA430" s="108"/>
      <c r="CB430" s="108"/>
      <c r="CC430" s="170"/>
      <c r="CD430" s="108"/>
      <c r="CE430" s="108"/>
      <c r="CF430" s="109"/>
      <c r="CG430" s="109"/>
      <c r="CH430" s="109"/>
      <c r="CI430" s="109"/>
      <c r="CJ430" s="109"/>
      <c r="CK430" s="109"/>
      <c r="CL430" s="109"/>
      <c r="CM430" s="109"/>
      <c r="CN430" s="109"/>
      <c r="CO430" s="109"/>
      <c r="CP430" s="137"/>
      <c r="CQ430" s="109"/>
      <c r="CR430" s="109"/>
      <c r="CS430" s="179" t="s">
        <v>2369</v>
      </c>
      <c r="CT430" s="168">
        <v>1121891090</v>
      </c>
      <c r="CU430" s="158">
        <v>204</v>
      </c>
      <c r="CV430" s="158" t="s">
        <v>759</v>
      </c>
      <c r="CW430" s="108"/>
      <c r="CX430" s="108"/>
      <c r="CY430" s="190">
        <v>9007</v>
      </c>
      <c r="CZ430" s="159" t="s">
        <v>290</v>
      </c>
      <c r="DA430" s="283">
        <f t="shared" si="21"/>
        <v>10958201</v>
      </c>
      <c r="DB430" s="284">
        <f t="shared" si="22"/>
        <v>0</v>
      </c>
      <c r="DC430" s="283">
        <f t="shared" si="23"/>
        <v>0</v>
      </c>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239" t="s">
        <v>2376</v>
      </c>
      <c r="EA430" s="158" t="s">
        <v>275</v>
      </c>
    </row>
    <row r="431" spans="1:131" hidden="1" x14ac:dyDescent="0.2">
      <c r="A431" s="164"/>
      <c r="B431" s="164" t="s">
        <v>2377</v>
      </c>
      <c r="C431" s="203">
        <v>1121881048</v>
      </c>
      <c r="D431" s="108" t="s">
        <v>1012</v>
      </c>
      <c r="E431" s="164" t="s">
        <v>292</v>
      </c>
      <c r="F431" s="164" t="s">
        <v>2378</v>
      </c>
      <c r="G431" s="98">
        <v>46043</v>
      </c>
      <c r="H431" s="105">
        <v>10958201</v>
      </c>
      <c r="I431" s="164" t="s">
        <v>2066</v>
      </c>
      <c r="J431" s="98">
        <v>46043</v>
      </c>
      <c r="K431" s="98">
        <v>46179</v>
      </c>
      <c r="L431" s="164" t="s">
        <v>288</v>
      </c>
      <c r="M431" s="164" t="s">
        <v>288</v>
      </c>
      <c r="N431" s="164" t="s">
        <v>288</v>
      </c>
      <c r="O431" s="138">
        <v>5</v>
      </c>
      <c r="P431" s="105">
        <v>3279462</v>
      </c>
      <c r="Q431" s="169">
        <v>46043</v>
      </c>
      <c r="R431" s="160">
        <v>46081</v>
      </c>
      <c r="S431" s="105">
        <v>2399606</v>
      </c>
      <c r="T431" s="102">
        <v>46082</v>
      </c>
      <c r="U431" s="102">
        <v>46112</v>
      </c>
      <c r="V431" s="105">
        <v>2399606</v>
      </c>
      <c r="W431" s="160">
        <v>46113</v>
      </c>
      <c r="X431" s="160">
        <v>46142</v>
      </c>
      <c r="Y431" s="105">
        <v>2399606</v>
      </c>
      <c r="Z431" s="160">
        <v>46143</v>
      </c>
      <c r="AA431" s="160">
        <v>46173</v>
      </c>
      <c r="AB431" s="105">
        <v>479921</v>
      </c>
      <c r="AC431" s="160">
        <v>46174</v>
      </c>
      <c r="AD431" s="160">
        <v>46179</v>
      </c>
      <c r="AE431" s="103"/>
      <c r="AF431" s="160"/>
      <c r="AG431" s="160"/>
      <c r="AH431" s="170"/>
      <c r="AI431" s="108"/>
      <c r="AJ431" s="108"/>
      <c r="AK431" s="170"/>
      <c r="AL431" s="108"/>
      <c r="AM431" s="108"/>
      <c r="AN431" s="170"/>
      <c r="AO431" s="108"/>
      <c r="AP431" s="108"/>
      <c r="AQ431" s="170"/>
      <c r="AR431" s="108"/>
      <c r="AS431" s="108"/>
      <c r="AT431" s="170"/>
      <c r="AU431" s="108"/>
      <c r="AV431" s="108"/>
      <c r="AW431" s="170"/>
      <c r="AX431" s="108"/>
      <c r="AY431" s="108"/>
      <c r="AZ431" s="108"/>
      <c r="BA431" s="108"/>
      <c r="BB431" s="108"/>
      <c r="BC431" s="108"/>
      <c r="BD431" s="108"/>
      <c r="BE431" s="108"/>
      <c r="BF431" s="108"/>
      <c r="BG431" s="108"/>
      <c r="BH431" s="108"/>
      <c r="BI431" s="162" t="s">
        <v>278</v>
      </c>
      <c r="BJ431" s="158" t="s">
        <v>332</v>
      </c>
      <c r="BK431" s="162" t="s">
        <v>280</v>
      </c>
      <c r="BL431" s="138">
        <v>91</v>
      </c>
      <c r="BM431" s="160">
        <v>46043</v>
      </c>
      <c r="BN431" s="176">
        <v>2160201100</v>
      </c>
      <c r="BO431" s="158">
        <v>459</v>
      </c>
      <c r="BP431" s="160">
        <v>46043</v>
      </c>
      <c r="BQ431" s="172">
        <v>10958201</v>
      </c>
      <c r="BR431" s="136"/>
      <c r="BS431" s="137"/>
      <c r="BT431" s="108"/>
      <c r="BU431" s="108"/>
      <c r="BV431" s="108"/>
      <c r="BW431" s="108"/>
      <c r="BX431" s="108"/>
      <c r="BY431" s="161"/>
      <c r="BZ431" s="170"/>
      <c r="CA431" s="108"/>
      <c r="CB431" s="108"/>
      <c r="CC431" s="170"/>
      <c r="CD431" s="108"/>
      <c r="CE431" s="108"/>
      <c r="CF431" s="109"/>
      <c r="CG431" s="109"/>
      <c r="CH431" s="109"/>
      <c r="CI431" s="109"/>
      <c r="CJ431" s="109"/>
      <c r="CK431" s="109"/>
      <c r="CL431" s="109"/>
      <c r="CM431" s="109"/>
      <c r="CN431" s="109"/>
      <c r="CO431" s="109"/>
      <c r="CP431" s="109"/>
      <c r="CQ431" s="109"/>
      <c r="CR431" s="109"/>
      <c r="CS431" s="179" t="s">
        <v>2369</v>
      </c>
      <c r="CT431" s="168">
        <v>1121881048</v>
      </c>
      <c r="CU431" s="158">
        <v>204</v>
      </c>
      <c r="CV431" s="158" t="s">
        <v>759</v>
      </c>
      <c r="CW431" s="108"/>
      <c r="CX431" s="108"/>
      <c r="CY431" s="190">
        <v>9007</v>
      </c>
      <c r="CZ431" s="159" t="s">
        <v>290</v>
      </c>
      <c r="DA431" s="283">
        <f t="shared" si="21"/>
        <v>10958201</v>
      </c>
      <c r="DB431" s="284">
        <f t="shared" si="22"/>
        <v>0</v>
      </c>
      <c r="DC431" s="283">
        <f t="shared" si="23"/>
        <v>0</v>
      </c>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239" t="s">
        <v>2379</v>
      </c>
      <c r="EA431" s="158" t="s">
        <v>275</v>
      </c>
    </row>
    <row r="432" spans="1:131" hidden="1" x14ac:dyDescent="0.2">
      <c r="A432" s="164"/>
      <c r="B432" s="164" t="s">
        <v>2380</v>
      </c>
      <c r="C432" s="201">
        <v>17342916</v>
      </c>
      <c r="D432" s="164" t="s">
        <v>1021</v>
      </c>
      <c r="E432" s="164" t="s">
        <v>292</v>
      </c>
      <c r="F432" s="108" t="s">
        <v>2381</v>
      </c>
      <c r="G432" s="98">
        <v>46043</v>
      </c>
      <c r="H432" s="105">
        <v>10958201</v>
      </c>
      <c r="I432" s="164" t="s">
        <v>2066</v>
      </c>
      <c r="J432" s="98">
        <v>46043</v>
      </c>
      <c r="K432" s="98">
        <v>46179</v>
      </c>
      <c r="L432" s="164" t="s">
        <v>288</v>
      </c>
      <c r="M432" s="164" t="s">
        <v>288</v>
      </c>
      <c r="N432" s="164" t="s">
        <v>288</v>
      </c>
      <c r="O432" s="138">
        <v>5</v>
      </c>
      <c r="P432" s="105">
        <v>3279462</v>
      </c>
      <c r="Q432" s="169">
        <v>46043</v>
      </c>
      <c r="R432" s="160">
        <v>46081</v>
      </c>
      <c r="S432" s="105">
        <v>2399606</v>
      </c>
      <c r="T432" s="102">
        <v>46082</v>
      </c>
      <c r="U432" s="102">
        <v>46112</v>
      </c>
      <c r="V432" s="105">
        <v>2399606</v>
      </c>
      <c r="W432" s="160">
        <v>46113</v>
      </c>
      <c r="X432" s="160">
        <v>46142</v>
      </c>
      <c r="Y432" s="105">
        <v>2399606</v>
      </c>
      <c r="Z432" s="160">
        <v>46143</v>
      </c>
      <c r="AA432" s="160">
        <v>46173</v>
      </c>
      <c r="AB432" s="105">
        <v>479921</v>
      </c>
      <c r="AC432" s="160">
        <v>46174</v>
      </c>
      <c r="AD432" s="160">
        <v>46179</v>
      </c>
      <c r="AE432" s="103"/>
      <c r="AF432" s="160"/>
      <c r="AG432" s="160"/>
      <c r="AH432" s="108"/>
      <c r="AI432" s="160"/>
      <c r="AJ432" s="160"/>
      <c r="AK432" s="170"/>
      <c r="AL432" s="108"/>
      <c r="AM432" s="108"/>
      <c r="AN432" s="170"/>
      <c r="AO432" s="108"/>
      <c r="AP432" s="108"/>
      <c r="AQ432" s="170"/>
      <c r="AR432" s="108"/>
      <c r="AS432" s="108"/>
      <c r="AT432" s="170"/>
      <c r="AU432" s="108"/>
      <c r="AV432" s="108"/>
      <c r="AW432" s="170"/>
      <c r="AX432" s="108"/>
      <c r="AY432" s="108"/>
      <c r="AZ432" s="108"/>
      <c r="BA432" s="108"/>
      <c r="BB432" s="108"/>
      <c r="BC432" s="108"/>
      <c r="BD432" s="108"/>
      <c r="BE432" s="108"/>
      <c r="BF432" s="108"/>
      <c r="BG432" s="108"/>
      <c r="BH432" s="108"/>
      <c r="BI432" s="162" t="s">
        <v>278</v>
      </c>
      <c r="BJ432" s="158" t="s">
        <v>332</v>
      </c>
      <c r="BK432" s="162" t="s">
        <v>280</v>
      </c>
      <c r="BL432" s="138">
        <v>91</v>
      </c>
      <c r="BM432" s="160">
        <v>46043</v>
      </c>
      <c r="BN432" s="176">
        <v>2160201100</v>
      </c>
      <c r="BO432" s="158">
        <v>371</v>
      </c>
      <c r="BP432" s="160">
        <v>46043</v>
      </c>
      <c r="BQ432" s="172">
        <v>10958201</v>
      </c>
      <c r="BR432" s="136"/>
      <c r="BS432" s="137"/>
      <c r="BT432" s="108"/>
      <c r="BU432" s="108"/>
      <c r="BV432" s="108"/>
      <c r="BW432" s="108"/>
      <c r="BX432" s="108"/>
      <c r="BY432" s="161"/>
      <c r="BZ432" s="170"/>
      <c r="CA432" s="108"/>
      <c r="CB432" s="108"/>
      <c r="CC432" s="170"/>
      <c r="CD432" s="108"/>
      <c r="CE432" s="108"/>
      <c r="CF432" s="109"/>
      <c r="CG432" s="109"/>
      <c r="CH432" s="109"/>
      <c r="CI432" s="109"/>
      <c r="CJ432" s="109"/>
      <c r="CK432" s="109"/>
      <c r="CL432" s="109"/>
      <c r="CM432" s="109"/>
      <c r="CN432" s="109"/>
      <c r="CO432" s="109"/>
      <c r="CP432" s="137"/>
      <c r="CQ432" s="109"/>
      <c r="CR432" s="109"/>
      <c r="CS432" s="179" t="s">
        <v>2369</v>
      </c>
      <c r="CT432" s="99">
        <v>17342916</v>
      </c>
      <c r="CU432" s="158">
        <v>204</v>
      </c>
      <c r="CV432" s="158" t="s">
        <v>759</v>
      </c>
      <c r="CW432" s="108"/>
      <c r="CX432" s="108"/>
      <c r="CY432" s="162">
        <v>9329</v>
      </c>
      <c r="CZ432" s="162" t="s">
        <v>290</v>
      </c>
      <c r="DA432" s="283">
        <f t="shared" si="21"/>
        <v>10958201</v>
      </c>
      <c r="DB432" s="284">
        <f t="shared" si="22"/>
        <v>0</v>
      </c>
      <c r="DC432" s="283">
        <f t="shared" si="23"/>
        <v>0</v>
      </c>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239" t="s">
        <v>2382</v>
      </c>
      <c r="EA432" s="157" t="s">
        <v>275</v>
      </c>
    </row>
    <row r="433" spans="1:131" hidden="1" x14ac:dyDescent="0.2">
      <c r="A433" s="164" t="s">
        <v>436</v>
      </c>
      <c r="B433" s="164" t="s">
        <v>2383</v>
      </c>
      <c r="C433" s="201"/>
      <c r="D433" s="164" t="s">
        <v>436</v>
      </c>
      <c r="E433" s="164"/>
      <c r="F433" s="108"/>
      <c r="G433" s="98"/>
      <c r="H433" s="105"/>
      <c r="I433" s="164"/>
      <c r="J433" s="98"/>
      <c r="K433" s="98"/>
      <c r="L433" s="164"/>
      <c r="M433" s="164"/>
      <c r="N433" s="164"/>
      <c r="O433" s="138"/>
      <c r="P433" s="105"/>
      <c r="Q433" s="169"/>
      <c r="R433" s="160"/>
      <c r="S433" s="105"/>
      <c r="T433" s="102"/>
      <c r="U433" s="102"/>
      <c r="V433" s="105"/>
      <c r="W433" s="160"/>
      <c r="X433" s="160"/>
      <c r="Y433" s="105"/>
      <c r="Z433" s="160"/>
      <c r="AA433" s="160"/>
      <c r="AB433" s="105"/>
      <c r="AC433" s="160"/>
      <c r="AD433" s="160"/>
      <c r="AE433" s="103"/>
      <c r="AF433" s="160"/>
      <c r="AG433" s="160"/>
      <c r="AH433" s="170"/>
      <c r="AI433" s="108"/>
      <c r="AJ433" s="108"/>
      <c r="AK433" s="170"/>
      <c r="AL433" s="108"/>
      <c r="AM433" s="108"/>
      <c r="AN433" s="170"/>
      <c r="AO433" s="108"/>
      <c r="AP433" s="108"/>
      <c r="AQ433" s="170"/>
      <c r="AR433" s="108"/>
      <c r="AS433" s="108"/>
      <c r="AT433" s="170"/>
      <c r="AU433" s="108"/>
      <c r="AV433" s="108"/>
      <c r="AW433" s="170"/>
      <c r="AX433" s="108"/>
      <c r="AY433" s="108"/>
      <c r="AZ433" s="108"/>
      <c r="BA433" s="108"/>
      <c r="BB433" s="108"/>
      <c r="BC433" s="108"/>
      <c r="BD433" s="108"/>
      <c r="BE433" s="108"/>
      <c r="BF433" s="108"/>
      <c r="BG433" s="108"/>
      <c r="BH433" s="108"/>
      <c r="BI433" s="157"/>
      <c r="BJ433" s="157"/>
      <c r="BK433" s="157"/>
      <c r="BL433" s="138"/>
      <c r="BM433" s="160"/>
      <c r="BN433" s="176"/>
      <c r="BO433" s="158"/>
      <c r="BP433" s="160"/>
      <c r="BQ433" s="172"/>
      <c r="BR433" s="136"/>
      <c r="BS433" s="137"/>
      <c r="BT433" s="108"/>
      <c r="BU433" s="108"/>
      <c r="BV433" s="108"/>
      <c r="BW433" s="108"/>
      <c r="BX433" s="108"/>
      <c r="BY433" s="161"/>
      <c r="BZ433" s="170"/>
      <c r="CA433" s="108"/>
      <c r="CB433" s="108"/>
      <c r="CC433" s="170"/>
      <c r="CD433" s="108"/>
      <c r="CE433" s="108"/>
      <c r="CF433" s="109"/>
      <c r="CG433" s="109"/>
      <c r="CH433" s="109"/>
      <c r="CI433" s="109"/>
      <c r="CJ433" s="109"/>
      <c r="CK433" s="109"/>
      <c r="CL433" s="109"/>
      <c r="CM433" s="109"/>
      <c r="CN433" s="109"/>
      <c r="CO433" s="109"/>
      <c r="CP433" s="109"/>
      <c r="CQ433" s="109"/>
      <c r="CR433" s="109"/>
      <c r="CS433" s="151"/>
      <c r="CT433" s="167"/>
      <c r="CU433" s="158"/>
      <c r="CV433" s="158"/>
      <c r="CW433" s="108"/>
      <c r="CX433" s="108"/>
      <c r="CY433" s="199"/>
      <c r="CZ433" s="159"/>
      <c r="DA433" s="283"/>
      <c r="DB433" s="284"/>
      <c r="DC433" s="283"/>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59"/>
      <c r="EA433" s="158"/>
    </row>
    <row r="434" spans="1:131" hidden="1" x14ac:dyDescent="0.2">
      <c r="A434" s="164"/>
      <c r="B434" s="164" t="s">
        <v>2384</v>
      </c>
      <c r="C434" s="203">
        <v>23702460</v>
      </c>
      <c r="D434" s="108" t="s">
        <v>1027</v>
      </c>
      <c r="E434" s="164" t="s">
        <v>292</v>
      </c>
      <c r="F434" s="164" t="s">
        <v>1947</v>
      </c>
      <c r="G434" s="98">
        <v>46043</v>
      </c>
      <c r="H434" s="105">
        <v>11758069</v>
      </c>
      <c r="I434" s="164" t="s">
        <v>1086</v>
      </c>
      <c r="J434" s="98">
        <v>46043</v>
      </c>
      <c r="K434" s="98">
        <v>46189</v>
      </c>
      <c r="L434" s="164" t="s">
        <v>288</v>
      </c>
      <c r="M434" s="164" t="s">
        <v>288</v>
      </c>
      <c r="N434" s="164" t="s">
        <v>288</v>
      </c>
      <c r="O434" s="138">
        <v>5</v>
      </c>
      <c r="P434" s="105">
        <v>3279462</v>
      </c>
      <c r="Q434" s="169">
        <v>46043</v>
      </c>
      <c r="R434" s="160">
        <v>46081</v>
      </c>
      <c r="S434" s="105">
        <v>2399606</v>
      </c>
      <c r="T434" s="102">
        <v>46082</v>
      </c>
      <c r="U434" s="102">
        <v>46112</v>
      </c>
      <c r="V434" s="105">
        <v>2399606</v>
      </c>
      <c r="W434" s="160">
        <v>46113</v>
      </c>
      <c r="X434" s="160">
        <v>46142</v>
      </c>
      <c r="Y434" s="105">
        <v>2399606</v>
      </c>
      <c r="Z434" s="160">
        <v>46143</v>
      </c>
      <c r="AA434" s="160">
        <v>46173</v>
      </c>
      <c r="AB434" s="105">
        <v>1279789</v>
      </c>
      <c r="AC434" s="160">
        <v>46174</v>
      </c>
      <c r="AD434" s="160">
        <v>46189</v>
      </c>
      <c r="AE434" s="103"/>
      <c r="AF434" s="160"/>
      <c r="AG434" s="160"/>
      <c r="AH434" s="108"/>
      <c r="AI434" s="160"/>
      <c r="AJ434" s="160"/>
      <c r="AK434" s="170"/>
      <c r="AL434" s="108"/>
      <c r="AM434" s="108"/>
      <c r="AN434" s="170"/>
      <c r="AO434" s="108"/>
      <c r="AP434" s="108"/>
      <c r="AQ434" s="170"/>
      <c r="AR434" s="108"/>
      <c r="AS434" s="108"/>
      <c r="AT434" s="170"/>
      <c r="AU434" s="108"/>
      <c r="AV434" s="108"/>
      <c r="AW434" s="170"/>
      <c r="AX434" s="108"/>
      <c r="AY434" s="108"/>
      <c r="AZ434" s="108"/>
      <c r="BA434" s="108"/>
      <c r="BB434" s="108"/>
      <c r="BC434" s="108"/>
      <c r="BD434" s="108"/>
      <c r="BE434" s="108"/>
      <c r="BF434" s="108"/>
      <c r="BG434" s="108"/>
      <c r="BH434" s="108"/>
      <c r="BI434" s="162" t="s">
        <v>278</v>
      </c>
      <c r="BJ434" s="158" t="s">
        <v>332</v>
      </c>
      <c r="BK434" s="162" t="s">
        <v>280</v>
      </c>
      <c r="BL434" s="138">
        <v>91</v>
      </c>
      <c r="BM434" s="160">
        <v>46043</v>
      </c>
      <c r="BN434" s="176">
        <v>2160201100</v>
      </c>
      <c r="BO434" s="158">
        <v>374</v>
      </c>
      <c r="BP434" s="160">
        <v>46043</v>
      </c>
      <c r="BQ434" s="172">
        <v>11758069</v>
      </c>
      <c r="BR434" s="136"/>
      <c r="BS434" s="137"/>
      <c r="BT434" s="108"/>
      <c r="BU434" s="108"/>
      <c r="BV434" s="108"/>
      <c r="BW434" s="108"/>
      <c r="BX434" s="108"/>
      <c r="BY434" s="161"/>
      <c r="BZ434" s="170"/>
      <c r="CA434" s="108"/>
      <c r="CB434" s="108"/>
      <c r="CC434" s="170"/>
      <c r="CD434" s="108"/>
      <c r="CE434" s="108"/>
      <c r="CF434" s="109"/>
      <c r="CG434" s="109"/>
      <c r="CH434" s="109"/>
      <c r="CI434" s="109"/>
      <c r="CJ434" s="109"/>
      <c r="CK434" s="109"/>
      <c r="CL434" s="109"/>
      <c r="CM434" s="109"/>
      <c r="CN434" s="109"/>
      <c r="CO434" s="109"/>
      <c r="CP434" s="137"/>
      <c r="CQ434" s="109"/>
      <c r="CR434" s="109"/>
      <c r="CS434" s="166" t="s">
        <v>2385</v>
      </c>
      <c r="CT434" s="168">
        <v>23702460.100000001</v>
      </c>
      <c r="CU434" s="158">
        <v>204</v>
      </c>
      <c r="CV434" s="158" t="s">
        <v>759</v>
      </c>
      <c r="CW434" s="108"/>
      <c r="CX434" s="108"/>
      <c r="CY434" s="162">
        <v>8299</v>
      </c>
      <c r="CZ434" s="162" t="s">
        <v>290</v>
      </c>
      <c r="DA434" s="283">
        <f t="shared" si="21"/>
        <v>11758069</v>
      </c>
      <c r="DB434" s="284">
        <f t="shared" si="22"/>
        <v>0</v>
      </c>
      <c r="DC434" s="283">
        <f t="shared" si="23"/>
        <v>0</v>
      </c>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239" t="s">
        <v>2386</v>
      </c>
      <c r="EA434" s="157" t="s">
        <v>275</v>
      </c>
    </row>
    <row r="435" spans="1:131" hidden="1" x14ac:dyDescent="0.2">
      <c r="A435" s="164"/>
      <c r="B435" s="164" t="s">
        <v>2387</v>
      </c>
      <c r="C435" s="203">
        <v>40397919</v>
      </c>
      <c r="D435" s="108" t="s">
        <v>1028</v>
      </c>
      <c r="E435" s="164" t="s">
        <v>292</v>
      </c>
      <c r="F435" s="164" t="s">
        <v>1947</v>
      </c>
      <c r="G435" s="98">
        <v>46043</v>
      </c>
      <c r="H435" s="105">
        <v>11758069</v>
      </c>
      <c r="I435" s="164" t="s">
        <v>1086</v>
      </c>
      <c r="J435" s="98">
        <v>46043</v>
      </c>
      <c r="K435" s="98">
        <v>46189</v>
      </c>
      <c r="L435" s="164" t="s">
        <v>288</v>
      </c>
      <c r="M435" s="164" t="s">
        <v>288</v>
      </c>
      <c r="N435" s="164" t="s">
        <v>288</v>
      </c>
      <c r="O435" s="138">
        <v>5</v>
      </c>
      <c r="P435" s="105">
        <v>3279462</v>
      </c>
      <c r="Q435" s="169">
        <v>46043</v>
      </c>
      <c r="R435" s="160">
        <v>46081</v>
      </c>
      <c r="S435" s="105">
        <v>2399606</v>
      </c>
      <c r="T435" s="102">
        <v>46082</v>
      </c>
      <c r="U435" s="102">
        <v>46112</v>
      </c>
      <c r="V435" s="105">
        <v>2399606</v>
      </c>
      <c r="W435" s="160">
        <v>46113</v>
      </c>
      <c r="X435" s="160">
        <v>46142</v>
      </c>
      <c r="Y435" s="105">
        <v>2399606</v>
      </c>
      <c r="Z435" s="160">
        <v>46143</v>
      </c>
      <c r="AA435" s="160">
        <v>46173</v>
      </c>
      <c r="AB435" s="105">
        <v>1279789</v>
      </c>
      <c r="AC435" s="160">
        <v>46174</v>
      </c>
      <c r="AD435" s="160">
        <v>46189</v>
      </c>
      <c r="AE435" s="103"/>
      <c r="AF435" s="160"/>
      <c r="AG435" s="160"/>
      <c r="AH435" s="108"/>
      <c r="AI435" s="160"/>
      <c r="AJ435" s="160"/>
      <c r="AK435" s="170"/>
      <c r="AL435" s="108"/>
      <c r="AM435" s="108"/>
      <c r="AN435" s="170"/>
      <c r="AO435" s="108"/>
      <c r="AP435" s="108"/>
      <c r="AQ435" s="170"/>
      <c r="AR435" s="108"/>
      <c r="AS435" s="108"/>
      <c r="AT435" s="170"/>
      <c r="AU435" s="108"/>
      <c r="AV435" s="108"/>
      <c r="AW435" s="170"/>
      <c r="AX435" s="108"/>
      <c r="AY435" s="108"/>
      <c r="AZ435" s="108"/>
      <c r="BA435" s="108"/>
      <c r="BB435" s="108"/>
      <c r="BC435" s="108"/>
      <c r="BD435" s="108"/>
      <c r="BE435" s="108"/>
      <c r="BF435" s="108"/>
      <c r="BG435" s="108"/>
      <c r="BH435" s="108"/>
      <c r="BI435" s="162" t="s">
        <v>278</v>
      </c>
      <c r="BJ435" s="158" t="s">
        <v>332</v>
      </c>
      <c r="BK435" s="162" t="s">
        <v>280</v>
      </c>
      <c r="BL435" s="138">
        <v>91</v>
      </c>
      <c r="BM435" s="160">
        <v>46043</v>
      </c>
      <c r="BN435" s="176">
        <v>2160201100</v>
      </c>
      <c r="BO435" s="158">
        <v>394</v>
      </c>
      <c r="BP435" s="160">
        <v>46043</v>
      </c>
      <c r="BQ435" s="172">
        <v>11758069</v>
      </c>
      <c r="BR435" s="136"/>
      <c r="BS435" s="137"/>
      <c r="BT435" s="108"/>
      <c r="BU435" s="108"/>
      <c r="BV435" s="108"/>
      <c r="BW435" s="108"/>
      <c r="BX435" s="108"/>
      <c r="BY435" s="161"/>
      <c r="BZ435" s="170"/>
      <c r="CA435" s="108"/>
      <c r="CB435" s="108"/>
      <c r="CC435" s="170"/>
      <c r="CD435" s="108"/>
      <c r="CE435" s="108"/>
      <c r="CF435" s="109"/>
      <c r="CG435" s="109"/>
      <c r="CH435" s="109"/>
      <c r="CI435" s="109"/>
      <c r="CJ435" s="109"/>
      <c r="CK435" s="109"/>
      <c r="CL435" s="109"/>
      <c r="CM435" s="109"/>
      <c r="CN435" s="109"/>
      <c r="CO435" s="109"/>
      <c r="CP435" s="137"/>
      <c r="CQ435" s="109"/>
      <c r="CR435" s="109"/>
      <c r="CS435" s="166" t="s">
        <v>2388</v>
      </c>
      <c r="CT435" s="168">
        <v>40397919</v>
      </c>
      <c r="CU435" s="158">
        <v>204</v>
      </c>
      <c r="CV435" s="158" t="s">
        <v>759</v>
      </c>
      <c r="CW435" s="108"/>
      <c r="CX435" s="108"/>
      <c r="CY435" s="162">
        <v>8299</v>
      </c>
      <c r="CZ435" s="162" t="s">
        <v>290</v>
      </c>
      <c r="DA435" s="283">
        <f t="shared" si="21"/>
        <v>11758069</v>
      </c>
      <c r="DB435" s="284">
        <f t="shared" si="22"/>
        <v>0</v>
      </c>
      <c r="DC435" s="283">
        <f t="shared" si="23"/>
        <v>0</v>
      </c>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239" t="s">
        <v>2389</v>
      </c>
      <c r="EA435" s="157" t="s">
        <v>275</v>
      </c>
    </row>
    <row r="436" spans="1:131" hidden="1" x14ac:dyDescent="0.2">
      <c r="A436" s="164"/>
      <c r="B436" s="164" t="s">
        <v>2390</v>
      </c>
      <c r="C436" s="203">
        <v>1121867955</v>
      </c>
      <c r="D436" s="108" t="s">
        <v>1321</v>
      </c>
      <c r="E436" s="164" t="s">
        <v>292</v>
      </c>
      <c r="F436" s="164" t="s">
        <v>1947</v>
      </c>
      <c r="G436" s="98">
        <v>46043</v>
      </c>
      <c r="H436" s="105">
        <v>11758069</v>
      </c>
      <c r="I436" s="164" t="s">
        <v>1086</v>
      </c>
      <c r="J436" s="98">
        <v>46043</v>
      </c>
      <c r="K436" s="98">
        <v>46189</v>
      </c>
      <c r="L436" s="164" t="s">
        <v>288</v>
      </c>
      <c r="M436" s="164" t="s">
        <v>288</v>
      </c>
      <c r="N436" s="164" t="s">
        <v>288</v>
      </c>
      <c r="O436" s="138">
        <v>5</v>
      </c>
      <c r="P436" s="105">
        <v>3279462</v>
      </c>
      <c r="Q436" s="169">
        <v>46043</v>
      </c>
      <c r="R436" s="160">
        <v>46081</v>
      </c>
      <c r="S436" s="105">
        <v>2399606</v>
      </c>
      <c r="T436" s="102">
        <v>46082</v>
      </c>
      <c r="U436" s="102">
        <v>46112</v>
      </c>
      <c r="V436" s="105">
        <v>2399606</v>
      </c>
      <c r="W436" s="160">
        <v>46113</v>
      </c>
      <c r="X436" s="160">
        <v>46142</v>
      </c>
      <c r="Y436" s="105">
        <v>2399606</v>
      </c>
      <c r="Z436" s="160">
        <v>46143</v>
      </c>
      <c r="AA436" s="160">
        <v>46173</v>
      </c>
      <c r="AB436" s="105">
        <v>1279789</v>
      </c>
      <c r="AC436" s="160">
        <v>46174</v>
      </c>
      <c r="AD436" s="160">
        <v>46189</v>
      </c>
      <c r="AE436" s="103"/>
      <c r="AF436" s="160"/>
      <c r="AG436" s="160"/>
      <c r="AH436" s="170"/>
      <c r="AI436" s="108"/>
      <c r="AJ436" s="108"/>
      <c r="AK436" s="170"/>
      <c r="AL436" s="108"/>
      <c r="AM436" s="108"/>
      <c r="AN436" s="170"/>
      <c r="AO436" s="108"/>
      <c r="AP436" s="108"/>
      <c r="AQ436" s="170"/>
      <c r="AR436" s="108"/>
      <c r="AS436" s="108"/>
      <c r="AT436" s="170"/>
      <c r="AU436" s="108"/>
      <c r="AV436" s="108"/>
      <c r="AW436" s="170"/>
      <c r="AX436" s="108"/>
      <c r="AY436" s="108"/>
      <c r="AZ436" s="108"/>
      <c r="BA436" s="108"/>
      <c r="BB436" s="108"/>
      <c r="BC436" s="108"/>
      <c r="BD436" s="108"/>
      <c r="BE436" s="108"/>
      <c r="BF436" s="108"/>
      <c r="BG436" s="108"/>
      <c r="BH436" s="108"/>
      <c r="BI436" s="162" t="s">
        <v>278</v>
      </c>
      <c r="BJ436" s="158" t="s">
        <v>332</v>
      </c>
      <c r="BK436" s="162" t="s">
        <v>280</v>
      </c>
      <c r="BL436" s="138">
        <v>91</v>
      </c>
      <c r="BM436" s="160">
        <v>46043</v>
      </c>
      <c r="BN436" s="176">
        <v>2160201100</v>
      </c>
      <c r="BO436" s="158">
        <v>455</v>
      </c>
      <c r="BP436" s="160">
        <v>46043</v>
      </c>
      <c r="BQ436" s="172">
        <v>11758069</v>
      </c>
      <c r="BR436" s="136"/>
      <c r="BS436" s="137"/>
      <c r="BT436" s="108"/>
      <c r="BU436" s="108"/>
      <c r="BV436" s="108"/>
      <c r="BW436" s="108"/>
      <c r="BX436" s="108"/>
      <c r="BY436" s="161"/>
      <c r="BZ436" s="170"/>
      <c r="CA436" s="108"/>
      <c r="CB436" s="108"/>
      <c r="CC436" s="170"/>
      <c r="CD436" s="108"/>
      <c r="CE436" s="108"/>
      <c r="CF436" s="109"/>
      <c r="CG436" s="109"/>
      <c r="CH436" s="109"/>
      <c r="CI436" s="109"/>
      <c r="CJ436" s="109"/>
      <c r="CK436" s="109"/>
      <c r="CL436" s="109"/>
      <c r="CM436" s="109"/>
      <c r="CN436" s="109"/>
      <c r="CO436" s="109"/>
      <c r="CP436" s="109"/>
      <c r="CQ436" s="109"/>
      <c r="CR436" s="109"/>
      <c r="CS436" s="166" t="s">
        <v>2385</v>
      </c>
      <c r="CT436" s="168">
        <v>1121867955</v>
      </c>
      <c r="CU436" s="158">
        <v>204</v>
      </c>
      <c r="CV436" s="158" t="s">
        <v>759</v>
      </c>
      <c r="CW436" s="108"/>
      <c r="CX436" s="108"/>
      <c r="CY436" s="246">
        <v>8299</v>
      </c>
      <c r="CZ436" s="246" t="s">
        <v>290</v>
      </c>
      <c r="DA436" s="283">
        <f t="shared" si="21"/>
        <v>11758069</v>
      </c>
      <c r="DB436" s="284">
        <f t="shared" si="22"/>
        <v>0</v>
      </c>
      <c r="DC436" s="283">
        <f t="shared" si="23"/>
        <v>0</v>
      </c>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239" t="s">
        <v>2391</v>
      </c>
      <c r="EA436" s="157" t="s">
        <v>275</v>
      </c>
    </row>
    <row r="437" spans="1:131" hidden="1" x14ac:dyDescent="0.2">
      <c r="A437" s="164"/>
      <c r="B437" s="164" t="s">
        <v>2392</v>
      </c>
      <c r="C437" s="201">
        <v>40449424</v>
      </c>
      <c r="D437" s="108" t="s">
        <v>1328</v>
      </c>
      <c r="E437" s="164" t="s">
        <v>292</v>
      </c>
      <c r="F437" s="164" t="s">
        <v>1947</v>
      </c>
      <c r="G437" s="98">
        <v>46043</v>
      </c>
      <c r="H437" s="105">
        <v>11758069</v>
      </c>
      <c r="I437" s="164" t="s">
        <v>1086</v>
      </c>
      <c r="J437" s="98">
        <v>46043</v>
      </c>
      <c r="K437" s="98">
        <v>46189</v>
      </c>
      <c r="L437" s="164" t="s">
        <v>288</v>
      </c>
      <c r="M437" s="164" t="s">
        <v>288</v>
      </c>
      <c r="N437" s="164" t="s">
        <v>288</v>
      </c>
      <c r="O437" s="138">
        <v>5</v>
      </c>
      <c r="P437" s="105">
        <v>3279462</v>
      </c>
      <c r="Q437" s="169">
        <v>46043</v>
      </c>
      <c r="R437" s="160">
        <v>46081</v>
      </c>
      <c r="S437" s="105">
        <v>2399606</v>
      </c>
      <c r="T437" s="102">
        <v>46082</v>
      </c>
      <c r="U437" s="102">
        <v>46112</v>
      </c>
      <c r="V437" s="105">
        <v>2399606</v>
      </c>
      <c r="W437" s="160">
        <v>46113</v>
      </c>
      <c r="X437" s="160">
        <v>46142</v>
      </c>
      <c r="Y437" s="105">
        <v>2399606</v>
      </c>
      <c r="Z437" s="160">
        <v>46143</v>
      </c>
      <c r="AA437" s="160">
        <v>46173</v>
      </c>
      <c r="AB437" s="105">
        <v>1279789</v>
      </c>
      <c r="AC437" s="160">
        <v>46174</v>
      </c>
      <c r="AD437" s="160">
        <v>46189</v>
      </c>
      <c r="AE437" s="103"/>
      <c r="AF437" s="160"/>
      <c r="AG437" s="160"/>
      <c r="AH437" s="108"/>
      <c r="AI437" s="160"/>
      <c r="AJ437" s="160"/>
      <c r="AK437" s="170"/>
      <c r="AL437" s="108"/>
      <c r="AM437" s="108"/>
      <c r="AN437" s="170"/>
      <c r="AO437" s="108"/>
      <c r="AP437" s="108"/>
      <c r="AQ437" s="170"/>
      <c r="AR437" s="108"/>
      <c r="AS437" s="108"/>
      <c r="AT437" s="170"/>
      <c r="AU437" s="108"/>
      <c r="AV437" s="108"/>
      <c r="AW437" s="170"/>
      <c r="AX437" s="108"/>
      <c r="AY437" s="108"/>
      <c r="AZ437" s="108"/>
      <c r="BA437" s="108"/>
      <c r="BB437" s="108"/>
      <c r="BC437" s="108"/>
      <c r="BD437" s="108"/>
      <c r="BE437" s="108"/>
      <c r="BF437" s="108"/>
      <c r="BG437" s="108"/>
      <c r="BH437" s="108"/>
      <c r="BI437" s="162" t="s">
        <v>278</v>
      </c>
      <c r="BJ437" s="158" t="s">
        <v>332</v>
      </c>
      <c r="BK437" s="162" t="s">
        <v>280</v>
      </c>
      <c r="BL437" s="138">
        <v>91</v>
      </c>
      <c r="BM437" s="160">
        <v>46043</v>
      </c>
      <c r="BN437" s="176">
        <v>2160201100</v>
      </c>
      <c r="BO437" s="158">
        <v>400</v>
      </c>
      <c r="BP437" s="160">
        <v>46043</v>
      </c>
      <c r="BQ437" s="172">
        <v>11758069</v>
      </c>
      <c r="BR437" s="136"/>
      <c r="BS437" s="137"/>
      <c r="BT437" s="108"/>
      <c r="BU437" s="108"/>
      <c r="BV437" s="108"/>
      <c r="BW437" s="108"/>
      <c r="BX437" s="108"/>
      <c r="BY437" s="161"/>
      <c r="BZ437" s="170"/>
      <c r="CA437" s="108"/>
      <c r="CB437" s="108"/>
      <c r="CC437" s="170"/>
      <c r="CD437" s="108"/>
      <c r="CE437" s="108"/>
      <c r="CF437" s="109"/>
      <c r="CG437" s="109"/>
      <c r="CH437" s="109"/>
      <c r="CI437" s="109"/>
      <c r="CJ437" s="109"/>
      <c r="CK437" s="109"/>
      <c r="CL437" s="109"/>
      <c r="CM437" s="109"/>
      <c r="CN437" s="109"/>
      <c r="CO437" s="109"/>
      <c r="CP437" s="137"/>
      <c r="CQ437" s="109"/>
      <c r="CR437" s="109"/>
      <c r="CS437" s="166" t="s">
        <v>2385</v>
      </c>
      <c r="CT437" s="99">
        <v>40449424</v>
      </c>
      <c r="CU437" s="158">
        <v>204</v>
      </c>
      <c r="CV437" s="158" t="s">
        <v>759</v>
      </c>
      <c r="CW437" s="108"/>
      <c r="CX437" s="108"/>
      <c r="CY437" s="246">
        <v>8299</v>
      </c>
      <c r="CZ437" s="246" t="s">
        <v>290</v>
      </c>
      <c r="DA437" s="283">
        <f t="shared" si="21"/>
        <v>11758069</v>
      </c>
      <c r="DB437" s="284">
        <f t="shared" si="22"/>
        <v>0</v>
      </c>
      <c r="DC437" s="283">
        <f t="shared" si="23"/>
        <v>0</v>
      </c>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239" t="s">
        <v>2393</v>
      </c>
      <c r="EA437" s="157" t="s">
        <v>275</v>
      </c>
    </row>
    <row r="438" spans="1:131" hidden="1" x14ac:dyDescent="0.2">
      <c r="A438" s="164" t="s">
        <v>311</v>
      </c>
      <c r="B438" s="164" t="s">
        <v>2394</v>
      </c>
      <c r="C438" s="201">
        <v>12448615</v>
      </c>
      <c r="D438" s="164" t="s">
        <v>1008</v>
      </c>
      <c r="E438" s="164" t="s">
        <v>292</v>
      </c>
      <c r="F438" s="164" t="s">
        <v>2395</v>
      </c>
      <c r="G438" s="98">
        <v>46043</v>
      </c>
      <c r="H438" s="105">
        <v>15470392</v>
      </c>
      <c r="I438" s="164" t="s">
        <v>2066</v>
      </c>
      <c r="J438" s="98">
        <v>46043</v>
      </c>
      <c r="K438" s="98">
        <v>46179</v>
      </c>
      <c r="L438" s="164" t="s">
        <v>288</v>
      </c>
      <c r="M438" s="164" t="s">
        <v>288</v>
      </c>
      <c r="N438" s="164" t="s">
        <v>288</v>
      </c>
      <c r="O438" s="138">
        <v>5</v>
      </c>
      <c r="P438" s="105">
        <v>4629825</v>
      </c>
      <c r="Q438" s="169">
        <v>46043</v>
      </c>
      <c r="R438" s="160">
        <v>46081</v>
      </c>
      <c r="S438" s="105">
        <v>3387677</v>
      </c>
      <c r="T438" s="102">
        <v>46082</v>
      </c>
      <c r="U438" s="102">
        <v>46112</v>
      </c>
      <c r="V438" s="105">
        <v>3387677</v>
      </c>
      <c r="W438" s="160">
        <v>46113</v>
      </c>
      <c r="X438" s="160">
        <v>46142</v>
      </c>
      <c r="Y438" s="105">
        <v>3387677</v>
      </c>
      <c r="Z438" s="160">
        <v>46143</v>
      </c>
      <c r="AA438" s="160">
        <v>46173</v>
      </c>
      <c r="AB438" s="105">
        <v>677536</v>
      </c>
      <c r="AC438" s="160">
        <v>46174</v>
      </c>
      <c r="AD438" s="160">
        <v>46179</v>
      </c>
      <c r="AE438" s="103"/>
      <c r="AF438" s="160"/>
      <c r="AG438" s="160"/>
      <c r="AH438" s="170"/>
      <c r="AI438" s="108"/>
      <c r="AJ438" s="108"/>
      <c r="AK438" s="170"/>
      <c r="AL438" s="108"/>
      <c r="AM438" s="108"/>
      <c r="AN438" s="170"/>
      <c r="AO438" s="108"/>
      <c r="AP438" s="108"/>
      <c r="AQ438" s="170"/>
      <c r="AR438" s="108"/>
      <c r="AS438" s="108"/>
      <c r="AT438" s="170"/>
      <c r="AU438" s="108"/>
      <c r="AV438" s="108"/>
      <c r="AW438" s="170"/>
      <c r="AX438" s="108"/>
      <c r="AY438" s="108"/>
      <c r="AZ438" s="108"/>
      <c r="BA438" s="108"/>
      <c r="BB438" s="108"/>
      <c r="BC438" s="108"/>
      <c r="BD438" s="108"/>
      <c r="BE438" s="108"/>
      <c r="BF438" s="108"/>
      <c r="BG438" s="108"/>
      <c r="BH438" s="108"/>
      <c r="BI438" s="162" t="s">
        <v>278</v>
      </c>
      <c r="BJ438" s="158" t="s">
        <v>332</v>
      </c>
      <c r="BK438" s="162" t="s">
        <v>280</v>
      </c>
      <c r="BL438" s="138">
        <v>91</v>
      </c>
      <c r="BM438" s="160">
        <v>46043</v>
      </c>
      <c r="BN438" s="176">
        <v>2160201100</v>
      </c>
      <c r="BO438" s="158">
        <v>369</v>
      </c>
      <c r="BP438" s="160">
        <v>46043</v>
      </c>
      <c r="BQ438" s="172">
        <v>15470392</v>
      </c>
      <c r="BR438" s="136"/>
      <c r="BS438" s="137"/>
      <c r="BT438" s="108"/>
      <c r="BU438" s="108"/>
      <c r="BV438" s="108"/>
      <c r="BW438" s="108"/>
      <c r="BX438" s="108"/>
      <c r="BY438" s="161"/>
      <c r="BZ438" s="170"/>
      <c r="CA438" s="108"/>
      <c r="CB438" s="108"/>
      <c r="CC438" s="170"/>
      <c r="CD438" s="108"/>
      <c r="CE438" s="108"/>
      <c r="CF438" s="109"/>
      <c r="CG438" s="109"/>
      <c r="CH438" s="109"/>
      <c r="CI438" s="109"/>
      <c r="CJ438" s="109"/>
      <c r="CK438" s="109"/>
      <c r="CL438" s="109"/>
      <c r="CM438" s="109"/>
      <c r="CN438" s="109"/>
      <c r="CO438" s="109"/>
      <c r="CP438" s="109"/>
      <c r="CQ438" s="109"/>
      <c r="CR438" s="109"/>
      <c r="CS438" s="179" t="s">
        <v>2396</v>
      </c>
      <c r="CT438" s="167">
        <v>12448615.699999999</v>
      </c>
      <c r="CU438" s="158">
        <v>204</v>
      </c>
      <c r="CV438" s="158" t="s">
        <v>759</v>
      </c>
      <c r="CW438" s="108"/>
      <c r="CX438" s="108"/>
      <c r="CY438" s="138">
        <v>7490</v>
      </c>
      <c r="CZ438" s="138" t="s">
        <v>290</v>
      </c>
      <c r="DA438" s="283">
        <f t="shared" si="21"/>
        <v>15470392</v>
      </c>
      <c r="DB438" s="284">
        <f t="shared" si="22"/>
        <v>0</v>
      </c>
      <c r="DC438" s="283">
        <f t="shared" si="23"/>
        <v>0</v>
      </c>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239" t="s">
        <v>2397</v>
      </c>
      <c r="EA438" s="157" t="s">
        <v>275</v>
      </c>
    </row>
    <row r="439" spans="1:131" hidden="1" x14ac:dyDescent="0.2">
      <c r="A439" s="164" t="s">
        <v>311</v>
      </c>
      <c r="B439" s="164" t="s">
        <v>2398</v>
      </c>
      <c r="C439" s="201">
        <v>11255841</v>
      </c>
      <c r="D439" s="164" t="s">
        <v>1017</v>
      </c>
      <c r="E439" s="164" t="s">
        <v>292</v>
      </c>
      <c r="F439" s="164" t="s">
        <v>2395</v>
      </c>
      <c r="G439" s="98">
        <v>46043</v>
      </c>
      <c r="H439" s="105">
        <v>15470392</v>
      </c>
      <c r="I439" s="164" t="s">
        <v>2066</v>
      </c>
      <c r="J439" s="98">
        <v>46043</v>
      </c>
      <c r="K439" s="98">
        <v>46179</v>
      </c>
      <c r="L439" s="164" t="s">
        <v>288</v>
      </c>
      <c r="M439" s="164" t="s">
        <v>288</v>
      </c>
      <c r="N439" s="164" t="s">
        <v>288</v>
      </c>
      <c r="O439" s="138">
        <v>5</v>
      </c>
      <c r="P439" s="105">
        <v>4629825</v>
      </c>
      <c r="Q439" s="169">
        <v>46043</v>
      </c>
      <c r="R439" s="160">
        <v>46081</v>
      </c>
      <c r="S439" s="105">
        <v>3387677</v>
      </c>
      <c r="T439" s="102">
        <v>46082</v>
      </c>
      <c r="U439" s="102">
        <v>46112</v>
      </c>
      <c r="V439" s="105">
        <v>3387677</v>
      </c>
      <c r="W439" s="160">
        <v>46113</v>
      </c>
      <c r="X439" s="160">
        <v>46142</v>
      </c>
      <c r="Y439" s="105">
        <v>3387677</v>
      </c>
      <c r="Z439" s="160">
        <v>46143</v>
      </c>
      <c r="AA439" s="160">
        <v>46173</v>
      </c>
      <c r="AB439" s="105">
        <v>677536</v>
      </c>
      <c r="AC439" s="160">
        <v>46174</v>
      </c>
      <c r="AD439" s="160">
        <v>46179</v>
      </c>
      <c r="AE439" s="103"/>
      <c r="AF439" s="160"/>
      <c r="AG439" s="160"/>
      <c r="AH439" s="108"/>
      <c r="AI439" s="160"/>
      <c r="AJ439" s="160"/>
      <c r="AK439" s="170"/>
      <c r="AL439" s="108"/>
      <c r="AM439" s="108"/>
      <c r="AN439" s="170"/>
      <c r="AO439" s="108"/>
      <c r="AP439" s="108"/>
      <c r="AQ439" s="170"/>
      <c r="AR439" s="108"/>
      <c r="AS439" s="108"/>
      <c r="AT439" s="170"/>
      <c r="AU439" s="108"/>
      <c r="AV439" s="108"/>
      <c r="AW439" s="170"/>
      <c r="AX439" s="108"/>
      <c r="AY439" s="108"/>
      <c r="AZ439" s="108"/>
      <c r="BA439" s="108"/>
      <c r="BB439" s="108"/>
      <c r="BC439" s="108"/>
      <c r="BD439" s="108"/>
      <c r="BE439" s="108"/>
      <c r="BF439" s="108"/>
      <c r="BG439" s="108"/>
      <c r="BH439" s="108"/>
      <c r="BI439" s="162" t="s">
        <v>278</v>
      </c>
      <c r="BJ439" s="158" t="s">
        <v>332</v>
      </c>
      <c r="BK439" s="162" t="s">
        <v>280</v>
      </c>
      <c r="BL439" s="138">
        <v>91</v>
      </c>
      <c r="BM439" s="160">
        <v>46043</v>
      </c>
      <c r="BN439" s="176">
        <v>2160201100</v>
      </c>
      <c r="BO439" s="158">
        <v>368</v>
      </c>
      <c r="BP439" s="160">
        <v>46043</v>
      </c>
      <c r="BQ439" s="172">
        <v>15470392</v>
      </c>
      <c r="BR439" s="136"/>
      <c r="BS439" s="137"/>
      <c r="BT439" s="108"/>
      <c r="BU439" s="108"/>
      <c r="BV439" s="108"/>
      <c r="BW439" s="108"/>
      <c r="BX439" s="108"/>
      <c r="BY439" s="161"/>
      <c r="BZ439" s="170"/>
      <c r="CA439" s="108"/>
      <c r="CB439" s="108"/>
      <c r="CC439" s="170"/>
      <c r="CD439" s="108"/>
      <c r="CE439" s="108"/>
      <c r="CF439" s="109"/>
      <c r="CG439" s="109"/>
      <c r="CH439" s="109"/>
      <c r="CI439" s="109"/>
      <c r="CJ439" s="109"/>
      <c r="CK439" s="109"/>
      <c r="CL439" s="109"/>
      <c r="CM439" s="109"/>
      <c r="CN439" s="109"/>
      <c r="CO439" s="109"/>
      <c r="CP439" s="137"/>
      <c r="CQ439" s="109"/>
      <c r="CR439" s="109"/>
      <c r="CS439" s="179" t="s">
        <v>2396</v>
      </c>
      <c r="CT439" s="168">
        <v>11255841</v>
      </c>
      <c r="CU439" s="158">
        <v>204</v>
      </c>
      <c r="CV439" s="158" t="s">
        <v>759</v>
      </c>
      <c r="CW439" s="108"/>
      <c r="CX439" s="108"/>
      <c r="CY439" s="138">
        <v>7490</v>
      </c>
      <c r="CZ439" s="138" t="s">
        <v>290</v>
      </c>
      <c r="DA439" s="283">
        <f t="shared" si="21"/>
        <v>15470392</v>
      </c>
      <c r="DB439" s="284">
        <f t="shared" si="22"/>
        <v>0</v>
      </c>
      <c r="DC439" s="283">
        <f t="shared" si="23"/>
        <v>0</v>
      </c>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239" t="s">
        <v>2399</v>
      </c>
      <c r="EA439" s="157" t="s">
        <v>275</v>
      </c>
    </row>
    <row r="440" spans="1:131" hidden="1" x14ac:dyDescent="0.2">
      <c r="A440" s="164" t="s">
        <v>311</v>
      </c>
      <c r="B440" s="164" t="s">
        <v>2400</v>
      </c>
      <c r="C440" s="201">
        <v>86071191</v>
      </c>
      <c r="D440" s="164" t="s">
        <v>1018</v>
      </c>
      <c r="E440" s="164" t="s">
        <v>292</v>
      </c>
      <c r="F440" s="164" t="s">
        <v>2395</v>
      </c>
      <c r="G440" s="98">
        <v>46043</v>
      </c>
      <c r="H440" s="105">
        <v>15470392</v>
      </c>
      <c r="I440" s="164" t="s">
        <v>2066</v>
      </c>
      <c r="J440" s="98">
        <v>46043</v>
      </c>
      <c r="K440" s="98">
        <v>46179</v>
      </c>
      <c r="L440" s="164" t="s">
        <v>288</v>
      </c>
      <c r="M440" s="164" t="s">
        <v>288</v>
      </c>
      <c r="N440" s="164" t="s">
        <v>288</v>
      </c>
      <c r="O440" s="138">
        <v>5</v>
      </c>
      <c r="P440" s="105">
        <v>4629825</v>
      </c>
      <c r="Q440" s="169">
        <v>46043</v>
      </c>
      <c r="R440" s="160">
        <v>46081</v>
      </c>
      <c r="S440" s="105">
        <v>3387677</v>
      </c>
      <c r="T440" s="102">
        <v>46082</v>
      </c>
      <c r="U440" s="102">
        <v>46112</v>
      </c>
      <c r="V440" s="105">
        <v>3387677</v>
      </c>
      <c r="W440" s="160">
        <v>46113</v>
      </c>
      <c r="X440" s="160">
        <v>46142</v>
      </c>
      <c r="Y440" s="105">
        <v>3387677</v>
      </c>
      <c r="Z440" s="160">
        <v>46143</v>
      </c>
      <c r="AA440" s="160">
        <v>46173</v>
      </c>
      <c r="AB440" s="105">
        <v>677536</v>
      </c>
      <c r="AC440" s="160">
        <v>46174</v>
      </c>
      <c r="AD440" s="160">
        <v>46179</v>
      </c>
      <c r="AE440" s="103"/>
      <c r="AF440" s="160"/>
      <c r="AG440" s="160"/>
      <c r="AH440" s="108"/>
      <c r="AI440" s="160"/>
      <c r="AJ440" s="160"/>
      <c r="AK440" s="170"/>
      <c r="AL440" s="108"/>
      <c r="AM440" s="108"/>
      <c r="AN440" s="170"/>
      <c r="AO440" s="108"/>
      <c r="AP440" s="108"/>
      <c r="AQ440" s="170"/>
      <c r="AR440" s="108"/>
      <c r="AS440" s="108"/>
      <c r="AT440" s="170"/>
      <c r="AU440" s="108"/>
      <c r="AV440" s="108"/>
      <c r="AW440" s="170"/>
      <c r="AX440" s="108"/>
      <c r="AY440" s="108"/>
      <c r="AZ440" s="108"/>
      <c r="BA440" s="108"/>
      <c r="BB440" s="108"/>
      <c r="BC440" s="108"/>
      <c r="BD440" s="108"/>
      <c r="BE440" s="108"/>
      <c r="BF440" s="108"/>
      <c r="BG440" s="108"/>
      <c r="BH440" s="108"/>
      <c r="BI440" s="162" t="s">
        <v>278</v>
      </c>
      <c r="BJ440" s="158" t="s">
        <v>332</v>
      </c>
      <c r="BK440" s="162" t="s">
        <v>280</v>
      </c>
      <c r="BL440" s="138">
        <v>91</v>
      </c>
      <c r="BM440" s="160">
        <v>46043</v>
      </c>
      <c r="BN440" s="176">
        <v>2160201100</v>
      </c>
      <c r="BO440" s="158">
        <v>412</v>
      </c>
      <c r="BP440" s="160">
        <v>46043</v>
      </c>
      <c r="BQ440" s="172">
        <v>15470392</v>
      </c>
      <c r="BR440" s="136"/>
      <c r="BS440" s="137"/>
      <c r="BT440" s="108"/>
      <c r="BU440" s="108"/>
      <c r="BV440" s="108"/>
      <c r="BW440" s="108"/>
      <c r="BX440" s="108"/>
      <c r="BY440" s="161"/>
      <c r="BZ440" s="170"/>
      <c r="CA440" s="108"/>
      <c r="CB440" s="108"/>
      <c r="CC440" s="170"/>
      <c r="CD440" s="108"/>
      <c r="CE440" s="108"/>
      <c r="CF440" s="109"/>
      <c r="CG440" s="109"/>
      <c r="CH440" s="109"/>
      <c r="CI440" s="109"/>
      <c r="CJ440" s="109"/>
      <c r="CK440" s="109"/>
      <c r="CL440" s="109"/>
      <c r="CM440" s="109"/>
      <c r="CN440" s="109"/>
      <c r="CO440" s="109"/>
      <c r="CP440" s="137"/>
      <c r="CQ440" s="109"/>
      <c r="CR440" s="109"/>
      <c r="CS440" s="179" t="s">
        <v>2396</v>
      </c>
      <c r="CT440" s="168">
        <v>86071191</v>
      </c>
      <c r="CU440" s="158">
        <v>204</v>
      </c>
      <c r="CV440" s="158" t="s">
        <v>759</v>
      </c>
      <c r="CW440" s="108"/>
      <c r="CX440" s="108"/>
      <c r="CY440" s="162">
        <v>7490</v>
      </c>
      <c r="CZ440" s="162" t="s">
        <v>290</v>
      </c>
      <c r="DA440" s="283">
        <f t="shared" si="21"/>
        <v>15470392</v>
      </c>
      <c r="DB440" s="284">
        <f t="shared" si="22"/>
        <v>0</v>
      </c>
      <c r="DC440" s="283">
        <f t="shared" si="23"/>
        <v>0</v>
      </c>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239" t="s">
        <v>2401</v>
      </c>
      <c r="EA440" s="157" t="s">
        <v>275</v>
      </c>
    </row>
    <row r="441" spans="1:131" hidden="1" x14ac:dyDescent="0.2">
      <c r="A441" s="164" t="s">
        <v>311</v>
      </c>
      <c r="B441" s="164" t="s">
        <v>2402</v>
      </c>
      <c r="C441" s="201">
        <v>40442902</v>
      </c>
      <c r="D441" s="164" t="s">
        <v>1019</v>
      </c>
      <c r="E441" s="164" t="s">
        <v>292</v>
      </c>
      <c r="F441" s="164" t="s">
        <v>2395</v>
      </c>
      <c r="G441" s="98">
        <v>46043</v>
      </c>
      <c r="H441" s="105">
        <v>15470392</v>
      </c>
      <c r="I441" s="164" t="s">
        <v>2066</v>
      </c>
      <c r="J441" s="98">
        <v>46043</v>
      </c>
      <c r="K441" s="98">
        <v>46179</v>
      </c>
      <c r="L441" s="164" t="s">
        <v>288</v>
      </c>
      <c r="M441" s="164" t="s">
        <v>288</v>
      </c>
      <c r="N441" s="164" t="s">
        <v>288</v>
      </c>
      <c r="O441" s="138">
        <v>5</v>
      </c>
      <c r="P441" s="105">
        <v>4629825</v>
      </c>
      <c r="Q441" s="169">
        <v>46043</v>
      </c>
      <c r="R441" s="160">
        <v>46081</v>
      </c>
      <c r="S441" s="105">
        <v>3387677</v>
      </c>
      <c r="T441" s="102">
        <v>46082</v>
      </c>
      <c r="U441" s="102">
        <v>46112</v>
      </c>
      <c r="V441" s="105">
        <v>3387677</v>
      </c>
      <c r="W441" s="160">
        <v>46113</v>
      </c>
      <c r="X441" s="160">
        <v>46142</v>
      </c>
      <c r="Y441" s="105">
        <v>3387677</v>
      </c>
      <c r="Z441" s="160">
        <v>46143</v>
      </c>
      <c r="AA441" s="160">
        <v>46173</v>
      </c>
      <c r="AB441" s="105">
        <v>677536</v>
      </c>
      <c r="AC441" s="160">
        <v>46174</v>
      </c>
      <c r="AD441" s="160">
        <v>46179</v>
      </c>
      <c r="AE441" s="103"/>
      <c r="AF441" s="160"/>
      <c r="AG441" s="160"/>
      <c r="AH441" s="170"/>
      <c r="AI441" s="108"/>
      <c r="AJ441" s="108"/>
      <c r="AK441" s="170"/>
      <c r="AL441" s="108"/>
      <c r="AM441" s="108"/>
      <c r="AN441" s="170"/>
      <c r="AO441" s="108"/>
      <c r="AP441" s="108"/>
      <c r="AQ441" s="170"/>
      <c r="AR441" s="108"/>
      <c r="AS441" s="108"/>
      <c r="AT441" s="170"/>
      <c r="AU441" s="108"/>
      <c r="AV441" s="108"/>
      <c r="AW441" s="170"/>
      <c r="AX441" s="108"/>
      <c r="AY441" s="108"/>
      <c r="AZ441" s="108"/>
      <c r="BA441" s="108"/>
      <c r="BB441" s="108"/>
      <c r="BC441" s="108"/>
      <c r="BD441" s="108"/>
      <c r="BE441" s="108"/>
      <c r="BF441" s="108"/>
      <c r="BG441" s="108"/>
      <c r="BH441" s="108"/>
      <c r="BI441" s="162" t="s">
        <v>278</v>
      </c>
      <c r="BJ441" s="158" t="s">
        <v>332</v>
      </c>
      <c r="BK441" s="162" t="s">
        <v>280</v>
      </c>
      <c r="BL441" s="138">
        <v>91</v>
      </c>
      <c r="BM441" s="160">
        <v>46043</v>
      </c>
      <c r="BN441" s="176">
        <v>2160201100</v>
      </c>
      <c r="BO441" s="158">
        <v>399</v>
      </c>
      <c r="BP441" s="160">
        <v>46043</v>
      </c>
      <c r="BQ441" s="172">
        <v>15470392</v>
      </c>
      <c r="BR441" s="136"/>
      <c r="BS441" s="137"/>
      <c r="BT441" s="108"/>
      <c r="BU441" s="108"/>
      <c r="BV441" s="108"/>
      <c r="BW441" s="108"/>
      <c r="BX441" s="108"/>
      <c r="BY441" s="161"/>
      <c r="BZ441" s="170"/>
      <c r="CA441" s="108"/>
      <c r="CB441" s="108"/>
      <c r="CC441" s="170"/>
      <c r="CD441" s="108"/>
      <c r="CE441" s="108"/>
      <c r="CF441" s="109"/>
      <c r="CG441" s="109"/>
      <c r="CH441" s="109"/>
      <c r="CI441" s="109"/>
      <c r="CJ441" s="109"/>
      <c r="CK441" s="109"/>
      <c r="CL441" s="109"/>
      <c r="CM441" s="109"/>
      <c r="CN441" s="109"/>
      <c r="CO441" s="109"/>
      <c r="CP441" s="109"/>
      <c r="CQ441" s="109"/>
      <c r="CR441" s="109"/>
      <c r="CS441" s="179" t="s">
        <v>2396</v>
      </c>
      <c r="CT441" s="167">
        <v>40442902</v>
      </c>
      <c r="CU441" s="158">
        <v>204</v>
      </c>
      <c r="CV441" s="158" t="s">
        <v>759</v>
      </c>
      <c r="CW441" s="108"/>
      <c r="CX441" s="108"/>
      <c r="CY441" s="138">
        <v>7490</v>
      </c>
      <c r="CZ441" s="138" t="s">
        <v>290</v>
      </c>
      <c r="DA441" s="283">
        <f t="shared" si="21"/>
        <v>15470392</v>
      </c>
      <c r="DB441" s="284">
        <f t="shared" si="22"/>
        <v>0</v>
      </c>
      <c r="DC441" s="283">
        <f t="shared" si="23"/>
        <v>0</v>
      </c>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239" t="s">
        <v>2403</v>
      </c>
      <c r="EA441" s="157" t="s">
        <v>275</v>
      </c>
    </row>
    <row r="442" spans="1:131" hidden="1" x14ac:dyDescent="0.2">
      <c r="A442" s="164" t="s">
        <v>311</v>
      </c>
      <c r="B442" s="164" t="s">
        <v>2404</v>
      </c>
      <c r="C442" s="201">
        <v>82389505</v>
      </c>
      <c r="D442" s="204" t="s">
        <v>1023</v>
      </c>
      <c r="E442" s="164" t="s">
        <v>292</v>
      </c>
      <c r="F442" s="164" t="s">
        <v>2395</v>
      </c>
      <c r="G442" s="98">
        <v>46043</v>
      </c>
      <c r="H442" s="105">
        <v>15470392</v>
      </c>
      <c r="I442" s="164" t="s">
        <v>2066</v>
      </c>
      <c r="J442" s="98">
        <v>46043</v>
      </c>
      <c r="K442" s="98">
        <v>46179</v>
      </c>
      <c r="L442" s="164" t="s">
        <v>288</v>
      </c>
      <c r="M442" s="164" t="s">
        <v>288</v>
      </c>
      <c r="N442" s="164" t="s">
        <v>288</v>
      </c>
      <c r="O442" s="138">
        <v>5</v>
      </c>
      <c r="P442" s="105">
        <v>4629825</v>
      </c>
      <c r="Q442" s="169">
        <v>46043</v>
      </c>
      <c r="R442" s="160">
        <v>46081</v>
      </c>
      <c r="S442" s="105">
        <v>3387677</v>
      </c>
      <c r="T442" s="102">
        <v>46082</v>
      </c>
      <c r="U442" s="102">
        <v>46112</v>
      </c>
      <c r="V442" s="105">
        <v>3387677</v>
      </c>
      <c r="W442" s="160">
        <v>46113</v>
      </c>
      <c r="X442" s="160">
        <v>46142</v>
      </c>
      <c r="Y442" s="105">
        <v>3387677</v>
      </c>
      <c r="Z442" s="160">
        <v>46143</v>
      </c>
      <c r="AA442" s="160">
        <v>46173</v>
      </c>
      <c r="AB442" s="105">
        <v>677536</v>
      </c>
      <c r="AC442" s="160">
        <v>46174</v>
      </c>
      <c r="AD442" s="160">
        <v>46179</v>
      </c>
      <c r="AE442" s="103"/>
      <c r="AF442" s="160"/>
      <c r="AG442" s="160"/>
      <c r="AH442" s="108"/>
      <c r="AI442" s="160"/>
      <c r="AJ442" s="160"/>
      <c r="AK442" s="170"/>
      <c r="AL442" s="108"/>
      <c r="AM442" s="108"/>
      <c r="AN442" s="170"/>
      <c r="AO442" s="108"/>
      <c r="AP442" s="108"/>
      <c r="AQ442" s="170"/>
      <c r="AR442" s="108"/>
      <c r="AS442" s="108"/>
      <c r="AT442" s="170"/>
      <c r="AU442" s="108"/>
      <c r="AV442" s="108"/>
      <c r="AW442" s="170"/>
      <c r="AX442" s="108"/>
      <c r="AY442" s="108"/>
      <c r="AZ442" s="108"/>
      <c r="BA442" s="108"/>
      <c r="BB442" s="108"/>
      <c r="BC442" s="108"/>
      <c r="BD442" s="108"/>
      <c r="BE442" s="108"/>
      <c r="BF442" s="108"/>
      <c r="BG442" s="108"/>
      <c r="BH442" s="108"/>
      <c r="BI442" s="162" t="s">
        <v>278</v>
      </c>
      <c r="BJ442" s="158" t="s">
        <v>332</v>
      </c>
      <c r="BK442" s="162" t="s">
        <v>280</v>
      </c>
      <c r="BL442" s="138">
        <v>91</v>
      </c>
      <c r="BM442" s="160">
        <v>46043</v>
      </c>
      <c r="BN442" s="176">
        <v>2160201100</v>
      </c>
      <c r="BO442" s="158">
        <v>410</v>
      </c>
      <c r="BP442" s="160">
        <v>46043</v>
      </c>
      <c r="BQ442" s="172">
        <v>15470392</v>
      </c>
      <c r="BR442" s="136"/>
      <c r="BS442" s="137"/>
      <c r="BT442" s="108"/>
      <c r="BU442" s="108"/>
      <c r="BV442" s="108"/>
      <c r="BW442" s="108"/>
      <c r="BX442" s="108"/>
      <c r="BY442" s="161"/>
      <c r="BZ442" s="170"/>
      <c r="CA442" s="108"/>
      <c r="CB442" s="108"/>
      <c r="CC442" s="170"/>
      <c r="CD442" s="108"/>
      <c r="CE442" s="108"/>
      <c r="CF442" s="109"/>
      <c r="CG442" s="109"/>
      <c r="CH442" s="109"/>
      <c r="CI442" s="109"/>
      <c r="CJ442" s="109"/>
      <c r="CK442" s="109"/>
      <c r="CL442" s="109"/>
      <c r="CM442" s="109"/>
      <c r="CN442" s="109"/>
      <c r="CO442" s="109"/>
      <c r="CP442" s="137"/>
      <c r="CQ442" s="109"/>
      <c r="CR442" s="109"/>
      <c r="CS442" s="179" t="s">
        <v>2396</v>
      </c>
      <c r="CT442" s="167">
        <v>82389505</v>
      </c>
      <c r="CU442" s="158">
        <v>204</v>
      </c>
      <c r="CV442" s="158" t="s">
        <v>759</v>
      </c>
      <c r="CW442" s="108"/>
      <c r="CX442" s="108"/>
      <c r="CY442" s="162">
        <v>8559</v>
      </c>
      <c r="CZ442" s="162" t="s">
        <v>809</v>
      </c>
      <c r="DA442" s="283">
        <f t="shared" si="21"/>
        <v>15470392</v>
      </c>
      <c r="DB442" s="284">
        <f t="shared" si="22"/>
        <v>0</v>
      </c>
      <c r="DC442" s="283">
        <f t="shared" si="23"/>
        <v>0</v>
      </c>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239" t="s">
        <v>2405</v>
      </c>
      <c r="EA442" s="157" t="s">
        <v>275</v>
      </c>
    </row>
    <row r="443" spans="1:131" hidden="1" x14ac:dyDescent="0.2">
      <c r="A443" s="164" t="s">
        <v>311</v>
      </c>
      <c r="B443" s="164" t="s">
        <v>2406</v>
      </c>
      <c r="C443" s="201">
        <v>1121844931</v>
      </c>
      <c r="D443" s="204" t="s">
        <v>1024</v>
      </c>
      <c r="E443" s="164" t="s">
        <v>292</v>
      </c>
      <c r="F443" s="164" t="s">
        <v>2395</v>
      </c>
      <c r="G443" s="98">
        <v>46043</v>
      </c>
      <c r="H443" s="105">
        <v>15470392</v>
      </c>
      <c r="I443" s="164" t="s">
        <v>2066</v>
      </c>
      <c r="J443" s="98">
        <v>46043</v>
      </c>
      <c r="K443" s="98">
        <v>46179</v>
      </c>
      <c r="L443" s="164" t="s">
        <v>288</v>
      </c>
      <c r="M443" s="164" t="s">
        <v>288</v>
      </c>
      <c r="N443" s="164" t="s">
        <v>288</v>
      </c>
      <c r="O443" s="138">
        <v>5</v>
      </c>
      <c r="P443" s="105">
        <v>4629825</v>
      </c>
      <c r="Q443" s="169">
        <v>46043</v>
      </c>
      <c r="R443" s="160">
        <v>46081</v>
      </c>
      <c r="S443" s="105">
        <v>3387677</v>
      </c>
      <c r="T443" s="102">
        <v>46082</v>
      </c>
      <c r="U443" s="102">
        <v>46112</v>
      </c>
      <c r="V443" s="105">
        <v>3387677</v>
      </c>
      <c r="W443" s="160">
        <v>46113</v>
      </c>
      <c r="X443" s="160">
        <v>46142</v>
      </c>
      <c r="Y443" s="105">
        <v>3387677</v>
      </c>
      <c r="Z443" s="160">
        <v>46143</v>
      </c>
      <c r="AA443" s="160">
        <v>46173</v>
      </c>
      <c r="AB443" s="105">
        <v>677536</v>
      </c>
      <c r="AC443" s="160">
        <v>46174</v>
      </c>
      <c r="AD443" s="160">
        <v>46179</v>
      </c>
      <c r="AE443" s="103"/>
      <c r="AF443" s="160"/>
      <c r="AG443" s="160"/>
      <c r="AH443" s="170"/>
      <c r="AI443" s="108"/>
      <c r="AJ443" s="108"/>
      <c r="AK443" s="170"/>
      <c r="AL443" s="108"/>
      <c r="AM443" s="108"/>
      <c r="AN443" s="170"/>
      <c r="AO443" s="108"/>
      <c r="AP443" s="108"/>
      <c r="AQ443" s="170"/>
      <c r="AR443" s="108"/>
      <c r="AS443" s="108"/>
      <c r="AT443" s="170"/>
      <c r="AU443" s="108"/>
      <c r="AV443" s="108"/>
      <c r="AW443" s="170"/>
      <c r="AX443" s="108"/>
      <c r="AY443" s="108"/>
      <c r="AZ443" s="108"/>
      <c r="BA443" s="108"/>
      <c r="BB443" s="108"/>
      <c r="BC443" s="108"/>
      <c r="BD443" s="108"/>
      <c r="BE443" s="108"/>
      <c r="BF443" s="108"/>
      <c r="BG443" s="108"/>
      <c r="BH443" s="108"/>
      <c r="BI443" s="162" t="s">
        <v>278</v>
      </c>
      <c r="BJ443" s="158" t="s">
        <v>332</v>
      </c>
      <c r="BK443" s="162" t="s">
        <v>280</v>
      </c>
      <c r="BL443" s="138">
        <v>91</v>
      </c>
      <c r="BM443" s="160">
        <v>46043</v>
      </c>
      <c r="BN443" s="176">
        <v>2160201100</v>
      </c>
      <c r="BO443" s="158">
        <v>444</v>
      </c>
      <c r="BP443" s="160">
        <v>46043</v>
      </c>
      <c r="BQ443" s="172">
        <v>15470392</v>
      </c>
      <c r="BR443" s="136"/>
      <c r="BS443" s="137"/>
      <c r="BT443" s="108"/>
      <c r="BU443" s="108"/>
      <c r="BV443" s="108"/>
      <c r="BW443" s="108"/>
      <c r="BX443" s="108"/>
      <c r="BY443" s="161"/>
      <c r="BZ443" s="170"/>
      <c r="CA443" s="108"/>
      <c r="CB443" s="108"/>
      <c r="CC443" s="170"/>
      <c r="CD443" s="108"/>
      <c r="CE443" s="108"/>
      <c r="CF443" s="109"/>
      <c r="CG443" s="109"/>
      <c r="CH443" s="109"/>
      <c r="CI443" s="109"/>
      <c r="CJ443" s="109"/>
      <c r="CK443" s="109"/>
      <c r="CL443" s="109"/>
      <c r="CM443" s="109"/>
      <c r="CN443" s="109"/>
      <c r="CO443" s="109"/>
      <c r="CP443" s="109"/>
      <c r="CQ443" s="109"/>
      <c r="CR443" s="109"/>
      <c r="CS443" s="179" t="s">
        <v>2396</v>
      </c>
      <c r="CT443" s="167">
        <v>1121844931</v>
      </c>
      <c r="CU443" s="158">
        <v>204</v>
      </c>
      <c r="CV443" s="158" t="s">
        <v>759</v>
      </c>
      <c r="CW443" s="108"/>
      <c r="CX443" s="108"/>
      <c r="CY443" s="162">
        <v>8299</v>
      </c>
      <c r="CZ443" s="162" t="s">
        <v>290</v>
      </c>
      <c r="DA443" s="283">
        <f t="shared" si="21"/>
        <v>15470392</v>
      </c>
      <c r="DB443" s="284">
        <f t="shared" si="22"/>
        <v>0</v>
      </c>
      <c r="DC443" s="283">
        <f t="shared" si="23"/>
        <v>0</v>
      </c>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239" t="s">
        <v>2407</v>
      </c>
      <c r="EA443" s="157" t="s">
        <v>275</v>
      </c>
    </row>
    <row r="444" spans="1:131" hidden="1" x14ac:dyDescent="0.2">
      <c r="A444" s="164" t="s">
        <v>311</v>
      </c>
      <c r="B444" s="164" t="s">
        <v>2408</v>
      </c>
      <c r="C444" s="201">
        <v>40329056</v>
      </c>
      <c r="D444" s="164" t="s">
        <v>1026</v>
      </c>
      <c r="E444" s="164" t="s">
        <v>292</v>
      </c>
      <c r="F444" s="164" t="s">
        <v>2395</v>
      </c>
      <c r="G444" s="98">
        <v>46043</v>
      </c>
      <c r="H444" s="105">
        <v>15470392</v>
      </c>
      <c r="I444" s="164" t="s">
        <v>2066</v>
      </c>
      <c r="J444" s="98">
        <v>46043</v>
      </c>
      <c r="K444" s="98">
        <v>46179</v>
      </c>
      <c r="L444" s="164" t="s">
        <v>288</v>
      </c>
      <c r="M444" s="164" t="s">
        <v>288</v>
      </c>
      <c r="N444" s="164" t="s">
        <v>288</v>
      </c>
      <c r="O444" s="138">
        <v>5</v>
      </c>
      <c r="P444" s="105">
        <v>4629825</v>
      </c>
      <c r="Q444" s="169">
        <v>46043</v>
      </c>
      <c r="R444" s="160">
        <v>46081</v>
      </c>
      <c r="S444" s="105">
        <v>3387677</v>
      </c>
      <c r="T444" s="102">
        <v>46082</v>
      </c>
      <c r="U444" s="102">
        <v>46112</v>
      </c>
      <c r="V444" s="105">
        <v>3387677</v>
      </c>
      <c r="W444" s="160">
        <v>46113</v>
      </c>
      <c r="X444" s="160">
        <v>46142</v>
      </c>
      <c r="Y444" s="105">
        <v>3387677</v>
      </c>
      <c r="Z444" s="160">
        <v>46143</v>
      </c>
      <c r="AA444" s="160">
        <v>46173</v>
      </c>
      <c r="AB444" s="105">
        <v>677536</v>
      </c>
      <c r="AC444" s="160">
        <v>46174</v>
      </c>
      <c r="AD444" s="160">
        <v>46179</v>
      </c>
      <c r="AE444" s="103"/>
      <c r="AF444" s="160"/>
      <c r="AG444" s="160"/>
      <c r="AH444" s="108"/>
      <c r="AI444" s="160"/>
      <c r="AJ444" s="160"/>
      <c r="AK444" s="170"/>
      <c r="AL444" s="108"/>
      <c r="AM444" s="108"/>
      <c r="AN444" s="170"/>
      <c r="AO444" s="108"/>
      <c r="AP444" s="108"/>
      <c r="AQ444" s="170"/>
      <c r="AR444" s="108"/>
      <c r="AS444" s="108"/>
      <c r="AT444" s="170"/>
      <c r="AU444" s="108"/>
      <c r="AV444" s="108"/>
      <c r="AW444" s="170"/>
      <c r="AX444" s="108"/>
      <c r="AY444" s="108"/>
      <c r="AZ444" s="108"/>
      <c r="BA444" s="108"/>
      <c r="BB444" s="108"/>
      <c r="BC444" s="108"/>
      <c r="BD444" s="108"/>
      <c r="BE444" s="108"/>
      <c r="BF444" s="108"/>
      <c r="BG444" s="108"/>
      <c r="BH444" s="108"/>
      <c r="BI444" s="162" t="s">
        <v>278</v>
      </c>
      <c r="BJ444" s="158" t="s">
        <v>332</v>
      </c>
      <c r="BK444" s="162" t="s">
        <v>280</v>
      </c>
      <c r="BL444" s="138">
        <v>91</v>
      </c>
      <c r="BM444" s="160">
        <v>46043</v>
      </c>
      <c r="BN444" s="176">
        <v>2160201100</v>
      </c>
      <c r="BO444" s="158">
        <v>385</v>
      </c>
      <c r="BP444" s="160">
        <v>46043</v>
      </c>
      <c r="BQ444" s="172">
        <v>15470392</v>
      </c>
      <c r="BR444" s="136"/>
      <c r="BS444" s="137"/>
      <c r="BT444" s="108"/>
      <c r="BU444" s="108"/>
      <c r="BV444" s="108"/>
      <c r="BW444" s="108"/>
      <c r="BX444" s="108"/>
      <c r="BY444" s="161"/>
      <c r="BZ444" s="170"/>
      <c r="CA444" s="108"/>
      <c r="CB444" s="108"/>
      <c r="CC444" s="170"/>
      <c r="CD444" s="108"/>
      <c r="CE444" s="108"/>
      <c r="CF444" s="109"/>
      <c r="CG444" s="109"/>
      <c r="CH444" s="109"/>
      <c r="CI444" s="109"/>
      <c r="CJ444" s="109"/>
      <c r="CK444" s="109"/>
      <c r="CL444" s="109"/>
      <c r="CM444" s="109"/>
      <c r="CN444" s="109"/>
      <c r="CO444" s="109"/>
      <c r="CP444" s="137"/>
      <c r="CQ444" s="109"/>
      <c r="CR444" s="109"/>
      <c r="CS444" s="179" t="s">
        <v>2396</v>
      </c>
      <c r="CT444" s="168">
        <v>40329056</v>
      </c>
      <c r="CU444" s="158">
        <v>204</v>
      </c>
      <c r="CV444" s="158" t="s">
        <v>759</v>
      </c>
      <c r="CW444" s="108"/>
      <c r="CX444" s="108"/>
      <c r="CY444" s="162">
        <v>8560</v>
      </c>
      <c r="CZ444" s="162" t="s">
        <v>289</v>
      </c>
      <c r="DA444" s="283">
        <f t="shared" si="21"/>
        <v>15470392</v>
      </c>
      <c r="DB444" s="284">
        <f t="shared" si="22"/>
        <v>0</v>
      </c>
      <c r="DC444" s="283">
        <f t="shared" si="23"/>
        <v>0</v>
      </c>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239" t="s">
        <v>2409</v>
      </c>
      <c r="EA444" s="157" t="s">
        <v>275</v>
      </c>
    </row>
    <row r="445" spans="1:131" hidden="1" x14ac:dyDescent="0.2">
      <c r="A445" s="164" t="s">
        <v>311</v>
      </c>
      <c r="B445" s="164" t="s">
        <v>2410</v>
      </c>
      <c r="C445" s="201">
        <v>86082880</v>
      </c>
      <c r="D445" s="164" t="s">
        <v>688</v>
      </c>
      <c r="E445" s="164" t="s">
        <v>292</v>
      </c>
      <c r="F445" s="164" t="s">
        <v>2395</v>
      </c>
      <c r="G445" s="98">
        <v>46043</v>
      </c>
      <c r="H445" s="105">
        <v>15470392</v>
      </c>
      <c r="I445" s="164" t="s">
        <v>2066</v>
      </c>
      <c r="J445" s="98">
        <v>46043</v>
      </c>
      <c r="K445" s="98">
        <v>46179</v>
      </c>
      <c r="L445" s="164" t="s">
        <v>288</v>
      </c>
      <c r="M445" s="164" t="s">
        <v>288</v>
      </c>
      <c r="N445" s="164" t="s">
        <v>288</v>
      </c>
      <c r="O445" s="138">
        <v>5</v>
      </c>
      <c r="P445" s="105">
        <v>4629825</v>
      </c>
      <c r="Q445" s="169">
        <v>46043</v>
      </c>
      <c r="R445" s="160">
        <v>46081</v>
      </c>
      <c r="S445" s="105">
        <v>3387677</v>
      </c>
      <c r="T445" s="102">
        <v>46082</v>
      </c>
      <c r="U445" s="102">
        <v>46112</v>
      </c>
      <c r="V445" s="105">
        <v>3387677</v>
      </c>
      <c r="W445" s="160">
        <v>46113</v>
      </c>
      <c r="X445" s="160">
        <v>46142</v>
      </c>
      <c r="Y445" s="105">
        <v>3387677</v>
      </c>
      <c r="Z445" s="160">
        <v>46143</v>
      </c>
      <c r="AA445" s="160">
        <v>46173</v>
      </c>
      <c r="AB445" s="105">
        <v>677536</v>
      </c>
      <c r="AC445" s="160">
        <v>46174</v>
      </c>
      <c r="AD445" s="160">
        <v>46179</v>
      </c>
      <c r="AE445" s="103"/>
      <c r="AF445" s="160"/>
      <c r="AG445" s="160"/>
      <c r="AH445" s="170"/>
      <c r="AI445" s="108"/>
      <c r="AJ445" s="108"/>
      <c r="AK445" s="170"/>
      <c r="AL445" s="108"/>
      <c r="AM445" s="108"/>
      <c r="AN445" s="170"/>
      <c r="AO445" s="108"/>
      <c r="AP445" s="108"/>
      <c r="AQ445" s="170"/>
      <c r="AR445" s="108"/>
      <c r="AS445" s="108"/>
      <c r="AT445" s="170"/>
      <c r="AU445" s="108"/>
      <c r="AV445" s="108"/>
      <c r="AW445" s="170"/>
      <c r="AX445" s="108"/>
      <c r="AY445" s="108"/>
      <c r="AZ445" s="108"/>
      <c r="BA445" s="108"/>
      <c r="BB445" s="108"/>
      <c r="BC445" s="108"/>
      <c r="BD445" s="108"/>
      <c r="BE445" s="108"/>
      <c r="BF445" s="108"/>
      <c r="BG445" s="108"/>
      <c r="BH445" s="108"/>
      <c r="BI445" s="162" t="s">
        <v>278</v>
      </c>
      <c r="BJ445" s="158" t="s">
        <v>332</v>
      </c>
      <c r="BK445" s="162" t="s">
        <v>280</v>
      </c>
      <c r="BL445" s="138">
        <v>91</v>
      </c>
      <c r="BM445" s="160">
        <v>46043</v>
      </c>
      <c r="BN445" s="176">
        <v>2160201100</v>
      </c>
      <c r="BO445" s="158">
        <v>415</v>
      </c>
      <c r="BP445" s="160">
        <v>46043</v>
      </c>
      <c r="BQ445" s="172">
        <v>15470392</v>
      </c>
      <c r="BR445" s="136"/>
      <c r="BS445" s="137"/>
      <c r="BT445" s="108"/>
      <c r="BU445" s="108"/>
      <c r="BV445" s="108"/>
      <c r="BW445" s="108"/>
      <c r="BX445" s="108"/>
      <c r="BY445" s="161"/>
      <c r="BZ445" s="170"/>
      <c r="CA445" s="108"/>
      <c r="CB445" s="108"/>
      <c r="CC445" s="170"/>
      <c r="CD445" s="108"/>
      <c r="CE445" s="108"/>
      <c r="CF445" s="109"/>
      <c r="CG445" s="109"/>
      <c r="CH445" s="109"/>
      <c r="CI445" s="109"/>
      <c r="CJ445" s="109"/>
      <c r="CK445" s="109"/>
      <c r="CL445" s="109"/>
      <c r="CM445" s="109"/>
      <c r="CN445" s="109"/>
      <c r="CO445" s="109"/>
      <c r="CP445" s="109"/>
      <c r="CQ445" s="109"/>
      <c r="CR445" s="109"/>
      <c r="CS445" s="250" t="s">
        <v>2396</v>
      </c>
      <c r="CT445" s="247">
        <v>86082880</v>
      </c>
      <c r="CU445" s="158">
        <v>204</v>
      </c>
      <c r="CV445" s="158" t="s">
        <v>759</v>
      </c>
      <c r="CW445" s="108"/>
      <c r="CX445" s="108"/>
      <c r="CY445" s="177">
        <v>8559</v>
      </c>
      <c r="CZ445" s="177" t="s">
        <v>809</v>
      </c>
      <c r="DA445" s="283">
        <f t="shared" si="21"/>
        <v>15470392</v>
      </c>
      <c r="DB445" s="284">
        <f t="shared" si="22"/>
        <v>0</v>
      </c>
      <c r="DC445" s="283">
        <f t="shared" si="23"/>
        <v>0</v>
      </c>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239" t="s">
        <v>2411</v>
      </c>
      <c r="EA445" s="157" t="s">
        <v>275</v>
      </c>
    </row>
    <row r="446" spans="1:131" hidden="1" x14ac:dyDescent="0.2">
      <c r="A446" s="164" t="s">
        <v>311</v>
      </c>
      <c r="B446" s="164" t="s">
        <v>2412</v>
      </c>
      <c r="C446" s="201">
        <v>17357562</v>
      </c>
      <c r="D446" s="164" t="s">
        <v>1095</v>
      </c>
      <c r="E446" s="164" t="s">
        <v>292</v>
      </c>
      <c r="F446" s="164" t="s">
        <v>2395</v>
      </c>
      <c r="G446" s="98">
        <v>46043</v>
      </c>
      <c r="H446" s="105">
        <v>15470392</v>
      </c>
      <c r="I446" s="164" t="s">
        <v>2066</v>
      </c>
      <c r="J446" s="98">
        <v>46043</v>
      </c>
      <c r="K446" s="98">
        <v>46179</v>
      </c>
      <c r="L446" s="164" t="s">
        <v>288</v>
      </c>
      <c r="M446" s="164" t="s">
        <v>288</v>
      </c>
      <c r="N446" s="164" t="s">
        <v>288</v>
      </c>
      <c r="O446" s="138">
        <v>5</v>
      </c>
      <c r="P446" s="105">
        <v>4629825</v>
      </c>
      <c r="Q446" s="169">
        <v>46043</v>
      </c>
      <c r="R446" s="160">
        <v>46081</v>
      </c>
      <c r="S446" s="105">
        <v>3387677</v>
      </c>
      <c r="T446" s="102">
        <v>46082</v>
      </c>
      <c r="U446" s="102">
        <v>46112</v>
      </c>
      <c r="V446" s="105">
        <v>3387677</v>
      </c>
      <c r="W446" s="160">
        <v>46113</v>
      </c>
      <c r="X446" s="160">
        <v>46142</v>
      </c>
      <c r="Y446" s="105">
        <v>3387677</v>
      </c>
      <c r="Z446" s="160">
        <v>46143</v>
      </c>
      <c r="AA446" s="160">
        <v>46173</v>
      </c>
      <c r="AB446" s="105">
        <v>677536</v>
      </c>
      <c r="AC446" s="160">
        <v>46174</v>
      </c>
      <c r="AD446" s="160">
        <v>46179</v>
      </c>
      <c r="AE446" s="103"/>
      <c r="AF446" s="160"/>
      <c r="AG446" s="160"/>
      <c r="AH446" s="108"/>
      <c r="AI446" s="160"/>
      <c r="AJ446" s="160"/>
      <c r="AK446" s="170"/>
      <c r="AL446" s="108"/>
      <c r="AM446" s="108"/>
      <c r="AN446" s="170"/>
      <c r="AO446" s="108"/>
      <c r="AP446" s="108"/>
      <c r="AQ446" s="170"/>
      <c r="AR446" s="108"/>
      <c r="AS446" s="108"/>
      <c r="AT446" s="170"/>
      <c r="AU446" s="108"/>
      <c r="AV446" s="108"/>
      <c r="AW446" s="170"/>
      <c r="AX446" s="108"/>
      <c r="AY446" s="108"/>
      <c r="AZ446" s="108"/>
      <c r="BA446" s="108"/>
      <c r="BB446" s="108"/>
      <c r="BC446" s="108"/>
      <c r="BD446" s="108"/>
      <c r="BE446" s="108"/>
      <c r="BF446" s="108"/>
      <c r="BG446" s="108"/>
      <c r="BH446" s="108"/>
      <c r="BI446" s="162" t="s">
        <v>278</v>
      </c>
      <c r="BJ446" s="158" t="s">
        <v>332</v>
      </c>
      <c r="BK446" s="162" t="s">
        <v>280</v>
      </c>
      <c r="BL446" s="138">
        <v>91</v>
      </c>
      <c r="BM446" s="160">
        <v>46043</v>
      </c>
      <c r="BN446" s="176">
        <v>2160201100</v>
      </c>
      <c r="BO446" s="158">
        <v>373</v>
      </c>
      <c r="BP446" s="160">
        <v>46043</v>
      </c>
      <c r="BQ446" s="172">
        <v>15470392</v>
      </c>
      <c r="BR446" s="136"/>
      <c r="BS446" s="137"/>
      <c r="BT446" s="108"/>
      <c r="BU446" s="108"/>
      <c r="BV446" s="108"/>
      <c r="BW446" s="108"/>
      <c r="BX446" s="108"/>
      <c r="BY446" s="161"/>
      <c r="BZ446" s="170"/>
      <c r="CA446" s="108"/>
      <c r="CB446" s="108"/>
      <c r="CC446" s="170"/>
      <c r="CD446" s="108"/>
      <c r="CE446" s="108"/>
      <c r="CF446" s="109"/>
      <c r="CG446" s="109"/>
      <c r="CH446" s="109"/>
      <c r="CI446" s="109"/>
      <c r="CJ446" s="109"/>
      <c r="CK446" s="109"/>
      <c r="CL446" s="109"/>
      <c r="CM446" s="109"/>
      <c r="CN446" s="109"/>
      <c r="CO446" s="109"/>
      <c r="CP446" s="137"/>
      <c r="CQ446" s="109"/>
      <c r="CR446" s="109"/>
      <c r="CS446" s="179" t="s">
        <v>2396</v>
      </c>
      <c r="CT446" s="167">
        <v>17357562</v>
      </c>
      <c r="CU446" s="158">
        <v>204</v>
      </c>
      <c r="CV446" s="158" t="s">
        <v>759</v>
      </c>
      <c r="CW446" s="108"/>
      <c r="CX446" s="108"/>
      <c r="CY446" s="162">
        <v>8299</v>
      </c>
      <c r="CZ446" s="162" t="s">
        <v>290</v>
      </c>
      <c r="DA446" s="283">
        <f t="shared" si="21"/>
        <v>15470392</v>
      </c>
      <c r="DB446" s="284">
        <f t="shared" si="22"/>
        <v>0</v>
      </c>
      <c r="DC446" s="283">
        <f t="shared" si="23"/>
        <v>0</v>
      </c>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239" t="s">
        <v>2413</v>
      </c>
      <c r="EA446" s="157" t="s">
        <v>275</v>
      </c>
    </row>
    <row r="447" spans="1:131" hidden="1" x14ac:dyDescent="0.2">
      <c r="A447" s="164" t="s">
        <v>311</v>
      </c>
      <c r="B447" s="164" t="s">
        <v>2414</v>
      </c>
      <c r="C447" s="201">
        <v>39213360</v>
      </c>
      <c r="D447" s="164" t="s">
        <v>2415</v>
      </c>
      <c r="E447" s="164" t="s">
        <v>292</v>
      </c>
      <c r="F447" s="164" t="s">
        <v>2395</v>
      </c>
      <c r="G447" s="98">
        <v>46043</v>
      </c>
      <c r="H447" s="105">
        <v>15470392</v>
      </c>
      <c r="I447" s="164" t="s">
        <v>2066</v>
      </c>
      <c r="J447" s="98">
        <v>46043</v>
      </c>
      <c r="K447" s="98">
        <v>46179</v>
      </c>
      <c r="L447" s="164" t="s">
        <v>288</v>
      </c>
      <c r="M447" s="164" t="s">
        <v>288</v>
      </c>
      <c r="N447" s="164" t="s">
        <v>288</v>
      </c>
      <c r="O447" s="138">
        <v>5</v>
      </c>
      <c r="P447" s="105">
        <v>4629825</v>
      </c>
      <c r="Q447" s="169">
        <v>46043</v>
      </c>
      <c r="R447" s="160">
        <v>46081</v>
      </c>
      <c r="S447" s="105">
        <v>3387677</v>
      </c>
      <c r="T447" s="102">
        <v>46082</v>
      </c>
      <c r="U447" s="102">
        <v>46112</v>
      </c>
      <c r="V447" s="105">
        <v>3387677</v>
      </c>
      <c r="W447" s="160">
        <v>46113</v>
      </c>
      <c r="X447" s="160">
        <v>46142</v>
      </c>
      <c r="Y447" s="105">
        <v>3387677</v>
      </c>
      <c r="Z447" s="160">
        <v>46143</v>
      </c>
      <c r="AA447" s="160">
        <v>46173</v>
      </c>
      <c r="AB447" s="105">
        <v>677536</v>
      </c>
      <c r="AC447" s="160">
        <v>46174</v>
      </c>
      <c r="AD447" s="160">
        <v>46179</v>
      </c>
      <c r="AE447" s="103"/>
      <c r="AF447" s="160"/>
      <c r="AG447" s="160"/>
      <c r="AH447" s="108"/>
      <c r="AI447" s="160"/>
      <c r="AJ447" s="160"/>
      <c r="AK447" s="170"/>
      <c r="AL447" s="108"/>
      <c r="AM447" s="108"/>
      <c r="AN447" s="170"/>
      <c r="AO447" s="108"/>
      <c r="AP447" s="108"/>
      <c r="AQ447" s="170"/>
      <c r="AR447" s="108"/>
      <c r="AS447" s="108"/>
      <c r="AT447" s="170"/>
      <c r="AU447" s="108"/>
      <c r="AV447" s="108"/>
      <c r="AW447" s="170"/>
      <c r="AX447" s="108"/>
      <c r="AY447" s="108"/>
      <c r="AZ447" s="108"/>
      <c r="BA447" s="108"/>
      <c r="BB447" s="108"/>
      <c r="BC447" s="108"/>
      <c r="BD447" s="108"/>
      <c r="BE447" s="108"/>
      <c r="BF447" s="108"/>
      <c r="BG447" s="108"/>
      <c r="BH447" s="108"/>
      <c r="BI447" s="162" t="s">
        <v>278</v>
      </c>
      <c r="BJ447" s="158" t="s">
        <v>332</v>
      </c>
      <c r="BK447" s="162" t="s">
        <v>280</v>
      </c>
      <c r="BL447" s="138">
        <v>91</v>
      </c>
      <c r="BM447" s="160">
        <v>46043</v>
      </c>
      <c r="BN447" s="176">
        <v>2160201100</v>
      </c>
      <c r="BO447" s="158">
        <v>378</v>
      </c>
      <c r="BP447" s="160">
        <v>46043</v>
      </c>
      <c r="BQ447" s="172">
        <v>15470392</v>
      </c>
      <c r="BR447" s="136"/>
      <c r="BS447" s="137"/>
      <c r="BT447" s="108"/>
      <c r="BU447" s="108"/>
      <c r="BV447" s="108"/>
      <c r="BW447" s="108"/>
      <c r="BX447" s="108"/>
      <c r="BY447" s="161"/>
      <c r="BZ447" s="170"/>
      <c r="CA447" s="108"/>
      <c r="CB447" s="108"/>
      <c r="CC447" s="170"/>
      <c r="CD447" s="108"/>
      <c r="CE447" s="108"/>
      <c r="CF447" s="109"/>
      <c r="CG447" s="109"/>
      <c r="CH447" s="109"/>
      <c r="CI447" s="109"/>
      <c r="CJ447" s="109"/>
      <c r="CK447" s="109"/>
      <c r="CL447" s="109"/>
      <c r="CM447" s="109"/>
      <c r="CN447" s="109"/>
      <c r="CO447" s="109"/>
      <c r="CP447" s="137"/>
      <c r="CQ447" s="109"/>
      <c r="CR447" s="109"/>
      <c r="CS447" s="179" t="s">
        <v>2396</v>
      </c>
      <c r="CT447" s="168">
        <v>39213360</v>
      </c>
      <c r="CU447" s="158">
        <v>204</v>
      </c>
      <c r="CV447" s="158" t="s">
        <v>759</v>
      </c>
      <c r="CW447" s="108"/>
      <c r="CX447" s="108"/>
      <c r="CY447" s="246">
        <v>8299</v>
      </c>
      <c r="CZ447" s="246" t="s">
        <v>290</v>
      </c>
      <c r="DA447" s="283">
        <f t="shared" si="21"/>
        <v>15470392</v>
      </c>
      <c r="DB447" s="284">
        <f t="shared" si="22"/>
        <v>0</v>
      </c>
      <c r="DC447" s="283">
        <f t="shared" si="23"/>
        <v>0</v>
      </c>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239" t="s">
        <v>2416</v>
      </c>
      <c r="EA447" s="157" t="s">
        <v>275</v>
      </c>
    </row>
    <row r="448" spans="1:131" hidden="1" x14ac:dyDescent="0.2">
      <c r="A448" s="164"/>
      <c r="B448" s="164" t="s">
        <v>2417</v>
      </c>
      <c r="C448" s="201">
        <v>1234789673</v>
      </c>
      <c r="D448" s="164" t="s">
        <v>2418</v>
      </c>
      <c r="E448" s="164" t="s">
        <v>291</v>
      </c>
      <c r="F448" s="164" t="s">
        <v>310</v>
      </c>
      <c r="G448" s="98">
        <v>46043</v>
      </c>
      <c r="H448" s="105">
        <v>17626473</v>
      </c>
      <c r="I448" s="164" t="s">
        <v>2090</v>
      </c>
      <c r="J448" s="98">
        <v>46043</v>
      </c>
      <c r="K448" s="98">
        <v>46218</v>
      </c>
      <c r="L448" s="164" t="s">
        <v>288</v>
      </c>
      <c r="M448" s="164" t="s">
        <v>288</v>
      </c>
      <c r="N448" s="164" t="s">
        <v>288</v>
      </c>
      <c r="O448" s="138">
        <v>6</v>
      </c>
      <c r="P448" s="105">
        <v>4028908</v>
      </c>
      <c r="Q448" s="169">
        <v>46043</v>
      </c>
      <c r="R448" s="160">
        <v>46081</v>
      </c>
      <c r="S448" s="105">
        <v>3021681</v>
      </c>
      <c r="T448" s="102">
        <v>46082</v>
      </c>
      <c r="U448" s="102">
        <v>46112</v>
      </c>
      <c r="V448" s="105">
        <v>3021681</v>
      </c>
      <c r="W448" s="160">
        <v>46113</v>
      </c>
      <c r="X448" s="160">
        <v>46142</v>
      </c>
      <c r="Y448" s="105">
        <v>3021681</v>
      </c>
      <c r="Z448" s="160">
        <v>46143</v>
      </c>
      <c r="AA448" s="160">
        <v>46173</v>
      </c>
      <c r="AB448" s="105">
        <v>3021681</v>
      </c>
      <c r="AC448" s="160">
        <v>46174</v>
      </c>
      <c r="AD448" s="160">
        <v>46203</v>
      </c>
      <c r="AE448" s="103">
        <v>1510841</v>
      </c>
      <c r="AF448" s="160">
        <v>46204</v>
      </c>
      <c r="AG448" s="160">
        <v>46218</v>
      </c>
      <c r="AH448" s="170"/>
      <c r="AI448" s="108"/>
      <c r="AJ448" s="108"/>
      <c r="AK448" s="170"/>
      <c r="AL448" s="108"/>
      <c r="AM448" s="108"/>
      <c r="AN448" s="170"/>
      <c r="AO448" s="108"/>
      <c r="AP448" s="108"/>
      <c r="AQ448" s="170"/>
      <c r="AR448" s="108"/>
      <c r="AS448" s="108"/>
      <c r="AT448" s="170"/>
      <c r="AU448" s="108"/>
      <c r="AV448" s="108"/>
      <c r="AW448" s="170"/>
      <c r="AX448" s="108"/>
      <c r="AY448" s="108"/>
      <c r="AZ448" s="108"/>
      <c r="BA448" s="108"/>
      <c r="BB448" s="108"/>
      <c r="BC448" s="108"/>
      <c r="BD448" s="108"/>
      <c r="BE448" s="108"/>
      <c r="BF448" s="108"/>
      <c r="BG448" s="108"/>
      <c r="BH448" s="108"/>
      <c r="BI448" s="162" t="s">
        <v>278</v>
      </c>
      <c r="BJ448" s="158" t="s">
        <v>332</v>
      </c>
      <c r="BK448" s="162" t="s">
        <v>280</v>
      </c>
      <c r="BL448" s="138">
        <v>91</v>
      </c>
      <c r="BM448" s="160">
        <v>46043</v>
      </c>
      <c r="BN448" s="176">
        <v>2160201100</v>
      </c>
      <c r="BO448" s="158">
        <v>517</v>
      </c>
      <c r="BP448" s="160">
        <v>46043</v>
      </c>
      <c r="BQ448" s="172">
        <v>17626473</v>
      </c>
      <c r="BR448" s="136"/>
      <c r="BS448" s="137"/>
      <c r="BT448" s="108"/>
      <c r="BU448" s="108"/>
      <c r="BV448" s="108"/>
      <c r="BW448" s="108"/>
      <c r="BX448" s="108"/>
      <c r="BY448" s="161"/>
      <c r="BZ448" s="170"/>
      <c r="CA448" s="108"/>
      <c r="CB448" s="108"/>
      <c r="CC448" s="170"/>
      <c r="CD448" s="108"/>
      <c r="CE448" s="108"/>
      <c r="CF448" s="109"/>
      <c r="CG448" s="109"/>
      <c r="CH448" s="109"/>
      <c r="CI448" s="109"/>
      <c r="CJ448" s="109"/>
      <c r="CK448" s="109"/>
      <c r="CL448" s="109"/>
      <c r="CM448" s="109"/>
      <c r="CN448" s="109"/>
      <c r="CO448" s="109"/>
      <c r="CP448" s="109"/>
      <c r="CQ448" s="109"/>
      <c r="CR448" s="109"/>
      <c r="CS448" s="166" t="s">
        <v>1214</v>
      </c>
      <c r="CT448" s="99">
        <v>1234789673</v>
      </c>
      <c r="CU448" s="158">
        <v>283</v>
      </c>
      <c r="CV448" s="158" t="s">
        <v>766</v>
      </c>
      <c r="CW448" s="108"/>
      <c r="CX448" s="108"/>
      <c r="CY448" s="108">
        <v>6910</v>
      </c>
      <c r="CZ448" s="108" t="s">
        <v>289</v>
      </c>
      <c r="DA448" s="283">
        <f t="shared" si="21"/>
        <v>17626473</v>
      </c>
      <c r="DB448" s="284">
        <f t="shared" si="22"/>
        <v>0</v>
      </c>
      <c r="DC448" s="283">
        <f t="shared" si="23"/>
        <v>0</v>
      </c>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239" t="s">
        <v>2419</v>
      </c>
      <c r="EA448" s="158" t="s">
        <v>281</v>
      </c>
    </row>
    <row r="449" spans="1:131" hidden="1" x14ac:dyDescent="0.2">
      <c r="A449" s="164"/>
      <c r="B449" s="164" t="s">
        <v>2420</v>
      </c>
      <c r="C449" s="201">
        <v>1110556693</v>
      </c>
      <c r="D449" s="164" t="s">
        <v>893</v>
      </c>
      <c r="E449" s="164" t="s">
        <v>291</v>
      </c>
      <c r="F449" s="164" t="s">
        <v>516</v>
      </c>
      <c r="G449" s="98">
        <v>46043</v>
      </c>
      <c r="H449" s="105">
        <v>17626473</v>
      </c>
      <c r="I449" s="164" t="s">
        <v>2090</v>
      </c>
      <c r="J449" s="98">
        <v>46043</v>
      </c>
      <c r="K449" s="98">
        <v>46218</v>
      </c>
      <c r="L449" s="164" t="s">
        <v>288</v>
      </c>
      <c r="M449" s="164" t="s">
        <v>288</v>
      </c>
      <c r="N449" s="164" t="s">
        <v>288</v>
      </c>
      <c r="O449" s="138">
        <v>6</v>
      </c>
      <c r="P449" s="105">
        <v>4028908</v>
      </c>
      <c r="Q449" s="169">
        <v>46043</v>
      </c>
      <c r="R449" s="160">
        <v>46081</v>
      </c>
      <c r="S449" s="105">
        <v>3021681</v>
      </c>
      <c r="T449" s="102">
        <v>46082</v>
      </c>
      <c r="U449" s="102">
        <v>46112</v>
      </c>
      <c r="V449" s="105">
        <v>3021681</v>
      </c>
      <c r="W449" s="160">
        <v>46113</v>
      </c>
      <c r="X449" s="160">
        <v>46142</v>
      </c>
      <c r="Y449" s="105">
        <v>3021681</v>
      </c>
      <c r="Z449" s="160">
        <v>46143</v>
      </c>
      <c r="AA449" s="160">
        <v>46173</v>
      </c>
      <c r="AB449" s="105">
        <v>3021681</v>
      </c>
      <c r="AC449" s="160">
        <v>46174</v>
      </c>
      <c r="AD449" s="160">
        <v>46203</v>
      </c>
      <c r="AE449" s="103">
        <v>1510841</v>
      </c>
      <c r="AF449" s="160">
        <v>46204</v>
      </c>
      <c r="AG449" s="160">
        <v>46218</v>
      </c>
      <c r="AH449" s="108"/>
      <c r="AI449" s="160"/>
      <c r="AJ449" s="160"/>
      <c r="AK449" s="170"/>
      <c r="AL449" s="108"/>
      <c r="AM449" s="108"/>
      <c r="AN449" s="170"/>
      <c r="AO449" s="108"/>
      <c r="AP449" s="108"/>
      <c r="AQ449" s="170"/>
      <c r="AR449" s="108"/>
      <c r="AS449" s="108"/>
      <c r="AT449" s="170"/>
      <c r="AU449" s="108"/>
      <c r="AV449" s="108"/>
      <c r="AW449" s="170"/>
      <c r="AX449" s="108"/>
      <c r="AY449" s="108"/>
      <c r="AZ449" s="108"/>
      <c r="BA449" s="108"/>
      <c r="BB449" s="108"/>
      <c r="BC449" s="108"/>
      <c r="BD449" s="108"/>
      <c r="BE449" s="108"/>
      <c r="BF449" s="108"/>
      <c r="BG449" s="108"/>
      <c r="BH449" s="108"/>
      <c r="BI449" s="162" t="s">
        <v>278</v>
      </c>
      <c r="BJ449" s="158" t="s">
        <v>332</v>
      </c>
      <c r="BK449" s="162" t="s">
        <v>280</v>
      </c>
      <c r="BL449" s="138">
        <v>91</v>
      </c>
      <c r="BM449" s="160">
        <v>46043</v>
      </c>
      <c r="BN449" s="176">
        <v>2160201100</v>
      </c>
      <c r="BO449" s="158">
        <v>508</v>
      </c>
      <c r="BP449" s="160">
        <v>46043</v>
      </c>
      <c r="BQ449" s="172">
        <v>17626473</v>
      </c>
      <c r="BR449" s="136"/>
      <c r="BS449" s="137"/>
      <c r="BT449" s="108"/>
      <c r="BU449" s="108"/>
      <c r="BV449" s="108"/>
      <c r="BW449" s="108"/>
      <c r="BX449" s="108"/>
      <c r="BY449" s="161"/>
      <c r="BZ449" s="170"/>
      <c r="CA449" s="108"/>
      <c r="CB449" s="108"/>
      <c r="CC449" s="170"/>
      <c r="CD449" s="108"/>
      <c r="CE449" s="108"/>
      <c r="CF449" s="109"/>
      <c r="CG449" s="109"/>
      <c r="CH449" s="109"/>
      <c r="CI449" s="109"/>
      <c r="CJ449" s="109"/>
      <c r="CK449" s="109"/>
      <c r="CL449" s="109"/>
      <c r="CM449" s="109"/>
      <c r="CN449" s="109"/>
      <c r="CO449" s="109"/>
      <c r="CP449" s="137"/>
      <c r="CQ449" s="109"/>
      <c r="CR449" s="109"/>
      <c r="CS449" s="166" t="s">
        <v>2421</v>
      </c>
      <c r="CT449" s="168">
        <v>1110556693</v>
      </c>
      <c r="CU449" s="158">
        <v>283</v>
      </c>
      <c r="CV449" s="158" t="s">
        <v>767</v>
      </c>
      <c r="CW449" s="108"/>
      <c r="CX449" s="108"/>
      <c r="CY449" s="162">
        <v>7490</v>
      </c>
      <c r="CZ449" s="162" t="s">
        <v>290</v>
      </c>
      <c r="DA449" s="283">
        <f t="shared" si="21"/>
        <v>17626473</v>
      </c>
      <c r="DB449" s="284">
        <f t="shared" si="22"/>
        <v>0</v>
      </c>
      <c r="DC449" s="283">
        <f t="shared" si="23"/>
        <v>0</v>
      </c>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239" t="s">
        <v>2422</v>
      </c>
      <c r="EA449" s="158" t="s">
        <v>1078</v>
      </c>
    </row>
    <row r="450" spans="1:131" hidden="1" x14ac:dyDescent="0.2">
      <c r="A450" s="164"/>
      <c r="B450" s="164" t="s">
        <v>2423</v>
      </c>
      <c r="C450" s="201">
        <v>79975365</v>
      </c>
      <c r="D450" s="108" t="s">
        <v>2424</v>
      </c>
      <c r="E450" s="164" t="s">
        <v>291</v>
      </c>
      <c r="F450" s="164" t="s">
        <v>2425</v>
      </c>
      <c r="G450" s="98">
        <v>46043</v>
      </c>
      <c r="H450" s="105">
        <v>19761449</v>
      </c>
      <c r="I450" s="164" t="s">
        <v>2090</v>
      </c>
      <c r="J450" s="98">
        <v>46043</v>
      </c>
      <c r="K450" s="98">
        <v>46218</v>
      </c>
      <c r="L450" s="164" t="s">
        <v>288</v>
      </c>
      <c r="M450" s="164" t="s">
        <v>288</v>
      </c>
      <c r="N450" s="164" t="s">
        <v>288</v>
      </c>
      <c r="O450" s="138">
        <v>6</v>
      </c>
      <c r="P450" s="105">
        <v>4516903</v>
      </c>
      <c r="Q450" s="169">
        <v>46043</v>
      </c>
      <c r="R450" s="160">
        <v>46081</v>
      </c>
      <c r="S450" s="105">
        <v>3387677</v>
      </c>
      <c r="T450" s="102">
        <v>46082</v>
      </c>
      <c r="U450" s="102">
        <v>46112</v>
      </c>
      <c r="V450" s="105">
        <v>3387677</v>
      </c>
      <c r="W450" s="160">
        <v>46113</v>
      </c>
      <c r="X450" s="160">
        <v>46142</v>
      </c>
      <c r="Y450" s="105">
        <v>3387677</v>
      </c>
      <c r="Z450" s="160">
        <v>46143</v>
      </c>
      <c r="AA450" s="160">
        <v>46173</v>
      </c>
      <c r="AB450" s="105">
        <v>3387677</v>
      </c>
      <c r="AC450" s="160">
        <v>46174</v>
      </c>
      <c r="AD450" s="160">
        <v>46203</v>
      </c>
      <c r="AE450" s="103">
        <v>1693838</v>
      </c>
      <c r="AF450" s="160">
        <v>46204</v>
      </c>
      <c r="AG450" s="160">
        <v>46218</v>
      </c>
      <c r="AH450" s="170"/>
      <c r="AI450" s="108"/>
      <c r="AJ450" s="108"/>
      <c r="AK450" s="170"/>
      <c r="AL450" s="108"/>
      <c r="AM450" s="108"/>
      <c r="AN450" s="170"/>
      <c r="AO450" s="108"/>
      <c r="AP450" s="108"/>
      <c r="AQ450" s="170"/>
      <c r="AR450" s="108"/>
      <c r="AS450" s="108"/>
      <c r="AT450" s="170"/>
      <c r="AU450" s="108"/>
      <c r="AV450" s="108"/>
      <c r="AW450" s="170"/>
      <c r="AX450" s="108"/>
      <c r="AY450" s="108"/>
      <c r="AZ450" s="108"/>
      <c r="BA450" s="108"/>
      <c r="BB450" s="108"/>
      <c r="BC450" s="108"/>
      <c r="BD450" s="108"/>
      <c r="BE450" s="108"/>
      <c r="BF450" s="108"/>
      <c r="BG450" s="108"/>
      <c r="BH450" s="108"/>
      <c r="BI450" s="162" t="s">
        <v>278</v>
      </c>
      <c r="BJ450" s="158" t="s">
        <v>332</v>
      </c>
      <c r="BK450" s="162" t="s">
        <v>280</v>
      </c>
      <c r="BL450" s="138">
        <v>91</v>
      </c>
      <c r="BM450" s="160">
        <v>46043</v>
      </c>
      <c r="BN450" s="176">
        <v>2160201100</v>
      </c>
      <c r="BO450" s="158">
        <v>504</v>
      </c>
      <c r="BP450" s="160">
        <v>46043</v>
      </c>
      <c r="BQ450" s="172">
        <v>19761449</v>
      </c>
      <c r="BR450" s="136"/>
      <c r="BS450" s="137"/>
      <c r="BT450" s="108"/>
      <c r="BU450" s="108"/>
      <c r="BV450" s="108"/>
      <c r="BW450" s="108"/>
      <c r="BX450" s="108"/>
      <c r="BY450" s="161"/>
      <c r="BZ450" s="170"/>
      <c r="CA450" s="108"/>
      <c r="CB450" s="108"/>
      <c r="CC450" s="170"/>
      <c r="CD450" s="108"/>
      <c r="CE450" s="108"/>
      <c r="CF450" s="109"/>
      <c r="CG450" s="109"/>
      <c r="CH450" s="109"/>
      <c r="CI450" s="109"/>
      <c r="CJ450" s="109"/>
      <c r="CK450" s="109"/>
      <c r="CL450" s="109"/>
      <c r="CM450" s="109"/>
      <c r="CN450" s="109"/>
      <c r="CO450" s="109"/>
      <c r="CP450" s="109"/>
      <c r="CQ450" s="109"/>
      <c r="CR450" s="109"/>
      <c r="CS450" s="166" t="s">
        <v>1216</v>
      </c>
      <c r="CT450" s="167">
        <v>79975365</v>
      </c>
      <c r="CU450" s="158">
        <v>283</v>
      </c>
      <c r="CV450" s="158" t="s">
        <v>767</v>
      </c>
      <c r="CW450" s="108"/>
      <c r="CX450" s="108"/>
      <c r="CY450" s="162">
        <v>7490</v>
      </c>
      <c r="CZ450" s="162" t="s">
        <v>290</v>
      </c>
      <c r="DA450" s="283">
        <f t="shared" si="21"/>
        <v>19761449</v>
      </c>
      <c r="DB450" s="284">
        <f t="shared" si="22"/>
        <v>0</v>
      </c>
      <c r="DC450" s="283">
        <f t="shared" si="23"/>
        <v>0</v>
      </c>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239" t="s">
        <v>2426</v>
      </c>
      <c r="EA450" s="158" t="s">
        <v>1078</v>
      </c>
    </row>
    <row r="451" spans="1:131" hidden="1" x14ac:dyDescent="0.2">
      <c r="A451" s="164"/>
      <c r="B451" s="164" t="s">
        <v>2427</v>
      </c>
      <c r="C451" s="201">
        <v>1120358889</v>
      </c>
      <c r="D451" s="164" t="s">
        <v>562</v>
      </c>
      <c r="E451" s="164" t="s">
        <v>292</v>
      </c>
      <c r="F451" s="164" t="s">
        <v>563</v>
      </c>
      <c r="G451" s="98">
        <v>46043</v>
      </c>
      <c r="H451" s="105">
        <v>11758069</v>
      </c>
      <c r="I451" s="164" t="s">
        <v>1086</v>
      </c>
      <c r="J451" s="98">
        <v>46043</v>
      </c>
      <c r="K451" s="98">
        <v>46189</v>
      </c>
      <c r="L451" s="164" t="s">
        <v>288</v>
      </c>
      <c r="M451" s="164" t="s">
        <v>288</v>
      </c>
      <c r="N451" s="164" t="s">
        <v>288</v>
      </c>
      <c r="O451" s="138">
        <v>5</v>
      </c>
      <c r="P451" s="105">
        <v>3279462</v>
      </c>
      <c r="Q451" s="169">
        <v>46043</v>
      </c>
      <c r="R451" s="160">
        <v>46081</v>
      </c>
      <c r="S451" s="105">
        <v>2399606</v>
      </c>
      <c r="T451" s="102">
        <v>46082</v>
      </c>
      <c r="U451" s="102">
        <v>46112</v>
      </c>
      <c r="V451" s="105">
        <v>2399606</v>
      </c>
      <c r="W451" s="160">
        <v>46113</v>
      </c>
      <c r="X451" s="160">
        <v>46142</v>
      </c>
      <c r="Y451" s="105">
        <v>2399606</v>
      </c>
      <c r="Z451" s="160">
        <v>46143</v>
      </c>
      <c r="AA451" s="160">
        <v>46173</v>
      </c>
      <c r="AB451" s="105">
        <v>1279789</v>
      </c>
      <c r="AC451" s="160">
        <v>46174</v>
      </c>
      <c r="AD451" s="160">
        <v>46189</v>
      </c>
      <c r="AE451" s="103"/>
      <c r="AF451" s="160"/>
      <c r="AG451" s="160"/>
      <c r="AH451" s="108"/>
      <c r="AI451" s="160"/>
      <c r="AJ451" s="160"/>
      <c r="AK451" s="170"/>
      <c r="AL451" s="108"/>
      <c r="AM451" s="108"/>
      <c r="AN451" s="170"/>
      <c r="AO451" s="108"/>
      <c r="AP451" s="108"/>
      <c r="AQ451" s="170"/>
      <c r="AR451" s="108"/>
      <c r="AS451" s="108"/>
      <c r="AT451" s="170"/>
      <c r="AU451" s="108"/>
      <c r="AV451" s="108"/>
      <c r="AW451" s="170"/>
      <c r="AX451" s="108"/>
      <c r="AY451" s="108"/>
      <c r="AZ451" s="108"/>
      <c r="BA451" s="108"/>
      <c r="BB451" s="108"/>
      <c r="BC451" s="108"/>
      <c r="BD451" s="108"/>
      <c r="BE451" s="108"/>
      <c r="BF451" s="108"/>
      <c r="BG451" s="108"/>
      <c r="BH451" s="108"/>
      <c r="BI451" s="162" t="s">
        <v>278</v>
      </c>
      <c r="BJ451" s="158" t="s">
        <v>332</v>
      </c>
      <c r="BK451" s="162" t="s">
        <v>280</v>
      </c>
      <c r="BL451" s="138">
        <v>91</v>
      </c>
      <c r="BM451" s="160">
        <v>46043</v>
      </c>
      <c r="BN451" s="176">
        <v>2160201100</v>
      </c>
      <c r="BO451" s="158">
        <v>509</v>
      </c>
      <c r="BP451" s="160">
        <v>46043</v>
      </c>
      <c r="BQ451" s="172">
        <v>11758069</v>
      </c>
      <c r="BR451" s="136"/>
      <c r="BS451" s="137"/>
      <c r="BT451" s="108"/>
      <c r="BU451" s="108"/>
      <c r="BV451" s="108"/>
      <c r="BW451" s="108"/>
      <c r="BX451" s="108"/>
      <c r="BY451" s="161"/>
      <c r="BZ451" s="170"/>
      <c r="CA451" s="108"/>
      <c r="CB451" s="108"/>
      <c r="CC451" s="170"/>
      <c r="CD451" s="108"/>
      <c r="CE451" s="108"/>
      <c r="CF451" s="109"/>
      <c r="CG451" s="109"/>
      <c r="CH451" s="109"/>
      <c r="CI451" s="109"/>
      <c r="CJ451" s="109"/>
      <c r="CK451" s="109"/>
      <c r="CL451" s="109"/>
      <c r="CM451" s="109"/>
      <c r="CN451" s="109"/>
      <c r="CO451" s="109"/>
      <c r="CP451" s="137"/>
      <c r="CQ451" s="109"/>
      <c r="CR451" s="109"/>
      <c r="CS451" s="166" t="s">
        <v>2428</v>
      </c>
      <c r="CT451" s="168">
        <v>1120358889.4000001</v>
      </c>
      <c r="CU451" s="158">
        <v>283</v>
      </c>
      <c r="CV451" s="158" t="s">
        <v>774</v>
      </c>
      <c r="CW451" s="108"/>
      <c r="CX451" s="108"/>
      <c r="CY451" s="162">
        <v>8299</v>
      </c>
      <c r="CZ451" s="162" t="s">
        <v>808</v>
      </c>
      <c r="DA451" s="283">
        <f t="shared" si="21"/>
        <v>11758069</v>
      </c>
      <c r="DB451" s="284">
        <f t="shared" si="22"/>
        <v>0</v>
      </c>
      <c r="DC451" s="283">
        <f t="shared" si="23"/>
        <v>0</v>
      </c>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239" t="s">
        <v>2429</v>
      </c>
      <c r="EA451" s="235" t="s">
        <v>278</v>
      </c>
    </row>
    <row r="452" spans="1:131" hidden="1" x14ac:dyDescent="0.2">
      <c r="A452" s="164"/>
      <c r="B452" s="164" t="s">
        <v>2430</v>
      </c>
      <c r="C452" s="201">
        <v>1121957218</v>
      </c>
      <c r="D452" s="220" t="s">
        <v>567</v>
      </c>
      <c r="E452" s="164" t="s">
        <v>291</v>
      </c>
      <c r="F452" s="164" t="s">
        <v>560</v>
      </c>
      <c r="G452" s="98">
        <v>46043</v>
      </c>
      <c r="H452" s="105">
        <v>17626473</v>
      </c>
      <c r="I452" s="164" t="s">
        <v>2090</v>
      </c>
      <c r="J452" s="98">
        <v>46043</v>
      </c>
      <c r="K452" s="98">
        <v>46218</v>
      </c>
      <c r="L452" s="164" t="s">
        <v>288</v>
      </c>
      <c r="M452" s="164" t="s">
        <v>288</v>
      </c>
      <c r="N452" s="164" t="s">
        <v>288</v>
      </c>
      <c r="O452" s="138">
        <v>6</v>
      </c>
      <c r="P452" s="105">
        <v>4028908</v>
      </c>
      <c r="Q452" s="169">
        <v>46043</v>
      </c>
      <c r="R452" s="160">
        <v>46081</v>
      </c>
      <c r="S452" s="105">
        <v>3021681</v>
      </c>
      <c r="T452" s="102">
        <v>46082</v>
      </c>
      <c r="U452" s="102">
        <v>46112</v>
      </c>
      <c r="V452" s="105">
        <v>3021681</v>
      </c>
      <c r="W452" s="160">
        <v>46113</v>
      </c>
      <c r="X452" s="160">
        <v>46142</v>
      </c>
      <c r="Y452" s="105">
        <v>3021681</v>
      </c>
      <c r="Z452" s="160">
        <v>46143</v>
      </c>
      <c r="AA452" s="160">
        <v>46173</v>
      </c>
      <c r="AB452" s="105">
        <v>3021681</v>
      </c>
      <c r="AC452" s="160">
        <v>46174</v>
      </c>
      <c r="AD452" s="160">
        <v>46203</v>
      </c>
      <c r="AE452" s="103">
        <v>1510841</v>
      </c>
      <c r="AF452" s="160">
        <v>46204</v>
      </c>
      <c r="AG452" s="160">
        <v>46218</v>
      </c>
      <c r="AH452" s="170"/>
      <c r="AI452" s="108"/>
      <c r="AJ452" s="108"/>
      <c r="AK452" s="170"/>
      <c r="AL452" s="108"/>
      <c r="AM452" s="108"/>
      <c r="AN452" s="170"/>
      <c r="AO452" s="108"/>
      <c r="AP452" s="108"/>
      <c r="AQ452" s="170"/>
      <c r="AR452" s="108"/>
      <c r="AS452" s="108"/>
      <c r="AT452" s="170"/>
      <c r="AU452" s="108"/>
      <c r="AV452" s="108"/>
      <c r="AW452" s="170"/>
      <c r="AX452" s="108"/>
      <c r="AY452" s="108"/>
      <c r="AZ452" s="108"/>
      <c r="BA452" s="108"/>
      <c r="BB452" s="108"/>
      <c r="BC452" s="108"/>
      <c r="BD452" s="108"/>
      <c r="BE452" s="108"/>
      <c r="BF452" s="108"/>
      <c r="BG452" s="108"/>
      <c r="BH452" s="108"/>
      <c r="BI452" s="162" t="s">
        <v>278</v>
      </c>
      <c r="BJ452" s="158" t="s">
        <v>332</v>
      </c>
      <c r="BK452" s="162" t="s">
        <v>280</v>
      </c>
      <c r="BL452" s="138">
        <v>91</v>
      </c>
      <c r="BM452" s="160">
        <v>46043</v>
      </c>
      <c r="BN452" s="176">
        <v>2160201100</v>
      </c>
      <c r="BO452" s="158">
        <v>514</v>
      </c>
      <c r="BP452" s="160">
        <v>46043</v>
      </c>
      <c r="BQ452" s="172">
        <v>17626473</v>
      </c>
      <c r="BR452" s="136"/>
      <c r="BS452" s="137"/>
      <c r="BT452" s="108"/>
      <c r="BU452" s="108"/>
      <c r="BV452" s="108"/>
      <c r="BW452" s="108"/>
      <c r="BX452" s="108"/>
      <c r="BY452" s="161"/>
      <c r="BZ452" s="170"/>
      <c r="CA452" s="108"/>
      <c r="CB452" s="108"/>
      <c r="CC452" s="170"/>
      <c r="CD452" s="108"/>
      <c r="CE452" s="108"/>
      <c r="CF452" s="109"/>
      <c r="CG452" s="109"/>
      <c r="CH452" s="109"/>
      <c r="CI452" s="109"/>
      <c r="CJ452" s="109"/>
      <c r="CK452" s="109"/>
      <c r="CL452" s="109"/>
      <c r="CM452" s="109"/>
      <c r="CN452" s="109"/>
      <c r="CO452" s="109"/>
      <c r="CP452" s="109"/>
      <c r="CQ452" s="109"/>
      <c r="CR452" s="109"/>
      <c r="CS452" s="166" t="s">
        <v>2431</v>
      </c>
      <c r="CT452" s="167">
        <v>1121957218</v>
      </c>
      <c r="CU452" s="158">
        <v>283</v>
      </c>
      <c r="CV452" s="158" t="s">
        <v>774</v>
      </c>
      <c r="CW452" s="108"/>
      <c r="CX452" s="108"/>
      <c r="CY452" s="162">
        <v>8211</v>
      </c>
      <c r="CZ452" s="162" t="s">
        <v>290</v>
      </c>
      <c r="DA452" s="283">
        <f t="shared" si="21"/>
        <v>17626473</v>
      </c>
      <c r="DB452" s="284">
        <f t="shared" si="22"/>
        <v>0</v>
      </c>
      <c r="DC452" s="283">
        <f t="shared" si="23"/>
        <v>0</v>
      </c>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239" t="s">
        <v>2432</v>
      </c>
      <c r="EA452" s="180" t="s">
        <v>278</v>
      </c>
    </row>
    <row r="453" spans="1:131" hidden="1" x14ac:dyDescent="0.2">
      <c r="A453" s="164"/>
      <c r="B453" s="164" t="s">
        <v>2433</v>
      </c>
      <c r="C453" s="201">
        <v>1118536819</v>
      </c>
      <c r="D453" s="164" t="s">
        <v>569</v>
      </c>
      <c r="E453" s="164" t="s">
        <v>291</v>
      </c>
      <c r="F453" s="164" t="s">
        <v>1994</v>
      </c>
      <c r="G453" s="98">
        <v>46043</v>
      </c>
      <c r="H453" s="105">
        <v>23878423</v>
      </c>
      <c r="I453" s="164" t="s">
        <v>2090</v>
      </c>
      <c r="J453" s="98">
        <v>46043</v>
      </c>
      <c r="K453" s="98">
        <v>46218</v>
      </c>
      <c r="L453" s="164" t="s">
        <v>288</v>
      </c>
      <c r="M453" s="164" t="s">
        <v>288</v>
      </c>
      <c r="N453" s="164" t="s">
        <v>288</v>
      </c>
      <c r="O453" s="138">
        <v>6</v>
      </c>
      <c r="P453" s="105">
        <v>5457925</v>
      </c>
      <c r="Q453" s="169">
        <v>46043</v>
      </c>
      <c r="R453" s="160">
        <v>46081</v>
      </c>
      <c r="S453" s="105">
        <v>4093444</v>
      </c>
      <c r="T453" s="102">
        <v>46082</v>
      </c>
      <c r="U453" s="102">
        <v>46112</v>
      </c>
      <c r="V453" s="105">
        <v>4093444</v>
      </c>
      <c r="W453" s="160">
        <v>46113</v>
      </c>
      <c r="X453" s="160">
        <v>46142</v>
      </c>
      <c r="Y453" s="105">
        <v>4093444</v>
      </c>
      <c r="Z453" s="160">
        <v>46143</v>
      </c>
      <c r="AA453" s="160">
        <v>46173</v>
      </c>
      <c r="AB453" s="105">
        <v>4093444</v>
      </c>
      <c r="AC453" s="160">
        <v>46174</v>
      </c>
      <c r="AD453" s="160">
        <v>46203</v>
      </c>
      <c r="AE453" s="103">
        <v>2046722</v>
      </c>
      <c r="AF453" s="160">
        <v>46204</v>
      </c>
      <c r="AG453" s="160">
        <v>46218</v>
      </c>
      <c r="AH453" s="108"/>
      <c r="AI453" s="160"/>
      <c r="AJ453" s="160"/>
      <c r="AK453" s="170"/>
      <c r="AL453" s="108"/>
      <c r="AM453" s="108"/>
      <c r="AN453" s="170"/>
      <c r="AO453" s="108"/>
      <c r="AP453" s="108"/>
      <c r="AQ453" s="170"/>
      <c r="AR453" s="108"/>
      <c r="AS453" s="108"/>
      <c r="AT453" s="170"/>
      <c r="AU453" s="108"/>
      <c r="AV453" s="108"/>
      <c r="AW453" s="170"/>
      <c r="AX453" s="108"/>
      <c r="AY453" s="108"/>
      <c r="AZ453" s="108"/>
      <c r="BA453" s="108"/>
      <c r="BB453" s="108"/>
      <c r="BC453" s="108"/>
      <c r="BD453" s="108"/>
      <c r="BE453" s="108"/>
      <c r="BF453" s="108"/>
      <c r="BG453" s="108"/>
      <c r="BH453" s="108"/>
      <c r="BI453" s="157" t="s">
        <v>703</v>
      </c>
      <c r="BJ453" s="157" t="s">
        <v>712</v>
      </c>
      <c r="BK453" s="157" t="s">
        <v>280</v>
      </c>
      <c r="BL453" s="138">
        <v>36</v>
      </c>
      <c r="BM453" s="160">
        <v>46036</v>
      </c>
      <c r="BN453" s="176">
        <v>231637167</v>
      </c>
      <c r="BO453" s="158">
        <v>522</v>
      </c>
      <c r="BP453" s="160">
        <v>46043</v>
      </c>
      <c r="BQ453" s="172">
        <v>23878423</v>
      </c>
      <c r="BR453" s="136"/>
      <c r="BS453" s="137"/>
      <c r="BT453" s="108"/>
      <c r="BU453" s="108"/>
      <c r="BV453" s="108"/>
      <c r="BW453" s="108"/>
      <c r="BX453" s="108"/>
      <c r="BY453" s="161"/>
      <c r="BZ453" s="170"/>
      <c r="CA453" s="108"/>
      <c r="CB453" s="108"/>
      <c r="CC453" s="170"/>
      <c r="CD453" s="108"/>
      <c r="CE453" s="108"/>
      <c r="CF453" s="109"/>
      <c r="CG453" s="109"/>
      <c r="CH453" s="109"/>
      <c r="CI453" s="109"/>
      <c r="CJ453" s="109"/>
      <c r="CK453" s="109"/>
      <c r="CL453" s="109"/>
      <c r="CM453" s="109"/>
      <c r="CN453" s="109"/>
      <c r="CO453" s="109"/>
      <c r="CP453" s="137"/>
      <c r="CQ453" s="109"/>
      <c r="CR453" s="109"/>
      <c r="CS453" s="166" t="s">
        <v>2434</v>
      </c>
      <c r="CT453" s="168">
        <v>1118536819</v>
      </c>
      <c r="CU453" s="158">
        <v>518</v>
      </c>
      <c r="CV453" s="158" t="s">
        <v>775</v>
      </c>
      <c r="CW453" s="108"/>
      <c r="CX453" s="108"/>
      <c r="CY453" s="162">
        <v>8560</v>
      </c>
      <c r="CZ453" s="162" t="s">
        <v>289</v>
      </c>
      <c r="DA453" s="283">
        <f t="shared" si="21"/>
        <v>23878423</v>
      </c>
      <c r="DB453" s="284">
        <f t="shared" si="22"/>
        <v>0</v>
      </c>
      <c r="DC453" s="283">
        <f t="shared" si="23"/>
        <v>0</v>
      </c>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59" t="s">
        <v>2435</v>
      </c>
      <c r="EA453" s="235"/>
    </row>
    <row r="454" spans="1:131" hidden="1" x14ac:dyDescent="0.2">
      <c r="A454" s="164"/>
      <c r="B454" s="164" t="s">
        <v>2436</v>
      </c>
      <c r="C454" s="201">
        <v>1121852564</v>
      </c>
      <c r="D454" s="164" t="s">
        <v>836</v>
      </c>
      <c r="E454" s="164" t="s">
        <v>291</v>
      </c>
      <c r="F454" s="164" t="s">
        <v>2437</v>
      </c>
      <c r="G454" s="98">
        <v>46043</v>
      </c>
      <c r="H454" s="105">
        <v>16599617</v>
      </c>
      <c r="I454" s="164" t="s">
        <v>1086</v>
      </c>
      <c r="J454" s="98">
        <v>46043</v>
      </c>
      <c r="K454" s="98">
        <v>46189</v>
      </c>
      <c r="L454" s="164" t="s">
        <v>288</v>
      </c>
      <c r="M454" s="164" t="s">
        <v>288</v>
      </c>
      <c r="N454" s="164" t="s">
        <v>288</v>
      </c>
      <c r="O454" s="138">
        <v>5</v>
      </c>
      <c r="P454" s="105">
        <v>4629825</v>
      </c>
      <c r="Q454" s="169">
        <v>46043</v>
      </c>
      <c r="R454" s="160">
        <v>46081</v>
      </c>
      <c r="S454" s="105">
        <v>3387677</v>
      </c>
      <c r="T454" s="102">
        <v>46082</v>
      </c>
      <c r="U454" s="102">
        <v>46112</v>
      </c>
      <c r="V454" s="105">
        <v>3387677</v>
      </c>
      <c r="W454" s="160">
        <v>46113</v>
      </c>
      <c r="X454" s="160">
        <v>46142</v>
      </c>
      <c r="Y454" s="105">
        <v>3387677</v>
      </c>
      <c r="Z454" s="160">
        <v>46143</v>
      </c>
      <c r="AA454" s="160">
        <v>46173</v>
      </c>
      <c r="AB454" s="105">
        <v>1806761</v>
      </c>
      <c r="AC454" s="160">
        <v>46174</v>
      </c>
      <c r="AD454" s="160">
        <v>46189</v>
      </c>
      <c r="AE454" s="103"/>
      <c r="AF454" s="160"/>
      <c r="AG454" s="160"/>
      <c r="AH454" s="170"/>
      <c r="AI454" s="108"/>
      <c r="AJ454" s="108"/>
      <c r="AK454" s="170"/>
      <c r="AL454" s="108"/>
      <c r="AM454" s="108"/>
      <c r="AN454" s="170"/>
      <c r="AO454" s="108"/>
      <c r="AP454" s="108"/>
      <c r="AQ454" s="170"/>
      <c r="AR454" s="108"/>
      <c r="AS454" s="108"/>
      <c r="AT454" s="170"/>
      <c r="AU454" s="108"/>
      <c r="AV454" s="108"/>
      <c r="AW454" s="170"/>
      <c r="AX454" s="108"/>
      <c r="AY454" s="108"/>
      <c r="AZ454" s="108"/>
      <c r="BA454" s="108"/>
      <c r="BB454" s="108"/>
      <c r="BC454" s="108"/>
      <c r="BD454" s="108"/>
      <c r="BE454" s="108"/>
      <c r="BF454" s="108"/>
      <c r="BG454" s="108"/>
      <c r="BH454" s="108"/>
      <c r="BI454" s="157" t="s">
        <v>275</v>
      </c>
      <c r="BJ454" s="157" t="s">
        <v>283</v>
      </c>
      <c r="BK454" s="157" t="s">
        <v>276</v>
      </c>
      <c r="BL454" s="138">
        <v>81</v>
      </c>
      <c r="BM454" s="160">
        <v>46043.695810185185</v>
      </c>
      <c r="BN454" s="176">
        <v>217178413</v>
      </c>
      <c r="BO454" s="158">
        <v>322</v>
      </c>
      <c r="BP454" s="160">
        <v>46043</v>
      </c>
      <c r="BQ454" s="172">
        <v>16599617</v>
      </c>
      <c r="BR454" s="136"/>
      <c r="BS454" s="137"/>
      <c r="BT454" s="108"/>
      <c r="BU454" s="108"/>
      <c r="BV454" s="108"/>
      <c r="BW454" s="108"/>
      <c r="BX454" s="108"/>
      <c r="BY454" s="161"/>
      <c r="BZ454" s="170"/>
      <c r="CA454" s="108"/>
      <c r="CB454" s="108"/>
      <c r="CC454" s="170"/>
      <c r="CD454" s="108"/>
      <c r="CE454" s="108"/>
      <c r="CF454" s="109"/>
      <c r="CG454" s="109"/>
      <c r="CH454" s="109"/>
      <c r="CI454" s="109"/>
      <c r="CJ454" s="109"/>
      <c r="CK454" s="109"/>
      <c r="CL454" s="109"/>
      <c r="CM454" s="109"/>
      <c r="CN454" s="109"/>
      <c r="CO454" s="109"/>
      <c r="CP454" s="109"/>
      <c r="CQ454" s="109"/>
      <c r="CR454" s="109"/>
      <c r="CS454" s="197" t="s">
        <v>2438</v>
      </c>
      <c r="CT454" s="167">
        <v>1121852564</v>
      </c>
      <c r="CU454" s="158">
        <v>500</v>
      </c>
      <c r="CV454" s="158" t="s">
        <v>2008</v>
      </c>
      <c r="CW454" s="108"/>
      <c r="CX454" s="108"/>
      <c r="CY454" s="199">
        <v>7010</v>
      </c>
      <c r="CZ454" s="159" t="s">
        <v>290</v>
      </c>
      <c r="DA454" s="283">
        <f t="shared" si="21"/>
        <v>16599617</v>
      </c>
      <c r="DB454" s="284">
        <f t="shared" si="22"/>
        <v>0</v>
      </c>
      <c r="DC454" s="283">
        <f t="shared" si="23"/>
        <v>0</v>
      </c>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59" t="s">
        <v>2439</v>
      </c>
      <c r="EA454" s="180"/>
    </row>
    <row r="455" spans="1:131" hidden="1" x14ac:dyDescent="0.2">
      <c r="A455" s="164"/>
      <c r="B455" s="164" t="s">
        <v>2440</v>
      </c>
      <c r="C455" s="201">
        <v>86088050</v>
      </c>
      <c r="D455" s="164" t="s">
        <v>837</v>
      </c>
      <c r="E455" s="164" t="s">
        <v>292</v>
      </c>
      <c r="F455" s="164" t="s">
        <v>2441</v>
      </c>
      <c r="G455" s="98">
        <v>46043</v>
      </c>
      <c r="H455" s="105">
        <v>13141364</v>
      </c>
      <c r="I455" s="164" t="s">
        <v>1086</v>
      </c>
      <c r="J455" s="98">
        <v>46043</v>
      </c>
      <c r="K455" s="98">
        <v>46189</v>
      </c>
      <c r="L455" s="164" t="s">
        <v>288</v>
      </c>
      <c r="M455" s="164" t="s">
        <v>288</v>
      </c>
      <c r="N455" s="164" t="s">
        <v>288</v>
      </c>
      <c r="O455" s="138">
        <v>5</v>
      </c>
      <c r="P455" s="105">
        <v>3665278</v>
      </c>
      <c r="Q455" s="169">
        <v>46043</v>
      </c>
      <c r="R455" s="160">
        <v>46081</v>
      </c>
      <c r="S455" s="105">
        <v>2681911</v>
      </c>
      <c r="T455" s="102">
        <v>46082</v>
      </c>
      <c r="U455" s="102">
        <v>46112</v>
      </c>
      <c r="V455" s="105">
        <v>2681911</v>
      </c>
      <c r="W455" s="160">
        <v>46113</v>
      </c>
      <c r="X455" s="160">
        <v>46142</v>
      </c>
      <c r="Y455" s="105">
        <v>2681911</v>
      </c>
      <c r="Z455" s="160">
        <v>46143</v>
      </c>
      <c r="AA455" s="160">
        <v>46173</v>
      </c>
      <c r="AB455" s="105">
        <v>1430353</v>
      </c>
      <c r="AC455" s="160">
        <v>46174</v>
      </c>
      <c r="AD455" s="160">
        <v>46189</v>
      </c>
      <c r="AE455" s="103"/>
      <c r="AF455" s="160"/>
      <c r="AG455" s="160"/>
      <c r="AH455" s="108"/>
      <c r="AI455" s="160"/>
      <c r="AJ455" s="160"/>
      <c r="AK455" s="170"/>
      <c r="AL455" s="108"/>
      <c r="AM455" s="108"/>
      <c r="AN455" s="170"/>
      <c r="AO455" s="108"/>
      <c r="AP455" s="108"/>
      <c r="AQ455" s="170"/>
      <c r="AR455" s="108"/>
      <c r="AS455" s="108"/>
      <c r="AT455" s="170"/>
      <c r="AU455" s="108"/>
      <c r="AV455" s="108"/>
      <c r="AW455" s="170"/>
      <c r="AX455" s="108"/>
      <c r="AY455" s="108"/>
      <c r="AZ455" s="108"/>
      <c r="BA455" s="108"/>
      <c r="BB455" s="108"/>
      <c r="BC455" s="108"/>
      <c r="BD455" s="108"/>
      <c r="BE455" s="108"/>
      <c r="BF455" s="108"/>
      <c r="BG455" s="108"/>
      <c r="BH455" s="108"/>
      <c r="BI455" s="157" t="s">
        <v>275</v>
      </c>
      <c r="BJ455" s="157" t="s">
        <v>283</v>
      </c>
      <c r="BK455" s="157" t="s">
        <v>276</v>
      </c>
      <c r="BL455" s="138">
        <v>81</v>
      </c>
      <c r="BM455" s="160">
        <v>46043.695810185185</v>
      </c>
      <c r="BN455" s="176">
        <v>217178413</v>
      </c>
      <c r="BO455" s="158">
        <v>323</v>
      </c>
      <c r="BP455" s="160">
        <v>46043</v>
      </c>
      <c r="BQ455" s="172">
        <v>13141364</v>
      </c>
      <c r="BR455" s="136"/>
      <c r="BS455" s="137"/>
      <c r="BT455" s="108"/>
      <c r="BU455" s="108"/>
      <c r="BV455" s="108"/>
      <c r="BW455" s="108"/>
      <c r="BX455" s="108"/>
      <c r="BY455" s="161"/>
      <c r="BZ455" s="170"/>
      <c r="CA455" s="108"/>
      <c r="CB455" s="108"/>
      <c r="CC455" s="170"/>
      <c r="CD455" s="108"/>
      <c r="CE455" s="108"/>
      <c r="CF455" s="109"/>
      <c r="CG455" s="109"/>
      <c r="CH455" s="109"/>
      <c r="CI455" s="109"/>
      <c r="CJ455" s="109"/>
      <c r="CK455" s="109"/>
      <c r="CL455" s="109"/>
      <c r="CM455" s="109"/>
      <c r="CN455" s="109"/>
      <c r="CO455" s="109"/>
      <c r="CP455" s="137"/>
      <c r="CQ455" s="109"/>
      <c r="CR455" s="109"/>
      <c r="CS455" s="166" t="s">
        <v>2442</v>
      </c>
      <c r="CT455" s="167">
        <v>86088050</v>
      </c>
      <c r="CU455" s="158">
        <v>500</v>
      </c>
      <c r="CV455" s="158" t="s">
        <v>2008</v>
      </c>
      <c r="CW455" s="108"/>
      <c r="CX455" s="108"/>
      <c r="CY455" s="162">
        <v>7490</v>
      </c>
      <c r="CZ455" s="162" t="s">
        <v>290</v>
      </c>
      <c r="DA455" s="283">
        <f t="shared" si="21"/>
        <v>13141364</v>
      </c>
      <c r="DB455" s="284">
        <f t="shared" si="22"/>
        <v>0</v>
      </c>
      <c r="DC455" s="283">
        <f t="shared" si="23"/>
        <v>0</v>
      </c>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59" t="s">
        <v>2443</v>
      </c>
      <c r="EA455" s="235"/>
    </row>
    <row r="456" spans="1:131" hidden="1" x14ac:dyDescent="0.2">
      <c r="A456" s="164"/>
      <c r="B456" s="164" t="s">
        <v>2444</v>
      </c>
      <c r="C456" s="201">
        <v>1121831978</v>
      </c>
      <c r="D456" s="164" t="s">
        <v>840</v>
      </c>
      <c r="E456" s="164" t="s">
        <v>291</v>
      </c>
      <c r="F456" s="164" t="s">
        <v>2437</v>
      </c>
      <c r="G456" s="98">
        <v>46043</v>
      </c>
      <c r="H456" s="105">
        <v>16599617</v>
      </c>
      <c r="I456" s="164" t="s">
        <v>1086</v>
      </c>
      <c r="J456" s="98">
        <v>46043</v>
      </c>
      <c r="K456" s="98">
        <v>46189</v>
      </c>
      <c r="L456" s="164" t="s">
        <v>288</v>
      </c>
      <c r="M456" s="164" t="s">
        <v>288</v>
      </c>
      <c r="N456" s="164" t="s">
        <v>288</v>
      </c>
      <c r="O456" s="138">
        <v>5</v>
      </c>
      <c r="P456" s="105">
        <v>4629825</v>
      </c>
      <c r="Q456" s="169">
        <v>46043</v>
      </c>
      <c r="R456" s="160">
        <v>46081</v>
      </c>
      <c r="S456" s="105">
        <v>3387677</v>
      </c>
      <c r="T456" s="102">
        <v>46082</v>
      </c>
      <c r="U456" s="102">
        <v>46112</v>
      </c>
      <c r="V456" s="105">
        <v>3387677</v>
      </c>
      <c r="W456" s="160">
        <v>46113</v>
      </c>
      <c r="X456" s="160">
        <v>46142</v>
      </c>
      <c r="Y456" s="105">
        <v>3387677</v>
      </c>
      <c r="Z456" s="160">
        <v>46143</v>
      </c>
      <c r="AA456" s="160">
        <v>46173</v>
      </c>
      <c r="AB456" s="105">
        <v>1806761</v>
      </c>
      <c r="AC456" s="160">
        <v>46174</v>
      </c>
      <c r="AD456" s="160">
        <v>46189</v>
      </c>
      <c r="AE456" s="103"/>
      <c r="AF456" s="160"/>
      <c r="AG456" s="160"/>
      <c r="AH456" s="170"/>
      <c r="AI456" s="108"/>
      <c r="AJ456" s="108"/>
      <c r="AK456" s="170"/>
      <c r="AL456" s="108"/>
      <c r="AM456" s="108"/>
      <c r="AN456" s="170"/>
      <c r="AO456" s="108"/>
      <c r="AP456" s="108"/>
      <c r="AQ456" s="170"/>
      <c r="AR456" s="108"/>
      <c r="AS456" s="108"/>
      <c r="AT456" s="170"/>
      <c r="AU456" s="108"/>
      <c r="AV456" s="108"/>
      <c r="AW456" s="170"/>
      <c r="AX456" s="108"/>
      <c r="AY456" s="108"/>
      <c r="AZ456" s="108"/>
      <c r="BA456" s="108"/>
      <c r="BB456" s="108"/>
      <c r="BC456" s="108"/>
      <c r="BD456" s="108"/>
      <c r="BE456" s="108"/>
      <c r="BF456" s="108"/>
      <c r="BG456" s="108"/>
      <c r="BH456" s="108"/>
      <c r="BI456" s="157" t="s">
        <v>275</v>
      </c>
      <c r="BJ456" s="157" t="s">
        <v>283</v>
      </c>
      <c r="BK456" s="157" t="s">
        <v>276</v>
      </c>
      <c r="BL456" s="138">
        <v>81</v>
      </c>
      <c r="BM456" s="160">
        <v>46043.695810185185</v>
      </c>
      <c r="BN456" s="176">
        <v>217178413</v>
      </c>
      <c r="BO456" s="158">
        <v>324</v>
      </c>
      <c r="BP456" s="160">
        <v>46043</v>
      </c>
      <c r="BQ456" s="172">
        <v>16599617</v>
      </c>
      <c r="BR456" s="136"/>
      <c r="BS456" s="137"/>
      <c r="BT456" s="108"/>
      <c r="BU456" s="108"/>
      <c r="BV456" s="108"/>
      <c r="BW456" s="108"/>
      <c r="BX456" s="108"/>
      <c r="BY456" s="161"/>
      <c r="BZ456" s="170"/>
      <c r="CA456" s="108"/>
      <c r="CB456" s="108"/>
      <c r="CC456" s="170"/>
      <c r="CD456" s="108"/>
      <c r="CE456" s="108"/>
      <c r="CF456" s="109"/>
      <c r="CG456" s="109"/>
      <c r="CH456" s="109"/>
      <c r="CI456" s="109"/>
      <c r="CJ456" s="109"/>
      <c r="CK456" s="109"/>
      <c r="CL456" s="109"/>
      <c r="CM456" s="109"/>
      <c r="CN456" s="109"/>
      <c r="CO456" s="109"/>
      <c r="CP456" s="109"/>
      <c r="CQ456" s="109"/>
      <c r="CR456" s="109"/>
      <c r="CS456" s="197" t="s">
        <v>2438</v>
      </c>
      <c r="CT456" s="168">
        <v>1121831978</v>
      </c>
      <c r="CU456" s="158">
        <v>500</v>
      </c>
      <c r="CV456" s="158" t="s">
        <v>2008</v>
      </c>
      <c r="CW456" s="108"/>
      <c r="CX456" s="108"/>
      <c r="CY456" s="162">
        <v>6920</v>
      </c>
      <c r="CZ456" s="162" t="s">
        <v>289</v>
      </c>
      <c r="DA456" s="283">
        <f t="shared" si="21"/>
        <v>16599617</v>
      </c>
      <c r="DB456" s="284">
        <f t="shared" si="22"/>
        <v>0</v>
      </c>
      <c r="DC456" s="283">
        <f t="shared" si="23"/>
        <v>0</v>
      </c>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59" t="s">
        <v>2445</v>
      </c>
      <c r="EA456" s="235"/>
    </row>
    <row r="457" spans="1:131" hidden="1" x14ac:dyDescent="0.2">
      <c r="A457" s="164"/>
      <c r="B457" s="164" t="s">
        <v>2446</v>
      </c>
      <c r="C457" s="201">
        <v>1121913636</v>
      </c>
      <c r="D457" s="164" t="s">
        <v>681</v>
      </c>
      <c r="E457" s="164" t="s">
        <v>291</v>
      </c>
      <c r="F457" s="164" t="s">
        <v>2447</v>
      </c>
      <c r="G457" s="98">
        <v>46043</v>
      </c>
      <c r="H457" s="105">
        <v>23878423</v>
      </c>
      <c r="I457" s="164" t="s">
        <v>2090</v>
      </c>
      <c r="J457" s="98">
        <v>46043</v>
      </c>
      <c r="K457" s="98">
        <v>46218</v>
      </c>
      <c r="L457" s="164" t="s">
        <v>288</v>
      </c>
      <c r="M457" s="164" t="s">
        <v>288</v>
      </c>
      <c r="N457" s="164" t="s">
        <v>288</v>
      </c>
      <c r="O457" s="138">
        <v>6</v>
      </c>
      <c r="P457" s="105">
        <v>5457925</v>
      </c>
      <c r="Q457" s="169">
        <v>46043</v>
      </c>
      <c r="R457" s="160">
        <v>46081</v>
      </c>
      <c r="S457" s="105">
        <v>4093444</v>
      </c>
      <c r="T457" s="102">
        <v>46082</v>
      </c>
      <c r="U457" s="102">
        <v>46112</v>
      </c>
      <c r="V457" s="105">
        <v>4093444</v>
      </c>
      <c r="W457" s="160">
        <v>46113</v>
      </c>
      <c r="X457" s="160">
        <v>46142</v>
      </c>
      <c r="Y457" s="105">
        <v>4093444</v>
      </c>
      <c r="Z457" s="160">
        <v>46143</v>
      </c>
      <c r="AA457" s="160">
        <v>46173</v>
      </c>
      <c r="AB457" s="105">
        <v>4093444</v>
      </c>
      <c r="AC457" s="160">
        <v>46174</v>
      </c>
      <c r="AD457" s="160">
        <v>46203</v>
      </c>
      <c r="AE457" s="103">
        <v>2046722</v>
      </c>
      <c r="AF457" s="160">
        <v>46204</v>
      </c>
      <c r="AG457" s="160">
        <v>46218</v>
      </c>
      <c r="AH457" s="108"/>
      <c r="AI457" s="160"/>
      <c r="AJ457" s="160"/>
      <c r="AK457" s="170"/>
      <c r="AL457" s="108"/>
      <c r="AM457" s="108"/>
      <c r="AN457" s="170"/>
      <c r="AO457" s="108"/>
      <c r="AP457" s="108"/>
      <c r="AQ457" s="170"/>
      <c r="AR457" s="108"/>
      <c r="AS457" s="108"/>
      <c r="AT457" s="170"/>
      <c r="AU457" s="108"/>
      <c r="AV457" s="108"/>
      <c r="AW457" s="170"/>
      <c r="AX457" s="108"/>
      <c r="AY457" s="108"/>
      <c r="AZ457" s="108"/>
      <c r="BA457" s="108"/>
      <c r="BB457" s="108"/>
      <c r="BC457" s="108"/>
      <c r="BD457" s="108"/>
      <c r="BE457" s="108"/>
      <c r="BF457" s="108"/>
      <c r="BG457" s="108"/>
      <c r="BH457" s="108"/>
      <c r="BI457" s="158" t="s">
        <v>273</v>
      </c>
      <c r="BJ457" s="159" t="s">
        <v>819</v>
      </c>
      <c r="BK457" s="165" t="s">
        <v>715</v>
      </c>
      <c r="BL457" s="138">
        <v>90</v>
      </c>
      <c r="BM457" s="160">
        <v>46043</v>
      </c>
      <c r="BN457" s="176">
        <v>189486302</v>
      </c>
      <c r="BO457" s="158">
        <v>352</v>
      </c>
      <c r="BP457" s="160">
        <v>46043</v>
      </c>
      <c r="BQ457" s="172">
        <v>23878423</v>
      </c>
      <c r="BR457" s="136"/>
      <c r="BS457" s="137"/>
      <c r="BT457" s="108"/>
      <c r="BU457" s="108"/>
      <c r="BV457" s="108"/>
      <c r="BW457" s="108"/>
      <c r="BX457" s="108"/>
      <c r="BY457" s="161"/>
      <c r="BZ457" s="170"/>
      <c r="CA457" s="108"/>
      <c r="CB457" s="108"/>
      <c r="CC457" s="170"/>
      <c r="CD457" s="108"/>
      <c r="CE457" s="108"/>
      <c r="CF457" s="109"/>
      <c r="CG457" s="109"/>
      <c r="CH457" s="109"/>
      <c r="CI457" s="109"/>
      <c r="CJ457" s="109"/>
      <c r="CK457" s="109"/>
      <c r="CL457" s="109"/>
      <c r="CM457" s="109"/>
      <c r="CN457" s="109"/>
      <c r="CO457" s="109"/>
      <c r="CP457" s="137"/>
      <c r="CQ457" s="109"/>
      <c r="CR457" s="109"/>
      <c r="CS457" s="151" t="s">
        <v>2448</v>
      </c>
      <c r="CT457" s="167">
        <v>1121913636.2</v>
      </c>
      <c r="CU457" s="158">
        <v>542</v>
      </c>
      <c r="CV457" s="158" t="s">
        <v>1150</v>
      </c>
      <c r="CW457" s="108"/>
      <c r="CX457" s="108"/>
      <c r="CY457" s="162">
        <v>8560</v>
      </c>
      <c r="CZ457" s="162" t="s">
        <v>289</v>
      </c>
      <c r="DA457" s="283">
        <f t="shared" si="21"/>
        <v>23878423</v>
      </c>
      <c r="DB457" s="284">
        <f t="shared" si="22"/>
        <v>0</v>
      </c>
      <c r="DC457" s="283">
        <f t="shared" si="23"/>
        <v>0</v>
      </c>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59" t="s">
        <v>2449</v>
      </c>
      <c r="EA457" s="158"/>
    </row>
    <row r="458" spans="1:131" hidden="1" x14ac:dyDescent="0.2">
      <c r="A458" s="204"/>
      <c r="B458" s="164" t="s">
        <v>2450</v>
      </c>
      <c r="C458" s="201">
        <v>1003001401</v>
      </c>
      <c r="D458" s="204" t="s">
        <v>2451</v>
      </c>
      <c r="E458" s="164" t="s">
        <v>291</v>
      </c>
      <c r="F458" s="164" t="s">
        <v>2447</v>
      </c>
      <c r="G458" s="98">
        <v>46043</v>
      </c>
      <c r="H458" s="105">
        <v>17626473</v>
      </c>
      <c r="I458" s="164" t="s">
        <v>2090</v>
      </c>
      <c r="J458" s="98">
        <v>46043</v>
      </c>
      <c r="K458" s="98">
        <v>46218</v>
      </c>
      <c r="L458" s="164" t="s">
        <v>288</v>
      </c>
      <c r="M458" s="164" t="s">
        <v>288</v>
      </c>
      <c r="N458" s="164" t="s">
        <v>288</v>
      </c>
      <c r="O458" s="138">
        <v>6</v>
      </c>
      <c r="P458" s="105">
        <v>4028908</v>
      </c>
      <c r="Q458" s="169">
        <v>46043</v>
      </c>
      <c r="R458" s="160">
        <v>46081</v>
      </c>
      <c r="S458" s="105">
        <v>3021681</v>
      </c>
      <c r="T458" s="102">
        <v>46082</v>
      </c>
      <c r="U458" s="102">
        <v>46112</v>
      </c>
      <c r="V458" s="105">
        <v>3021681</v>
      </c>
      <c r="W458" s="160">
        <v>46113</v>
      </c>
      <c r="X458" s="160">
        <v>46142</v>
      </c>
      <c r="Y458" s="105">
        <v>3021681</v>
      </c>
      <c r="Z458" s="160">
        <v>46143</v>
      </c>
      <c r="AA458" s="160">
        <v>46173</v>
      </c>
      <c r="AB458" s="105">
        <v>3021681</v>
      </c>
      <c r="AC458" s="160">
        <v>46174</v>
      </c>
      <c r="AD458" s="160">
        <v>46203</v>
      </c>
      <c r="AE458" s="103">
        <v>1510841</v>
      </c>
      <c r="AF458" s="160">
        <v>46204</v>
      </c>
      <c r="AG458" s="160">
        <v>46218</v>
      </c>
      <c r="AH458" s="170"/>
      <c r="AI458" s="108"/>
      <c r="AJ458" s="108"/>
      <c r="AK458" s="170"/>
      <c r="AL458" s="108"/>
      <c r="AM458" s="108"/>
      <c r="AN458" s="170"/>
      <c r="AO458" s="108"/>
      <c r="AP458" s="108"/>
      <c r="AQ458" s="170"/>
      <c r="AR458" s="108"/>
      <c r="AS458" s="108"/>
      <c r="AT458" s="170"/>
      <c r="AU458" s="108"/>
      <c r="AV458" s="108"/>
      <c r="AW458" s="170"/>
      <c r="AX458" s="108"/>
      <c r="AY458" s="108"/>
      <c r="AZ458" s="108"/>
      <c r="BA458" s="108"/>
      <c r="BB458" s="108"/>
      <c r="BC458" s="108"/>
      <c r="BD458" s="108"/>
      <c r="BE458" s="108"/>
      <c r="BF458" s="108"/>
      <c r="BG458" s="108"/>
      <c r="BH458" s="108"/>
      <c r="BI458" s="158" t="s">
        <v>273</v>
      </c>
      <c r="BJ458" s="159" t="s">
        <v>819</v>
      </c>
      <c r="BK458" s="165" t="s">
        <v>715</v>
      </c>
      <c r="BL458" s="138">
        <v>90</v>
      </c>
      <c r="BM458" s="160">
        <v>46043</v>
      </c>
      <c r="BN458" s="176">
        <v>189486302</v>
      </c>
      <c r="BO458" s="158">
        <v>353</v>
      </c>
      <c r="BP458" s="160">
        <v>46043</v>
      </c>
      <c r="BQ458" s="172">
        <v>17626473</v>
      </c>
      <c r="BR458" s="136"/>
      <c r="BS458" s="137"/>
      <c r="BT458" s="108"/>
      <c r="BU458" s="108"/>
      <c r="BV458" s="108"/>
      <c r="BW458" s="108"/>
      <c r="BX458" s="108"/>
      <c r="BY458" s="161"/>
      <c r="BZ458" s="170"/>
      <c r="CA458" s="108"/>
      <c r="CB458" s="108"/>
      <c r="CC458" s="170"/>
      <c r="CD458" s="108"/>
      <c r="CE458" s="108"/>
      <c r="CF458" s="109"/>
      <c r="CG458" s="109"/>
      <c r="CH458" s="109"/>
      <c r="CI458" s="109"/>
      <c r="CJ458" s="109"/>
      <c r="CK458" s="109"/>
      <c r="CL458" s="109"/>
      <c r="CM458" s="109"/>
      <c r="CN458" s="109"/>
      <c r="CO458" s="109"/>
      <c r="CP458" s="109"/>
      <c r="CQ458" s="109"/>
      <c r="CR458" s="109"/>
      <c r="CS458" s="166" t="s">
        <v>2452</v>
      </c>
      <c r="CT458" s="99">
        <v>1003001401</v>
      </c>
      <c r="CU458" s="158">
        <v>542</v>
      </c>
      <c r="CV458" s="158" t="s">
        <v>1150</v>
      </c>
      <c r="CW458" s="108"/>
      <c r="CX458" s="108"/>
      <c r="CY458" s="164">
        <v>7490</v>
      </c>
      <c r="CZ458" s="159" t="s">
        <v>290</v>
      </c>
      <c r="DA458" s="283">
        <f t="shared" si="21"/>
        <v>17626473</v>
      </c>
      <c r="DB458" s="284">
        <f t="shared" si="22"/>
        <v>0</v>
      </c>
      <c r="DC458" s="283">
        <f t="shared" si="23"/>
        <v>0</v>
      </c>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59" t="s">
        <v>2453</v>
      </c>
      <c r="EA458" s="235"/>
    </row>
    <row r="459" spans="1:131" hidden="1" x14ac:dyDescent="0.2">
      <c r="A459" s="164"/>
      <c r="B459" s="164" t="s">
        <v>2454</v>
      </c>
      <c r="C459" s="201">
        <v>3802477</v>
      </c>
      <c r="D459" s="164" t="s">
        <v>682</v>
      </c>
      <c r="E459" s="164" t="s">
        <v>291</v>
      </c>
      <c r="F459" s="164" t="s">
        <v>2447</v>
      </c>
      <c r="G459" s="98">
        <v>46043</v>
      </c>
      <c r="H459" s="105">
        <v>17626473</v>
      </c>
      <c r="I459" s="164" t="s">
        <v>2090</v>
      </c>
      <c r="J459" s="98">
        <v>46043</v>
      </c>
      <c r="K459" s="98">
        <v>46218</v>
      </c>
      <c r="L459" s="164" t="s">
        <v>288</v>
      </c>
      <c r="M459" s="164" t="s">
        <v>288</v>
      </c>
      <c r="N459" s="164" t="s">
        <v>288</v>
      </c>
      <c r="O459" s="138">
        <v>6</v>
      </c>
      <c r="P459" s="105">
        <v>4028908</v>
      </c>
      <c r="Q459" s="169">
        <v>46043</v>
      </c>
      <c r="R459" s="160">
        <v>46081</v>
      </c>
      <c r="S459" s="105">
        <v>3021681</v>
      </c>
      <c r="T459" s="102">
        <v>46082</v>
      </c>
      <c r="U459" s="102">
        <v>46112</v>
      </c>
      <c r="V459" s="105">
        <v>3021681</v>
      </c>
      <c r="W459" s="160">
        <v>46113</v>
      </c>
      <c r="X459" s="160">
        <v>46142</v>
      </c>
      <c r="Y459" s="105">
        <v>3021681</v>
      </c>
      <c r="Z459" s="160">
        <v>46143</v>
      </c>
      <c r="AA459" s="160">
        <v>46173</v>
      </c>
      <c r="AB459" s="105">
        <v>3021681</v>
      </c>
      <c r="AC459" s="160">
        <v>46174</v>
      </c>
      <c r="AD459" s="160">
        <v>46203</v>
      </c>
      <c r="AE459" s="103">
        <v>1510841</v>
      </c>
      <c r="AF459" s="160">
        <v>46204</v>
      </c>
      <c r="AG459" s="160">
        <v>46218</v>
      </c>
      <c r="AH459" s="108"/>
      <c r="AI459" s="160"/>
      <c r="AJ459" s="160"/>
      <c r="AK459" s="170"/>
      <c r="AL459" s="108"/>
      <c r="AM459" s="108"/>
      <c r="AN459" s="170"/>
      <c r="AO459" s="108"/>
      <c r="AP459" s="108"/>
      <c r="AQ459" s="170"/>
      <c r="AR459" s="108"/>
      <c r="AS459" s="108"/>
      <c r="AT459" s="170"/>
      <c r="AU459" s="108"/>
      <c r="AV459" s="108"/>
      <c r="AW459" s="170"/>
      <c r="AX459" s="108"/>
      <c r="AY459" s="108"/>
      <c r="AZ459" s="108"/>
      <c r="BA459" s="108"/>
      <c r="BB459" s="108"/>
      <c r="BC459" s="108"/>
      <c r="BD459" s="108"/>
      <c r="BE459" s="108"/>
      <c r="BF459" s="108"/>
      <c r="BG459" s="108"/>
      <c r="BH459" s="108"/>
      <c r="BI459" s="158" t="s">
        <v>273</v>
      </c>
      <c r="BJ459" s="159" t="s">
        <v>819</v>
      </c>
      <c r="BK459" s="165" t="s">
        <v>715</v>
      </c>
      <c r="BL459" s="138">
        <v>90</v>
      </c>
      <c r="BM459" s="160">
        <v>46043</v>
      </c>
      <c r="BN459" s="176">
        <v>189486302</v>
      </c>
      <c r="BO459" s="158">
        <v>354</v>
      </c>
      <c r="BP459" s="160">
        <v>46043</v>
      </c>
      <c r="BQ459" s="172">
        <v>17626473</v>
      </c>
      <c r="BR459" s="136"/>
      <c r="BS459" s="137"/>
      <c r="BT459" s="108"/>
      <c r="BU459" s="108"/>
      <c r="BV459" s="108"/>
      <c r="BW459" s="108"/>
      <c r="BX459" s="108"/>
      <c r="BY459" s="161"/>
      <c r="BZ459" s="170"/>
      <c r="CA459" s="108"/>
      <c r="CB459" s="108"/>
      <c r="CC459" s="170"/>
      <c r="CD459" s="108"/>
      <c r="CE459" s="108"/>
      <c r="CF459" s="109"/>
      <c r="CG459" s="109"/>
      <c r="CH459" s="109"/>
      <c r="CI459" s="109"/>
      <c r="CJ459" s="109"/>
      <c r="CK459" s="109"/>
      <c r="CL459" s="109"/>
      <c r="CM459" s="109"/>
      <c r="CN459" s="109"/>
      <c r="CO459" s="109"/>
      <c r="CP459" s="137"/>
      <c r="CQ459" s="109"/>
      <c r="CR459" s="109"/>
      <c r="CS459" s="166" t="s">
        <v>2455</v>
      </c>
      <c r="CT459" s="99">
        <v>3802477</v>
      </c>
      <c r="CU459" s="158">
        <v>542</v>
      </c>
      <c r="CV459" s="158" t="s">
        <v>1150</v>
      </c>
      <c r="CW459" s="108"/>
      <c r="CX459" s="108"/>
      <c r="CY459" s="162">
        <v>7210</v>
      </c>
      <c r="CZ459" s="162" t="s">
        <v>290</v>
      </c>
      <c r="DA459" s="283">
        <f t="shared" si="21"/>
        <v>17626473</v>
      </c>
      <c r="DB459" s="284">
        <f t="shared" si="22"/>
        <v>0</v>
      </c>
      <c r="DC459" s="283">
        <f t="shared" si="23"/>
        <v>0</v>
      </c>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59" t="s">
        <v>2456</v>
      </c>
      <c r="EA459" s="235"/>
    </row>
    <row r="460" spans="1:131" hidden="1" x14ac:dyDescent="0.2">
      <c r="A460" s="204"/>
      <c r="B460" s="164" t="s">
        <v>2457</v>
      </c>
      <c r="C460" s="201">
        <v>1110519424</v>
      </c>
      <c r="D460" s="164" t="s">
        <v>683</v>
      </c>
      <c r="E460" s="164" t="s">
        <v>291</v>
      </c>
      <c r="F460" s="164" t="s">
        <v>2447</v>
      </c>
      <c r="G460" s="98">
        <v>46043</v>
      </c>
      <c r="H460" s="105">
        <v>17626473</v>
      </c>
      <c r="I460" s="164" t="s">
        <v>2090</v>
      </c>
      <c r="J460" s="98">
        <v>46043</v>
      </c>
      <c r="K460" s="98">
        <v>46218</v>
      </c>
      <c r="L460" s="164" t="s">
        <v>288</v>
      </c>
      <c r="M460" s="164" t="s">
        <v>288</v>
      </c>
      <c r="N460" s="164" t="s">
        <v>288</v>
      </c>
      <c r="O460" s="138">
        <v>6</v>
      </c>
      <c r="P460" s="105">
        <v>4028908</v>
      </c>
      <c r="Q460" s="169">
        <v>46043</v>
      </c>
      <c r="R460" s="160">
        <v>46081</v>
      </c>
      <c r="S460" s="105">
        <v>3021681</v>
      </c>
      <c r="T460" s="102">
        <v>46082</v>
      </c>
      <c r="U460" s="102">
        <v>46112</v>
      </c>
      <c r="V460" s="105">
        <v>3021681</v>
      </c>
      <c r="W460" s="160">
        <v>46113</v>
      </c>
      <c r="X460" s="160">
        <v>46142</v>
      </c>
      <c r="Y460" s="105">
        <v>3021681</v>
      </c>
      <c r="Z460" s="160">
        <v>46143</v>
      </c>
      <c r="AA460" s="160">
        <v>46173</v>
      </c>
      <c r="AB460" s="105">
        <v>3021681</v>
      </c>
      <c r="AC460" s="160">
        <v>46174</v>
      </c>
      <c r="AD460" s="160">
        <v>46203</v>
      </c>
      <c r="AE460" s="103">
        <v>1510841</v>
      </c>
      <c r="AF460" s="160">
        <v>46204</v>
      </c>
      <c r="AG460" s="160">
        <v>46218</v>
      </c>
      <c r="AH460" s="108"/>
      <c r="AI460" s="160"/>
      <c r="AJ460" s="160"/>
      <c r="AK460" s="170"/>
      <c r="AL460" s="108"/>
      <c r="AM460" s="108"/>
      <c r="AN460" s="170"/>
      <c r="AO460" s="108"/>
      <c r="AP460" s="108"/>
      <c r="AQ460" s="170"/>
      <c r="AR460" s="108"/>
      <c r="AS460" s="108"/>
      <c r="AT460" s="170"/>
      <c r="AU460" s="108"/>
      <c r="AV460" s="108"/>
      <c r="AW460" s="170"/>
      <c r="AX460" s="108"/>
      <c r="AY460" s="108"/>
      <c r="AZ460" s="108"/>
      <c r="BA460" s="108"/>
      <c r="BB460" s="108"/>
      <c r="BC460" s="108"/>
      <c r="BD460" s="108"/>
      <c r="BE460" s="108"/>
      <c r="BF460" s="108"/>
      <c r="BG460" s="108"/>
      <c r="BH460" s="108"/>
      <c r="BI460" s="158" t="s">
        <v>273</v>
      </c>
      <c r="BJ460" s="159" t="s">
        <v>819</v>
      </c>
      <c r="BK460" s="165" t="s">
        <v>715</v>
      </c>
      <c r="BL460" s="138">
        <v>90</v>
      </c>
      <c r="BM460" s="160">
        <v>46043</v>
      </c>
      <c r="BN460" s="176">
        <v>189486302</v>
      </c>
      <c r="BO460" s="158">
        <v>355</v>
      </c>
      <c r="BP460" s="160">
        <v>46043</v>
      </c>
      <c r="BQ460" s="172">
        <v>17626473</v>
      </c>
      <c r="BR460" s="136"/>
      <c r="BS460" s="137"/>
      <c r="BT460" s="108"/>
      <c r="BU460" s="108"/>
      <c r="BV460" s="108"/>
      <c r="BW460" s="108"/>
      <c r="BX460" s="108"/>
      <c r="BY460" s="161"/>
      <c r="BZ460" s="170"/>
      <c r="CA460" s="108"/>
      <c r="CB460" s="108"/>
      <c r="CC460" s="170"/>
      <c r="CD460" s="108"/>
      <c r="CE460" s="108"/>
      <c r="CF460" s="109"/>
      <c r="CG460" s="109"/>
      <c r="CH460" s="109"/>
      <c r="CI460" s="109"/>
      <c r="CJ460" s="109"/>
      <c r="CK460" s="109"/>
      <c r="CL460" s="109"/>
      <c r="CM460" s="109"/>
      <c r="CN460" s="109"/>
      <c r="CO460" s="109"/>
      <c r="CP460" s="137"/>
      <c r="CQ460" s="109"/>
      <c r="CR460" s="109"/>
      <c r="CS460" s="166" t="s">
        <v>2458</v>
      </c>
      <c r="CT460" s="168">
        <v>1110519424</v>
      </c>
      <c r="CU460" s="158">
        <v>542</v>
      </c>
      <c r="CV460" s="158" t="s">
        <v>1150</v>
      </c>
      <c r="CW460" s="108"/>
      <c r="CX460" s="108"/>
      <c r="CY460" s="138">
        <v>8299</v>
      </c>
      <c r="CZ460" s="138" t="s">
        <v>290</v>
      </c>
      <c r="DA460" s="283">
        <f t="shared" si="21"/>
        <v>17626473</v>
      </c>
      <c r="DB460" s="284">
        <f t="shared" si="22"/>
        <v>0</v>
      </c>
      <c r="DC460" s="283">
        <f t="shared" si="23"/>
        <v>0</v>
      </c>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59" t="s">
        <v>2459</v>
      </c>
      <c r="EA460" s="235"/>
    </row>
    <row r="461" spans="1:131" hidden="1" x14ac:dyDescent="0.2">
      <c r="A461" s="164"/>
      <c r="B461" s="164" t="s">
        <v>2460</v>
      </c>
      <c r="C461" s="203">
        <v>1121962050</v>
      </c>
      <c r="D461" s="108" t="s">
        <v>684</v>
      </c>
      <c r="E461" s="164" t="s">
        <v>292</v>
      </c>
      <c r="F461" s="164" t="s">
        <v>2461</v>
      </c>
      <c r="G461" s="98">
        <v>46043</v>
      </c>
      <c r="H461" s="105">
        <v>15644481</v>
      </c>
      <c r="I461" s="164" t="s">
        <v>2090</v>
      </c>
      <c r="J461" s="98">
        <v>46043</v>
      </c>
      <c r="K461" s="98">
        <v>46218</v>
      </c>
      <c r="L461" s="164" t="s">
        <v>288</v>
      </c>
      <c r="M461" s="164" t="s">
        <v>288</v>
      </c>
      <c r="N461" s="164" t="s">
        <v>288</v>
      </c>
      <c r="O461" s="138">
        <v>6</v>
      </c>
      <c r="P461" s="105">
        <v>3575881</v>
      </c>
      <c r="Q461" s="169">
        <v>46043</v>
      </c>
      <c r="R461" s="160">
        <v>46081</v>
      </c>
      <c r="S461" s="105">
        <v>2681911</v>
      </c>
      <c r="T461" s="102">
        <v>46082</v>
      </c>
      <c r="U461" s="102">
        <v>46112</v>
      </c>
      <c r="V461" s="105">
        <v>2681911</v>
      </c>
      <c r="W461" s="160">
        <v>46113</v>
      </c>
      <c r="X461" s="160">
        <v>46142</v>
      </c>
      <c r="Y461" s="105">
        <v>2681911</v>
      </c>
      <c r="Z461" s="160">
        <v>46143</v>
      </c>
      <c r="AA461" s="160">
        <v>46173</v>
      </c>
      <c r="AB461" s="105">
        <v>2681911</v>
      </c>
      <c r="AC461" s="160">
        <v>46174</v>
      </c>
      <c r="AD461" s="160">
        <v>46203</v>
      </c>
      <c r="AE461" s="103">
        <v>1340956</v>
      </c>
      <c r="AF461" s="160">
        <v>46204</v>
      </c>
      <c r="AG461" s="160">
        <v>46218</v>
      </c>
      <c r="AH461" s="170"/>
      <c r="AI461" s="108"/>
      <c r="AJ461" s="108"/>
      <c r="AK461" s="170"/>
      <c r="AL461" s="108"/>
      <c r="AM461" s="108"/>
      <c r="AN461" s="170"/>
      <c r="AO461" s="108"/>
      <c r="AP461" s="108"/>
      <c r="AQ461" s="170"/>
      <c r="AR461" s="108"/>
      <c r="AS461" s="108"/>
      <c r="AT461" s="170"/>
      <c r="AU461" s="108"/>
      <c r="AV461" s="108"/>
      <c r="AW461" s="170"/>
      <c r="AX461" s="108"/>
      <c r="AY461" s="108"/>
      <c r="AZ461" s="108"/>
      <c r="BA461" s="108"/>
      <c r="BB461" s="108"/>
      <c r="BC461" s="108"/>
      <c r="BD461" s="108"/>
      <c r="BE461" s="108"/>
      <c r="BF461" s="108"/>
      <c r="BG461" s="108"/>
      <c r="BH461" s="108"/>
      <c r="BI461" s="158" t="s">
        <v>273</v>
      </c>
      <c r="BJ461" s="159" t="s">
        <v>819</v>
      </c>
      <c r="BK461" s="165" t="s">
        <v>715</v>
      </c>
      <c r="BL461" s="138">
        <v>90</v>
      </c>
      <c r="BM461" s="160">
        <v>46043</v>
      </c>
      <c r="BN461" s="176">
        <v>189486302</v>
      </c>
      <c r="BO461" s="158">
        <v>356</v>
      </c>
      <c r="BP461" s="160">
        <v>46043</v>
      </c>
      <c r="BQ461" s="172">
        <v>15644481</v>
      </c>
      <c r="BR461" s="136"/>
      <c r="BS461" s="137"/>
      <c r="BT461" s="108"/>
      <c r="BU461" s="108"/>
      <c r="BV461" s="108"/>
      <c r="BW461" s="108"/>
      <c r="BX461" s="108"/>
      <c r="BY461" s="161"/>
      <c r="BZ461" s="170"/>
      <c r="CA461" s="108"/>
      <c r="CB461" s="108"/>
      <c r="CC461" s="170"/>
      <c r="CD461" s="108"/>
      <c r="CE461" s="108"/>
      <c r="CF461" s="109"/>
      <c r="CG461" s="109"/>
      <c r="CH461" s="109"/>
      <c r="CI461" s="109"/>
      <c r="CJ461" s="109"/>
      <c r="CK461" s="109"/>
      <c r="CL461" s="109"/>
      <c r="CM461" s="109"/>
      <c r="CN461" s="109"/>
      <c r="CO461" s="109"/>
      <c r="CP461" s="109"/>
      <c r="CQ461" s="109"/>
      <c r="CR461" s="109"/>
      <c r="CS461" s="166" t="s">
        <v>2462</v>
      </c>
      <c r="CT461" s="110">
        <v>1121962050.5999999</v>
      </c>
      <c r="CU461" s="158">
        <v>542</v>
      </c>
      <c r="CV461" s="158" t="s">
        <v>1150</v>
      </c>
      <c r="CW461" s="108"/>
      <c r="CX461" s="108"/>
      <c r="CY461" s="162">
        <v>7490</v>
      </c>
      <c r="CZ461" s="162" t="s">
        <v>290</v>
      </c>
      <c r="DA461" s="283">
        <f t="shared" si="21"/>
        <v>15644481</v>
      </c>
      <c r="DB461" s="284">
        <f t="shared" si="22"/>
        <v>0</v>
      </c>
      <c r="DC461" s="283">
        <f t="shared" si="23"/>
        <v>0</v>
      </c>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59" t="s">
        <v>2463</v>
      </c>
      <c r="EA461" s="235"/>
    </row>
    <row r="462" spans="1:131" hidden="1" x14ac:dyDescent="0.2">
      <c r="A462" s="164"/>
      <c r="B462" s="164" t="s">
        <v>2464</v>
      </c>
      <c r="C462" s="201">
        <v>1121856924</v>
      </c>
      <c r="D462" s="164" t="s">
        <v>699</v>
      </c>
      <c r="E462" s="164" t="s">
        <v>291</v>
      </c>
      <c r="F462" s="164" t="s">
        <v>2447</v>
      </c>
      <c r="G462" s="98">
        <v>46043</v>
      </c>
      <c r="H462" s="105">
        <v>31700661</v>
      </c>
      <c r="I462" s="164" t="s">
        <v>2090</v>
      </c>
      <c r="J462" s="98">
        <v>46043</v>
      </c>
      <c r="K462" s="98">
        <v>46218</v>
      </c>
      <c r="L462" s="164" t="s">
        <v>288</v>
      </c>
      <c r="M462" s="164" t="s">
        <v>288</v>
      </c>
      <c r="N462" s="164" t="s">
        <v>288</v>
      </c>
      <c r="O462" s="138">
        <v>6</v>
      </c>
      <c r="P462" s="105">
        <v>7245865</v>
      </c>
      <c r="Q462" s="169">
        <v>46043</v>
      </c>
      <c r="R462" s="160">
        <v>46081</v>
      </c>
      <c r="S462" s="105">
        <v>5434399</v>
      </c>
      <c r="T462" s="102">
        <v>46082</v>
      </c>
      <c r="U462" s="102">
        <v>46112</v>
      </c>
      <c r="V462" s="105">
        <v>5434399</v>
      </c>
      <c r="W462" s="160">
        <v>46113</v>
      </c>
      <c r="X462" s="160">
        <v>46142</v>
      </c>
      <c r="Y462" s="105">
        <v>5434399</v>
      </c>
      <c r="Z462" s="160">
        <v>46143</v>
      </c>
      <c r="AA462" s="160">
        <v>46173</v>
      </c>
      <c r="AB462" s="105">
        <v>5434399</v>
      </c>
      <c r="AC462" s="160">
        <v>46174</v>
      </c>
      <c r="AD462" s="160">
        <v>46203</v>
      </c>
      <c r="AE462" s="103">
        <v>2717200</v>
      </c>
      <c r="AF462" s="160">
        <v>46204</v>
      </c>
      <c r="AG462" s="160">
        <v>46218</v>
      </c>
      <c r="AH462" s="108"/>
      <c r="AI462" s="160"/>
      <c r="AJ462" s="160"/>
      <c r="AK462" s="170"/>
      <c r="AL462" s="108"/>
      <c r="AM462" s="108"/>
      <c r="AN462" s="170"/>
      <c r="AO462" s="108"/>
      <c r="AP462" s="108"/>
      <c r="AQ462" s="170"/>
      <c r="AR462" s="108"/>
      <c r="AS462" s="108"/>
      <c r="AT462" s="170"/>
      <c r="AU462" s="108"/>
      <c r="AV462" s="108"/>
      <c r="AW462" s="170"/>
      <c r="AX462" s="108"/>
      <c r="AY462" s="108"/>
      <c r="AZ462" s="108"/>
      <c r="BA462" s="108"/>
      <c r="BB462" s="108"/>
      <c r="BC462" s="108"/>
      <c r="BD462" s="108"/>
      <c r="BE462" s="108"/>
      <c r="BF462" s="108"/>
      <c r="BG462" s="108"/>
      <c r="BH462" s="108"/>
      <c r="BI462" s="158" t="s">
        <v>273</v>
      </c>
      <c r="BJ462" s="159" t="s">
        <v>819</v>
      </c>
      <c r="BK462" s="165" t="s">
        <v>715</v>
      </c>
      <c r="BL462" s="138">
        <v>90</v>
      </c>
      <c r="BM462" s="160">
        <v>46043</v>
      </c>
      <c r="BN462" s="176">
        <v>189486302</v>
      </c>
      <c r="BO462" s="158">
        <v>357</v>
      </c>
      <c r="BP462" s="160">
        <v>46043</v>
      </c>
      <c r="BQ462" s="172">
        <v>31700661</v>
      </c>
      <c r="BR462" s="136"/>
      <c r="BS462" s="137"/>
      <c r="BT462" s="108"/>
      <c r="BU462" s="108"/>
      <c r="BV462" s="108"/>
      <c r="BW462" s="108"/>
      <c r="BX462" s="108"/>
      <c r="BY462" s="161"/>
      <c r="BZ462" s="170"/>
      <c r="CA462" s="108"/>
      <c r="CB462" s="108"/>
      <c r="CC462" s="170"/>
      <c r="CD462" s="108"/>
      <c r="CE462" s="108"/>
      <c r="CF462" s="109"/>
      <c r="CG462" s="109"/>
      <c r="CH462" s="109"/>
      <c r="CI462" s="109"/>
      <c r="CJ462" s="109"/>
      <c r="CK462" s="109"/>
      <c r="CL462" s="109"/>
      <c r="CM462" s="109"/>
      <c r="CN462" s="109"/>
      <c r="CO462" s="109"/>
      <c r="CP462" s="137"/>
      <c r="CQ462" s="109"/>
      <c r="CR462" s="109"/>
      <c r="CS462" s="166" t="s">
        <v>2465</v>
      </c>
      <c r="CT462" s="167">
        <v>1121856924.4000001</v>
      </c>
      <c r="CU462" s="158">
        <v>542</v>
      </c>
      <c r="CV462" s="158" t="s">
        <v>1150</v>
      </c>
      <c r="CW462" s="108"/>
      <c r="CX462" s="108"/>
      <c r="CY462" s="162">
        <v>7020</v>
      </c>
      <c r="CZ462" s="162" t="s">
        <v>289</v>
      </c>
      <c r="DA462" s="283">
        <f t="shared" si="21"/>
        <v>31700661</v>
      </c>
      <c r="DB462" s="284">
        <f t="shared" si="22"/>
        <v>0</v>
      </c>
      <c r="DC462" s="283">
        <f t="shared" si="23"/>
        <v>0</v>
      </c>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59" t="s">
        <v>2466</v>
      </c>
      <c r="EA462" s="180"/>
    </row>
    <row r="463" spans="1:131" hidden="1" x14ac:dyDescent="0.2">
      <c r="A463" s="164"/>
      <c r="B463" s="164" t="s">
        <v>2467</v>
      </c>
      <c r="C463" s="201">
        <v>1121819817</v>
      </c>
      <c r="D463" s="164" t="s">
        <v>700</v>
      </c>
      <c r="E463" s="164" t="s">
        <v>291</v>
      </c>
      <c r="F463" s="164" t="s">
        <v>2447</v>
      </c>
      <c r="G463" s="98">
        <v>46043</v>
      </c>
      <c r="H463" s="105">
        <v>23878423</v>
      </c>
      <c r="I463" s="164" t="s">
        <v>2090</v>
      </c>
      <c r="J463" s="98">
        <v>46043</v>
      </c>
      <c r="K463" s="98">
        <v>46218</v>
      </c>
      <c r="L463" s="164" t="s">
        <v>288</v>
      </c>
      <c r="M463" s="164" t="s">
        <v>288</v>
      </c>
      <c r="N463" s="164" t="s">
        <v>288</v>
      </c>
      <c r="O463" s="138">
        <v>6</v>
      </c>
      <c r="P463" s="105">
        <v>5457925</v>
      </c>
      <c r="Q463" s="169">
        <v>46043</v>
      </c>
      <c r="R463" s="160">
        <v>46081</v>
      </c>
      <c r="S463" s="105">
        <v>4093444</v>
      </c>
      <c r="T463" s="102">
        <v>46082</v>
      </c>
      <c r="U463" s="102">
        <v>46112</v>
      </c>
      <c r="V463" s="105">
        <v>4093444</v>
      </c>
      <c r="W463" s="160">
        <v>46113</v>
      </c>
      <c r="X463" s="160">
        <v>46142</v>
      </c>
      <c r="Y463" s="105">
        <v>4093444</v>
      </c>
      <c r="Z463" s="160">
        <v>46143</v>
      </c>
      <c r="AA463" s="160">
        <v>46173</v>
      </c>
      <c r="AB463" s="105">
        <v>4093444</v>
      </c>
      <c r="AC463" s="160">
        <v>46174</v>
      </c>
      <c r="AD463" s="160">
        <v>46203</v>
      </c>
      <c r="AE463" s="103">
        <v>2046722</v>
      </c>
      <c r="AF463" s="160">
        <v>46204</v>
      </c>
      <c r="AG463" s="160">
        <v>46218</v>
      </c>
      <c r="AH463" s="170"/>
      <c r="AI463" s="108"/>
      <c r="AJ463" s="108"/>
      <c r="AK463" s="170"/>
      <c r="AL463" s="108"/>
      <c r="AM463" s="108"/>
      <c r="AN463" s="170"/>
      <c r="AO463" s="108"/>
      <c r="AP463" s="108"/>
      <c r="AQ463" s="170"/>
      <c r="AR463" s="108"/>
      <c r="AS463" s="108"/>
      <c r="AT463" s="170"/>
      <c r="AU463" s="108"/>
      <c r="AV463" s="108"/>
      <c r="AW463" s="170"/>
      <c r="AX463" s="108"/>
      <c r="AY463" s="108"/>
      <c r="AZ463" s="108"/>
      <c r="BA463" s="108"/>
      <c r="BB463" s="108"/>
      <c r="BC463" s="108"/>
      <c r="BD463" s="108"/>
      <c r="BE463" s="108"/>
      <c r="BF463" s="108"/>
      <c r="BG463" s="108"/>
      <c r="BH463" s="108"/>
      <c r="BI463" s="158" t="s">
        <v>273</v>
      </c>
      <c r="BJ463" s="159" t="s">
        <v>819</v>
      </c>
      <c r="BK463" s="165" t="s">
        <v>715</v>
      </c>
      <c r="BL463" s="138">
        <v>90</v>
      </c>
      <c r="BM463" s="160">
        <v>46043</v>
      </c>
      <c r="BN463" s="176">
        <v>189486302</v>
      </c>
      <c r="BO463" s="158">
        <v>358</v>
      </c>
      <c r="BP463" s="160">
        <v>46043</v>
      </c>
      <c r="BQ463" s="172">
        <v>23878423</v>
      </c>
      <c r="BR463" s="136"/>
      <c r="BS463" s="137"/>
      <c r="BT463" s="108"/>
      <c r="BU463" s="108"/>
      <c r="BV463" s="108"/>
      <c r="BW463" s="108"/>
      <c r="BX463" s="108"/>
      <c r="BY463" s="161"/>
      <c r="BZ463" s="170"/>
      <c r="CA463" s="108"/>
      <c r="CB463" s="108"/>
      <c r="CC463" s="170"/>
      <c r="CD463" s="108"/>
      <c r="CE463" s="108"/>
      <c r="CF463" s="109"/>
      <c r="CG463" s="109"/>
      <c r="CH463" s="109"/>
      <c r="CI463" s="109"/>
      <c r="CJ463" s="109"/>
      <c r="CK463" s="109"/>
      <c r="CL463" s="109"/>
      <c r="CM463" s="109"/>
      <c r="CN463" s="109"/>
      <c r="CO463" s="109"/>
      <c r="CP463" s="109"/>
      <c r="CQ463" s="109"/>
      <c r="CR463" s="109"/>
      <c r="CS463" s="166" t="s">
        <v>2468</v>
      </c>
      <c r="CT463" s="168">
        <v>1121819817.7</v>
      </c>
      <c r="CU463" s="158">
        <v>542</v>
      </c>
      <c r="CV463" s="158" t="s">
        <v>1150</v>
      </c>
      <c r="CW463" s="108"/>
      <c r="CX463" s="108"/>
      <c r="CY463" s="162">
        <v>6920</v>
      </c>
      <c r="CZ463" s="162" t="s">
        <v>289</v>
      </c>
      <c r="DA463" s="283">
        <f t="shared" si="21"/>
        <v>23878423</v>
      </c>
      <c r="DB463" s="284">
        <f t="shared" si="22"/>
        <v>0</v>
      </c>
      <c r="DC463" s="283">
        <f t="shared" si="23"/>
        <v>0</v>
      </c>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59" t="s">
        <v>2469</v>
      </c>
      <c r="EA463" s="180"/>
    </row>
    <row r="464" spans="1:131" hidden="1" x14ac:dyDescent="0.2">
      <c r="A464" s="164"/>
      <c r="B464" s="164" t="s">
        <v>2470</v>
      </c>
      <c r="C464" s="201">
        <v>1067919351</v>
      </c>
      <c r="D464" s="164" t="s">
        <v>1149</v>
      </c>
      <c r="E464" s="164" t="s">
        <v>291</v>
      </c>
      <c r="F464" s="164" t="s">
        <v>2447</v>
      </c>
      <c r="G464" s="98">
        <v>46043</v>
      </c>
      <c r="H464" s="105">
        <v>23878423</v>
      </c>
      <c r="I464" s="164" t="s">
        <v>2090</v>
      </c>
      <c r="J464" s="98">
        <v>46043</v>
      </c>
      <c r="K464" s="98">
        <v>46218</v>
      </c>
      <c r="L464" s="164" t="s">
        <v>288</v>
      </c>
      <c r="M464" s="164" t="s">
        <v>288</v>
      </c>
      <c r="N464" s="164" t="s">
        <v>288</v>
      </c>
      <c r="O464" s="138">
        <v>6</v>
      </c>
      <c r="P464" s="105">
        <v>5457925</v>
      </c>
      <c r="Q464" s="169">
        <v>46043</v>
      </c>
      <c r="R464" s="160">
        <v>46081</v>
      </c>
      <c r="S464" s="105">
        <v>4093444</v>
      </c>
      <c r="T464" s="102">
        <v>46082</v>
      </c>
      <c r="U464" s="102">
        <v>46112</v>
      </c>
      <c r="V464" s="105">
        <v>4093444</v>
      </c>
      <c r="W464" s="160">
        <v>46113</v>
      </c>
      <c r="X464" s="160">
        <v>46142</v>
      </c>
      <c r="Y464" s="105">
        <v>4093444</v>
      </c>
      <c r="Z464" s="160">
        <v>46143</v>
      </c>
      <c r="AA464" s="160">
        <v>46173</v>
      </c>
      <c r="AB464" s="105">
        <v>4093444</v>
      </c>
      <c r="AC464" s="160">
        <v>46174</v>
      </c>
      <c r="AD464" s="160">
        <v>46203</v>
      </c>
      <c r="AE464" s="103">
        <v>2046722</v>
      </c>
      <c r="AF464" s="160">
        <v>46204</v>
      </c>
      <c r="AG464" s="160">
        <v>46218</v>
      </c>
      <c r="AH464" s="108"/>
      <c r="AI464" s="160"/>
      <c r="AJ464" s="160"/>
      <c r="AK464" s="170"/>
      <c r="AL464" s="108"/>
      <c r="AM464" s="108"/>
      <c r="AN464" s="170"/>
      <c r="AO464" s="108"/>
      <c r="AP464" s="108"/>
      <c r="AQ464" s="170"/>
      <c r="AR464" s="108"/>
      <c r="AS464" s="108"/>
      <c r="AT464" s="170"/>
      <c r="AU464" s="108"/>
      <c r="AV464" s="108"/>
      <c r="AW464" s="170"/>
      <c r="AX464" s="108"/>
      <c r="AY464" s="108"/>
      <c r="AZ464" s="108"/>
      <c r="BA464" s="108"/>
      <c r="BB464" s="108"/>
      <c r="BC464" s="108"/>
      <c r="BD464" s="108"/>
      <c r="BE464" s="108"/>
      <c r="BF464" s="108"/>
      <c r="BG464" s="108"/>
      <c r="BH464" s="108"/>
      <c r="BI464" s="158" t="s">
        <v>273</v>
      </c>
      <c r="BJ464" s="159" t="s">
        <v>819</v>
      </c>
      <c r="BK464" s="165" t="s">
        <v>715</v>
      </c>
      <c r="BL464" s="138">
        <v>90</v>
      </c>
      <c r="BM464" s="160">
        <v>46043</v>
      </c>
      <c r="BN464" s="176">
        <v>189486302</v>
      </c>
      <c r="BO464" s="158">
        <v>359</v>
      </c>
      <c r="BP464" s="160">
        <v>46043</v>
      </c>
      <c r="BQ464" s="172">
        <v>23878423</v>
      </c>
      <c r="BR464" s="136"/>
      <c r="BS464" s="137"/>
      <c r="BT464" s="108"/>
      <c r="BU464" s="108"/>
      <c r="BV464" s="108"/>
      <c r="BW464" s="108"/>
      <c r="BX464" s="108"/>
      <c r="BY464" s="161"/>
      <c r="BZ464" s="170"/>
      <c r="CA464" s="108"/>
      <c r="CB464" s="108"/>
      <c r="CC464" s="170"/>
      <c r="CD464" s="108"/>
      <c r="CE464" s="108"/>
      <c r="CF464" s="109"/>
      <c r="CG464" s="109"/>
      <c r="CH464" s="109"/>
      <c r="CI464" s="109"/>
      <c r="CJ464" s="109"/>
      <c r="CK464" s="109"/>
      <c r="CL464" s="109"/>
      <c r="CM464" s="109"/>
      <c r="CN464" s="109"/>
      <c r="CO464" s="109"/>
      <c r="CP464" s="137"/>
      <c r="CQ464" s="109"/>
      <c r="CR464" s="109"/>
      <c r="CS464" s="166" t="s">
        <v>2471</v>
      </c>
      <c r="CT464" s="99">
        <v>1067919351</v>
      </c>
      <c r="CU464" s="158">
        <v>542</v>
      </c>
      <c r="CV464" s="158" t="s">
        <v>1150</v>
      </c>
      <c r="CW464" s="108"/>
      <c r="CX464" s="108"/>
      <c r="CY464" s="162">
        <v>7210</v>
      </c>
      <c r="CZ464" s="162" t="s">
        <v>290</v>
      </c>
      <c r="DA464" s="283">
        <f t="shared" si="21"/>
        <v>23878423</v>
      </c>
      <c r="DB464" s="284">
        <f t="shared" si="22"/>
        <v>0</v>
      </c>
      <c r="DC464" s="283">
        <f t="shared" si="23"/>
        <v>0</v>
      </c>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59" t="s">
        <v>2472</v>
      </c>
      <c r="EA464" s="180"/>
    </row>
    <row r="465" spans="1:131" hidden="1" x14ac:dyDescent="0.2">
      <c r="A465" s="164"/>
      <c r="B465" s="164" t="s">
        <v>2473</v>
      </c>
      <c r="C465" s="201">
        <v>1122648374</v>
      </c>
      <c r="D465" s="164" t="s">
        <v>616</v>
      </c>
      <c r="E465" s="164" t="s">
        <v>291</v>
      </c>
      <c r="F465" s="164" t="s">
        <v>2042</v>
      </c>
      <c r="G465" s="98">
        <v>46043</v>
      </c>
      <c r="H465" s="105">
        <v>19761449</v>
      </c>
      <c r="I465" s="164" t="s">
        <v>2090</v>
      </c>
      <c r="J465" s="98">
        <v>46043</v>
      </c>
      <c r="K465" s="98">
        <v>46218</v>
      </c>
      <c r="L465" s="164" t="s">
        <v>288</v>
      </c>
      <c r="M465" s="164" t="s">
        <v>288</v>
      </c>
      <c r="N465" s="164" t="s">
        <v>288</v>
      </c>
      <c r="O465" s="138">
        <v>6</v>
      </c>
      <c r="P465" s="105">
        <v>4516903</v>
      </c>
      <c r="Q465" s="169">
        <v>46043</v>
      </c>
      <c r="R465" s="160">
        <v>46081</v>
      </c>
      <c r="S465" s="105">
        <v>3387677</v>
      </c>
      <c r="T465" s="102">
        <v>46082</v>
      </c>
      <c r="U465" s="102">
        <v>46112</v>
      </c>
      <c r="V465" s="105">
        <v>3387677</v>
      </c>
      <c r="W465" s="160">
        <v>46113</v>
      </c>
      <c r="X465" s="160">
        <v>46142</v>
      </c>
      <c r="Y465" s="105">
        <v>3387677</v>
      </c>
      <c r="Z465" s="160">
        <v>46143</v>
      </c>
      <c r="AA465" s="160">
        <v>46173</v>
      </c>
      <c r="AB465" s="105">
        <v>3387677</v>
      </c>
      <c r="AC465" s="160">
        <v>46174</v>
      </c>
      <c r="AD465" s="160">
        <v>46203</v>
      </c>
      <c r="AE465" s="103">
        <v>1693838</v>
      </c>
      <c r="AF465" s="160">
        <v>46204</v>
      </c>
      <c r="AG465" s="160">
        <v>46218</v>
      </c>
      <c r="AH465" s="108"/>
      <c r="AI465" s="160"/>
      <c r="AJ465" s="160"/>
      <c r="AK465" s="170"/>
      <c r="AL465" s="108"/>
      <c r="AM465" s="108"/>
      <c r="AN465" s="170"/>
      <c r="AO465" s="108"/>
      <c r="AP465" s="108"/>
      <c r="AQ465" s="170"/>
      <c r="AR465" s="108"/>
      <c r="AS465" s="108"/>
      <c r="AT465" s="170"/>
      <c r="AU465" s="108"/>
      <c r="AV465" s="108"/>
      <c r="AW465" s="170"/>
      <c r="AX465" s="108"/>
      <c r="AY465" s="108"/>
      <c r="AZ465" s="108"/>
      <c r="BA465" s="108"/>
      <c r="BB465" s="108"/>
      <c r="BC465" s="108"/>
      <c r="BD465" s="108"/>
      <c r="BE465" s="108"/>
      <c r="BF465" s="108"/>
      <c r="BG465" s="108"/>
      <c r="BH465" s="108"/>
      <c r="BI465" s="157" t="s">
        <v>703</v>
      </c>
      <c r="BJ465" s="157" t="s">
        <v>712</v>
      </c>
      <c r="BK465" s="157" t="s">
        <v>280</v>
      </c>
      <c r="BL465" s="138">
        <v>82</v>
      </c>
      <c r="BM465" s="160">
        <v>46043.69835648148</v>
      </c>
      <c r="BN465" s="176">
        <v>39522898</v>
      </c>
      <c r="BO465" s="158">
        <v>343</v>
      </c>
      <c r="BP465" s="160">
        <v>46043</v>
      </c>
      <c r="BQ465" s="172">
        <v>19761449</v>
      </c>
      <c r="BR465" s="136"/>
      <c r="BS465" s="137"/>
      <c r="BT465" s="108"/>
      <c r="BU465" s="108"/>
      <c r="BV465" s="108"/>
      <c r="BW465" s="108"/>
      <c r="BX465" s="108"/>
      <c r="BY465" s="161"/>
      <c r="BZ465" s="170"/>
      <c r="CA465" s="108"/>
      <c r="CB465" s="108"/>
      <c r="CC465" s="170"/>
      <c r="CD465" s="108"/>
      <c r="CE465" s="108"/>
      <c r="CF465" s="109"/>
      <c r="CG465" s="109"/>
      <c r="CH465" s="109"/>
      <c r="CI465" s="109"/>
      <c r="CJ465" s="109"/>
      <c r="CK465" s="109"/>
      <c r="CL465" s="109"/>
      <c r="CM465" s="109"/>
      <c r="CN465" s="109"/>
      <c r="CO465" s="109"/>
      <c r="CP465" s="137"/>
      <c r="CQ465" s="109"/>
      <c r="CR465" s="109"/>
      <c r="CS465" s="166" t="s">
        <v>2474</v>
      </c>
      <c r="CT465" s="167">
        <v>1122648374</v>
      </c>
      <c r="CU465" s="158">
        <v>528</v>
      </c>
      <c r="CV465" s="158" t="s">
        <v>780</v>
      </c>
      <c r="CW465" s="108"/>
      <c r="CX465" s="108"/>
      <c r="CY465" s="162">
        <v>7490</v>
      </c>
      <c r="CZ465" s="162" t="s">
        <v>290</v>
      </c>
      <c r="DA465" s="283">
        <f t="shared" si="21"/>
        <v>19761449</v>
      </c>
      <c r="DB465" s="284">
        <f t="shared" si="22"/>
        <v>0</v>
      </c>
      <c r="DC465" s="283">
        <f t="shared" si="23"/>
        <v>0</v>
      </c>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59" t="s">
        <v>2475</v>
      </c>
      <c r="EA465" s="180"/>
    </row>
    <row r="466" spans="1:131" hidden="1" x14ac:dyDescent="0.2">
      <c r="A466" s="164" t="s">
        <v>436</v>
      </c>
      <c r="B466" s="164" t="s">
        <v>2476</v>
      </c>
      <c r="C466" s="201"/>
      <c r="D466" s="164" t="s">
        <v>436</v>
      </c>
      <c r="E466" s="164"/>
      <c r="F466" s="164"/>
      <c r="G466" s="98"/>
      <c r="H466" s="105"/>
      <c r="I466" s="164"/>
      <c r="J466" s="98"/>
      <c r="K466" s="98"/>
      <c r="L466" s="164"/>
      <c r="M466" s="164"/>
      <c r="N466" s="164"/>
      <c r="O466" s="138"/>
      <c r="P466" s="105"/>
      <c r="Q466" s="169"/>
      <c r="R466" s="160"/>
      <c r="S466" s="105"/>
      <c r="T466" s="102"/>
      <c r="U466" s="102"/>
      <c r="V466" s="105"/>
      <c r="W466" s="160"/>
      <c r="X466" s="160"/>
      <c r="Y466" s="105"/>
      <c r="Z466" s="160"/>
      <c r="AA466" s="160"/>
      <c r="AB466" s="105"/>
      <c r="AC466" s="160"/>
      <c r="AD466" s="160"/>
      <c r="AE466" s="103"/>
      <c r="AF466" s="160"/>
      <c r="AG466" s="160"/>
      <c r="AH466" s="170"/>
      <c r="AI466" s="108"/>
      <c r="AJ466" s="108"/>
      <c r="AK466" s="170"/>
      <c r="AL466" s="108"/>
      <c r="AM466" s="108"/>
      <c r="AN466" s="170"/>
      <c r="AO466" s="108"/>
      <c r="AP466" s="108"/>
      <c r="AQ466" s="170"/>
      <c r="AR466" s="108"/>
      <c r="AS466" s="108"/>
      <c r="AT466" s="170"/>
      <c r="AU466" s="108"/>
      <c r="AV466" s="108"/>
      <c r="AW466" s="170"/>
      <c r="AX466" s="108"/>
      <c r="AY466" s="108"/>
      <c r="AZ466" s="108"/>
      <c r="BA466" s="108"/>
      <c r="BB466" s="108"/>
      <c r="BC466" s="108"/>
      <c r="BD466" s="108"/>
      <c r="BE466" s="108"/>
      <c r="BF466" s="108"/>
      <c r="BG466" s="108"/>
      <c r="BH466" s="108"/>
      <c r="BI466" s="157"/>
      <c r="BJ466" s="158"/>
      <c r="BK466" s="157"/>
      <c r="BL466" s="138"/>
      <c r="BM466" s="160"/>
      <c r="BN466" s="176"/>
      <c r="BO466" s="158"/>
      <c r="BP466" s="160"/>
      <c r="BQ466" s="172"/>
      <c r="BR466" s="136"/>
      <c r="BS466" s="137"/>
      <c r="BT466" s="108"/>
      <c r="BU466" s="108"/>
      <c r="BV466" s="108"/>
      <c r="BW466" s="108"/>
      <c r="BX466" s="108"/>
      <c r="BY466" s="161"/>
      <c r="BZ466" s="170"/>
      <c r="CA466" s="108"/>
      <c r="CB466" s="108"/>
      <c r="CC466" s="170"/>
      <c r="CD466" s="108"/>
      <c r="CE466" s="108"/>
      <c r="CF466" s="109"/>
      <c r="CG466" s="109"/>
      <c r="CH466" s="109"/>
      <c r="CI466" s="109"/>
      <c r="CJ466" s="109"/>
      <c r="CK466" s="109"/>
      <c r="CL466" s="109"/>
      <c r="CM466" s="109"/>
      <c r="CN466" s="109"/>
      <c r="CO466" s="109"/>
      <c r="CP466" s="109"/>
      <c r="CQ466" s="109"/>
      <c r="CR466" s="109"/>
      <c r="CS466" s="166"/>
      <c r="CT466" s="168"/>
      <c r="CU466" s="158"/>
      <c r="CV466" s="158"/>
      <c r="CW466" s="108"/>
      <c r="CX466" s="108"/>
      <c r="CY466" s="162"/>
      <c r="CZ466" s="162"/>
      <c r="DA466" s="283"/>
      <c r="DB466" s="284"/>
      <c r="DC466" s="283"/>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59"/>
      <c r="EA466" s="180"/>
    </row>
    <row r="467" spans="1:131" hidden="1" x14ac:dyDescent="0.2">
      <c r="A467" s="164"/>
      <c r="B467" s="164" t="s">
        <v>2477</v>
      </c>
      <c r="C467" s="203">
        <v>1121863902</v>
      </c>
      <c r="D467" s="108" t="s">
        <v>904</v>
      </c>
      <c r="E467" s="164" t="s">
        <v>292</v>
      </c>
      <c r="F467" s="108" t="s">
        <v>2478</v>
      </c>
      <c r="G467" s="98">
        <v>46043</v>
      </c>
      <c r="H467" s="105">
        <v>11758069</v>
      </c>
      <c r="I467" s="164" t="s">
        <v>1086</v>
      </c>
      <c r="J467" s="98">
        <v>46043</v>
      </c>
      <c r="K467" s="98">
        <v>46189</v>
      </c>
      <c r="L467" s="164" t="s">
        <v>288</v>
      </c>
      <c r="M467" s="164" t="s">
        <v>288</v>
      </c>
      <c r="N467" s="164" t="s">
        <v>288</v>
      </c>
      <c r="O467" s="138">
        <v>5</v>
      </c>
      <c r="P467" s="105">
        <v>3279462</v>
      </c>
      <c r="Q467" s="169">
        <v>46043</v>
      </c>
      <c r="R467" s="160">
        <v>46081</v>
      </c>
      <c r="S467" s="105">
        <v>2399606</v>
      </c>
      <c r="T467" s="102">
        <v>46082</v>
      </c>
      <c r="U467" s="102">
        <v>46112</v>
      </c>
      <c r="V467" s="105">
        <v>2399606</v>
      </c>
      <c r="W467" s="160">
        <v>46113</v>
      </c>
      <c r="X467" s="160">
        <v>46142</v>
      </c>
      <c r="Y467" s="105">
        <v>2399606</v>
      </c>
      <c r="Z467" s="160">
        <v>46143</v>
      </c>
      <c r="AA467" s="160">
        <v>46173</v>
      </c>
      <c r="AB467" s="105">
        <v>1279789</v>
      </c>
      <c r="AC467" s="160">
        <v>46174</v>
      </c>
      <c r="AD467" s="160">
        <v>46189</v>
      </c>
      <c r="AE467" s="103"/>
      <c r="AF467" s="160"/>
      <c r="AG467" s="160"/>
      <c r="AH467" s="108"/>
      <c r="AI467" s="160"/>
      <c r="AJ467" s="160"/>
      <c r="AK467" s="170"/>
      <c r="AL467" s="108"/>
      <c r="AM467" s="108"/>
      <c r="AN467" s="170"/>
      <c r="AO467" s="108"/>
      <c r="AP467" s="108"/>
      <c r="AQ467" s="170"/>
      <c r="AR467" s="108"/>
      <c r="AS467" s="108"/>
      <c r="AT467" s="170"/>
      <c r="AU467" s="108"/>
      <c r="AV467" s="108"/>
      <c r="AW467" s="170"/>
      <c r="AX467" s="108"/>
      <c r="AY467" s="108"/>
      <c r="AZ467" s="108"/>
      <c r="BA467" s="108"/>
      <c r="BB467" s="108"/>
      <c r="BC467" s="108"/>
      <c r="BD467" s="108"/>
      <c r="BE467" s="108"/>
      <c r="BF467" s="108"/>
      <c r="BG467" s="108"/>
      <c r="BH467" s="108"/>
      <c r="BI467" s="157" t="s">
        <v>275</v>
      </c>
      <c r="BJ467" s="157" t="s">
        <v>283</v>
      </c>
      <c r="BK467" s="157" t="s">
        <v>276</v>
      </c>
      <c r="BL467" s="138">
        <v>81</v>
      </c>
      <c r="BM467" s="160">
        <v>46043.695810185185</v>
      </c>
      <c r="BN467" s="176">
        <v>217178413</v>
      </c>
      <c r="BO467" s="158">
        <v>325</v>
      </c>
      <c r="BP467" s="160">
        <v>46043</v>
      </c>
      <c r="BQ467" s="172">
        <v>11758069</v>
      </c>
      <c r="BR467" s="136"/>
      <c r="BS467" s="137"/>
      <c r="BT467" s="108"/>
      <c r="BU467" s="108"/>
      <c r="BV467" s="108"/>
      <c r="BW467" s="108"/>
      <c r="BX467" s="108"/>
      <c r="BY467" s="161"/>
      <c r="BZ467" s="170"/>
      <c r="CA467" s="108"/>
      <c r="CB467" s="108"/>
      <c r="CC467" s="170"/>
      <c r="CD467" s="108"/>
      <c r="CE467" s="108"/>
      <c r="CF467" s="109"/>
      <c r="CG467" s="109"/>
      <c r="CH467" s="109"/>
      <c r="CI467" s="109"/>
      <c r="CJ467" s="109"/>
      <c r="CK467" s="109"/>
      <c r="CL467" s="109"/>
      <c r="CM467" s="109"/>
      <c r="CN467" s="109"/>
      <c r="CO467" s="109"/>
      <c r="CP467" s="137"/>
      <c r="CQ467" s="109"/>
      <c r="CR467" s="109"/>
      <c r="CS467" s="151" t="s">
        <v>2479</v>
      </c>
      <c r="CT467" s="168">
        <v>1121863902</v>
      </c>
      <c r="CU467" s="158">
        <v>500</v>
      </c>
      <c r="CV467" s="158" t="s">
        <v>2008</v>
      </c>
      <c r="CW467" s="108"/>
      <c r="CX467" s="108"/>
      <c r="CY467" s="162">
        <v>8299</v>
      </c>
      <c r="CZ467" s="162" t="s">
        <v>290</v>
      </c>
      <c r="DA467" s="283">
        <f t="shared" si="21"/>
        <v>11758069</v>
      </c>
      <c r="DB467" s="284">
        <f t="shared" si="22"/>
        <v>0</v>
      </c>
      <c r="DC467" s="283">
        <f t="shared" si="23"/>
        <v>0</v>
      </c>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59" t="s">
        <v>2480</v>
      </c>
      <c r="EA467" s="180"/>
    </row>
    <row r="468" spans="1:131" hidden="1" x14ac:dyDescent="0.2">
      <c r="A468" s="164"/>
      <c r="B468" s="164" t="s">
        <v>2481</v>
      </c>
      <c r="C468" s="201">
        <v>1121964448</v>
      </c>
      <c r="D468" s="164" t="s">
        <v>615</v>
      </c>
      <c r="E468" s="164" t="s">
        <v>291</v>
      </c>
      <c r="F468" s="164" t="s">
        <v>2042</v>
      </c>
      <c r="G468" s="98">
        <v>46043</v>
      </c>
      <c r="H468" s="105">
        <v>19761449</v>
      </c>
      <c r="I468" s="164" t="s">
        <v>2090</v>
      </c>
      <c r="J468" s="98">
        <v>46043</v>
      </c>
      <c r="K468" s="98">
        <v>46218</v>
      </c>
      <c r="L468" s="164" t="s">
        <v>288</v>
      </c>
      <c r="M468" s="164" t="s">
        <v>288</v>
      </c>
      <c r="N468" s="164" t="s">
        <v>288</v>
      </c>
      <c r="O468" s="138">
        <v>6</v>
      </c>
      <c r="P468" s="105">
        <v>4516903</v>
      </c>
      <c r="Q468" s="169">
        <v>46043</v>
      </c>
      <c r="R468" s="160">
        <v>46081</v>
      </c>
      <c r="S468" s="105">
        <v>3387677</v>
      </c>
      <c r="T468" s="102">
        <v>46082</v>
      </c>
      <c r="U468" s="102">
        <v>46112</v>
      </c>
      <c r="V468" s="105">
        <v>3387677</v>
      </c>
      <c r="W468" s="160">
        <v>46113</v>
      </c>
      <c r="X468" s="160">
        <v>46142</v>
      </c>
      <c r="Y468" s="105">
        <v>3387677</v>
      </c>
      <c r="Z468" s="160">
        <v>46143</v>
      </c>
      <c r="AA468" s="160">
        <v>46173</v>
      </c>
      <c r="AB468" s="105">
        <v>3387677</v>
      </c>
      <c r="AC468" s="160">
        <v>46174</v>
      </c>
      <c r="AD468" s="160">
        <v>46203</v>
      </c>
      <c r="AE468" s="103">
        <v>1693838</v>
      </c>
      <c r="AF468" s="160">
        <v>46204</v>
      </c>
      <c r="AG468" s="160">
        <v>46218</v>
      </c>
      <c r="AH468" s="170"/>
      <c r="AI468" s="108"/>
      <c r="AJ468" s="108"/>
      <c r="AK468" s="170"/>
      <c r="AL468" s="108"/>
      <c r="AM468" s="108"/>
      <c r="AN468" s="170"/>
      <c r="AO468" s="108"/>
      <c r="AP468" s="108"/>
      <c r="AQ468" s="170"/>
      <c r="AR468" s="108"/>
      <c r="AS468" s="108"/>
      <c r="AT468" s="170"/>
      <c r="AU468" s="108"/>
      <c r="AV468" s="108"/>
      <c r="AW468" s="170"/>
      <c r="AX468" s="108"/>
      <c r="AY468" s="108"/>
      <c r="AZ468" s="108"/>
      <c r="BA468" s="108"/>
      <c r="BB468" s="108"/>
      <c r="BC468" s="108"/>
      <c r="BD468" s="108"/>
      <c r="BE468" s="108"/>
      <c r="BF468" s="108"/>
      <c r="BG468" s="108"/>
      <c r="BH468" s="108"/>
      <c r="BI468" s="157" t="s">
        <v>703</v>
      </c>
      <c r="BJ468" s="157" t="s">
        <v>712</v>
      </c>
      <c r="BK468" s="157" t="s">
        <v>280</v>
      </c>
      <c r="BL468" s="138">
        <v>82</v>
      </c>
      <c r="BM468" s="160">
        <v>46043.69835648148</v>
      </c>
      <c r="BN468" s="176">
        <v>39522898</v>
      </c>
      <c r="BO468" s="158">
        <v>344</v>
      </c>
      <c r="BP468" s="160">
        <v>46043</v>
      </c>
      <c r="BQ468" s="172">
        <v>19761449</v>
      </c>
      <c r="BR468" s="136"/>
      <c r="BS468" s="137"/>
      <c r="BT468" s="108"/>
      <c r="BU468" s="108"/>
      <c r="BV468" s="108"/>
      <c r="BW468" s="108"/>
      <c r="BX468" s="108"/>
      <c r="BY468" s="161"/>
      <c r="BZ468" s="170"/>
      <c r="CA468" s="108"/>
      <c r="CB468" s="108"/>
      <c r="CC468" s="170"/>
      <c r="CD468" s="108"/>
      <c r="CE468" s="108"/>
      <c r="CF468" s="109"/>
      <c r="CG468" s="109"/>
      <c r="CH468" s="109"/>
      <c r="CI468" s="109"/>
      <c r="CJ468" s="109"/>
      <c r="CK468" s="109"/>
      <c r="CL468" s="109"/>
      <c r="CM468" s="109"/>
      <c r="CN468" s="109"/>
      <c r="CO468" s="109"/>
      <c r="CP468" s="109"/>
      <c r="CQ468" s="109"/>
      <c r="CR468" s="109"/>
      <c r="CS468" s="166" t="s">
        <v>2482</v>
      </c>
      <c r="CT468" s="168">
        <v>1121964448</v>
      </c>
      <c r="CU468" s="158">
        <v>528</v>
      </c>
      <c r="CV468" s="158" t="s">
        <v>780</v>
      </c>
      <c r="CW468" s="108"/>
      <c r="CX468" s="108"/>
      <c r="CY468" s="162">
        <v>8299</v>
      </c>
      <c r="CZ468" s="162" t="s">
        <v>290</v>
      </c>
      <c r="DA468" s="283">
        <f t="shared" si="21"/>
        <v>19761449</v>
      </c>
      <c r="DB468" s="284">
        <f t="shared" si="22"/>
        <v>0</v>
      </c>
      <c r="DC468" s="283">
        <f t="shared" si="23"/>
        <v>0</v>
      </c>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59" t="s">
        <v>2483</v>
      </c>
      <c r="EA468" s="180"/>
    </row>
    <row r="469" spans="1:131" hidden="1" x14ac:dyDescent="0.2">
      <c r="A469" s="164"/>
      <c r="B469" s="164" t="s">
        <v>2484</v>
      </c>
      <c r="C469" s="201">
        <v>1193086348</v>
      </c>
      <c r="D469" s="204" t="s">
        <v>1170</v>
      </c>
      <c r="E469" s="164" t="s">
        <v>291</v>
      </c>
      <c r="F469" s="164" t="s">
        <v>2447</v>
      </c>
      <c r="G469" s="98">
        <v>46043</v>
      </c>
      <c r="H469" s="105">
        <v>17626472</v>
      </c>
      <c r="I469" s="164" t="s">
        <v>2090</v>
      </c>
      <c r="J469" s="98">
        <v>46043</v>
      </c>
      <c r="K469" s="98">
        <v>46218</v>
      </c>
      <c r="L469" s="164" t="s">
        <v>288</v>
      </c>
      <c r="M469" s="164" t="s">
        <v>288</v>
      </c>
      <c r="N469" s="164" t="s">
        <v>288</v>
      </c>
      <c r="O469" s="138">
        <v>6</v>
      </c>
      <c r="P469" s="105">
        <v>4028908</v>
      </c>
      <c r="Q469" s="169">
        <v>46043</v>
      </c>
      <c r="R469" s="160">
        <v>46081</v>
      </c>
      <c r="S469" s="105">
        <v>3021681</v>
      </c>
      <c r="T469" s="102">
        <v>46082</v>
      </c>
      <c r="U469" s="102">
        <v>46112</v>
      </c>
      <c r="V469" s="105">
        <v>3021681</v>
      </c>
      <c r="W469" s="160">
        <v>46113</v>
      </c>
      <c r="X469" s="160">
        <v>46142</v>
      </c>
      <c r="Y469" s="105">
        <v>3021681</v>
      </c>
      <c r="Z469" s="160">
        <v>46143</v>
      </c>
      <c r="AA469" s="160">
        <v>46173</v>
      </c>
      <c r="AB469" s="105">
        <v>3021681</v>
      </c>
      <c r="AC469" s="160">
        <v>46174</v>
      </c>
      <c r="AD469" s="160">
        <v>46203</v>
      </c>
      <c r="AE469" s="103">
        <v>1510840</v>
      </c>
      <c r="AF469" s="160">
        <v>46204</v>
      </c>
      <c r="AG469" s="160">
        <v>46218</v>
      </c>
      <c r="AH469" s="108"/>
      <c r="AI469" s="160"/>
      <c r="AJ469" s="160"/>
      <c r="AK469" s="170"/>
      <c r="AL469" s="108"/>
      <c r="AM469" s="108"/>
      <c r="AN469" s="170"/>
      <c r="AO469" s="108"/>
      <c r="AP469" s="108"/>
      <c r="AQ469" s="170"/>
      <c r="AR469" s="108"/>
      <c r="AS469" s="108"/>
      <c r="AT469" s="170"/>
      <c r="AU469" s="108"/>
      <c r="AV469" s="108"/>
      <c r="AW469" s="170"/>
      <c r="AX469" s="108"/>
      <c r="AY469" s="108"/>
      <c r="AZ469" s="108"/>
      <c r="BA469" s="108"/>
      <c r="BB469" s="108"/>
      <c r="BC469" s="108"/>
      <c r="BD469" s="108"/>
      <c r="BE469" s="108"/>
      <c r="BF469" s="108"/>
      <c r="BG469" s="108"/>
      <c r="BH469" s="108"/>
      <c r="BI469" s="158" t="s">
        <v>273</v>
      </c>
      <c r="BJ469" s="159" t="s">
        <v>819</v>
      </c>
      <c r="BK469" s="165" t="s">
        <v>715</v>
      </c>
      <c r="BL469" s="138">
        <v>90</v>
      </c>
      <c r="BM469" s="160">
        <v>46043</v>
      </c>
      <c r="BN469" s="176">
        <v>189486302</v>
      </c>
      <c r="BO469" s="158">
        <v>360</v>
      </c>
      <c r="BP469" s="160">
        <v>46043</v>
      </c>
      <c r="BQ469" s="172">
        <v>17626472</v>
      </c>
      <c r="BR469" s="136"/>
      <c r="BS469" s="137"/>
      <c r="BT469" s="108"/>
      <c r="BU469" s="108"/>
      <c r="BV469" s="108"/>
      <c r="BW469" s="108"/>
      <c r="BX469" s="108"/>
      <c r="BY469" s="161"/>
      <c r="BZ469" s="170"/>
      <c r="CA469" s="108"/>
      <c r="CB469" s="108"/>
      <c r="CC469" s="170"/>
      <c r="CD469" s="108"/>
      <c r="CE469" s="108"/>
      <c r="CF469" s="109"/>
      <c r="CG469" s="109"/>
      <c r="CH469" s="109"/>
      <c r="CI469" s="109"/>
      <c r="CJ469" s="109"/>
      <c r="CK469" s="109"/>
      <c r="CL469" s="109"/>
      <c r="CM469" s="109"/>
      <c r="CN469" s="109"/>
      <c r="CO469" s="109"/>
      <c r="CP469" s="137"/>
      <c r="CQ469" s="109"/>
      <c r="CR469" s="109"/>
      <c r="CS469" s="193" t="s">
        <v>2485</v>
      </c>
      <c r="CT469" s="99">
        <v>1193086348</v>
      </c>
      <c r="CU469" s="158">
        <v>542</v>
      </c>
      <c r="CV469" s="158" t="s">
        <v>1150</v>
      </c>
      <c r="CW469" s="108"/>
      <c r="CX469" s="108"/>
      <c r="CY469" s="162">
        <v>8299</v>
      </c>
      <c r="CZ469" s="162" t="s">
        <v>290</v>
      </c>
      <c r="DA469" s="283">
        <f t="shared" si="21"/>
        <v>17626472</v>
      </c>
      <c r="DB469" s="284">
        <f t="shared" si="22"/>
        <v>0</v>
      </c>
      <c r="DC469" s="283">
        <f t="shared" si="23"/>
        <v>0</v>
      </c>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59" t="s">
        <v>2486</v>
      </c>
      <c r="EA469" s="180"/>
    </row>
    <row r="470" spans="1:131" hidden="1" x14ac:dyDescent="0.2">
      <c r="A470" s="164"/>
      <c r="B470" s="164" t="s">
        <v>2487</v>
      </c>
      <c r="C470" s="203">
        <v>1121842607</v>
      </c>
      <c r="D470" s="108" t="s">
        <v>1304</v>
      </c>
      <c r="E470" s="164" t="s">
        <v>292</v>
      </c>
      <c r="F470" s="164" t="s">
        <v>2488</v>
      </c>
      <c r="G470" s="98">
        <v>46043</v>
      </c>
      <c r="H470" s="105">
        <v>11758069</v>
      </c>
      <c r="I470" s="164" t="s">
        <v>1086</v>
      </c>
      <c r="J470" s="98">
        <v>46043</v>
      </c>
      <c r="K470" s="98">
        <v>46189</v>
      </c>
      <c r="L470" s="164" t="s">
        <v>288</v>
      </c>
      <c r="M470" s="164" t="s">
        <v>288</v>
      </c>
      <c r="N470" s="164" t="s">
        <v>288</v>
      </c>
      <c r="O470" s="138">
        <v>5</v>
      </c>
      <c r="P470" s="105">
        <v>3279462</v>
      </c>
      <c r="Q470" s="169">
        <v>46043</v>
      </c>
      <c r="R470" s="160">
        <v>46081</v>
      </c>
      <c r="S470" s="105">
        <v>2399606</v>
      </c>
      <c r="T470" s="102">
        <v>46082</v>
      </c>
      <c r="U470" s="102">
        <v>46112</v>
      </c>
      <c r="V470" s="105">
        <v>2399606</v>
      </c>
      <c r="W470" s="160">
        <v>46113</v>
      </c>
      <c r="X470" s="160">
        <v>46142</v>
      </c>
      <c r="Y470" s="105">
        <v>2399606</v>
      </c>
      <c r="Z470" s="160">
        <v>46143</v>
      </c>
      <c r="AA470" s="160">
        <v>46173</v>
      </c>
      <c r="AB470" s="105">
        <v>1279789</v>
      </c>
      <c r="AC470" s="160">
        <v>46174</v>
      </c>
      <c r="AD470" s="160">
        <v>46189</v>
      </c>
      <c r="AE470" s="103"/>
      <c r="AF470" s="160"/>
      <c r="AG470" s="160"/>
      <c r="AH470" s="108"/>
      <c r="AI470" s="160"/>
      <c r="AJ470" s="160"/>
      <c r="AK470" s="170"/>
      <c r="AL470" s="108"/>
      <c r="AM470" s="108"/>
      <c r="AN470" s="170"/>
      <c r="AO470" s="108"/>
      <c r="AP470" s="108"/>
      <c r="AQ470" s="170"/>
      <c r="AR470" s="108"/>
      <c r="AS470" s="108"/>
      <c r="AT470" s="170"/>
      <c r="AU470" s="108"/>
      <c r="AV470" s="108"/>
      <c r="AW470" s="170"/>
      <c r="AX470" s="108"/>
      <c r="AY470" s="108"/>
      <c r="AZ470" s="108"/>
      <c r="BA470" s="108"/>
      <c r="BB470" s="108"/>
      <c r="BC470" s="108"/>
      <c r="BD470" s="108"/>
      <c r="BE470" s="108"/>
      <c r="BF470" s="108"/>
      <c r="BG470" s="108"/>
      <c r="BH470" s="108"/>
      <c r="BI470" s="157" t="s">
        <v>275</v>
      </c>
      <c r="BJ470" s="157" t="s">
        <v>283</v>
      </c>
      <c r="BK470" s="157" t="s">
        <v>276</v>
      </c>
      <c r="BL470" s="138">
        <v>81</v>
      </c>
      <c r="BM470" s="160">
        <v>46043.695810185185</v>
      </c>
      <c r="BN470" s="176">
        <v>217178413</v>
      </c>
      <c r="BO470" s="158">
        <v>326</v>
      </c>
      <c r="BP470" s="160">
        <v>46043</v>
      </c>
      <c r="BQ470" s="172">
        <v>11758069</v>
      </c>
      <c r="BR470" s="136"/>
      <c r="BS470" s="137"/>
      <c r="BT470" s="108"/>
      <c r="BU470" s="108"/>
      <c r="BV470" s="108"/>
      <c r="BW470" s="108"/>
      <c r="BX470" s="108"/>
      <c r="BY470" s="161"/>
      <c r="BZ470" s="170"/>
      <c r="CA470" s="108"/>
      <c r="CB470" s="108"/>
      <c r="CC470" s="170"/>
      <c r="CD470" s="108"/>
      <c r="CE470" s="108"/>
      <c r="CF470" s="109"/>
      <c r="CG470" s="109"/>
      <c r="CH470" s="109"/>
      <c r="CI470" s="109"/>
      <c r="CJ470" s="109"/>
      <c r="CK470" s="109"/>
      <c r="CL470" s="109"/>
      <c r="CM470" s="109"/>
      <c r="CN470" s="109"/>
      <c r="CO470" s="109"/>
      <c r="CP470" s="137"/>
      <c r="CQ470" s="109"/>
      <c r="CR470" s="109"/>
      <c r="CS470" s="151" t="s">
        <v>2479</v>
      </c>
      <c r="CT470" s="168">
        <v>1121842607</v>
      </c>
      <c r="CU470" s="158">
        <v>500</v>
      </c>
      <c r="CV470" s="158" t="s">
        <v>2008</v>
      </c>
      <c r="CW470" s="108"/>
      <c r="CX470" s="108"/>
      <c r="CY470" s="246">
        <v>8299</v>
      </c>
      <c r="CZ470" s="246" t="s">
        <v>290</v>
      </c>
      <c r="DA470" s="283">
        <f t="shared" si="21"/>
        <v>11758069</v>
      </c>
      <c r="DB470" s="284">
        <f t="shared" si="22"/>
        <v>0</v>
      </c>
      <c r="DC470" s="283">
        <f t="shared" si="23"/>
        <v>0</v>
      </c>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59" t="s">
        <v>2489</v>
      </c>
      <c r="EA470" s="180"/>
    </row>
    <row r="471" spans="1:131" hidden="1" x14ac:dyDescent="0.2">
      <c r="A471" s="164"/>
      <c r="B471" s="164" t="s">
        <v>2490</v>
      </c>
      <c r="C471" s="201">
        <v>35263166</v>
      </c>
      <c r="D471" s="164" t="s">
        <v>1013</v>
      </c>
      <c r="E471" s="164" t="s">
        <v>292</v>
      </c>
      <c r="F471" s="108" t="s">
        <v>2491</v>
      </c>
      <c r="G471" s="98">
        <v>46043</v>
      </c>
      <c r="H471" s="105">
        <v>11758069</v>
      </c>
      <c r="I471" s="164" t="s">
        <v>1086</v>
      </c>
      <c r="J471" s="98">
        <v>46043</v>
      </c>
      <c r="K471" s="98">
        <v>46189</v>
      </c>
      <c r="L471" s="164" t="s">
        <v>288</v>
      </c>
      <c r="M471" s="164" t="s">
        <v>288</v>
      </c>
      <c r="N471" s="164" t="s">
        <v>288</v>
      </c>
      <c r="O471" s="138">
        <v>5</v>
      </c>
      <c r="P471" s="105">
        <v>3279462</v>
      </c>
      <c r="Q471" s="169">
        <v>46043</v>
      </c>
      <c r="R471" s="160">
        <v>46081</v>
      </c>
      <c r="S471" s="105">
        <v>2399606</v>
      </c>
      <c r="T471" s="102">
        <v>46082</v>
      </c>
      <c r="U471" s="102">
        <v>46112</v>
      </c>
      <c r="V471" s="105">
        <v>2399606</v>
      </c>
      <c r="W471" s="160">
        <v>46113</v>
      </c>
      <c r="X471" s="160">
        <v>46142</v>
      </c>
      <c r="Y471" s="105">
        <v>2399606</v>
      </c>
      <c r="Z471" s="160">
        <v>46143</v>
      </c>
      <c r="AA471" s="160">
        <v>46173</v>
      </c>
      <c r="AB471" s="105">
        <v>1279789</v>
      </c>
      <c r="AC471" s="160">
        <v>46174</v>
      </c>
      <c r="AD471" s="160">
        <v>46189</v>
      </c>
      <c r="AE471" s="103"/>
      <c r="AF471" s="160"/>
      <c r="AG471" s="160"/>
      <c r="AH471" s="170"/>
      <c r="AI471" s="108"/>
      <c r="AJ471" s="108"/>
      <c r="AK471" s="170"/>
      <c r="AL471" s="108"/>
      <c r="AM471" s="108"/>
      <c r="AN471" s="170"/>
      <c r="AO471" s="108"/>
      <c r="AP471" s="108"/>
      <c r="AQ471" s="170"/>
      <c r="AR471" s="108"/>
      <c r="AS471" s="108"/>
      <c r="AT471" s="170"/>
      <c r="AU471" s="108"/>
      <c r="AV471" s="108"/>
      <c r="AW471" s="170"/>
      <c r="AX471" s="108"/>
      <c r="AY471" s="108"/>
      <c r="AZ471" s="108"/>
      <c r="BA471" s="108"/>
      <c r="BB471" s="108"/>
      <c r="BC471" s="108"/>
      <c r="BD471" s="108"/>
      <c r="BE471" s="108"/>
      <c r="BF471" s="108"/>
      <c r="BG471" s="108"/>
      <c r="BH471" s="108"/>
      <c r="BI471" s="157" t="s">
        <v>275</v>
      </c>
      <c r="BJ471" s="157" t="s">
        <v>283</v>
      </c>
      <c r="BK471" s="157" t="s">
        <v>276</v>
      </c>
      <c r="BL471" s="138">
        <v>81</v>
      </c>
      <c r="BM471" s="160">
        <v>46043.695810185185</v>
      </c>
      <c r="BN471" s="176">
        <v>217178413</v>
      </c>
      <c r="BO471" s="158">
        <v>327</v>
      </c>
      <c r="BP471" s="160">
        <v>46043</v>
      </c>
      <c r="BQ471" s="172">
        <v>11758069</v>
      </c>
      <c r="BR471" s="136"/>
      <c r="BS471" s="137"/>
      <c r="BT471" s="108"/>
      <c r="BU471" s="108"/>
      <c r="BV471" s="108"/>
      <c r="BW471" s="108"/>
      <c r="BX471" s="108"/>
      <c r="BY471" s="161"/>
      <c r="BZ471" s="170"/>
      <c r="CA471" s="108"/>
      <c r="CB471" s="108"/>
      <c r="CC471" s="170"/>
      <c r="CD471" s="108"/>
      <c r="CE471" s="108"/>
      <c r="CF471" s="109"/>
      <c r="CG471" s="109"/>
      <c r="CH471" s="109"/>
      <c r="CI471" s="109"/>
      <c r="CJ471" s="109"/>
      <c r="CK471" s="109"/>
      <c r="CL471" s="109"/>
      <c r="CM471" s="109"/>
      <c r="CN471" s="109"/>
      <c r="CO471" s="109"/>
      <c r="CP471" s="109"/>
      <c r="CQ471" s="109"/>
      <c r="CR471" s="109"/>
      <c r="CS471" s="151" t="s">
        <v>2492</v>
      </c>
      <c r="CT471" s="167">
        <v>35263166</v>
      </c>
      <c r="CU471" s="158">
        <v>500</v>
      </c>
      <c r="CV471" s="158" t="s">
        <v>2008</v>
      </c>
      <c r="CW471" s="108"/>
      <c r="CX471" s="108"/>
      <c r="CY471" s="162">
        <v>7490</v>
      </c>
      <c r="CZ471" s="162" t="s">
        <v>290</v>
      </c>
      <c r="DA471" s="283">
        <f t="shared" si="21"/>
        <v>11758069</v>
      </c>
      <c r="DB471" s="284">
        <f t="shared" si="22"/>
        <v>0</v>
      </c>
      <c r="DC471" s="283">
        <f t="shared" si="23"/>
        <v>0</v>
      </c>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59" t="s">
        <v>2493</v>
      </c>
      <c r="EA471" s="180"/>
    </row>
    <row r="472" spans="1:131" hidden="1" x14ac:dyDescent="0.2">
      <c r="A472" s="164"/>
      <c r="B472" s="164" t="s">
        <v>2494</v>
      </c>
      <c r="C472" s="201">
        <v>1121914717</v>
      </c>
      <c r="D472" s="164" t="s">
        <v>1014</v>
      </c>
      <c r="E472" s="164" t="s">
        <v>292</v>
      </c>
      <c r="F472" s="108" t="s">
        <v>2495</v>
      </c>
      <c r="G472" s="98">
        <v>46043</v>
      </c>
      <c r="H472" s="105">
        <v>11758069</v>
      </c>
      <c r="I472" s="164" t="s">
        <v>1086</v>
      </c>
      <c r="J472" s="98">
        <v>46043</v>
      </c>
      <c r="K472" s="98">
        <v>46189</v>
      </c>
      <c r="L472" s="164" t="s">
        <v>288</v>
      </c>
      <c r="M472" s="164" t="s">
        <v>288</v>
      </c>
      <c r="N472" s="164" t="s">
        <v>288</v>
      </c>
      <c r="O472" s="138">
        <v>5</v>
      </c>
      <c r="P472" s="105">
        <v>3279462</v>
      </c>
      <c r="Q472" s="169">
        <v>46043</v>
      </c>
      <c r="R472" s="160">
        <v>46081</v>
      </c>
      <c r="S472" s="105">
        <v>2399606</v>
      </c>
      <c r="T472" s="102">
        <v>46082</v>
      </c>
      <c r="U472" s="102">
        <v>46112</v>
      </c>
      <c r="V472" s="105">
        <v>2399606</v>
      </c>
      <c r="W472" s="160">
        <v>46113</v>
      </c>
      <c r="X472" s="160">
        <v>46142</v>
      </c>
      <c r="Y472" s="105">
        <v>2399606</v>
      </c>
      <c r="Z472" s="160">
        <v>46143</v>
      </c>
      <c r="AA472" s="160">
        <v>46173</v>
      </c>
      <c r="AB472" s="105">
        <v>1279789</v>
      </c>
      <c r="AC472" s="160">
        <v>46174</v>
      </c>
      <c r="AD472" s="160">
        <v>46189</v>
      </c>
      <c r="AE472" s="103"/>
      <c r="AF472" s="160"/>
      <c r="AG472" s="160"/>
      <c r="AH472" s="108"/>
      <c r="AI472" s="160"/>
      <c r="AJ472" s="160"/>
      <c r="AK472" s="170"/>
      <c r="AL472" s="108"/>
      <c r="AM472" s="108"/>
      <c r="AN472" s="170"/>
      <c r="AO472" s="108"/>
      <c r="AP472" s="108"/>
      <c r="AQ472" s="170"/>
      <c r="AR472" s="108"/>
      <c r="AS472" s="108"/>
      <c r="AT472" s="170"/>
      <c r="AU472" s="108"/>
      <c r="AV472" s="108"/>
      <c r="AW472" s="170"/>
      <c r="AX472" s="108"/>
      <c r="AY472" s="108"/>
      <c r="AZ472" s="108"/>
      <c r="BA472" s="108"/>
      <c r="BB472" s="108"/>
      <c r="BC472" s="108"/>
      <c r="BD472" s="108"/>
      <c r="BE472" s="108"/>
      <c r="BF472" s="108"/>
      <c r="BG472" s="108"/>
      <c r="BH472" s="108"/>
      <c r="BI472" s="157" t="s">
        <v>275</v>
      </c>
      <c r="BJ472" s="157" t="s">
        <v>283</v>
      </c>
      <c r="BK472" s="157" t="s">
        <v>276</v>
      </c>
      <c r="BL472" s="138">
        <v>81</v>
      </c>
      <c r="BM472" s="160">
        <v>46043.695810185185</v>
      </c>
      <c r="BN472" s="176">
        <v>217178413</v>
      </c>
      <c r="BO472" s="158">
        <v>328</v>
      </c>
      <c r="BP472" s="160">
        <v>46043</v>
      </c>
      <c r="BQ472" s="172">
        <v>11758069</v>
      </c>
      <c r="BR472" s="136"/>
      <c r="BS472" s="137"/>
      <c r="BT472" s="108"/>
      <c r="BU472" s="108"/>
      <c r="BV472" s="108"/>
      <c r="BW472" s="108"/>
      <c r="BX472" s="108"/>
      <c r="BY472" s="161"/>
      <c r="BZ472" s="170"/>
      <c r="CA472" s="108"/>
      <c r="CB472" s="108"/>
      <c r="CC472" s="170"/>
      <c r="CD472" s="108"/>
      <c r="CE472" s="108"/>
      <c r="CF472" s="109"/>
      <c r="CG472" s="109"/>
      <c r="CH472" s="109"/>
      <c r="CI472" s="109"/>
      <c r="CJ472" s="109"/>
      <c r="CK472" s="109"/>
      <c r="CL472" s="109"/>
      <c r="CM472" s="109"/>
      <c r="CN472" s="109"/>
      <c r="CO472" s="109"/>
      <c r="CP472" s="137"/>
      <c r="CQ472" s="109"/>
      <c r="CR472" s="109"/>
      <c r="CS472" s="151" t="s">
        <v>2479</v>
      </c>
      <c r="CT472" s="168">
        <v>1121914717</v>
      </c>
      <c r="CU472" s="158">
        <v>500</v>
      </c>
      <c r="CV472" s="158" t="s">
        <v>2008</v>
      </c>
      <c r="CW472" s="108"/>
      <c r="CX472" s="108"/>
      <c r="CY472" s="138">
        <v>8299</v>
      </c>
      <c r="CZ472" s="138" t="s">
        <v>290</v>
      </c>
      <c r="DA472" s="283">
        <f t="shared" si="21"/>
        <v>11758069</v>
      </c>
      <c r="DB472" s="284">
        <f t="shared" si="22"/>
        <v>0</v>
      </c>
      <c r="DC472" s="283">
        <f t="shared" si="23"/>
        <v>0</v>
      </c>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59" t="s">
        <v>2496</v>
      </c>
      <c r="EA472" s="158"/>
    </row>
    <row r="473" spans="1:131" hidden="1" x14ac:dyDescent="0.2">
      <c r="A473" s="164"/>
      <c r="B473" s="164" t="s">
        <v>2497</v>
      </c>
      <c r="C473" s="201">
        <v>86068502</v>
      </c>
      <c r="D473" s="164" t="s">
        <v>1015</v>
      </c>
      <c r="E473" s="164" t="s">
        <v>292</v>
      </c>
      <c r="F473" s="164" t="s">
        <v>2498</v>
      </c>
      <c r="G473" s="98">
        <v>46043</v>
      </c>
      <c r="H473" s="105">
        <v>11758069</v>
      </c>
      <c r="I473" s="164" t="s">
        <v>1086</v>
      </c>
      <c r="J473" s="98">
        <v>46043</v>
      </c>
      <c r="K473" s="98">
        <v>46189</v>
      </c>
      <c r="L473" s="164" t="s">
        <v>288</v>
      </c>
      <c r="M473" s="164" t="s">
        <v>288</v>
      </c>
      <c r="N473" s="164" t="s">
        <v>288</v>
      </c>
      <c r="O473" s="138">
        <v>5</v>
      </c>
      <c r="P473" s="105">
        <v>3279462</v>
      </c>
      <c r="Q473" s="169">
        <v>46043</v>
      </c>
      <c r="R473" s="160">
        <v>46081</v>
      </c>
      <c r="S473" s="105">
        <v>2399606</v>
      </c>
      <c r="T473" s="102">
        <v>46082</v>
      </c>
      <c r="U473" s="102">
        <v>46112</v>
      </c>
      <c r="V473" s="105">
        <v>2399606</v>
      </c>
      <c r="W473" s="160">
        <v>46113</v>
      </c>
      <c r="X473" s="160">
        <v>46142</v>
      </c>
      <c r="Y473" s="105">
        <v>2399606</v>
      </c>
      <c r="Z473" s="160">
        <v>46143</v>
      </c>
      <c r="AA473" s="160">
        <v>46173</v>
      </c>
      <c r="AB473" s="105">
        <v>1279789</v>
      </c>
      <c r="AC473" s="160">
        <v>46174</v>
      </c>
      <c r="AD473" s="160">
        <v>46189</v>
      </c>
      <c r="AE473" s="103"/>
      <c r="AF473" s="160"/>
      <c r="AG473" s="160"/>
      <c r="AH473" s="170"/>
      <c r="AI473" s="108"/>
      <c r="AJ473" s="108"/>
      <c r="AK473" s="170"/>
      <c r="AL473" s="108"/>
      <c r="AM473" s="108"/>
      <c r="AN473" s="170"/>
      <c r="AO473" s="108"/>
      <c r="AP473" s="108"/>
      <c r="AQ473" s="170"/>
      <c r="AR473" s="108"/>
      <c r="AS473" s="108"/>
      <c r="AT473" s="170"/>
      <c r="AU473" s="108"/>
      <c r="AV473" s="108"/>
      <c r="AW473" s="170"/>
      <c r="AX473" s="108"/>
      <c r="AY473" s="108"/>
      <c r="AZ473" s="108"/>
      <c r="BA473" s="108"/>
      <c r="BB473" s="108"/>
      <c r="BC473" s="108"/>
      <c r="BD473" s="108"/>
      <c r="BE473" s="108"/>
      <c r="BF473" s="108"/>
      <c r="BG473" s="108"/>
      <c r="BH473" s="108"/>
      <c r="BI473" s="157" t="s">
        <v>275</v>
      </c>
      <c r="BJ473" s="157" t="s">
        <v>283</v>
      </c>
      <c r="BK473" s="157" t="s">
        <v>276</v>
      </c>
      <c r="BL473" s="138">
        <v>81</v>
      </c>
      <c r="BM473" s="160">
        <v>46043.695810185185</v>
      </c>
      <c r="BN473" s="176">
        <v>217178413</v>
      </c>
      <c r="BO473" s="158">
        <v>329</v>
      </c>
      <c r="BP473" s="160">
        <v>46043</v>
      </c>
      <c r="BQ473" s="172">
        <v>11758069</v>
      </c>
      <c r="BR473" s="136"/>
      <c r="BS473" s="137"/>
      <c r="BT473" s="108"/>
      <c r="BU473" s="108"/>
      <c r="BV473" s="108"/>
      <c r="BW473" s="108"/>
      <c r="BX473" s="108"/>
      <c r="BY473" s="161"/>
      <c r="BZ473" s="170"/>
      <c r="CA473" s="108"/>
      <c r="CB473" s="108"/>
      <c r="CC473" s="170"/>
      <c r="CD473" s="108"/>
      <c r="CE473" s="108"/>
      <c r="CF473" s="109"/>
      <c r="CG473" s="109"/>
      <c r="CH473" s="109"/>
      <c r="CI473" s="109"/>
      <c r="CJ473" s="109"/>
      <c r="CK473" s="109"/>
      <c r="CL473" s="109"/>
      <c r="CM473" s="109"/>
      <c r="CN473" s="109"/>
      <c r="CO473" s="109"/>
      <c r="CP473" s="109"/>
      <c r="CQ473" s="109"/>
      <c r="CR473" s="109"/>
      <c r="CS473" s="151" t="s">
        <v>2479</v>
      </c>
      <c r="CT473" s="167">
        <v>86068502</v>
      </c>
      <c r="CU473" s="158">
        <v>500</v>
      </c>
      <c r="CV473" s="158" t="s">
        <v>2008</v>
      </c>
      <c r="CW473" s="108"/>
      <c r="CX473" s="108"/>
      <c r="CY473" s="162">
        <v>7490</v>
      </c>
      <c r="CZ473" s="162" t="s">
        <v>290</v>
      </c>
      <c r="DA473" s="283">
        <f t="shared" si="21"/>
        <v>11758069</v>
      </c>
      <c r="DB473" s="284">
        <f t="shared" si="22"/>
        <v>0</v>
      </c>
      <c r="DC473" s="283">
        <f t="shared" si="23"/>
        <v>0</v>
      </c>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59" t="s">
        <v>2499</v>
      </c>
      <c r="EA473" s="180"/>
    </row>
    <row r="474" spans="1:131" hidden="1" x14ac:dyDescent="0.2">
      <c r="A474" s="164"/>
      <c r="B474" s="164" t="s">
        <v>2500</v>
      </c>
      <c r="C474" s="201">
        <v>40411349</v>
      </c>
      <c r="D474" s="164" t="s">
        <v>1016</v>
      </c>
      <c r="E474" s="164" t="s">
        <v>292</v>
      </c>
      <c r="F474" s="108" t="s">
        <v>2501</v>
      </c>
      <c r="G474" s="98">
        <v>46043</v>
      </c>
      <c r="H474" s="105">
        <v>11758069</v>
      </c>
      <c r="I474" s="164" t="s">
        <v>1086</v>
      </c>
      <c r="J474" s="98">
        <v>46043</v>
      </c>
      <c r="K474" s="98">
        <v>46189</v>
      </c>
      <c r="L474" s="164" t="s">
        <v>288</v>
      </c>
      <c r="M474" s="164" t="s">
        <v>288</v>
      </c>
      <c r="N474" s="164" t="s">
        <v>288</v>
      </c>
      <c r="O474" s="138">
        <v>5</v>
      </c>
      <c r="P474" s="105">
        <v>3279462</v>
      </c>
      <c r="Q474" s="169">
        <v>46043</v>
      </c>
      <c r="R474" s="160">
        <v>46081</v>
      </c>
      <c r="S474" s="105">
        <v>2399606</v>
      </c>
      <c r="T474" s="102">
        <v>46082</v>
      </c>
      <c r="U474" s="102">
        <v>46112</v>
      </c>
      <c r="V474" s="105">
        <v>2399606</v>
      </c>
      <c r="W474" s="160">
        <v>46113</v>
      </c>
      <c r="X474" s="160">
        <v>46142</v>
      </c>
      <c r="Y474" s="105">
        <v>2399606</v>
      </c>
      <c r="Z474" s="160">
        <v>46143</v>
      </c>
      <c r="AA474" s="160">
        <v>46173</v>
      </c>
      <c r="AB474" s="105">
        <v>1279789</v>
      </c>
      <c r="AC474" s="160">
        <v>46174</v>
      </c>
      <c r="AD474" s="160">
        <v>46189</v>
      </c>
      <c r="AE474" s="103"/>
      <c r="AF474" s="160"/>
      <c r="AG474" s="160"/>
      <c r="AH474" s="108"/>
      <c r="AI474" s="160"/>
      <c r="AJ474" s="160"/>
      <c r="AK474" s="170"/>
      <c r="AL474" s="108"/>
      <c r="AM474" s="108"/>
      <c r="AN474" s="170"/>
      <c r="AO474" s="108"/>
      <c r="AP474" s="108"/>
      <c r="AQ474" s="170"/>
      <c r="AR474" s="108"/>
      <c r="AS474" s="108"/>
      <c r="AT474" s="170"/>
      <c r="AU474" s="108"/>
      <c r="AV474" s="108"/>
      <c r="AW474" s="170"/>
      <c r="AX474" s="108"/>
      <c r="AY474" s="108"/>
      <c r="AZ474" s="108"/>
      <c r="BA474" s="108"/>
      <c r="BB474" s="108"/>
      <c r="BC474" s="108"/>
      <c r="BD474" s="108"/>
      <c r="BE474" s="108"/>
      <c r="BF474" s="108"/>
      <c r="BG474" s="108"/>
      <c r="BH474" s="108"/>
      <c r="BI474" s="157" t="s">
        <v>275</v>
      </c>
      <c r="BJ474" s="157" t="s">
        <v>283</v>
      </c>
      <c r="BK474" s="157" t="s">
        <v>276</v>
      </c>
      <c r="BL474" s="138">
        <v>81</v>
      </c>
      <c r="BM474" s="160">
        <v>46043.695810185185</v>
      </c>
      <c r="BN474" s="176">
        <v>217178413</v>
      </c>
      <c r="BO474" s="158">
        <v>330</v>
      </c>
      <c r="BP474" s="160">
        <v>46043</v>
      </c>
      <c r="BQ474" s="172">
        <v>11758069</v>
      </c>
      <c r="BR474" s="136"/>
      <c r="BS474" s="137"/>
      <c r="BT474" s="108"/>
      <c r="BU474" s="108"/>
      <c r="BV474" s="108"/>
      <c r="BW474" s="108"/>
      <c r="BX474" s="108"/>
      <c r="BY474" s="161"/>
      <c r="BZ474" s="170"/>
      <c r="CA474" s="108"/>
      <c r="CB474" s="108"/>
      <c r="CC474" s="170"/>
      <c r="CD474" s="108"/>
      <c r="CE474" s="108"/>
      <c r="CF474" s="109"/>
      <c r="CG474" s="109"/>
      <c r="CH474" s="109"/>
      <c r="CI474" s="109"/>
      <c r="CJ474" s="109"/>
      <c r="CK474" s="109"/>
      <c r="CL474" s="109"/>
      <c r="CM474" s="109"/>
      <c r="CN474" s="109"/>
      <c r="CO474" s="109"/>
      <c r="CP474" s="137"/>
      <c r="CQ474" s="109"/>
      <c r="CR474" s="109"/>
      <c r="CS474" s="151" t="s">
        <v>2479</v>
      </c>
      <c r="CT474" s="168">
        <v>40411349</v>
      </c>
      <c r="CU474" s="158">
        <v>500</v>
      </c>
      <c r="CV474" s="158" t="s">
        <v>2008</v>
      </c>
      <c r="CW474" s="108"/>
      <c r="CX474" s="108"/>
      <c r="CY474" s="162">
        <v>4761</v>
      </c>
      <c r="CZ474" s="162" t="s">
        <v>290</v>
      </c>
      <c r="DA474" s="283">
        <f t="shared" si="21"/>
        <v>11758069</v>
      </c>
      <c r="DB474" s="284">
        <f t="shared" si="22"/>
        <v>0</v>
      </c>
      <c r="DC474" s="283">
        <f t="shared" si="23"/>
        <v>0</v>
      </c>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59" t="s">
        <v>2502</v>
      </c>
      <c r="EA474" s="180"/>
    </row>
    <row r="475" spans="1:131" hidden="1" x14ac:dyDescent="0.2">
      <c r="A475" s="164"/>
      <c r="B475" s="164" t="s">
        <v>2503</v>
      </c>
      <c r="C475" s="201">
        <v>1121901554</v>
      </c>
      <c r="D475" s="164" t="s">
        <v>1022</v>
      </c>
      <c r="E475" s="164" t="s">
        <v>292</v>
      </c>
      <c r="F475" s="108" t="s">
        <v>2504</v>
      </c>
      <c r="G475" s="98">
        <v>46043</v>
      </c>
      <c r="H475" s="105">
        <v>11758069</v>
      </c>
      <c r="I475" s="164" t="s">
        <v>1086</v>
      </c>
      <c r="J475" s="98">
        <v>46043</v>
      </c>
      <c r="K475" s="98">
        <v>46189</v>
      </c>
      <c r="L475" s="164" t="s">
        <v>288</v>
      </c>
      <c r="M475" s="164" t="s">
        <v>288</v>
      </c>
      <c r="N475" s="164" t="s">
        <v>288</v>
      </c>
      <c r="O475" s="138">
        <v>5</v>
      </c>
      <c r="P475" s="105">
        <v>3279462</v>
      </c>
      <c r="Q475" s="169">
        <v>46043</v>
      </c>
      <c r="R475" s="160">
        <v>46081</v>
      </c>
      <c r="S475" s="105">
        <v>2399606</v>
      </c>
      <c r="T475" s="102">
        <v>46082</v>
      </c>
      <c r="U475" s="102">
        <v>46112</v>
      </c>
      <c r="V475" s="105">
        <v>2399606</v>
      </c>
      <c r="W475" s="160">
        <v>46113</v>
      </c>
      <c r="X475" s="160">
        <v>46142</v>
      </c>
      <c r="Y475" s="105">
        <v>2399606</v>
      </c>
      <c r="Z475" s="160">
        <v>46143</v>
      </c>
      <c r="AA475" s="160">
        <v>46173</v>
      </c>
      <c r="AB475" s="105">
        <v>1279789</v>
      </c>
      <c r="AC475" s="160">
        <v>46174</v>
      </c>
      <c r="AD475" s="160">
        <v>46189</v>
      </c>
      <c r="AE475" s="103"/>
      <c r="AF475" s="160"/>
      <c r="AG475" s="160"/>
      <c r="AH475" s="108"/>
      <c r="AI475" s="160"/>
      <c r="AJ475" s="160"/>
      <c r="AK475" s="170"/>
      <c r="AL475" s="108"/>
      <c r="AM475" s="108"/>
      <c r="AN475" s="170"/>
      <c r="AO475" s="108"/>
      <c r="AP475" s="108"/>
      <c r="AQ475" s="170"/>
      <c r="AR475" s="108"/>
      <c r="AS475" s="108"/>
      <c r="AT475" s="170"/>
      <c r="AU475" s="108"/>
      <c r="AV475" s="108"/>
      <c r="AW475" s="170"/>
      <c r="AX475" s="108"/>
      <c r="AY475" s="108"/>
      <c r="AZ475" s="108"/>
      <c r="BA475" s="108"/>
      <c r="BB475" s="108"/>
      <c r="BC475" s="108"/>
      <c r="BD475" s="108"/>
      <c r="BE475" s="108"/>
      <c r="BF475" s="108"/>
      <c r="BG475" s="108"/>
      <c r="BH475" s="108"/>
      <c r="BI475" s="157" t="s">
        <v>275</v>
      </c>
      <c r="BJ475" s="157" t="s">
        <v>283</v>
      </c>
      <c r="BK475" s="157" t="s">
        <v>276</v>
      </c>
      <c r="BL475" s="138">
        <v>81</v>
      </c>
      <c r="BM475" s="160">
        <v>46043.695810185185</v>
      </c>
      <c r="BN475" s="176">
        <v>217178413</v>
      </c>
      <c r="BO475" s="158">
        <v>331</v>
      </c>
      <c r="BP475" s="160">
        <v>46043</v>
      </c>
      <c r="BQ475" s="172">
        <v>11758069</v>
      </c>
      <c r="BR475" s="136"/>
      <c r="BS475" s="137"/>
      <c r="BT475" s="108"/>
      <c r="BU475" s="108"/>
      <c r="BV475" s="108"/>
      <c r="BW475" s="108"/>
      <c r="BX475" s="108"/>
      <c r="BY475" s="161"/>
      <c r="BZ475" s="170"/>
      <c r="CA475" s="108"/>
      <c r="CB475" s="108"/>
      <c r="CC475" s="170"/>
      <c r="CD475" s="108"/>
      <c r="CE475" s="108"/>
      <c r="CF475" s="109"/>
      <c r="CG475" s="109"/>
      <c r="CH475" s="109"/>
      <c r="CI475" s="109"/>
      <c r="CJ475" s="109"/>
      <c r="CK475" s="109"/>
      <c r="CL475" s="109"/>
      <c r="CM475" s="109"/>
      <c r="CN475" s="109"/>
      <c r="CO475" s="109"/>
      <c r="CP475" s="137"/>
      <c r="CQ475" s="109"/>
      <c r="CR475" s="109"/>
      <c r="CS475" s="151" t="s">
        <v>2505</v>
      </c>
      <c r="CT475" s="167">
        <v>1121901554</v>
      </c>
      <c r="CU475" s="158">
        <v>500</v>
      </c>
      <c r="CV475" s="158" t="s">
        <v>2008</v>
      </c>
      <c r="CW475" s="108"/>
      <c r="CX475" s="108"/>
      <c r="CY475" s="162">
        <v>8299</v>
      </c>
      <c r="CZ475" s="162" t="s">
        <v>290</v>
      </c>
      <c r="DA475" s="283">
        <f t="shared" si="21"/>
        <v>11758069</v>
      </c>
      <c r="DB475" s="284">
        <f t="shared" si="22"/>
        <v>0</v>
      </c>
      <c r="DC475" s="283">
        <f t="shared" si="23"/>
        <v>0</v>
      </c>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59" t="s">
        <v>2506</v>
      </c>
      <c r="EA475" s="235"/>
    </row>
    <row r="476" spans="1:131" hidden="1" x14ac:dyDescent="0.2">
      <c r="A476" s="164"/>
      <c r="B476" s="164" t="s">
        <v>2507</v>
      </c>
      <c r="C476" s="201">
        <v>17344211</v>
      </c>
      <c r="D476" s="164" t="s">
        <v>1025</v>
      </c>
      <c r="E476" s="164" t="s">
        <v>292</v>
      </c>
      <c r="F476" s="164" t="s">
        <v>2508</v>
      </c>
      <c r="G476" s="98">
        <v>46043</v>
      </c>
      <c r="H476" s="105">
        <v>11758069</v>
      </c>
      <c r="I476" s="164" t="s">
        <v>1086</v>
      </c>
      <c r="J476" s="98">
        <v>46043</v>
      </c>
      <c r="K476" s="98">
        <v>46189</v>
      </c>
      <c r="L476" s="164" t="s">
        <v>288</v>
      </c>
      <c r="M476" s="164" t="s">
        <v>288</v>
      </c>
      <c r="N476" s="164" t="s">
        <v>288</v>
      </c>
      <c r="O476" s="138">
        <v>5</v>
      </c>
      <c r="P476" s="105">
        <v>3279462</v>
      </c>
      <c r="Q476" s="169">
        <v>46043</v>
      </c>
      <c r="R476" s="160">
        <v>46081</v>
      </c>
      <c r="S476" s="105">
        <v>2399606</v>
      </c>
      <c r="T476" s="102">
        <v>46082</v>
      </c>
      <c r="U476" s="102">
        <v>46112</v>
      </c>
      <c r="V476" s="105">
        <v>2399606</v>
      </c>
      <c r="W476" s="160">
        <v>46113</v>
      </c>
      <c r="X476" s="160">
        <v>46142</v>
      </c>
      <c r="Y476" s="105">
        <v>2399606</v>
      </c>
      <c r="Z476" s="160">
        <v>46143</v>
      </c>
      <c r="AA476" s="160">
        <v>46173</v>
      </c>
      <c r="AB476" s="105">
        <v>1279789</v>
      </c>
      <c r="AC476" s="160">
        <v>46174</v>
      </c>
      <c r="AD476" s="160">
        <v>46189</v>
      </c>
      <c r="AE476" s="103"/>
      <c r="AF476" s="160"/>
      <c r="AG476" s="160"/>
      <c r="AH476" s="170"/>
      <c r="AI476" s="108"/>
      <c r="AJ476" s="108"/>
      <c r="AK476" s="170"/>
      <c r="AL476" s="108"/>
      <c r="AM476" s="108"/>
      <c r="AN476" s="170"/>
      <c r="AO476" s="108"/>
      <c r="AP476" s="108"/>
      <c r="AQ476" s="170"/>
      <c r="AR476" s="108"/>
      <c r="AS476" s="108"/>
      <c r="AT476" s="170"/>
      <c r="AU476" s="108"/>
      <c r="AV476" s="108"/>
      <c r="AW476" s="170"/>
      <c r="AX476" s="108"/>
      <c r="AY476" s="108"/>
      <c r="AZ476" s="108"/>
      <c r="BA476" s="108"/>
      <c r="BB476" s="108"/>
      <c r="BC476" s="108"/>
      <c r="BD476" s="108"/>
      <c r="BE476" s="108"/>
      <c r="BF476" s="108"/>
      <c r="BG476" s="108"/>
      <c r="BH476" s="108"/>
      <c r="BI476" s="157" t="s">
        <v>275</v>
      </c>
      <c r="BJ476" s="157" t="s">
        <v>283</v>
      </c>
      <c r="BK476" s="157" t="s">
        <v>276</v>
      </c>
      <c r="BL476" s="138">
        <v>81</v>
      </c>
      <c r="BM476" s="160">
        <v>46043.695810185185</v>
      </c>
      <c r="BN476" s="176">
        <v>217178413</v>
      </c>
      <c r="BO476" s="158">
        <v>332</v>
      </c>
      <c r="BP476" s="160">
        <v>46043</v>
      </c>
      <c r="BQ476" s="172">
        <v>11758069</v>
      </c>
      <c r="BR476" s="136"/>
      <c r="BS476" s="137"/>
      <c r="BT476" s="108"/>
      <c r="BU476" s="108"/>
      <c r="BV476" s="108"/>
      <c r="BW476" s="108"/>
      <c r="BX476" s="108"/>
      <c r="BY476" s="161"/>
      <c r="BZ476" s="170"/>
      <c r="CA476" s="108"/>
      <c r="CB476" s="108"/>
      <c r="CC476" s="170"/>
      <c r="CD476" s="108"/>
      <c r="CE476" s="108"/>
      <c r="CF476" s="109"/>
      <c r="CG476" s="109"/>
      <c r="CH476" s="109"/>
      <c r="CI476" s="109"/>
      <c r="CJ476" s="109"/>
      <c r="CK476" s="109"/>
      <c r="CL476" s="109"/>
      <c r="CM476" s="109"/>
      <c r="CN476" s="109"/>
      <c r="CO476" s="109"/>
      <c r="CP476" s="109"/>
      <c r="CQ476" s="109"/>
      <c r="CR476" s="109"/>
      <c r="CS476" s="151" t="s">
        <v>2509</v>
      </c>
      <c r="CT476" s="167">
        <v>17344211.600000001</v>
      </c>
      <c r="CU476" s="158">
        <v>500</v>
      </c>
      <c r="CV476" s="158" t="s">
        <v>2008</v>
      </c>
      <c r="CW476" s="108"/>
      <c r="CX476" s="108"/>
      <c r="CY476" s="162">
        <v>8299</v>
      </c>
      <c r="CZ476" s="162" t="s">
        <v>290</v>
      </c>
      <c r="DA476" s="283">
        <f t="shared" si="21"/>
        <v>11758069</v>
      </c>
      <c r="DB476" s="284">
        <f t="shared" si="22"/>
        <v>0</v>
      </c>
      <c r="DC476" s="283">
        <f t="shared" si="23"/>
        <v>0</v>
      </c>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59" t="s">
        <v>2510</v>
      </c>
      <c r="EA476" s="235"/>
    </row>
    <row r="477" spans="1:131" hidden="1" x14ac:dyDescent="0.2">
      <c r="A477" s="164"/>
      <c r="B477" s="164" t="s">
        <v>2511</v>
      </c>
      <c r="C477" s="201">
        <v>86058158</v>
      </c>
      <c r="D477" s="164" t="s">
        <v>1029</v>
      </c>
      <c r="E477" s="164" t="s">
        <v>292</v>
      </c>
      <c r="F477" s="108" t="s">
        <v>2512</v>
      </c>
      <c r="G477" s="98">
        <v>46043</v>
      </c>
      <c r="H477" s="105">
        <v>11758069</v>
      </c>
      <c r="I477" s="164" t="s">
        <v>1086</v>
      </c>
      <c r="J477" s="98">
        <v>46043</v>
      </c>
      <c r="K477" s="98">
        <v>46189</v>
      </c>
      <c r="L477" s="164" t="s">
        <v>288</v>
      </c>
      <c r="M477" s="164" t="s">
        <v>288</v>
      </c>
      <c r="N477" s="164" t="s">
        <v>288</v>
      </c>
      <c r="O477" s="138">
        <v>5</v>
      </c>
      <c r="P477" s="105">
        <v>3279462</v>
      </c>
      <c r="Q477" s="169">
        <v>46043</v>
      </c>
      <c r="R477" s="160">
        <v>46081</v>
      </c>
      <c r="S477" s="105">
        <v>2399606</v>
      </c>
      <c r="T477" s="102">
        <v>46082</v>
      </c>
      <c r="U477" s="102">
        <v>46112</v>
      </c>
      <c r="V477" s="105">
        <v>2399606</v>
      </c>
      <c r="W477" s="160">
        <v>46113</v>
      </c>
      <c r="X477" s="160">
        <v>46142</v>
      </c>
      <c r="Y477" s="105">
        <v>2399606</v>
      </c>
      <c r="Z477" s="160">
        <v>46143</v>
      </c>
      <c r="AA477" s="160">
        <v>46173</v>
      </c>
      <c r="AB477" s="105">
        <v>1279789</v>
      </c>
      <c r="AC477" s="160">
        <v>46174</v>
      </c>
      <c r="AD477" s="160">
        <v>46189</v>
      </c>
      <c r="AE477" s="103"/>
      <c r="AF477" s="160"/>
      <c r="AG477" s="160"/>
      <c r="AH477" s="108"/>
      <c r="AI477" s="160"/>
      <c r="AJ477" s="160"/>
      <c r="AK477" s="170"/>
      <c r="AL477" s="108"/>
      <c r="AM477" s="108"/>
      <c r="AN477" s="170"/>
      <c r="AO477" s="108"/>
      <c r="AP477" s="108"/>
      <c r="AQ477" s="170"/>
      <c r="AR477" s="108"/>
      <c r="AS477" s="108"/>
      <c r="AT477" s="170"/>
      <c r="AU477" s="108"/>
      <c r="AV477" s="108"/>
      <c r="AW477" s="170"/>
      <c r="AX477" s="108"/>
      <c r="AY477" s="108"/>
      <c r="AZ477" s="108"/>
      <c r="BA477" s="108"/>
      <c r="BB477" s="108"/>
      <c r="BC477" s="108"/>
      <c r="BD477" s="108"/>
      <c r="BE477" s="108"/>
      <c r="BF477" s="108"/>
      <c r="BG477" s="108"/>
      <c r="BH477" s="108"/>
      <c r="BI477" s="157" t="s">
        <v>275</v>
      </c>
      <c r="BJ477" s="157" t="s">
        <v>283</v>
      </c>
      <c r="BK477" s="157" t="s">
        <v>276</v>
      </c>
      <c r="BL477" s="138">
        <v>81</v>
      </c>
      <c r="BM477" s="160">
        <v>46043.695810185185</v>
      </c>
      <c r="BN477" s="176">
        <v>217178413</v>
      </c>
      <c r="BO477" s="158">
        <v>333</v>
      </c>
      <c r="BP477" s="160">
        <v>46043</v>
      </c>
      <c r="BQ477" s="172">
        <v>11758069</v>
      </c>
      <c r="BR477" s="136"/>
      <c r="BS477" s="137"/>
      <c r="BT477" s="108"/>
      <c r="BU477" s="108"/>
      <c r="BV477" s="108"/>
      <c r="BW477" s="108"/>
      <c r="BX477" s="108"/>
      <c r="BY477" s="161"/>
      <c r="BZ477" s="170"/>
      <c r="CA477" s="108"/>
      <c r="CB477" s="108"/>
      <c r="CC477" s="170"/>
      <c r="CD477" s="108"/>
      <c r="CE477" s="108"/>
      <c r="CF477" s="109"/>
      <c r="CG477" s="109"/>
      <c r="CH477" s="109"/>
      <c r="CI477" s="109"/>
      <c r="CJ477" s="109"/>
      <c r="CK477" s="109"/>
      <c r="CL477" s="109"/>
      <c r="CM477" s="109"/>
      <c r="CN477" s="109"/>
      <c r="CO477" s="109"/>
      <c r="CP477" s="137"/>
      <c r="CQ477" s="109"/>
      <c r="CR477" s="109"/>
      <c r="CS477" s="151" t="s">
        <v>2479</v>
      </c>
      <c r="CT477" s="168">
        <v>86058158</v>
      </c>
      <c r="CU477" s="158">
        <v>500</v>
      </c>
      <c r="CV477" s="158" t="s">
        <v>2008</v>
      </c>
      <c r="CW477" s="108"/>
      <c r="CX477" s="108"/>
      <c r="CY477" s="138">
        <v>8552</v>
      </c>
      <c r="CZ477" s="138" t="s">
        <v>809</v>
      </c>
      <c r="DA477" s="283">
        <f t="shared" ref="DA477:DA500" si="24">P477+S477+V477+Y477+AB477+AE477+AH477+AK477+AN477+AQ477+AT477+AW477+AZ477+BC477+BF477</f>
        <v>11758069</v>
      </c>
      <c r="DB477" s="284">
        <f t="shared" ref="DB477:DB500" si="25">H477+BZ477-DA477</f>
        <v>0</v>
      </c>
      <c r="DC477" s="283">
        <f t="shared" ref="DC477:DC500" si="26">BQ477+CF477-DA477</f>
        <v>0</v>
      </c>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59" t="s">
        <v>2513</v>
      </c>
      <c r="EA477" s="235"/>
    </row>
    <row r="478" spans="1:131" hidden="1" x14ac:dyDescent="0.2">
      <c r="A478" s="164"/>
      <c r="B478" s="164" t="s">
        <v>2514</v>
      </c>
      <c r="C478" s="201">
        <v>1007449203</v>
      </c>
      <c r="D478" s="164" t="s">
        <v>1106</v>
      </c>
      <c r="E478" s="164" t="s">
        <v>292</v>
      </c>
      <c r="F478" s="164" t="s">
        <v>2441</v>
      </c>
      <c r="G478" s="98">
        <v>46043</v>
      </c>
      <c r="H478" s="105">
        <v>13141364</v>
      </c>
      <c r="I478" s="164" t="s">
        <v>1086</v>
      </c>
      <c r="J478" s="98">
        <v>46043</v>
      </c>
      <c r="K478" s="98">
        <v>46189</v>
      </c>
      <c r="L478" s="164" t="s">
        <v>288</v>
      </c>
      <c r="M478" s="164" t="s">
        <v>288</v>
      </c>
      <c r="N478" s="164" t="s">
        <v>288</v>
      </c>
      <c r="O478" s="138">
        <v>5</v>
      </c>
      <c r="P478" s="105">
        <v>3665278</v>
      </c>
      <c r="Q478" s="169">
        <v>46043</v>
      </c>
      <c r="R478" s="160">
        <v>46081</v>
      </c>
      <c r="S478" s="105">
        <v>2681911</v>
      </c>
      <c r="T478" s="102">
        <v>46082</v>
      </c>
      <c r="U478" s="102">
        <v>46112</v>
      </c>
      <c r="V478" s="105">
        <v>2681911</v>
      </c>
      <c r="W478" s="160">
        <v>46113</v>
      </c>
      <c r="X478" s="160">
        <v>46142</v>
      </c>
      <c r="Y478" s="105">
        <v>2681911</v>
      </c>
      <c r="Z478" s="160">
        <v>46143</v>
      </c>
      <c r="AA478" s="160">
        <v>46173</v>
      </c>
      <c r="AB478" s="105">
        <v>1430353</v>
      </c>
      <c r="AC478" s="160">
        <v>46174</v>
      </c>
      <c r="AD478" s="160">
        <v>46189</v>
      </c>
      <c r="AE478" s="103"/>
      <c r="AF478" s="160"/>
      <c r="AG478" s="160"/>
      <c r="AH478" s="170"/>
      <c r="AI478" s="108"/>
      <c r="AJ478" s="108"/>
      <c r="AK478" s="170"/>
      <c r="AL478" s="108"/>
      <c r="AM478" s="108"/>
      <c r="AN478" s="170"/>
      <c r="AO478" s="108"/>
      <c r="AP478" s="108"/>
      <c r="AQ478" s="170"/>
      <c r="AR478" s="108"/>
      <c r="AS478" s="108"/>
      <c r="AT478" s="170"/>
      <c r="AU478" s="108"/>
      <c r="AV478" s="108"/>
      <c r="AW478" s="170"/>
      <c r="AX478" s="108"/>
      <c r="AY478" s="108"/>
      <c r="AZ478" s="108"/>
      <c r="BA478" s="108"/>
      <c r="BB478" s="108"/>
      <c r="BC478" s="108"/>
      <c r="BD478" s="108"/>
      <c r="BE478" s="108"/>
      <c r="BF478" s="108"/>
      <c r="BG478" s="108"/>
      <c r="BH478" s="108"/>
      <c r="BI478" s="157" t="s">
        <v>275</v>
      </c>
      <c r="BJ478" s="157" t="s">
        <v>283</v>
      </c>
      <c r="BK478" s="157" t="s">
        <v>276</v>
      </c>
      <c r="BL478" s="138">
        <v>81</v>
      </c>
      <c r="BM478" s="160">
        <v>46043.695810185185</v>
      </c>
      <c r="BN478" s="176">
        <v>217178413</v>
      </c>
      <c r="BO478" s="158">
        <v>334</v>
      </c>
      <c r="BP478" s="160">
        <v>46043</v>
      </c>
      <c r="BQ478" s="172">
        <v>13141364</v>
      </c>
      <c r="BR478" s="136"/>
      <c r="BS478" s="137"/>
      <c r="BT478" s="108"/>
      <c r="BU478" s="108"/>
      <c r="BV478" s="108"/>
      <c r="BW478" s="108"/>
      <c r="BX478" s="108"/>
      <c r="BY478" s="161"/>
      <c r="BZ478" s="170"/>
      <c r="CA478" s="108"/>
      <c r="CB478" s="108"/>
      <c r="CC478" s="170"/>
      <c r="CD478" s="108"/>
      <c r="CE478" s="108"/>
      <c r="CF478" s="109"/>
      <c r="CG478" s="109"/>
      <c r="CH478" s="109"/>
      <c r="CI478" s="109"/>
      <c r="CJ478" s="109"/>
      <c r="CK478" s="109"/>
      <c r="CL478" s="109"/>
      <c r="CM478" s="109"/>
      <c r="CN478" s="109"/>
      <c r="CO478" s="109"/>
      <c r="CP478" s="109"/>
      <c r="CQ478" s="109"/>
      <c r="CR478" s="109"/>
      <c r="CS478" s="166" t="s">
        <v>2442</v>
      </c>
      <c r="CT478" s="167">
        <v>1007449203</v>
      </c>
      <c r="CU478" s="158">
        <v>500</v>
      </c>
      <c r="CV478" s="158" t="s">
        <v>2008</v>
      </c>
      <c r="CW478" s="108"/>
      <c r="CX478" s="108"/>
      <c r="CY478" s="162">
        <v>8299</v>
      </c>
      <c r="CZ478" s="162" t="s">
        <v>290</v>
      </c>
      <c r="DA478" s="283">
        <f t="shared" si="24"/>
        <v>13141364</v>
      </c>
      <c r="DB478" s="284">
        <f t="shared" si="25"/>
        <v>0</v>
      </c>
      <c r="DC478" s="283">
        <f t="shared" si="26"/>
        <v>0</v>
      </c>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59" t="s">
        <v>2515</v>
      </c>
      <c r="EA478" s="180"/>
    </row>
    <row r="479" spans="1:131" hidden="1" x14ac:dyDescent="0.2">
      <c r="A479" s="164"/>
      <c r="B479" s="164" t="s">
        <v>2516</v>
      </c>
      <c r="C479" s="201">
        <v>1121832614</v>
      </c>
      <c r="D479" s="164" t="s">
        <v>1119</v>
      </c>
      <c r="E479" s="164" t="s">
        <v>292</v>
      </c>
      <c r="F479" s="164" t="s">
        <v>2517</v>
      </c>
      <c r="G479" s="98">
        <v>46043</v>
      </c>
      <c r="H479" s="105">
        <v>11758069</v>
      </c>
      <c r="I479" s="164" t="s">
        <v>1086</v>
      </c>
      <c r="J479" s="98">
        <v>46043</v>
      </c>
      <c r="K479" s="98">
        <v>46189</v>
      </c>
      <c r="L479" s="164" t="s">
        <v>288</v>
      </c>
      <c r="M479" s="164" t="s">
        <v>288</v>
      </c>
      <c r="N479" s="164" t="s">
        <v>288</v>
      </c>
      <c r="O479" s="138">
        <v>5</v>
      </c>
      <c r="P479" s="105">
        <v>3279462</v>
      </c>
      <c r="Q479" s="169">
        <v>46043</v>
      </c>
      <c r="R479" s="160">
        <v>46081</v>
      </c>
      <c r="S479" s="105">
        <v>2399606</v>
      </c>
      <c r="T479" s="102">
        <v>46082</v>
      </c>
      <c r="U479" s="102">
        <v>46112</v>
      </c>
      <c r="V479" s="105">
        <v>2399606</v>
      </c>
      <c r="W479" s="160">
        <v>46113</v>
      </c>
      <c r="X479" s="160">
        <v>46142</v>
      </c>
      <c r="Y479" s="105">
        <v>2399606</v>
      </c>
      <c r="Z479" s="160">
        <v>46143</v>
      </c>
      <c r="AA479" s="160">
        <v>46173</v>
      </c>
      <c r="AB479" s="105">
        <v>1279789</v>
      </c>
      <c r="AC479" s="160">
        <v>46174</v>
      </c>
      <c r="AD479" s="160">
        <v>46189</v>
      </c>
      <c r="AE479" s="103"/>
      <c r="AF479" s="160"/>
      <c r="AG479" s="160"/>
      <c r="AH479" s="108"/>
      <c r="AI479" s="160"/>
      <c r="AJ479" s="160"/>
      <c r="AK479" s="170"/>
      <c r="AL479" s="108"/>
      <c r="AM479" s="108"/>
      <c r="AN479" s="170"/>
      <c r="AO479" s="108"/>
      <c r="AP479" s="108"/>
      <c r="AQ479" s="170"/>
      <c r="AR479" s="108"/>
      <c r="AS479" s="108"/>
      <c r="AT479" s="170"/>
      <c r="AU479" s="108"/>
      <c r="AV479" s="108"/>
      <c r="AW479" s="170"/>
      <c r="AX479" s="108"/>
      <c r="AY479" s="108"/>
      <c r="AZ479" s="108"/>
      <c r="BA479" s="108"/>
      <c r="BB479" s="108"/>
      <c r="BC479" s="108"/>
      <c r="BD479" s="108"/>
      <c r="BE479" s="108"/>
      <c r="BF479" s="108"/>
      <c r="BG479" s="108"/>
      <c r="BH479" s="108"/>
      <c r="BI479" s="157" t="s">
        <v>275</v>
      </c>
      <c r="BJ479" s="157" t="s">
        <v>283</v>
      </c>
      <c r="BK479" s="157" t="s">
        <v>276</v>
      </c>
      <c r="BL479" s="138">
        <v>81</v>
      </c>
      <c r="BM479" s="160">
        <v>46043.695810185185</v>
      </c>
      <c r="BN479" s="176">
        <v>217178413</v>
      </c>
      <c r="BO479" s="158">
        <v>335</v>
      </c>
      <c r="BP479" s="160">
        <v>46043</v>
      </c>
      <c r="BQ479" s="172">
        <v>11758069</v>
      </c>
      <c r="BR479" s="136"/>
      <c r="BS479" s="137"/>
      <c r="BT479" s="108"/>
      <c r="BU479" s="108"/>
      <c r="BV479" s="108"/>
      <c r="BW479" s="108"/>
      <c r="BX479" s="108"/>
      <c r="BY479" s="161"/>
      <c r="BZ479" s="170"/>
      <c r="CA479" s="108"/>
      <c r="CB479" s="108"/>
      <c r="CC479" s="170"/>
      <c r="CD479" s="108"/>
      <c r="CE479" s="108"/>
      <c r="CF479" s="109"/>
      <c r="CG479" s="109"/>
      <c r="CH479" s="109"/>
      <c r="CI479" s="109"/>
      <c r="CJ479" s="109"/>
      <c r="CK479" s="109"/>
      <c r="CL479" s="109"/>
      <c r="CM479" s="109"/>
      <c r="CN479" s="109"/>
      <c r="CO479" s="109"/>
      <c r="CP479" s="137"/>
      <c r="CQ479" s="109"/>
      <c r="CR479" s="109"/>
      <c r="CS479" s="151" t="s">
        <v>2479</v>
      </c>
      <c r="CT479" s="167">
        <v>1121832614.2</v>
      </c>
      <c r="CU479" s="158">
        <v>500</v>
      </c>
      <c r="CV479" s="158" t="s">
        <v>2008</v>
      </c>
      <c r="CW479" s="108"/>
      <c r="CX479" s="108"/>
      <c r="CY479" s="162">
        <v>8299</v>
      </c>
      <c r="CZ479" s="162" t="s">
        <v>290</v>
      </c>
      <c r="DA479" s="283">
        <f t="shared" si="24"/>
        <v>11758069</v>
      </c>
      <c r="DB479" s="284">
        <f t="shared" si="25"/>
        <v>0</v>
      </c>
      <c r="DC479" s="283">
        <f t="shared" si="26"/>
        <v>0</v>
      </c>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59" t="s">
        <v>2518</v>
      </c>
      <c r="EA479" s="180"/>
    </row>
    <row r="480" spans="1:131" hidden="1" x14ac:dyDescent="0.2">
      <c r="A480" s="164"/>
      <c r="B480" s="164" t="s">
        <v>2519</v>
      </c>
      <c r="C480" s="201">
        <v>86050755</v>
      </c>
      <c r="D480" s="164" t="s">
        <v>1094</v>
      </c>
      <c r="E480" s="164" t="s">
        <v>292</v>
      </c>
      <c r="F480" s="108" t="s">
        <v>2504</v>
      </c>
      <c r="G480" s="98">
        <v>46043</v>
      </c>
      <c r="H480" s="105">
        <v>11758069</v>
      </c>
      <c r="I480" s="164" t="s">
        <v>1086</v>
      </c>
      <c r="J480" s="98">
        <v>46043</v>
      </c>
      <c r="K480" s="98">
        <v>46189</v>
      </c>
      <c r="L480" s="164" t="s">
        <v>288</v>
      </c>
      <c r="M480" s="164" t="s">
        <v>288</v>
      </c>
      <c r="N480" s="164" t="s">
        <v>288</v>
      </c>
      <c r="O480" s="138">
        <v>5</v>
      </c>
      <c r="P480" s="105">
        <v>3279462</v>
      </c>
      <c r="Q480" s="169">
        <v>46043</v>
      </c>
      <c r="R480" s="160">
        <v>46081</v>
      </c>
      <c r="S480" s="105">
        <v>2399606</v>
      </c>
      <c r="T480" s="102">
        <v>46082</v>
      </c>
      <c r="U480" s="102">
        <v>46112</v>
      </c>
      <c r="V480" s="105">
        <v>2399606</v>
      </c>
      <c r="W480" s="160">
        <v>46113</v>
      </c>
      <c r="X480" s="160">
        <v>46142</v>
      </c>
      <c r="Y480" s="105">
        <v>2399606</v>
      </c>
      <c r="Z480" s="160">
        <v>46143</v>
      </c>
      <c r="AA480" s="160">
        <v>46173</v>
      </c>
      <c r="AB480" s="105">
        <v>1279789</v>
      </c>
      <c r="AC480" s="160">
        <v>46174</v>
      </c>
      <c r="AD480" s="160">
        <v>46189</v>
      </c>
      <c r="AE480" s="103"/>
      <c r="AF480" s="160"/>
      <c r="AG480" s="160"/>
      <c r="AH480" s="170"/>
      <c r="AI480" s="108"/>
      <c r="AJ480" s="108"/>
      <c r="AK480" s="170"/>
      <c r="AL480" s="108"/>
      <c r="AM480" s="108"/>
      <c r="AN480" s="170"/>
      <c r="AO480" s="108"/>
      <c r="AP480" s="108"/>
      <c r="AQ480" s="170"/>
      <c r="AR480" s="108"/>
      <c r="AS480" s="108"/>
      <c r="AT480" s="170"/>
      <c r="AU480" s="108"/>
      <c r="AV480" s="108"/>
      <c r="AW480" s="170"/>
      <c r="AX480" s="108"/>
      <c r="AY480" s="108"/>
      <c r="AZ480" s="108"/>
      <c r="BA480" s="108"/>
      <c r="BB480" s="108"/>
      <c r="BC480" s="108"/>
      <c r="BD480" s="108"/>
      <c r="BE480" s="108"/>
      <c r="BF480" s="108"/>
      <c r="BG480" s="108"/>
      <c r="BH480" s="108"/>
      <c r="BI480" s="157" t="s">
        <v>275</v>
      </c>
      <c r="BJ480" s="157" t="s">
        <v>283</v>
      </c>
      <c r="BK480" s="157" t="s">
        <v>276</v>
      </c>
      <c r="BL480" s="138">
        <v>81</v>
      </c>
      <c r="BM480" s="160">
        <v>46043.695810185185</v>
      </c>
      <c r="BN480" s="176">
        <v>217178413</v>
      </c>
      <c r="BO480" s="158">
        <v>336</v>
      </c>
      <c r="BP480" s="160">
        <v>46043</v>
      </c>
      <c r="BQ480" s="172">
        <v>11758069</v>
      </c>
      <c r="BR480" s="136"/>
      <c r="BS480" s="137"/>
      <c r="BT480" s="108"/>
      <c r="BU480" s="108"/>
      <c r="BV480" s="108"/>
      <c r="BW480" s="108"/>
      <c r="BX480" s="108"/>
      <c r="BY480" s="161"/>
      <c r="BZ480" s="170"/>
      <c r="CA480" s="108"/>
      <c r="CB480" s="108"/>
      <c r="CC480" s="170"/>
      <c r="CD480" s="108"/>
      <c r="CE480" s="108"/>
      <c r="CF480" s="109"/>
      <c r="CG480" s="109"/>
      <c r="CH480" s="109"/>
      <c r="CI480" s="109"/>
      <c r="CJ480" s="109"/>
      <c r="CK480" s="109"/>
      <c r="CL480" s="109"/>
      <c r="CM480" s="109"/>
      <c r="CN480" s="109"/>
      <c r="CO480" s="109"/>
      <c r="CP480" s="109"/>
      <c r="CQ480" s="109"/>
      <c r="CR480" s="109"/>
      <c r="CS480" s="151" t="s">
        <v>2479</v>
      </c>
      <c r="CT480" s="99">
        <v>86050755</v>
      </c>
      <c r="CU480" s="158">
        <v>500</v>
      </c>
      <c r="CV480" s="158" t="s">
        <v>2008</v>
      </c>
      <c r="CW480" s="108"/>
      <c r="CX480" s="108"/>
      <c r="CY480" s="162">
        <v>7490</v>
      </c>
      <c r="CZ480" s="162" t="s">
        <v>290</v>
      </c>
      <c r="DA480" s="283">
        <f t="shared" si="24"/>
        <v>11758069</v>
      </c>
      <c r="DB480" s="284">
        <f t="shared" si="25"/>
        <v>0</v>
      </c>
      <c r="DC480" s="283">
        <f t="shared" si="26"/>
        <v>0</v>
      </c>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59" t="s">
        <v>2520</v>
      </c>
      <c r="EA480" s="180"/>
    </row>
    <row r="481" spans="1:131" hidden="1" x14ac:dyDescent="0.2">
      <c r="A481" s="164"/>
      <c r="B481" s="164" t="s">
        <v>2521</v>
      </c>
      <c r="C481" s="201">
        <v>1121840882</v>
      </c>
      <c r="D481" s="164" t="s">
        <v>687</v>
      </c>
      <c r="E481" s="164" t="s">
        <v>291</v>
      </c>
      <c r="F481" s="164" t="s">
        <v>2522</v>
      </c>
      <c r="G481" s="98">
        <v>46043</v>
      </c>
      <c r="H481" s="105">
        <v>16599617</v>
      </c>
      <c r="I481" s="164" t="s">
        <v>1086</v>
      </c>
      <c r="J481" s="98">
        <v>46043</v>
      </c>
      <c r="K481" s="98">
        <v>46189</v>
      </c>
      <c r="L481" s="164" t="s">
        <v>288</v>
      </c>
      <c r="M481" s="164" t="s">
        <v>288</v>
      </c>
      <c r="N481" s="164" t="s">
        <v>288</v>
      </c>
      <c r="O481" s="138">
        <v>5</v>
      </c>
      <c r="P481" s="105">
        <v>4629825</v>
      </c>
      <c r="Q481" s="169">
        <v>46043</v>
      </c>
      <c r="R481" s="160">
        <v>46081</v>
      </c>
      <c r="S481" s="105">
        <v>3387677</v>
      </c>
      <c r="T481" s="102">
        <v>46082</v>
      </c>
      <c r="U481" s="102">
        <v>46112</v>
      </c>
      <c r="V481" s="105">
        <v>3387677</v>
      </c>
      <c r="W481" s="160">
        <v>46113</v>
      </c>
      <c r="X481" s="160">
        <v>46142</v>
      </c>
      <c r="Y481" s="105">
        <v>3387677</v>
      </c>
      <c r="Z481" s="160">
        <v>46143</v>
      </c>
      <c r="AA481" s="160">
        <v>46173</v>
      </c>
      <c r="AB481" s="105">
        <v>1806761</v>
      </c>
      <c r="AC481" s="160">
        <v>46174</v>
      </c>
      <c r="AD481" s="160">
        <v>46189</v>
      </c>
      <c r="AE481" s="103"/>
      <c r="AF481" s="160"/>
      <c r="AG481" s="160"/>
      <c r="AH481" s="108"/>
      <c r="AI481" s="160"/>
      <c r="AJ481" s="160"/>
      <c r="AK481" s="170"/>
      <c r="AL481" s="108"/>
      <c r="AM481" s="108"/>
      <c r="AN481" s="170"/>
      <c r="AO481" s="108"/>
      <c r="AP481" s="108"/>
      <c r="AQ481" s="170"/>
      <c r="AR481" s="108"/>
      <c r="AS481" s="108"/>
      <c r="AT481" s="170"/>
      <c r="AU481" s="108"/>
      <c r="AV481" s="108"/>
      <c r="AW481" s="170"/>
      <c r="AX481" s="108"/>
      <c r="AY481" s="108"/>
      <c r="AZ481" s="108"/>
      <c r="BA481" s="108"/>
      <c r="BB481" s="108"/>
      <c r="BC481" s="108"/>
      <c r="BD481" s="108"/>
      <c r="BE481" s="108"/>
      <c r="BF481" s="108"/>
      <c r="BG481" s="108"/>
      <c r="BH481" s="108"/>
      <c r="BI481" s="157" t="s">
        <v>275</v>
      </c>
      <c r="BJ481" s="157" t="s">
        <v>283</v>
      </c>
      <c r="BK481" s="157" t="s">
        <v>276</v>
      </c>
      <c r="BL481" s="138">
        <v>81</v>
      </c>
      <c r="BM481" s="160">
        <v>46043.695810185185</v>
      </c>
      <c r="BN481" s="176">
        <v>217178413</v>
      </c>
      <c r="BO481" s="158">
        <v>337</v>
      </c>
      <c r="BP481" s="160">
        <v>46043</v>
      </c>
      <c r="BQ481" s="172">
        <v>16599617</v>
      </c>
      <c r="BR481" s="136"/>
      <c r="BS481" s="137"/>
      <c r="BT481" s="108"/>
      <c r="BU481" s="108"/>
      <c r="BV481" s="108"/>
      <c r="BW481" s="108"/>
      <c r="BX481" s="108"/>
      <c r="BY481" s="161"/>
      <c r="BZ481" s="170"/>
      <c r="CA481" s="108"/>
      <c r="CB481" s="108"/>
      <c r="CC481" s="170"/>
      <c r="CD481" s="108"/>
      <c r="CE481" s="108"/>
      <c r="CF481" s="109"/>
      <c r="CG481" s="109"/>
      <c r="CH481" s="109"/>
      <c r="CI481" s="109"/>
      <c r="CJ481" s="109"/>
      <c r="CK481" s="109"/>
      <c r="CL481" s="109"/>
      <c r="CM481" s="109"/>
      <c r="CN481" s="109"/>
      <c r="CO481" s="109"/>
      <c r="CP481" s="137"/>
      <c r="CQ481" s="109"/>
      <c r="CR481" s="109"/>
      <c r="CS481" s="166" t="s">
        <v>2523</v>
      </c>
      <c r="CT481" s="168">
        <v>1121840882</v>
      </c>
      <c r="CU481" s="158">
        <v>500</v>
      </c>
      <c r="CV481" s="158" t="s">
        <v>2008</v>
      </c>
      <c r="CW481" s="108"/>
      <c r="CX481" s="108"/>
      <c r="CY481" s="162">
        <v>7490</v>
      </c>
      <c r="CZ481" s="162" t="s">
        <v>290</v>
      </c>
      <c r="DA481" s="283">
        <f t="shared" si="24"/>
        <v>16599617</v>
      </c>
      <c r="DB481" s="284">
        <f t="shared" si="25"/>
        <v>0</v>
      </c>
      <c r="DC481" s="283">
        <f t="shared" si="26"/>
        <v>0</v>
      </c>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59" t="s">
        <v>2524</v>
      </c>
      <c r="EA481" s="180"/>
    </row>
    <row r="482" spans="1:131" hidden="1" x14ac:dyDescent="0.2">
      <c r="A482" s="164"/>
      <c r="B482" s="164" t="s">
        <v>2525</v>
      </c>
      <c r="C482" s="201">
        <v>17349319</v>
      </c>
      <c r="D482" s="164" t="s">
        <v>2526</v>
      </c>
      <c r="E482" s="164" t="s">
        <v>292</v>
      </c>
      <c r="F482" s="108" t="s">
        <v>2527</v>
      </c>
      <c r="G482" s="98">
        <v>46043</v>
      </c>
      <c r="H482" s="105">
        <v>11758069</v>
      </c>
      <c r="I482" s="164" t="s">
        <v>1086</v>
      </c>
      <c r="J482" s="98">
        <v>46043</v>
      </c>
      <c r="K482" s="98">
        <v>46189</v>
      </c>
      <c r="L482" s="164" t="s">
        <v>288</v>
      </c>
      <c r="M482" s="164" t="s">
        <v>288</v>
      </c>
      <c r="N482" s="164" t="s">
        <v>288</v>
      </c>
      <c r="O482" s="138">
        <v>5</v>
      </c>
      <c r="P482" s="105">
        <v>3279462</v>
      </c>
      <c r="Q482" s="169">
        <v>46043</v>
      </c>
      <c r="R482" s="160">
        <v>46081</v>
      </c>
      <c r="S482" s="105">
        <v>2399606</v>
      </c>
      <c r="T482" s="102">
        <v>46082</v>
      </c>
      <c r="U482" s="102">
        <v>46112</v>
      </c>
      <c r="V482" s="105">
        <v>2399606</v>
      </c>
      <c r="W482" s="160">
        <v>46113</v>
      </c>
      <c r="X482" s="160">
        <v>46142</v>
      </c>
      <c r="Y482" s="105">
        <v>2399606</v>
      </c>
      <c r="Z482" s="160">
        <v>46143</v>
      </c>
      <c r="AA482" s="160">
        <v>46173</v>
      </c>
      <c r="AB482" s="105">
        <v>1279789</v>
      </c>
      <c r="AC482" s="160">
        <v>46174</v>
      </c>
      <c r="AD482" s="160">
        <v>46189</v>
      </c>
      <c r="AE482" s="103"/>
      <c r="AF482" s="160"/>
      <c r="AG482" s="160"/>
      <c r="AH482" s="108"/>
      <c r="AI482" s="160"/>
      <c r="AJ482" s="160"/>
      <c r="AK482" s="170"/>
      <c r="AL482" s="108"/>
      <c r="AM482" s="108"/>
      <c r="AN482" s="170"/>
      <c r="AO482" s="108"/>
      <c r="AP482" s="108"/>
      <c r="AQ482" s="170"/>
      <c r="AR482" s="108"/>
      <c r="AS482" s="108"/>
      <c r="AT482" s="170"/>
      <c r="AU482" s="108"/>
      <c r="AV482" s="108"/>
      <c r="AW482" s="170"/>
      <c r="AX482" s="108"/>
      <c r="AY482" s="108"/>
      <c r="AZ482" s="108"/>
      <c r="BA482" s="108"/>
      <c r="BB482" s="108"/>
      <c r="BC482" s="108"/>
      <c r="BD482" s="108"/>
      <c r="BE482" s="108"/>
      <c r="BF482" s="108"/>
      <c r="BG482" s="108"/>
      <c r="BH482" s="108"/>
      <c r="BI482" s="157" t="s">
        <v>275</v>
      </c>
      <c r="BJ482" s="157" t="s">
        <v>283</v>
      </c>
      <c r="BK482" s="157" t="s">
        <v>276</v>
      </c>
      <c r="BL482" s="138">
        <v>81</v>
      </c>
      <c r="BM482" s="160">
        <v>46043.695810185185</v>
      </c>
      <c r="BN482" s="176">
        <v>217178413</v>
      </c>
      <c r="BO482" s="158">
        <v>338</v>
      </c>
      <c r="BP482" s="160">
        <v>46043</v>
      </c>
      <c r="BQ482" s="172">
        <v>11758069</v>
      </c>
      <c r="BR482" s="136"/>
      <c r="BS482" s="137"/>
      <c r="BT482" s="108"/>
      <c r="BU482" s="108"/>
      <c r="BV482" s="108"/>
      <c r="BW482" s="108"/>
      <c r="BX482" s="108"/>
      <c r="BY482" s="161"/>
      <c r="BZ482" s="170"/>
      <c r="CA482" s="108"/>
      <c r="CB482" s="108"/>
      <c r="CC482" s="170"/>
      <c r="CD482" s="108"/>
      <c r="CE482" s="108"/>
      <c r="CF482" s="109"/>
      <c r="CG482" s="109"/>
      <c r="CH482" s="109"/>
      <c r="CI482" s="109"/>
      <c r="CJ482" s="109"/>
      <c r="CK482" s="109"/>
      <c r="CL482" s="109"/>
      <c r="CM482" s="109"/>
      <c r="CN482" s="109"/>
      <c r="CO482" s="109"/>
      <c r="CP482" s="137"/>
      <c r="CQ482" s="109"/>
      <c r="CR482" s="109"/>
      <c r="CS482" s="151" t="s">
        <v>2479</v>
      </c>
      <c r="CT482" s="167">
        <v>17349319.5</v>
      </c>
      <c r="CU482" s="158">
        <v>500</v>
      </c>
      <c r="CV482" s="158" t="s">
        <v>2008</v>
      </c>
      <c r="CW482" s="108"/>
      <c r="CX482" s="108"/>
      <c r="CY482" s="158">
        <v>7490</v>
      </c>
      <c r="CZ482" s="158" t="s">
        <v>290</v>
      </c>
      <c r="DA482" s="283">
        <f t="shared" si="24"/>
        <v>11758069</v>
      </c>
      <c r="DB482" s="284">
        <f t="shared" si="25"/>
        <v>0</v>
      </c>
      <c r="DC482" s="283">
        <f t="shared" si="26"/>
        <v>0</v>
      </c>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59" t="s">
        <v>2528</v>
      </c>
      <c r="EA482" s="185"/>
    </row>
    <row r="483" spans="1:131" hidden="1" x14ac:dyDescent="0.2">
      <c r="A483" s="108"/>
      <c r="B483" s="164" t="s">
        <v>2529</v>
      </c>
      <c r="C483" s="201">
        <v>17345238</v>
      </c>
      <c r="D483" s="164" t="s">
        <v>1330</v>
      </c>
      <c r="E483" s="164" t="s">
        <v>291</v>
      </c>
      <c r="F483" s="164" t="s">
        <v>2030</v>
      </c>
      <c r="G483" s="98">
        <v>46043</v>
      </c>
      <c r="H483" s="105">
        <v>20057876</v>
      </c>
      <c r="I483" s="164" t="s">
        <v>1086</v>
      </c>
      <c r="J483" s="98">
        <v>46043</v>
      </c>
      <c r="K483" s="98">
        <v>46189</v>
      </c>
      <c r="L483" s="164" t="s">
        <v>288</v>
      </c>
      <c r="M483" s="164" t="s">
        <v>288</v>
      </c>
      <c r="N483" s="164" t="s">
        <v>288</v>
      </c>
      <c r="O483" s="138">
        <v>5</v>
      </c>
      <c r="P483" s="105">
        <v>5594373</v>
      </c>
      <c r="Q483" s="169">
        <v>46043</v>
      </c>
      <c r="R483" s="160">
        <v>46081</v>
      </c>
      <c r="S483" s="105">
        <v>4093444</v>
      </c>
      <c r="T483" s="102">
        <v>46082</v>
      </c>
      <c r="U483" s="102">
        <v>46112</v>
      </c>
      <c r="V483" s="105">
        <v>4093444</v>
      </c>
      <c r="W483" s="160">
        <v>46113</v>
      </c>
      <c r="X483" s="160">
        <v>46142</v>
      </c>
      <c r="Y483" s="105">
        <v>4093444</v>
      </c>
      <c r="Z483" s="160">
        <v>46143</v>
      </c>
      <c r="AA483" s="160">
        <v>46173</v>
      </c>
      <c r="AB483" s="105">
        <v>2183171</v>
      </c>
      <c r="AC483" s="160">
        <v>46174</v>
      </c>
      <c r="AD483" s="160">
        <v>46189</v>
      </c>
      <c r="AE483" s="103"/>
      <c r="AF483" s="160"/>
      <c r="AG483" s="160"/>
      <c r="AH483" s="170"/>
      <c r="AI483" s="108"/>
      <c r="AJ483" s="108"/>
      <c r="AK483" s="170"/>
      <c r="AL483" s="108"/>
      <c r="AM483" s="108"/>
      <c r="AN483" s="170"/>
      <c r="AO483" s="108"/>
      <c r="AP483" s="108"/>
      <c r="AQ483" s="170"/>
      <c r="AR483" s="108"/>
      <c r="AS483" s="108"/>
      <c r="AT483" s="170"/>
      <c r="AU483" s="108"/>
      <c r="AV483" s="108"/>
      <c r="AW483" s="170"/>
      <c r="AX483" s="108"/>
      <c r="AY483" s="108"/>
      <c r="AZ483" s="108"/>
      <c r="BA483" s="108"/>
      <c r="BB483" s="108"/>
      <c r="BC483" s="108"/>
      <c r="BD483" s="108"/>
      <c r="BE483" s="108"/>
      <c r="BF483" s="108"/>
      <c r="BG483" s="108"/>
      <c r="BH483" s="108"/>
      <c r="BI483" s="191" t="s">
        <v>270</v>
      </c>
      <c r="BJ483" s="178" t="s">
        <v>713</v>
      </c>
      <c r="BK483" s="191" t="s">
        <v>346</v>
      </c>
      <c r="BL483" s="138">
        <v>83</v>
      </c>
      <c r="BM483" s="160">
        <v>46043</v>
      </c>
      <c r="BN483" s="176">
        <v>71225179</v>
      </c>
      <c r="BO483" s="158">
        <v>346</v>
      </c>
      <c r="BP483" s="160">
        <v>46043</v>
      </c>
      <c r="BQ483" s="172">
        <v>20057876</v>
      </c>
      <c r="BR483" s="136"/>
      <c r="BS483" s="137"/>
      <c r="BT483" s="108"/>
      <c r="BU483" s="108"/>
      <c r="BV483" s="108"/>
      <c r="BW483" s="108"/>
      <c r="BX483" s="108"/>
      <c r="BY483" s="161"/>
      <c r="BZ483" s="170"/>
      <c r="CA483" s="108"/>
      <c r="CB483" s="108"/>
      <c r="CC483" s="170"/>
      <c r="CD483" s="108"/>
      <c r="CE483" s="108"/>
      <c r="CF483" s="109"/>
      <c r="CG483" s="109"/>
      <c r="CH483" s="109"/>
      <c r="CI483" s="109"/>
      <c r="CJ483" s="109"/>
      <c r="CK483" s="109"/>
      <c r="CL483" s="109"/>
      <c r="CM483" s="109"/>
      <c r="CN483" s="109"/>
      <c r="CO483" s="109"/>
      <c r="CP483" s="109"/>
      <c r="CQ483" s="109"/>
      <c r="CR483" s="109"/>
      <c r="CS483" s="166" t="s">
        <v>2530</v>
      </c>
      <c r="CT483" s="152">
        <v>17345238</v>
      </c>
      <c r="CU483" s="158">
        <v>562</v>
      </c>
      <c r="CV483" s="158" t="s">
        <v>782</v>
      </c>
      <c r="CW483" s="108"/>
      <c r="CX483" s="108"/>
      <c r="CY483" s="177">
        <v>7020</v>
      </c>
      <c r="CZ483" s="177" t="s">
        <v>289</v>
      </c>
      <c r="DA483" s="283">
        <f t="shared" si="24"/>
        <v>20057876</v>
      </c>
      <c r="DB483" s="284">
        <f t="shared" si="25"/>
        <v>0</v>
      </c>
      <c r="DC483" s="283">
        <f t="shared" si="26"/>
        <v>0</v>
      </c>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59" t="s">
        <v>2531</v>
      </c>
      <c r="EA483" s="180"/>
    </row>
    <row r="484" spans="1:131" hidden="1" x14ac:dyDescent="0.2">
      <c r="A484" s="164"/>
      <c r="B484" s="164" t="s">
        <v>2532</v>
      </c>
      <c r="C484" s="201">
        <v>1121948636</v>
      </c>
      <c r="D484" s="164" t="s">
        <v>2533</v>
      </c>
      <c r="E484" s="164" t="s">
        <v>291</v>
      </c>
      <c r="F484" s="164" t="s">
        <v>2030</v>
      </c>
      <c r="G484" s="98">
        <v>46043</v>
      </c>
      <c r="H484" s="105">
        <v>16599617</v>
      </c>
      <c r="I484" s="164" t="s">
        <v>1086</v>
      </c>
      <c r="J484" s="98">
        <v>46043</v>
      </c>
      <c r="K484" s="98">
        <v>46189</v>
      </c>
      <c r="L484" s="164" t="s">
        <v>288</v>
      </c>
      <c r="M484" s="164" t="s">
        <v>288</v>
      </c>
      <c r="N484" s="164" t="s">
        <v>288</v>
      </c>
      <c r="O484" s="138">
        <v>5</v>
      </c>
      <c r="P484" s="105">
        <v>4629825</v>
      </c>
      <c r="Q484" s="169">
        <v>46043</v>
      </c>
      <c r="R484" s="160">
        <v>46081</v>
      </c>
      <c r="S484" s="105">
        <v>3387677</v>
      </c>
      <c r="T484" s="102">
        <v>46082</v>
      </c>
      <c r="U484" s="102">
        <v>46112</v>
      </c>
      <c r="V484" s="105">
        <v>3387677</v>
      </c>
      <c r="W484" s="160">
        <v>46113</v>
      </c>
      <c r="X484" s="160">
        <v>46142</v>
      </c>
      <c r="Y484" s="105">
        <v>3387677</v>
      </c>
      <c r="Z484" s="160">
        <v>46143</v>
      </c>
      <c r="AA484" s="160">
        <v>46173</v>
      </c>
      <c r="AB484" s="105">
        <v>1806761</v>
      </c>
      <c r="AC484" s="160">
        <v>46174</v>
      </c>
      <c r="AD484" s="160">
        <v>46189</v>
      </c>
      <c r="AE484" s="103"/>
      <c r="AF484" s="160"/>
      <c r="AG484" s="160"/>
      <c r="AH484" s="108"/>
      <c r="AI484" s="160"/>
      <c r="AJ484" s="160"/>
      <c r="AK484" s="170"/>
      <c r="AL484" s="108"/>
      <c r="AM484" s="108"/>
      <c r="AN484" s="170"/>
      <c r="AO484" s="108"/>
      <c r="AP484" s="108"/>
      <c r="AQ484" s="170"/>
      <c r="AR484" s="108"/>
      <c r="AS484" s="108"/>
      <c r="AT484" s="170"/>
      <c r="AU484" s="108"/>
      <c r="AV484" s="108"/>
      <c r="AW484" s="170"/>
      <c r="AX484" s="108"/>
      <c r="AY484" s="108"/>
      <c r="AZ484" s="108"/>
      <c r="BA484" s="108"/>
      <c r="BB484" s="108"/>
      <c r="BC484" s="108"/>
      <c r="BD484" s="108"/>
      <c r="BE484" s="108"/>
      <c r="BF484" s="108"/>
      <c r="BG484" s="108"/>
      <c r="BH484" s="108"/>
      <c r="BI484" s="157" t="s">
        <v>270</v>
      </c>
      <c r="BJ484" s="158" t="s">
        <v>713</v>
      </c>
      <c r="BK484" s="157" t="s">
        <v>346</v>
      </c>
      <c r="BL484" s="138">
        <v>83</v>
      </c>
      <c r="BM484" s="160">
        <v>46043</v>
      </c>
      <c r="BN484" s="176">
        <v>71225179</v>
      </c>
      <c r="BO484" s="158">
        <v>347</v>
      </c>
      <c r="BP484" s="160">
        <v>46043</v>
      </c>
      <c r="BQ484" s="172">
        <v>16599617</v>
      </c>
      <c r="BR484" s="136"/>
      <c r="BS484" s="137"/>
      <c r="BT484" s="108"/>
      <c r="BU484" s="108"/>
      <c r="BV484" s="108"/>
      <c r="BW484" s="108"/>
      <c r="BX484" s="108"/>
      <c r="BY484" s="161"/>
      <c r="BZ484" s="170"/>
      <c r="CA484" s="108"/>
      <c r="CB484" s="108"/>
      <c r="CC484" s="170"/>
      <c r="CD484" s="108"/>
      <c r="CE484" s="108"/>
      <c r="CF484" s="109"/>
      <c r="CG484" s="109"/>
      <c r="CH484" s="109"/>
      <c r="CI484" s="109"/>
      <c r="CJ484" s="109"/>
      <c r="CK484" s="109"/>
      <c r="CL484" s="109"/>
      <c r="CM484" s="109"/>
      <c r="CN484" s="109"/>
      <c r="CO484" s="109"/>
      <c r="CP484" s="137"/>
      <c r="CQ484" s="109"/>
      <c r="CR484" s="109"/>
      <c r="CS484" s="166" t="s">
        <v>2534</v>
      </c>
      <c r="CT484" s="99">
        <v>1121948636</v>
      </c>
      <c r="CU484" s="158">
        <v>562</v>
      </c>
      <c r="CV484" s="158" t="s">
        <v>782</v>
      </c>
      <c r="CW484" s="108"/>
      <c r="CX484" s="108"/>
      <c r="CY484" s="108">
        <v>7310</v>
      </c>
      <c r="CZ484" s="108" t="s">
        <v>290</v>
      </c>
      <c r="DA484" s="283">
        <f t="shared" si="24"/>
        <v>16599617</v>
      </c>
      <c r="DB484" s="284">
        <f t="shared" si="25"/>
        <v>0</v>
      </c>
      <c r="DC484" s="283">
        <f t="shared" si="26"/>
        <v>0</v>
      </c>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239" t="s">
        <v>2535</v>
      </c>
      <c r="EA484" s="180"/>
    </row>
    <row r="485" spans="1:131" hidden="1" x14ac:dyDescent="0.2">
      <c r="A485" s="164"/>
      <c r="B485" s="164" t="s">
        <v>2536</v>
      </c>
      <c r="C485" s="201">
        <v>52088735</v>
      </c>
      <c r="D485" s="164" t="s">
        <v>2537</v>
      </c>
      <c r="E485" s="164" t="s">
        <v>291</v>
      </c>
      <c r="F485" s="164" t="s">
        <v>2030</v>
      </c>
      <c r="G485" s="98">
        <v>46043</v>
      </c>
      <c r="H485" s="105">
        <v>14806237</v>
      </c>
      <c r="I485" s="164" t="s">
        <v>1086</v>
      </c>
      <c r="J485" s="98">
        <v>46043</v>
      </c>
      <c r="K485" s="98">
        <v>46189</v>
      </c>
      <c r="L485" s="164" t="s">
        <v>288</v>
      </c>
      <c r="M485" s="164" t="s">
        <v>288</v>
      </c>
      <c r="N485" s="164" t="s">
        <v>288</v>
      </c>
      <c r="O485" s="138">
        <v>5</v>
      </c>
      <c r="P485" s="105">
        <v>4129631</v>
      </c>
      <c r="Q485" s="169">
        <v>46043</v>
      </c>
      <c r="R485" s="160">
        <v>46081</v>
      </c>
      <c r="S485" s="105">
        <v>3021681</v>
      </c>
      <c r="T485" s="102">
        <v>46082</v>
      </c>
      <c r="U485" s="102">
        <v>46112</v>
      </c>
      <c r="V485" s="105">
        <v>3021681</v>
      </c>
      <c r="W485" s="160">
        <v>46113</v>
      </c>
      <c r="X485" s="160">
        <v>46142</v>
      </c>
      <c r="Y485" s="105">
        <v>3021681</v>
      </c>
      <c r="Z485" s="160">
        <v>46143</v>
      </c>
      <c r="AA485" s="160">
        <v>46173</v>
      </c>
      <c r="AB485" s="105">
        <v>1611563</v>
      </c>
      <c r="AC485" s="160">
        <v>46174</v>
      </c>
      <c r="AD485" s="160">
        <v>46189</v>
      </c>
      <c r="AE485" s="103"/>
      <c r="AF485" s="160"/>
      <c r="AG485" s="160"/>
      <c r="AH485" s="170"/>
      <c r="AI485" s="108"/>
      <c r="AJ485" s="108"/>
      <c r="AK485" s="170"/>
      <c r="AL485" s="108"/>
      <c r="AM485" s="108"/>
      <c r="AN485" s="170"/>
      <c r="AO485" s="108"/>
      <c r="AP485" s="108"/>
      <c r="AQ485" s="170"/>
      <c r="AR485" s="108"/>
      <c r="AS485" s="108"/>
      <c r="AT485" s="170"/>
      <c r="AU485" s="108"/>
      <c r="AV485" s="108"/>
      <c r="AW485" s="170"/>
      <c r="AX485" s="108"/>
      <c r="AY485" s="108"/>
      <c r="AZ485" s="108"/>
      <c r="BA485" s="108"/>
      <c r="BB485" s="108"/>
      <c r="BC485" s="108"/>
      <c r="BD485" s="108"/>
      <c r="BE485" s="108"/>
      <c r="BF485" s="108"/>
      <c r="BG485" s="108"/>
      <c r="BH485" s="108"/>
      <c r="BI485" s="157" t="s">
        <v>270</v>
      </c>
      <c r="BJ485" s="158" t="s">
        <v>713</v>
      </c>
      <c r="BK485" s="157" t="s">
        <v>346</v>
      </c>
      <c r="BL485" s="138">
        <v>83</v>
      </c>
      <c r="BM485" s="160">
        <v>46043</v>
      </c>
      <c r="BN485" s="176">
        <v>71225179</v>
      </c>
      <c r="BO485" s="158">
        <v>348</v>
      </c>
      <c r="BP485" s="160">
        <v>46043</v>
      </c>
      <c r="BQ485" s="172">
        <v>14806237</v>
      </c>
      <c r="BR485" s="136"/>
      <c r="BS485" s="137"/>
      <c r="BT485" s="108"/>
      <c r="BU485" s="108"/>
      <c r="BV485" s="108"/>
      <c r="BW485" s="108"/>
      <c r="BX485" s="108"/>
      <c r="BY485" s="161"/>
      <c r="BZ485" s="170"/>
      <c r="CA485" s="108"/>
      <c r="CB485" s="108"/>
      <c r="CC485" s="170"/>
      <c r="CD485" s="108"/>
      <c r="CE485" s="108"/>
      <c r="CF485" s="109"/>
      <c r="CG485" s="109"/>
      <c r="CH485" s="109"/>
      <c r="CI485" s="109"/>
      <c r="CJ485" s="109"/>
      <c r="CK485" s="109"/>
      <c r="CL485" s="109"/>
      <c r="CM485" s="109"/>
      <c r="CN485" s="109"/>
      <c r="CO485" s="109"/>
      <c r="CP485" s="109"/>
      <c r="CQ485" s="109"/>
      <c r="CR485" s="109"/>
      <c r="CS485" s="166" t="s">
        <v>2538</v>
      </c>
      <c r="CT485" s="99">
        <v>52088735.200000003</v>
      </c>
      <c r="CU485" s="158">
        <v>562</v>
      </c>
      <c r="CV485" s="158" t="s">
        <v>782</v>
      </c>
      <c r="CW485" s="108"/>
      <c r="CX485" s="108"/>
      <c r="CY485" s="164">
        <v>7490</v>
      </c>
      <c r="CZ485" s="159" t="s">
        <v>290</v>
      </c>
      <c r="DA485" s="283">
        <f t="shared" si="24"/>
        <v>14806237</v>
      </c>
      <c r="DB485" s="284">
        <f t="shared" si="25"/>
        <v>0</v>
      </c>
      <c r="DC485" s="283">
        <f t="shared" si="26"/>
        <v>0</v>
      </c>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59" t="s">
        <v>2539</v>
      </c>
      <c r="EA485" s="180"/>
    </row>
    <row r="486" spans="1:131" hidden="1" x14ac:dyDescent="0.2">
      <c r="A486" s="164"/>
      <c r="B486" s="164" t="s">
        <v>2540</v>
      </c>
      <c r="C486" s="201">
        <v>1121966132</v>
      </c>
      <c r="D486" s="164" t="s">
        <v>1164</v>
      </c>
      <c r="E486" s="164" t="s">
        <v>291</v>
      </c>
      <c r="F486" s="164" t="s">
        <v>1165</v>
      </c>
      <c r="G486" s="98">
        <v>46043</v>
      </c>
      <c r="H486" s="105">
        <v>24000000</v>
      </c>
      <c r="I486" s="164" t="s">
        <v>294</v>
      </c>
      <c r="J486" s="98">
        <v>46043</v>
      </c>
      <c r="K486" s="98">
        <v>46223</v>
      </c>
      <c r="L486" s="164" t="s">
        <v>288</v>
      </c>
      <c r="M486" s="164" t="s">
        <v>288</v>
      </c>
      <c r="N486" s="164" t="s">
        <v>288</v>
      </c>
      <c r="O486" s="138">
        <v>6</v>
      </c>
      <c r="P486" s="105">
        <v>5333333</v>
      </c>
      <c r="Q486" s="169">
        <v>46043</v>
      </c>
      <c r="R486" s="160">
        <v>46081</v>
      </c>
      <c r="S486" s="105">
        <v>4000000</v>
      </c>
      <c r="T486" s="102">
        <v>46082</v>
      </c>
      <c r="U486" s="102">
        <v>46112</v>
      </c>
      <c r="V486" s="105">
        <v>4000000</v>
      </c>
      <c r="W486" s="160">
        <v>46113</v>
      </c>
      <c r="X486" s="160">
        <v>46142</v>
      </c>
      <c r="Y486" s="105">
        <v>4000000</v>
      </c>
      <c r="Z486" s="160">
        <v>46143</v>
      </c>
      <c r="AA486" s="160">
        <v>46173</v>
      </c>
      <c r="AB486" s="105">
        <v>4000000</v>
      </c>
      <c r="AC486" s="160">
        <v>46174</v>
      </c>
      <c r="AD486" s="160">
        <v>46203</v>
      </c>
      <c r="AE486" s="103">
        <v>2666667</v>
      </c>
      <c r="AF486" s="160">
        <v>46204</v>
      </c>
      <c r="AG486" s="160">
        <v>46223</v>
      </c>
      <c r="AH486" s="108"/>
      <c r="AI486" s="160"/>
      <c r="AJ486" s="160"/>
      <c r="AK486" s="170"/>
      <c r="AL486" s="108"/>
      <c r="AM486" s="108"/>
      <c r="AN486" s="170"/>
      <c r="AO486" s="108"/>
      <c r="AP486" s="108"/>
      <c r="AQ486" s="170"/>
      <c r="AR486" s="108"/>
      <c r="AS486" s="108"/>
      <c r="AT486" s="170"/>
      <c r="AU486" s="108"/>
      <c r="AV486" s="108"/>
      <c r="AW486" s="170"/>
      <c r="AX486" s="108"/>
      <c r="AY486" s="108"/>
      <c r="AZ486" s="108"/>
      <c r="BA486" s="108"/>
      <c r="BB486" s="108"/>
      <c r="BC486" s="108"/>
      <c r="BD486" s="108"/>
      <c r="BE486" s="108"/>
      <c r="BF486" s="108"/>
      <c r="BG486" s="108"/>
      <c r="BH486" s="108"/>
      <c r="BI486" s="158" t="s">
        <v>273</v>
      </c>
      <c r="BJ486" s="158" t="s">
        <v>1145</v>
      </c>
      <c r="BK486" s="165" t="s">
        <v>1167</v>
      </c>
      <c r="BL486" s="138">
        <v>95</v>
      </c>
      <c r="BM486" s="160">
        <v>46043</v>
      </c>
      <c r="BN486" s="176">
        <v>25755606</v>
      </c>
      <c r="BO486" s="158">
        <v>361</v>
      </c>
      <c r="BP486" s="160">
        <v>46043</v>
      </c>
      <c r="BQ486" s="172">
        <v>24000000</v>
      </c>
      <c r="BR486" s="136"/>
      <c r="BS486" s="137"/>
      <c r="BT486" s="108"/>
      <c r="BU486" s="108"/>
      <c r="BV486" s="108"/>
      <c r="BW486" s="108"/>
      <c r="BX486" s="108"/>
      <c r="BY486" s="161"/>
      <c r="BZ486" s="170"/>
      <c r="CA486" s="108"/>
      <c r="CB486" s="108"/>
      <c r="CC486" s="170"/>
      <c r="CD486" s="108"/>
      <c r="CE486" s="108"/>
      <c r="CF486" s="109"/>
      <c r="CG486" s="109"/>
      <c r="CH486" s="109"/>
      <c r="CI486" s="109"/>
      <c r="CJ486" s="109"/>
      <c r="CK486" s="109"/>
      <c r="CL486" s="109"/>
      <c r="CM486" s="109"/>
      <c r="CN486" s="109"/>
      <c r="CO486" s="109"/>
      <c r="CP486" s="137"/>
      <c r="CQ486" s="109"/>
      <c r="CR486" s="109"/>
      <c r="CS486" s="166" t="s">
        <v>1168</v>
      </c>
      <c r="CT486" s="99">
        <v>1121966132</v>
      </c>
      <c r="CU486" s="158">
        <v>259</v>
      </c>
      <c r="CV486" s="158" t="s">
        <v>1169</v>
      </c>
      <c r="CW486" s="108"/>
      <c r="CX486" s="108"/>
      <c r="CY486" s="164">
        <v>7490</v>
      </c>
      <c r="CZ486" s="159" t="s">
        <v>290</v>
      </c>
      <c r="DA486" s="283">
        <f t="shared" si="24"/>
        <v>24000000</v>
      </c>
      <c r="DB486" s="284">
        <f t="shared" si="25"/>
        <v>0</v>
      </c>
      <c r="DC486" s="283">
        <f t="shared" si="26"/>
        <v>0</v>
      </c>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59" t="s">
        <v>2541</v>
      </c>
      <c r="EA486" s="180"/>
    </row>
    <row r="487" spans="1:131" hidden="1" x14ac:dyDescent="0.2">
      <c r="A487" s="164"/>
      <c r="B487" s="164" t="s">
        <v>2542</v>
      </c>
      <c r="C487" s="201">
        <v>1193043576</v>
      </c>
      <c r="D487" s="164" t="s">
        <v>1310</v>
      </c>
      <c r="E487" s="164" t="s">
        <v>292</v>
      </c>
      <c r="F487" s="164" t="s">
        <v>1166</v>
      </c>
      <c r="G487" s="98">
        <v>46043</v>
      </c>
      <c r="H487" s="105">
        <v>1755606</v>
      </c>
      <c r="I487" s="164" t="s">
        <v>1153</v>
      </c>
      <c r="J487" s="98">
        <v>46043</v>
      </c>
      <c r="K487" s="98">
        <v>46101</v>
      </c>
      <c r="L487" s="164" t="s">
        <v>288</v>
      </c>
      <c r="M487" s="164" t="s">
        <v>288</v>
      </c>
      <c r="N487" s="164" t="s">
        <v>288</v>
      </c>
      <c r="O487" s="138">
        <v>2</v>
      </c>
      <c r="P487" s="105">
        <v>1170404</v>
      </c>
      <c r="Q487" s="169">
        <v>46043</v>
      </c>
      <c r="R487" s="160">
        <v>46081</v>
      </c>
      <c r="S487" s="103">
        <v>585202</v>
      </c>
      <c r="T487" s="102">
        <v>46082</v>
      </c>
      <c r="U487" s="102">
        <v>46101</v>
      </c>
      <c r="V487" s="105"/>
      <c r="W487" s="160"/>
      <c r="X487" s="160"/>
      <c r="Y487" s="105"/>
      <c r="Z487" s="160"/>
      <c r="AA487" s="160"/>
      <c r="AB487" s="105"/>
      <c r="AC487" s="160"/>
      <c r="AD487" s="160"/>
      <c r="AE487" s="103"/>
      <c r="AF487" s="160"/>
      <c r="AG487" s="160"/>
      <c r="AH487" s="108"/>
      <c r="AI487" s="160"/>
      <c r="AJ487" s="160"/>
      <c r="AK487" s="170"/>
      <c r="AL487" s="108"/>
      <c r="AM487" s="108"/>
      <c r="AN487" s="170"/>
      <c r="AO487" s="108"/>
      <c r="AP487" s="108"/>
      <c r="AQ487" s="170"/>
      <c r="AR487" s="108"/>
      <c r="AS487" s="108"/>
      <c r="AT487" s="170"/>
      <c r="AU487" s="108"/>
      <c r="AV487" s="108"/>
      <c r="AW487" s="170"/>
      <c r="AX487" s="108"/>
      <c r="AY487" s="108"/>
      <c r="AZ487" s="108"/>
      <c r="BA487" s="108"/>
      <c r="BB487" s="108"/>
      <c r="BC487" s="108"/>
      <c r="BD487" s="108"/>
      <c r="BE487" s="108"/>
      <c r="BF487" s="108"/>
      <c r="BG487" s="108"/>
      <c r="BH487" s="108"/>
      <c r="BI487" s="158" t="s">
        <v>273</v>
      </c>
      <c r="BJ487" s="158" t="s">
        <v>1145</v>
      </c>
      <c r="BK487" s="165" t="s">
        <v>1167</v>
      </c>
      <c r="BL487" s="138">
        <v>95</v>
      </c>
      <c r="BM487" s="160">
        <v>46043</v>
      </c>
      <c r="BN487" s="176">
        <v>25755606</v>
      </c>
      <c r="BO487" s="158">
        <v>362</v>
      </c>
      <c r="BP487" s="160">
        <v>46043</v>
      </c>
      <c r="BQ487" s="172">
        <v>1755606</v>
      </c>
      <c r="BR487" s="136"/>
      <c r="BS487" s="137"/>
      <c r="BT487" s="108"/>
      <c r="BU487" s="108"/>
      <c r="BV487" s="108"/>
      <c r="BW487" s="108"/>
      <c r="BX487" s="108"/>
      <c r="BY487" s="161"/>
      <c r="BZ487" s="170"/>
      <c r="CA487" s="108"/>
      <c r="CB487" s="108"/>
      <c r="CC487" s="170"/>
      <c r="CD487" s="108"/>
      <c r="CE487" s="108"/>
      <c r="CF487" s="109"/>
      <c r="CG487" s="109"/>
      <c r="CH487" s="109"/>
      <c r="CI487" s="109"/>
      <c r="CJ487" s="109"/>
      <c r="CK487" s="109"/>
      <c r="CL487" s="109"/>
      <c r="CM487" s="109"/>
      <c r="CN487" s="109"/>
      <c r="CO487" s="109"/>
      <c r="CP487" s="137"/>
      <c r="CQ487" s="109"/>
      <c r="CR487" s="109"/>
      <c r="CS487" s="166" t="s">
        <v>2543</v>
      </c>
      <c r="CT487" s="99">
        <v>1193043576</v>
      </c>
      <c r="CU487" s="158">
        <v>259</v>
      </c>
      <c r="CV487" s="158" t="s">
        <v>1169</v>
      </c>
      <c r="CW487" s="108"/>
      <c r="CX487" s="108"/>
      <c r="CY487" s="108">
        <v>6201</v>
      </c>
      <c r="CZ487" s="108" t="s">
        <v>290</v>
      </c>
      <c r="DA487" s="283">
        <f t="shared" si="24"/>
        <v>1755606</v>
      </c>
      <c r="DB487" s="284">
        <f t="shared" si="25"/>
        <v>0</v>
      </c>
      <c r="DC487" s="283">
        <f t="shared" si="26"/>
        <v>0</v>
      </c>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59" t="s">
        <v>2544</v>
      </c>
      <c r="EA487" s="158"/>
    </row>
    <row r="488" spans="1:131" hidden="1" x14ac:dyDescent="0.2">
      <c r="A488" s="164"/>
      <c r="B488" s="164" t="s">
        <v>2545</v>
      </c>
      <c r="C488" s="203">
        <v>40325585</v>
      </c>
      <c r="D488" s="164" t="s">
        <v>661</v>
      </c>
      <c r="E488" s="164" t="s">
        <v>292</v>
      </c>
      <c r="F488" s="164" t="s">
        <v>2546</v>
      </c>
      <c r="G488" s="98">
        <v>46043</v>
      </c>
      <c r="H488" s="105">
        <v>5684720</v>
      </c>
      <c r="I488" s="164" t="s">
        <v>296</v>
      </c>
      <c r="J488" s="98">
        <v>46043</v>
      </c>
      <c r="K488" s="98">
        <v>46193</v>
      </c>
      <c r="L488" s="164" t="s">
        <v>288</v>
      </c>
      <c r="M488" s="164" t="s">
        <v>288</v>
      </c>
      <c r="N488" s="164" t="s">
        <v>288</v>
      </c>
      <c r="O488" s="138">
        <v>5</v>
      </c>
      <c r="P488" s="105">
        <v>1515925</v>
      </c>
      <c r="Q488" s="169">
        <v>46043</v>
      </c>
      <c r="R488" s="160">
        <v>46081</v>
      </c>
      <c r="S488" s="105">
        <v>1136944</v>
      </c>
      <c r="T488" s="102">
        <v>46082</v>
      </c>
      <c r="U488" s="102">
        <v>46112</v>
      </c>
      <c r="V488" s="105">
        <v>1136944</v>
      </c>
      <c r="W488" s="160">
        <v>46113</v>
      </c>
      <c r="X488" s="160">
        <v>46142</v>
      </c>
      <c r="Y488" s="105">
        <v>1136944</v>
      </c>
      <c r="Z488" s="160">
        <v>46143</v>
      </c>
      <c r="AA488" s="160">
        <v>46173</v>
      </c>
      <c r="AB488" s="105">
        <v>757963</v>
      </c>
      <c r="AC488" s="160">
        <v>46174</v>
      </c>
      <c r="AD488" s="160">
        <v>46193</v>
      </c>
      <c r="AE488" s="103"/>
      <c r="AF488" s="160"/>
      <c r="AG488" s="160"/>
      <c r="AH488" s="170"/>
      <c r="AI488" s="108"/>
      <c r="AJ488" s="108"/>
      <c r="AK488" s="170"/>
      <c r="AL488" s="108"/>
      <c r="AM488" s="108"/>
      <c r="AN488" s="170"/>
      <c r="AO488" s="108"/>
      <c r="AP488" s="108"/>
      <c r="AQ488" s="170"/>
      <c r="AR488" s="108"/>
      <c r="AS488" s="108"/>
      <c r="AT488" s="170"/>
      <c r="AU488" s="108"/>
      <c r="AV488" s="108"/>
      <c r="AW488" s="170"/>
      <c r="AX488" s="108"/>
      <c r="AY488" s="108"/>
      <c r="AZ488" s="108"/>
      <c r="BA488" s="108"/>
      <c r="BB488" s="108"/>
      <c r="BC488" s="108"/>
      <c r="BD488" s="108"/>
      <c r="BE488" s="108"/>
      <c r="BF488" s="108"/>
      <c r="BG488" s="108"/>
      <c r="BH488" s="108"/>
      <c r="BI488" s="158" t="s">
        <v>299</v>
      </c>
      <c r="BJ488" s="163" t="s">
        <v>907</v>
      </c>
      <c r="BK488" s="163" t="s">
        <v>908</v>
      </c>
      <c r="BL488" s="138">
        <v>88</v>
      </c>
      <c r="BM488" s="160">
        <v>46043</v>
      </c>
      <c r="BN488" s="176">
        <v>5684720</v>
      </c>
      <c r="BO488" s="158">
        <v>350</v>
      </c>
      <c r="BP488" s="160">
        <v>46043</v>
      </c>
      <c r="BQ488" s="172">
        <v>5684720</v>
      </c>
      <c r="BR488" s="136"/>
      <c r="BS488" s="137"/>
      <c r="BT488" s="108"/>
      <c r="BU488" s="108"/>
      <c r="BV488" s="108"/>
      <c r="BW488" s="108"/>
      <c r="BX488" s="108"/>
      <c r="BY488" s="161"/>
      <c r="BZ488" s="170"/>
      <c r="CA488" s="108"/>
      <c r="CB488" s="108"/>
      <c r="CC488" s="170"/>
      <c r="CD488" s="108"/>
      <c r="CE488" s="108"/>
      <c r="CF488" s="109"/>
      <c r="CG488" s="109"/>
      <c r="CH488" s="109"/>
      <c r="CI488" s="109"/>
      <c r="CJ488" s="109"/>
      <c r="CK488" s="109"/>
      <c r="CL488" s="109"/>
      <c r="CM488" s="109"/>
      <c r="CN488" s="109"/>
      <c r="CO488" s="109"/>
      <c r="CP488" s="109"/>
      <c r="CQ488" s="109"/>
      <c r="CR488" s="109"/>
      <c r="CS488" s="166" t="s">
        <v>2547</v>
      </c>
      <c r="CT488" s="168">
        <v>40325585.799999997</v>
      </c>
      <c r="CU488" s="158">
        <v>227</v>
      </c>
      <c r="CV488" s="158" t="s">
        <v>931</v>
      </c>
      <c r="CW488" s="108"/>
      <c r="CX488" s="108"/>
      <c r="CY488" s="162">
        <v>7490</v>
      </c>
      <c r="CZ488" s="162" t="s">
        <v>290</v>
      </c>
      <c r="DA488" s="283">
        <f t="shared" si="24"/>
        <v>5684720</v>
      </c>
      <c r="DB488" s="284">
        <f t="shared" si="25"/>
        <v>0</v>
      </c>
      <c r="DC488" s="283">
        <f t="shared" si="26"/>
        <v>0</v>
      </c>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59" t="s">
        <v>2548</v>
      </c>
      <c r="EA488" s="180"/>
    </row>
    <row r="489" spans="1:131" hidden="1" x14ac:dyDescent="0.2">
      <c r="A489" s="164" t="s">
        <v>436</v>
      </c>
      <c r="B489" s="164" t="s">
        <v>2549</v>
      </c>
      <c r="C489" s="164"/>
      <c r="D489" s="164" t="s">
        <v>436</v>
      </c>
      <c r="E489" s="164"/>
      <c r="F489" s="164"/>
      <c r="G489" s="164"/>
      <c r="H489" s="164"/>
      <c r="I489" s="164"/>
      <c r="J489" s="164"/>
      <c r="K489" s="164"/>
      <c r="L489" s="164"/>
      <c r="M489" s="164"/>
      <c r="N489" s="164"/>
      <c r="O489" s="138"/>
      <c r="P489" s="164"/>
      <c r="Q489" s="169"/>
      <c r="R489" s="160"/>
      <c r="S489" s="164"/>
      <c r="T489" s="102"/>
      <c r="U489" s="102"/>
      <c r="V489" s="164"/>
      <c r="W489" s="160"/>
      <c r="X489" s="160"/>
      <c r="Y489" s="164"/>
      <c r="Z489" s="160"/>
      <c r="AA489" s="160"/>
      <c r="AB489" s="164"/>
      <c r="AC489" s="160"/>
      <c r="AD489" s="160"/>
      <c r="AE489" s="108"/>
      <c r="AF489" s="160"/>
      <c r="AG489" s="160"/>
      <c r="AH489" s="108"/>
      <c r="AI489" s="160"/>
      <c r="AJ489" s="160"/>
      <c r="AK489" s="170"/>
      <c r="AL489" s="108"/>
      <c r="AM489" s="108"/>
      <c r="AN489" s="170"/>
      <c r="AO489" s="108"/>
      <c r="AP489" s="108"/>
      <c r="AQ489" s="170"/>
      <c r="AR489" s="108"/>
      <c r="AS489" s="108"/>
      <c r="AT489" s="170"/>
      <c r="AU489" s="108"/>
      <c r="AV489" s="108"/>
      <c r="AW489" s="170"/>
      <c r="AX489" s="108"/>
      <c r="AY489" s="108"/>
      <c r="AZ489" s="108"/>
      <c r="BA489" s="108"/>
      <c r="BB489" s="108"/>
      <c r="BC489" s="108"/>
      <c r="BD489" s="108"/>
      <c r="BE489" s="108"/>
      <c r="BF489" s="108"/>
      <c r="BG489" s="108"/>
      <c r="BH489" s="108"/>
      <c r="BI489" s="162"/>
      <c r="BJ489" s="158"/>
      <c r="BK489" s="162"/>
      <c r="BL489" s="138" t="e">
        <v>#N/A</v>
      </c>
      <c r="BM489" s="160" t="e">
        <v>#N/A</v>
      </c>
      <c r="BN489" s="176" t="e">
        <v>#N/A</v>
      </c>
      <c r="BO489" s="158" t="e">
        <v>#N/A</v>
      </c>
      <c r="BP489" s="160" t="e">
        <v>#N/A</v>
      </c>
      <c r="BQ489" s="172" t="e">
        <v>#N/A</v>
      </c>
      <c r="BR489" s="136"/>
      <c r="BS489" s="137"/>
      <c r="BT489" s="108"/>
      <c r="BU489" s="108"/>
      <c r="BV489" s="108"/>
      <c r="BW489" s="108"/>
      <c r="BX489" s="108"/>
      <c r="BY489" s="161"/>
      <c r="BZ489" s="170"/>
      <c r="CA489" s="108"/>
      <c r="CB489" s="108"/>
      <c r="CC489" s="170"/>
      <c r="CD489" s="108"/>
      <c r="CE489" s="108"/>
      <c r="CF489" s="109"/>
      <c r="CG489" s="109"/>
      <c r="CH489" s="109"/>
      <c r="CI489" s="109"/>
      <c r="CJ489" s="109"/>
      <c r="CK489" s="109"/>
      <c r="CL489" s="109"/>
      <c r="CM489" s="109"/>
      <c r="CN489" s="109"/>
      <c r="CO489" s="109"/>
      <c r="CP489" s="137"/>
      <c r="CQ489" s="109"/>
      <c r="CR489" s="109"/>
      <c r="CS489" s="166"/>
      <c r="CT489" s="167"/>
      <c r="CU489" s="158" t="e">
        <v>#N/A</v>
      </c>
      <c r="CV489" s="158" t="e">
        <v>#N/A</v>
      </c>
      <c r="CW489" s="108"/>
      <c r="CX489" s="108"/>
      <c r="CY489" s="162"/>
      <c r="CZ489" s="162"/>
      <c r="DA489" s="283">
        <f t="shared" si="24"/>
        <v>0</v>
      </c>
      <c r="DB489" s="284">
        <f t="shared" si="25"/>
        <v>0</v>
      </c>
      <c r="DC489" s="283" t="e">
        <f t="shared" si="26"/>
        <v>#N/A</v>
      </c>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239"/>
      <c r="EA489" s="235"/>
    </row>
    <row r="490" spans="1:131" hidden="1" x14ac:dyDescent="0.2">
      <c r="A490" s="200"/>
      <c r="B490" s="164" t="s">
        <v>2550</v>
      </c>
      <c r="C490" s="201">
        <v>40332720</v>
      </c>
      <c r="D490" s="164" t="s">
        <v>559</v>
      </c>
      <c r="E490" s="164" t="s">
        <v>291</v>
      </c>
      <c r="F490" s="164" t="s">
        <v>560</v>
      </c>
      <c r="G490" s="98">
        <v>46043</v>
      </c>
      <c r="H490" s="105">
        <v>17626473</v>
      </c>
      <c r="I490" s="164" t="s">
        <v>2090</v>
      </c>
      <c r="J490" s="98">
        <v>46043</v>
      </c>
      <c r="K490" s="98">
        <v>46218</v>
      </c>
      <c r="L490" s="164" t="s">
        <v>288</v>
      </c>
      <c r="M490" s="164" t="s">
        <v>288</v>
      </c>
      <c r="N490" s="164" t="s">
        <v>288</v>
      </c>
      <c r="O490" s="138">
        <v>6</v>
      </c>
      <c r="P490" s="105">
        <v>4028908</v>
      </c>
      <c r="Q490" s="169">
        <v>46043</v>
      </c>
      <c r="R490" s="160">
        <v>46081</v>
      </c>
      <c r="S490" s="105">
        <v>3021681</v>
      </c>
      <c r="T490" s="102">
        <v>46082</v>
      </c>
      <c r="U490" s="102">
        <v>46112</v>
      </c>
      <c r="V490" s="105">
        <v>3021681</v>
      </c>
      <c r="W490" s="160">
        <v>46113</v>
      </c>
      <c r="X490" s="160">
        <v>46142</v>
      </c>
      <c r="Y490" s="105">
        <v>3021681</v>
      </c>
      <c r="Z490" s="160">
        <v>46143</v>
      </c>
      <c r="AA490" s="160">
        <v>46173</v>
      </c>
      <c r="AB490" s="105">
        <v>3021681</v>
      </c>
      <c r="AC490" s="160">
        <v>46174</v>
      </c>
      <c r="AD490" s="160">
        <v>46203</v>
      </c>
      <c r="AE490" s="103">
        <v>1510841</v>
      </c>
      <c r="AF490" s="160">
        <v>46204</v>
      </c>
      <c r="AG490" s="160">
        <v>46218</v>
      </c>
      <c r="AH490" s="170"/>
      <c r="AI490" s="108"/>
      <c r="AJ490" s="108"/>
      <c r="AK490" s="170"/>
      <c r="AL490" s="108"/>
      <c r="AM490" s="108"/>
      <c r="AN490" s="170"/>
      <c r="AO490" s="108"/>
      <c r="AP490" s="108"/>
      <c r="AQ490" s="170"/>
      <c r="AR490" s="108"/>
      <c r="AS490" s="108"/>
      <c r="AT490" s="170"/>
      <c r="AU490" s="108"/>
      <c r="AV490" s="108"/>
      <c r="AW490" s="170"/>
      <c r="AX490" s="108"/>
      <c r="AY490" s="108"/>
      <c r="AZ490" s="108"/>
      <c r="BA490" s="108"/>
      <c r="BB490" s="108"/>
      <c r="BC490" s="108"/>
      <c r="BD490" s="108"/>
      <c r="BE490" s="108"/>
      <c r="BF490" s="108"/>
      <c r="BG490" s="108"/>
      <c r="BH490" s="108"/>
      <c r="BI490" s="162" t="s">
        <v>278</v>
      </c>
      <c r="BJ490" s="158" t="s">
        <v>332</v>
      </c>
      <c r="BK490" s="162" t="s">
        <v>280</v>
      </c>
      <c r="BL490" s="138">
        <v>91</v>
      </c>
      <c r="BM490" s="160">
        <v>46043</v>
      </c>
      <c r="BN490" s="176">
        <v>2160201100</v>
      </c>
      <c r="BO490" s="158">
        <v>501</v>
      </c>
      <c r="BP490" s="160">
        <v>46043</v>
      </c>
      <c r="BQ490" s="172">
        <v>17626473</v>
      </c>
      <c r="BR490" s="136"/>
      <c r="BS490" s="137"/>
      <c r="BT490" s="108"/>
      <c r="BU490" s="108"/>
      <c r="BV490" s="108"/>
      <c r="BW490" s="108"/>
      <c r="BX490" s="108"/>
      <c r="BY490" s="161"/>
      <c r="BZ490" s="170"/>
      <c r="CA490" s="108"/>
      <c r="CB490" s="108"/>
      <c r="CC490" s="170"/>
      <c r="CD490" s="108"/>
      <c r="CE490" s="108"/>
      <c r="CF490" s="109"/>
      <c r="CG490" s="109"/>
      <c r="CH490" s="109"/>
      <c r="CI490" s="109"/>
      <c r="CJ490" s="109"/>
      <c r="CK490" s="109"/>
      <c r="CL490" s="109"/>
      <c r="CM490" s="109"/>
      <c r="CN490" s="109"/>
      <c r="CO490" s="109"/>
      <c r="CP490" s="109"/>
      <c r="CQ490" s="109"/>
      <c r="CR490" s="109"/>
      <c r="CS490" s="166" t="s">
        <v>2551</v>
      </c>
      <c r="CT490" s="168">
        <v>40332720</v>
      </c>
      <c r="CU490" s="158">
        <v>283</v>
      </c>
      <c r="CV490" s="158" t="s">
        <v>774</v>
      </c>
      <c r="CW490" s="108"/>
      <c r="CX490" s="108"/>
      <c r="CY490" s="162">
        <v>7310</v>
      </c>
      <c r="CZ490" s="162" t="s">
        <v>290</v>
      </c>
      <c r="DA490" s="283">
        <f t="shared" si="24"/>
        <v>17626473</v>
      </c>
      <c r="DB490" s="284">
        <f t="shared" si="25"/>
        <v>0</v>
      </c>
      <c r="DC490" s="283">
        <f t="shared" si="26"/>
        <v>0</v>
      </c>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239" t="s">
        <v>2552</v>
      </c>
      <c r="EA490" s="235" t="s">
        <v>278</v>
      </c>
    </row>
    <row r="491" spans="1:131" hidden="1" x14ac:dyDescent="0.2">
      <c r="A491" s="164"/>
      <c r="B491" s="164" t="s">
        <v>2553</v>
      </c>
      <c r="C491" s="201">
        <v>1121952477</v>
      </c>
      <c r="D491" s="164" t="s">
        <v>901</v>
      </c>
      <c r="E491" s="164" t="s">
        <v>291</v>
      </c>
      <c r="F491" s="164" t="s">
        <v>902</v>
      </c>
      <c r="G491" s="98">
        <v>46043</v>
      </c>
      <c r="H491" s="105">
        <v>17626473</v>
      </c>
      <c r="I491" s="164" t="s">
        <v>2090</v>
      </c>
      <c r="J491" s="98">
        <v>46043</v>
      </c>
      <c r="K491" s="98">
        <v>46218</v>
      </c>
      <c r="L491" s="164" t="s">
        <v>288</v>
      </c>
      <c r="M491" s="164" t="s">
        <v>288</v>
      </c>
      <c r="N491" s="164" t="s">
        <v>288</v>
      </c>
      <c r="O491" s="138">
        <v>6</v>
      </c>
      <c r="P491" s="105">
        <v>4028908</v>
      </c>
      <c r="Q491" s="169">
        <v>46043</v>
      </c>
      <c r="R491" s="160">
        <v>46081</v>
      </c>
      <c r="S491" s="105">
        <v>3021681</v>
      </c>
      <c r="T491" s="102">
        <v>46082</v>
      </c>
      <c r="U491" s="102">
        <v>46112</v>
      </c>
      <c r="V491" s="105">
        <v>3021681</v>
      </c>
      <c r="W491" s="160">
        <v>46113</v>
      </c>
      <c r="X491" s="160">
        <v>46142</v>
      </c>
      <c r="Y491" s="105">
        <v>3021681</v>
      </c>
      <c r="Z491" s="160">
        <v>46143</v>
      </c>
      <c r="AA491" s="160">
        <v>46173</v>
      </c>
      <c r="AB491" s="105">
        <v>3021681</v>
      </c>
      <c r="AC491" s="160">
        <v>46174</v>
      </c>
      <c r="AD491" s="160">
        <v>46203</v>
      </c>
      <c r="AE491" s="103">
        <v>1510841</v>
      </c>
      <c r="AF491" s="160">
        <v>46204</v>
      </c>
      <c r="AG491" s="160">
        <v>46218</v>
      </c>
      <c r="AH491" s="108"/>
      <c r="AI491" s="160"/>
      <c r="AJ491" s="160"/>
      <c r="AK491" s="170"/>
      <c r="AL491" s="108"/>
      <c r="AM491" s="108"/>
      <c r="AN491" s="170"/>
      <c r="AO491" s="108"/>
      <c r="AP491" s="108"/>
      <c r="AQ491" s="170"/>
      <c r="AR491" s="108"/>
      <c r="AS491" s="108"/>
      <c r="AT491" s="170"/>
      <c r="AU491" s="108"/>
      <c r="AV491" s="108"/>
      <c r="AW491" s="170"/>
      <c r="AX491" s="108"/>
      <c r="AY491" s="108"/>
      <c r="AZ491" s="108"/>
      <c r="BA491" s="108"/>
      <c r="BB491" s="108"/>
      <c r="BC491" s="108"/>
      <c r="BD491" s="108"/>
      <c r="BE491" s="108"/>
      <c r="BF491" s="108"/>
      <c r="BG491" s="108"/>
      <c r="BH491" s="108"/>
      <c r="BI491" s="162" t="s">
        <v>278</v>
      </c>
      <c r="BJ491" s="158" t="s">
        <v>332</v>
      </c>
      <c r="BK491" s="162" t="s">
        <v>280</v>
      </c>
      <c r="BL491" s="138">
        <v>91</v>
      </c>
      <c r="BM491" s="160">
        <v>46043</v>
      </c>
      <c r="BN491" s="176">
        <v>2160201100</v>
      </c>
      <c r="BO491" s="158">
        <v>513</v>
      </c>
      <c r="BP491" s="160">
        <v>46043</v>
      </c>
      <c r="BQ491" s="172">
        <v>17626473</v>
      </c>
      <c r="BR491" s="136"/>
      <c r="BS491" s="137"/>
      <c r="BT491" s="108"/>
      <c r="BU491" s="108"/>
      <c r="BV491" s="108"/>
      <c r="BW491" s="108"/>
      <c r="BX491" s="108"/>
      <c r="BY491" s="161"/>
      <c r="BZ491" s="170"/>
      <c r="CA491" s="108"/>
      <c r="CB491" s="108"/>
      <c r="CC491" s="170"/>
      <c r="CD491" s="108"/>
      <c r="CE491" s="108"/>
      <c r="CF491" s="109"/>
      <c r="CG491" s="109"/>
      <c r="CH491" s="109"/>
      <c r="CI491" s="109"/>
      <c r="CJ491" s="109"/>
      <c r="CK491" s="109"/>
      <c r="CL491" s="109"/>
      <c r="CM491" s="109"/>
      <c r="CN491" s="109"/>
      <c r="CO491" s="109"/>
      <c r="CP491" s="137"/>
      <c r="CQ491" s="109"/>
      <c r="CR491" s="109"/>
      <c r="CS491" s="166" t="s">
        <v>2554</v>
      </c>
      <c r="CT491" s="168">
        <v>1121952477</v>
      </c>
      <c r="CU491" s="158">
        <v>283</v>
      </c>
      <c r="CV491" s="158" t="s">
        <v>774</v>
      </c>
      <c r="CW491" s="108"/>
      <c r="CX491" s="108"/>
      <c r="CY491" s="162">
        <v>7490</v>
      </c>
      <c r="CZ491" s="162" t="s">
        <v>290</v>
      </c>
      <c r="DA491" s="283">
        <f t="shared" si="24"/>
        <v>17626473</v>
      </c>
      <c r="DB491" s="284">
        <f t="shared" si="25"/>
        <v>0</v>
      </c>
      <c r="DC491" s="283">
        <f t="shared" si="26"/>
        <v>0</v>
      </c>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239" t="s">
        <v>2555</v>
      </c>
      <c r="EA491" s="235" t="s">
        <v>278</v>
      </c>
    </row>
    <row r="492" spans="1:131" hidden="1" x14ac:dyDescent="0.2">
      <c r="A492" s="164"/>
      <c r="B492" s="164" t="s">
        <v>2556</v>
      </c>
      <c r="C492" s="203">
        <v>13761421</v>
      </c>
      <c r="D492" s="108" t="s">
        <v>1313</v>
      </c>
      <c r="E492" s="164" t="s">
        <v>292</v>
      </c>
      <c r="F492" s="164" t="s">
        <v>352</v>
      </c>
      <c r="G492" s="98">
        <v>46043</v>
      </c>
      <c r="H492" s="105">
        <v>13997702</v>
      </c>
      <c r="I492" s="164" t="s">
        <v>2090</v>
      </c>
      <c r="J492" s="98">
        <v>46043</v>
      </c>
      <c r="K492" s="98">
        <v>46218</v>
      </c>
      <c r="L492" s="164" t="s">
        <v>288</v>
      </c>
      <c r="M492" s="164" t="s">
        <v>288</v>
      </c>
      <c r="N492" s="164" t="s">
        <v>288</v>
      </c>
      <c r="O492" s="138">
        <v>6</v>
      </c>
      <c r="P492" s="105">
        <v>3199475</v>
      </c>
      <c r="Q492" s="169">
        <v>46043</v>
      </c>
      <c r="R492" s="160">
        <v>46081</v>
      </c>
      <c r="S492" s="105">
        <v>2399606</v>
      </c>
      <c r="T492" s="102">
        <v>46082</v>
      </c>
      <c r="U492" s="102">
        <v>46112</v>
      </c>
      <c r="V492" s="105">
        <v>2399606</v>
      </c>
      <c r="W492" s="160">
        <v>46113</v>
      </c>
      <c r="X492" s="160">
        <v>46142</v>
      </c>
      <c r="Y492" s="105">
        <v>2399606</v>
      </c>
      <c r="Z492" s="160">
        <v>46143</v>
      </c>
      <c r="AA492" s="160">
        <v>46173</v>
      </c>
      <c r="AB492" s="105">
        <v>2399606</v>
      </c>
      <c r="AC492" s="160">
        <v>46174</v>
      </c>
      <c r="AD492" s="160">
        <v>46203</v>
      </c>
      <c r="AE492" s="103">
        <v>1199803</v>
      </c>
      <c r="AF492" s="160">
        <v>46204</v>
      </c>
      <c r="AG492" s="160">
        <v>46218</v>
      </c>
      <c r="AH492" s="170"/>
      <c r="AI492" s="108"/>
      <c r="AJ492" s="108"/>
      <c r="AK492" s="170"/>
      <c r="AL492" s="108"/>
      <c r="AM492" s="108"/>
      <c r="AN492" s="170"/>
      <c r="AO492" s="108"/>
      <c r="AP492" s="108"/>
      <c r="AQ492" s="170"/>
      <c r="AR492" s="108"/>
      <c r="AS492" s="108"/>
      <c r="AT492" s="170"/>
      <c r="AU492" s="108"/>
      <c r="AV492" s="108"/>
      <c r="AW492" s="170"/>
      <c r="AX492" s="108"/>
      <c r="AY492" s="108"/>
      <c r="AZ492" s="108"/>
      <c r="BA492" s="108"/>
      <c r="BB492" s="108"/>
      <c r="BC492" s="108"/>
      <c r="BD492" s="108"/>
      <c r="BE492" s="108"/>
      <c r="BF492" s="108"/>
      <c r="BG492" s="108"/>
      <c r="BH492" s="108"/>
      <c r="BI492" s="162" t="s">
        <v>278</v>
      </c>
      <c r="BJ492" s="158" t="s">
        <v>332</v>
      </c>
      <c r="BK492" s="162" t="s">
        <v>280</v>
      </c>
      <c r="BL492" s="138">
        <v>91</v>
      </c>
      <c r="BM492" s="160">
        <v>46043</v>
      </c>
      <c r="BN492" s="176">
        <v>2160201100</v>
      </c>
      <c r="BO492" s="158">
        <v>370</v>
      </c>
      <c r="BP492" s="160">
        <v>46043</v>
      </c>
      <c r="BQ492" s="172">
        <v>13997702</v>
      </c>
      <c r="BR492" s="136"/>
      <c r="BS492" s="137"/>
      <c r="BT492" s="108"/>
      <c r="BU492" s="108"/>
      <c r="BV492" s="108"/>
      <c r="BW492" s="108"/>
      <c r="BX492" s="108"/>
      <c r="BY492" s="161"/>
      <c r="BZ492" s="170"/>
      <c r="CA492" s="108"/>
      <c r="CB492" s="108"/>
      <c r="CC492" s="170"/>
      <c r="CD492" s="108"/>
      <c r="CE492" s="108"/>
      <c r="CF492" s="109"/>
      <c r="CG492" s="109"/>
      <c r="CH492" s="109"/>
      <c r="CI492" s="109"/>
      <c r="CJ492" s="109"/>
      <c r="CK492" s="109"/>
      <c r="CL492" s="109"/>
      <c r="CM492" s="109"/>
      <c r="CN492" s="109"/>
      <c r="CO492" s="109"/>
      <c r="CP492" s="109"/>
      <c r="CQ492" s="109"/>
      <c r="CR492" s="109"/>
      <c r="CS492" s="166" t="s">
        <v>356</v>
      </c>
      <c r="CT492" s="167">
        <v>13761421</v>
      </c>
      <c r="CU492" s="158">
        <v>205</v>
      </c>
      <c r="CV492" s="158" t="s">
        <v>2557</v>
      </c>
      <c r="CW492" s="108"/>
      <c r="CX492" s="108"/>
      <c r="CY492" s="246">
        <v>8299</v>
      </c>
      <c r="CZ492" s="246" t="s">
        <v>290</v>
      </c>
      <c r="DA492" s="283">
        <f t="shared" si="24"/>
        <v>13997702</v>
      </c>
      <c r="DB492" s="284">
        <f t="shared" si="25"/>
        <v>0</v>
      </c>
      <c r="DC492" s="283">
        <f t="shared" si="26"/>
        <v>0</v>
      </c>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239" t="s">
        <v>2558</v>
      </c>
      <c r="EA492" s="180" t="s">
        <v>271</v>
      </c>
    </row>
    <row r="493" spans="1:131" hidden="1" x14ac:dyDescent="0.2">
      <c r="A493" s="164"/>
      <c r="B493" s="164" t="s">
        <v>2559</v>
      </c>
      <c r="C493" s="201">
        <v>1006780132</v>
      </c>
      <c r="D493" s="164" t="s">
        <v>685</v>
      </c>
      <c r="E493" s="164" t="s">
        <v>291</v>
      </c>
      <c r="F493" s="164" t="s">
        <v>686</v>
      </c>
      <c r="G493" s="98">
        <v>46043</v>
      </c>
      <c r="H493" s="105">
        <v>17626473</v>
      </c>
      <c r="I493" s="164" t="s">
        <v>2090</v>
      </c>
      <c r="J493" s="98">
        <v>46043</v>
      </c>
      <c r="K493" s="98">
        <v>46218</v>
      </c>
      <c r="L493" s="164" t="s">
        <v>288</v>
      </c>
      <c r="M493" s="164" t="s">
        <v>288</v>
      </c>
      <c r="N493" s="164" t="s">
        <v>288</v>
      </c>
      <c r="O493" s="138">
        <v>6</v>
      </c>
      <c r="P493" s="105">
        <v>4028908</v>
      </c>
      <c r="Q493" s="169">
        <v>46043</v>
      </c>
      <c r="R493" s="160">
        <v>46081</v>
      </c>
      <c r="S493" s="105">
        <v>3021681</v>
      </c>
      <c r="T493" s="102">
        <v>46082</v>
      </c>
      <c r="U493" s="102">
        <v>46112</v>
      </c>
      <c r="V493" s="105">
        <v>3021681</v>
      </c>
      <c r="W493" s="160">
        <v>46113</v>
      </c>
      <c r="X493" s="160">
        <v>46142</v>
      </c>
      <c r="Y493" s="105">
        <v>3021681</v>
      </c>
      <c r="Z493" s="160">
        <v>46143</v>
      </c>
      <c r="AA493" s="160">
        <v>46173</v>
      </c>
      <c r="AB493" s="105">
        <v>3021681</v>
      </c>
      <c r="AC493" s="160">
        <v>46174</v>
      </c>
      <c r="AD493" s="160">
        <v>46203</v>
      </c>
      <c r="AE493" s="103">
        <v>1510841</v>
      </c>
      <c r="AF493" s="160">
        <v>46204</v>
      </c>
      <c r="AG493" s="160">
        <v>46218</v>
      </c>
      <c r="AH493" s="108"/>
      <c r="AI493" s="160"/>
      <c r="AJ493" s="160"/>
      <c r="AK493" s="170"/>
      <c r="AL493" s="108"/>
      <c r="AM493" s="108"/>
      <c r="AN493" s="170"/>
      <c r="AO493" s="108"/>
      <c r="AP493" s="108"/>
      <c r="AQ493" s="170"/>
      <c r="AR493" s="108"/>
      <c r="AS493" s="108"/>
      <c r="AT493" s="170"/>
      <c r="AU493" s="108"/>
      <c r="AV493" s="108"/>
      <c r="AW493" s="170"/>
      <c r="AX493" s="108"/>
      <c r="AY493" s="108"/>
      <c r="AZ493" s="108"/>
      <c r="BA493" s="108"/>
      <c r="BB493" s="108"/>
      <c r="BC493" s="108"/>
      <c r="BD493" s="108"/>
      <c r="BE493" s="108"/>
      <c r="BF493" s="108"/>
      <c r="BG493" s="108"/>
      <c r="BH493" s="108"/>
      <c r="BI493" s="162" t="s">
        <v>278</v>
      </c>
      <c r="BJ493" s="158" t="s">
        <v>332</v>
      </c>
      <c r="BK493" s="162" t="s">
        <v>280</v>
      </c>
      <c r="BL493" s="138">
        <v>94</v>
      </c>
      <c r="BM493" s="160">
        <v>46043</v>
      </c>
      <c r="BN493" s="176">
        <v>49250648</v>
      </c>
      <c r="BO493" s="158">
        <v>365</v>
      </c>
      <c r="BP493" s="160">
        <v>46043</v>
      </c>
      <c r="BQ493" s="172">
        <v>17626473</v>
      </c>
      <c r="BR493" s="136"/>
      <c r="BS493" s="137"/>
      <c r="BT493" s="108"/>
      <c r="BU493" s="108"/>
      <c r="BV493" s="108"/>
      <c r="BW493" s="108"/>
      <c r="BX493" s="108"/>
      <c r="BY493" s="161"/>
      <c r="BZ493" s="170"/>
      <c r="CA493" s="108"/>
      <c r="CB493" s="108"/>
      <c r="CC493" s="170"/>
      <c r="CD493" s="108"/>
      <c r="CE493" s="108"/>
      <c r="CF493" s="109"/>
      <c r="CG493" s="109"/>
      <c r="CH493" s="109"/>
      <c r="CI493" s="109"/>
      <c r="CJ493" s="109"/>
      <c r="CK493" s="109"/>
      <c r="CL493" s="109"/>
      <c r="CM493" s="109"/>
      <c r="CN493" s="109"/>
      <c r="CO493" s="109"/>
      <c r="CP493" s="137"/>
      <c r="CQ493" s="109"/>
      <c r="CR493" s="109"/>
      <c r="CS493" s="166" t="s">
        <v>2560</v>
      </c>
      <c r="CT493" s="168">
        <v>1006780132</v>
      </c>
      <c r="CU493" s="158">
        <v>258</v>
      </c>
      <c r="CV493" s="158" t="s">
        <v>1113</v>
      </c>
      <c r="CW493" s="108"/>
      <c r="CX493" s="108"/>
      <c r="CY493" s="162">
        <v>8299</v>
      </c>
      <c r="CZ493" s="162" t="s">
        <v>290</v>
      </c>
      <c r="DA493" s="283">
        <f t="shared" si="24"/>
        <v>17626473</v>
      </c>
      <c r="DB493" s="284">
        <f t="shared" si="25"/>
        <v>0</v>
      </c>
      <c r="DC493" s="283">
        <f t="shared" si="26"/>
        <v>0</v>
      </c>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239" t="s">
        <v>2561</v>
      </c>
      <c r="EA493" s="180" t="s">
        <v>714</v>
      </c>
    </row>
    <row r="494" spans="1:131" hidden="1" x14ac:dyDescent="0.2">
      <c r="A494" s="164"/>
      <c r="B494" s="164" t="s">
        <v>2562</v>
      </c>
      <c r="C494" s="201">
        <v>1121940663</v>
      </c>
      <c r="D494" s="164" t="s">
        <v>1097</v>
      </c>
      <c r="E494" s="164" t="s">
        <v>291</v>
      </c>
      <c r="F494" s="164" t="s">
        <v>686</v>
      </c>
      <c r="G494" s="98">
        <v>46043</v>
      </c>
      <c r="H494" s="105">
        <v>17626473</v>
      </c>
      <c r="I494" s="164" t="s">
        <v>2090</v>
      </c>
      <c r="J494" s="98">
        <v>46043</v>
      </c>
      <c r="K494" s="98">
        <v>46218</v>
      </c>
      <c r="L494" s="164" t="s">
        <v>288</v>
      </c>
      <c r="M494" s="164" t="s">
        <v>288</v>
      </c>
      <c r="N494" s="164" t="s">
        <v>288</v>
      </c>
      <c r="O494" s="138">
        <v>6</v>
      </c>
      <c r="P494" s="105">
        <v>4028908</v>
      </c>
      <c r="Q494" s="169">
        <v>46043</v>
      </c>
      <c r="R494" s="160">
        <v>46081</v>
      </c>
      <c r="S494" s="105">
        <v>3021681</v>
      </c>
      <c r="T494" s="102">
        <v>46082</v>
      </c>
      <c r="U494" s="102">
        <v>46112</v>
      </c>
      <c r="V494" s="105">
        <v>3021681</v>
      </c>
      <c r="W494" s="160">
        <v>46113</v>
      </c>
      <c r="X494" s="160">
        <v>46142</v>
      </c>
      <c r="Y494" s="105">
        <v>3021681</v>
      </c>
      <c r="Z494" s="160">
        <v>46143</v>
      </c>
      <c r="AA494" s="160">
        <v>46173</v>
      </c>
      <c r="AB494" s="105">
        <v>3021681</v>
      </c>
      <c r="AC494" s="160">
        <v>46174</v>
      </c>
      <c r="AD494" s="160">
        <v>46203</v>
      </c>
      <c r="AE494" s="103">
        <v>1510841</v>
      </c>
      <c r="AF494" s="160">
        <v>46204</v>
      </c>
      <c r="AG494" s="160">
        <v>46218</v>
      </c>
      <c r="AH494" s="108"/>
      <c r="AI494" s="160"/>
      <c r="AJ494" s="160"/>
      <c r="AK494" s="170"/>
      <c r="AL494" s="108"/>
      <c r="AM494" s="108"/>
      <c r="AN494" s="170"/>
      <c r="AO494" s="108"/>
      <c r="AP494" s="108"/>
      <c r="AQ494" s="170"/>
      <c r="AR494" s="108"/>
      <c r="AS494" s="108"/>
      <c r="AT494" s="170"/>
      <c r="AU494" s="108"/>
      <c r="AV494" s="108"/>
      <c r="AW494" s="170"/>
      <c r="AX494" s="108"/>
      <c r="AY494" s="108"/>
      <c r="AZ494" s="108"/>
      <c r="BA494" s="108"/>
      <c r="BB494" s="108"/>
      <c r="BC494" s="108"/>
      <c r="BD494" s="108"/>
      <c r="BE494" s="108"/>
      <c r="BF494" s="108"/>
      <c r="BG494" s="108"/>
      <c r="BH494" s="108"/>
      <c r="BI494" s="162" t="s">
        <v>278</v>
      </c>
      <c r="BJ494" s="158" t="s">
        <v>332</v>
      </c>
      <c r="BK494" s="162" t="s">
        <v>280</v>
      </c>
      <c r="BL494" s="138">
        <v>94</v>
      </c>
      <c r="BM494" s="160">
        <v>46043</v>
      </c>
      <c r="BN494" s="176">
        <v>49250648</v>
      </c>
      <c r="BO494" s="158">
        <v>366</v>
      </c>
      <c r="BP494" s="160">
        <v>46043</v>
      </c>
      <c r="BQ494" s="172">
        <v>17626473</v>
      </c>
      <c r="BR494" s="136"/>
      <c r="BS494" s="137"/>
      <c r="BT494" s="108"/>
      <c r="BU494" s="108"/>
      <c r="BV494" s="108"/>
      <c r="BW494" s="108"/>
      <c r="BX494" s="108"/>
      <c r="BY494" s="161"/>
      <c r="BZ494" s="170"/>
      <c r="CA494" s="108"/>
      <c r="CB494" s="108"/>
      <c r="CC494" s="170"/>
      <c r="CD494" s="108"/>
      <c r="CE494" s="108"/>
      <c r="CF494" s="109"/>
      <c r="CG494" s="109"/>
      <c r="CH494" s="109"/>
      <c r="CI494" s="109"/>
      <c r="CJ494" s="109"/>
      <c r="CK494" s="109"/>
      <c r="CL494" s="109"/>
      <c r="CM494" s="109"/>
      <c r="CN494" s="109"/>
      <c r="CO494" s="109"/>
      <c r="CP494" s="137"/>
      <c r="CQ494" s="109"/>
      <c r="CR494" s="109"/>
      <c r="CS494" s="166" t="s">
        <v>2563</v>
      </c>
      <c r="CT494" s="168">
        <v>1121940663</v>
      </c>
      <c r="CU494" s="158">
        <v>258</v>
      </c>
      <c r="CV494" s="158" t="s">
        <v>1113</v>
      </c>
      <c r="CW494" s="108"/>
      <c r="CX494" s="108"/>
      <c r="CY494" s="162">
        <v>8299</v>
      </c>
      <c r="CZ494" s="162" t="s">
        <v>290</v>
      </c>
      <c r="DA494" s="283">
        <f t="shared" si="24"/>
        <v>17626473</v>
      </c>
      <c r="DB494" s="284">
        <f t="shared" si="25"/>
        <v>0</v>
      </c>
      <c r="DC494" s="283">
        <f t="shared" si="26"/>
        <v>0</v>
      </c>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239" t="s">
        <v>2564</v>
      </c>
      <c r="EA494" s="180" t="s">
        <v>714</v>
      </c>
    </row>
    <row r="495" spans="1:131" hidden="1" x14ac:dyDescent="0.2">
      <c r="A495" s="163" t="s">
        <v>952</v>
      </c>
      <c r="B495" s="164" t="s">
        <v>2565</v>
      </c>
      <c r="C495" s="201"/>
      <c r="D495" s="163" t="s">
        <v>952</v>
      </c>
      <c r="E495" s="164"/>
      <c r="F495" s="164"/>
      <c r="G495" s="98"/>
      <c r="H495" s="105"/>
      <c r="I495" s="164"/>
      <c r="J495" s="98"/>
      <c r="K495" s="98"/>
      <c r="L495" s="164"/>
      <c r="M495" s="164"/>
      <c r="N495" s="164"/>
      <c r="O495" s="138"/>
      <c r="P495" s="105"/>
      <c r="Q495" s="169"/>
      <c r="R495" s="160"/>
      <c r="S495" s="105"/>
      <c r="T495" s="102"/>
      <c r="U495" s="102"/>
      <c r="V495" s="105"/>
      <c r="W495" s="160"/>
      <c r="X495" s="160"/>
      <c r="Y495" s="105"/>
      <c r="Z495" s="160"/>
      <c r="AA495" s="160"/>
      <c r="AB495" s="105"/>
      <c r="AC495" s="160"/>
      <c r="AD495" s="160"/>
      <c r="AE495" s="103"/>
      <c r="AF495" s="160"/>
      <c r="AG495" s="160"/>
      <c r="AH495" s="108"/>
      <c r="AI495" s="160"/>
      <c r="AJ495" s="160"/>
      <c r="AK495" s="170"/>
      <c r="AL495" s="108"/>
      <c r="AM495" s="108"/>
      <c r="AN495" s="170"/>
      <c r="AO495" s="108"/>
      <c r="AP495" s="108"/>
      <c r="AQ495" s="170"/>
      <c r="AR495" s="108"/>
      <c r="AS495" s="108"/>
      <c r="AT495" s="170"/>
      <c r="AU495" s="108"/>
      <c r="AV495" s="108"/>
      <c r="AW495" s="170"/>
      <c r="AX495" s="108"/>
      <c r="AY495" s="108"/>
      <c r="AZ495" s="108"/>
      <c r="BA495" s="108"/>
      <c r="BB495" s="108"/>
      <c r="BC495" s="108"/>
      <c r="BD495" s="108"/>
      <c r="BE495" s="108"/>
      <c r="BF495" s="108"/>
      <c r="BG495" s="108"/>
      <c r="BH495" s="108"/>
      <c r="BI495" s="162"/>
      <c r="BJ495" s="158"/>
      <c r="BK495" s="162"/>
      <c r="BL495" s="138"/>
      <c r="BM495" s="160"/>
      <c r="BN495" s="176"/>
      <c r="BO495" s="158"/>
      <c r="BP495" s="160"/>
      <c r="BQ495" s="172"/>
      <c r="BR495" s="136"/>
      <c r="BS495" s="137"/>
      <c r="BT495" s="108"/>
      <c r="BU495" s="108"/>
      <c r="BV495" s="108"/>
      <c r="BW495" s="108"/>
      <c r="BX495" s="108"/>
      <c r="BY495" s="161"/>
      <c r="BZ495" s="170"/>
      <c r="CA495" s="108"/>
      <c r="CB495" s="108"/>
      <c r="CC495" s="170"/>
      <c r="CD495" s="108"/>
      <c r="CE495" s="108"/>
      <c r="CF495" s="109"/>
      <c r="CG495" s="109"/>
      <c r="CH495" s="109"/>
      <c r="CI495" s="109"/>
      <c r="CJ495" s="109"/>
      <c r="CK495" s="109"/>
      <c r="CL495" s="109"/>
      <c r="CM495" s="109"/>
      <c r="CN495" s="109"/>
      <c r="CO495" s="109"/>
      <c r="CP495" s="137"/>
      <c r="CQ495" s="109"/>
      <c r="CR495" s="109"/>
      <c r="CS495" s="166"/>
      <c r="CT495" s="168"/>
      <c r="CU495" s="158"/>
      <c r="CV495" s="158"/>
      <c r="CW495" s="108"/>
      <c r="CX495" s="108"/>
      <c r="CY495" s="162"/>
      <c r="CZ495" s="162"/>
      <c r="DA495" s="283"/>
      <c r="DB495" s="284"/>
      <c r="DC495" s="283"/>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239"/>
      <c r="EA495" s="180"/>
    </row>
    <row r="496" spans="1:131" hidden="1" x14ac:dyDescent="0.2">
      <c r="A496" s="163" t="s">
        <v>952</v>
      </c>
      <c r="B496" s="164" t="s">
        <v>2568</v>
      </c>
      <c r="C496" s="201"/>
      <c r="D496" s="163" t="s">
        <v>952</v>
      </c>
      <c r="E496" s="164"/>
      <c r="F496" s="164"/>
      <c r="G496" s="98"/>
      <c r="H496" s="105"/>
      <c r="I496" s="164"/>
      <c r="J496" s="98"/>
      <c r="K496" s="98"/>
      <c r="L496" s="164"/>
      <c r="M496" s="164"/>
      <c r="N496" s="164"/>
      <c r="O496" s="138"/>
      <c r="P496" s="105"/>
      <c r="Q496" s="169"/>
      <c r="R496" s="160"/>
      <c r="S496" s="105"/>
      <c r="T496" s="102"/>
      <c r="U496" s="102"/>
      <c r="V496" s="105"/>
      <c r="W496" s="160"/>
      <c r="X496" s="160"/>
      <c r="Y496" s="105"/>
      <c r="Z496" s="160"/>
      <c r="AA496" s="160"/>
      <c r="AB496" s="105"/>
      <c r="AC496" s="160"/>
      <c r="AD496" s="160"/>
      <c r="AE496" s="103"/>
      <c r="AF496" s="160"/>
      <c r="AG496" s="160"/>
      <c r="AH496" s="108"/>
      <c r="AI496" s="160"/>
      <c r="AJ496" s="160"/>
      <c r="AK496" s="170"/>
      <c r="AL496" s="108"/>
      <c r="AM496" s="108"/>
      <c r="AN496" s="170"/>
      <c r="AO496" s="108"/>
      <c r="AP496" s="108"/>
      <c r="AQ496" s="170"/>
      <c r="AR496" s="108"/>
      <c r="AS496" s="108"/>
      <c r="AT496" s="170"/>
      <c r="AU496" s="108"/>
      <c r="AV496" s="108"/>
      <c r="AW496" s="170"/>
      <c r="AX496" s="108"/>
      <c r="AY496" s="108"/>
      <c r="AZ496" s="108"/>
      <c r="BA496" s="108"/>
      <c r="BB496" s="108"/>
      <c r="BC496" s="108"/>
      <c r="BD496" s="108"/>
      <c r="BE496" s="108"/>
      <c r="BF496" s="108"/>
      <c r="BG496" s="108"/>
      <c r="BH496" s="108"/>
      <c r="BI496" s="162"/>
      <c r="BJ496" s="158"/>
      <c r="BK496" s="162"/>
      <c r="BL496" s="138"/>
      <c r="BM496" s="160"/>
      <c r="BN496" s="176"/>
      <c r="BO496" s="158"/>
      <c r="BP496" s="160"/>
      <c r="BQ496" s="172"/>
      <c r="BR496" s="136"/>
      <c r="BS496" s="137"/>
      <c r="BT496" s="108"/>
      <c r="BU496" s="108"/>
      <c r="BV496" s="108"/>
      <c r="BW496" s="108"/>
      <c r="BX496" s="108"/>
      <c r="BY496" s="161"/>
      <c r="BZ496" s="170"/>
      <c r="CA496" s="108"/>
      <c r="CB496" s="108"/>
      <c r="CC496" s="170"/>
      <c r="CD496" s="108"/>
      <c r="CE496" s="108"/>
      <c r="CF496" s="109"/>
      <c r="CG496" s="109"/>
      <c r="CH496" s="109"/>
      <c r="CI496" s="109"/>
      <c r="CJ496" s="109"/>
      <c r="CK496" s="109"/>
      <c r="CL496" s="109"/>
      <c r="CM496" s="109"/>
      <c r="CN496" s="109"/>
      <c r="CO496" s="109"/>
      <c r="CP496" s="137"/>
      <c r="CQ496" s="109"/>
      <c r="CR496" s="109"/>
      <c r="CS496" s="166"/>
      <c r="CT496" s="168"/>
      <c r="CU496" s="158"/>
      <c r="CV496" s="158"/>
      <c r="CW496" s="108"/>
      <c r="CX496" s="108"/>
      <c r="CY496" s="162"/>
      <c r="CZ496" s="162"/>
      <c r="DA496" s="283"/>
      <c r="DB496" s="284"/>
      <c r="DC496" s="283"/>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239"/>
      <c r="EA496" s="180"/>
    </row>
    <row r="497" spans="1:132" hidden="1" x14ac:dyDescent="0.2">
      <c r="A497" s="163" t="s">
        <v>952</v>
      </c>
      <c r="B497" s="164" t="s">
        <v>2569</v>
      </c>
      <c r="C497" s="201"/>
      <c r="D497" s="163" t="s">
        <v>952</v>
      </c>
      <c r="E497" s="164"/>
      <c r="F497" s="164"/>
      <c r="G497" s="98"/>
      <c r="H497" s="105"/>
      <c r="I497" s="164"/>
      <c r="J497" s="98"/>
      <c r="K497" s="98"/>
      <c r="L497" s="164"/>
      <c r="M497" s="164"/>
      <c r="N497" s="164"/>
      <c r="O497" s="138"/>
      <c r="P497" s="105"/>
      <c r="Q497" s="169"/>
      <c r="R497" s="160"/>
      <c r="S497" s="105"/>
      <c r="T497" s="102"/>
      <c r="U497" s="102"/>
      <c r="V497" s="105"/>
      <c r="W497" s="160"/>
      <c r="X497" s="160"/>
      <c r="Y497" s="105"/>
      <c r="Z497" s="160"/>
      <c r="AA497" s="160"/>
      <c r="AB497" s="105"/>
      <c r="AC497" s="160"/>
      <c r="AD497" s="160"/>
      <c r="AE497" s="103"/>
      <c r="AF497" s="160"/>
      <c r="AG497" s="160"/>
      <c r="AH497" s="108"/>
      <c r="AI497" s="160"/>
      <c r="AJ497" s="160"/>
      <c r="AK497" s="170"/>
      <c r="AL497" s="108"/>
      <c r="AM497" s="108"/>
      <c r="AN497" s="170"/>
      <c r="AO497" s="108"/>
      <c r="AP497" s="108"/>
      <c r="AQ497" s="170"/>
      <c r="AR497" s="108"/>
      <c r="AS497" s="108"/>
      <c r="AT497" s="170"/>
      <c r="AU497" s="108"/>
      <c r="AV497" s="108"/>
      <c r="AW497" s="170"/>
      <c r="AX497" s="108"/>
      <c r="AY497" s="108"/>
      <c r="AZ497" s="108"/>
      <c r="BA497" s="108"/>
      <c r="BB497" s="108"/>
      <c r="BC497" s="108"/>
      <c r="BD497" s="108"/>
      <c r="BE497" s="108"/>
      <c r="BF497" s="108"/>
      <c r="BG497" s="108"/>
      <c r="BH497" s="108"/>
      <c r="BI497" s="162"/>
      <c r="BJ497" s="158"/>
      <c r="BK497" s="162"/>
      <c r="BL497" s="138"/>
      <c r="BM497" s="160"/>
      <c r="BN497" s="176"/>
      <c r="BO497" s="158"/>
      <c r="BP497" s="160"/>
      <c r="BQ497" s="172"/>
      <c r="BR497" s="136"/>
      <c r="BS497" s="137"/>
      <c r="BT497" s="108"/>
      <c r="BU497" s="108"/>
      <c r="BV497" s="108"/>
      <c r="BW497" s="108"/>
      <c r="BX497" s="108"/>
      <c r="BY497" s="161"/>
      <c r="BZ497" s="170"/>
      <c r="CA497" s="108"/>
      <c r="CB497" s="108"/>
      <c r="CC497" s="170"/>
      <c r="CD497" s="108"/>
      <c r="CE497" s="108"/>
      <c r="CF497" s="109"/>
      <c r="CG497" s="109"/>
      <c r="CH497" s="109"/>
      <c r="CI497" s="109"/>
      <c r="CJ497" s="109"/>
      <c r="CK497" s="109"/>
      <c r="CL497" s="109"/>
      <c r="CM497" s="109"/>
      <c r="CN497" s="109"/>
      <c r="CO497" s="109"/>
      <c r="CP497" s="137"/>
      <c r="CQ497" s="109"/>
      <c r="CR497" s="109"/>
      <c r="CS497" s="166"/>
      <c r="CT497" s="168"/>
      <c r="CU497" s="158"/>
      <c r="CV497" s="158"/>
      <c r="CW497" s="108"/>
      <c r="CX497" s="108"/>
      <c r="CY497" s="162"/>
      <c r="CZ497" s="162"/>
      <c r="DA497" s="283"/>
      <c r="DB497" s="284"/>
      <c r="DC497" s="283"/>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239"/>
      <c r="EA497" s="180"/>
    </row>
    <row r="498" spans="1:132" hidden="1" x14ac:dyDescent="0.2">
      <c r="A498" s="163" t="s">
        <v>952</v>
      </c>
      <c r="B498" s="164" t="s">
        <v>2570</v>
      </c>
      <c r="C498" s="201"/>
      <c r="D498" s="163" t="s">
        <v>952</v>
      </c>
      <c r="E498" s="164"/>
      <c r="F498" s="164"/>
      <c r="G498" s="98"/>
      <c r="H498" s="105"/>
      <c r="I498" s="164"/>
      <c r="J498" s="98"/>
      <c r="K498" s="98"/>
      <c r="L498" s="164"/>
      <c r="M498" s="164"/>
      <c r="N498" s="164"/>
      <c r="O498" s="138"/>
      <c r="P498" s="105"/>
      <c r="Q498" s="169"/>
      <c r="R498" s="160"/>
      <c r="S498" s="105"/>
      <c r="T498" s="102"/>
      <c r="U498" s="102"/>
      <c r="V498" s="105"/>
      <c r="W498" s="160"/>
      <c r="X498" s="160"/>
      <c r="Y498" s="105"/>
      <c r="Z498" s="160"/>
      <c r="AA498" s="160"/>
      <c r="AB498" s="105"/>
      <c r="AC498" s="160"/>
      <c r="AD498" s="160"/>
      <c r="AE498" s="103"/>
      <c r="AF498" s="160"/>
      <c r="AG498" s="160"/>
      <c r="AH498" s="108"/>
      <c r="AI498" s="160"/>
      <c r="AJ498" s="160"/>
      <c r="AK498" s="170"/>
      <c r="AL498" s="108"/>
      <c r="AM498" s="108"/>
      <c r="AN498" s="170"/>
      <c r="AO498" s="108"/>
      <c r="AP498" s="108"/>
      <c r="AQ498" s="170"/>
      <c r="AR498" s="108"/>
      <c r="AS498" s="108"/>
      <c r="AT498" s="170"/>
      <c r="AU498" s="108"/>
      <c r="AV498" s="108"/>
      <c r="AW498" s="170"/>
      <c r="AX498" s="108"/>
      <c r="AY498" s="108"/>
      <c r="AZ498" s="108"/>
      <c r="BA498" s="108"/>
      <c r="BB498" s="108"/>
      <c r="BC498" s="108"/>
      <c r="BD498" s="108"/>
      <c r="BE498" s="108"/>
      <c r="BF498" s="108"/>
      <c r="BG498" s="108"/>
      <c r="BH498" s="108"/>
      <c r="BI498" s="162"/>
      <c r="BJ498" s="158"/>
      <c r="BK498" s="162"/>
      <c r="BL498" s="138"/>
      <c r="BM498" s="160"/>
      <c r="BN498" s="176"/>
      <c r="BO498" s="158"/>
      <c r="BP498" s="160"/>
      <c r="BQ498" s="172"/>
      <c r="BR498" s="136"/>
      <c r="BS498" s="137"/>
      <c r="BT498" s="108"/>
      <c r="BU498" s="108"/>
      <c r="BV498" s="108"/>
      <c r="BW498" s="108"/>
      <c r="BX498" s="108"/>
      <c r="BY498" s="161"/>
      <c r="BZ498" s="170"/>
      <c r="CA498" s="108"/>
      <c r="CB498" s="108"/>
      <c r="CC498" s="170"/>
      <c r="CD498" s="108"/>
      <c r="CE498" s="108"/>
      <c r="CF498" s="109"/>
      <c r="CG498" s="109"/>
      <c r="CH498" s="109"/>
      <c r="CI498" s="109"/>
      <c r="CJ498" s="109"/>
      <c r="CK498" s="109"/>
      <c r="CL498" s="109"/>
      <c r="CM498" s="109"/>
      <c r="CN498" s="109"/>
      <c r="CO498" s="109"/>
      <c r="CP498" s="137"/>
      <c r="CQ498" s="109"/>
      <c r="CR498" s="109"/>
      <c r="CS498" s="166"/>
      <c r="CT498" s="168"/>
      <c r="CU498" s="158"/>
      <c r="CV498" s="158"/>
      <c r="CW498" s="108"/>
      <c r="CX498" s="108"/>
      <c r="CY498" s="162"/>
      <c r="CZ498" s="162"/>
      <c r="DA498" s="283"/>
      <c r="DB498" s="284"/>
      <c r="DC498" s="283"/>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239"/>
      <c r="EA498" s="180"/>
    </row>
    <row r="499" spans="1:132" hidden="1" x14ac:dyDescent="0.2">
      <c r="A499" s="163" t="s">
        <v>952</v>
      </c>
      <c r="B499" s="164" t="s">
        <v>2571</v>
      </c>
      <c r="C499" s="201"/>
      <c r="D499" s="163" t="s">
        <v>952</v>
      </c>
      <c r="E499" s="164"/>
      <c r="F499" s="164"/>
      <c r="G499" s="98"/>
      <c r="H499" s="105"/>
      <c r="I499" s="164"/>
      <c r="J499" s="98"/>
      <c r="K499" s="98"/>
      <c r="L499" s="164"/>
      <c r="M499" s="164"/>
      <c r="N499" s="164"/>
      <c r="O499" s="138"/>
      <c r="P499" s="105"/>
      <c r="Q499" s="169"/>
      <c r="R499" s="160"/>
      <c r="S499" s="105"/>
      <c r="T499" s="102"/>
      <c r="U499" s="102"/>
      <c r="V499" s="105"/>
      <c r="W499" s="160"/>
      <c r="X499" s="160"/>
      <c r="Y499" s="105"/>
      <c r="Z499" s="160"/>
      <c r="AA499" s="160"/>
      <c r="AB499" s="105"/>
      <c r="AC499" s="160"/>
      <c r="AD499" s="160"/>
      <c r="AE499" s="103"/>
      <c r="AF499" s="160"/>
      <c r="AG499" s="160"/>
      <c r="AH499" s="108"/>
      <c r="AI499" s="160"/>
      <c r="AJ499" s="160"/>
      <c r="AK499" s="170"/>
      <c r="AL499" s="108"/>
      <c r="AM499" s="108"/>
      <c r="AN499" s="170"/>
      <c r="AO499" s="108"/>
      <c r="AP499" s="108"/>
      <c r="AQ499" s="170"/>
      <c r="AR499" s="108"/>
      <c r="AS499" s="108"/>
      <c r="AT499" s="170"/>
      <c r="AU499" s="108"/>
      <c r="AV499" s="108"/>
      <c r="AW499" s="170"/>
      <c r="AX499" s="108"/>
      <c r="AY499" s="108"/>
      <c r="AZ499" s="108"/>
      <c r="BA499" s="108"/>
      <c r="BB499" s="108"/>
      <c r="BC499" s="108"/>
      <c r="BD499" s="108"/>
      <c r="BE499" s="108"/>
      <c r="BF499" s="108"/>
      <c r="BG499" s="108"/>
      <c r="BH499" s="108"/>
      <c r="BI499" s="162"/>
      <c r="BJ499" s="158"/>
      <c r="BK499" s="162"/>
      <c r="BL499" s="138"/>
      <c r="BM499" s="160"/>
      <c r="BN499" s="176"/>
      <c r="BO499" s="158"/>
      <c r="BP499" s="160"/>
      <c r="BQ499" s="172"/>
      <c r="BR499" s="136"/>
      <c r="BS499" s="137"/>
      <c r="BT499" s="108"/>
      <c r="BU499" s="108"/>
      <c r="BV499" s="108"/>
      <c r="BW499" s="108"/>
      <c r="BX499" s="108"/>
      <c r="BY499" s="161"/>
      <c r="BZ499" s="170"/>
      <c r="CA499" s="108"/>
      <c r="CB499" s="108"/>
      <c r="CC499" s="170"/>
      <c r="CD499" s="108"/>
      <c r="CE499" s="108"/>
      <c r="CF499" s="109"/>
      <c r="CG499" s="109"/>
      <c r="CH499" s="109"/>
      <c r="CI499" s="109"/>
      <c r="CJ499" s="109"/>
      <c r="CK499" s="109"/>
      <c r="CL499" s="109"/>
      <c r="CM499" s="109"/>
      <c r="CN499" s="109"/>
      <c r="CO499" s="109"/>
      <c r="CP499" s="137"/>
      <c r="CQ499" s="109"/>
      <c r="CR499" s="109"/>
      <c r="CS499" s="166"/>
      <c r="CT499" s="168"/>
      <c r="CU499" s="158"/>
      <c r="CV499" s="158"/>
      <c r="CW499" s="108"/>
      <c r="CX499" s="108"/>
      <c r="CY499" s="162"/>
      <c r="CZ499" s="162"/>
      <c r="DA499" s="283"/>
      <c r="DB499" s="284"/>
      <c r="DC499" s="283"/>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239"/>
      <c r="EA499" s="180"/>
    </row>
    <row r="500" spans="1:132" hidden="1" x14ac:dyDescent="0.2">
      <c r="A500" s="164" t="s">
        <v>1723</v>
      </c>
      <c r="B500" s="164" t="s">
        <v>2572</v>
      </c>
      <c r="C500" s="201">
        <v>1121936276</v>
      </c>
      <c r="D500" s="164" t="s">
        <v>875</v>
      </c>
      <c r="E500" s="164" t="s">
        <v>291</v>
      </c>
      <c r="F500" s="164" t="s">
        <v>876</v>
      </c>
      <c r="G500" s="98">
        <v>46046</v>
      </c>
      <c r="H500" s="105">
        <v>14504069</v>
      </c>
      <c r="I500" s="164" t="s">
        <v>2566</v>
      </c>
      <c r="J500" s="98">
        <v>46046</v>
      </c>
      <c r="K500" s="98">
        <v>46189</v>
      </c>
      <c r="L500" s="164" t="s">
        <v>288</v>
      </c>
      <c r="M500" s="164" t="s">
        <v>288</v>
      </c>
      <c r="N500" s="164" t="s">
        <v>288</v>
      </c>
      <c r="O500" s="138">
        <v>5</v>
      </c>
      <c r="P500" s="105">
        <v>3827463</v>
      </c>
      <c r="Q500" s="169">
        <v>46046</v>
      </c>
      <c r="R500" s="160">
        <v>46081</v>
      </c>
      <c r="S500" s="105">
        <v>3021681</v>
      </c>
      <c r="T500" s="102">
        <v>46082</v>
      </c>
      <c r="U500" s="102">
        <v>46112</v>
      </c>
      <c r="V500" s="105">
        <v>3021681</v>
      </c>
      <c r="W500" s="160">
        <v>46113</v>
      </c>
      <c r="X500" s="160">
        <v>46142</v>
      </c>
      <c r="Y500" s="105">
        <v>3021681</v>
      </c>
      <c r="Z500" s="160">
        <v>46143</v>
      </c>
      <c r="AA500" s="160">
        <v>46173</v>
      </c>
      <c r="AB500" s="105">
        <v>1611563</v>
      </c>
      <c r="AC500" s="160">
        <v>46174</v>
      </c>
      <c r="AD500" s="160">
        <v>46189</v>
      </c>
      <c r="AE500" s="103"/>
      <c r="AF500" s="160"/>
      <c r="AG500" s="160"/>
      <c r="AH500" s="170"/>
      <c r="AI500" s="108"/>
      <c r="AJ500" s="108"/>
      <c r="AK500" s="170"/>
      <c r="AL500" s="108"/>
      <c r="AM500" s="108"/>
      <c r="AN500" s="170"/>
      <c r="AO500" s="108"/>
      <c r="AP500" s="108"/>
      <c r="AQ500" s="170"/>
      <c r="AR500" s="108"/>
      <c r="AS500" s="108"/>
      <c r="AT500" s="170"/>
      <c r="AU500" s="108"/>
      <c r="AV500" s="108"/>
      <c r="AW500" s="170"/>
      <c r="AX500" s="108"/>
      <c r="AY500" s="108"/>
      <c r="AZ500" s="108"/>
      <c r="BA500" s="108"/>
      <c r="BB500" s="108"/>
      <c r="BC500" s="108"/>
      <c r="BD500" s="108"/>
      <c r="BE500" s="108"/>
      <c r="BF500" s="108"/>
      <c r="BG500" s="108"/>
      <c r="BH500" s="108"/>
      <c r="BI500" s="162" t="s">
        <v>278</v>
      </c>
      <c r="BJ500" s="158" t="s">
        <v>332</v>
      </c>
      <c r="BK500" s="162" t="s">
        <v>280</v>
      </c>
      <c r="BL500" s="138">
        <v>91</v>
      </c>
      <c r="BM500" s="160">
        <v>46043</v>
      </c>
      <c r="BN500" s="176">
        <v>2160201100</v>
      </c>
      <c r="BO500" s="158">
        <v>527</v>
      </c>
      <c r="BP500" s="160">
        <v>46046</v>
      </c>
      <c r="BQ500" s="172">
        <v>14504069</v>
      </c>
      <c r="BR500" s="136"/>
      <c r="BS500" s="137"/>
      <c r="BT500" s="108"/>
      <c r="BU500" s="108"/>
      <c r="BV500" s="108"/>
      <c r="BW500" s="108"/>
      <c r="BX500" s="108"/>
      <c r="BY500" s="161"/>
      <c r="BZ500" s="170"/>
      <c r="CA500" s="108"/>
      <c r="CB500" s="108"/>
      <c r="CC500" s="170"/>
      <c r="CD500" s="108"/>
      <c r="CE500" s="108"/>
      <c r="CF500" s="109"/>
      <c r="CG500" s="109"/>
      <c r="CH500" s="109"/>
      <c r="CI500" s="109"/>
      <c r="CJ500" s="109"/>
      <c r="CK500" s="109"/>
      <c r="CL500" s="109"/>
      <c r="CM500" s="109"/>
      <c r="CN500" s="109"/>
      <c r="CO500" s="109"/>
      <c r="CP500" s="109"/>
      <c r="CQ500" s="109"/>
      <c r="CR500" s="109"/>
      <c r="CS500" s="166" t="s">
        <v>943</v>
      </c>
      <c r="CT500" s="167">
        <v>1121936276</v>
      </c>
      <c r="CU500" s="158">
        <v>241</v>
      </c>
      <c r="CV500" s="158">
        <v>320600</v>
      </c>
      <c r="CW500" s="108"/>
      <c r="CX500" s="108"/>
      <c r="CY500" s="162">
        <v>8299</v>
      </c>
      <c r="CZ500" s="162" t="s">
        <v>290</v>
      </c>
      <c r="DA500" s="283">
        <f t="shared" si="24"/>
        <v>14504069</v>
      </c>
      <c r="DB500" s="284">
        <f t="shared" si="25"/>
        <v>0</v>
      </c>
      <c r="DC500" s="283">
        <f t="shared" si="26"/>
        <v>0</v>
      </c>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239" t="s">
        <v>2567</v>
      </c>
      <c r="EA500" s="180" t="s">
        <v>297</v>
      </c>
    </row>
    <row r="501" spans="1:132" hidden="1" x14ac:dyDescent="0.2">
      <c r="A501" s="222" t="s">
        <v>952</v>
      </c>
      <c r="B501" s="305" t="s">
        <v>2573</v>
      </c>
      <c r="C501" s="213"/>
      <c r="D501" s="222" t="s">
        <v>952</v>
      </c>
      <c r="E501" s="213"/>
      <c r="F501" s="213"/>
      <c r="G501" s="213"/>
      <c r="H501" s="228"/>
      <c r="I501" s="213"/>
      <c r="J501" s="213"/>
      <c r="K501" s="213"/>
      <c r="L501" s="213"/>
      <c r="M501" s="213"/>
      <c r="N501" s="213"/>
      <c r="O501" s="159"/>
      <c r="P501" s="164"/>
      <c r="Q501" s="159"/>
      <c r="R501" s="159"/>
      <c r="S501" s="164"/>
      <c r="T501" s="159"/>
      <c r="U501" s="159"/>
      <c r="V501" s="164"/>
      <c r="W501" s="159"/>
      <c r="X501" s="159"/>
      <c r="Y501" s="164"/>
      <c r="Z501" s="159"/>
      <c r="AA501" s="159"/>
      <c r="AB501" s="164"/>
      <c r="AC501" s="159"/>
      <c r="AD501" s="159"/>
      <c r="AE501" s="164"/>
      <c r="AF501" s="159"/>
      <c r="AG501" s="159"/>
      <c r="BI501" s="159"/>
      <c r="BJ501" s="159"/>
      <c r="BK501" s="159"/>
      <c r="BL501" s="159"/>
      <c r="BM501" s="159"/>
      <c r="BN501" s="159"/>
      <c r="BO501" s="159"/>
      <c r="BP501" s="159"/>
      <c r="BQ501" s="159"/>
      <c r="CS501" s="151"/>
      <c r="CT501" s="159"/>
      <c r="CU501" s="159"/>
      <c r="CV501" s="159"/>
      <c r="CY501" s="159"/>
      <c r="CZ501" s="159"/>
      <c r="DA501" s="170"/>
      <c r="DB501" s="184"/>
      <c r="DC501" s="170"/>
      <c r="DZ501" s="108"/>
    </row>
    <row r="502" spans="1:132" hidden="1" x14ac:dyDescent="0.2">
      <c r="A502" s="222" t="s">
        <v>952</v>
      </c>
      <c r="B502" s="305" t="s">
        <v>2574</v>
      </c>
      <c r="C502" s="213"/>
      <c r="D502" s="222" t="s">
        <v>952</v>
      </c>
      <c r="E502" s="213"/>
      <c r="F502" s="213"/>
      <c r="G502" s="213"/>
      <c r="H502" s="228"/>
      <c r="I502" s="213"/>
      <c r="J502" s="213"/>
      <c r="K502" s="213"/>
      <c r="L502" s="213"/>
      <c r="M502" s="213"/>
      <c r="N502" s="213"/>
      <c r="O502" s="159"/>
      <c r="P502" s="164"/>
      <c r="Q502" s="159"/>
      <c r="R502" s="159"/>
      <c r="S502" s="164"/>
      <c r="T502" s="159"/>
      <c r="U502" s="159"/>
      <c r="V502" s="164"/>
      <c r="W502" s="159"/>
      <c r="X502" s="159"/>
      <c r="Y502" s="164"/>
      <c r="Z502" s="159"/>
      <c r="AA502" s="159"/>
      <c r="AB502" s="164"/>
      <c r="AC502" s="159"/>
      <c r="AD502" s="159"/>
      <c r="AE502" s="164"/>
      <c r="AF502" s="159"/>
      <c r="AG502" s="159"/>
      <c r="BI502" s="159"/>
      <c r="BJ502" s="159"/>
      <c r="BK502" s="159"/>
      <c r="BL502" s="159"/>
      <c r="BM502" s="159"/>
      <c r="BN502" s="159"/>
      <c r="BO502" s="159"/>
      <c r="BP502" s="159"/>
      <c r="BQ502" s="159"/>
      <c r="CS502" s="151"/>
      <c r="CT502" s="159"/>
      <c r="CU502" s="159"/>
      <c r="CV502" s="159"/>
      <c r="CY502" s="159"/>
      <c r="CZ502" s="159"/>
      <c r="DA502" s="170"/>
      <c r="DB502" s="184"/>
      <c r="DC502" s="170"/>
      <c r="DZ502" s="108"/>
    </row>
    <row r="503" spans="1:132" hidden="1" x14ac:dyDescent="0.2">
      <c r="A503" s="222" t="s">
        <v>952</v>
      </c>
      <c r="B503" s="305" t="s">
        <v>2575</v>
      </c>
      <c r="C503" s="213"/>
      <c r="D503" s="222" t="s">
        <v>952</v>
      </c>
      <c r="E503" s="213"/>
      <c r="F503" s="213"/>
      <c r="G503" s="213"/>
      <c r="H503" s="228"/>
      <c r="I503" s="213"/>
      <c r="J503" s="213"/>
      <c r="K503" s="213"/>
      <c r="L503" s="213"/>
      <c r="M503" s="213"/>
      <c r="N503" s="213"/>
      <c r="O503" s="159"/>
      <c r="P503" s="164"/>
      <c r="Q503" s="159"/>
      <c r="R503" s="159"/>
      <c r="S503" s="164"/>
      <c r="T503" s="159"/>
      <c r="U503" s="159"/>
      <c r="V503" s="164"/>
      <c r="W503" s="159"/>
      <c r="X503" s="159"/>
      <c r="Y503" s="164"/>
      <c r="Z503" s="159"/>
      <c r="AA503" s="159"/>
      <c r="AB503" s="164"/>
      <c r="AC503" s="159"/>
      <c r="AD503" s="159"/>
      <c r="AE503" s="164"/>
      <c r="AF503" s="159"/>
      <c r="AG503" s="159"/>
      <c r="BI503" s="159"/>
      <c r="BJ503" s="159"/>
      <c r="BK503" s="159"/>
      <c r="BL503" s="159"/>
      <c r="BM503" s="159"/>
      <c r="BN503" s="159"/>
      <c r="BO503" s="159"/>
      <c r="BP503" s="159"/>
      <c r="BQ503" s="159"/>
      <c r="CS503" s="151"/>
      <c r="CT503" s="159"/>
      <c r="CU503" s="159"/>
      <c r="CV503" s="159"/>
      <c r="CY503" s="159"/>
      <c r="CZ503" s="159"/>
      <c r="DA503" s="170"/>
      <c r="DB503" s="184"/>
      <c r="DC503" s="170"/>
      <c r="DZ503" s="108"/>
    </row>
    <row r="504" spans="1:132" hidden="1" x14ac:dyDescent="0.2">
      <c r="A504" s="222" t="s">
        <v>952</v>
      </c>
      <c r="B504" s="305" t="s">
        <v>2576</v>
      </c>
      <c r="C504" s="213"/>
      <c r="D504" s="222" t="s">
        <v>952</v>
      </c>
      <c r="E504" s="213"/>
      <c r="F504" s="213"/>
      <c r="G504" s="213"/>
      <c r="H504" s="228"/>
      <c r="I504" s="213"/>
      <c r="J504" s="213"/>
      <c r="K504" s="213"/>
      <c r="L504" s="213"/>
      <c r="M504" s="213"/>
      <c r="N504" s="213"/>
      <c r="O504" s="159"/>
      <c r="P504" s="164"/>
      <c r="Q504" s="159"/>
      <c r="R504" s="159"/>
      <c r="S504" s="164"/>
      <c r="T504" s="159"/>
      <c r="U504" s="159"/>
      <c r="V504" s="164"/>
      <c r="W504" s="159"/>
      <c r="X504" s="159"/>
      <c r="Y504" s="164"/>
      <c r="Z504" s="159"/>
      <c r="AA504" s="159"/>
      <c r="AB504" s="164"/>
      <c r="AC504" s="159"/>
      <c r="AD504" s="159"/>
      <c r="AE504" s="164"/>
      <c r="AF504" s="159"/>
      <c r="AG504" s="159"/>
      <c r="BI504" s="159"/>
      <c r="BJ504" s="159"/>
      <c r="BK504" s="159"/>
      <c r="BL504" s="159"/>
      <c r="BM504" s="159"/>
      <c r="BN504" s="159"/>
      <c r="BO504" s="159"/>
      <c r="BP504" s="159"/>
      <c r="BQ504" s="159"/>
      <c r="CS504" s="151"/>
      <c r="CT504" s="159"/>
      <c r="CU504" s="159"/>
      <c r="CV504" s="159"/>
      <c r="CY504" s="159"/>
      <c r="CZ504" s="159"/>
      <c r="DA504" s="170"/>
      <c r="DB504" s="184"/>
      <c r="DC504" s="170"/>
      <c r="DZ504" s="108"/>
    </row>
    <row r="505" spans="1:132" hidden="1" x14ac:dyDescent="0.2">
      <c r="A505" s="222" t="s">
        <v>952</v>
      </c>
      <c r="B505" s="305" t="s">
        <v>2577</v>
      </c>
      <c r="C505" s="213"/>
      <c r="D505" s="222" t="s">
        <v>952</v>
      </c>
      <c r="E505" s="213"/>
      <c r="F505" s="213"/>
      <c r="G505" s="213"/>
      <c r="H505" s="228"/>
      <c r="I505" s="213"/>
      <c r="J505" s="213"/>
      <c r="K505" s="213"/>
      <c r="L505" s="213"/>
      <c r="M505" s="213"/>
      <c r="N505" s="213"/>
      <c r="O505" s="159"/>
      <c r="P505" s="164"/>
      <c r="Q505" s="159"/>
      <c r="R505" s="159"/>
      <c r="S505" s="164"/>
      <c r="T505" s="159"/>
      <c r="U505" s="159"/>
      <c r="V505" s="164"/>
      <c r="W505" s="159"/>
      <c r="X505" s="159"/>
      <c r="Y505" s="164"/>
      <c r="Z505" s="159"/>
      <c r="AA505" s="159"/>
      <c r="AB505" s="164"/>
      <c r="AC505" s="159"/>
      <c r="AD505" s="159"/>
      <c r="AE505" s="164"/>
      <c r="AF505" s="159"/>
      <c r="AG505" s="159"/>
      <c r="BI505" s="159"/>
      <c r="BJ505" s="159"/>
      <c r="BK505" s="159"/>
      <c r="BL505" s="159"/>
      <c r="BM505" s="159"/>
      <c r="BN505" s="159"/>
      <c r="BO505" s="159"/>
      <c r="BP505" s="159"/>
      <c r="BQ505" s="159"/>
      <c r="CS505" s="151"/>
      <c r="CT505" s="159"/>
      <c r="CU505" s="159"/>
      <c r="CV505" s="159"/>
      <c r="CY505" s="159"/>
      <c r="CZ505" s="159"/>
      <c r="DA505" s="170"/>
      <c r="DB505" s="184"/>
      <c r="DC505" s="170"/>
      <c r="DZ505" s="108"/>
    </row>
    <row r="506" spans="1:132" hidden="1" x14ac:dyDescent="0.2">
      <c r="A506" s="222" t="s">
        <v>952</v>
      </c>
      <c r="B506" s="305" t="s">
        <v>2578</v>
      </c>
      <c r="C506" s="213"/>
      <c r="D506" s="222" t="s">
        <v>952</v>
      </c>
      <c r="E506" s="213"/>
      <c r="F506" s="213"/>
      <c r="G506" s="213"/>
      <c r="H506" s="228"/>
      <c r="I506" s="213"/>
      <c r="J506" s="213"/>
      <c r="K506" s="213"/>
      <c r="L506" s="213"/>
      <c r="M506" s="213"/>
      <c r="N506" s="213"/>
      <c r="O506" s="159"/>
      <c r="P506" s="164"/>
      <c r="Q506" s="159"/>
      <c r="R506" s="159"/>
      <c r="S506" s="164"/>
      <c r="T506" s="159"/>
      <c r="U506" s="159"/>
      <c r="V506" s="164"/>
      <c r="W506" s="159"/>
      <c r="X506" s="159"/>
      <c r="Y506" s="164"/>
      <c r="Z506" s="159"/>
      <c r="AA506" s="159"/>
      <c r="AB506" s="164"/>
      <c r="AC506" s="159"/>
      <c r="AD506" s="159"/>
      <c r="AE506" s="164"/>
      <c r="AF506" s="159"/>
      <c r="AG506" s="159"/>
      <c r="BI506" s="159"/>
      <c r="BJ506" s="159"/>
      <c r="BK506" s="159"/>
      <c r="BL506" s="159"/>
      <c r="BM506" s="159"/>
      <c r="BN506" s="159"/>
      <c r="BO506" s="159"/>
      <c r="BP506" s="159"/>
      <c r="BQ506" s="159"/>
      <c r="CS506" s="151"/>
      <c r="CT506" s="159"/>
      <c r="CU506" s="159"/>
      <c r="CV506" s="159"/>
      <c r="CY506" s="159"/>
      <c r="CZ506" s="159"/>
      <c r="DA506" s="170"/>
      <c r="DB506" s="184"/>
      <c r="DC506" s="170"/>
      <c r="DZ506" s="108"/>
    </row>
    <row r="507" spans="1:132" hidden="1" x14ac:dyDescent="0.2">
      <c r="A507" s="222" t="s">
        <v>952</v>
      </c>
      <c r="B507" s="305" t="s">
        <v>2579</v>
      </c>
      <c r="C507" s="213"/>
      <c r="D507" s="222" t="s">
        <v>952</v>
      </c>
      <c r="E507" s="213"/>
      <c r="F507" s="213"/>
      <c r="G507" s="213"/>
      <c r="H507" s="228"/>
      <c r="I507" s="213"/>
      <c r="J507" s="213"/>
      <c r="K507" s="213"/>
      <c r="L507" s="213"/>
      <c r="M507" s="213"/>
      <c r="N507" s="213"/>
      <c r="O507" s="159"/>
      <c r="P507" s="164"/>
      <c r="Q507" s="159"/>
      <c r="R507" s="159"/>
      <c r="S507" s="164"/>
      <c r="T507" s="159"/>
      <c r="U507" s="159"/>
      <c r="V507" s="164"/>
      <c r="W507" s="159"/>
      <c r="X507" s="159"/>
      <c r="Y507" s="164"/>
      <c r="Z507" s="159"/>
      <c r="AA507" s="159"/>
      <c r="AB507" s="164"/>
      <c r="AC507" s="159"/>
      <c r="AD507" s="159"/>
      <c r="AE507" s="164"/>
      <c r="AF507" s="159"/>
      <c r="AG507" s="159"/>
      <c r="BI507" s="159"/>
      <c r="BJ507" s="159"/>
      <c r="BK507" s="159"/>
      <c r="BL507" s="159"/>
      <c r="BM507" s="159"/>
      <c r="BN507" s="159"/>
      <c r="BO507" s="159"/>
      <c r="BP507" s="159"/>
      <c r="BQ507" s="159"/>
      <c r="CS507" s="151"/>
      <c r="CT507" s="159"/>
      <c r="CU507" s="159"/>
      <c r="CV507" s="159"/>
      <c r="CY507" s="159"/>
      <c r="CZ507" s="159"/>
      <c r="DA507" s="170"/>
      <c r="DB507" s="184"/>
      <c r="DC507" s="170"/>
      <c r="DZ507" s="108"/>
    </row>
    <row r="508" spans="1:132" hidden="1" x14ac:dyDescent="0.2">
      <c r="A508" s="222" t="s">
        <v>952</v>
      </c>
      <c r="B508" s="305" t="s">
        <v>2580</v>
      </c>
      <c r="C508" s="213"/>
      <c r="D508" s="222" t="s">
        <v>952</v>
      </c>
      <c r="E508" s="213"/>
      <c r="F508" s="213"/>
      <c r="G508" s="213"/>
      <c r="H508" s="228"/>
      <c r="I508" s="213"/>
      <c r="J508" s="213"/>
      <c r="K508" s="213"/>
      <c r="L508" s="213"/>
      <c r="M508" s="213"/>
      <c r="N508" s="213"/>
      <c r="O508" s="159"/>
      <c r="P508" s="164"/>
      <c r="Q508" s="159"/>
      <c r="R508" s="159"/>
      <c r="S508" s="164"/>
      <c r="T508" s="159"/>
      <c r="U508" s="159"/>
      <c r="V508" s="164"/>
      <c r="W508" s="159"/>
      <c r="X508" s="159"/>
      <c r="Y508" s="164"/>
      <c r="Z508" s="159"/>
      <c r="AA508" s="159"/>
      <c r="AB508" s="164"/>
      <c r="AC508" s="159"/>
      <c r="AD508" s="159"/>
      <c r="AE508" s="164"/>
      <c r="AF508" s="159"/>
      <c r="AG508" s="159"/>
      <c r="BI508" s="159"/>
      <c r="BJ508" s="159"/>
      <c r="BK508" s="159"/>
      <c r="BL508" s="159"/>
      <c r="BM508" s="159"/>
      <c r="BN508" s="159"/>
      <c r="BO508" s="159"/>
      <c r="BP508" s="159"/>
      <c r="BQ508" s="159"/>
      <c r="CS508" s="151"/>
      <c r="CT508" s="159"/>
      <c r="CU508" s="159"/>
      <c r="CV508" s="159"/>
      <c r="CY508" s="159"/>
      <c r="CZ508" s="159"/>
      <c r="DA508" s="170"/>
      <c r="DB508" s="184"/>
      <c r="DC508" s="170"/>
      <c r="DZ508" s="108"/>
    </row>
    <row r="509" spans="1:132" hidden="1" x14ac:dyDescent="0.2">
      <c r="A509" s="222" t="s">
        <v>952</v>
      </c>
      <c r="B509" s="305" t="s">
        <v>2581</v>
      </c>
      <c r="C509" s="201"/>
      <c r="D509" s="222" t="s">
        <v>952</v>
      </c>
      <c r="E509" s="164"/>
      <c r="F509" s="164"/>
      <c r="G509" s="161"/>
      <c r="H509" s="105"/>
      <c r="I509" s="164"/>
      <c r="J509" s="161"/>
      <c r="K509" s="98"/>
      <c r="L509" s="164"/>
      <c r="M509" s="164"/>
      <c r="N509" s="164"/>
      <c r="O509" s="138"/>
      <c r="P509" s="105"/>
      <c r="Q509" s="102"/>
      <c r="R509" s="102"/>
      <c r="S509" s="105"/>
      <c r="T509" s="160"/>
      <c r="U509" s="160"/>
      <c r="V509" s="105"/>
      <c r="W509" s="160"/>
      <c r="X509" s="160"/>
      <c r="Y509" s="105"/>
      <c r="Z509" s="160"/>
      <c r="AA509" s="160"/>
      <c r="AB509" s="105"/>
      <c r="AC509" s="160"/>
      <c r="AD509" s="160"/>
      <c r="AE509" s="105"/>
      <c r="AF509" s="160"/>
      <c r="AG509" s="160"/>
      <c r="AH509" s="105"/>
      <c r="AI509" s="159"/>
      <c r="AJ509" s="159"/>
      <c r="AK509" s="105"/>
      <c r="AL509" s="159"/>
      <c r="AM509" s="138"/>
      <c r="AN509" s="105"/>
      <c r="AO509" s="138"/>
      <c r="AP509" s="138"/>
      <c r="AQ509" s="103"/>
      <c r="AR509" s="138"/>
      <c r="AS509" s="138"/>
      <c r="BI509" s="162"/>
      <c r="BJ509" s="158"/>
      <c r="BK509" s="162"/>
      <c r="BL509" s="138"/>
      <c r="BM509" s="160"/>
      <c r="BN509" s="176"/>
      <c r="BO509" s="158"/>
      <c r="BP509" s="160"/>
      <c r="BQ509" s="172"/>
      <c r="BR509" s="158"/>
      <c r="BS509" s="158"/>
      <c r="CS509" s="151"/>
      <c r="CT509" s="167"/>
      <c r="CU509" s="158"/>
      <c r="CV509" s="158"/>
      <c r="CY509" s="162"/>
      <c r="CZ509" s="162"/>
      <c r="DA509" s="170"/>
      <c r="DB509" s="184"/>
      <c r="DC509" s="170"/>
      <c r="DZ509" s="234"/>
      <c r="EA509" s="180"/>
      <c r="EB509" s="180"/>
    </row>
    <row r="510" spans="1:132" hidden="1" x14ac:dyDescent="0.2">
      <c r="A510" s="222" t="s">
        <v>952</v>
      </c>
      <c r="B510" s="305" t="s">
        <v>2582</v>
      </c>
      <c r="C510" s="201"/>
      <c r="D510" s="222" t="s">
        <v>952</v>
      </c>
      <c r="E510" s="164"/>
      <c r="F510" s="164"/>
      <c r="G510" s="161"/>
      <c r="H510" s="105"/>
      <c r="I510" s="164"/>
      <c r="J510" s="161"/>
      <c r="K510" s="98"/>
      <c r="L510" s="164"/>
      <c r="M510" s="164"/>
      <c r="N510" s="164"/>
      <c r="O510" s="138"/>
      <c r="P510" s="105"/>
      <c r="Q510" s="102"/>
      <c r="R510" s="102"/>
      <c r="S510" s="105"/>
      <c r="T510" s="160"/>
      <c r="U510" s="160"/>
      <c r="V510" s="105"/>
      <c r="W510" s="160"/>
      <c r="X510" s="160"/>
      <c r="Y510" s="105"/>
      <c r="Z510" s="160"/>
      <c r="AA510" s="160"/>
      <c r="AB510" s="105"/>
      <c r="AC510" s="160"/>
      <c r="AD510" s="160"/>
      <c r="AE510" s="105"/>
      <c r="AF510" s="160"/>
      <c r="AG510" s="160"/>
      <c r="AH510" s="105"/>
      <c r="AI510" s="160"/>
      <c r="AJ510" s="160"/>
      <c r="AK510" s="105"/>
      <c r="AL510" s="138"/>
      <c r="AM510" s="138"/>
      <c r="AN510" s="105"/>
      <c r="AO510" s="138"/>
      <c r="AP510" s="138"/>
      <c r="AQ510" s="103"/>
      <c r="AR510" s="138"/>
      <c r="AS510" s="138"/>
      <c r="BI510" s="157"/>
      <c r="BJ510" s="157"/>
      <c r="BK510" s="157"/>
      <c r="BL510" s="138"/>
      <c r="BM510" s="160"/>
      <c r="BN510" s="176"/>
      <c r="BO510" s="158"/>
      <c r="BP510" s="160"/>
      <c r="BQ510" s="172"/>
      <c r="BR510" s="158"/>
      <c r="BS510" s="158"/>
      <c r="CS510" s="166"/>
      <c r="CT510" s="168"/>
      <c r="CU510" s="158"/>
      <c r="CV510" s="158"/>
      <c r="CY510" s="162"/>
      <c r="CZ510" s="162"/>
      <c r="DA510" s="170"/>
      <c r="DB510" s="184"/>
      <c r="DC510" s="170"/>
      <c r="DZ510" s="234"/>
      <c r="EA510" s="180"/>
      <c r="EB510" s="180"/>
    </row>
    <row r="511" spans="1:132" hidden="1" x14ac:dyDescent="0.2">
      <c r="A511" s="222" t="s">
        <v>952</v>
      </c>
      <c r="B511" s="305" t="s">
        <v>2583</v>
      </c>
      <c r="C511" s="201"/>
      <c r="D511" s="222" t="s">
        <v>952</v>
      </c>
      <c r="E511" s="164"/>
      <c r="F511" s="164"/>
      <c r="G511" s="161"/>
      <c r="H511" s="105"/>
      <c r="I511" s="164"/>
      <c r="J511" s="161"/>
      <c r="K511" s="98"/>
      <c r="L511" s="164"/>
      <c r="M511" s="164"/>
      <c r="N511" s="164"/>
      <c r="O511" s="138"/>
      <c r="P511" s="105"/>
      <c r="Q511" s="102"/>
      <c r="R511" s="102"/>
      <c r="S511" s="105"/>
      <c r="T511" s="160"/>
      <c r="U511" s="160"/>
      <c r="V511" s="105"/>
      <c r="W511" s="160"/>
      <c r="X511" s="160"/>
      <c r="Y511" s="105"/>
      <c r="Z511" s="160"/>
      <c r="AA511" s="160"/>
      <c r="AB511" s="105"/>
      <c r="AC511" s="160"/>
      <c r="AD511" s="160"/>
      <c r="AE511" s="105"/>
      <c r="AF511" s="160"/>
      <c r="AG511" s="160"/>
      <c r="AH511" s="105"/>
      <c r="AI511" s="160"/>
      <c r="AJ511" s="160"/>
      <c r="AK511" s="105"/>
      <c r="AL511" s="230"/>
      <c r="AM511" s="171"/>
      <c r="AN511" s="105"/>
      <c r="AO511" s="138"/>
      <c r="AP511" s="138"/>
      <c r="AQ511" s="103"/>
      <c r="AR511" s="138"/>
      <c r="AS511" s="138"/>
      <c r="BI511" s="157"/>
      <c r="BJ511" s="158"/>
      <c r="BK511" s="157"/>
      <c r="BL511" s="138"/>
      <c r="BM511" s="160"/>
      <c r="BN511" s="176"/>
      <c r="BO511" s="158"/>
      <c r="BP511" s="160"/>
      <c r="BQ511" s="172"/>
      <c r="BR511" s="158"/>
      <c r="BS511" s="158"/>
      <c r="CS511" s="166"/>
      <c r="CT511" s="168"/>
      <c r="CU511" s="158"/>
      <c r="CV511" s="158"/>
      <c r="CY511" s="162"/>
      <c r="CZ511" s="162"/>
      <c r="DA511" s="170"/>
      <c r="DB511" s="184"/>
      <c r="DC511" s="170"/>
      <c r="DZ511" s="234"/>
      <c r="EA511" s="180"/>
      <c r="EB511" s="180"/>
    </row>
    <row r="512" spans="1:132" hidden="1" x14ac:dyDescent="0.2">
      <c r="A512" s="222" t="s">
        <v>952</v>
      </c>
      <c r="B512" s="305" t="s">
        <v>2584</v>
      </c>
      <c r="C512" s="201"/>
      <c r="D512" s="222" t="s">
        <v>952</v>
      </c>
      <c r="E512" s="164"/>
      <c r="F512" s="164"/>
      <c r="G512" s="161"/>
      <c r="H512" s="105"/>
      <c r="I512" s="164"/>
      <c r="J512" s="161"/>
      <c r="K512" s="98"/>
      <c r="L512" s="164"/>
      <c r="M512" s="164"/>
      <c r="N512" s="164"/>
      <c r="O512" s="231"/>
      <c r="P512" s="105"/>
      <c r="Q512" s="102"/>
      <c r="R512" s="102"/>
      <c r="S512" s="105"/>
      <c r="T512" s="160"/>
      <c r="U512" s="160"/>
      <c r="V512" s="105"/>
      <c r="W512" s="160"/>
      <c r="X512" s="160"/>
      <c r="Y512" s="105"/>
      <c r="Z512" s="160"/>
      <c r="AA512" s="160"/>
      <c r="AB512" s="105"/>
      <c r="AC512" s="160"/>
      <c r="AD512" s="160"/>
      <c r="AE512" s="105"/>
      <c r="AF512" s="183"/>
      <c r="AG512" s="160"/>
      <c r="AH512" s="105"/>
      <c r="AI512" s="159"/>
      <c r="AJ512" s="159"/>
      <c r="AK512" s="105"/>
      <c r="AL512" s="159"/>
      <c r="AM512" s="138"/>
      <c r="AN512" s="105"/>
      <c r="AO512" s="138"/>
      <c r="AP512" s="138"/>
      <c r="AQ512" s="103"/>
      <c r="AR512" s="138"/>
      <c r="AS512" s="138"/>
      <c r="BI512" s="157"/>
      <c r="BJ512" s="157"/>
      <c r="BK512" s="157"/>
      <c r="BL512" s="138"/>
      <c r="BM512" s="160"/>
      <c r="BN512" s="176"/>
      <c r="BO512" s="158"/>
      <c r="BP512" s="160"/>
      <c r="BQ512" s="172"/>
      <c r="BR512" s="158"/>
      <c r="BS512" s="158"/>
      <c r="CS512" s="151"/>
      <c r="CT512" s="167"/>
      <c r="CU512" s="158"/>
      <c r="CV512" s="158"/>
      <c r="CY512" s="162"/>
      <c r="CZ512" s="162"/>
      <c r="DA512" s="170"/>
      <c r="DB512" s="184"/>
      <c r="DC512" s="170"/>
      <c r="DZ512" s="234"/>
      <c r="EA512" s="180"/>
      <c r="EB512" s="180"/>
    </row>
    <row r="513" spans="1:132" hidden="1" x14ac:dyDescent="0.2">
      <c r="A513" s="222" t="s">
        <v>952</v>
      </c>
      <c r="B513" s="305" t="s">
        <v>2585</v>
      </c>
      <c r="C513" s="201"/>
      <c r="D513" s="222" t="s">
        <v>952</v>
      </c>
      <c r="E513" s="164"/>
      <c r="F513" s="164"/>
      <c r="G513" s="161"/>
      <c r="H513" s="105"/>
      <c r="I513" s="164"/>
      <c r="J513" s="161"/>
      <c r="K513" s="98"/>
      <c r="L513" s="164"/>
      <c r="M513" s="164"/>
      <c r="N513" s="164"/>
      <c r="O513" s="210"/>
      <c r="P513" s="105"/>
      <c r="Q513" s="102"/>
      <c r="R513" s="102"/>
      <c r="S513" s="105"/>
      <c r="T513" s="160"/>
      <c r="U513" s="160"/>
      <c r="V513" s="105"/>
      <c r="W513" s="160"/>
      <c r="X513" s="160"/>
      <c r="Y513" s="105"/>
      <c r="Z513" s="160"/>
      <c r="AA513" s="160"/>
      <c r="AB513" s="105"/>
      <c r="AC513" s="160"/>
      <c r="AD513" s="160"/>
      <c r="AE513" s="105"/>
      <c r="AF513" s="160"/>
      <c r="AG513" s="160"/>
      <c r="AH513" s="105"/>
      <c r="AI513" s="160"/>
      <c r="AJ513" s="138"/>
      <c r="AK513" s="105"/>
      <c r="AL513" s="230"/>
      <c r="AM513" s="138"/>
      <c r="AN513" s="105"/>
      <c r="AO513" s="232"/>
      <c r="AP513" s="138"/>
      <c r="AQ513" s="103"/>
      <c r="AR513" s="232"/>
      <c r="AS513" s="138"/>
      <c r="BI513" s="158"/>
      <c r="BJ513" s="163"/>
      <c r="BK513" s="163"/>
      <c r="BL513" s="138"/>
      <c r="BM513" s="160"/>
      <c r="BN513" s="176"/>
      <c r="BO513" s="158"/>
      <c r="BP513" s="160"/>
      <c r="BQ513" s="172"/>
      <c r="BR513" s="158"/>
      <c r="BS513" s="158"/>
      <c r="CS513" s="166"/>
      <c r="CT513" s="167"/>
      <c r="CU513" s="158"/>
      <c r="CV513" s="158"/>
      <c r="CY513" s="162"/>
      <c r="CZ513" s="162"/>
      <c r="DA513" s="170"/>
      <c r="DB513" s="184"/>
      <c r="DC513" s="170"/>
      <c r="DZ513" s="234"/>
      <c r="EA513" s="180"/>
      <c r="EB513" s="180"/>
    </row>
    <row r="514" spans="1:132" hidden="1" x14ac:dyDescent="0.2">
      <c r="A514" s="222" t="s">
        <v>952</v>
      </c>
      <c r="B514" s="305" t="s">
        <v>2586</v>
      </c>
      <c r="C514" s="201"/>
      <c r="D514" s="222" t="s">
        <v>952</v>
      </c>
      <c r="E514" s="164"/>
      <c r="F514" s="164"/>
      <c r="G514" s="161"/>
      <c r="H514" s="105"/>
      <c r="I514" s="164"/>
      <c r="J514" s="161"/>
      <c r="K514" s="98"/>
      <c r="L514" s="164"/>
      <c r="M514" s="164"/>
      <c r="N514" s="164"/>
      <c r="O514" s="210"/>
      <c r="P514" s="105"/>
      <c r="Q514" s="102"/>
      <c r="R514" s="102"/>
      <c r="S514" s="105"/>
      <c r="T514" s="160"/>
      <c r="U514" s="160"/>
      <c r="V514" s="105"/>
      <c r="W514" s="160"/>
      <c r="X514" s="160"/>
      <c r="Y514" s="105"/>
      <c r="Z514" s="160"/>
      <c r="AA514" s="160"/>
      <c r="AB514" s="105"/>
      <c r="AC514" s="160"/>
      <c r="AD514" s="160"/>
      <c r="AE514" s="105"/>
      <c r="AF514" s="160"/>
      <c r="AG514" s="160"/>
      <c r="AH514" s="105"/>
      <c r="AI514" s="160"/>
      <c r="AJ514" s="138"/>
      <c r="AK514" s="105"/>
      <c r="AL514" s="230"/>
      <c r="AM514" s="138"/>
      <c r="AN514" s="105"/>
      <c r="AO514" s="232"/>
      <c r="AP514" s="138"/>
      <c r="AQ514" s="103"/>
      <c r="AR514" s="232"/>
      <c r="AS514" s="138"/>
      <c r="BI514" s="158"/>
      <c r="BJ514" s="163"/>
      <c r="BK514" s="163"/>
      <c r="BL514" s="138"/>
      <c r="BM514" s="160"/>
      <c r="BN514" s="176"/>
      <c r="BO514" s="158"/>
      <c r="BP514" s="160"/>
      <c r="BQ514" s="172"/>
      <c r="BR514" s="158"/>
      <c r="BS514" s="158"/>
      <c r="CS514" s="166"/>
      <c r="CT514" s="167"/>
      <c r="CU514" s="158"/>
      <c r="CV514" s="158"/>
      <c r="CY514" s="162"/>
      <c r="CZ514" s="162"/>
      <c r="DA514" s="170"/>
      <c r="DB514" s="184"/>
      <c r="DC514" s="170"/>
      <c r="DZ514" s="234"/>
      <c r="EA514" s="180"/>
      <c r="EB514" s="180"/>
    </row>
    <row r="515" spans="1:132" hidden="1" x14ac:dyDescent="0.2">
      <c r="A515" s="222" t="s">
        <v>952</v>
      </c>
      <c r="B515" s="305" t="s">
        <v>2587</v>
      </c>
      <c r="C515" s="201"/>
      <c r="D515" s="222" t="s">
        <v>952</v>
      </c>
      <c r="E515" s="164"/>
      <c r="F515" s="164"/>
      <c r="G515" s="161"/>
      <c r="H515" s="105"/>
      <c r="I515" s="164"/>
      <c r="J515" s="161"/>
      <c r="K515" s="98"/>
      <c r="L515" s="164"/>
      <c r="M515" s="164"/>
      <c r="N515" s="164"/>
      <c r="O515" s="210"/>
      <c r="P515" s="105"/>
      <c r="Q515" s="102"/>
      <c r="R515" s="102"/>
      <c r="S515" s="105"/>
      <c r="T515" s="160"/>
      <c r="U515" s="160"/>
      <c r="V515" s="105"/>
      <c r="W515" s="160"/>
      <c r="X515" s="160"/>
      <c r="Y515" s="105"/>
      <c r="Z515" s="160"/>
      <c r="AA515" s="160"/>
      <c r="AB515" s="105"/>
      <c r="AC515" s="160"/>
      <c r="AD515" s="160"/>
      <c r="AE515" s="105"/>
      <c r="AF515" s="160"/>
      <c r="AG515" s="160"/>
      <c r="AH515" s="105"/>
      <c r="AI515" s="160"/>
      <c r="AJ515" s="138"/>
      <c r="AK515" s="105"/>
      <c r="AL515" s="230"/>
      <c r="AM515" s="138"/>
      <c r="AN515" s="105"/>
      <c r="AO515" s="232"/>
      <c r="AP515" s="138"/>
      <c r="AQ515" s="103"/>
      <c r="AR515" s="232"/>
      <c r="AS515" s="138"/>
      <c r="BI515" s="158"/>
      <c r="BJ515" s="163"/>
      <c r="BK515" s="163"/>
      <c r="BL515" s="138"/>
      <c r="BM515" s="160"/>
      <c r="BN515" s="176"/>
      <c r="BO515" s="158"/>
      <c r="BP515" s="160"/>
      <c r="BQ515" s="172"/>
      <c r="BR515" s="158"/>
      <c r="BS515" s="158"/>
      <c r="CS515" s="166"/>
      <c r="CT515" s="167"/>
      <c r="CU515" s="158"/>
      <c r="CV515" s="158"/>
      <c r="CY515" s="162"/>
      <c r="CZ515" s="162"/>
      <c r="DA515" s="170"/>
      <c r="DB515" s="184"/>
      <c r="DC515" s="170"/>
      <c r="DZ515" s="234"/>
      <c r="EA515" s="180"/>
      <c r="EB515" s="180"/>
    </row>
    <row r="516" spans="1:132" hidden="1" x14ac:dyDescent="0.2">
      <c r="A516" s="222" t="s">
        <v>952</v>
      </c>
      <c r="B516" s="305" t="s">
        <v>2588</v>
      </c>
      <c r="C516" s="201"/>
      <c r="D516" s="222" t="s">
        <v>952</v>
      </c>
      <c r="E516" s="164"/>
      <c r="F516" s="164"/>
      <c r="G516" s="161"/>
      <c r="H516" s="105"/>
      <c r="I516" s="164"/>
      <c r="J516" s="161"/>
      <c r="K516" s="98"/>
      <c r="L516" s="164"/>
      <c r="M516" s="164"/>
      <c r="N516" s="164"/>
      <c r="O516" s="210"/>
      <c r="P516" s="105"/>
      <c r="Q516" s="102"/>
      <c r="R516" s="102"/>
      <c r="S516" s="105"/>
      <c r="T516" s="160"/>
      <c r="U516" s="160"/>
      <c r="V516" s="105"/>
      <c r="W516" s="160"/>
      <c r="X516" s="160"/>
      <c r="Y516" s="105"/>
      <c r="Z516" s="160"/>
      <c r="AA516" s="160"/>
      <c r="AB516" s="105"/>
      <c r="AC516" s="160"/>
      <c r="AD516" s="160"/>
      <c r="AE516" s="105"/>
      <c r="AF516" s="160"/>
      <c r="AG516" s="160"/>
      <c r="AH516" s="105"/>
      <c r="AI516" s="160"/>
      <c r="AJ516" s="160"/>
      <c r="AK516" s="105"/>
      <c r="AL516" s="160"/>
      <c r="AM516" s="160"/>
      <c r="AN516" s="105"/>
      <c r="AO516" s="160"/>
      <c r="AP516" s="160"/>
      <c r="AQ516" s="103"/>
      <c r="AR516" s="160"/>
      <c r="AS516" s="160"/>
      <c r="BI516" s="158"/>
      <c r="BJ516" s="163"/>
      <c r="BK516" s="163"/>
      <c r="BL516" s="138"/>
      <c r="BM516" s="160"/>
      <c r="BN516" s="176"/>
      <c r="BO516" s="158"/>
      <c r="BP516" s="160"/>
      <c r="BQ516" s="172"/>
      <c r="BR516" s="158"/>
      <c r="BS516" s="158"/>
      <c r="CS516" s="166"/>
      <c r="CT516" s="167"/>
      <c r="CU516" s="158"/>
      <c r="CV516" s="158"/>
      <c r="CY516" s="190"/>
      <c r="CZ516" s="159"/>
      <c r="DA516" s="170"/>
      <c r="DB516" s="184"/>
      <c r="DC516" s="170"/>
      <c r="DZ516" s="234"/>
      <c r="EA516" s="180"/>
      <c r="EB516" s="180"/>
    </row>
    <row r="517" spans="1:132" hidden="1" x14ac:dyDescent="0.2">
      <c r="A517" s="222" t="s">
        <v>952</v>
      </c>
      <c r="B517" s="305" t="s">
        <v>2589</v>
      </c>
      <c r="C517" s="201"/>
      <c r="D517" s="222" t="s">
        <v>952</v>
      </c>
      <c r="E517" s="164"/>
      <c r="F517" s="164"/>
      <c r="G517" s="161"/>
      <c r="H517" s="105"/>
      <c r="I517" s="164"/>
      <c r="J517" s="161"/>
      <c r="K517" s="98"/>
      <c r="L517" s="164"/>
      <c r="M517" s="164"/>
      <c r="N517" s="164"/>
      <c r="O517" s="210"/>
      <c r="P517" s="105"/>
      <c r="Q517" s="102"/>
      <c r="R517" s="102"/>
      <c r="S517" s="105"/>
      <c r="T517" s="160"/>
      <c r="U517" s="160"/>
      <c r="V517" s="105"/>
      <c r="W517" s="160"/>
      <c r="X517" s="160"/>
      <c r="Y517" s="105"/>
      <c r="Z517" s="160"/>
      <c r="AA517" s="160"/>
      <c r="AB517" s="105"/>
      <c r="AC517" s="160"/>
      <c r="AD517" s="160"/>
      <c r="AE517" s="105"/>
      <c r="AF517" s="160"/>
      <c r="AG517" s="160"/>
      <c r="AH517" s="105"/>
      <c r="AI517" s="160"/>
      <c r="AJ517" s="160"/>
      <c r="AK517" s="105"/>
      <c r="AL517" s="160"/>
      <c r="AM517" s="160"/>
      <c r="AN517" s="105"/>
      <c r="AO517" s="160"/>
      <c r="AP517" s="160"/>
      <c r="AQ517" s="103"/>
      <c r="AR517" s="160"/>
      <c r="AS517" s="160"/>
      <c r="BI517" s="158"/>
      <c r="BJ517" s="163"/>
      <c r="BK517" s="163"/>
      <c r="BL517" s="138"/>
      <c r="BM517" s="160"/>
      <c r="BN517" s="176"/>
      <c r="BO517" s="158"/>
      <c r="BP517" s="160"/>
      <c r="BQ517" s="172"/>
      <c r="BR517" s="158"/>
      <c r="BS517" s="158"/>
      <c r="CS517" s="166"/>
      <c r="CT517" s="167"/>
      <c r="CU517" s="158"/>
      <c r="CV517" s="158"/>
      <c r="CY517" s="162"/>
      <c r="CZ517" s="162"/>
      <c r="DA517" s="170"/>
      <c r="DB517" s="184"/>
      <c r="DC517" s="170"/>
      <c r="DZ517" s="234"/>
      <c r="EA517" s="180"/>
      <c r="EB517" s="180"/>
    </row>
    <row r="518" spans="1:132" hidden="1" x14ac:dyDescent="0.2">
      <c r="A518" s="222" t="s">
        <v>952</v>
      </c>
      <c r="B518" s="305" t="s">
        <v>2590</v>
      </c>
      <c r="C518" s="201"/>
      <c r="D518" s="222" t="s">
        <v>952</v>
      </c>
      <c r="E518" s="164"/>
      <c r="F518" s="164"/>
      <c r="G518" s="161"/>
      <c r="H518" s="105"/>
      <c r="I518" s="164"/>
      <c r="J518" s="161"/>
      <c r="K518" s="98"/>
      <c r="L518" s="164"/>
      <c r="M518" s="164"/>
      <c r="N518" s="164"/>
      <c r="O518" s="210"/>
      <c r="P518" s="105"/>
      <c r="Q518" s="102"/>
      <c r="R518" s="102"/>
      <c r="S518" s="105"/>
      <c r="T518" s="160"/>
      <c r="U518" s="160"/>
      <c r="V518" s="105"/>
      <c r="W518" s="160"/>
      <c r="X518" s="160"/>
      <c r="Y518" s="105"/>
      <c r="Z518" s="160"/>
      <c r="AA518" s="160"/>
      <c r="AB518" s="105"/>
      <c r="AC518" s="160"/>
      <c r="AD518" s="160"/>
      <c r="AE518" s="105"/>
      <c r="AF518" s="160"/>
      <c r="AG518" s="160"/>
      <c r="AH518" s="105"/>
      <c r="AI518" s="160"/>
      <c r="AJ518" s="160"/>
      <c r="AK518" s="105"/>
      <c r="AL518" s="160"/>
      <c r="AM518" s="160"/>
      <c r="AN518" s="105"/>
      <c r="AO518" s="160"/>
      <c r="AP518" s="160"/>
      <c r="AQ518" s="103"/>
      <c r="AR518" s="160"/>
      <c r="AS518" s="160"/>
      <c r="BI518" s="158"/>
      <c r="BJ518" s="163"/>
      <c r="BK518" s="163"/>
      <c r="BL518" s="138"/>
      <c r="BM518" s="160"/>
      <c r="BN518" s="176"/>
      <c r="BO518" s="158"/>
      <c r="BP518" s="160"/>
      <c r="BQ518" s="172"/>
      <c r="BR518" s="158"/>
      <c r="BS518" s="158"/>
      <c r="CS518" s="166"/>
      <c r="CT518" s="167"/>
      <c r="CU518" s="158"/>
      <c r="CV518" s="158"/>
      <c r="CY518" s="162"/>
      <c r="CZ518" s="162"/>
      <c r="DA518" s="170"/>
      <c r="DB518" s="184"/>
      <c r="DC518" s="170"/>
      <c r="DZ518" s="234"/>
      <c r="EA518" s="180"/>
      <c r="EB518" s="180"/>
    </row>
    <row r="519" spans="1:132" hidden="1" x14ac:dyDescent="0.2">
      <c r="A519" s="222" t="s">
        <v>952</v>
      </c>
      <c r="B519" s="305" t="s">
        <v>2591</v>
      </c>
      <c r="C519" s="203"/>
      <c r="D519" s="222" t="s">
        <v>952</v>
      </c>
      <c r="E519" s="164"/>
      <c r="F519" s="164"/>
      <c r="G519" s="161"/>
      <c r="H519" s="105"/>
      <c r="I519" s="164"/>
      <c r="J519" s="161"/>
      <c r="K519" s="98"/>
      <c r="L519" s="164"/>
      <c r="M519" s="164"/>
      <c r="N519" s="164"/>
      <c r="O519" s="233"/>
      <c r="P519" s="105"/>
      <c r="Q519" s="102"/>
      <c r="R519" s="102"/>
      <c r="S519" s="105"/>
      <c r="T519" s="160"/>
      <c r="U519" s="160"/>
      <c r="V519" s="105"/>
      <c r="W519" s="160"/>
      <c r="X519" s="160"/>
      <c r="Y519" s="105"/>
      <c r="Z519" s="160"/>
      <c r="AA519" s="160"/>
      <c r="AB519" s="105"/>
      <c r="AC519" s="160"/>
      <c r="AD519" s="160"/>
      <c r="AE519" s="105"/>
      <c r="AF519" s="160"/>
      <c r="AG519" s="160"/>
      <c r="AH519" s="105"/>
      <c r="AI519" s="160"/>
      <c r="AJ519" s="160"/>
      <c r="AK519" s="105"/>
      <c r="AL519" s="102"/>
      <c r="AM519" s="102"/>
      <c r="AN519" s="105"/>
      <c r="AO519" s="160"/>
      <c r="AP519" s="160"/>
      <c r="AQ519" s="103"/>
      <c r="AR519" s="160"/>
      <c r="AS519" s="160"/>
      <c r="BI519" s="158"/>
      <c r="BJ519" s="163"/>
      <c r="BK519" s="163"/>
      <c r="BL519" s="138"/>
      <c r="BM519" s="160"/>
      <c r="BN519" s="176"/>
      <c r="BO519" s="158"/>
      <c r="BP519" s="160"/>
      <c r="BQ519" s="172"/>
      <c r="BR519" s="158"/>
      <c r="BS519" s="158"/>
      <c r="CS519" s="166"/>
      <c r="CT519" s="168"/>
      <c r="CU519" s="158"/>
      <c r="CV519" s="158"/>
      <c r="CY519" s="162"/>
      <c r="CZ519" s="162"/>
      <c r="DA519" s="170"/>
      <c r="DB519" s="184"/>
      <c r="DC519" s="170"/>
      <c r="DZ519" s="234"/>
      <c r="EA519" s="159"/>
      <c r="EB519" s="159"/>
    </row>
    <row r="520" spans="1:132" hidden="1" x14ac:dyDescent="0.2">
      <c r="A520" s="222" t="s">
        <v>952</v>
      </c>
      <c r="B520" s="305" t="s">
        <v>2592</v>
      </c>
      <c r="C520" s="201"/>
      <c r="D520" s="222" t="s">
        <v>952</v>
      </c>
      <c r="E520" s="164"/>
      <c r="F520" s="108"/>
      <c r="G520" s="161"/>
      <c r="H520" s="105"/>
      <c r="I520" s="164"/>
      <c r="J520" s="161"/>
      <c r="K520" s="98"/>
      <c r="L520" s="164"/>
      <c r="M520" s="164"/>
      <c r="N520" s="164"/>
      <c r="O520" s="138"/>
      <c r="P520" s="105"/>
      <c r="Q520" s="102"/>
      <c r="R520" s="102"/>
      <c r="S520" s="105"/>
      <c r="T520" s="160"/>
      <c r="U520" s="160"/>
      <c r="V520" s="105"/>
      <c r="W520" s="160"/>
      <c r="X520" s="160"/>
      <c r="Y520" s="105"/>
      <c r="Z520" s="160"/>
      <c r="AA520" s="160"/>
      <c r="AB520" s="105"/>
      <c r="AC520" s="160"/>
      <c r="AD520" s="160"/>
      <c r="AE520" s="105"/>
      <c r="AF520" s="160"/>
      <c r="AG520" s="160"/>
      <c r="AH520" s="105"/>
      <c r="AI520" s="160"/>
      <c r="AJ520" s="160"/>
      <c r="AK520" s="105"/>
      <c r="AL520" s="230"/>
      <c r="AM520" s="138"/>
      <c r="AN520" s="105"/>
      <c r="AO520" s="138"/>
      <c r="AP520" s="138"/>
      <c r="AQ520" s="103"/>
      <c r="AR520" s="138"/>
      <c r="AS520" s="138"/>
      <c r="BI520" s="162"/>
      <c r="BJ520" s="158"/>
      <c r="BK520" s="162"/>
      <c r="BL520" s="138"/>
      <c r="BM520" s="160"/>
      <c r="BN520" s="176"/>
      <c r="BO520" s="158"/>
      <c r="BP520" s="160"/>
      <c r="BQ520" s="172"/>
      <c r="BR520" s="158"/>
      <c r="BS520" s="158"/>
      <c r="CS520" s="151"/>
      <c r="CT520" s="167"/>
      <c r="CU520" s="158"/>
      <c r="CV520" s="158"/>
      <c r="CY520" s="162"/>
      <c r="CZ520" s="162"/>
      <c r="DA520" s="170"/>
      <c r="DB520" s="184"/>
      <c r="DC520" s="170"/>
      <c r="DZ520" s="234"/>
      <c r="EA520" s="235"/>
      <c r="EB520" s="235"/>
    </row>
    <row r="521" spans="1:132" hidden="1" x14ac:dyDescent="0.2">
      <c r="A521" s="222" t="s">
        <v>952</v>
      </c>
      <c r="B521" s="305" t="s">
        <v>2593</v>
      </c>
      <c r="C521" s="213"/>
      <c r="D521" s="222" t="s">
        <v>952</v>
      </c>
      <c r="E521" s="213"/>
      <c r="F521" s="213"/>
      <c r="G521" s="213"/>
      <c r="H521" s="228"/>
      <c r="I521" s="213"/>
      <c r="J521" s="213"/>
      <c r="K521" s="213"/>
      <c r="L521" s="213"/>
      <c r="M521" s="213"/>
      <c r="N521" s="213"/>
      <c r="O521" s="159"/>
      <c r="P521" s="164"/>
      <c r="Q521" s="159"/>
      <c r="R521" s="159"/>
      <c r="S521" s="164"/>
      <c r="T521" s="159"/>
      <c r="U521" s="159"/>
      <c r="V521" s="164"/>
      <c r="W521" s="159"/>
      <c r="X521" s="159"/>
      <c r="Y521" s="164"/>
      <c r="Z521" s="159"/>
      <c r="AA521" s="159"/>
      <c r="AB521" s="164"/>
      <c r="AC521" s="159"/>
      <c r="AD521" s="159"/>
      <c r="AE521" s="164"/>
      <c r="AF521" s="159"/>
      <c r="AG521" s="159"/>
      <c r="BI521" s="159"/>
      <c r="BJ521" s="159"/>
      <c r="BK521" s="159"/>
      <c r="BL521" s="159"/>
      <c r="BM521" s="159"/>
      <c r="BN521" s="159"/>
      <c r="BO521" s="159"/>
      <c r="BP521" s="159"/>
      <c r="BQ521" s="159"/>
      <c r="CS521" s="151"/>
      <c r="CT521" s="159"/>
      <c r="CU521" s="159"/>
      <c r="CV521" s="159"/>
      <c r="CY521" s="159"/>
      <c r="CZ521" s="159"/>
      <c r="DA521" s="170"/>
      <c r="DB521" s="184"/>
      <c r="DC521" s="170"/>
      <c r="DZ521" s="234"/>
      <c r="EA521" s="108"/>
    </row>
    <row r="522" spans="1:132" hidden="1" x14ac:dyDescent="0.2">
      <c r="A522" s="222" t="s">
        <v>952</v>
      </c>
      <c r="B522" s="305" t="s">
        <v>2594</v>
      </c>
      <c r="C522" s="213"/>
      <c r="D522" s="222" t="s">
        <v>952</v>
      </c>
      <c r="E522" s="213"/>
      <c r="F522" s="213"/>
      <c r="G522" s="213"/>
      <c r="H522" s="228"/>
      <c r="I522" s="213"/>
      <c r="J522" s="213"/>
      <c r="K522" s="213"/>
      <c r="L522" s="213"/>
      <c r="M522" s="213"/>
      <c r="N522" s="213"/>
      <c r="O522" s="159"/>
      <c r="P522" s="164"/>
      <c r="Q522" s="159"/>
      <c r="R522" s="159"/>
      <c r="S522" s="164"/>
      <c r="T522" s="159"/>
      <c r="U522" s="159"/>
      <c r="V522" s="164"/>
      <c r="W522" s="159"/>
      <c r="X522" s="159"/>
      <c r="Y522" s="164"/>
      <c r="Z522" s="159"/>
      <c r="AA522" s="159"/>
      <c r="AB522" s="164"/>
      <c r="AC522" s="159"/>
      <c r="AD522" s="159"/>
      <c r="AE522" s="164"/>
      <c r="AF522" s="159"/>
      <c r="AG522" s="159"/>
      <c r="BI522" s="159"/>
      <c r="BJ522" s="159"/>
      <c r="BK522" s="159"/>
      <c r="BL522" s="159"/>
      <c r="BM522" s="159"/>
      <c r="BN522" s="159"/>
      <c r="BO522" s="159"/>
      <c r="BP522" s="159"/>
      <c r="BQ522" s="159"/>
      <c r="CS522" s="151"/>
      <c r="CT522" s="159"/>
      <c r="CU522" s="159"/>
      <c r="CV522" s="159"/>
      <c r="CY522" s="159"/>
      <c r="CZ522" s="159"/>
      <c r="DA522" s="170"/>
      <c r="DB522" s="184"/>
      <c r="DC522" s="170"/>
      <c r="DZ522" s="234"/>
      <c r="EA522" s="108"/>
    </row>
    <row r="523" spans="1:132" hidden="1" x14ac:dyDescent="0.2">
      <c r="A523" s="222" t="s">
        <v>952</v>
      </c>
      <c r="B523" s="305" t="s">
        <v>2595</v>
      </c>
      <c r="C523" s="213"/>
      <c r="D523" s="222" t="s">
        <v>952</v>
      </c>
      <c r="E523" s="213"/>
      <c r="F523" s="213"/>
      <c r="G523" s="213"/>
      <c r="H523" s="228"/>
      <c r="I523" s="213"/>
      <c r="J523" s="213"/>
      <c r="K523" s="213"/>
      <c r="L523" s="213"/>
      <c r="M523" s="213"/>
      <c r="N523" s="213"/>
      <c r="O523" s="159"/>
      <c r="P523" s="164"/>
      <c r="Q523" s="159"/>
      <c r="R523" s="159"/>
      <c r="S523" s="164"/>
      <c r="T523" s="159"/>
      <c r="U523" s="159"/>
      <c r="V523" s="164"/>
      <c r="W523" s="159"/>
      <c r="X523" s="159"/>
      <c r="Y523" s="164"/>
      <c r="Z523" s="159"/>
      <c r="AA523" s="159"/>
      <c r="AB523" s="164"/>
      <c r="AC523" s="159"/>
      <c r="AD523" s="159"/>
      <c r="AE523" s="164"/>
      <c r="AF523" s="159"/>
      <c r="AG523" s="159"/>
      <c r="BI523" s="159"/>
      <c r="BJ523" s="159"/>
      <c r="BK523" s="159"/>
      <c r="BL523" s="159"/>
      <c r="BM523" s="159"/>
      <c r="BN523" s="159"/>
      <c r="BO523" s="159"/>
      <c r="BP523" s="159"/>
      <c r="BQ523" s="159"/>
      <c r="CS523" s="151"/>
      <c r="CT523" s="159"/>
      <c r="CU523" s="159"/>
      <c r="CV523" s="159"/>
      <c r="CY523" s="159"/>
      <c r="CZ523" s="159"/>
      <c r="DA523" s="170"/>
      <c r="DB523" s="184"/>
      <c r="DC523" s="170"/>
      <c r="DZ523" s="234"/>
      <c r="EA523" s="108"/>
    </row>
    <row r="524" spans="1:132" hidden="1" x14ac:dyDescent="0.2">
      <c r="A524" s="222" t="s">
        <v>952</v>
      </c>
      <c r="B524" s="305" t="s">
        <v>2596</v>
      </c>
      <c r="C524" s="213"/>
      <c r="D524" s="222" t="s">
        <v>952</v>
      </c>
      <c r="E524" s="213"/>
      <c r="F524" s="213"/>
      <c r="G524" s="213"/>
      <c r="H524" s="228"/>
      <c r="I524" s="213"/>
      <c r="J524" s="213"/>
      <c r="K524" s="213"/>
      <c r="L524" s="213"/>
      <c r="M524" s="213"/>
      <c r="N524" s="213"/>
      <c r="O524" s="159"/>
      <c r="P524" s="164"/>
      <c r="Q524" s="159"/>
      <c r="R524" s="159"/>
      <c r="S524" s="164"/>
      <c r="T524" s="159"/>
      <c r="U524" s="159"/>
      <c r="V524" s="164"/>
      <c r="W524" s="159"/>
      <c r="X524" s="159"/>
      <c r="Y524" s="164"/>
      <c r="Z524" s="159"/>
      <c r="AA524" s="159"/>
      <c r="AB524" s="164"/>
      <c r="AC524" s="159"/>
      <c r="AD524" s="159"/>
      <c r="AE524" s="164"/>
      <c r="AF524" s="159"/>
      <c r="AG524" s="159"/>
      <c r="BI524" s="159"/>
      <c r="BJ524" s="159"/>
      <c r="BK524" s="159"/>
      <c r="BL524" s="159"/>
      <c r="BM524" s="159"/>
      <c r="BN524" s="159"/>
      <c r="BO524" s="159"/>
      <c r="BP524" s="159"/>
      <c r="BQ524" s="159"/>
      <c r="CS524" s="151"/>
      <c r="CT524" s="159"/>
      <c r="CU524" s="159"/>
      <c r="CV524" s="159"/>
      <c r="CY524" s="159"/>
      <c r="CZ524" s="159"/>
      <c r="DA524" s="170"/>
      <c r="DB524" s="184"/>
      <c r="DC524" s="170"/>
      <c r="DZ524" s="234"/>
      <c r="EA524" s="108"/>
    </row>
    <row r="525" spans="1:132" hidden="1" x14ac:dyDescent="0.2">
      <c r="A525" s="222" t="s">
        <v>952</v>
      </c>
      <c r="B525" s="305" t="s">
        <v>2597</v>
      </c>
      <c r="C525" s="213"/>
      <c r="D525" s="222" t="s">
        <v>952</v>
      </c>
      <c r="E525" s="213"/>
      <c r="F525" s="213"/>
      <c r="G525" s="213"/>
      <c r="H525" s="228"/>
      <c r="I525" s="213"/>
      <c r="J525" s="213"/>
      <c r="K525" s="213"/>
      <c r="L525" s="213"/>
      <c r="M525" s="213"/>
      <c r="N525" s="213"/>
      <c r="O525" s="159"/>
      <c r="P525" s="164"/>
      <c r="Q525" s="159"/>
      <c r="R525" s="159"/>
      <c r="S525" s="164"/>
      <c r="T525" s="159"/>
      <c r="U525" s="159"/>
      <c r="V525" s="164"/>
      <c r="W525" s="159"/>
      <c r="X525" s="159"/>
      <c r="Y525" s="164"/>
      <c r="Z525" s="159"/>
      <c r="AA525" s="159"/>
      <c r="AB525" s="164"/>
      <c r="AC525" s="159"/>
      <c r="AD525" s="159"/>
      <c r="AE525" s="164"/>
      <c r="AF525" s="159"/>
      <c r="AG525" s="159"/>
      <c r="BI525" s="159"/>
      <c r="BJ525" s="159"/>
      <c r="BK525" s="159"/>
      <c r="BL525" s="159"/>
      <c r="BM525" s="159"/>
      <c r="BN525" s="159"/>
      <c r="BO525" s="159"/>
      <c r="BP525" s="159"/>
      <c r="BQ525" s="159"/>
      <c r="CS525" s="151"/>
      <c r="CT525" s="159"/>
      <c r="CU525" s="159"/>
      <c r="CV525" s="159"/>
      <c r="CY525" s="159"/>
      <c r="CZ525" s="159"/>
      <c r="DA525" s="170"/>
      <c r="DB525" s="184"/>
      <c r="DC525" s="170"/>
      <c r="DZ525" s="234"/>
      <c r="EA525" s="108"/>
    </row>
    <row r="526" spans="1:132" hidden="1" x14ac:dyDescent="0.2">
      <c r="A526" s="222" t="s">
        <v>952</v>
      </c>
      <c r="B526" s="305" t="s">
        <v>2598</v>
      </c>
      <c r="C526" s="213"/>
      <c r="D526" s="222" t="s">
        <v>952</v>
      </c>
      <c r="E526" s="213"/>
      <c r="F526" s="213"/>
      <c r="G526" s="213"/>
      <c r="H526" s="228"/>
      <c r="I526" s="213"/>
      <c r="J526" s="213"/>
      <c r="K526" s="213"/>
      <c r="L526" s="213"/>
      <c r="M526" s="213"/>
      <c r="N526" s="213"/>
      <c r="O526" s="159"/>
      <c r="P526" s="164"/>
      <c r="Q526" s="159"/>
      <c r="R526" s="159"/>
      <c r="S526" s="164"/>
      <c r="T526" s="159"/>
      <c r="U526" s="159"/>
      <c r="V526" s="164"/>
      <c r="W526" s="159"/>
      <c r="X526" s="159"/>
      <c r="Y526" s="164"/>
      <c r="Z526" s="159"/>
      <c r="AA526" s="159"/>
      <c r="AB526" s="164"/>
      <c r="AC526" s="159"/>
      <c r="AD526" s="159"/>
      <c r="AE526" s="164"/>
      <c r="AF526" s="159"/>
      <c r="AG526" s="159"/>
      <c r="BI526" s="159"/>
      <c r="BJ526" s="159"/>
      <c r="BK526" s="159"/>
      <c r="BL526" s="159"/>
      <c r="BM526" s="159"/>
      <c r="BN526" s="159"/>
      <c r="BO526" s="159"/>
      <c r="BP526" s="159"/>
      <c r="BQ526" s="159"/>
      <c r="CS526" s="151"/>
      <c r="CT526" s="159"/>
      <c r="CU526" s="159"/>
      <c r="CV526" s="159"/>
      <c r="CY526" s="159"/>
      <c r="CZ526" s="159"/>
      <c r="DA526" s="170"/>
      <c r="DB526" s="184"/>
      <c r="DC526" s="170"/>
      <c r="DZ526" s="234"/>
      <c r="EA526" s="108"/>
    </row>
    <row r="527" spans="1:132" hidden="1" x14ac:dyDescent="0.2">
      <c r="A527" s="222" t="s">
        <v>952</v>
      </c>
      <c r="B527" s="305" t="s">
        <v>2599</v>
      </c>
      <c r="C527" s="213"/>
      <c r="D527" s="222" t="s">
        <v>952</v>
      </c>
      <c r="E527" s="213"/>
      <c r="F527" s="213"/>
      <c r="G527" s="213"/>
      <c r="H527" s="228"/>
      <c r="I527" s="213"/>
      <c r="J527" s="213"/>
      <c r="K527" s="213"/>
      <c r="L527" s="213"/>
      <c r="M527" s="213"/>
      <c r="N527" s="213"/>
      <c r="O527" s="159"/>
      <c r="P527" s="164"/>
      <c r="Q527" s="159"/>
      <c r="R527" s="159"/>
      <c r="S527" s="164"/>
      <c r="T527" s="159"/>
      <c r="U527" s="159"/>
      <c r="V527" s="164"/>
      <c r="W527" s="159"/>
      <c r="X527" s="159"/>
      <c r="Y527" s="164"/>
      <c r="Z527" s="159"/>
      <c r="AA527" s="159"/>
      <c r="AB527" s="164"/>
      <c r="AC527" s="159"/>
      <c r="AD527" s="159"/>
      <c r="AE527" s="164"/>
      <c r="AF527" s="159"/>
      <c r="AG527" s="159"/>
      <c r="BI527" s="159"/>
      <c r="BJ527" s="159"/>
      <c r="BK527" s="159"/>
      <c r="BL527" s="159"/>
      <c r="BM527" s="159"/>
      <c r="BN527" s="159"/>
      <c r="BO527" s="159"/>
      <c r="BP527" s="159"/>
      <c r="BQ527" s="159"/>
      <c r="CS527" s="151"/>
      <c r="CT527" s="159"/>
      <c r="CU527" s="159"/>
      <c r="CV527" s="159"/>
      <c r="CY527" s="159"/>
      <c r="CZ527" s="159"/>
      <c r="DA527" s="170"/>
      <c r="DB527" s="184"/>
      <c r="DC527" s="170"/>
      <c r="DZ527" s="234"/>
      <c r="EA527" s="108"/>
    </row>
    <row r="528" spans="1:132" hidden="1" x14ac:dyDescent="0.2">
      <c r="A528" s="222" t="s">
        <v>952</v>
      </c>
      <c r="B528" s="305" t="s">
        <v>2600</v>
      </c>
      <c r="C528" s="213"/>
      <c r="D528" s="222" t="s">
        <v>952</v>
      </c>
      <c r="E528" s="213"/>
      <c r="F528" s="213"/>
      <c r="G528" s="213"/>
      <c r="H528" s="228"/>
      <c r="I528" s="213"/>
      <c r="J528" s="213"/>
      <c r="K528" s="213"/>
      <c r="L528" s="213"/>
      <c r="M528" s="213"/>
      <c r="N528" s="213"/>
      <c r="O528" s="159"/>
      <c r="P528" s="164"/>
      <c r="Q528" s="159"/>
      <c r="R528" s="159"/>
      <c r="S528" s="164"/>
      <c r="T528" s="159"/>
      <c r="U528" s="159"/>
      <c r="V528" s="164"/>
      <c r="W528" s="159"/>
      <c r="X528" s="159"/>
      <c r="Y528" s="164"/>
      <c r="Z528" s="159"/>
      <c r="AA528" s="159"/>
      <c r="AB528" s="164"/>
      <c r="AC528" s="159"/>
      <c r="AD528" s="159"/>
      <c r="AE528" s="164"/>
      <c r="AF528" s="159"/>
      <c r="AG528" s="159"/>
      <c r="BI528" s="159"/>
      <c r="BJ528" s="159"/>
      <c r="BK528" s="159"/>
      <c r="BL528" s="159"/>
      <c r="BM528" s="159"/>
      <c r="BN528" s="159"/>
      <c r="BO528" s="159"/>
      <c r="BP528" s="159"/>
      <c r="BQ528" s="159"/>
      <c r="CS528" s="151"/>
      <c r="CT528" s="159"/>
      <c r="CU528" s="159"/>
      <c r="CV528" s="159"/>
      <c r="CY528" s="159"/>
      <c r="CZ528" s="159"/>
      <c r="DA528" s="170"/>
      <c r="DB528" s="184"/>
      <c r="DC528" s="170"/>
      <c r="DZ528" s="234"/>
      <c r="EA528" s="108"/>
    </row>
    <row r="529" spans="1:131" hidden="1" x14ac:dyDescent="0.2">
      <c r="A529" s="222" t="s">
        <v>952</v>
      </c>
      <c r="B529" s="305" t="s">
        <v>2601</v>
      </c>
      <c r="C529" s="213"/>
      <c r="D529" s="222" t="s">
        <v>952</v>
      </c>
      <c r="E529" s="213"/>
      <c r="F529" s="213"/>
      <c r="G529" s="213"/>
      <c r="H529" s="228"/>
      <c r="I529" s="213"/>
      <c r="J529" s="213"/>
      <c r="K529" s="213"/>
      <c r="L529" s="213"/>
      <c r="M529" s="213"/>
      <c r="N529" s="213"/>
      <c r="O529" s="159"/>
      <c r="P529" s="164"/>
      <c r="Q529" s="159"/>
      <c r="R529" s="159"/>
      <c r="S529" s="164"/>
      <c r="T529" s="159"/>
      <c r="U529" s="159"/>
      <c r="V529" s="164"/>
      <c r="W529" s="159"/>
      <c r="X529" s="159"/>
      <c r="Y529" s="164"/>
      <c r="Z529" s="159"/>
      <c r="AA529" s="159"/>
      <c r="AB529" s="164"/>
      <c r="AC529" s="159"/>
      <c r="AD529" s="159"/>
      <c r="AE529" s="164"/>
      <c r="AF529" s="159"/>
      <c r="AG529" s="159"/>
      <c r="BI529" s="159"/>
      <c r="BJ529" s="159"/>
      <c r="BK529" s="159"/>
      <c r="BL529" s="159"/>
      <c r="BM529" s="159"/>
      <c r="BN529" s="159"/>
      <c r="BO529" s="159"/>
      <c r="BP529" s="159"/>
      <c r="BQ529" s="159"/>
      <c r="CS529" s="151"/>
      <c r="CT529" s="159"/>
      <c r="CU529" s="159"/>
      <c r="CV529" s="159"/>
      <c r="CY529" s="159"/>
      <c r="CZ529" s="159"/>
      <c r="DA529" s="170"/>
      <c r="DB529" s="184"/>
      <c r="DC529" s="170"/>
      <c r="DZ529" s="234"/>
      <c r="EA529" s="108"/>
    </row>
    <row r="530" spans="1:131" hidden="1" x14ac:dyDescent="0.2">
      <c r="A530" s="222" t="s">
        <v>952</v>
      </c>
      <c r="B530" s="305" t="s">
        <v>2602</v>
      </c>
      <c r="C530" s="213"/>
      <c r="D530" s="222" t="s">
        <v>952</v>
      </c>
      <c r="E530" s="213"/>
      <c r="F530" s="213"/>
      <c r="G530" s="213"/>
      <c r="H530" s="228"/>
      <c r="I530" s="213"/>
      <c r="J530" s="213"/>
      <c r="K530" s="213"/>
      <c r="L530" s="213"/>
      <c r="M530" s="213"/>
      <c r="N530" s="213"/>
      <c r="O530" s="159"/>
      <c r="P530" s="164"/>
      <c r="Q530" s="159"/>
      <c r="R530" s="159"/>
      <c r="S530" s="164"/>
      <c r="T530" s="159"/>
      <c r="U530" s="159"/>
      <c r="V530" s="164"/>
      <c r="W530" s="159"/>
      <c r="X530" s="159"/>
      <c r="Y530" s="164"/>
      <c r="Z530" s="159"/>
      <c r="AA530" s="159"/>
      <c r="AB530" s="164"/>
      <c r="AC530" s="159"/>
      <c r="AD530" s="159"/>
      <c r="AE530" s="164"/>
      <c r="AF530" s="159"/>
      <c r="AG530" s="159"/>
      <c r="BI530" s="159"/>
      <c r="BJ530" s="159"/>
      <c r="BK530" s="159"/>
      <c r="BL530" s="159"/>
      <c r="BM530" s="159"/>
      <c r="BN530" s="159"/>
      <c r="BO530" s="159"/>
      <c r="BP530" s="159"/>
      <c r="BQ530" s="159"/>
      <c r="CS530" s="151"/>
      <c r="CT530" s="159"/>
      <c r="CU530" s="159"/>
      <c r="CV530" s="159"/>
      <c r="CY530" s="159"/>
      <c r="CZ530" s="159"/>
      <c r="DA530" s="170"/>
      <c r="DB530" s="184"/>
      <c r="DC530" s="170"/>
      <c r="DZ530" s="234"/>
      <c r="EA530" s="108"/>
    </row>
    <row r="531" spans="1:131" hidden="1" x14ac:dyDescent="0.2">
      <c r="A531" s="222" t="s">
        <v>952</v>
      </c>
      <c r="B531" s="305" t="s">
        <v>2603</v>
      </c>
      <c r="C531" s="213"/>
      <c r="D531" s="222" t="s">
        <v>952</v>
      </c>
      <c r="E531" s="213"/>
      <c r="F531" s="213"/>
      <c r="G531" s="213"/>
      <c r="H531" s="228"/>
      <c r="I531" s="213"/>
      <c r="J531" s="213"/>
      <c r="K531" s="213"/>
      <c r="L531" s="213"/>
      <c r="M531" s="213"/>
      <c r="N531" s="213"/>
      <c r="O531" s="159"/>
      <c r="P531" s="164"/>
      <c r="Q531" s="159"/>
      <c r="R531" s="159"/>
      <c r="S531" s="164"/>
      <c r="T531" s="159"/>
      <c r="U531" s="159"/>
      <c r="V531" s="164"/>
      <c r="W531" s="159"/>
      <c r="X531" s="159"/>
      <c r="Y531" s="164"/>
      <c r="Z531" s="159"/>
      <c r="AA531" s="159"/>
      <c r="AB531" s="164"/>
      <c r="AC531" s="159"/>
      <c r="AD531" s="159"/>
      <c r="AE531" s="164"/>
      <c r="AF531" s="159"/>
      <c r="AG531" s="159"/>
      <c r="BI531" s="159"/>
      <c r="BJ531" s="159"/>
      <c r="BK531" s="159"/>
      <c r="BL531" s="159"/>
      <c r="BM531" s="159"/>
      <c r="BN531" s="159"/>
      <c r="BO531" s="159"/>
      <c r="BP531" s="159"/>
      <c r="BQ531" s="159"/>
      <c r="CS531" s="151"/>
      <c r="CT531" s="159"/>
      <c r="CU531" s="159"/>
      <c r="CV531" s="159"/>
      <c r="CY531" s="159"/>
      <c r="CZ531" s="159"/>
      <c r="DA531" s="170"/>
      <c r="DB531" s="184"/>
      <c r="DC531" s="170"/>
      <c r="DZ531" s="234"/>
      <c r="EA531" s="108"/>
    </row>
    <row r="532" spans="1:131" hidden="1" x14ac:dyDescent="0.2">
      <c r="A532" s="222" t="s">
        <v>952</v>
      </c>
      <c r="B532" s="305" t="s">
        <v>2604</v>
      </c>
      <c r="C532" s="213"/>
      <c r="D532" s="222" t="s">
        <v>952</v>
      </c>
      <c r="E532" s="213"/>
      <c r="F532" s="213"/>
      <c r="G532" s="213"/>
      <c r="H532" s="228"/>
      <c r="I532" s="213"/>
      <c r="J532" s="213"/>
      <c r="K532" s="213"/>
      <c r="L532" s="213"/>
      <c r="M532" s="213"/>
      <c r="N532" s="213"/>
      <c r="O532" s="159"/>
      <c r="P532" s="164"/>
      <c r="Q532" s="159"/>
      <c r="R532" s="159"/>
      <c r="S532" s="164"/>
      <c r="T532" s="159"/>
      <c r="U532" s="159"/>
      <c r="V532" s="164"/>
      <c r="W532" s="159"/>
      <c r="X532" s="159"/>
      <c r="Y532" s="164"/>
      <c r="Z532" s="159"/>
      <c r="AA532" s="159"/>
      <c r="AB532" s="164"/>
      <c r="AC532" s="159"/>
      <c r="AD532" s="159"/>
      <c r="AE532" s="164"/>
      <c r="AF532" s="159"/>
      <c r="AG532" s="159"/>
      <c r="BI532" s="159"/>
      <c r="BJ532" s="159"/>
      <c r="BK532" s="159"/>
      <c r="BL532" s="159"/>
      <c r="BM532" s="159"/>
      <c r="BN532" s="159"/>
      <c r="BO532" s="159"/>
      <c r="BP532" s="159"/>
      <c r="BQ532" s="159"/>
      <c r="CS532" s="151"/>
      <c r="CT532" s="159"/>
      <c r="CU532" s="159"/>
      <c r="CV532" s="159"/>
      <c r="CY532" s="159"/>
      <c r="CZ532" s="159"/>
      <c r="DA532" s="170"/>
      <c r="DB532" s="184"/>
      <c r="DC532" s="170"/>
      <c r="DZ532" s="234"/>
      <c r="EA532" s="108"/>
    </row>
    <row r="533" spans="1:131" hidden="1" x14ac:dyDescent="0.2">
      <c r="A533" s="222" t="s">
        <v>952</v>
      </c>
      <c r="B533" s="305" t="s">
        <v>2605</v>
      </c>
      <c r="C533" s="213"/>
      <c r="D533" s="222" t="s">
        <v>952</v>
      </c>
      <c r="E533" s="213"/>
      <c r="F533" s="213"/>
      <c r="G533" s="213"/>
      <c r="H533" s="228"/>
      <c r="I533" s="213"/>
      <c r="J533" s="213"/>
      <c r="K533" s="213"/>
      <c r="L533" s="213"/>
      <c r="M533" s="213"/>
      <c r="N533" s="213"/>
      <c r="O533" s="159"/>
      <c r="P533" s="164"/>
      <c r="Q533" s="159"/>
      <c r="R533" s="159"/>
      <c r="S533" s="164"/>
      <c r="T533" s="159"/>
      <c r="U533" s="159"/>
      <c r="V533" s="164"/>
      <c r="W533" s="159"/>
      <c r="X533" s="159"/>
      <c r="Y533" s="164"/>
      <c r="Z533" s="159"/>
      <c r="AA533" s="159"/>
      <c r="AB533" s="164"/>
      <c r="AC533" s="159"/>
      <c r="AD533" s="159"/>
      <c r="AE533" s="164"/>
      <c r="AF533" s="159"/>
      <c r="AG533" s="159"/>
      <c r="BI533" s="159"/>
      <c r="BJ533" s="159"/>
      <c r="BK533" s="159"/>
      <c r="BL533" s="159"/>
      <c r="BM533" s="159"/>
      <c r="BN533" s="159"/>
      <c r="BO533" s="159"/>
      <c r="BP533" s="159"/>
      <c r="BQ533" s="159"/>
      <c r="CS533" s="151"/>
      <c r="CT533" s="159"/>
      <c r="CU533" s="159"/>
      <c r="CV533" s="159"/>
      <c r="CY533" s="159"/>
      <c r="CZ533" s="159"/>
      <c r="DA533" s="170"/>
      <c r="DB533" s="184"/>
      <c r="DC533" s="170"/>
      <c r="DZ533" s="234"/>
      <c r="EA533" s="108"/>
    </row>
    <row r="534" spans="1:131" hidden="1" x14ac:dyDescent="0.2">
      <c r="A534" s="222" t="s">
        <v>952</v>
      </c>
      <c r="B534" s="305" t="s">
        <v>2606</v>
      </c>
      <c r="C534" s="213"/>
      <c r="D534" s="222" t="s">
        <v>952</v>
      </c>
      <c r="E534" s="213"/>
      <c r="F534" s="213"/>
      <c r="G534" s="213"/>
      <c r="H534" s="228"/>
      <c r="I534" s="213"/>
      <c r="J534" s="213"/>
      <c r="K534" s="213"/>
      <c r="L534" s="213"/>
      <c r="M534" s="213"/>
      <c r="N534" s="213"/>
      <c r="O534" s="159"/>
      <c r="P534" s="164"/>
      <c r="Q534" s="159"/>
      <c r="R534" s="159"/>
      <c r="S534" s="164"/>
      <c r="T534" s="159"/>
      <c r="U534" s="159"/>
      <c r="V534" s="164"/>
      <c r="W534" s="159"/>
      <c r="X534" s="159"/>
      <c r="Y534" s="164"/>
      <c r="Z534" s="159"/>
      <c r="AA534" s="159"/>
      <c r="AB534" s="164"/>
      <c r="AC534" s="159"/>
      <c r="AD534" s="159"/>
      <c r="AE534" s="164"/>
      <c r="AF534" s="159"/>
      <c r="AG534" s="159"/>
      <c r="BI534" s="159"/>
      <c r="BJ534" s="159"/>
      <c r="BK534" s="159"/>
      <c r="BL534" s="159"/>
      <c r="BM534" s="159"/>
      <c r="BN534" s="159"/>
      <c r="BO534" s="159"/>
      <c r="BP534" s="159"/>
      <c r="BQ534" s="159"/>
      <c r="CS534" s="151"/>
      <c r="CT534" s="159"/>
      <c r="CU534" s="159"/>
      <c r="CV534" s="159"/>
      <c r="CY534" s="159"/>
      <c r="CZ534" s="159"/>
      <c r="DA534" s="170"/>
      <c r="DB534" s="184"/>
      <c r="DC534" s="170"/>
      <c r="DZ534" s="234"/>
      <c r="EA534" s="108"/>
    </row>
    <row r="535" spans="1:131" hidden="1" x14ac:dyDescent="0.2">
      <c r="A535" s="222" t="s">
        <v>952</v>
      </c>
      <c r="B535" s="305" t="s">
        <v>2607</v>
      </c>
      <c r="C535" s="213"/>
      <c r="D535" s="222" t="s">
        <v>952</v>
      </c>
      <c r="E535" s="213"/>
      <c r="F535" s="213"/>
      <c r="G535" s="213"/>
      <c r="H535" s="228"/>
      <c r="I535" s="213"/>
      <c r="J535" s="213"/>
      <c r="K535" s="213"/>
      <c r="L535" s="213"/>
      <c r="M535" s="213"/>
      <c r="N535" s="213"/>
      <c r="O535" s="159"/>
      <c r="P535" s="164"/>
      <c r="Q535" s="159"/>
      <c r="R535" s="159"/>
      <c r="S535" s="164"/>
      <c r="T535" s="159"/>
      <c r="U535" s="159"/>
      <c r="V535" s="164"/>
      <c r="W535" s="159"/>
      <c r="X535" s="159"/>
      <c r="Y535" s="164"/>
      <c r="Z535" s="159"/>
      <c r="AA535" s="159"/>
      <c r="AB535" s="164"/>
      <c r="AC535" s="159"/>
      <c r="AD535" s="159"/>
      <c r="AE535" s="164"/>
      <c r="AF535" s="159"/>
      <c r="AG535" s="159"/>
      <c r="BI535" s="159"/>
      <c r="BJ535" s="159"/>
      <c r="BK535" s="159"/>
      <c r="BL535" s="159"/>
      <c r="BM535" s="159"/>
      <c r="BN535" s="159"/>
      <c r="BO535" s="159"/>
      <c r="BP535" s="159"/>
      <c r="BQ535" s="159"/>
      <c r="CS535" s="151"/>
      <c r="CT535" s="159"/>
      <c r="CU535" s="159"/>
      <c r="CV535" s="159"/>
      <c r="CY535" s="159"/>
      <c r="CZ535" s="159"/>
      <c r="DA535" s="170"/>
      <c r="DB535" s="184"/>
      <c r="DC535" s="170"/>
      <c r="DZ535" s="234"/>
      <c r="EA535" s="108"/>
    </row>
    <row r="536" spans="1:131" hidden="1" x14ac:dyDescent="0.2">
      <c r="A536" s="222" t="s">
        <v>952</v>
      </c>
      <c r="B536" s="305" t="s">
        <v>2608</v>
      </c>
      <c r="C536" s="201"/>
      <c r="D536" s="222" t="s">
        <v>952</v>
      </c>
      <c r="E536" s="164"/>
      <c r="F536" s="164"/>
      <c r="G536" s="98"/>
      <c r="H536" s="105"/>
      <c r="I536" s="164"/>
      <c r="J536" s="98"/>
      <c r="K536" s="98"/>
      <c r="L536" s="164"/>
      <c r="M536" s="164"/>
      <c r="N536" s="164"/>
      <c r="O536" s="138"/>
      <c r="P536" s="105"/>
      <c r="Q536" s="169"/>
      <c r="R536" s="160"/>
      <c r="S536" s="105"/>
      <c r="T536" s="160"/>
      <c r="U536" s="160"/>
      <c r="V536" s="103"/>
      <c r="W536" s="160"/>
      <c r="X536" s="160"/>
      <c r="Y536" s="105"/>
      <c r="Z536" s="160"/>
      <c r="AA536" s="160"/>
      <c r="AB536" s="105"/>
      <c r="AC536" s="160"/>
      <c r="AD536" s="160"/>
      <c r="AE536" s="103"/>
      <c r="AF536" s="160"/>
      <c r="AG536" s="160"/>
      <c r="BI536" s="162"/>
      <c r="BJ536" s="158"/>
      <c r="BK536" s="162"/>
      <c r="BL536" s="138"/>
      <c r="BM536" s="160"/>
      <c r="BN536" s="176"/>
      <c r="BO536" s="158"/>
      <c r="BP536" s="160"/>
      <c r="BQ536" s="172"/>
      <c r="CS536" s="166"/>
      <c r="CT536" s="167"/>
      <c r="CU536" s="158"/>
      <c r="CV536" s="158"/>
      <c r="CY536" s="162"/>
      <c r="CZ536" s="162"/>
      <c r="DA536" s="170"/>
      <c r="DB536" s="184"/>
      <c r="DC536" s="170"/>
      <c r="DZ536" s="234"/>
      <c r="EA536" s="180"/>
    </row>
    <row r="537" spans="1:131" hidden="1" x14ac:dyDescent="0.2">
      <c r="A537" s="222" t="s">
        <v>952</v>
      </c>
      <c r="B537" s="305" t="s">
        <v>2609</v>
      </c>
      <c r="C537" s="201"/>
      <c r="D537" s="222" t="s">
        <v>952</v>
      </c>
      <c r="E537" s="164"/>
      <c r="F537" s="164"/>
      <c r="G537" s="98"/>
      <c r="H537" s="105"/>
      <c r="I537" s="164"/>
      <c r="J537" s="98"/>
      <c r="K537" s="98"/>
      <c r="L537" s="164"/>
      <c r="M537" s="164"/>
      <c r="N537" s="164"/>
      <c r="O537" s="138"/>
      <c r="P537" s="105"/>
      <c r="Q537" s="169"/>
      <c r="R537" s="160"/>
      <c r="S537" s="105"/>
      <c r="T537" s="160"/>
      <c r="U537" s="160"/>
      <c r="V537" s="105"/>
      <c r="W537" s="160"/>
      <c r="X537" s="160"/>
      <c r="Y537" s="103"/>
      <c r="Z537" s="160"/>
      <c r="AA537" s="160"/>
      <c r="AB537" s="105"/>
      <c r="AC537" s="160"/>
      <c r="AD537" s="160"/>
      <c r="AE537" s="103"/>
      <c r="AF537" s="160"/>
      <c r="AG537" s="160"/>
      <c r="BI537" s="162"/>
      <c r="BJ537" s="158"/>
      <c r="BK537" s="162"/>
      <c r="BL537" s="138"/>
      <c r="BM537" s="160"/>
      <c r="BN537" s="176"/>
      <c r="BO537" s="158"/>
      <c r="BP537" s="160"/>
      <c r="BQ537" s="172"/>
      <c r="CS537" s="166"/>
      <c r="CT537" s="167"/>
      <c r="CU537" s="158"/>
      <c r="CV537" s="158"/>
      <c r="CY537" s="162"/>
      <c r="CZ537" s="162"/>
      <c r="DA537" s="170"/>
      <c r="DB537" s="184"/>
      <c r="DC537" s="170"/>
      <c r="DZ537" s="239"/>
      <c r="EA537" s="268"/>
    </row>
    <row r="538" spans="1:131" hidden="1" x14ac:dyDescent="0.2">
      <c r="A538" s="222" t="s">
        <v>952</v>
      </c>
      <c r="B538" s="305" t="s">
        <v>2610</v>
      </c>
      <c r="C538" s="201"/>
      <c r="D538" s="222" t="s">
        <v>952</v>
      </c>
      <c r="E538" s="164"/>
      <c r="F538" s="164"/>
      <c r="G538" s="98"/>
      <c r="H538" s="105"/>
      <c r="I538" s="164"/>
      <c r="J538" s="98"/>
      <c r="K538" s="98"/>
      <c r="L538" s="164"/>
      <c r="M538" s="164"/>
      <c r="N538" s="164"/>
      <c r="O538" s="138"/>
      <c r="P538" s="105"/>
      <c r="Q538" s="169"/>
      <c r="R538" s="160"/>
      <c r="S538" s="105"/>
      <c r="T538" s="160"/>
      <c r="U538" s="160"/>
      <c r="V538" s="105"/>
      <c r="W538" s="160"/>
      <c r="X538" s="160"/>
      <c r="Y538" s="103"/>
      <c r="Z538" s="160"/>
      <c r="AA538" s="160"/>
      <c r="AB538" s="105"/>
      <c r="AC538" s="160"/>
      <c r="AD538" s="160"/>
      <c r="AE538" s="103"/>
      <c r="AF538" s="160"/>
      <c r="AG538" s="160"/>
      <c r="BI538" s="158"/>
      <c r="BJ538" s="158"/>
      <c r="BK538" s="158"/>
      <c r="BL538" s="138"/>
      <c r="BM538" s="160"/>
      <c r="BN538" s="176"/>
      <c r="BO538" s="158"/>
      <c r="BP538" s="160"/>
      <c r="BQ538" s="172"/>
      <c r="CS538" s="166"/>
      <c r="CT538" s="167"/>
      <c r="CU538" s="158"/>
      <c r="CV538" s="158"/>
      <c r="CY538" s="190"/>
      <c r="CZ538" s="159"/>
      <c r="DA538" s="170"/>
      <c r="DB538" s="184"/>
      <c r="DC538" s="170"/>
      <c r="DZ538" s="239"/>
      <c r="EA538" s="180"/>
    </row>
    <row r="539" spans="1:131" hidden="1" x14ac:dyDescent="0.2">
      <c r="A539" s="306"/>
      <c r="B539" s="306" t="s">
        <v>2611</v>
      </c>
      <c r="C539" s="307">
        <v>1007419980</v>
      </c>
      <c r="D539" s="306" t="s">
        <v>2612</v>
      </c>
      <c r="E539" s="306" t="s">
        <v>292</v>
      </c>
      <c r="F539" s="306" t="s">
        <v>364</v>
      </c>
      <c r="G539" s="308">
        <v>46051</v>
      </c>
      <c r="H539" s="309">
        <v>13357807</v>
      </c>
      <c r="I539" s="306" t="s">
        <v>2613</v>
      </c>
      <c r="J539" s="308">
        <v>46051</v>
      </c>
      <c r="K539" s="308">
        <v>46218</v>
      </c>
      <c r="L539" s="306" t="s">
        <v>288</v>
      </c>
      <c r="M539" s="306" t="s">
        <v>288</v>
      </c>
      <c r="N539" s="306" t="s">
        <v>288</v>
      </c>
      <c r="O539" s="138">
        <v>6</v>
      </c>
      <c r="P539" s="310">
        <v>2559580</v>
      </c>
      <c r="Q539" s="169">
        <v>46051</v>
      </c>
      <c r="R539" s="160">
        <v>46081</v>
      </c>
      <c r="S539" s="310">
        <v>2399606</v>
      </c>
      <c r="T539" s="102">
        <v>46082</v>
      </c>
      <c r="U539" s="102">
        <v>46112</v>
      </c>
      <c r="V539" s="310">
        <v>2399606</v>
      </c>
      <c r="W539" s="160">
        <v>46113</v>
      </c>
      <c r="X539" s="160">
        <v>46142</v>
      </c>
      <c r="Y539" s="310">
        <v>2399606</v>
      </c>
      <c r="Z539" s="160">
        <v>46143</v>
      </c>
      <c r="AA539" s="160">
        <v>46173</v>
      </c>
      <c r="AB539" s="310">
        <v>2399606</v>
      </c>
      <c r="AC539" s="160">
        <v>46174</v>
      </c>
      <c r="AD539" s="160">
        <v>46203</v>
      </c>
      <c r="AE539" s="310">
        <v>1199803</v>
      </c>
      <c r="AF539" s="160">
        <v>46204</v>
      </c>
      <c r="AG539" s="160">
        <v>46218</v>
      </c>
      <c r="AH539" s="310"/>
      <c r="AI539" s="230"/>
      <c r="AJ539" s="169"/>
      <c r="AK539" s="310"/>
      <c r="AL539" s="170"/>
      <c r="AM539" s="170"/>
      <c r="AN539" s="310"/>
      <c r="AO539" s="170"/>
      <c r="AP539" s="170"/>
      <c r="AQ539" s="310"/>
      <c r="AR539" s="170"/>
      <c r="AS539" s="170"/>
      <c r="AT539" s="311"/>
      <c r="AU539" s="170"/>
      <c r="AV539" s="170"/>
      <c r="BI539" s="162" t="s">
        <v>278</v>
      </c>
      <c r="BJ539" s="158" t="s">
        <v>332</v>
      </c>
      <c r="BK539" s="162" t="s">
        <v>280</v>
      </c>
      <c r="BL539" s="138">
        <v>211</v>
      </c>
      <c r="BM539" s="160">
        <v>46051</v>
      </c>
      <c r="BN539" s="176">
        <v>340533542</v>
      </c>
      <c r="BO539" s="158">
        <v>643</v>
      </c>
      <c r="BP539" s="160">
        <v>46051</v>
      </c>
      <c r="BQ539" s="172">
        <v>13357807</v>
      </c>
      <c r="CS539" s="166" t="s">
        <v>1884</v>
      </c>
      <c r="CT539" s="99">
        <v>1007419980</v>
      </c>
      <c r="CU539" s="158">
        <v>283</v>
      </c>
      <c r="CV539" s="158" t="s">
        <v>755</v>
      </c>
      <c r="CY539" s="164">
        <v>7490</v>
      </c>
      <c r="CZ539" s="159" t="s">
        <v>290</v>
      </c>
      <c r="DA539" s="283">
        <f t="shared" ref="DA539:DA602" si="27">P539+S539+V539+Y539+AB539+AE539+AH539+AK539+AN539+AQ539+AT539+AW539+AZ539+BC539+BF539</f>
        <v>13357807</v>
      </c>
      <c r="DB539" s="284">
        <f t="shared" ref="DB539:DB602" si="28">H539+BZ539-DA539</f>
        <v>0</v>
      </c>
      <c r="DC539" s="283">
        <f t="shared" ref="DC539:DC602" si="29">BQ539+CF539-DA539</f>
        <v>0</v>
      </c>
      <c r="DZ539" s="312" t="s">
        <v>2614</v>
      </c>
      <c r="EA539" s="235" t="s">
        <v>1074</v>
      </c>
    </row>
    <row r="540" spans="1:131" hidden="1" x14ac:dyDescent="0.2">
      <c r="A540" s="306"/>
      <c r="B540" s="306" t="s">
        <v>2615</v>
      </c>
      <c r="C540" s="307">
        <v>1121897410</v>
      </c>
      <c r="D540" s="306" t="s">
        <v>2616</v>
      </c>
      <c r="E540" s="306" t="s">
        <v>292</v>
      </c>
      <c r="F540" s="306" t="s">
        <v>2617</v>
      </c>
      <c r="G540" s="308">
        <v>46051</v>
      </c>
      <c r="H540" s="309">
        <v>13357807</v>
      </c>
      <c r="I540" s="306" t="s">
        <v>2613</v>
      </c>
      <c r="J540" s="308">
        <v>46051</v>
      </c>
      <c r="K540" s="308">
        <v>46218</v>
      </c>
      <c r="L540" s="306" t="s">
        <v>288</v>
      </c>
      <c r="M540" s="306" t="s">
        <v>288</v>
      </c>
      <c r="N540" s="306" t="s">
        <v>288</v>
      </c>
      <c r="O540" s="138">
        <v>6</v>
      </c>
      <c r="P540" s="310">
        <v>2559580</v>
      </c>
      <c r="Q540" s="169">
        <v>46051</v>
      </c>
      <c r="R540" s="160">
        <v>46081</v>
      </c>
      <c r="S540" s="310">
        <v>2399606</v>
      </c>
      <c r="T540" s="102">
        <v>46082</v>
      </c>
      <c r="U540" s="102">
        <v>46112</v>
      </c>
      <c r="V540" s="310">
        <v>2399606</v>
      </c>
      <c r="W540" s="160">
        <v>46113</v>
      </c>
      <c r="X540" s="160">
        <v>46142</v>
      </c>
      <c r="Y540" s="310">
        <v>2399606</v>
      </c>
      <c r="Z540" s="160">
        <v>46143</v>
      </c>
      <c r="AA540" s="160">
        <v>46173</v>
      </c>
      <c r="AB540" s="310">
        <v>2399606</v>
      </c>
      <c r="AC540" s="160">
        <v>46174</v>
      </c>
      <c r="AD540" s="160">
        <v>46203</v>
      </c>
      <c r="AE540" s="310">
        <v>1199803</v>
      </c>
      <c r="AF540" s="160">
        <v>46204</v>
      </c>
      <c r="AG540" s="160">
        <v>46218</v>
      </c>
      <c r="AH540" s="310"/>
      <c r="AI540" s="230"/>
      <c r="AJ540" s="169"/>
      <c r="AK540" s="310"/>
      <c r="AL540" s="170"/>
      <c r="AM540" s="170"/>
      <c r="AN540" s="310"/>
      <c r="AO540" s="138"/>
      <c r="AP540" s="138"/>
      <c r="AQ540" s="310"/>
      <c r="AR540" s="138"/>
      <c r="AS540" s="138"/>
      <c r="AT540" s="311"/>
      <c r="AU540" s="159"/>
      <c r="AV540" s="159"/>
      <c r="BI540" s="162" t="s">
        <v>278</v>
      </c>
      <c r="BJ540" s="158" t="s">
        <v>332</v>
      </c>
      <c r="BK540" s="162" t="s">
        <v>280</v>
      </c>
      <c r="BL540" s="138">
        <v>211</v>
      </c>
      <c r="BM540" s="160">
        <v>46051</v>
      </c>
      <c r="BN540" s="176">
        <v>340533542</v>
      </c>
      <c r="BO540" s="158">
        <v>651</v>
      </c>
      <c r="BP540" s="160">
        <v>46051</v>
      </c>
      <c r="BQ540" s="172">
        <v>13357807</v>
      </c>
      <c r="CS540" s="166" t="s">
        <v>2618</v>
      </c>
      <c r="CT540" s="168">
        <v>1121897410.5999999</v>
      </c>
      <c r="CU540" s="158">
        <v>283</v>
      </c>
      <c r="CV540" s="158" t="s">
        <v>758</v>
      </c>
      <c r="CY540" s="138">
        <v>8299</v>
      </c>
      <c r="CZ540" s="138" t="s">
        <v>290</v>
      </c>
      <c r="DA540" s="283">
        <f t="shared" si="27"/>
        <v>13357807</v>
      </c>
      <c r="DB540" s="284">
        <f t="shared" si="28"/>
        <v>0</v>
      </c>
      <c r="DC540" s="283">
        <f t="shared" si="29"/>
        <v>0</v>
      </c>
      <c r="DZ540" s="312" t="s">
        <v>2619</v>
      </c>
      <c r="EA540" s="235" t="s">
        <v>1080</v>
      </c>
    </row>
    <row r="541" spans="1:131" hidden="1" x14ac:dyDescent="0.2">
      <c r="A541" s="306"/>
      <c r="B541" s="306" t="s">
        <v>2620</v>
      </c>
      <c r="C541" s="313">
        <v>1121917785</v>
      </c>
      <c r="D541" s="306" t="s">
        <v>2621</v>
      </c>
      <c r="E541" s="306" t="s">
        <v>292</v>
      </c>
      <c r="F541" s="306" t="s">
        <v>317</v>
      </c>
      <c r="G541" s="308">
        <v>46051</v>
      </c>
      <c r="H541" s="309">
        <v>11196977</v>
      </c>
      <c r="I541" s="306" t="s">
        <v>2613</v>
      </c>
      <c r="J541" s="308">
        <v>46051</v>
      </c>
      <c r="K541" s="308">
        <v>46218</v>
      </c>
      <c r="L541" s="306" t="s">
        <v>288</v>
      </c>
      <c r="M541" s="306" t="s">
        <v>288</v>
      </c>
      <c r="N541" s="306" t="s">
        <v>288</v>
      </c>
      <c r="O541" s="138">
        <v>6</v>
      </c>
      <c r="P541" s="310">
        <v>2145529</v>
      </c>
      <c r="Q541" s="169">
        <v>46051</v>
      </c>
      <c r="R541" s="160">
        <v>46081</v>
      </c>
      <c r="S541" s="310">
        <v>2011433</v>
      </c>
      <c r="T541" s="102">
        <v>46082</v>
      </c>
      <c r="U541" s="102">
        <v>46112</v>
      </c>
      <c r="V541" s="310">
        <v>2011433</v>
      </c>
      <c r="W541" s="160">
        <v>46113</v>
      </c>
      <c r="X541" s="160">
        <v>46142</v>
      </c>
      <c r="Y541" s="310">
        <v>2011433</v>
      </c>
      <c r="Z541" s="160">
        <v>46143</v>
      </c>
      <c r="AA541" s="160">
        <v>46173</v>
      </c>
      <c r="AB541" s="310">
        <v>2011433</v>
      </c>
      <c r="AC541" s="160">
        <v>46174</v>
      </c>
      <c r="AD541" s="160">
        <v>46203</v>
      </c>
      <c r="AE541" s="310">
        <v>1005716</v>
      </c>
      <c r="AF541" s="160">
        <v>46204</v>
      </c>
      <c r="AG541" s="160">
        <v>46218</v>
      </c>
      <c r="AH541" s="310"/>
      <c r="AI541" s="230"/>
      <c r="AJ541" s="169"/>
      <c r="AK541" s="310"/>
      <c r="AL541" s="170"/>
      <c r="AM541" s="170"/>
      <c r="AN541" s="310"/>
      <c r="AO541" s="102"/>
      <c r="AP541" s="138"/>
      <c r="AQ541" s="310"/>
      <c r="AR541" s="102"/>
      <c r="AS541" s="102"/>
      <c r="AT541" s="311"/>
      <c r="AU541" s="138"/>
      <c r="AV541" s="138"/>
      <c r="BI541" s="162" t="s">
        <v>278</v>
      </c>
      <c r="BJ541" s="158" t="s">
        <v>332</v>
      </c>
      <c r="BK541" s="162" t="s">
        <v>280</v>
      </c>
      <c r="BL541" s="138">
        <v>211</v>
      </c>
      <c r="BM541" s="160">
        <v>46051</v>
      </c>
      <c r="BN541" s="176">
        <v>340533542</v>
      </c>
      <c r="BO541" s="158">
        <v>653</v>
      </c>
      <c r="BP541" s="160">
        <v>46051</v>
      </c>
      <c r="BQ541" s="172">
        <v>11196977</v>
      </c>
      <c r="CS541" s="166" t="s">
        <v>933</v>
      </c>
      <c r="CT541" s="167">
        <v>1121917785</v>
      </c>
      <c r="CU541" s="158">
        <v>283</v>
      </c>
      <c r="CV541" s="158" t="s">
        <v>760</v>
      </c>
      <c r="CY541" s="164">
        <v>7490</v>
      </c>
      <c r="CZ541" s="159" t="s">
        <v>290</v>
      </c>
      <c r="DA541" s="283">
        <f t="shared" si="27"/>
        <v>11196977</v>
      </c>
      <c r="DB541" s="284">
        <f t="shared" si="28"/>
        <v>0</v>
      </c>
      <c r="DC541" s="283">
        <f t="shared" si="29"/>
        <v>0</v>
      </c>
      <c r="DZ541" s="312" t="s">
        <v>2622</v>
      </c>
      <c r="EA541" s="235" t="s">
        <v>295</v>
      </c>
    </row>
    <row r="542" spans="1:131" hidden="1" x14ac:dyDescent="0.2">
      <c r="A542" s="306"/>
      <c r="B542" s="306" t="s">
        <v>2623</v>
      </c>
      <c r="C542" s="307">
        <v>1121894853</v>
      </c>
      <c r="D542" s="306" t="s">
        <v>550</v>
      </c>
      <c r="E542" s="306" t="s">
        <v>291</v>
      </c>
      <c r="F542" s="306" t="s">
        <v>2337</v>
      </c>
      <c r="G542" s="308">
        <v>46051</v>
      </c>
      <c r="H542" s="309">
        <v>18966291</v>
      </c>
      <c r="I542" s="306" t="s">
        <v>2624</v>
      </c>
      <c r="J542" s="308">
        <v>46051</v>
      </c>
      <c r="K542" s="308">
        <v>46189</v>
      </c>
      <c r="L542" s="306" t="s">
        <v>288</v>
      </c>
      <c r="M542" s="306" t="s">
        <v>288</v>
      </c>
      <c r="N542" s="306" t="s">
        <v>288</v>
      </c>
      <c r="O542" s="138">
        <v>5</v>
      </c>
      <c r="P542" s="310">
        <v>4502788</v>
      </c>
      <c r="Q542" s="169">
        <v>46051</v>
      </c>
      <c r="R542" s="160">
        <v>46081</v>
      </c>
      <c r="S542" s="310">
        <v>4093444</v>
      </c>
      <c r="T542" s="102">
        <v>46082</v>
      </c>
      <c r="U542" s="102">
        <v>46112</v>
      </c>
      <c r="V542" s="310">
        <v>4093444</v>
      </c>
      <c r="W542" s="160">
        <v>46113</v>
      </c>
      <c r="X542" s="160">
        <v>46142</v>
      </c>
      <c r="Y542" s="310">
        <v>4093444</v>
      </c>
      <c r="Z542" s="160">
        <v>46143</v>
      </c>
      <c r="AA542" s="160">
        <v>46173</v>
      </c>
      <c r="AB542" s="310">
        <v>2183171</v>
      </c>
      <c r="AC542" s="160">
        <v>46174</v>
      </c>
      <c r="AD542" s="160">
        <v>46189</v>
      </c>
      <c r="AE542" s="310"/>
      <c r="AF542" s="160"/>
      <c r="AG542" s="160"/>
      <c r="AH542" s="310"/>
      <c r="AI542" s="230"/>
      <c r="AJ542" s="169"/>
      <c r="AK542" s="310"/>
      <c r="AL542" s="170"/>
      <c r="AM542" s="170"/>
      <c r="AN542" s="310"/>
      <c r="AO542" s="102"/>
      <c r="AP542" s="102"/>
      <c r="AQ542" s="310"/>
      <c r="AR542" s="102"/>
      <c r="AS542" s="102"/>
      <c r="AT542" s="311"/>
      <c r="AU542" s="102"/>
      <c r="AV542" s="102"/>
      <c r="BI542" s="162" t="s">
        <v>278</v>
      </c>
      <c r="BJ542" s="158" t="s">
        <v>332</v>
      </c>
      <c r="BK542" s="162" t="s">
        <v>280</v>
      </c>
      <c r="BL542" s="138">
        <v>211</v>
      </c>
      <c r="BM542" s="160">
        <v>46051</v>
      </c>
      <c r="BN542" s="176">
        <v>340533542</v>
      </c>
      <c r="BO542" s="158">
        <v>650</v>
      </c>
      <c r="BP542" s="160">
        <v>46051</v>
      </c>
      <c r="BQ542" s="172">
        <v>18966291</v>
      </c>
      <c r="CS542" s="166" t="s">
        <v>2348</v>
      </c>
      <c r="CT542" s="168">
        <v>1121894853.0999999</v>
      </c>
      <c r="CU542" s="158">
        <v>204</v>
      </c>
      <c r="CV542" s="158" t="s">
        <v>759</v>
      </c>
      <c r="CY542" s="162">
        <v>8219</v>
      </c>
      <c r="CZ542" s="162" t="s">
        <v>290</v>
      </c>
      <c r="DA542" s="283">
        <f t="shared" si="27"/>
        <v>18966291</v>
      </c>
      <c r="DB542" s="284">
        <f t="shared" si="28"/>
        <v>0</v>
      </c>
      <c r="DC542" s="283">
        <f t="shared" si="29"/>
        <v>0</v>
      </c>
      <c r="DZ542" s="312" t="s">
        <v>2625</v>
      </c>
      <c r="EA542" s="314" t="s">
        <v>275</v>
      </c>
    </row>
    <row r="543" spans="1:131" hidden="1" x14ac:dyDescent="0.2">
      <c r="A543" s="306"/>
      <c r="B543" s="306" t="s">
        <v>2626</v>
      </c>
      <c r="C543" s="307">
        <v>1026260515</v>
      </c>
      <c r="D543" s="306" t="s">
        <v>2627</v>
      </c>
      <c r="E543" s="306" t="s">
        <v>292</v>
      </c>
      <c r="F543" s="306" t="s">
        <v>2628</v>
      </c>
      <c r="G543" s="308">
        <v>46051</v>
      </c>
      <c r="H543" s="309">
        <v>11532217</v>
      </c>
      <c r="I543" s="306" t="s">
        <v>2629</v>
      </c>
      <c r="J543" s="308">
        <v>46051</v>
      </c>
      <c r="K543" s="308">
        <v>46179</v>
      </c>
      <c r="L543" s="306" t="s">
        <v>288</v>
      </c>
      <c r="M543" s="306" t="s">
        <v>288</v>
      </c>
      <c r="N543" s="306" t="s">
        <v>288</v>
      </c>
      <c r="O543" s="138">
        <v>5</v>
      </c>
      <c r="P543" s="310">
        <v>2950102</v>
      </c>
      <c r="Q543" s="169">
        <v>46051</v>
      </c>
      <c r="R543" s="160">
        <v>46081</v>
      </c>
      <c r="S543" s="310">
        <v>2681911</v>
      </c>
      <c r="T543" s="102">
        <v>46082</v>
      </c>
      <c r="U543" s="102">
        <v>46112</v>
      </c>
      <c r="V543" s="310">
        <v>2681911</v>
      </c>
      <c r="W543" s="160">
        <v>46113</v>
      </c>
      <c r="X543" s="160">
        <v>46142</v>
      </c>
      <c r="Y543" s="310">
        <v>2681911</v>
      </c>
      <c r="Z543" s="160">
        <v>46143</v>
      </c>
      <c r="AA543" s="160">
        <v>46173</v>
      </c>
      <c r="AB543" s="310">
        <v>536382</v>
      </c>
      <c r="AC543" s="160">
        <v>46174</v>
      </c>
      <c r="AD543" s="160">
        <v>46179</v>
      </c>
      <c r="AE543" s="310"/>
      <c r="AF543" s="160"/>
      <c r="AG543" s="160"/>
      <c r="AH543" s="310"/>
      <c r="AI543" s="230"/>
      <c r="AJ543" s="169"/>
      <c r="AK543" s="310"/>
      <c r="AL543" s="170"/>
      <c r="AM543" s="170"/>
      <c r="AN543" s="310"/>
      <c r="AO543" s="138"/>
      <c r="AP543" s="138"/>
      <c r="AQ543" s="310"/>
      <c r="AR543" s="138"/>
      <c r="AS543" s="138"/>
      <c r="AT543" s="311"/>
      <c r="AU543" s="138"/>
      <c r="AV543" s="138"/>
      <c r="BI543" s="162" t="s">
        <v>278</v>
      </c>
      <c r="BJ543" s="158" t="s">
        <v>332</v>
      </c>
      <c r="BK543" s="162" t="s">
        <v>280</v>
      </c>
      <c r="BL543" s="138">
        <v>211</v>
      </c>
      <c r="BM543" s="160">
        <v>46051</v>
      </c>
      <c r="BN543" s="176">
        <v>340533542</v>
      </c>
      <c r="BO543" s="158">
        <v>644</v>
      </c>
      <c r="BP543" s="160">
        <v>46051</v>
      </c>
      <c r="BQ543" s="172">
        <v>11532217</v>
      </c>
      <c r="CS543" s="166" t="s">
        <v>2630</v>
      </c>
      <c r="CT543" s="168">
        <v>1026260515</v>
      </c>
      <c r="CU543" s="158">
        <v>205</v>
      </c>
      <c r="CV543" s="158" t="s">
        <v>2631</v>
      </c>
      <c r="CY543" s="164">
        <v>7490</v>
      </c>
      <c r="CZ543" s="159" t="s">
        <v>290</v>
      </c>
      <c r="DA543" s="283">
        <f t="shared" si="27"/>
        <v>11532217</v>
      </c>
      <c r="DB543" s="284">
        <f t="shared" si="28"/>
        <v>0</v>
      </c>
      <c r="DC543" s="283">
        <f t="shared" si="29"/>
        <v>0</v>
      </c>
      <c r="DZ543" s="312" t="s">
        <v>2632</v>
      </c>
      <c r="EA543" s="158" t="s">
        <v>271</v>
      </c>
    </row>
    <row r="544" spans="1:131" hidden="1" x14ac:dyDescent="0.2">
      <c r="A544" s="306"/>
      <c r="B544" s="306" t="s">
        <v>2633</v>
      </c>
      <c r="C544" s="313">
        <v>31949877</v>
      </c>
      <c r="D544" s="315" t="s">
        <v>2634</v>
      </c>
      <c r="E544" s="306" t="s">
        <v>292</v>
      </c>
      <c r="F544" s="306" t="s">
        <v>2635</v>
      </c>
      <c r="G544" s="308">
        <v>46051</v>
      </c>
      <c r="H544" s="309">
        <v>13357807</v>
      </c>
      <c r="I544" s="306" t="s">
        <v>2613</v>
      </c>
      <c r="J544" s="308">
        <v>46051</v>
      </c>
      <c r="K544" s="308">
        <v>46218</v>
      </c>
      <c r="L544" s="306" t="s">
        <v>288</v>
      </c>
      <c r="M544" s="306" t="s">
        <v>288</v>
      </c>
      <c r="N544" s="306" t="s">
        <v>288</v>
      </c>
      <c r="O544" s="138">
        <v>6</v>
      </c>
      <c r="P544" s="310">
        <v>2559580</v>
      </c>
      <c r="Q544" s="169">
        <v>46051</v>
      </c>
      <c r="R544" s="160">
        <v>46081</v>
      </c>
      <c r="S544" s="310">
        <v>2399606</v>
      </c>
      <c r="T544" s="102">
        <v>46082</v>
      </c>
      <c r="U544" s="102">
        <v>46112</v>
      </c>
      <c r="V544" s="310">
        <v>2399606</v>
      </c>
      <c r="W544" s="160">
        <v>46113</v>
      </c>
      <c r="X544" s="160">
        <v>46142</v>
      </c>
      <c r="Y544" s="310">
        <v>2399606</v>
      </c>
      <c r="Z544" s="160">
        <v>46143</v>
      </c>
      <c r="AA544" s="160">
        <v>46173</v>
      </c>
      <c r="AB544" s="310">
        <v>2399606</v>
      </c>
      <c r="AC544" s="160">
        <v>46174</v>
      </c>
      <c r="AD544" s="160">
        <v>46203</v>
      </c>
      <c r="AE544" s="310">
        <v>1199803</v>
      </c>
      <c r="AF544" s="160">
        <v>46204</v>
      </c>
      <c r="AG544" s="160">
        <v>46218</v>
      </c>
      <c r="AH544" s="310"/>
      <c r="AI544" s="230"/>
      <c r="AJ544" s="169"/>
      <c r="AK544" s="310"/>
      <c r="AL544" s="170"/>
      <c r="AM544" s="170"/>
      <c r="AN544" s="310"/>
      <c r="AO544" s="159"/>
      <c r="AP544" s="159"/>
      <c r="AQ544" s="310"/>
      <c r="AR544" s="159"/>
      <c r="AS544" s="159"/>
      <c r="AT544" s="311"/>
      <c r="AU544" s="138"/>
      <c r="AV544" s="138"/>
      <c r="BI544" s="162" t="s">
        <v>278</v>
      </c>
      <c r="BJ544" s="158" t="s">
        <v>332</v>
      </c>
      <c r="BK544" s="162" t="s">
        <v>280</v>
      </c>
      <c r="BL544" s="138">
        <v>211</v>
      </c>
      <c r="BM544" s="160">
        <v>46051</v>
      </c>
      <c r="BN544" s="176">
        <v>340533542</v>
      </c>
      <c r="BO544" s="158">
        <v>635</v>
      </c>
      <c r="BP544" s="160">
        <v>46051</v>
      </c>
      <c r="BQ544" s="172">
        <v>13357807</v>
      </c>
      <c r="CS544" s="166" t="s">
        <v>2636</v>
      </c>
      <c r="CT544" s="168">
        <v>31949877</v>
      </c>
      <c r="CU544" s="158">
        <v>205</v>
      </c>
      <c r="CV544" s="158" t="s">
        <v>2637</v>
      </c>
      <c r="CY544" s="162">
        <v>8211</v>
      </c>
      <c r="CZ544" s="162" t="s">
        <v>290</v>
      </c>
      <c r="DA544" s="283">
        <f t="shared" si="27"/>
        <v>13357807</v>
      </c>
      <c r="DB544" s="284">
        <f t="shared" si="28"/>
        <v>0</v>
      </c>
      <c r="DC544" s="283">
        <f t="shared" si="29"/>
        <v>0</v>
      </c>
      <c r="DZ544" s="312" t="s">
        <v>2638</v>
      </c>
      <c r="EA544" s="158" t="s">
        <v>271</v>
      </c>
    </row>
    <row r="545" spans="1:131" hidden="1" x14ac:dyDescent="0.2">
      <c r="A545" s="306"/>
      <c r="B545" s="306" t="s">
        <v>2639</v>
      </c>
      <c r="C545" s="307">
        <v>41240855</v>
      </c>
      <c r="D545" s="306" t="s">
        <v>2640</v>
      </c>
      <c r="E545" s="306" t="s">
        <v>292</v>
      </c>
      <c r="F545" s="306" t="s">
        <v>2641</v>
      </c>
      <c r="G545" s="308">
        <v>46051</v>
      </c>
      <c r="H545" s="309">
        <v>13357807</v>
      </c>
      <c r="I545" s="306" t="s">
        <v>2613</v>
      </c>
      <c r="J545" s="308">
        <v>46051</v>
      </c>
      <c r="K545" s="308">
        <v>46218</v>
      </c>
      <c r="L545" s="306" t="s">
        <v>288</v>
      </c>
      <c r="M545" s="306" t="s">
        <v>288</v>
      </c>
      <c r="N545" s="306" t="s">
        <v>288</v>
      </c>
      <c r="O545" s="138">
        <v>6</v>
      </c>
      <c r="P545" s="310">
        <v>2559580</v>
      </c>
      <c r="Q545" s="169">
        <v>46051</v>
      </c>
      <c r="R545" s="160">
        <v>46081</v>
      </c>
      <c r="S545" s="310">
        <v>2399606</v>
      </c>
      <c r="T545" s="102">
        <v>46082</v>
      </c>
      <c r="U545" s="102">
        <v>46112</v>
      </c>
      <c r="V545" s="310">
        <v>2399606</v>
      </c>
      <c r="W545" s="160">
        <v>46113</v>
      </c>
      <c r="X545" s="160">
        <v>46142</v>
      </c>
      <c r="Y545" s="310">
        <v>2399606</v>
      </c>
      <c r="Z545" s="160">
        <v>46143</v>
      </c>
      <c r="AA545" s="160">
        <v>46173</v>
      </c>
      <c r="AB545" s="310">
        <v>2399606</v>
      </c>
      <c r="AC545" s="160">
        <v>46174</v>
      </c>
      <c r="AD545" s="160">
        <v>46203</v>
      </c>
      <c r="AE545" s="310">
        <v>1199803</v>
      </c>
      <c r="AF545" s="160">
        <v>46204</v>
      </c>
      <c r="AG545" s="160">
        <v>46218</v>
      </c>
      <c r="AH545" s="310"/>
      <c r="AI545" s="230"/>
      <c r="AJ545" s="169"/>
      <c r="AK545" s="310"/>
      <c r="AL545" s="170"/>
      <c r="AM545" s="170"/>
      <c r="AN545" s="310"/>
      <c r="AO545" s="138"/>
      <c r="AP545" s="138"/>
      <c r="AQ545" s="310"/>
      <c r="AR545" s="138"/>
      <c r="AS545" s="138"/>
      <c r="AT545" s="311"/>
      <c r="AU545" s="138"/>
      <c r="AV545" s="138"/>
      <c r="BI545" s="162" t="s">
        <v>278</v>
      </c>
      <c r="BJ545" s="158" t="s">
        <v>332</v>
      </c>
      <c r="BK545" s="162" t="s">
        <v>280</v>
      </c>
      <c r="BL545" s="138">
        <v>211</v>
      </c>
      <c r="BM545" s="160">
        <v>46051</v>
      </c>
      <c r="BN545" s="176">
        <v>340533542</v>
      </c>
      <c r="BO545" s="158">
        <v>637</v>
      </c>
      <c r="BP545" s="160">
        <v>46051</v>
      </c>
      <c r="BQ545" s="172">
        <v>13357807</v>
      </c>
      <c r="CS545" s="166" t="s">
        <v>2642</v>
      </c>
      <c r="CT545" s="168">
        <v>41240855</v>
      </c>
      <c r="CU545" s="158">
        <v>205</v>
      </c>
      <c r="CV545" s="158" t="s">
        <v>2637</v>
      </c>
      <c r="CY545" s="162">
        <v>8211</v>
      </c>
      <c r="CZ545" s="162" t="s">
        <v>290</v>
      </c>
      <c r="DA545" s="283">
        <f t="shared" si="27"/>
        <v>13357807</v>
      </c>
      <c r="DB545" s="284">
        <f t="shared" si="28"/>
        <v>0</v>
      </c>
      <c r="DC545" s="283">
        <f t="shared" si="29"/>
        <v>0</v>
      </c>
      <c r="DZ545" s="312" t="s">
        <v>2643</v>
      </c>
      <c r="EA545" s="158" t="s">
        <v>271</v>
      </c>
    </row>
    <row r="546" spans="1:131" hidden="1" x14ac:dyDescent="0.2">
      <c r="A546" s="306"/>
      <c r="B546" s="306" t="s">
        <v>2644</v>
      </c>
      <c r="C546" s="307">
        <v>1192775332</v>
      </c>
      <c r="D546" s="306" t="s">
        <v>2645</v>
      </c>
      <c r="E546" s="306" t="s">
        <v>291</v>
      </c>
      <c r="F546" s="306" t="s">
        <v>960</v>
      </c>
      <c r="G546" s="308">
        <v>46051</v>
      </c>
      <c r="H546" s="309">
        <v>12993228</v>
      </c>
      <c r="I546" s="306" t="s">
        <v>2629</v>
      </c>
      <c r="J546" s="308">
        <v>46051</v>
      </c>
      <c r="K546" s="308">
        <v>46179</v>
      </c>
      <c r="L546" s="306" t="s">
        <v>288</v>
      </c>
      <c r="M546" s="306" t="s">
        <v>288</v>
      </c>
      <c r="N546" s="306" t="s">
        <v>288</v>
      </c>
      <c r="O546" s="138">
        <v>5</v>
      </c>
      <c r="P546" s="310">
        <v>3323849</v>
      </c>
      <c r="Q546" s="169">
        <v>46051</v>
      </c>
      <c r="R546" s="160">
        <v>46081</v>
      </c>
      <c r="S546" s="310">
        <v>3021681</v>
      </c>
      <c r="T546" s="102">
        <v>46082</v>
      </c>
      <c r="U546" s="102">
        <v>46112</v>
      </c>
      <c r="V546" s="310">
        <v>3021681</v>
      </c>
      <c r="W546" s="160">
        <v>46113</v>
      </c>
      <c r="X546" s="160">
        <v>46142</v>
      </c>
      <c r="Y546" s="310">
        <v>3021681</v>
      </c>
      <c r="Z546" s="160">
        <v>46143</v>
      </c>
      <c r="AA546" s="160">
        <v>46173</v>
      </c>
      <c r="AB546" s="310">
        <v>604336</v>
      </c>
      <c r="AC546" s="160">
        <v>46174</v>
      </c>
      <c r="AD546" s="160">
        <v>46179</v>
      </c>
      <c r="AE546" s="310"/>
      <c r="AF546" s="160"/>
      <c r="AG546" s="160"/>
      <c r="AH546" s="310"/>
      <c r="AI546" s="230"/>
      <c r="AJ546" s="169"/>
      <c r="AK546" s="310"/>
      <c r="AL546" s="170"/>
      <c r="AM546" s="170"/>
      <c r="AN546" s="310"/>
      <c r="AO546" s="138"/>
      <c r="AP546" s="138"/>
      <c r="AQ546" s="310"/>
      <c r="AR546" s="138"/>
      <c r="AS546" s="138"/>
      <c r="AT546" s="311"/>
      <c r="AU546" s="138"/>
      <c r="AV546" s="138"/>
      <c r="BI546" s="162" t="s">
        <v>278</v>
      </c>
      <c r="BJ546" s="158" t="s">
        <v>332</v>
      </c>
      <c r="BK546" s="162" t="s">
        <v>280</v>
      </c>
      <c r="BL546" s="138">
        <v>211</v>
      </c>
      <c r="BM546" s="160">
        <v>46051</v>
      </c>
      <c r="BN546" s="176">
        <v>340533542</v>
      </c>
      <c r="BO546" s="158">
        <v>656</v>
      </c>
      <c r="BP546" s="160">
        <v>46051</v>
      </c>
      <c r="BQ546" s="172">
        <v>12993228</v>
      </c>
      <c r="CS546" s="166" t="s">
        <v>2646</v>
      </c>
      <c r="CT546" s="167">
        <v>1192775332</v>
      </c>
      <c r="CU546" s="158">
        <v>205</v>
      </c>
      <c r="CV546" s="158" t="s">
        <v>1056</v>
      </c>
      <c r="CY546" s="162">
        <v>7500</v>
      </c>
      <c r="CZ546" s="162" t="s">
        <v>290</v>
      </c>
      <c r="DA546" s="283">
        <f t="shared" si="27"/>
        <v>12993228</v>
      </c>
      <c r="DB546" s="284">
        <f t="shared" si="28"/>
        <v>0</v>
      </c>
      <c r="DC546" s="283">
        <f t="shared" si="29"/>
        <v>0</v>
      </c>
      <c r="DZ546" s="312" t="s">
        <v>2647</v>
      </c>
      <c r="EA546" s="158" t="s">
        <v>271</v>
      </c>
    </row>
    <row r="547" spans="1:131" hidden="1" x14ac:dyDescent="0.2">
      <c r="A547" s="306"/>
      <c r="B547" s="306" t="s">
        <v>2648</v>
      </c>
      <c r="C547" s="307">
        <v>1121961568</v>
      </c>
      <c r="D547" s="306" t="s">
        <v>2649</v>
      </c>
      <c r="E547" s="306" t="s">
        <v>291</v>
      </c>
      <c r="F547" s="306" t="s">
        <v>960</v>
      </c>
      <c r="G547" s="308">
        <v>46051</v>
      </c>
      <c r="H547" s="309">
        <v>12993228</v>
      </c>
      <c r="I547" s="306" t="s">
        <v>2629</v>
      </c>
      <c r="J547" s="308">
        <v>46051</v>
      </c>
      <c r="K547" s="308">
        <v>46179</v>
      </c>
      <c r="L547" s="306" t="s">
        <v>288</v>
      </c>
      <c r="M547" s="306" t="s">
        <v>288</v>
      </c>
      <c r="N547" s="306" t="s">
        <v>288</v>
      </c>
      <c r="O547" s="138">
        <v>5</v>
      </c>
      <c r="P547" s="310">
        <v>3323849</v>
      </c>
      <c r="Q547" s="169">
        <v>46051</v>
      </c>
      <c r="R547" s="160">
        <v>46081</v>
      </c>
      <c r="S547" s="310">
        <v>3021681</v>
      </c>
      <c r="T547" s="102">
        <v>46082</v>
      </c>
      <c r="U547" s="102">
        <v>46112</v>
      </c>
      <c r="V547" s="310">
        <v>3021681</v>
      </c>
      <c r="W547" s="160">
        <v>46113</v>
      </c>
      <c r="X547" s="160">
        <v>46142</v>
      </c>
      <c r="Y547" s="310">
        <v>3021681</v>
      </c>
      <c r="Z547" s="160">
        <v>46143</v>
      </c>
      <c r="AA547" s="160">
        <v>46173</v>
      </c>
      <c r="AB547" s="310">
        <v>604336</v>
      </c>
      <c r="AC547" s="160">
        <v>46174</v>
      </c>
      <c r="AD547" s="160">
        <v>46179</v>
      </c>
      <c r="AE547" s="310"/>
      <c r="AF547" s="160"/>
      <c r="AG547" s="160"/>
      <c r="AH547" s="310"/>
      <c r="AI547" s="230"/>
      <c r="AJ547" s="169"/>
      <c r="AK547" s="310"/>
      <c r="AL547" s="170"/>
      <c r="AM547" s="170"/>
      <c r="AN547" s="310"/>
      <c r="AO547" s="138"/>
      <c r="AP547" s="138"/>
      <c r="AQ547" s="310"/>
      <c r="AR547" s="138"/>
      <c r="AS547" s="138"/>
      <c r="AT547" s="311"/>
      <c r="AU547" s="138"/>
      <c r="AV547" s="138"/>
      <c r="BI547" s="162" t="s">
        <v>278</v>
      </c>
      <c r="BJ547" s="158" t="s">
        <v>332</v>
      </c>
      <c r="BK547" s="162" t="s">
        <v>280</v>
      </c>
      <c r="BL547" s="138">
        <v>211</v>
      </c>
      <c r="BM547" s="160">
        <v>46051</v>
      </c>
      <c r="BN547" s="176">
        <v>340533542</v>
      </c>
      <c r="BO547" s="158">
        <v>655</v>
      </c>
      <c r="BP547" s="160">
        <v>46051</v>
      </c>
      <c r="BQ547" s="172">
        <v>12993228</v>
      </c>
      <c r="CS547" s="166" t="s">
        <v>2650</v>
      </c>
      <c r="CT547" s="167">
        <v>1121961568.4000001</v>
      </c>
      <c r="CU547" s="158">
        <v>205</v>
      </c>
      <c r="CV547" s="158" t="s">
        <v>1056</v>
      </c>
      <c r="CY547" s="162">
        <v>8299</v>
      </c>
      <c r="CZ547" s="162" t="s">
        <v>290</v>
      </c>
      <c r="DA547" s="283">
        <f t="shared" si="27"/>
        <v>12993228</v>
      </c>
      <c r="DB547" s="284">
        <f t="shared" si="28"/>
        <v>0</v>
      </c>
      <c r="DC547" s="283">
        <f t="shared" si="29"/>
        <v>0</v>
      </c>
      <c r="DZ547" s="312" t="s">
        <v>2651</v>
      </c>
      <c r="EA547" s="158" t="s">
        <v>271</v>
      </c>
    </row>
    <row r="548" spans="1:131" hidden="1" x14ac:dyDescent="0.2">
      <c r="A548" s="316"/>
      <c r="B548" s="306" t="s">
        <v>2652</v>
      </c>
      <c r="C548" s="307">
        <v>79943834</v>
      </c>
      <c r="D548" s="306" t="s">
        <v>2653</v>
      </c>
      <c r="E548" s="306" t="s">
        <v>291</v>
      </c>
      <c r="F548" s="306" t="s">
        <v>960</v>
      </c>
      <c r="G548" s="308">
        <v>46051</v>
      </c>
      <c r="H548" s="309">
        <v>14567011</v>
      </c>
      <c r="I548" s="306" t="s">
        <v>2629</v>
      </c>
      <c r="J548" s="308">
        <v>46051</v>
      </c>
      <c r="K548" s="308">
        <v>46179</v>
      </c>
      <c r="L548" s="306" t="s">
        <v>288</v>
      </c>
      <c r="M548" s="306" t="s">
        <v>288</v>
      </c>
      <c r="N548" s="306" t="s">
        <v>288</v>
      </c>
      <c r="O548" s="138">
        <v>5</v>
      </c>
      <c r="P548" s="310">
        <v>3726445</v>
      </c>
      <c r="Q548" s="169">
        <v>46051</v>
      </c>
      <c r="R548" s="160">
        <v>46081</v>
      </c>
      <c r="S548" s="310">
        <v>3387677</v>
      </c>
      <c r="T548" s="102">
        <v>46082</v>
      </c>
      <c r="U548" s="102">
        <v>46112</v>
      </c>
      <c r="V548" s="310">
        <v>3387677</v>
      </c>
      <c r="W548" s="160">
        <v>46113</v>
      </c>
      <c r="X548" s="160">
        <v>46142</v>
      </c>
      <c r="Y548" s="310">
        <v>3387677</v>
      </c>
      <c r="Z548" s="160">
        <v>46143</v>
      </c>
      <c r="AA548" s="160">
        <v>46173</v>
      </c>
      <c r="AB548" s="310">
        <v>677535</v>
      </c>
      <c r="AC548" s="160">
        <v>46174</v>
      </c>
      <c r="AD548" s="160">
        <v>46179</v>
      </c>
      <c r="AE548" s="310"/>
      <c r="AF548" s="160"/>
      <c r="AG548" s="160"/>
      <c r="AH548" s="310"/>
      <c r="AI548" s="230"/>
      <c r="AJ548" s="169"/>
      <c r="AK548" s="310"/>
      <c r="AL548" s="170"/>
      <c r="AM548" s="170"/>
      <c r="AN548" s="310"/>
      <c r="AO548" s="232"/>
      <c r="AP548" s="138"/>
      <c r="AQ548" s="310"/>
      <c r="AR548" s="232"/>
      <c r="AS548" s="138"/>
      <c r="AT548" s="311"/>
      <c r="AU548" s="138"/>
      <c r="AV548" s="138"/>
      <c r="BI548" s="162" t="s">
        <v>278</v>
      </c>
      <c r="BJ548" s="158" t="s">
        <v>332</v>
      </c>
      <c r="BK548" s="162" t="s">
        <v>280</v>
      </c>
      <c r="BL548" s="138">
        <v>211</v>
      </c>
      <c r="BM548" s="160">
        <v>46051</v>
      </c>
      <c r="BN548" s="176">
        <v>340533542</v>
      </c>
      <c r="BO548" s="158">
        <v>640</v>
      </c>
      <c r="BP548" s="160">
        <v>46051</v>
      </c>
      <c r="BQ548" s="172">
        <v>14567011</v>
      </c>
      <c r="CS548" s="166" t="s">
        <v>2654</v>
      </c>
      <c r="CT548" s="167">
        <v>79943834</v>
      </c>
      <c r="CU548" s="158">
        <v>205</v>
      </c>
      <c r="CV548" s="158" t="s">
        <v>1056</v>
      </c>
      <c r="CY548" s="162">
        <v>7500</v>
      </c>
      <c r="CZ548" s="162" t="s">
        <v>290</v>
      </c>
      <c r="DA548" s="283">
        <f t="shared" si="27"/>
        <v>14567011</v>
      </c>
      <c r="DB548" s="284">
        <f t="shared" si="28"/>
        <v>0</v>
      </c>
      <c r="DC548" s="283">
        <f t="shared" si="29"/>
        <v>0</v>
      </c>
      <c r="DZ548" s="312" t="s">
        <v>2655</v>
      </c>
      <c r="EA548" s="158" t="s">
        <v>271</v>
      </c>
    </row>
    <row r="549" spans="1:131" hidden="1" x14ac:dyDescent="0.2">
      <c r="A549" s="306"/>
      <c r="B549" s="306" t="s">
        <v>2656</v>
      </c>
      <c r="C549" s="307">
        <v>1121959205</v>
      </c>
      <c r="D549" s="306" t="s">
        <v>2657</v>
      </c>
      <c r="E549" s="306" t="s">
        <v>291</v>
      </c>
      <c r="F549" s="306" t="s">
        <v>960</v>
      </c>
      <c r="G549" s="308">
        <v>46051</v>
      </c>
      <c r="H549" s="309">
        <v>12993228</v>
      </c>
      <c r="I549" s="306" t="s">
        <v>2629</v>
      </c>
      <c r="J549" s="308">
        <v>46051</v>
      </c>
      <c r="K549" s="308">
        <v>46179</v>
      </c>
      <c r="L549" s="306" t="s">
        <v>288</v>
      </c>
      <c r="M549" s="306" t="s">
        <v>288</v>
      </c>
      <c r="N549" s="306" t="s">
        <v>288</v>
      </c>
      <c r="O549" s="138">
        <v>5</v>
      </c>
      <c r="P549" s="310">
        <v>3323849</v>
      </c>
      <c r="Q549" s="169">
        <v>46051</v>
      </c>
      <c r="R549" s="160">
        <v>46081</v>
      </c>
      <c r="S549" s="310">
        <v>3021681</v>
      </c>
      <c r="T549" s="102">
        <v>46082</v>
      </c>
      <c r="U549" s="102">
        <v>46112</v>
      </c>
      <c r="V549" s="310">
        <v>3021681</v>
      </c>
      <c r="W549" s="160">
        <v>46113</v>
      </c>
      <c r="X549" s="160">
        <v>46142</v>
      </c>
      <c r="Y549" s="310">
        <v>3021681</v>
      </c>
      <c r="Z549" s="160">
        <v>46143</v>
      </c>
      <c r="AA549" s="160">
        <v>46173</v>
      </c>
      <c r="AB549" s="310">
        <v>604336</v>
      </c>
      <c r="AC549" s="160">
        <v>46174</v>
      </c>
      <c r="AD549" s="160">
        <v>46179</v>
      </c>
      <c r="AE549" s="310"/>
      <c r="AF549" s="160"/>
      <c r="AG549" s="160"/>
      <c r="AH549" s="310"/>
      <c r="AI549" s="230"/>
      <c r="AJ549" s="169"/>
      <c r="AK549" s="310"/>
      <c r="AL549" s="170"/>
      <c r="AM549" s="170"/>
      <c r="AN549" s="310"/>
      <c r="AO549" s="138"/>
      <c r="AP549" s="138"/>
      <c r="AQ549" s="310"/>
      <c r="AR549" s="138"/>
      <c r="AS549" s="138"/>
      <c r="AT549" s="311"/>
      <c r="AU549" s="138"/>
      <c r="AV549" s="138"/>
      <c r="BI549" s="162" t="s">
        <v>278</v>
      </c>
      <c r="BJ549" s="158" t="s">
        <v>332</v>
      </c>
      <c r="BK549" s="162" t="s">
        <v>280</v>
      </c>
      <c r="BL549" s="138">
        <v>211</v>
      </c>
      <c r="BM549" s="160">
        <v>46051</v>
      </c>
      <c r="BN549" s="176">
        <v>340533542</v>
      </c>
      <c r="BO549" s="158">
        <v>654</v>
      </c>
      <c r="BP549" s="160">
        <v>46051</v>
      </c>
      <c r="BQ549" s="172">
        <v>12993228</v>
      </c>
      <c r="CS549" s="166" t="s">
        <v>2650</v>
      </c>
      <c r="CT549" s="167">
        <v>1121959205</v>
      </c>
      <c r="CU549" s="158">
        <v>205</v>
      </c>
      <c r="CV549" s="158" t="s">
        <v>1056</v>
      </c>
      <c r="CY549" s="162">
        <v>8299</v>
      </c>
      <c r="CZ549" s="162" t="s">
        <v>290</v>
      </c>
      <c r="DA549" s="283">
        <f t="shared" si="27"/>
        <v>12993228</v>
      </c>
      <c r="DB549" s="284">
        <f t="shared" si="28"/>
        <v>0</v>
      </c>
      <c r="DC549" s="283">
        <f t="shared" si="29"/>
        <v>0</v>
      </c>
      <c r="DZ549" s="312" t="s">
        <v>2658</v>
      </c>
      <c r="EA549" s="180" t="s">
        <v>271</v>
      </c>
    </row>
    <row r="550" spans="1:131" hidden="1" x14ac:dyDescent="0.2">
      <c r="A550" s="306"/>
      <c r="B550" s="306" t="s">
        <v>2659</v>
      </c>
      <c r="C550" s="313">
        <v>1121852835</v>
      </c>
      <c r="D550" s="315" t="s">
        <v>2660</v>
      </c>
      <c r="E550" s="306" t="s">
        <v>292</v>
      </c>
      <c r="F550" s="306" t="s">
        <v>2661</v>
      </c>
      <c r="G550" s="308">
        <v>46051</v>
      </c>
      <c r="H550" s="309">
        <v>11118174</v>
      </c>
      <c r="I550" s="306" t="s">
        <v>2624</v>
      </c>
      <c r="J550" s="308">
        <v>46051</v>
      </c>
      <c r="K550" s="308">
        <v>46189</v>
      </c>
      <c r="L550" s="306" t="s">
        <v>288</v>
      </c>
      <c r="M550" s="306" t="s">
        <v>288</v>
      </c>
      <c r="N550" s="306" t="s">
        <v>288</v>
      </c>
      <c r="O550" s="138">
        <v>5</v>
      </c>
      <c r="P550" s="310">
        <v>2639567</v>
      </c>
      <c r="Q550" s="169">
        <v>46051</v>
      </c>
      <c r="R550" s="160">
        <v>46081</v>
      </c>
      <c r="S550" s="310">
        <v>2399606</v>
      </c>
      <c r="T550" s="102">
        <v>46082</v>
      </c>
      <c r="U550" s="102">
        <v>46112</v>
      </c>
      <c r="V550" s="310">
        <v>2399606</v>
      </c>
      <c r="W550" s="160">
        <v>46113</v>
      </c>
      <c r="X550" s="160">
        <v>46142</v>
      </c>
      <c r="Y550" s="310">
        <v>2399606</v>
      </c>
      <c r="Z550" s="160">
        <v>46143</v>
      </c>
      <c r="AA550" s="160">
        <v>46173</v>
      </c>
      <c r="AB550" s="310">
        <v>1279789</v>
      </c>
      <c r="AC550" s="160">
        <v>46174</v>
      </c>
      <c r="AD550" s="160">
        <v>46189</v>
      </c>
      <c r="AE550" s="310"/>
      <c r="AF550" s="160"/>
      <c r="AG550" s="160"/>
      <c r="AH550" s="310"/>
      <c r="AI550" s="230"/>
      <c r="AJ550" s="169"/>
      <c r="AK550" s="310"/>
      <c r="AL550" s="170"/>
      <c r="AM550" s="170"/>
      <c r="AN550" s="310"/>
      <c r="AO550" s="102"/>
      <c r="AP550" s="138"/>
      <c r="AQ550" s="310"/>
      <c r="AR550" s="102"/>
      <c r="AS550" s="102"/>
      <c r="AT550" s="311"/>
      <c r="AU550" s="138"/>
      <c r="AV550" s="138"/>
      <c r="BI550" s="162" t="s">
        <v>278</v>
      </c>
      <c r="BJ550" s="158" t="s">
        <v>332</v>
      </c>
      <c r="BK550" s="162" t="s">
        <v>280</v>
      </c>
      <c r="BL550" s="138">
        <v>211</v>
      </c>
      <c r="BM550" s="160">
        <v>46051</v>
      </c>
      <c r="BN550" s="176">
        <v>340533542</v>
      </c>
      <c r="BO550" s="158">
        <v>649</v>
      </c>
      <c r="BP550" s="160">
        <v>46051</v>
      </c>
      <c r="BQ550" s="172">
        <v>11118174</v>
      </c>
      <c r="CS550" s="166" t="s">
        <v>2662</v>
      </c>
      <c r="CT550" s="167">
        <v>1121852835</v>
      </c>
      <c r="CU550" s="158">
        <v>189</v>
      </c>
      <c r="CV550" s="158" t="s">
        <v>2663</v>
      </c>
      <c r="CY550" s="164">
        <v>7490</v>
      </c>
      <c r="CZ550" s="159" t="s">
        <v>290</v>
      </c>
      <c r="DA550" s="283">
        <f t="shared" si="27"/>
        <v>11118174</v>
      </c>
      <c r="DB550" s="284">
        <f t="shared" si="28"/>
        <v>0</v>
      </c>
      <c r="DC550" s="283">
        <f t="shared" si="29"/>
        <v>0</v>
      </c>
      <c r="DZ550" s="312" t="s">
        <v>2664</v>
      </c>
      <c r="EA550" s="158" t="s">
        <v>273</v>
      </c>
    </row>
    <row r="551" spans="1:131" hidden="1" x14ac:dyDescent="0.2">
      <c r="A551" s="306"/>
      <c r="B551" s="306" t="s">
        <v>2665</v>
      </c>
      <c r="C551" s="307">
        <v>1121953652</v>
      </c>
      <c r="D551" s="306" t="s">
        <v>2666</v>
      </c>
      <c r="E551" s="306" t="s">
        <v>292</v>
      </c>
      <c r="F551" s="306" t="s">
        <v>2667</v>
      </c>
      <c r="G551" s="308">
        <v>46051</v>
      </c>
      <c r="H551" s="309">
        <v>11118174</v>
      </c>
      <c r="I551" s="306" t="s">
        <v>2624</v>
      </c>
      <c r="J551" s="308">
        <v>46051</v>
      </c>
      <c r="K551" s="308">
        <v>46189</v>
      </c>
      <c r="L551" s="306" t="s">
        <v>288</v>
      </c>
      <c r="M551" s="306" t="s">
        <v>288</v>
      </c>
      <c r="N551" s="306" t="s">
        <v>288</v>
      </c>
      <c r="O551" s="138">
        <v>5</v>
      </c>
      <c r="P551" s="310">
        <v>2639567</v>
      </c>
      <c r="Q551" s="169">
        <v>46051</v>
      </c>
      <c r="R551" s="160">
        <v>46081</v>
      </c>
      <c r="S551" s="310">
        <v>2399606</v>
      </c>
      <c r="T551" s="102">
        <v>46082</v>
      </c>
      <c r="U551" s="102">
        <v>46112</v>
      </c>
      <c r="V551" s="310">
        <v>2399606</v>
      </c>
      <c r="W551" s="160">
        <v>46113</v>
      </c>
      <c r="X551" s="160">
        <v>46142</v>
      </c>
      <c r="Y551" s="310">
        <v>2399606</v>
      </c>
      <c r="Z551" s="160">
        <v>46143</v>
      </c>
      <c r="AA551" s="160">
        <v>46173</v>
      </c>
      <c r="AB551" s="310">
        <v>1279789</v>
      </c>
      <c r="AC551" s="160">
        <v>46174</v>
      </c>
      <c r="AD551" s="160">
        <v>46189</v>
      </c>
      <c r="AE551" s="310"/>
      <c r="AF551" s="160"/>
      <c r="AG551" s="160"/>
      <c r="AH551" s="310"/>
      <c r="AI551" s="230"/>
      <c r="AJ551" s="169"/>
      <c r="AK551" s="310"/>
      <c r="AL551" s="170"/>
      <c r="AM551" s="170"/>
      <c r="AN551" s="310"/>
      <c r="AO551" s="159"/>
      <c r="AP551" s="159"/>
      <c r="AQ551" s="310"/>
      <c r="AR551" s="159"/>
      <c r="AS551" s="159"/>
      <c r="AT551" s="311"/>
      <c r="AU551" s="138"/>
      <c r="AV551" s="138"/>
      <c r="BI551" s="162" t="s">
        <v>278</v>
      </c>
      <c r="BJ551" s="158" t="s">
        <v>332</v>
      </c>
      <c r="BK551" s="162" t="s">
        <v>280</v>
      </c>
      <c r="BL551" s="138">
        <v>211</v>
      </c>
      <c r="BM551" s="160">
        <v>46051</v>
      </c>
      <c r="BN551" s="176">
        <v>340533542</v>
      </c>
      <c r="BO551" s="158">
        <v>645</v>
      </c>
      <c r="BP551" s="160">
        <v>46051</v>
      </c>
      <c r="BQ551" s="172">
        <v>11118174</v>
      </c>
      <c r="CS551" s="166" t="s">
        <v>2668</v>
      </c>
      <c r="CT551" s="167">
        <v>1121953652</v>
      </c>
      <c r="CU551" s="158">
        <v>251</v>
      </c>
      <c r="CV551" s="158" t="s">
        <v>2669</v>
      </c>
      <c r="CY551" s="164">
        <v>7490</v>
      </c>
      <c r="CZ551" s="159" t="s">
        <v>290</v>
      </c>
      <c r="DA551" s="283">
        <f t="shared" si="27"/>
        <v>11118174</v>
      </c>
      <c r="DB551" s="284">
        <f t="shared" si="28"/>
        <v>0</v>
      </c>
      <c r="DC551" s="283">
        <f t="shared" si="29"/>
        <v>0</v>
      </c>
      <c r="DZ551" s="312" t="s">
        <v>2670</v>
      </c>
      <c r="EA551" s="158" t="s">
        <v>273</v>
      </c>
    </row>
    <row r="552" spans="1:131" hidden="1" x14ac:dyDescent="0.2">
      <c r="A552" s="306"/>
      <c r="B552" s="306" t="s">
        <v>2671</v>
      </c>
      <c r="C552" s="307">
        <v>1192794857</v>
      </c>
      <c r="D552" s="306" t="s">
        <v>2672</v>
      </c>
      <c r="E552" s="306" t="s">
        <v>292</v>
      </c>
      <c r="F552" s="306" t="s">
        <v>979</v>
      </c>
      <c r="G552" s="308">
        <v>46051</v>
      </c>
      <c r="H552" s="309">
        <v>10318306</v>
      </c>
      <c r="I552" s="306" t="s">
        <v>2629</v>
      </c>
      <c r="J552" s="308">
        <v>46051</v>
      </c>
      <c r="K552" s="308">
        <v>46179</v>
      </c>
      <c r="L552" s="306" t="s">
        <v>288</v>
      </c>
      <c r="M552" s="306" t="s">
        <v>288</v>
      </c>
      <c r="N552" s="306" t="s">
        <v>288</v>
      </c>
      <c r="O552" s="138">
        <v>5</v>
      </c>
      <c r="P552" s="310">
        <v>2639567</v>
      </c>
      <c r="Q552" s="169">
        <v>46051</v>
      </c>
      <c r="R552" s="160">
        <v>46081</v>
      </c>
      <c r="S552" s="310">
        <v>2399606</v>
      </c>
      <c r="T552" s="102">
        <v>46082</v>
      </c>
      <c r="U552" s="102">
        <v>46112</v>
      </c>
      <c r="V552" s="310">
        <v>2399606</v>
      </c>
      <c r="W552" s="160">
        <v>46113</v>
      </c>
      <c r="X552" s="160">
        <v>46142</v>
      </c>
      <c r="Y552" s="310">
        <v>2399606</v>
      </c>
      <c r="Z552" s="160">
        <v>46143</v>
      </c>
      <c r="AA552" s="160">
        <v>46173</v>
      </c>
      <c r="AB552" s="310">
        <v>479921</v>
      </c>
      <c r="AC552" s="160">
        <v>46174</v>
      </c>
      <c r="AD552" s="160">
        <v>46179</v>
      </c>
      <c r="AE552" s="310"/>
      <c r="AF552" s="160"/>
      <c r="AG552" s="160"/>
      <c r="AH552" s="310"/>
      <c r="AI552" s="230"/>
      <c r="AJ552" s="169"/>
      <c r="AK552" s="310"/>
      <c r="AL552" s="170"/>
      <c r="AM552" s="170"/>
      <c r="AN552" s="310"/>
      <c r="AO552" s="138"/>
      <c r="AP552" s="138"/>
      <c r="AQ552" s="310"/>
      <c r="AR552" s="138"/>
      <c r="AS552" s="138"/>
      <c r="AT552" s="311"/>
      <c r="AU552" s="138"/>
      <c r="AV552" s="138"/>
      <c r="BI552" s="162" t="s">
        <v>278</v>
      </c>
      <c r="BJ552" s="158" t="s">
        <v>332</v>
      </c>
      <c r="BK552" s="162" t="s">
        <v>280</v>
      </c>
      <c r="BL552" s="138">
        <v>211</v>
      </c>
      <c r="BM552" s="160">
        <v>46051</v>
      </c>
      <c r="BN552" s="176">
        <v>340533542</v>
      </c>
      <c r="BO552" s="158">
        <v>658</v>
      </c>
      <c r="BP552" s="160">
        <v>46051</v>
      </c>
      <c r="BQ552" s="172">
        <v>10318306</v>
      </c>
      <c r="CS552" s="166" t="s">
        <v>1044</v>
      </c>
      <c r="CT552" s="221">
        <v>1192794857</v>
      </c>
      <c r="CU552" s="158">
        <v>251</v>
      </c>
      <c r="CV552" s="158" t="s">
        <v>2192</v>
      </c>
      <c r="CY552" s="164">
        <v>7490</v>
      </c>
      <c r="CZ552" s="159" t="s">
        <v>290</v>
      </c>
      <c r="DA552" s="283">
        <f t="shared" si="27"/>
        <v>10318306</v>
      </c>
      <c r="DB552" s="284">
        <f t="shared" si="28"/>
        <v>0</v>
      </c>
      <c r="DC552" s="283">
        <f t="shared" si="29"/>
        <v>0</v>
      </c>
      <c r="DZ552" s="312" t="s">
        <v>2673</v>
      </c>
      <c r="EA552" s="158" t="s">
        <v>273</v>
      </c>
    </row>
    <row r="553" spans="1:131" hidden="1" x14ac:dyDescent="0.2">
      <c r="A553" s="316"/>
      <c r="B553" s="306" t="s">
        <v>2674</v>
      </c>
      <c r="C553" s="307">
        <v>1121829934</v>
      </c>
      <c r="D553" s="306" t="s">
        <v>2675</v>
      </c>
      <c r="E553" s="306" t="s">
        <v>291</v>
      </c>
      <c r="F553" s="306" t="s">
        <v>2676</v>
      </c>
      <c r="G553" s="308">
        <v>46051</v>
      </c>
      <c r="H553" s="309">
        <v>14327054</v>
      </c>
      <c r="I553" s="306" t="s">
        <v>2677</v>
      </c>
      <c r="J553" s="308">
        <v>46051</v>
      </c>
      <c r="K553" s="308">
        <v>46155</v>
      </c>
      <c r="L553" s="306" t="s">
        <v>288</v>
      </c>
      <c r="M553" s="306" t="s">
        <v>288</v>
      </c>
      <c r="N553" s="306" t="s">
        <v>288</v>
      </c>
      <c r="O553" s="138">
        <v>4</v>
      </c>
      <c r="P553" s="310">
        <v>4366340</v>
      </c>
      <c r="Q553" s="169">
        <v>46051</v>
      </c>
      <c r="R553" s="160">
        <v>46081</v>
      </c>
      <c r="S553" s="310">
        <v>4093444</v>
      </c>
      <c r="T553" s="102">
        <v>46082</v>
      </c>
      <c r="U553" s="102">
        <v>46112</v>
      </c>
      <c r="V553" s="310">
        <v>4093444</v>
      </c>
      <c r="W553" s="160">
        <v>46113</v>
      </c>
      <c r="X553" s="160">
        <v>46142</v>
      </c>
      <c r="Y553" s="310">
        <v>1773826</v>
      </c>
      <c r="Z553" s="160">
        <v>46143</v>
      </c>
      <c r="AA553" s="160">
        <v>46155</v>
      </c>
      <c r="AB553" s="310"/>
      <c r="AC553" s="160"/>
      <c r="AD553" s="160"/>
      <c r="AE553" s="310"/>
      <c r="AF553" s="160"/>
      <c r="AG553" s="160"/>
      <c r="AH553" s="310"/>
      <c r="AI553" s="230"/>
      <c r="AJ553" s="169"/>
      <c r="AK553" s="310"/>
      <c r="AL553" s="170"/>
      <c r="AM553" s="170"/>
      <c r="AN553" s="310"/>
      <c r="AO553" s="170"/>
      <c r="AP553" s="170"/>
      <c r="AQ553" s="310"/>
      <c r="AR553" s="170"/>
      <c r="AS553" s="170"/>
      <c r="AT553" s="311"/>
      <c r="AU553" s="170"/>
      <c r="AV553" s="170"/>
      <c r="BI553" s="157" t="s">
        <v>282</v>
      </c>
      <c r="BJ553" s="158" t="s">
        <v>1242</v>
      </c>
      <c r="BK553" s="157" t="s">
        <v>1182</v>
      </c>
      <c r="BL553" s="138">
        <v>211</v>
      </c>
      <c r="BM553" s="160">
        <v>46051</v>
      </c>
      <c r="BN553" s="176">
        <v>340533542</v>
      </c>
      <c r="BO553" s="158">
        <v>657</v>
      </c>
      <c r="BP553" s="160">
        <v>46051</v>
      </c>
      <c r="BQ553" s="172">
        <v>14327054</v>
      </c>
      <c r="CS553" s="166" t="s">
        <v>2678</v>
      </c>
      <c r="CT553" s="99">
        <v>1121829934.3</v>
      </c>
      <c r="CU553" s="158">
        <v>347</v>
      </c>
      <c r="CV553" s="158" t="s">
        <v>799</v>
      </c>
      <c r="CY553" s="108">
        <v>7020</v>
      </c>
      <c r="CZ553" s="108" t="s">
        <v>289</v>
      </c>
      <c r="DA553" s="283">
        <f t="shared" si="27"/>
        <v>14327054</v>
      </c>
      <c r="DB553" s="284">
        <f t="shared" si="28"/>
        <v>0</v>
      </c>
      <c r="DC553" s="283">
        <f t="shared" si="29"/>
        <v>0</v>
      </c>
      <c r="DZ553" s="159" t="s">
        <v>2679</v>
      </c>
      <c r="EA553" s="158"/>
    </row>
    <row r="554" spans="1:131" hidden="1" x14ac:dyDescent="0.2">
      <c r="A554" s="317"/>
      <c r="B554" s="306" t="s">
        <v>2680</v>
      </c>
      <c r="C554" s="307">
        <v>1121839991</v>
      </c>
      <c r="D554" s="306" t="s">
        <v>2681</v>
      </c>
      <c r="E554" s="306" t="s">
        <v>292</v>
      </c>
      <c r="F554" s="315" t="s">
        <v>2682</v>
      </c>
      <c r="G554" s="308">
        <v>46051</v>
      </c>
      <c r="H554" s="309">
        <v>11118174</v>
      </c>
      <c r="I554" s="306" t="s">
        <v>2624</v>
      </c>
      <c r="J554" s="308">
        <v>46051</v>
      </c>
      <c r="K554" s="308">
        <v>46189</v>
      </c>
      <c r="L554" s="306" t="s">
        <v>288</v>
      </c>
      <c r="M554" s="306" t="s">
        <v>288</v>
      </c>
      <c r="N554" s="306" t="s">
        <v>288</v>
      </c>
      <c r="O554" s="138">
        <v>5</v>
      </c>
      <c r="P554" s="310">
        <v>2639567</v>
      </c>
      <c r="Q554" s="169">
        <v>46051</v>
      </c>
      <c r="R554" s="160">
        <v>46081</v>
      </c>
      <c r="S554" s="310">
        <v>2399606</v>
      </c>
      <c r="T554" s="102">
        <v>46082</v>
      </c>
      <c r="U554" s="102">
        <v>46112</v>
      </c>
      <c r="V554" s="310">
        <v>2399606</v>
      </c>
      <c r="W554" s="160">
        <v>46113</v>
      </c>
      <c r="X554" s="160">
        <v>46142</v>
      </c>
      <c r="Y554" s="310">
        <v>2399606</v>
      </c>
      <c r="Z554" s="160">
        <v>46143</v>
      </c>
      <c r="AA554" s="160">
        <v>46173</v>
      </c>
      <c r="AB554" s="310">
        <v>1279789</v>
      </c>
      <c r="AC554" s="160">
        <v>46174</v>
      </c>
      <c r="AD554" s="160">
        <v>46189</v>
      </c>
      <c r="AE554" s="310"/>
      <c r="AF554" s="160"/>
      <c r="AG554" s="160"/>
      <c r="AH554" s="310"/>
      <c r="AI554" s="230"/>
      <c r="AJ554" s="169"/>
      <c r="AK554" s="310"/>
      <c r="AL554" s="170"/>
      <c r="AM554" s="170"/>
      <c r="AN554" s="310"/>
      <c r="AO554" s="138"/>
      <c r="AP554" s="138"/>
      <c r="AQ554" s="310"/>
      <c r="AR554" s="138"/>
      <c r="AS554" s="138"/>
      <c r="AT554" s="311"/>
      <c r="AU554" s="138"/>
      <c r="AV554" s="158"/>
      <c r="BI554" s="162" t="s">
        <v>278</v>
      </c>
      <c r="BJ554" s="158" t="s">
        <v>332</v>
      </c>
      <c r="BK554" s="162" t="s">
        <v>280</v>
      </c>
      <c r="BL554" s="138">
        <v>211</v>
      </c>
      <c r="BM554" s="160">
        <v>46051</v>
      </c>
      <c r="BN554" s="176">
        <v>340533542</v>
      </c>
      <c r="BO554" s="158">
        <v>648</v>
      </c>
      <c r="BP554" s="160">
        <v>46051</v>
      </c>
      <c r="BQ554" s="172">
        <v>11118174</v>
      </c>
      <c r="CS554" s="151" t="s">
        <v>945</v>
      </c>
      <c r="CT554" s="168">
        <v>1121839991</v>
      </c>
      <c r="CU554" s="158">
        <v>231</v>
      </c>
      <c r="CV554" s="158" t="s">
        <v>2683</v>
      </c>
      <c r="CY554" s="162">
        <v>8299</v>
      </c>
      <c r="CZ554" s="162" t="s">
        <v>290</v>
      </c>
      <c r="DA554" s="283">
        <f t="shared" si="27"/>
        <v>11118174</v>
      </c>
      <c r="DB554" s="284">
        <f t="shared" si="28"/>
        <v>0</v>
      </c>
      <c r="DC554" s="283">
        <f t="shared" si="29"/>
        <v>0</v>
      </c>
      <c r="DZ554" s="312" t="s">
        <v>2684</v>
      </c>
      <c r="EA554" s="158" t="s">
        <v>282</v>
      </c>
    </row>
    <row r="555" spans="1:131" hidden="1" x14ac:dyDescent="0.2">
      <c r="A555" s="306" t="s">
        <v>3011</v>
      </c>
      <c r="B555" s="306" t="s">
        <v>2685</v>
      </c>
      <c r="C555" s="307">
        <v>35898369</v>
      </c>
      <c r="D555" s="306" t="s">
        <v>2686</v>
      </c>
      <c r="E555" s="306" t="s">
        <v>292</v>
      </c>
      <c r="F555" s="306" t="s">
        <v>2687</v>
      </c>
      <c r="G555" s="308">
        <v>46051</v>
      </c>
      <c r="H555" s="309">
        <v>11118174</v>
      </c>
      <c r="I555" s="306" t="s">
        <v>2624</v>
      </c>
      <c r="J555" s="308">
        <v>46051</v>
      </c>
      <c r="K555" s="308">
        <v>46189</v>
      </c>
      <c r="L555" s="306" t="s">
        <v>288</v>
      </c>
      <c r="M555" s="306" t="s">
        <v>288</v>
      </c>
      <c r="N555" s="306" t="s">
        <v>288</v>
      </c>
      <c r="O555" s="138">
        <v>5</v>
      </c>
      <c r="P555" s="310">
        <v>2639567</v>
      </c>
      <c r="Q555" s="169">
        <v>46051</v>
      </c>
      <c r="R555" s="160">
        <v>46081</v>
      </c>
      <c r="S555" s="310">
        <v>239960</v>
      </c>
      <c r="T555" s="102">
        <v>46082</v>
      </c>
      <c r="U555" s="102">
        <v>46084</v>
      </c>
      <c r="V555" s="310"/>
      <c r="W555" s="160">
        <v>46113</v>
      </c>
      <c r="X555" s="160">
        <v>46142</v>
      </c>
      <c r="Y555" s="310"/>
      <c r="Z555" s="160">
        <v>46143</v>
      </c>
      <c r="AA555" s="160">
        <v>46173</v>
      </c>
      <c r="AB555" s="310"/>
      <c r="AC555" s="160">
        <v>46174</v>
      </c>
      <c r="AD555" s="160">
        <v>46189</v>
      </c>
      <c r="AE555" s="310"/>
      <c r="AF555" s="160"/>
      <c r="AG555" s="160"/>
      <c r="AH555" s="310"/>
      <c r="AI555" s="230"/>
      <c r="AJ555" s="169"/>
      <c r="AK555" s="310"/>
      <c r="AL555" s="170"/>
      <c r="AM555" s="170"/>
      <c r="AN555" s="310"/>
      <c r="AO555" s="138"/>
      <c r="AP555" s="138"/>
      <c r="AQ555" s="310"/>
      <c r="AR555" s="232"/>
      <c r="AS555" s="232"/>
      <c r="AT555" s="311"/>
      <c r="AU555" s="138"/>
      <c r="AV555" s="138"/>
      <c r="BI555" s="162" t="s">
        <v>278</v>
      </c>
      <c r="BJ555" s="158" t="s">
        <v>332</v>
      </c>
      <c r="BK555" s="162" t="s">
        <v>280</v>
      </c>
      <c r="BL555" s="138">
        <v>211</v>
      </c>
      <c r="BM555" s="160">
        <v>46051</v>
      </c>
      <c r="BN555" s="176">
        <v>340533542</v>
      </c>
      <c r="BO555" s="158">
        <v>636</v>
      </c>
      <c r="BP555" s="160">
        <v>46051</v>
      </c>
      <c r="BQ555" s="172">
        <v>11118174</v>
      </c>
      <c r="CS555" s="166" t="s">
        <v>2688</v>
      </c>
      <c r="CT555" s="168">
        <v>35898369</v>
      </c>
      <c r="CU555" s="158">
        <v>231</v>
      </c>
      <c r="CV555" s="158" t="s">
        <v>2689</v>
      </c>
      <c r="CY555" s="164">
        <v>7490</v>
      </c>
      <c r="CZ555" s="159" t="s">
        <v>290</v>
      </c>
      <c r="DA555" s="283">
        <f t="shared" si="27"/>
        <v>2879527</v>
      </c>
      <c r="DB555" s="284">
        <f t="shared" si="28"/>
        <v>8238647</v>
      </c>
      <c r="DC555" s="283">
        <f t="shared" si="29"/>
        <v>8238647</v>
      </c>
      <c r="DZ555" s="312" t="s">
        <v>2690</v>
      </c>
      <c r="EA555" s="158" t="s">
        <v>282</v>
      </c>
    </row>
    <row r="556" spans="1:131" hidden="1" x14ac:dyDescent="0.2">
      <c r="A556" s="306"/>
      <c r="B556" s="306" t="s">
        <v>2691</v>
      </c>
      <c r="C556" s="307">
        <v>1006838635</v>
      </c>
      <c r="D556" s="306" t="s">
        <v>2692</v>
      </c>
      <c r="E556" s="306" t="s">
        <v>292</v>
      </c>
      <c r="F556" s="306" t="s">
        <v>2693</v>
      </c>
      <c r="G556" s="308">
        <v>46051</v>
      </c>
      <c r="H556" s="309">
        <v>11118174</v>
      </c>
      <c r="I556" s="306" t="s">
        <v>2624</v>
      </c>
      <c r="J556" s="308">
        <v>46051</v>
      </c>
      <c r="K556" s="308">
        <v>46189</v>
      </c>
      <c r="L556" s="306" t="s">
        <v>288</v>
      </c>
      <c r="M556" s="306" t="s">
        <v>288</v>
      </c>
      <c r="N556" s="306" t="s">
        <v>288</v>
      </c>
      <c r="O556" s="138">
        <v>5</v>
      </c>
      <c r="P556" s="310">
        <v>2639567</v>
      </c>
      <c r="Q556" s="169">
        <v>46051</v>
      </c>
      <c r="R556" s="160">
        <v>46081</v>
      </c>
      <c r="S556" s="310">
        <v>2399606</v>
      </c>
      <c r="T556" s="102">
        <v>46082</v>
      </c>
      <c r="U556" s="102">
        <v>46112</v>
      </c>
      <c r="V556" s="310">
        <v>2399606</v>
      </c>
      <c r="W556" s="160">
        <v>46113</v>
      </c>
      <c r="X556" s="160">
        <v>46142</v>
      </c>
      <c r="Y556" s="310">
        <v>2399606</v>
      </c>
      <c r="Z556" s="160">
        <v>46143</v>
      </c>
      <c r="AA556" s="160">
        <v>46173</v>
      </c>
      <c r="AB556" s="310">
        <v>1279789</v>
      </c>
      <c r="AC556" s="160">
        <v>46174</v>
      </c>
      <c r="AD556" s="160">
        <v>46189</v>
      </c>
      <c r="AE556" s="310"/>
      <c r="AF556" s="160"/>
      <c r="AG556" s="160"/>
      <c r="AH556" s="310"/>
      <c r="AI556" s="230"/>
      <c r="AJ556" s="169"/>
      <c r="AK556" s="310"/>
      <c r="AL556" s="170"/>
      <c r="AM556" s="170"/>
      <c r="AN556" s="310"/>
      <c r="AO556" s="159"/>
      <c r="AP556" s="159"/>
      <c r="AQ556" s="310"/>
      <c r="AR556" s="159"/>
      <c r="AS556" s="159"/>
      <c r="AT556" s="311"/>
      <c r="AU556" s="159"/>
      <c r="AV556" s="159"/>
      <c r="BI556" s="162" t="s">
        <v>278</v>
      </c>
      <c r="BJ556" s="158" t="s">
        <v>332</v>
      </c>
      <c r="BK556" s="162" t="s">
        <v>280</v>
      </c>
      <c r="BL556" s="138">
        <v>211</v>
      </c>
      <c r="BM556" s="160">
        <v>46051</v>
      </c>
      <c r="BN556" s="176">
        <v>340533542</v>
      </c>
      <c r="BO556" s="158">
        <v>642</v>
      </c>
      <c r="BP556" s="160">
        <v>46051</v>
      </c>
      <c r="BQ556" s="172">
        <v>11118174</v>
      </c>
      <c r="CS556" s="166" t="s">
        <v>2694</v>
      </c>
      <c r="CT556" s="167">
        <v>1006838635</v>
      </c>
      <c r="CU556" s="158">
        <v>218</v>
      </c>
      <c r="CV556" s="158" t="s">
        <v>930</v>
      </c>
      <c r="CY556" s="138">
        <v>8299</v>
      </c>
      <c r="CZ556" s="138" t="s">
        <v>290</v>
      </c>
      <c r="DA556" s="283">
        <f t="shared" si="27"/>
        <v>11118174</v>
      </c>
      <c r="DB556" s="284">
        <f t="shared" si="28"/>
        <v>0</v>
      </c>
      <c r="DC556" s="283">
        <f t="shared" si="29"/>
        <v>0</v>
      </c>
      <c r="DZ556" s="312" t="s">
        <v>2695</v>
      </c>
      <c r="EA556" s="158" t="s">
        <v>299</v>
      </c>
    </row>
    <row r="557" spans="1:131" hidden="1" x14ac:dyDescent="0.2">
      <c r="A557" s="306"/>
      <c r="B557" s="306" t="s">
        <v>2696</v>
      </c>
      <c r="C557" s="307">
        <v>1121898066</v>
      </c>
      <c r="D557" s="306" t="s">
        <v>2697</v>
      </c>
      <c r="E557" s="306" t="s">
        <v>291</v>
      </c>
      <c r="F557" s="306" t="s">
        <v>2698</v>
      </c>
      <c r="G557" s="308">
        <v>46051</v>
      </c>
      <c r="H557" s="309">
        <v>13550708</v>
      </c>
      <c r="I557" s="306" t="s">
        <v>303</v>
      </c>
      <c r="J557" s="308">
        <v>46051</v>
      </c>
      <c r="K557" s="308">
        <v>46170</v>
      </c>
      <c r="L557" s="306" t="s">
        <v>288</v>
      </c>
      <c r="M557" s="306" t="s">
        <v>288</v>
      </c>
      <c r="N557" s="306" t="s">
        <v>288</v>
      </c>
      <c r="O557" s="138">
        <v>4</v>
      </c>
      <c r="P557" s="310">
        <v>3613522</v>
      </c>
      <c r="Q557" s="169">
        <v>46051</v>
      </c>
      <c r="R557" s="160">
        <v>46081</v>
      </c>
      <c r="S557" s="310">
        <v>3387677</v>
      </c>
      <c r="T557" s="102">
        <v>46082</v>
      </c>
      <c r="U557" s="102">
        <v>46112</v>
      </c>
      <c r="V557" s="310">
        <v>3387677</v>
      </c>
      <c r="W557" s="160">
        <v>46113</v>
      </c>
      <c r="X557" s="160">
        <v>46142</v>
      </c>
      <c r="Y557" s="310">
        <v>3161832</v>
      </c>
      <c r="Z557" s="160">
        <v>46143</v>
      </c>
      <c r="AA557" s="160">
        <v>46170</v>
      </c>
      <c r="AB557" s="310"/>
      <c r="AC557" s="160"/>
      <c r="AD557" s="160"/>
      <c r="AE557" s="310"/>
      <c r="AF557" s="160"/>
      <c r="AG557" s="160"/>
      <c r="AH557" s="310"/>
      <c r="AI557" s="230"/>
      <c r="AJ557" s="169"/>
      <c r="AK557" s="310"/>
      <c r="AL557" s="170"/>
      <c r="AM557" s="170"/>
      <c r="AN557" s="310"/>
      <c r="AO557" s="170"/>
      <c r="AP557" s="170"/>
      <c r="AQ557" s="310"/>
      <c r="AR557" s="170"/>
      <c r="AS557" s="170"/>
      <c r="AT557" s="311"/>
      <c r="AU557" s="170"/>
      <c r="AV557" s="170"/>
      <c r="BI557" s="163" t="s">
        <v>299</v>
      </c>
      <c r="BJ557" s="159" t="s">
        <v>2699</v>
      </c>
      <c r="BK557" s="163" t="s">
        <v>2700</v>
      </c>
      <c r="BL557" s="138">
        <v>211</v>
      </c>
      <c r="BM557" s="160">
        <v>46051</v>
      </c>
      <c r="BN557" s="176">
        <v>340533542</v>
      </c>
      <c r="BO557" s="158">
        <v>652</v>
      </c>
      <c r="BP557" s="160">
        <v>46051</v>
      </c>
      <c r="BQ557" s="172">
        <v>13550708</v>
      </c>
      <c r="CS557" s="166" t="s">
        <v>2701</v>
      </c>
      <c r="CT557" s="99">
        <v>1121898066</v>
      </c>
      <c r="CU557" s="158">
        <v>219</v>
      </c>
      <c r="CV557" s="158" t="s">
        <v>2702</v>
      </c>
      <c r="CY557" s="138">
        <v>8299</v>
      </c>
      <c r="CZ557" s="138" t="s">
        <v>290</v>
      </c>
      <c r="DA557" s="283">
        <f t="shared" si="27"/>
        <v>13550708</v>
      </c>
      <c r="DB557" s="284">
        <f t="shared" si="28"/>
        <v>0</v>
      </c>
      <c r="DC557" s="283">
        <f t="shared" si="29"/>
        <v>0</v>
      </c>
      <c r="DZ557" s="159" t="s">
        <v>2703</v>
      </c>
      <c r="EA557" s="158"/>
    </row>
    <row r="558" spans="1:131" hidden="1" x14ac:dyDescent="0.2">
      <c r="A558" s="306"/>
      <c r="B558" s="306" t="s">
        <v>2704</v>
      </c>
      <c r="C558" s="307">
        <v>1094244623</v>
      </c>
      <c r="D558" s="306" t="s">
        <v>2705</v>
      </c>
      <c r="E558" s="306" t="s">
        <v>291</v>
      </c>
      <c r="F558" s="306" t="s">
        <v>2706</v>
      </c>
      <c r="G558" s="308">
        <v>46051</v>
      </c>
      <c r="H558" s="309">
        <v>13550708</v>
      </c>
      <c r="I558" s="306" t="s">
        <v>303</v>
      </c>
      <c r="J558" s="308">
        <v>46051</v>
      </c>
      <c r="K558" s="308">
        <v>46170</v>
      </c>
      <c r="L558" s="306" t="s">
        <v>288</v>
      </c>
      <c r="M558" s="306" t="s">
        <v>288</v>
      </c>
      <c r="N558" s="306" t="s">
        <v>288</v>
      </c>
      <c r="O558" s="138">
        <v>4</v>
      </c>
      <c r="P558" s="310">
        <v>3613522</v>
      </c>
      <c r="Q558" s="169">
        <v>46051</v>
      </c>
      <c r="R558" s="160">
        <v>46081</v>
      </c>
      <c r="S558" s="310">
        <v>3387677</v>
      </c>
      <c r="T558" s="102">
        <v>46082</v>
      </c>
      <c r="U558" s="102">
        <v>46112</v>
      </c>
      <c r="V558" s="310">
        <v>3387677</v>
      </c>
      <c r="W558" s="160">
        <v>46113</v>
      </c>
      <c r="X558" s="160">
        <v>46142</v>
      </c>
      <c r="Y558" s="310">
        <v>3161832</v>
      </c>
      <c r="Z558" s="160">
        <v>46143</v>
      </c>
      <c r="AA558" s="160">
        <v>46170</v>
      </c>
      <c r="AB558" s="310"/>
      <c r="AC558" s="160"/>
      <c r="AD558" s="160"/>
      <c r="AE558" s="310"/>
      <c r="AF558" s="160"/>
      <c r="AG558" s="160"/>
      <c r="AH558" s="310"/>
      <c r="AI558" s="230"/>
      <c r="AJ558" s="169"/>
      <c r="AK558" s="310"/>
      <c r="AL558" s="170"/>
      <c r="AM558" s="170"/>
      <c r="AN558" s="310"/>
      <c r="AO558" s="170"/>
      <c r="AP558" s="170"/>
      <c r="AQ558" s="310"/>
      <c r="AR558" s="170"/>
      <c r="AS558" s="170"/>
      <c r="AT558" s="311"/>
      <c r="AU558" s="170"/>
      <c r="AV558" s="170"/>
      <c r="BI558" s="163" t="s">
        <v>299</v>
      </c>
      <c r="BJ558" s="159" t="s">
        <v>2699</v>
      </c>
      <c r="BK558" s="163" t="s">
        <v>2700</v>
      </c>
      <c r="BL558" s="138">
        <v>211</v>
      </c>
      <c r="BM558" s="160">
        <v>46051</v>
      </c>
      <c r="BN558" s="176">
        <v>340533542</v>
      </c>
      <c r="BO558" s="158">
        <v>646</v>
      </c>
      <c r="BP558" s="160">
        <v>46051</v>
      </c>
      <c r="BQ558" s="172">
        <v>13550708</v>
      </c>
      <c r="CS558" s="166" t="s">
        <v>2707</v>
      </c>
      <c r="CT558" s="99">
        <v>1094244623</v>
      </c>
      <c r="CU558" s="158">
        <v>219</v>
      </c>
      <c r="CV558" s="158" t="s">
        <v>2702</v>
      </c>
      <c r="CY558" s="164">
        <v>7490</v>
      </c>
      <c r="CZ558" s="159" t="s">
        <v>290</v>
      </c>
      <c r="DA558" s="283">
        <f t="shared" si="27"/>
        <v>13550708</v>
      </c>
      <c r="DB558" s="284">
        <f t="shared" si="28"/>
        <v>0</v>
      </c>
      <c r="DC558" s="283">
        <f t="shared" si="29"/>
        <v>0</v>
      </c>
      <c r="DZ558" s="159" t="s">
        <v>2708</v>
      </c>
      <c r="EA558" s="235"/>
    </row>
    <row r="559" spans="1:131" hidden="1" x14ac:dyDescent="0.2">
      <c r="A559" s="306"/>
      <c r="B559" s="306" t="s">
        <v>2709</v>
      </c>
      <c r="C559" s="307">
        <v>79628115</v>
      </c>
      <c r="D559" s="306" t="s">
        <v>2710</v>
      </c>
      <c r="E559" s="306" t="s">
        <v>291</v>
      </c>
      <c r="F559" s="306" t="s">
        <v>2711</v>
      </c>
      <c r="G559" s="308">
        <v>46051</v>
      </c>
      <c r="H559" s="309">
        <v>21737596</v>
      </c>
      <c r="I559" s="306" t="s">
        <v>303</v>
      </c>
      <c r="J559" s="308">
        <v>46051</v>
      </c>
      <c r="K559" s="308">
        <v>46170</v>
      </c>
      <c r="L559" s="306" t="s">
        <v>288</v>
      </c>
      <c r="M559" s="306" t="s">
        <v>288</v>
      </c>
      <c r="N559" s="306" t="s">
        <v>288</v>
      </c>
      <c r="O559" s="138">
        <v>4</v>
      </c>
      <c r="P559" s="310">
        <v>5796692</v>
      </c>
      <c r="Q559" s="169">
        <v>46051</v>
      </c>
      <c r="R559" s="160">
        <v>46081</v>
      </c>
      <c r="S559" s="310">
        <v>5434399</v>
      </c>
      <c r="T559" s="102">
        <v>46082</v>
      </c>
      <c r="U559" s="102">
        <v>46112</v>
      </c>
      <c r="V559" s="310">
        <v>5434399</v>
      </c>
      <c r="W559" s="160">
        <v>46113</v>
      </c>
      <c r="X559" s="160">
        <v>46142</v>
      </c>
      <c r="Y559" s="310">
        <v>5072106</v>
      </c>
      <c r="Z559" s="160">
        <v>46143</v>
      </c>
      <c r="AA559" s="160">
        <v>46170</v>
      </c>
      <c r="AB559" s="310"/>
      <c r="AC559" s="160"/>
      <c r="AD559" s="160"/>
      <c r="AE559" s="310"/>
      <c r="AF559" s="160"/>
      <c r="AG559" s="160"/>
      <c r="AH559" s="310"/>
      <c r="AI559" s="230"/>
      <c r="AJ559" s="169"/>
      <c r="AK559" s="310"/>
      <c r="AL559" s="170"/>
      <c r="AM559" s="170"/>
      <c r="AN559" s="310"/>
      <c r="AO559" s="170"/>
      <c r="AP559" s="170"/>
      <c r="AQ559" s="310"/>
      <c r="AR559" s="170"/>
      <c r="AS559" s="170"/>
      <c r="AT559" s="311"/>
      <c r="AU559" s="170"/>
      <c r="AV559" s="170"/>
      <c r="BI559" s="163" t="s">
        <v>299</v>
      </c>
      <c r="BJ559" s="159" t="s">
        <v>2699</v>
      </c>
      <c r="BK559" s="163" t="s">
        <v>2700</v>
      </c>
      <c r="BL559" s="138">
        <v>211</v>
      </c>
      <c r="BM559" s="160">
        <v>46051</v>
      </c>
      <c r="BN559" s="176">
        <v>340533542</v>
      </c>
      <c r="BO559" s="158">
        <v>638</v>
      </c>
      <c r="BP559" s="160">
        <v>46051</v>
      </c>
      <c r="BQ559" s="172">
        <v>21737596</v>
      </c>
      <c r="CS559" s="166" t="s">
        <v>2712</v>
      </c>
      <c r="CT559" s="99">
        <v>79628115</v>
      </c>
      <c r="CU559" s="158">
        <v>219</v>
      </c>
      <c r="CV559" s="158" t="s">
        <v>2713</v>
      </c>
      <c r="CY559" s="164">
        <v>7490</v>
      </c>
      <c r="CZ559" s="159" t="s">
        <v>290</v>
      </c>
      <c r="DA559" s="283">
        <f t="shared" si="27"/>
        <v>21737596</v>
      </c>
      <c r="DB559" s="284">
        <f t="shared" si="28"/>
        <v>0</v>
      </c>
      <c r="DC559" s="283">
        <f t="shared" si="29"/>
        <v>0</v>
      </c>
      <c r="DZ559" s="159" t="s">
        <v>2714</v>
      </c>
      <c r="EA559" s="235"/>
    </row>
    <row r="560" spans="1:131" hidden="1" x14ac:dyDescent="0.2">
      <c r="A560" s="306"/>
      <c r="B560" s="306" t="s">
        <v>2715</v>
      </c>
      <c r="C560" s="307">
        <v>1121819231</v>
      </c>
      <c r="D560" s="306" t="s">
        <v>2716</v>
      </c>
      <c r="E560" s="306" t="s">
        <v>291</v>
      </c>
      <c r="F560" s="306" t="s">
        <v>551</v>
      </c>
      <c r="G560" s="308">
        <v>46051</v>
      </c>
      <c r="H560" s="309">
        <v>16820691</v>
      </c>
      <c r="I560" s="306" t="s">
        <v>2613</v>
      </c>
      <c r="J560" s="308">
        <v>46051</v>
      </c>
      <c r="K560" s="308">
        <v>46218</v>
      </c>
      <c r="L560" s="306" t="s">
        <v>288</v>
      </c>
      <c r="M560" s="306" t="s">
        <v>288</v>
      </c>
      <c r="N560" s="306" t="s">
        <v>288</v>
      </c>
      <c r="O560" s="138">
        <v>6</v>
      </c>
      <c r="P560" s="310">
        <v>3223126</v>
      </c>
      <c r="Q560" s="169">
        <v>46051</v>
      </c>
      <c r="R560" s="160">
        <v>46081</v>
      </c>
      <c r="S560" s="310">
        <v>3021681</v>
      </c>
      <c r="T560" s="102">
        <v>46082</v>
      </c>
      <c r="U560" s="102">
        <v>46112</v>
      </c>
      <c r="V560" s="310">
        <v>3021681</v>
      </c>
      <c r="W560" s="160">
        <v>46113</v>
      </c>
      <c r="X560" s="160">
        <v>46142</v>
      </c>
      <c r="Y560" s="310">
        <v>3021681</v>
      </c>
      <c r="Z560" s="160">
        <v>46143</v>
      </c>
      <c r="AA560" s="160">
        <v>46173</v>
      </c>
      <c r="AB560" s="310">
        <v>3021681</v>
      </c>
      <c r="AC560" s="160">
        <v>46174</v>
      </c>
      <c r="AD560" s="160">
        <v>46203</v>
      </c>
      <c r="AE560" s="310">
        <v>1510841</v>
      </c>
      <c r="AF560" s="160">
        <v>46204</v>
      </c>
      <c r="AG560" s="160">
        <v>46218</v>
      </c>
      <c r="AH560" s="310"/>
      <c r="AI560" s="230"/>
      <c r="AJ560" s="169"/>
      <c r="AK560" s="310"/>
      <c r="AL560" s="170"/>
      <c r="AM560" s="170"/>
      <c r="AN560" s="310"/>
      <c r="AO560" s="138"/>
      <c r="AP560" s="138"/>
      <c r="AQ560" s="310"/>
      <c r="AR560" s="138"/>
      <c r="AS560" s="138"/>
      <c r="AT560" s="311"/>
      <c r="AU560" s="138"/>
      <c r="AV560" s="138"/>
      <c r="BI560" s="162" t="s">
        <v>278</v>
      </c>
      <c r="BJ560" s="158" t="s">
        <v>332</v>
      </c>
      <c r="BK560" s="162" t="s">
        <v>280</v>
      </c>
      <c r="BL560" s="138">
        <v>211</v>
      </c>
      <c r="BM560" s="160">
        <v>46051</v>
      </c>
      <c r="BN560" s="176">
        <v>340533542</v>
      </c>
      <c r="BO560" s="158">
        <v>647</v>
      </c>
      <c r="BP560" s="160">
        <v>46051</v>
      </c>
      <c r="BQ560" s="172">
        <v>16820691</v>
      </c>
      <c r="CS560" s="166" t="s">
        <v>1981</v>
      </c>
      <c r="CT560" s="168">
        <v>1121819231</v>
      </c>
      <c r="CU560" s="158">
        <v>283</v>
      </c>
      <c r="CV560" s="158" t="s">
        <v>773</v>
      </c>
      <c r="CY560" s="162">
        <v>7490</v>
      </c>
      <c r="CZ560" s="162" t="s">
        <v>290</v>
      </c>
      <c r="DA560" s="283">
        <f t="shared" si="27"/>
        <v>16820691</v>
      </c>
      <c r="DB560" s="284">
        <f t="shared" si="28"/>
        <v>0</v>
      </c>
      <c r="DC560" s="283">
        <f t="shared" si="29"/>
        <v>0</v>
      </c>
      <c r="DZ560" s="312" t="s">
        <v>2717</v>
      </c>
      <c r="EA560" s="180" t="s">
        <v>703</v>
      </c>
    </row>
    <row r="561" spans="1:131" hidden="1" x14ac:dyDescent="0.2">
      <c r="A561" s="306"/>
      <c r="B561" s="306" t="s">
        <v>2718</v>
      </c>
      <c r="C561" s="307">
        <v>79749748</v>
      </c>
      <c r="D561" s="306" t="s">
        <v>2719</v>
      </c>
      <c r="E561" s="306" t="s">
        <v>291</v>
      </c>
      <c r="F561" s="306" t="s">
        <v>2720</v>
      </c>
      <c r="G561" s="308">
        <v>46051</v>
      </c>
      <c r="H561" s="309">
        <v>32606394</v>
      </c>
      <c r="I561" s="306" t="s">
        <v>294</v>
      </c>
      <c r="J561" s="308">
        <v>46051</v>
      </c>
      <c r="K561" s="308">
        <v>46231</v>
      </c>
      <c r="L561" s="306" t="s">
        <v>288</v>
      </c>
      <c r="M561" s="306" t="s">
        <v>288</v>
      </c>
      <c r="N561" s="306" t="s">
        <v>288</v>
      </c>
      <c r="O561" s="138">
        <v>6</v>
      </c>
      <c r="P561" s="310">
        <v>5796692</v>
      </c>
      <c r="Q561" s="169">
        <v>46051</v>
      </c>
      <c r="R561" s="160">
        <v>46081</v>
      </c>
      <c r="S561" s="310">
        <v>5434399</v>
      </c>
      <c r="T561" s="102">
        <v>46082</v>
      </c>
      <c r="U561" s="102">
        <v>46112</v>
      </c>
      <c r="V561" s="310">
        <v>5434399</v>
      </c>
      <c r="W561" s="160">
        <v>46113</v>
      </c>
      <c r="X561" s="160">
        <v>46142</v>
      </c>
      <c r="Y561" s="310">
        <v>5434399</v>
      </c>
      <c r="Z561" s="160">
        <v>46143</v>
      </c>
      <c r="AA561" s="160">
        <v>46173</v>
      </c>
      <c r="AB561" s="310">
        <v>5434399</v>
      </c>
      <c r="AC561" s="160">
        <v>46174</v>
      </c>
      <c r="AD561" s="160">
        <v>46203</v>
      </c>
      <c r="AE561" s="310">
        <v>5072106</v>
      </c>
      <c r="AF561" s="160">
        <v>46204</v>
      </c>
      <c r="AG561" s="160">
        <v>46231</v>
      </c>
      <c r="AH561" s="310"/>
      <c r="AI561" s="230"/>
      <c r="AJ561" s="169"/>
      <c r="AK561" s="310"/>
      <c r="AL561" s="170"/>
      <c r="AM561" s="170"/>
      <c r="AN561" s="310"/>
      <c r="AO561" s="170"/>
      <c r="AP561" s="170"/>
      <c r="AQ561" s="310"/>
      <c r="AR561" s="170"/>
      <c r="AS561" s="170"/>
      <c r="AT561" s="311"/>
      <c r="AU561" s="170"/>
      <c r="AV561" s="170"/>
      <c r="BI561" s="162" t="s">
        <v>278</v>
      </c>
      <c r="BJ561" s="158" t="s">
        <v>332</v>
      </c>
      <c r="BK561" s="162" t="s">
        <v>280</v>
      </c>
      <c r="BL561" s="138">
        <v>211</v>
      </c>
      <c r="BM561" s="160">
        <v>46051</v>
      </c>
      <c r="BN561" s="176">
        <v>340533542</v>
      </c>
      <c r="BO561" s="158">
        <v>639</v>
      </c>
      <c r="BP561" s="160">
        <v>46051</v>
      </c>
      <c r="BQ561" s="172">
        <v>32606394</v>
      </c>
      <c r="CS561" s="166" t="s">
        <v>2721</v>
      </c>
      <c r="CT561" s="99">
        <v>79749748</v>
      </c>
      <c r="CU561" s="158">
        <v>283</v>
      </c>
      <c r="CV561" s="158" t="s">
        <v>774</v>
      </c>
      <c r="CY561" s="138">
        <v>8299</v>
      </c>
      <c r="CZ561" s="138" t="s">
        <v>290</v>
      </c>
      <c r="DA561" s="283">
        <f t="shared" si="27"/>
        <v>32606394</v>
      </c>
      <c r="DB561" s="284">
        <f t="shared" si="28"/>
        <v>0</v>
      </c>
      <c r="DC561" s="283">
        <f t="shared" si="29"/>
        <v>0</v>
      </c>
      <c r="DZ561" s="159" t="s">
        <v>2722</v>
      </c>
      <c r="EA561" s="180" t="s">
        <v>278</v>
      </c>
    </row>
    <row r="562" spans="1:131" hidden="1" x14ac:dyDescent="0.2">
      <c r="A562" s="306" t="s">
        <v>2723</v>
      </c>
      <c r="B562" s="306" t="s">
        <v>2724</v>
      </c>
      <c r="C562" s="307">
        <v>1020838569</v>
      </c>
      <c r="D562" s="306" t="s">
        <v>2725</v>
      </c>
      <c r="E562" s="306" t="s">
        <v>291</v>
      </c>
      <c r="F562" s="306" t="s">
        <v>2726</v>
      </c>
      <c r="G562" s="308">
        <v>46051</v>
      </c>
      <c r="H562" s="309">
        <v>8400000</v>
      </c>
      <c r="I562" s="306" t="s">
        <v>2727</v>
      </c>
      <c r="J562" s="308">
        <v>46051</v>
      </c>
      <c r="K562" s="308">
        <v>46133</v>
      </c>
      <c r="L562" s="306" t="s">
        <v>288</v>
      </c>
      <c r="M562" s="306" t="s">
        <v>288</v>
      </c>
      <c r="N562" s="306" t="s">
        <v>288</v>
      </c>
      <c r="O562" s="138">
        <v>3</v>
      </c>
      <c r="P562" s="310">
        <v>3300000</v>
      </c>
      <c r="Q562" s="169">
        <v>46051</v>
      </c>
      <c r="R562" s="160">
        <v>46081</v>
      </c>
      <c r="S562" s="310">
        <v>3000000</v>
      </c>
      <c r="T562" s="102">
        <v>46082</v>
      </c>
      <c r="U562" s="102">
        <v>46112</v>
      </c>
      <c r="V562" s="310">
        <v>2100000</v>
      </c>
      <c r="W562" s="160">
        <v>46113</v>
      </c>
      <c r="X562" s="160">
        <v>46133</v>
      </c>
      <c r="Y562" s="310"/>
      <c r="Z562" s="160"/>
      <c r="AA562" s="160"/>
      <c r="AB562" s="310"/>
      <c r="AC562" s="160"/>
      <c r="AD562" s="160"/>
      <c r="AE562" s="310"/>
      <c r="AF562" s="160"/>
      <c r="AG562" s="160"/>
      <c r="AH562" s="310"/>
      <c r="AI562" s="230"/>
      <c r="AJ562" s="169"/>
      <c r="AK562" s="310"/>
      <c r="AL562" s="170"/>
      <c r="AM562" s="170"/>
      <c r="AN562" s="310"/>
      <c r="AO562" s="170"/>
      <c r="AP562" s="170"/>
      <c r="AQ562" s="310"/>
      <c r="AR562" s="170"/>
      <c r="AS562" s="170"/>
      <c r="AT562" s="311"/>
      <c r="AU562" s="170"/>
      <c r="AV562" s="170"/>
      <c r="BI562" s="158" t="s">
        <v>299</v>
      </c>
      <c r="BJ562" s="163" t="s">
        <v>907</v>
      </c>
      <c r="BK562" s="163" t="s">
        <v>908</v>
      </c>
      <c r="BL562" s="138">
        <v>198</v>
      </c>
      <c r="BM562" s="160">
        <v>46051</v>
      </c>
      <c r="BN562" s="176">
        <v>52100000</v>
      </c>
      <c r="BO562" s="158">
        <v>602</v>
      </c>
      <c r="BP562" s="160">
        <v>46051</v>
      </c>
      <c r="BQ562" s="172">
        <v>8400000</v>
      </c>
      <c r="CS562" s="166" t="s">
        <v>2728</v>
      </c>
      <c r="CT562" s="99">
        <v>1020838569</v>
      </c>
      <c r="CU562" s="158">
        <v>227</v>
      </c>
      <c r="CV562" s="158" t="s">
        <v>931</v>
      </c>
      <c r="CY562" s="108">
        <v>6201</v>
      </c>
      <c r="CZ562" s="108" t="s">
        <v>290</v>
      </c>
      <c r="DA562" s="283">
        <f t="shared" si="27"/>
        <v>8400000</v>
      </c>
      <c r="DB562" s="284">
        <f t="shared" si="28"/>
        <v>0</v>
      </c>
      <c r="DC562" s="283">
        <f t="shared" si="29"/>
        <v>0</v>
      </c>
      <c r="DZ562" s="159" t="s">
        <v>2729</v>
      </c>
      <c r="EA562" s="180"/>
    </row>
    <row r="563" spans="1:131" hidden="1" x14ac:dyDescent="0.2">
      <c r="A563" s="306" t="s">
        <v>2723</v>
      </c>
      <c r="B563" s="306" t="s">
        <v>2730</v>
      </c>
      <c r="C563" s="307">
        <v>32453311</v>
      </c>
      <c r="D563" s="306" t="s">
        <v>2731</v>
      </c>
      <c r="E563" s="306" t="s">
        <v>291</v>
      </c>
      <c r="F563" s="306" t="s">
        <v>2726</v>
      </c>
      <c r="G563" s="308">
        <v>46051</v>
      </c>
      <c r="H563" s="309">
        <v>12500000</v>
      </c>
      <c r="I563" s="306" t="s">
        <v>1153</v>
      </c>
      <c r="J563" s="308">
        <v>46051</v>
      </c>
      <c r="K563" s="308">
        <v>46109</v>
      </c>
      <c r="L563" s="306" t="s">
        <v>288</v>
      </c>
      <c r="M563" s="306" t="s">
        <v>288</v>
      </c>
      <c r="N563" s="306" t="s">
        <v>288</v>
      </c>
      <c r="O563" s="138">
        <v>2</v>
      </c>
      <c r="P563" s="310">
        <v>6666667</v>
      </c>
      <c r="Q563" s="169">
        <v>46051</v>
      </c>
      <c r="R563" s="160">
        <v>46081</v>
      </c>
      <c r="S563" s="311">
        <v>5833333</v>
      </c>
      <c r="T563" s="102">
        <v>46082</v>
      </c>
      <c r="U563" s="102">
        <v>46109</v>
      </c>
      <c r="V563" s="310"/>
      <c r="W563" s="160"/>
      <c r="X563" s="160"/>
      <c r="Y563" s="310"/>
      <c r="Z563" s="160"/>
      <c r="AA563" s="160"/>
      <c r="AB563" s="310"/>
      <c r="AC563" s="160"/>
      <c r="AD563" s="160"/>
      <c r="AE563" s="310"/>
      <c r="AF563" s="160"/>
      <c r="AG563" s="160"/>
      <c r="AH563" s="310"/>
      <c r="AI563" s="230"/>
      <c r="AJ563" s="169"/>
      <c r="AK563" s="310"/>
      <c r="AL563" s="170"/>
      <c r="AM563" s="170"/>
      <c r="AN563" s="310"/>
      <c r="AO563" s="170"/>
      <c r="AP563" s="170"/>
      <c r="AQ563" s="310"/>
      <c r="AR563" s="170"/>
      <c r="AS563" s="170"/>
      <c r="AT563" s="311"/>
      <c r="AU563" s="170"/>
      <c r="AV563" s="170"/>
      <c r="BI563" s="158" t="s">
        <v>299</v>
      </c>
      <c r="BJ563" s="163" t="s">
        <v>907</v>
      </c>
      <c r="BK563" s="163" t="s">
        <v>908</v>
      </c>
      <c r="BL563" s="138">
        <v>198</v>
      </c>
      <c r="BM563" s="160">
        <v>46051</v>
      </c>
      <c r="BN563" s="176">
        <v>52100000</v>
      </c>
      <c r="BO563" s="158">
        <v>603</v>
      </c>
      <c r="BP563" s="160">
        <v>46051</v>
      </c>
      <c r="BQ563" s="172">
        <v>12500000</v>
      </c>
      <c r="CS563" s="166" t="s">
        <v>2732</v>
      </c>
      <c r="CT563" s="99">
        <v>32453311</v>
      </c>
      <c r="CU563" s="158">
        <v>227</v>
      </c>
      <c r="CV563" s="158" t="s">
        <v>931</v>
      </c>
      <c r="CY563" s="164">
        <v>7490</v>
      </c>
      <c r="CZ563" s="159" t="s">
        <v>290</v>
      </c>
      <c r="DA563" s="283">
        <f t="shared" si="27"/>
        <v>12500000</v>
      </c>
      <c r="DB563" s="284">
        <f t="shared" si="28"/>
        <v>0</v>
      </c>
      <c r="DC563" s="283">
        <f t="shared" si="29"/>
        <v>0</v>
      </c>
      <c r="DZ563" s="159" t="s">
        <v>2733</v>
      </c>
      <c r="EA563" s="180"/>
    </row>
    <row r="564" spans="1:131" hidden="1" x14ac:dyDescent="0.2">
      <c r="A564" s="306" t="s">
        <v>2723</v>
      </c>
      <c r="B564" s="306" t="s">
        <v>2734</v>
      </c>
      <c r="C564" s="307">
        <v>1110531340</v>
      </c>
      <c r="D564" s="306" t="s">
        <v>2735</v>
      </c>
      <c r="E564" s="306" t="s">
        <v>291</v>
      </c>
      <c r="F564" s="306" t="s">
        <v>2726</v>
      </c>
      <c r="G564" s="308">
        <v>46051</v>
      </c>
      <c r="H564" s="309">
        <v>14400000</v>
      </c>
      <c r="I564" s="306" t="s">
        <v>2566</v>
      </c>
      <c r="J564" s="308">
        <v>46051</v>
      </c>
      <c r="K564" s="308">
        <v>46194</v>
      </c>
      <c r="L564" s="306" t="s">
        <v>288</v>
      </c>
      <c r="M564" s="306" t="s">
        <v>288</v>
      </c>
      <c r="N564" s="306" t="s">
        <v>288</v>
      </c>
      <c r="O564" s="236">
        <v>5</v>
      </c>
      <c r="P564" s="310">
        <v>3300000</v>
      </c>
      <c r="Q564" s="169">
        <v>46051</v>
      </c>
      <c r="R564" s="160">
        <v>46081</v>
      </c>
      <c r="S564" s="310">
        <v>3000000</v>
      </c>
      <c r="T564" s="102">
        <v>46082</v>
      </c>
      <c r="U564" s="102">
        <v>46112</v>
      </c>
      <c r="V564" s="310">
        <v>3000000</v>
      </c>
      <c r="W564" s="160">
        <v>46113</v>
      </c>
      <c r="X564" s="160">
        <v>46142</v>
      </c>
      <c r="Y564" s="310">
        <v>3000000</v>
      </c>
      <c r="Z564" s="160">
        <v>46143</v>
      </c>
      <c r="AA564" s="160">
        <v>46173</v>
      </c>
      <c r="AB564" s="310">
        <v>2100000</v>
      </c>
      <c r="AC564" s="160">
        <v>46174</v>
      </c>
      <c r="AD564" s="160">
        <v>46194</v>
      </c>
      <c r="AE564" s="310"/>
      <c r="AF564" s="160"/>
      <c r="AG564" s="160"/>
      <c r="AH564" s="310"/>
      <c r="AI564" s="230"/>
      <c r="AJ564" s="169"/>
      <c r="AK564" s="310"/>
      <c r="AL564" s="170"/>
      <c r="AM564" s="170"/>
      <c r="AN564" s="310"/>
      <c r="AO564" s="283"/>
      <c r="AP564" s="283"/>
      <c r="AQ564" s="310"/>
      <c r="AR564" s="283"/>
      <c r="AS564" s="283"/>
      <c r="AT564" s="311"/>
      <c r="AU564" s="283"/>
      <c r="AV564" s="283"/>
      <c r="BI564" s="178" t="s">
        <v>299</v>
      </c>
      <c r="BJ564" s="318" t="s">
        <v>907</v>
      </c>
      <c r="BK564" s="318" t="s">
        <v>908</v>
      </c>
      <c r="BL564" s="138">
        <v>198</v>
      </c>
      <c r="BM564" s="160">
        <v>46051</v>
      </c>
      <c r="BN564" s="176">
        <v>52100000</v>
      </c>
      <c r="BO564" s="158">
        <v>604</v>
      </c>
      <c r="BP564" s="160">
        <v>46051</v>
      </c>
      <c r="BQ564" s="172">
        <v>14400000</v>
      </c>
      <c r="CS564" s="195" t="s">
        <v>2736</v>
      </c>
      <c r="CT564" s="295">
        <v>1110531340</v>
      </c>
      <c r="CU564" s="158">
        <v>227</v>
      </c>
      <c r="CV564" s="158" t="s">
        <v>931</v>
      </c>
      <c r="CY564" s="213">
        <v>7490</v>
      </c>
      <c r="CZ564" s="222" t="s">
        <v>290</v>
      </c>
      <c r="DA564" s="283">
        <f t="shared" si="27"/>
        <v>14400000</v>
      </c>
      <c r="DB564" s="284">
        <f t="shared" si="28"/>
        <v>0</v>
      </c>
      <c r="DC564" s="283">
        <f t="shared" si="29"/>
        <v>0</v>
      </c>
      <c r="DZ564" s="159" t="s">
        <v>2737</v>
      </c>
      <c r="EA564" s="178"/>
    </row>
    <row r="565" spans="1:131" hidden="1" x14ac:dyDescent="0.2">
      <c r="A565" s="306" t="s">
        <v>2723</v>
      </c>
      <c r="B565" s="306" t="s">
        <v>2738</v>
      </c>
      <c r="C565" s="307">
        <v>1121886813</v>
      </c>
      <c r="D565" s="306" t="s">
        <v>906</v>
      </c>
      <c r="E565" s="306" t="s">
        <v>291</v>
      </c>
      <c r="F565" s="306" t="s">
        <v>2726</v>
      </c>
      <c r="G565" s="308">
        <v>46051</v>
      </c>
      <c r="H565" s="309">
        <v>16800000</v>
      </c>
      <c r="I565" s="306" t="s">
        <v>2566</v>
      </c>
      <c r="J565" s="308">
        <v>46051</v>
      </c>
      <c r="K565" s="308">
        <v>46194</v>
      </c>
      <c r="L565" s="306" t="s">
        <v>288</v>
      </c>
      <c r="M565" s="306" t="s">
        <v>288</v>
      </c>
      <c r="N565" s="306" t="s">
        <v>288</v>
      </c>
      <c r="O565" s="138">
        <v>5</v>
      </c>
      <c r="P565" s="310">
        <v>3850000</v>
      </c>
      <c r="Q565" s="169">
        <v>46051</v>
      </c>
      <c r="R565" s="160">
        <v>46081</v>
      </c>
      <c r="S565" s="310">
        <v>3500000</v>
      </c>
      <c r="T565" s="102">
        <v>46082</v>
      </c>
      <c r="U565" s="102">
        <v>46112</v>
      </c>
      <c r="V565" s="310">
        <v>3500000</v>
      </c>
      <c r="W565" s="160">
        <v>46113</v>
      </c>
      <c r="X565" s="160">
        <v>46142</v>
      </c>
      <c r="Y565" s="310">
        <v>3500000</v>
      </c>
      <c r="Z565" s="160">
        <v>46143</v>
      </c>
      <c r="AA565" s="160">
        <v>46173</v>
      </c>
      <c r="AB565" s="310">
        <v>2450000</v>
      </c>
      <c r="AC565" s="160">
        <v>46174</v>
      </c>
      <c r="AD565" s="160">
        <v>46194</v>
      </c>
      <c r="AE565" s="310"/>
      <c r="AF565" s="160"/>
      <c r="AG565" s="160"/>
      <c r="AH565" s="310"/>
      <c r="AI565" s="230"/>
      <c r="AJ565" s="169"/>
      <c r="AK565" s="310"/>
      <c r="AL565" s="170"/>
      <c r="AM565" s="170"/>
      <c r="AN565" s="310"/>
      <c r="AO565" s="170"/>
      <c r="AP565" s="170"/>
      <c r="AQ565" s="310"/>
      <c r="AR565" s="170"/>
      <c r="AS565" s="170"/>
      <c r="AT565" s="311"/>
      <c r="AU565" s="170"/>
      <c r="AV565" s="170"/>
      <c r="BI565" s="158" t="s">
        <v>299</v>
      </c>
      <c r="BJ565" s="163" t="s">
        <v>907</v>
      </c>
      <c r="BK565" s="163" t="s">
        <v>908</v>
      </c>
      <c r="BL565" s="138">
        <v>198</v>
      </c>
      <c r="BM565" s="160">
        <v>46051</v>
      </c>
      <c r="BN565" s="176">
        <v>52100000</v>
      </c>
      <c r="BO565" s="158">
        <v>605</v>
      </c>
      <c r="BP565" s="160">
        <v>46051</v>
      </c>
      <c r="BQ565" s="172">
        <v>16800000</v>
      </c>
      <c r="CS565" s="166" t="s">
        <v>2739</v>
      </c>
      <c r="CT565" s="168">
        <v>1121886813</v>
      </c>
      <c r="CU565" s="158">
        <v>227</v>
      </c>
      <c r="CV565" s="158" t="s">
        <v>931</v>
      </c>
      <c r="CY565" s="162">
        <v>6910</v>
      </c>
      <c r="CZ565" s="162" t="s">
        <v>289</v>
      </c>
      <c r="DA565" s="283">
        <f t="shared" si="27"/>
        <v>16800000</v>
      </c>
      <c r="DB565" s="284">
        <f t="shared" si="28"/>
        <v>0</v>
      </c>
      <c r="DC565" s="283">
        <f t="shared" si="29"/>
        <v>0</v>
      </c>
      <c r="DZ565" s="159" t="s">
        <v>2740</v>
      </c>
      <c r="EA565" s="235"/>
    </row>
    <row r="566" spans="1:131" hidden="1" x14ac:dyDescent="0.2">
      <c r="A566" s="306"/>
      <c r="B566" s="306" t="s">
        <v>2741</v>
      </c>
      <c r="C566" s="307">
        <v>1121934151</v>
      </c>
      <c r="D566" s="306" t="s">
        <v>2742</v>
      </c>
      <c r="E566" s="306" t="s">
        <v>291</v>
      </c>
      <c r="F566" s="306" t="s">
        <v>2743</v>
      </c>
      <c r="G566" s="308">
        <v>46051</v>
      </c>
      <c r="H566" s="309">
        <v>18858069</v>
      </c>
      <c r="I566" s="306" t="s">
        <v>2613</v>
      </c>
      <c r="J566" s="308">
        <v>46051</v>
      </c>
      <c r="K566" s="308">
        <v>46218</v>
      </c>
      <c r="L566" s="306" t="s">
        <v>288</v>
      </c>
      <c r="M566" s="306" t="s">
        <v>288</v>
      </c>
      <c r="N566" s="306" t="s">
        <v>288</v>
      </c>
      <c r="O566" s="138">
        <v>6</v>
      </c>
      <c r="P566" s="310">
        <v>3613522</v>
      </c>
      <c r="Q566" s="169">
        <v>46051</v>
      </c>
      <c r="R566" s="160">
        <v>46081</v>
      </c>
      <c r="S566" s="310">
        <v>3387677</v>
      </c>
      <c r="T566" s="102">
        <v>46082</v>
      </c>
      <c r="U566" s="102">
        <v>46112</v>
      </c>
      <c r="V566" s="310">
        <v>3387677</v>
      </c>
      <c r="W566" s="160">
        <v>46113</v>
      </c>
      <c r="X566" s="160">
        <v>46142</v>
      </c>
      <c r="Y566" s="310">
        <v>3387677</v>
      </c>
      <c r="Z566" s="160">
        <v>46143</v>
      </c>
      <c r="AA566" s="160">
        <v>46173</v>
      </c>
      <c r="AB566" s="310">
        <v>3387677</v>
      </c>
      <c r="AC566" s="160">
        <v>46174</v>
      </c>
      <c r="AD566" s="160">
        <v>46203</v>
      </c>
      <c r="AE566" s="310">
        <v>1693839</v>
      </c>
      <c r="AF566" s="160">
        <v>46204</v>
      </c>
      <c r="AG566" s="160">
        <v>46218</v>
      </c>
      <c r="AH566" s="310"/>
      <c r="AI566" s="230"/>
      <c r="AJ566" s="169"/>
      <c r="AK566" s="310"/>
      <c r="AL566" s="170"/>
      <c r="AM566" s="170"/>
      <c r="AN566" s="310"/>
      <c r="AO566" s="138"/>
      <c r="AP566" s="138"/>
      <c r="AQ566" s="310"/>
      <c r="AR566" s="138"/>
      <c r="AS566" s="138"/>
      <c r="AT566" s="311"/>
      <c r="AU566" s="138"/>
      <c r="AV566" s="138"/>
      <c r="BI566" s="157" t="s">
        <v>703</v>
      </c>
      <c r="BJ566" s="157" t="s">
        <v>712</v>
      </c>
      <c r="BK566" s="157" t="s">
        <v>280</v>
      </c>
      <c r="BL566" s="138">
        <v>191</v>
      </c>
      <c r="BM566" s="160">
        <v>46051</v>
      </c>
      <c r="BN566" s="176">
        <v>41644907</v>
      </c>
      <c r="BO566" s="158">
        <v>596</v>
      </c>
      <c r="BP566" s="160">
        <v>46051</v>
      </c>
      <c r="BQ566" s="172">
        <v>18858069</v>
      </c>
      <c r="CS566" s="166" t="s">
        <v>2744</v>
      </c>
      <c r="CT566" s="168">
        <v>1121934151</v>
      </c>
      <c r="CU566" s="158">
        <v>518</v>
      </c>
      <c r="CV566" s="158" t="s">
        <v>775</v>
      </c>
      <c r="CY566" s="162">
        <v>6201</v>
      </c>
      <c r="CZ566" s="162" t="s">
        <v>290</v>
      </c>
      <c r="DA566" s="283">
        <f t="shared" si="27"/>
        <v>18858069</v>
      </c>
      <c r="DB566" s="284">
        <f t="shared" si="28"/>
        <v>0</v>
      </c>
      <c r="DC566" s="283">
        <f t="shared" si="29"/>
        <v>0</v>
      </c>
      <c r="DZ566" s="159" t="s">
        <v>2745</v>
      </c>
      <c r="EA566" s="235"/>
    </row>
    <row r="567" spans="1:131" hidden="1" x14ac:dyDescent="0.2">
      <c r="A567" s="306"/>
      <c r="B567" s="306" t="s">
        <v>2746</v>
      </c>
      <c r="C567" s="307">
        <v>40186505</v>
      </c>
      <c r="D567" s="306" t="s">
        <v>2747</v>
      </c>
      <c r="E567" s="306" t="s">
        <v>291</v>
      </c>
      <c r="F567" s="306" t="s">
        <v>2748</v>
      </c>
      <c r="G567" s="308">
        <v>46051</v>
      </c>
      <c r="H567" s="309">
        <v>22786838</v>
      </c>
      <c r="I567" s="306" t="s">
        <v>2613</v>
      </c>
      <c r="J567" s="308">
        <v>46051</v>
      </c>
      <c r="K567" s="308">
        <v>46218</v>
      </c>
      <c r="L567" s="306" t="s">
        <v>288</v>
      </c>
      <c r="M567" s="306" t="s">
        <v>288</v>
      </c>
      <c r="N567" s="306" t="s">
        <v>288</v>
      </c>
      <c r="O567" s="138">
        <v>6</v>
      </c>
      <c r="P567" s="310">
        <v>4366340</v>
      </c>
      <c r="Q567" s="169">
        <v>46051</v>
      </c>
      <c r="R567" s="160">
        <v>46081</v>
      </c>
      <c r="S567" s="310">
        <v>4093444</v>
      </c>
      <c r="T567" s="102">
        <v>46082</v>
      </c>
      <c r="U567" s="102">
        <v>46112</v>
      </c>
      <c r="V567" s="310">
        <v>4093444</v>
      </c>
      <c r="W567" s="160">
        <v>46113</v>
      </c>
      <c r="X567" s="160">
        <v>46142</v>
      </c>
      <c r="Y567" s="310">
        <v>4093444</v>
      </c>
      <c r="Z567" s="160">
        <v>46143</v>
      </c>
      <c r="AA567" s="160">
        <v>46173</v>
      </c>
      <c r="AB567" s="310">
        <v>4093444</v>
      </c>
      <c r="AC567" s="160">
        <v>46174</v>
      </c>
      <c r="AD567" s="160">
        <v>46203</v>
      </c>
      <c r="AE567" s="310">
        <v>2046722</v>
      </c>
      <c r="AF567" s="160">
        <v>46204</v>
      </c>
      <c r="AG567" s="160">
        <v>46218</v>
      </c>
      <c r="AH567" s="310"/>
      <c r="AI567" s="230"/>
      <c r="AJ567" s="169"/>
      <c r="AK567" s="310"/>
      <c r="AL567" s="170"/>
      <c r="AM567" s="170"/>
      <c r="AN567" s="310"/>
      <c r="AO567" s="138"/>
      <c r="AP567" s="102"/>
      <c r="AQ567" s="310"/>
      <c r="AR567" s="102"/>
      <c r="AS567" s="102"/>
      <c r="AT567" s="311"/>
      <c r="AU567" s="138"/>
      <c r="AV567" s="138"/>
      <c r="BI567" s="157" t="s">
        <v>703</v>
      </c>
      <c r="BJ567" s="157" t="s">
        <v>712</v>
      </c>
      <c r="BK567" s="157" t="s">
        <v>280</v>
      </c>
      <c r="BL567" s="138">
        <v>191</v>
      </c>
      <c r="BM567" s="160">
        <v>46051</v>
      </c>
      <c r="BN567" s="176">
        <v>41644907</v>
      </c>
      <c r="BO567" s="158">
        <v>597</v>
      </c>
      <c r="BP567" s="160">
        <v>46051</v>
      </c>
      <c r="BQ567" s="172">
        <v>22786838</v>
      </c>
      <c r="CS567" s="166" t="s">
        <v>2749</v>
      </c>
      <c r="CT567" s="167">
        <v>40186505.100000001</v>
      </c>
      <c r="CU567" s="158">
        <v>518</v>
      </c>
      <c r="CV567" s="158" t="s">
        <v>775</v>
      </c>
      <c r="CY567" s="162">
        <v>7320</v>
      </c>
      <c r="CZ567" s="162" t="s">
        <v>290</v>
      </c>
      <c r="DA567" s="283">
        <f t="shared" si="27"/>
        <v>22786838</v>
      </c>
      <c r="DB567" s="284">
        <f t="shared" si="28"/>
        <v>0</v>
      </c>
      <c r="DC567" s="283">
        <f t="shared" si="29"/>
        <v>0</v>
      </c>
      <c r="DZ567" s="159" t="s">
        <v>2750</v>
      </c>
      <c r="EA567" s="235"/>
    </row>
    <row r="568" spans="1:131" hidden="1" x14ac:dyDescent="0.2">
      <c r="A568" s="306"/>
      <c r="B568" s="306" t="s">
        <v>2751</v>
      </c>
      <c r="C568" s="307">
        <v>1121821942</v>
      </c>
      <c r="D568" s="306" t="s">
        <v>2752</v>
      </c>
      <c r="E568" s="306" t="s">
        <v>292</v>
      </c>
      <c r="F568" s="315" t="s">
        <v>2753</v>
      </c>
      <c r="G568" s="308">
        <v>46051</v>
      </c>
      <c r="H568" s="309">
        <v>10958201</v>
      </c>
      <c r="I568" s="306" t="s">
        <v>2066</v>
      </c>
      <c r="J568" s="308">
        <v>46051</v>
      </c>
      <c r="K568" s="308">
        <v>46187</v>
      </c>
      <c r="L568" s="306" t="s">
        <v>288</v>
      </c>
      <c r="M568" s="306" t="s">
        <v>288</v>
      </c>
      <c r="N568" s="306" t="s">
        <v>288</v>
      </c>
      <c r="O568" s="138">
        <v>5</v>
      </c>
      <c r="P568" s="310">
        <v>2639567</v>
      </c>
      <c r="Q568" s="169">
        <v>46051</v>
      </c>
      <c r="R568" s="160">
        <v>46081</v>
      </c>
      <c r="S568" s="310">
        <v>2399606</v>
      </c>
      <c r="T568" s="102">
        <v>46082</v>
      </c>
      <c r="U568" s="102">
        <v>46112</v>
      </c>
      <c r="V568" s="310">
        <v>2399606</v>
      </c>
      <c r="W568" s="160">
        <v>46113</v>
      </c>
      <c r="X568" s="160">
        <v>46142</v>
      </c>
      <c r="Y568" s="310">
        <v>2399606</v>
      </c>
      <c r="Z568" s="160">
        <v>46143</v>
      </c>
      <c r="AA568" s="160">
        <v>46173</v>
      </c>
      <c r="AB568" s="310">
        <v>1119816</v>
      </c>
      <c r="AC568" s="160">
        <v>46174</v>
      </c>
      <c r="AD568" s="160">
        <v>46187</v>
      </c>
      <c r="AE568" s="310"/>
      <c r="AF568" s="160"/>
      <c r="AG568" s="160"/>
      <c r="AH568" s="310"/>
      <c r="AI568" s="230"/>
      <c r="AJ568" s="169"/>
      <c r="AK568" s="310"/>
      <c r="AL568" s="170"/>
      <c r="AM568" s="170"/>
      <c r="AN568" s="310"/>
      <c r="AO568" s="138"/>
      <c r="AP568" s="138"/>
      <c r="AQ568" s="310"/>
      <c r="AR568" s="138"/>
      <c r="AS568" s="138"/>
      <c r="AT568" s="311"/>
      <c r="AU568" s="138"/>
      <c r="AV568" s="138"/>
      <c r="BI568" s="157" t="s">
        <v>275</v>
      </c>
      <c r="BJ568" s="157" t="s">
        <v>283</v>
      </c>
      <c r="BK568" s="157" t="s">
        <v>276</v>
      </c>
      <c r="BL568" s="138">
        <v>210</v>
      </c>
      <c r="BM568" s="160">
        <v>46051</v>
      </c>
      <c r="BN568" s="176">
        <v>77897789</v>
      </c>
      <c r="BO568" s="158">
        <v>620</v>
      </c>
      <c r="BP568" s="160">
        <v>46051</v>
      </c>
      <c r="BQ568" s="172">
        <v>10958201</v>
      </c>
      <c r="CS568" s="179" t="s">
        <v>2369</v>
      </c>
      <c r="CT568" s="167">
        <v>1121821942</v>
      </c>
      <c r="CU568" s="158">
        <v>500</v>
      </c>
      <c r="CV568" s="158" t="s">
        <v>2008</v>
      </c>
      <c r="CY568" s="199">
        <v>9007</v>
      </c>
      <c r="CZ568" s="159" t="s">
        <v>290</v>
      </c>
      <c r="DA568" s="283">
        <f t="shared" si="27"/>
        <v>10958201</v>
      </c>
      <c r="DB568" s="284">
        <f t="shared" si="28"/>
        <v>0</v>
      </c>
      <c r="DC568" s="283">
        <f t="shared" si="29"/>
        <v>0</v>
      </c>
      <c r="DZ568" s="159" t="s">
        <v>2754</v>
      </c>
      <c r="EA568" s="235"/>
    </row>
    <row r="569" spans="1:131" hidden="1" x14ac:dyDescent="0.2">
      <c r="A569" s="306"/>
      <c r="B569" s="306" t="s">
        <v>2755</v>
      </c>
      <c r="C569" s="307">
        <v>1120352194</v>
      </c>
      <c r="D569" s="306" t="s">
        <v>2756</v>
      </c>
      <c r="E569" s="306" t="s">
        <v>292</v>
      </c>
      <c r="F569" s="315" t="s">
        <v>2757</v>
      </c>
      <c r="G569" s="308">
        <v>46051</v>
      </c>
      <c r="H569" s="309">
        <v>10958201</v>
      </c>
      <c r="I569" s="306" t="s">
        <v>2066</v>
      </c>
      <c r="J569" s="308">
        <v>46051</v>
      </c>
      <c r="K569" s="308">
        <v>46187</v>
      </c>
      <c r="L569" s="306" t="s">
        <v>288</v>
      </c>
      <c r="M569" s="306" t="s">
        <v>288</v>
      </c>
      <c r="N569" s="306" t="s">
        <v>288</v>
      </c>
      <c r="O569" s="138">
        <v>5</v>
      </c>
      <c r="P569" s="310">
        <v>2639567</v>
      </c>
      <c r="Q569" s="169">
        <v>46051</v>
      </c>
      <c r="R569" s="160">
        <v>46081</v>
      </c>
      <c r="S569" s="310">
        <v>2399606</v>
      </c>
      <c r="T569" s="102">
        <v>46082</v>
      </c>
      <c r="U569" s="102">
        <v>46112</v>
      </c>
      <c r="V569" s="310">
        <v>2399606</v>
      </c>
      <c r="W569" s="160">
        <v>46113</v>
      </c>
      <c r="X569" s="160">
        <v>46142</v>
      </c>
      <c r="Y569" s="310">
        <v>2399606</v>
      </c>
      <c r="Z569" s="160">
        <v>46143</v>
      </c>
      <c r="AA569" s="160">
        <v>46173</v>
      </c>
      <c r="AB569" s="310">
        <v>1119816</v>
      </c>
      <c r="AC569" s="160">
        <v>46174</v>
      </c>
      <c r="AD569" s="160">
        <v>46187</v>
      </c>
      <c r="AE569" s="310"/>
      <c r="AF569" s="160"/>
      <c r="AG569" s="160"/>
      <c r="AH569" s="310"/>
      <c r="AI569" s="230"/>
      <c r="AJ569" s="169"/>
      <c r="AK569" s="310"/>
      <c r="AL569" s="170"/>
      <c r="AM569" s="170"/>
      <c r="AN569" s="310"/>
      <c r="AO569" s="159"/>
      <c r="AP569" s="159"/>
      <c r="AQ569" s="310"/>
      <c r="AR569" s="159"/>
      <c r="AS569" s="159"/>
      <c r="AT569" s="311"/>
      <c r="AU569" s="138"/>
      <c r="AV569" s="138"/>
      <c r="BI569" s="157" t="s">
        <v>275</v>
      </c>
      <c r="BJ569" s="157" t="s">
        <v>283</v>
      </c>
      <c r="BK569" s="157" t="s">
        <v>276</v>
      </c>
      <c r="BL569" s="138">
        <v>210</v>
      </c>
      <c r="BM569" s="160">
        <v>46051</v>
      </c>
      <c r="BN569" s="176">
        <v>77897789</v>
      </c>
      <c r="BO569" s="158">
        <v>621</v>
      </c>
      <c r="BP569" s="160">
        <v>46051</v>
      </c>
      <c r="BQ569" s="172">
        <v>10958201</v>
      </c>
      <c r="CS569" s="179" t="s">
        <v>2369</v>
      </c>
      <c r="CT569" s="167">
        <v>1120352194</v>
      </c>
      <c r="CU569" s="158">
        <v>500</v>
      </c>
      <c r="CV569" s="158" t="s">
        <v>2008</v>
      </c>
      <c r="CY569" s="162">
        <v>8299</v>
      </c>
      <c r="CZ569" s="162" t="s">
        <v>290</v>
      </c>
      <c r="DA569" s="283">
        <f t="shared" si="27"/>
        <v>10958201</v>
      </c>
      <c r="DB569" s="284">
        <f t="shared" si="28"/>
        <v>0</v>
      </c>
      <c r="DC569" s="283">
        <f t="shared" si="29"/>
        <v>0</v>
      </c>
      <c r="DZ569" s="312" t="s">
        <v>2758</v>
      </c>
      <c r="EA569" s="314"/>
    </row>
    <row r="570" spans="1:131" hidden="1" x14ac:dyDescent="0.2">
      <c r="A570" s="306"/>
      <c r="B570" s="306" t="s">
        <v>2759</v>
      </c>
      <c r="C570" s="307">
        <v>86045149</v>
      </c>
      <c r="D570" s="306" t="s">
        <v>2760</v>
      </c>
      <c r="E570" s="306" t="s">
        <v>292</v>
      </c>
      <c r="F570" s="315" t="s">
        <v>2761</v>
      </c>
      <c r="G570" s="308">
        <v>46051</v>
      </c>
      <c r="H570" s="309">
        <v>10958201</v>
      </c>
      <c r="I570" s="306" t="s">
        <v>2066</v>
      </c>
      <c r="J570" s="308">
        <v>46051</v>
      </c>
      <c r="K570" s="308">
        <v>46187</v>
      </c>
      <c r="L570" s="306" t="s">
        <v>288</v>
      </c>
      <c r="M570" s="306" t="s">
        <v>288</v>
      </c>
      <c r="N570" s="306" t="s">
        <v>288</v>
      </c>
      <c r="O570" s="138">
        <v>5</v>
      </c>
      <c r="P570" s="310">
        <v>2639567</v>
      </c>
      <c r="Q570" s="169">
        <v>46051</v>
      </c>
      <c r="R570" s="160">
        <v>46081</v>
      </c>
      <c r="S570" s="310">
        <v>2399606</v>
      </c>
      <c r="T570" s="102">
        <v>46082</v>
      </c>
      <c r="U570" s="102">
        <v>46112</v>
      </c>
      <c r="V570" s="310">
        <v>2399606</v>
      </c>
      <c r="W570" s="160">
        <v>46113</v>
      </c>
      <c r="X570" s="160">
        <v>46142</v>
      </c>
      <c r="Y570" s="310">
        <v>2399606</v>
      </c>
      <c r="Z570" s="160">
        <v>46143</v>
      </c>
      <c r="AA570" s="160">
        <v>46173</v>
      </c>
      <c r="AB570" s="310">
        <v>1119816</v>
      </c>
      <c r="AC570" s="160">
        <v>46174</v>
      </c>
      <c r="AD570" s="160">
        <v>46187</v>
      </c>
      <c r="AE570" s="310"/>
      <c r="AF570" s="160"/>
      <c r="AG570" s="160"/>
      <c r="AH570" s="310"/>
      <c r="AI570" s="230"/>
      <c r="AJ570" s="169"/>
      <c r="AK570" s="310"/>
      <c r="AL570" s="170"/>
      <c r="AM570" s="170"/>
      <c r="AN570" s="310"/>
      <c r="AO570" s="138"/>
      <c r="AP570" s="138"/>
      <c r="AQ570" s="310"/>
      <c r="AR570" s="102"/>
      <c r="AS570" s="102"/>
      <c r="AT570" s="311"/>
      <c r="AU570" s="102"/>
      <c r="AV570" s="102"/>
      <c r="BI570" s="157" t="s">
        <v>275</v>
      </c>
      <c r="BJ570" s="157" t="s">
        <v>283</v>
      </c>
      <c r="BK570" s="157" t="s">
        <v>276</v>
      </c>
      <c r="BL570" s="138">
        <v>210</v>
      </c>
      <c r="BM570" s="160">
        <v>46051</v>
      </c>
      <c r="BN570" s="176">
        <v>77897789</v>
      </c>
      <c r="BO570" s="158">
        <v>622</v>
      </c>
      <c r="BP570" s="160">
        <v>46051</v>
      </c>
      <c r="BQ570" s="172">
        <v>10958201</v>
      </c>
      <c r="CS570" s="179" t="s">
        <v>2369</v>
      </c>
      <c r="CT570" s="167">
        <v>86045149</v>
      </c>
      <c r="CU570" s="158">
        <v>500</v>
      </c>
      <c r="CV570" s="158" t="s">
        <v>2008</v>
      </c>
      <c r="CY570" s="162">
        <v>7310</v>
      </c>
      <c r="CZ570" s="162" t="s">
        <v>290</v>
      </c>
      <c r="DA570" s="283">
        <f t="shared" si="27"/>
        <v>10958201</v>
      </c>
      <c r="DB570" s="284">
        <f t="shared" si="28"/>
        <v>0</v>
      </c>
      <c r="DC570" s="283">
        <f t="shared" si="29"/>
        <v>0</v>
      </c>
      <c r="DZ570" s="312" t="s">
        <v>2762</v>
      </c>
      <c r="EA570" s="314"/>
    </row>
    <row r="571" spans="1:131" hidden="1" x14ac:dyDescent="0.2">
      <c r="A571" s="306"/>
      <c r="B571" s="306" t="s">
        <v>2763</v>
      </c>
      <c r="C571" s="307">
        <v>1121916301</v>
      </c>
      <c r="D571" s="306" t="s">
        <v>2764</v>
      </c>
      <c r="E571" s="306" t="s">
        <v>292</v>
      </c>
      <c r="F571" s="315" t="s">
        <v>2765</v>
      </c>
      <c r="G571" s="308">
        <v>46051</v>
      </c>
      <c r="H571" s="309">
        <v>11118174</v>
      </c>
      <c r="I571" s="306" t="s">
        <v>2624</v>
      </c>
      <c r="J571" s="308">
        <v>46051</v>
      </c>
      <c r="K571" s="308">
        <v>46189</v>
      </c>
      <c r="L571" s="306" t="s">
        <v>288</v>
      </c>
      <c r="M571" s="306" t="s">
        <v>288</v>
      </c>
      <c r="N571" s="306" t="s">
        <v>288</v>
      </c>
      <c r="O571" s="138">
        <v>5</v>
      </c>
      <c r="P571" s="310">
        <v>2639567</v>
      </c>
      <c r="Q571" s="169">
        <v>46051</v>
      </c>
      <c r="R571" s="160">
        <v>46081</v>
      </c>
      <c r="S571" s="310">
        <v>2399606</v>
      </c>
      <c r="T571" s="102">
        <v>46082</v>
      </c>
      <c r="U571" s="102">
        <v>46112</v>
      </c>
      <c r="V571" s="310">
        <v>2399606</v>
      </c>
      <c r="W571" s="160">
        <v>46113</v>
      </c>
      <c r="X571" s="160">
        <v>46142</v>
      </c>
      <c r="Y571" s="310">
        <v>2399606</v>
      </c>
      <c r="Z571" s="160">
        <v>46143</v>
      </c>
      <c r="AA571" s="160">
        <v>46173</v>
      </c>
      <c r="AB571" s="310">
        <v>1279789</v>
      </c>
      <c r="AC571" s="160">
        <v>46174</v>
      </c>
      <c r="AD571" s="160">
        <v>46189</v>
      </c>
      <c r="AE571" s="310"/>
      <c r="AF571" s="160"/>
      <c r="AG571" s="160"/>
      <c r="AH571" s="310"/>
      <c r="AI571" s="230"/>
      <c r="AJ571" s="169"/>
      <c r="AK571" s="310"/>
      <c r="AL571" s="170"/>
      <c r="AM571" s="170"/>
      <c r="AN571" s="310"/>
      <c r="AO571" s="232"/>
      <c r="AP571" s="138"/>
      <c r="AQ571" s="310"/>
      <c r="AR571" s="138"/>
      <c r="AS571" s="138"/>
      <c r="AT571" s="311"/>
      <c r="AU571" s="138"/>
      <c r="AV571" s="138"/>
      <c r="BI571" s="157" t="s">
        <v>275</v>
      </c>
      <c r="BJ571" s="157" t="s">
        <v>283</v>
      </c>
      <c r="BK571" s="157" t="s">
        <v>276</v>
      </c>
      <c r="BL571" s="138">
        <v>210</v>
      </c>
      <c r="BM571" s="160">
        <v>46051</v>
      </c>
      <c r="BN571" s="176">
        <v>77897789</v>
      </c>
      <c r="BO571" s="158">
        <v>663</v>
      </c>
      <c r="BP571" s="160">
        <v>46051</v>
      </c>
      <c r="BQ571" s="172">
        <v>11118174</v>
      </c>
      <c r="CS571" s="151" t="s">
        <v>2479</v>
      </c>
      <c r="CT571" s="167">
        <v>1121916301</v>
      </c>
      <c r="CU571" s="158">
        <v>500</v>
      </c>
      <c r="CV571" s="158" t="s">
        <v>2008</v>
      </c>
      <c r="CY571" s="199">
        <v>9329</v>
      </c>
      <c r="CZ571" s="159" t="s">
        <v>290</v>
      </c>
      <c r="DA571" s="283">
        <f t="shared" si="27"/>
        <v>11118174</v>
      </c>
      <c r="DB571" s="284">
        <f t="shared" si="28"/>
        <v>0</v>
      </c>
      <c r="DC571" s="283">
        <f t="shared" si="29"/>
        <v>0</v>
      </c>
      <c r="DZ571" s="159" t="s">
        <v>2766</v>
      </c>
      <c r="EA571" s="235"/>
    </row>
    <row r="572" spans="1:131" hidden="1" x14ac:dyDescent="0.2">
      <c r="A572" s="306"/>
      <c r="B572" s="306" t="s">
        <v>2767</v>
      </c>
      <c r="C572" s="307">
        <v>1120357353</v>
      </c>
      <c r="D572" s="306" t="s">
        <v>2768</v>
      </c>
      <c r="E572" s="306" t="s">
        <v>292</v>
      </c>
      <c r="F572" s="315" t="s">
        <v>2769</v>
      </c>
      <c r="G572" s="308">
        <v>46051</v>
      </c>
      <c r="H572" s="309">
        <v>11118174</v>
      </c>
      <c r="I572" s="306" t="s">
        <v>2624</v>
      </c>
      <c r="J572" s="308">
        <v>46051</v>
      </c>
      <c r="K572" s="308">
        <v>46189</v>
      </c>
      <c r="L572" s="306" t="s">
        <v>288</v>
      </c>
      <c r="M572" s="306" t="s">
        <v>288</v>
      </c>
      <c r="N572" s="306" t="s">
        <v>288</v>
      </c>
      <c r="O572" s="138">
        <v>5</v>
      </c>
      <c r="P572" s="310">
        <v>2639567</v>
      </c>
      <c r="Q572" s="169">
        <v>46051</v>
      </c>
      <c r="R572" s="160">
        <v>46081</v>
      </c>
      <c r="S572" s="310">
        <v>2399606</v>
      </c>
      <c r="T572" s="102">
        <v>46082</v>
      </c>
      <c r="U572" s="102">
        <v>46112</v>
      </c>
      <c r="V572" s="310">
        <v>2399606</v>
      </c>
      <c r="W572" s="160">
        <v>46113</v>
      </c>
      <c r="X572" s="160">
        <v>46142</v>
      </c>
      <c r="Y572" s="310">
        <v>2399606</v>
      </c>
      <c r="Z572" s="160">
        <v>46143</v>
      </c>
      <c r="AA572" s="160">
        <v>46173</v>
      </c>
      <c r="AB572" s="310">
        <v>1279789</v>
      </c>
      <c r="AC572" s="160">
        <v>46174</v>
      </c>
      <c r="AD572" s="160">
        <v>46189</v>
      </c>
      <c r="AE572" s="310"/>
      <c r="AF572" s="160"/>
      <c r="AG572" s="160"/>
      <c r="AH572" s="310"/>
      <c r="AI572" s="230"/>
      <c r="AJ572" s="169"/>
      <c r="AK572" s="310"/>
      <c r="AL572" s="170"/>
      <c r="AM572" s="170"/>
      <c r="AN572" s="310"/>
      <c r="AO572" s="102"/>
      <c r="AP572" s="102"/>
      <c r="AQ572" s="310"/>
      <c r="AR572" s="102"/>
      <c r="AS572" s="102"/>
      <c r="AT572" s="311"/>
      <c r="AU572" s="102"/>
      <c r="AV572" s="102"/>
      <c r="BI572" s="157" t="s">
        <v>275</v>
      </c>
      <c r="BJ572" s="157" t="s">
        <v>283</v>
      </c>
      <c r="BK572" s="157" t="s">
        <v>276</v>
      </c>
      <c r="BL572" s="138">
        <v>210</v>
      </c>
      <c r="BM572" s="160">
        <v>46051</v>
      </c>
      <c r="BN572" s="176">
        <v>77897789</v>
      </c>
      <c r="BO572" s="158">
        <v>664</v>
      </c>
      <c r="BP572" s="160">
        <v>46051</v>
      </c>
      <c r="BQ572" s="172">
        <v>11118174</v>
      </c>
      <c r="CS572" s="151" t="s">
        <v>2479</v>
      </c>
      <c r="CT572" s="167">
        <v>1120357353</v>
      </c>
      <c r="CU572" s="158">
        <v>500</v>
      </c>
      <c r="CV572" s="158" t="s">
        <v>2008</v>
      </c>
      <c r="CY572" s="138">
        <v>8299</v>
      </c>
      <c r="CZ572" s="138" t="s">
        <v>290</v>
      </c>
      <c r="DA572" s="283">
        <f t="shared" si="27"/>
        <v>11118174</v>
      </c>
      <c r="DB572" s="284">
        <f t="shared" si="28"/>
        <v>0</v>
      </c>
      <c r="DC572" s="283">
        <f t="shared" si="29"/>
        <v>0</v>
      </c>
      <c r="DZ572" s="159" t="s">
        <v>2770</v>
      </c>
      <c r="EA572" s="235"/>
    </row>
    <row r="573" spans="1:131" hidden="1" x14ac:dyDescent="0.2">
      <c r="A573" s="306"/>
      <c r="B573" s="306" t="s">
        <v>2771</v>
      </c>
      <c r="C573" s="307">
        <v>40394139</v>
      </c>
      <c r="D573" s="306" t="s">
        <v>2772</v>
      </c>
      <c r="E573" s="306" t="s">
        <v>291</v>
      </c>
      <c r="F573" s="306" t="s">
        <v>2007</v>
      </c>
      <c r="G573" s="308">
        <v>46051</v>
      </c>
      <c r="H573" s="309">
        <v>22786838</v>
      </c>
      <c r="I573" s="306" t="s">
        <v>2613</v>
      </c>
      <c r="J573" s="308">
        <v>46051</v>
      </c>
      <c r="K573" s="308">
        <v>46218</v>
      </c>
      <c r="L573" s="306" t="s">
        <v>288</v>
      </c>
      <c r="M573" s="306" t="s">
        <v>288</v>
      </c>
      <c r="N573" s="306" t="s">
        <v>288</v>
      </c>
      <c r="O573" s="138">
        <v>6</v>
      </c>
      <c r="P573" s="310">
        <v>4366340</v>
      </c>
      <c r="Q573" s="169">
        <v>46051</v>
      </c>
      <c r="R573" s="160">
        <v>46081</v>
      </c>
      <c r="S573" s="310">
        <v>4093444</v>
      </c>
      <c r="T573" s="102">
        <v>46082</v>
      </c>
      <c r="U573" s="102">
        <v>46112</v>
      </c>
      <c r="V573" s="310">
        <v>4093444</v>
      </c>
      <c r="W573" s="160">
        <v>46113</v>
      </c>
      <c r="X573" s="160">
        <v>46142</v>
      </c>
      <c r="Y573" s="310">
        <v>4093444</v>
      </c>
      <c r="Z573" s="160">
        <v>46143</v>
      </c>
      <c r="AA573" s="160">
        <v>46173</v>
      </c>
      <c r="AB573" s="310">
        <v>4093444</v>
      </c>
      <c r="AC573" s="160">
        <v>46174</v>
      </c>
      <c r="AD573" s="160">
        <v>46203</v>
      </c>
      <c r="AE573" s="310">
        <v>2046722</v>
      </c>
      <c r="AF573" s="160">
        <v>46204</v>
      </c>
      <c r="AG573" s="160">
        <v>46218</v>
      </c>
      <c r="AH573" s="310"/>
      <c r="AI573" s="230"/>
      <c r="AJ573" s="169"/>
      <c r="AK573" s="310"/>
      <c r="AL573" s="170"/>
      <c r="AM573" s="170"/>
      <c r="AN573" s="310"/>
      <c r="AO573" s="159"/>
      <c r="AP573" s="159"/>
      <c r="AQ573" s="310"/>
      <c r="AR573" s="159"/>
      <c r="AS573" s="159"/>
      <c r="AT573" s="311"/>
      <c r="AU573" s="138"/>
      <c r="AV573" s="138"/>
      <c r="BI573" s="157" t="s">
        <v>275</v>
      </c>
      <c r="BJ573" s="157" t="s">
        <v>283</v>
      </c>
      <c r="BK573" s="157" t="s">
        <v>276</v>
      </c>
      <c r="BL573" s="138">
        <v>210</v>
      </c>
      <c r="BM573" s="160">
        <v>46051</v>
      </c>
      <c r="BN573" s="176">
        <v>77897789</v>
      </c>
      <c r="BO573" s="158">
        <v>623</v>
      </c>
      <c r="BP573" s="160">
        <v>46051</v>
      </c>
      <c r="BQ573" s="172">
        <v>22786838</v>
      </c>
      <c r="CS573" s="166" t="s">
        <v>2773</v>
      </c>
      <c r="CT573" s="167">
        <v>40394139</v>
      </c>
      <c r="CU573" s="158">
        <v>500</v>
      </c>
      <c r="CV573" s="158" t="s">
        <v>2008</v>
      </c>
      <c r="CY573" s="138">
        <v>6920</v>
      </c>
      <c r="CZ573" s="138" t="s">
        <v>289</v>
      </c>
      <c r="DA573" s="283">
        <f t="shared" si="27"/>
        <v>22786838</v>
      </c>
      <c r="DB573" s="284">
        <f t="shared" si="28"/>
        <v>0</v>
      </c>
      <c r="DC573" s="283">
        <f t="shared" si="29"/>
        <v>0</v>
      </c>
      <c r="DZ573" s="159" t="s">
        <v>2774</v>
      </c>
      <c r="EA573" s="235"/>
    </row>
    <row r="574" spans="1:131" hidden="1" x14ac:dyDescent="0.2">
      <c r="A574" s="306"/>
      <c r="B574" s="306" t="s">
        <v>2775</v>
      </c>
      <c r="C574" s="307">
        <v>1002606154</v>
      </c>
      <c r="D574" s="306" t="s">
        <v>2776</v>
      </c>
      <c r="E574" s="306" t="s">
        <v>292</v>
      </c>
      <c r="F574" s="306" t="s">
        <v>2777</v>
      </c>
      <c r="G574" s="308">
        <v>46051</v>
      </c>
      <c r="H574" s="309">
        <v>8400000</v>
      </c>
      <c r="I574" s="306" t="s">
        <v>294</v>
      </c>
      <c r="J574" s="308">
        <v>46051</v>
      </c>
      <c r="K574" s="308">
        <v>46231</v>
      </c>
      <c r="L574" s="306" t="s">
        <v>288</v>
      </c>
      <c r="M574" s="306" t="s">
        <v>288</v>
      </c>
      <c r="N574" s="306" t="s">
        <v>288</v>
      </c>
      <c r="O574" s="138">
        <v>6</v>
      </c>
      <c r="P574" s="310">
        <v>1493333</v>
      </c>
      <c r="Q574" s="169">
        <v>46051</v>
      </c>
      <c r="R574" s="160">
        <v>46081</v>
      </c>
      <c r="S574" s="310">
        <v>1400000</v>
      </c>
      <c r="T574" s="102">
        <v>46082</v>
      </c>
      <c r="U574" s="102">
        <v>46112</v>
      </c>
      <c r="V574" s="310">
        <v>1400000</v>
      </c>
      <c r="W574" s="160">
        <v>46113</v>
      </c>
      <c r="X574" s="160">
        <v>46142</v>
      </c>
      <c r="Y574" s="310">
        <v>1400000</v>
      </c>
      <c r="Z574" s="160">
        <v>46143</v>
      </c>
      <c r="AA574" s="160">
        <v>46173</v>
      </c>
      <c r="AB574" s="310">
        <v>1400000</v>
      </c>
      <c r="AC574" s="160">
        <v>46174</v>
      </c>
      <c r="AD574" s="160">
        <v>46203</v>
      </c>
      <c r="AE574" s="310">
        <v>1306667</v>
      </c>
      <c r="AF574" s="160">
        <v>46204</v>
      </c>
      <c r="AG574" s="160">
        <v>46231</v>
      </c>
      <c r="AH574" s="310"/>
      <c r="AI574" s="230"/>
      <c r="AJ574" s="169"/>
      <c r="AK574" s="310"/>
      <c r="AL574" s="170"/>
      <c r="AM574" s="170"/>
      <c r="AN574" s="310"/>
      <c r="AO574" s="170"/>
      <c r="AP574" s="170"/>
      <c r="AQ574" s="310"/>
      <c r="AR574" s="170"/>
      <c r="AS574" s="170"/>
      <c r="AT574" s="311"/>
      <c r="AU574" s="170"/>
      <c r="AV574" s="170"/>
      <c r="BI574" s="165" t="s">
        <v>277</v>
      </c>
      <c r="BJ574" s="158" t="s">
        <v>1177</v>
      </c>
      <c r="BK574" s="157" t="s">
        <v>272</v>
      </c>
      <c r="BL574" s="138">
        <v>201</v>
      </c>
      <c r="BM574" s="160">
        <v>46051</v>
      </c>
      <c r="BN574" s="176">
        <v>8400000</v>
      </c>
      <c r="BO574" s="158">
        <v>607</v>
      </c>
      <c r="BP574" s="160">
        <v>46051</v>
      </c>
      <c r="BQ574" s="172">
        <v>8400000</v>
      </c>
      <c r="CS574" s="166" t="s">
        <v>2778</v>
      </c>
      <c r="CT574" s="99">
        <v>1002606154</v>
      </c>
      <c r="CU574" s="158">
        <v>524</v>
      </c>
      <c r="CV574" s="158" t="s">
        <v>786</v>
      </c>
      <c r="CY574" s="164">
        <v>7490</v>
      </c>
      <c r="CZ574" s="159" t="s">
        <v>290</v>
      </c>
      <c r="DA574" s="283">
        <f t="shared" si="27"/>
        <v>8400000</v>
      </c>
      <c r="DB574" s="284">
        <f t="shared" si="28"/>
        <v>0</v>
      </c>
      <c r="DC574" s="283">
        <f t="shared" si="29"/>
        <v>0</v>
      </c>
      <c r="DZ574" s="159" t="s">
        <v>2779</v>
      </c>
      <c r="EA574" s="158"/>
    </row>
    <row r="575" spans="1:131" hidden="1" x14ac:dyDescent="0.2">
      <c r="A575" s="306"/>
      <c r="B575" s="306" t="s">
        <v>2780</v>
      </c>
      <c r="C575" s="307">
        <v>1121906328</v>
      </c>
      <c r="D575" s="306" t="s">
        <v>2781</v>
      </c>
      <c r="E575" s="306" t="s">
        <v>292</v>
      </c>
      <c r="F575" s="306" t="s">
        <v>2782</v>
      </c>
      <c r="G575" s="308">
        <v>46051</v>
      </c>
      <c r="H575" s="309">
        <v>4480000</v>
      </c>
      <c r="I575" s="306" t="s">
        <v>319</v>
      </c>
      <c r="J575" s="308">
        <v>46051</v>
      </c>
      <c r="K575" s="308">
        <v>46140</v>
      </c>
      <c r="L575" s="306" t="s">
        <v>288</v>
      </c>
      <c r="M575" s="306" t="s">
        <v>288</v>
      </c>
      <c r="N575" s="306" t="s">
        <v>288</v>
      </c>
      <c r="O575" s="138">
        <v>3</v>
      </c>
      <c r="P575" s="310">
        <v>1592889</v>
      </c>
      <c r="Q575" s="169">
        <v>46051</v>
      </c>
      <c r="R575" s="160">
        <v>46081</v>
      </c>
      <c r="S575" s="310">
        <v>1493333</v>
      </c>
      <c r="T575" s="102">
        <v>46082</v>
      </c>
      <c r="U575" s="102">
        <v>46112</v>
      </c>
      <c r="V575" s="310">
        <v>1393778</v>
      </c>
      <c r="W575" s="160">
        <v>46113</v>
      </c>
      <c r="X575" s="160">
        <v>46140</v>
      </c>
      <c r="Y575" s="310"/>
      <c r="Z575" s="160"/>
      <c r="AA575" s="160"/>
      <c r="AB575" s="310"/>
      <c r="AC575" s="160"/>
      <c r="AD575" s="160"/>
      <c r="AE575" s="310"/>
      <c r="AF575" s="160"/>
      <c r="AG575" s="160"/>
      <c r="AH575" s="310"/>
      <c r="AI575" s="230"/>
      <c r="AJ575" s="169"/>
      <c r="AK575" s="310"/>
      <c r="AL575" s="170"/>
      <c r="AM575" s="170"/>
      <c r="AN575" s="310"/>
      <c r="AO575" s="170"/>
      <c r="AP575" s="170"/>
      <c r="AQ575" s="310"/>
      <c r="AR575" s="170"/>
      <c r="AS575" s="170"/>
      <c r="AT575" s="311"/>
      <c r="AU575" s="170"/>
      <c r="AV575" s="170"/>
      <c r="BI575" s="165" t="s">
        <v>277</v>
      </c>
      <c r="BJ575" s="108" t="s">
        <v>2699</v>
      </c>
      <c r="BK575" s="158" t="s">
        <v>2700</v>
      </c>
      <c r="BL575" s="138">
        <v>202</v>
      </c>
      <c r="BM575" s="160">
        <v>46051</v>
      </c>
      <c r="BN575" s="176">
        <v>4480000</v>
      </c>
      <c r="BO575" s="158">
        <v>608</v>
      </c>
      <c r="BP575" s="160">
        <v>46051</v>
      </c>
      <c r="BQ575" s="172">
        <v>4480000</v>
      </c>
      <c r="CS575" s="166" t="s">
        <v>2783</v>
      </c>
      <c r="CT575" s="99">
        <v>1121906328</v>
      </c>
      <c r="CU575" s="158">
        <v>524</v>
      </c>
      <c r="CV575" s="158" t="s">
        <v>2784</v>
      </c>
      <c r="CY575" s="164">
        <v>7490</v>
      </c>
      <c r="CZ575" s="159" t="s">
        <v>290</v>
      </c>
      <c r="DA575" s="283">
        <f t="shared" si="27"/>
        <v>4480000</v>
      </c>
      <c r="DB575" s="284">
        <f t="shared" si="28"/>
        <v>0</v>
      </c>
      <c r="DC575" s="283">
        <f t="shared" si="29"/>
        <v>0</v>
      </c>
      <c r="DZ575" s="159" t="s">
        <v>2785</v>
      </c>
      <c r="EA575" s="180"/>
    </row>
    <row r="576" spans="1:131" hidden="1" x14ac:dyDescent="0.2">
      <c r="A576" s="306"/>
      <c r="B576" s="306" t="s">
        <v>2786</v>
      </c>
      <c r="C576" s="307">
        <v>53015422</v>
      </c>
      <c r="D576" s="306" t="s">
        <v>2787</v>
      </c>
      <c r="E576" s="306" t="s">
        <v>291</v>
      </c>
      <c r="F576" s="306" t="s">
        <v>2788</v>
      </c>
      <c r="G576" s="308">
        <v>46051</v>
      </c>
      <c r="H576" s="309">
        <v>40572000</v>
      </c>
      <c r="I576" s="306" t="s">
        <v>294</v>
      </c>
      <c r="J576" s="308">
        <v>46051</v>
      </c>
      <c r="K576" s="308">
        <v>46231</v>
      </c>
      <c r="L576" s="306" t="s">
        <v>288</v>
      </c>
      <c r="M576" s="306" t="s">
        <v>288</v>
      </c>
      <c r="N576" s="306" t="s">
        <v>288</v>
      </c>
      <c r="O576" s="138">
        <v>6</v>
      </c>
      <c r="P576" s="310">
        <v>7212800</v>
      </c>
      <c r="Q576" s="169">
        <v>46051</v>
      </c>
      <c r="R576" s="160">
        <v>46081</v>
      </c>
      <c r="S576" s="310">
        <v>6762000</v>
      </c>
      <c r="T576" s="102">
        <v>46082</v>
      </c>
      <c r="U576" s="102">
        <v>46112</v>
      </c>
      <c r="V576" s="310">
        <v>6762000</v>
      </c>
      <c r="W576" s="160">
        <v>46113</v>
      </c>
      <c r="X576" s="160">
        <v>46142</v>
      </c>
      <c r="Y576" s="310">
        <v>6762000</v>
      </c>
      <c r="Z576" s="160">
        <v>46143</v>
      </c>
      <c r="AA576" s="160">
        <v>46173</v>
      </c>
      <c r="AB576" s="310">
        <v>6762000</v>
      </c>
      <c r="AC576" s="160">
        <v>46174</v>
      </c>
      <c r="AD576" s="160">
        <v>46203</v>
      </c>
      <c r="AE576" s="310">
        <v>6311200</v>
      </c>
      <c r="AF576" s="160">
        <v>46204</v>
      </c>
      <c r="AG576" s="160">
        <v>46231</v>
      </c>
      <c r="AH576" s="310"/>
      <c r="AI576" s="230"/>
      <c r="AJ576" s="169"/>
      <c r="AK576" s="310"/>
      <c r="AL576" s="170"/>
      <c r="AM576" s="170"/>
      <c r="AN576" s="310"/>
      <c r="AO576" s="170"/>
      <c r="AP576" s="170"/>
      <c r="AQ576" s="310"/>
      <c r="AR576" s="170"/>
      <c r="AS576" s="170"/>
      <c r="AT576" s="311"/>
      <c r="AU576" s="170"/>
      <c r="AV576" s="170"/>
      <c r="BI576" s="158" t="s">
        <v>277</v>
      </c>
      <c r="BJ576" s="158" t="s">
        <v>707</v>
      </c>
      <c r="BK576" s="165" t="s">
        <v>708</v>
      </c>
      <c r="BL576" s="138">
        <v>206</v>
      </c>
      <c r="BM576" s="160">
        <v>46051</v>
      </c>
      <c r="BN576" s="176">
        <v>81144000</v>
      </c>
      <c r="BO576" s="158">
        <v>617</v>
      </c>
      <c r="BP576" s="160">
        <v>46051</v>
      </c>
      <c r="BQ576" s="172">
        <v>40572000</v>
      </c>
      <c r="CS576" s="166" t="s">
        <v>2789</v>
      </c>
      <c r="CT576" s="99">
        <v>53015422</v>
      </c>
      <c r="CU576" s="158">
        <v>523</v>
      </c>
      <c r="CV576" s="158" t="s">
        <v>778</v>
      </c>
      <c r="CY576" s="108">
        <v>7220</v>
      </c>
      <c r="CZ576" s="108" t="s">
        <v>290</v>
      </c>
      <c r="DA576" s="283">
        <f t="shared" si="27"/>
        <v>40572000</v>
      </c>
      <c r="DB576" s="284">
        <f t="shared" si="28"/>
        <v>0</v>
      </c>
      <c r="DC576" s="283">
        <f t="shared" si="29"/>
        <v>0</v>
      </c>
      <c r="DZ576" s="159" t="s">
        <v>2790</v>
      </c>
      <c r="EA576" s="158"/>
    </row>
    <row r="577" spans="1:131" hidden="1" x14ac:dyDescent="0.2">
      <c r="A577" s="306"/>
      <c r="B577" s="306" t="s">
        <v>2791</v>
      </c>
      <c r="C577" s="307">
        <v>1006861121</v>
      </c>
      <c r="D577" s="306" t="s">
        <v>2792</v>
      </c>
      <c r="E577" s="306" t="s">
        <v>291</v>
      </c>
      <c r="F577" s="306" t="s">
        <v>2793</v>
      </c>
      <c r="G577" s="308">
        <v>46051</v>
      </c>
      <c r="H577" s="309">
        <v>3888888</v>
      </c>
      <c r="I577" s="306" t="s">
        <v>2794</v>
      </c>
      <c r="J577" s="308">
        <v>46051</v>
      </c>
      <c r="K577" s="308">
        <v>46091</v>
      </c>
      <c r="L577" s="306" t="s">
        <v>288</v>
      </c>
      <c r="M577" s="306" t="s">
        <v>288</v>
      </c>
      <c r="N577" s="306" t="s">
        <v>288</v>
      </c>
      <c r="O577" s="138">
        <v>2</v>
      </c>
      <c r="P577" s="310">
        <v>2916666</v>
      </c>
      <c r="Q577" s="169">
        <v>46051</v>
      </c>
      <c r="R577" s="160">
        <v>46081</v>
      </c>
      <c r="S577" s="311">
        <v>972222</v>
      </c>
      <c r="T577" s="160">
        <v>46082</v>
      </c>
      <c r="U577" s="160">
        <v>46091</v>
      </c>
      <c r="V577" s="310"/>
      <c r="W577" s="160"/>
      <c r="X577" s="160"/>
      <c r="Y577" s="310"/>
      <c r="Z577" s="160"/>
      <c r="AA577" s="160"/>
      <c r="AB577" s="310"/>
      <c r="AC577" s="160"/>
      <c r="AD577" s="160"/>
      <c r="AE577" s="310"/>
      <c r="AF577" s="160"/>
      <c r="AG577" s="160"/>
      <c r="AH577" s="310"/>
      <c r="AI577" s="230"/>
      <c r="AJ577" s="169"/>
      <c r="AK577" s="310"/>
      <c r="AL577" s="170"/>
      <c r="AM577" s="170"/>
      <c r="AN577" s="310"/>
      <c r="AO577" s="170"/>
      <c r="AP577" s="170"/>
      <c r="AQ577" s="310"/>
      <c r="AR577" s="170"/>
      <c r="AS577" s="170"/>
      <c r="AT577" s="311"/>
      <c r="AU577" s="170"/>
      <c r="AV577" s="170"/>
      <c r="BI577" s="165" t="s">
        <v>277</v>
      </c>
      <c r="BJ577" s="163" t="s">
        <v>1270</v>
      </c>
      <c r="BK577" s="165" t="s">
        <v>272</v>
      </c>
      <c r="BL577" s="138">
        <v>204</v>
      </c>
      <c r="BM577" s="160">
        <v>46051</v>
      </c>
      <c r="BN577" s="176">
        <v>3888888</v>
      </c>
      <c r="BO577" s="158">
        <v>610</v>
      </c>
      <c r="BP577" s="160">
        <v>46051</v>
      </c>
      <c r="BQ577" s="172">
        <v>3888888</v>
      </c>
      <c r="CS577" s="166" t="s">
        <v>1271</v>
      </c>
      <c r="CT577" s="99">
        <v>1006861121</v>
      </c>
      <c r="CU577" s="158">
        <v>565</v>
      </c>
      <c r="CV577" s="158" t="s">
        <v>786</v>
      </c>
      <c r="CY577" s="164">
        <v>7490</v>
      </c>
      <c r="CZ577" s="159" t="s">
        <v>290</v>
      </c>
      <c r="DA577" s="283">
        <f t="shared" si="27"/>
        <v>3888888</v>
      </c>
      <c r="DB577" s="284">
        <f t="shared" si="28"/>
        <v>0</v>
      </c>
      <c r="DC577" s="283">
        <f t="shared" si="29"/>
        <v>0</v>
      </c>
      <c r="DZ577" s="159" t="s">
        <v>2795</v>
      </c>
      <c r="EA577" s="180"/>
    </row>
    <row r="578" spans="1:131" hidden="1" x14ac:dyDescent="0.2">
      <c r="A578" s="306"/>
      <c r="B578" s="306" t="s">
        <v>2796</v>
      </c>
      <c r="C578" s="307">
        <v>1151963013</v>
      </c>
      <c r="D578" s="306" t="s">
        <v>2797</v>
      </c>
      <c r="E578" s="306" t="s">
        <v>292</v>
      </c>
      <c r="F578" s="306" t="s">
        <v>2798</v>
      </c>
      <c r="G578" s="308">
        <v>46051</v>
      </c>
      <c r="H578" s="309">
        <v>16358436</v>
      </c>
      <c r="I578" s="306" t="s">
        <v>2799</v>
      </c>
      <c r="J578" s="308">
        <v>46051</v>
      </c>
      <c r="K578" s="308">
        <v>46323</v>
      </c>
      <c r="L578" s="306" t="s">
        <v>288</v>
      </c>
      <c r="M578" s="306" t="s">
        <v>288</v>
      </c>
      <c r="N578" s="306" t="s">
        <v>288</v>
      </c>
      <c r="O578" s="138">
        <v>9</v>
      </c>
      <c r="P578" s="310">
        <v>1938778</v>
      </c>
      <c r="Q578" s="169">
        <v>46051</v>
      </c>
      <c r="R578" s="160">
        <v>46081</v>
      </c>
      <c r="S578" s="310">
        <v>1817604</v>
      </c>
      <c r="T578" s="102">
        <v>46082</v>
      </c>
      <c r="U578" s="102">
        <v>46112</v>
      </c>
      <c r="V578" s="310">
        <v>1817604</v>
      </c>
      <c r="W578" s="160">
        <v>46113</v>
      </c>
      <c r="X578" s="160">
        <v>46142</v>
      </c>
      <c r="Y578" s="310">
        <v>1817604</v>
      </c>
      <c r="Z578" s="160">
        <v>46143</v>
      </c>
      <c r="AA578" s="160">
        <v>46173</v>
      </c>
      <c r="AB578" s="310">
        <v>1817604</v>
      </c>
      <c r="AC578" s="160">
        <v>46174</v>
      </c>
      <c r="AD578" s="160">
        <v>46203</v>
      </c>
      <c r="AE578" s="310">
        <v>1817604</v>
      </c>
      <c r="AF578" s="160">
        <v>46204</v>
      </c>
      <c r="AG578" s="160">
        <v>46234</v>
      </c>
      <c r="AH578" s="310">
        <v>1817604</v>
      </c>
      <c r="AI578" s="160">
        <v>46235</v>
      </c>
      <c r="AJ578" s="160">
        <v>46265</v>
      </c>
      <c r="AK578" s="310">
        <v>1817604</v>
      </c>
      <c r="AL578" s="161">
        <v>46266</v>
      </c>
      <c r="AM578" s="161">
        <v>46295</v>
      </c>
      <c r="AN578" s="310">
        <v>1696430</v>
      </c>
      <c r="AO578" s="161">
        <v>46296</v>
      </c>
      <c r="AP578" s="161">
        <v>46323</v>
      </c>
      <c r="AQ578" s="310"/>
      <c r="AR578" s="170"/>
      <c r="AS578" s="170"/>
      <c r="AT578" s="311"/>
      <c r="AU578" s="170"/>
      <c r="AV578" s="170"/>
      <c r="BI578" s="165" t="s">
        <v>277</v>
      </c>
      <c r="BJ578" s="158" t="s">
        <v>2800</v>
      </c>
      <c r="BK578" s="158" t="s">
        <v>272</v>
      </c>
      <c r="BL578" s="138">
        <v>200</v>
      </c>
      <c r="BM578" s="160">
        <v>46051</v>
      </c>
      <c r="BN578" s="176">
        <v>27327836</v>
      </c>
      <c r="BO578" s="158">
        <v>611</v>
      </c>
      <c r="BP578" s="160">
        <v>46051</v>
      </c>
      <c r="BQ578" s="172">
        <v>16358436</v>
      </c>
      <c r="CS578" s="166" t="s">
        <v>2801</v>
      </c>
      <c r="CT578" s="99">
        <v>1151963013</v>
      </c>
      <c r="CU578" s="158">
        <v>524</v>
      </c>
      <c r="CV578" s="158" t="s">
        <v>2802</v>
      </c>
      <c r="CY578" s="138">
        <v>8299</v>
      </c>
      <c r="CZ578" s="138" t="s">
        <v>290</v>
      </c>
      <c r="DA578" s="283">
        <f t="shared" si="27"/>
        <v>16358436</v>
      </c>
      <c r="DB578" s="284">
        <f t="shared" si="28"/>
        <v>0</v>
      </c>
      <c r="DC578" s="283">
        <f t="shared" si="29"/>
        <v>0</v>
      </c>
      <c r="DZ578" s="159" t="s">
        <v>2803</v>
      </c>
      <c r="EA578" s="180"/>
    </row>
    <row r="579" spans="1:131" hidden="1" x14ac:dyDescent="0.2">
      <c r="A579" s="306"/>
      <c r="B579" s="306" t="s">
        <v>2804</v>
      </c>
      <c r="C579" s="307">
        <v>1002958768</v>
      </c>
      <c r="D579" s="306" t="s">
        <v>2805</v>
      </c>
      <c r="E579" s="306" t="s">
        <v>291</v>
      </c>
      <c r="F579" s="306" t="s">
        <v>2806</v>
      </c>
      <c r="G579" s="308">
        <v>46051</v>
      </c>
      <c r="H579" s="309">
        <v>34131250</v>
      </c>
      <c r="I579" s="306" t="s">
        <v>2807</v>
      </c>
      <c r="J579" s="308">
        <v>46051</v>
      </c>
      <c r="K579" s="308">
        <v>46354</v>
      </c>
      <c r="L579" s="306" t="s">
        <v>288</v>
      </c>
      <c r="M579" s="306" t="s">
        <v>288</v>
      </c>
      <c r="N579" s="306" t="s">
        <v>288</v>
      </c>
      <c r="O579" s="138">
        <v>10</v>
      </c>
      <c r="P579" s="310">
        <v>3640667</v>
      </c>
      <c r="Q579" s="169">
        <v>46051</v>
      </c>
      <c r="R579" s="160">
        <v>46081</v>
      </c>
      <c r="S579" s="310">
        <v>3413125</v>
      </c>
      <c r="T579" s="102">
        <v>46082</v>
      </c>
      <c r="U579" s="102">
        <v>46112</v>
      </c>
      <c r="V579" s="310">
        <v>3413125</v>
      </c>
      <c r="W579" s="160">
        <v>46113</v>
      </c>
      <c r="X579" s="160">
        <v>46142</v>
      </c>
      <c r="Y579" s="310">
        <v>3413125</v>
      </c>
      <c r="Z579" s="160">
        <v>46143</v>
      </c>
      <c r="AA579" s="160">
        <v>46173</v>
      </c>
      <c r="AB579" s="310">
        <v>3413125</v>
      </c>
      <c r="AC579" s="160">
        <v>46174</v>
      </c>
      <c r="AD579" s="160">
        <v>46203</v>
      </c>
      <c r="AE579" s="310">
        <v>3413125</v>
      </c>
      <c r="AF579" s="160">
        <v>46204</v>
      </c>
      <c r="AG579" s="160">
        <v>46234</v>
      </c>
      <c r="AH579" s="310">
        <v>3413125</v>
      </c>
      <c r="AI579" s="160">
        <v>46235</v>
      </c>
      <c r="AJ579" s="160">
        <v>46265</v>
      </c>
      <c r="AK579" s="310">
        <v>3413125</v>
      </c>
      <c r="AL579" s="161">
        <v>46266</v>
      </c>
      <c r="AM579" s="161">
        <v>46295</v>
      </c>
      <c r="AN579" s="310">
        <v>3413125</v>
      </c>
      <c r="AO579" s="161">
        <v>46296</v>
      </c>
      <c r="AP579" s="161">
        <v>46326</v>
      </c>
      <c r="AQ579" s="311">
        <v>3185583</v>
      </c>
      <c r="AR579" s="161">
        <v>46327</v>
      </c>
      <c r="AS579" s="161">
        <v>46354</v>
      </c>
      <c r="AT579" s="311"/>
      <c r="AU579" s="170"/>
      <c r="AV579" s="170"/>
      <c r="BI579" s="158" t="s">
        <v>277</v>
      </c>
      <c r="BJ579" s="158" t="s">
        <v>2808</v>
      </c>
      <c r="BK579" s="165" t="s">
        <v>272</v>
      </c>
      <c r="BL579" s="138">
        <v>203</v>
      </c>
      <c r="BM579" s="160">
        <v>46051</v>
      </c>
      <c r="BN579" s="176">
        <v>34131250</v>
      </c>
      <c r="BO579" s="158">
        <v>609</v>
      </c>
      <c r="BP579" s="160">
        <v>46051</v>
      </c>
      <c r="BQ579" s="172">
        <v>34131250</v>
      </c>
      <c r="CS579" s="166" t="s">
        <v>2809</v>
      </c>
      <c r="CT579" s="99">
        <v>1002958768</v>
      </c>
      <c r="CU579" s="158">
        <v>524</v>
      </c>
      <c r="CV579" s="158" t="s">
        <v>2810</v>
      </c>
      <c r="CY579" s="108">
        <v>7210</v>
      </c>
      <c r="CZ579" s="108" t="s">
        <v>290</v>
      </c>
      <c r="DA579" s="283">
        <f t="shared" si="27"/>
        <v>34131250</v>
      </c>
      <c r="DB579" s="284">
        <f t="shared" si="28"/>
        <v>0</v>
      </c>
      <c r="DC579" s="283">
        <f t="shared" si="29"/>
        <v>0</v>
      </c>
      <c r="DZ579" s="159" t="s">
        <v>2811</v>
      </c>
      <c r="EA579" s="180"/>
    </row>
    <row r="580" spans="1:131" hidden="1" x14ac:dyDescent="0.2">
      <c r="A580" s="306"/>
      <c r="B580" s="306" t="s">
        <v>2812</v>
      </c>
      <c r="C580" s="307">
        <v>39626133</v>
      </c>
      <c r="D580" s="306" t="s">
        <v>2813</v>
      </c>
      <c r="E580" s="306" t="s">
        <v>291</v>
      </c>
      <c r="F580" s="306" t="s">
        <v>2814</v>
      </c>
      <c r="G580" s="308">
        <v>46051</v>
      </c>
      <c r="H580" s="309">
        <v>40572000</v>
      </c>
      <c r="I580" s="306" t="s">
        <v>294</v>
      </c>
      <c r="J580" s="308">
        <v>46051</v>
      </c>
      <c r="K580" s="308">
        <v>46231</v>
      </c>
      <c r="L580" s="306" t="s">
        <v>288</v>
      </c>
      <c r="M580" s="306" t="s">
        <v>288</v>
      </c>
      <c r="N580" s="306" t="s">
        <v>288</v>
      </c>
      <c r="O580" s="138">
        <v>6</v>
      </c>
      <c r="P580" s="310">
        <v>7212800</v>
      </c>
      <c r="Q580" s="169">
        <v>46051</v>
      </c>
      <c r="R580" s="160">
        <v>46081</v>
      </c>
      <c r="S580" s="310">
        <v>6762000</v>
      </c>
      <c r="T580" s="102">
        <v>46082</v>
      </c>
      <c r="U580" s="102">
        <v>46112</v>
      </c>
      <c r="V580" s="310">
        <v>6762000</v>
      </c>
      <c r="W580" s="160">
        <v>46113</v>
      </c>
      <c r="X580" s="160">
        <v>46142</v>
      </c>
      <c r="Y580" s="310">
        <v>6762000</v>
      </c>
      <c r="Z580" s="160">
        <v>46143</v>
      </c>
      <c r="AA580" s="160">
        <v>46173</v>
      </c>
      <c r="AB580" s="310">
        <v>6762000</v>
      </c>
      <c r="AC580" s="160">
        <v>46174</v>
      </c>
      <c r="AD580" s="160">
        <v>46203</v>
      </c>
      <c r="AE580" s="310">
        <v>6311200</v>
      </c>
      <c r="AF580" s="160">
        <v>46204</v>
      </c>
      <c r="AG580" s="160">
        <v>46231</v>
      </c>
      <c r="AH580" s="310"/>
      <c r="AI580" s="230"/>
      <c r="AJ580" s="169"/>
      <c r="AK580" s="310"/>
      <c r="AL580" s="170"/>
      <c r="AM580" s="170"/>
      <c r="AN580" s="310"/>
      <c r="AO580" s="170"/>
      <c r="AP580" s="170"/>
      <c r="AQ580" s="310"/>
      <c r="AR580" s="170"/>
      <c r="AS580" s="170"/>
      <c r="AT580" s="311"/>
      <c r="AU580" s="170"/>
      <c r="AV580" s="170"/>
      <c r="BI580" s="158" t="s">
        <v>277</v>
      </c>
      <c r="BJ580" s="158" t="s">
        <v>707</v>
      </c>
      <c r="BK580" s="165" t="s">
        <v>708</v>
      </c>
      <c r="BL580" s="138">
        <v>206</v>
      </c>
      <c r="BM580" s="160">
        <v>46051</v>
      </c>
      <c r="BN580" s="176">
        <v>81144000</v>
      </c>
      <c r="BO580" s="158">
        <v>618</v>
      </c>
      <c r="BP580" s="160">
        <v>46051</v>
      </c>
      <c r="BQ580" s="172">
        <v>40572000</v>
      </c>
      <c r="CS580" s="166" t="s">
        <v>2815</v>
      </c>
      <c r="CT580" s="167">
        <v>39626133</v>
      </c>
      <c r="CU580" s="158">
        <v>523</v>
      </c>
      <c r="CV580" s="158" t="s">
        <v>778</v>
      </c>
      <c r="CY580" s="162">
        <v>7020</v>
      </c>
      <c r="CZ580" s="162" t="s">
        <v>289</v>
      </c>
      <c r="DA580" s="283">
        <f t="shared" si="27"/>
        <v>40572000</v>
      </c>
      <c r="DB580" s="284">
        <f t="shared" si="28"/>
        <v>0</v>
      </c>
      <c r="DC580" s="283">
        <f t="shared" si="29"/>
        <v>0</v>
      </c>
      <c r="DZ580" s="159" t="s">
        <v>2816</v>
      </c>
      <c r="EA580" s="180"/>
    </row>
    <row r="581" spans="1:131" hidden="1" x14ac:dyDescent="0.2">
      <c r="A581" s="306"/>
      <c r="B581" s="306" t="s">
        <v>2817</v>
      </c>
      <c r="C581" s="307">
        <v>1006736620</v>
      </c>
      <c r="D581" s="306" t="s">
        <v>2818</v>
      </c>
      <c r="E581" s="306" t="s">
        <v>292</v>
      </c>
      <c r="F581" s="306" t="s">
        <v>2819</v>
      </c>
      <c r="G581" s="308">
        <v>46051</v>
      </c>
      <c r="H581" s="309">
        <v>4846944</v>
      </c>
      <c r="I581" s="306" t="s">
        <v>2820</v>
      </c>
      <c r="J581" s="308">
        <v>46051</v>
      </c>
      <c r="K581" s="308">
        <v>46129</v>
      </c>
      <c r="L581" s="306" t="s">
        <v>288</v>
      </c>
      <c r="M581" s="306" t="s">
        <v>288</v>
      </c>
      <c r="N581" s="306" t="s">
        <v>288</v>
      </c>
      <c r="O581" s="138">
        <v>3</v>
      </c>
      <c r="P581" s="310">
        <v>1999364</v>
      </c>
      <c r="Q581" s="169">
        <v>46051</v>
      </c>
      <c r="R581" s="160">
        <v>46081</v>
      </c>
      <c r="S581" s="310">
        <v>1817604</v>
      </c>
      <c r="T581" s="102">
        <v>46082</v>
      </c>
      <c r="U581" s="102">
        <v>46112</v>
      </c>
      <c r="V581" s="310">
        <v>1029976</v>
      </c>
      <c r="W581" s="160">
        <v>46113</v>
      </c>
      <c r="X581" s="160">
        <v>46129</v>
      </c>
      <c r="Y581" s="310"/>
      <c r="Z581" s="160"/>
      <c r="AA581" s="160"/>
      <c r="AB581" s="310"/>
      <c r="AC581" s="160"/>
      <c r="AD581" s="160"/>
      <c r="AE581" s="310"/>
      <c r="AF581" s="160"/>
      <c r="AG581" s="160"/>
      <c r="AH581" s="310"/>
      <c r="AI581" s="230"/>
      <c r="AJ581" s="169"/>
      <c r="AK581" s="310"/>
      <c r="AL581" s="170"/>
      <c r="AM581" s="170"/>
      <c r="AN581" s="310"/>
      <c r="AO581" s="170"/>
      <c r="AP581" s="170"/>
      <c r="AQ581" s="310"/>
      <c r="AR581" s="170"/>
      <c r="AS581" s="170"/>
      <c r="AT581" s="311"/>
      <c r="AU581" s="170"/>
      <c r="AV581" s="170"/>
      <c r="BI581" s="165" t="s">
        <v>277</v>
      </c>
      <c r="BJ581" s="158" t="s">
        <v>2800</v>
      </c>
      <c r="BK581" s="158" t="s">
        <v>272</v>
      </c>
      <c r="BL581" s="138">
        <v>200</v>
      </c>
      <c r="BM581" s="160">
        <v>46051</v>
      </c>
      <c r="BN581" s="176">
        <v>27327836</v>
      </c>
      <c r="BO581" s="158">
        <v>612</v>
      </c>
      <c r="BP581" s="160">
        <v>46051</v>
      </c>
      <c r="BQ581" s="172">
        <v>4846944</v>
      </c>
      <c r="CS581" s="166" t="s">
        <v>2821</v>
      </c>
      <c r="CT581" s="99">
        <v>1006736620</v>
      </c>
      <c r="CU581" s="158">
        <v>524</v>
      </c>
      <c r="CV581" s="158" t="s">
        <v>2802</v>
      </c>
      <c r="CY581" s="164">
        <v>7490</v>
      </c>
      <c r="CZ581" s="159" t="s">
        <v>290</v>
      </c>
      <c r="DA581" s="283">
        <f t="shared" si="27"/>
        <v>4846944</v>
      </c>
      <c r="DB581" s="284">
        <f t="shared" si="28"/>
        <v>0</v>
      </c>
      <c r="DC581" s="283">
        <f t="shared" si="29"/>
        <v>0</v>
      </c>
      <c r="DZ581" s="159" t="s">
        <v>2822</v>
      </c>
      <c r="EA581" s="180"/>
    </row>
    <row r="582" spans="1:131" hidden="1" x14ac:dyDescent="0.2">
      <c r="A582" s="306"/>
      <c r="B582" s="306" t="s">
        <v>2823</v>
      </c>
      <c r="C582" s="307">
        <v>1144075586</v>
      </c>
      <c r="D582" s="306" t="s">
        <v>2824</v>
      </c>
      <c r="E582" s="306" t="s">
        <v>291</v>
      </c>
      <c r="F582" s="306" t="s">
        <v>2825</v>
      </c>
      <c r="G582" s="308">
        <v>46051</v>
      </c>
      <c r="H582" s="309">
        <v>6122456</v>
      </c>
      <c r="I582" s="306" t="s">
        <v>1153</v>
      </c>
      <c r="J582" s="308">
        <v>46051</v>
      </c>
      <c r="K582" s="308">
        <v>46109</v>
      </c>
      <c r="L582" s="306" t="s">
        <v>288</v>
      </c>
      <c r="M582" s="306" t="s">
        <v>288</v>
      </c>
      <c r="N582" s="306" t="s">
        <v>288</v>
      </c>
      <c r="O582" s="138">
        <v>2</v>
      </c>
      <c r="P582" s="310">
        <v>3265310</v>
      </c>
      <c r="Q582" s="169">
        <v>46051</v>
      </c>
      <c r="R582" s="160">
        <v>46081</v>
      </c>
      <c r="S582" s="311">
        <v>2857146</v>
      </c>
      <c r="T582" s="102">
        <v>46082</v>
      </c>
      <c r="U582" s="102">
        <v>46109</v>
      </c>
      <c r="V582" s="310"/>
      <c r="W582" s="160"/>
      <c r="X582" s="160"/>
      <c r="Y582" s="310"/>
      <c r="Z582" s="160"/>
      <c r="AA582" s="160"/>
      <c r="AB582" s="310"/>
      <c r="AC582" s="160"/>
      <c r="AD582" s="160"/>
      <c r="AE582" s="310"/>
      <c r="AF582" s="160"/>
      <c r="AG582" s="160"/>
      <c r="AH582" s="310"/>
      <c r="AI582" s="230"/>
      <c r="AJ582" s="169"/>
      <c r="AK582" s="310"/>
      <c r="AL582" s="170"/>
      <c r="AM582" s="170"/>
      <c r="AN582" s="310"/>
      <c r="AO582" s="170"/>
      <c r="AP582" s="170"/>
      <c r="AQ582" s="310"/>
      <c r="AR582" s="170"/>
      <c r="AS582" s="170"/>
      <c r="AT582" s="311"/>
      <c r="AU582" s="170"/>
      <c r="AV582" s="170"/>
      <c r="BI582" s="157" t="s">
        <v>2826</v>
      </c>
      <c r="BJ582" s="158" t="s">
        <v>2800</v>
      </c>
      <c r="BK582" s="165" t="s">
        <v>272</v>
      </c>
      <c r="BL582" s="138">
        <v>200</v>
      </c>
      <c r="BM582" s="160">
        <v>46051</v>
      </c>
      <c r="BN582" s="176">
        <v>27327836</v>
      </c>
      <c r="BO582" s="158">
        <v>613</v>
      </c>
      <c r="BP582" s="160">
        <v>46051</v>
      </c>
      <c r="BQ582" s="172">
        <v>6122456</v>
      </c>
      <c r="CS582" s="166" t="s">
        <v>2827</v>
      </c>
      <c r="CT582" s="99">
        <v>1144075586</v>
      </c>
      <c r="CU582" s="158">
        <v>524</v>
      </c>
      <c r="CV582" s="158" t="s">
        <v>2802</v>
      </c>
      <c r="CY582" s="164">
        <v>7490</v>
      </c>
      <c r="CZ582" s="159" t="s">
        <v>290</v>
      </c>
      <c r="DA582" s="283">
        <f t="shared" si="27"/>
        <v>6122456</v>
      </c>
      <c r="DB582" s="284">
        <f t="shared" si="28"/>
        <v>0</v>
      </c>
      <c r="DC582" s="283">
        <f t="shared" si="29"/>
        <v>0</v>
      </c>
      <c r="DZ582" s="159" t="s">
        <v>2828</v>
      </c>
      <c r="EA582" s="180"/>
    </row>
    <row r="583" spans="1:131" hidden="1" x14ac:dyDescent="0.2">
      <c r="A583" s="306" t="s">
        <v>2829</v>
      </c>
      <c r="B583" s="306" t="s">
        <v>2830</v>
      </c>
      <c r="C583" s="307">
        <v>1014187238</v>
      </c>
      <c r="D583" s="306" t="s">
        <v>2831</v>
      </c>
      <c r="E583" s="306" t="s">
        <v>291</v>
      </c>
      <c r="F583" s="306" t="s">
        <v>2832</v>
      </c>
      <c r="G583" s="308">
        <v>46051</v>
      </c>
      <c r="H583" s="309">
        <v>9600000</v>
      </c>
      <c r="I583" s="306" t="s">
        <v>319</v>
      </c>
      <c r="J583" s="308">
        <v>46051</v>
      </c>
      <c r="K583" s="308">
        <v>46140</v>
      </c>
      <c r="L583" s="306" t="s">
        <v>288</v>
      </c>
      <c r="M583" s="306" t="s">
        <v>288</v>
      </c>
      <c r="N583" s="306" t="s">
        <v>288</v>
      </c>
      <c r="O583" s="138">
        <v>3</v>
      </c>
      <c r="P583" s="310">
        <v>3413333</v>
      </c>
      <c r="Q583" s="169">
        <v>46051</v>
      </c>
      <c r="R583" s="160">
        <v>46081</v>
      </c>
      <c r="S583" s="310">
        <v>3200000</v>
      </c>
      <c r="T583" s="102">
        <v>46082</v>
      </c>
      <c r="U583" s="102">
        <v>46112</v>
      </c>
      <c r="V583" s="310">
        <v>2986667</v>
      </c>
      <c r="W583" s="160">
        <v>46113</v>
      </c>
      <c r="X583" s="160">
        <v>46140</v>
      </c>
      <c r="Y583" s="310"/>
      <c r="Z583" s="160"/>
      <c r="AA583" s="160"/>
      <c r="AB583" s="310"/>
      <c r="AC583" s="160"/>
      <c r="AD583" s="160"/>
      <c r="AE583" s="310"/>
      <c r="AF583" s="160"/>
      <c r="AG583" s="160"/>
      <c r="AH583" s="310"/>
      <c r="AI583" s="230"/>
      <c r="AJ583" s="169"/>
      <c r="AK583" s="310"/>
      <c r="AL583" s="170"/>
      <c r="AM583" s="170"/>
      <c r="AN583" s="310"/>
      <c r="AO583" s="170"/>
      <c r="AP583" s="170"/>
      <c r="AQ583" s="310"/>
      <c r="AR583" s="170"/>
      <c r="AS583" s="170"/>
      <c r="AT583" s="311"/>
      <c r="AU583" s="170"/>
      <c r="AV583" s="170"/>
      <c r="BI583" s="165" t="s">
        <v>277</v>
      </c>
      <c r="BJ583" s="163" t="s">
        <v>2833</v>
      </c>
      <c r="BK583" s="165" t="s">
        <v>2834</v>
      </c>
      <c r="BL583" s="138">
        <v>197</v>
      </c>
      <c r="BM583" s="160">
        <v>46051</v>
      </c>
      <c r="BN583" s="176">
        <v>19200000</v>
      </c>
      <c r="BO583" s="158">
        <v>600</v>
      </c>
      <c r="BP583" s="160">
        <v>46051</v>
      </c>
      <c r="BQ583" s="172">
        <v>9600000</v>
      </c>
      <c r="CS583" s="166" t="s">
        <v>2835</v>
      </c>
      <c r="CT583" s="99">
        <v>1014187238</v>
      </c>
      <c r="CU583" s="158">
        <v>329</v>
      </c>
      <c r="CV583" s="158" t="s">
        <v>2836</v>
      </c>
      <c r="CY583" s="108">
        <v>7310</v>
      </c>
      <c r="CZ583" s="108" t="s">
        <v>290</v>
      </c>
      <c r="DA583" s="283">
        <f t="shared" si="27"/>
        <v>9600000</v>
      </c>
      <c r="DB583" s="284">
        <f t="shared" si="28"/>
        <v>0</v>
      </c>
      <c r="DC583" s="283">
        <f t="shared" si="29"/>
        <v>0</v>
      </c>
      <c r="DZ583" s="159" t="s">
        <v>2837</v>
      </c>
      <c r="EA583" s="180"/>
    </row>
    <row r="584" spans="1:131" hidden="1" x14ac:dyDescent="0.2">
      <c r="A584" s="306"/>
      <c r="B584" s="306" t="s">
        <v>2838</v>
      </c>
      <c r="C584" s="307">
        <v>1121944153</v>
      </c>
      <c r="D584" s="306" t="s">
        <v>2839</v>
      </c>
      <c r="E584" s="306" t="s">
        <v>292</v>
      </c>
      <c r="F584" s="306" t="s">
        <v>2840</v>
      </c>
      <c r="G584" s="308">
        <v>46051</v>
      </c>
      <c r="H584" s="309">
        <v>3679396</v>
      </c>
      <c r="I584" s="306" t="s">
        <v>2841</v>
      </c>
      <c r="J584" s="308">
        <v>46051</v>
      </c>
      <c r="K584" s="308">
        <v>46097</v>
      </c>
      <c r="L584" s="306" t="s">
        <v>288</v>
      </c>
      <c r="M584" s="306" t="s">
        <v>288</v>
      </c>
      <c r="N584" s="306" t="s">
        <v>288</v>
      </c>
      <c r="O584" s="138">
        <v>2</v>
      </c>
      <c r="P584" s="310">
        <v>2399606</v>
      </c>
      <c r="Q584" s="169">
        <v>46051</v>
      </c>
      <c r="R584" s="160">
        <v>46081</v>
      </c>
      <c r="S584" s="311">
        <v>1279790</v>
      </c>
      <c r="T584" s="102">
        <v>46082</v>
      </c>
      <c r="U584" s="102">
        <v>46097</v>
      </c>
      <c r="V584" s="310"/>
      <c r="W584" s="160"/>
      <c r="X584" s="160"/>
      <c r="Y584" s="310"/>
      <c r="Z584" s="160"/>
      <c r="AA584" s="160"/>
      <c r="AB584" s="310"/>
      <c r="AC584" s="160"/>
      <c r="AD584" s="160"/>
      <c r="AE584" s="310"/>
      <c r="AF584" s="160"/>
      <c r="AG584" s="160"/>
      <c r="AH584" s="310"/>
      <c r="AI584" s="230"/>
      <c r="AJ584" s="169"/>
      <c r="AK584" s="310"/>
      <c r="AL584" s="170"/>
      <c r="AM584" s="170"/>
      <c r="AN584" s="310"/>
      <c r="AO584" s="170"/>
      <c r="AP584" s="170"/>
      <c r="AQ584" s="310"/>
      <c r="AR584" s="170"/>
      <c r="AS584" s="170"/>
      <c r="AT584" s="311"/>
      <c r="AU584" s="170"/>
      <c r="AV584" s="170"/>
      <c r="BI584" s="157" t="s">
        <v>282</v>
      </c>
      <c r="BJ584" s="158" t="s">
        <v>1242</v>
      </c>
      <c r="BK584" s="157" t="s">
        <v>1182</v>
      </c>
      <c r="BL584" s="138">
        <v>196</v>
      </c>
      <c r="BM584" s="160">
        <v>46051</v>
      </c>
      <c r="BN584" s="176">
        <v>3679396</v>
      </c>
      <c r="BO584" s="158">
        <v>599</v>
      </c>
      <c r="BP584" s="160">
        <v>46051</v>
      </c>
      <c r="BQ584" s="172">
        <v>3679396</v>
      </c>
      <c r="CS584" s="166" t="s">
        <v>2842</v>
      </c>
      <c r="CT584" s="99">
        <v>1121944153</v>
      </c>
      <c r="CU584" s="158">
        <v>238</v>
      </c>
      <c r="CV584" s="158" t="s">
        <v>2843</v>
      </c>
      <c r="CY584" s="138">
        <v>8299</v>
      </c>
      <c r="CZ584" s="138" t="s">
        <v>290</v>
      </c>
      <c r="DA584" s="283">
        <f t="shared" si="27"/>
        <v>3679396</v>
      </c>
      <c r="DB584" s="284">
        <f t="shared" si="28"/>
        <v>0</v>
      </c>
      <c r="DC584" s="283">
        <f t="shared" si="29"/>
        <v>0</v>
      </c>
      <c r="DZ584" s="159" t="s">
        <v>2844</v>
      </c>
      <c r="EA584" s="180"/>
    </row>
    <row r="585" spans="1:131" hidden="1" x14ac:dyDescent="0.2">
      <c r="A585" s="306"/>
      <c r="B585" s="306" t="s">
        <v>2845</v>
      </c>
      <c r="C585" s="307">
        <v>40187270</v>
      </c>
      <c r="D585" s="306" t="s">
        <v>2846</v>
      </c>
      <c r="E585" s="306" t="s">
        <v>291</v>
      </c>
      <c r="F585" s="306" t="s">
        <v>2030</v>
      </c>
      <c r="G585" s="308">
        <v>46051</v>
      </c>
      <c r="H585" s="309">
        <v>18858069</v>
      </c>
      <c r="I585" s="306" t="s">
        <v>2613</v>
      </c>
      <c r="J585" s="308">
        <v>46051</v>
      </c>
      <c r="K585" s="308">
        <v>46218</v>
      </c>
      <c r="L585" s="306" t="s">
        <v>288</v>
      </c>
      <c r="M585" s="306" t="s">
        <v>288</v>
      </c>
      <c r="N585" s="306" t="s">
        <v>288</v>
      </c>
      <c r="O585" s="138">
        <v>6</v>
      </c>
      <c r="P585" s="310">
        <v>3613522</v>
      </c>
      <c r="Q585" s="169">
        <v>46051</v>
      </c>
      <c r="R585" s="160">
        <v>46081</v>
      </c>
      <c r="S585" s="310">
        <v>3387677</v>
      </c>
      <c r="T585" s="102">
        <v>46082</v>
      </c>
      <c r="U585" s="102">
        <v>46112</v>
      </c>
      <c r="V585" s="310">
        <v>3387677</v>
      </c>
      <c r="W585" s="160">
        <v>46113</v>
      </c>
      <c r="X585" s="160">
        <v>46142</v>
      </c>
      <c r="Y585" s="310">
        <v>3387677</v>
      </c>
      <c r="Z585" s="160">
        <v>46143</v>
      </c>
      <c r="AA585" s="160">
        <v>46173</v>
      </c>
      <c r="AB585" s="310">
        <v>3387677</v>
      </c>
      <c r="AC585" s="160">
        <v>46174</v>
      </c>
      <c r="AD585" s="160">
        <v>46203</v>
      </c>
      <c r="AE585" s="310">
        <v>1693839</v>
      </c>
      <c r="AF585" s="160">
        <v>46204</v>
      </c>
      <c r="AG585" s="160">
        <v>46218</v>
      </c>
      <c r="AH585" s="310"/>
      <c r="AI585" s="230"/>
      <c r="AJ585" s="169"/>
      <c r="AK585" s="310"/>
      <c r="AL585" s="170"/>
      <c r="AM585" s="170"/>
      <c r="AN585" s="310"/>
      <c r="AO585" s="232"/>
      <c r="AP585" s="138"/>
      <c r="AQ585" s="310"/>
      <c r="AR585" s="232"/>
      <c r="AS585" s="232"/>
      <c r="AT585" s="311"/>
      <c r="AU585" s="159"/>
      <c r="AV585" s="159"/>
      <c r="BI585" s="157" t="s">
        <v>270</v>
      </c>
      <c r="BJ585" s="158" t="s">
        <v>713</v>
      </c>
      <c r="BK585" s="157" t="s">
        <v>346</v>
      </c>
      <c r="BL585" s="138">
        <v>207</v>
      </c>
      <c r="BM585" s="160">
        <v>46051</v>
      </c>
      <c r="BN585" s="176">
        <v>240367414</v>
      </c>
      <c r="BO585" s="158">
        <v>624</v>
      </c>
      <c r="BP585" s="160">
        <v>46051</v>
      </c>
      <c r="BQ585" s="172">
        <v>18858069</v>
      </c>
      <c r="CS585" s="166" t="s">
        <v>2847</v>
      </c>
      <c r="CT585" s="168">
        <v>40187270</v>
      </c>
      <c r="CU585" s="158">
        <v>562</v>
      </c>
      <c r="CV585" s="158" t="s">
        <v>782</v>
      </c>
      <c r="CY585" s="138">
        <v>8299</v>
      </c>
      <c r="CZ585" s="138" t="s">
        <v>290</v>
      </c>
      <c r="DA585" s="283">
        <f t="shared" si="27"/>
        <v>18858069</v>
      </c>
      <c r="DB585" s="284">
        <f t="shared" si="28"/>
        <v>0</v>
      </c>
      <c r="DC585" s="283">
        <f t="shared" si="29"/>
        <v>0</v>
      </c>
      <c r="DZ585" s="159" t="s">
        <v>2848</v>
      </c>
      <c r="EA585" s="180"/>
    </row>
    <row r="586" spans="1:131" hidden="1" x14ac:dyDescent="0.2">
      <c r="A586" s="306" t="s">
        <v>2829</v>
      </c>
      <c r="B586" s="306" t="s">
        <v>2849</v>
      </c>
      <c r="C586" s="307">
        <v>53075776</v>
      </c>
      <c r="D586" s="306" t="s">
        <v>2850</v>
      </c>
      <c r="E586" s="306" t="s">
        <v>291</v>
      </c>
      <c r="F586" s="306" t="s">
        <v>2832</v>
      </c>
      <c r="G586" s="308">
        <v>46051</v>
      </c>
      <c r="H586" s="309">
        <v>9600000</v>
      </c>
      <c r="I586" s="306" t="s">
        <v>319</v>
      </c>
      <c r="J586" s="308">
        <v>46051</v>
      </c>
      <c r="K586" s="308">
        <v>46140</v>
      </c>
      <c r="L586" s="306" t="s">
        <v>288</v>
      </c>
      <c r="M586" s="306" t="s">
        <v>288</v>
      </c>
      <c r="N586" s="306" t="s">
        <v>288</v>
      </c>
      <c r="O586" s="138">
        <v>3</v>
      </c>
      <c r="P586" s="310">
        <v>3413333</v>
      </c>
      <c r="Q586" s="169">
        <v>46051</v>
      </c>
      <c r="R586" s="160">
        <v>46081</v>
      </c>
      <c r="S586" s="310">
        <v>3200000</v>
      </c>
      <c r="T586" s="102">
        <v>46082</v>
      </c>
      <c r="U586" s="102">
        <v>46112</v>
      </c>
      <c r="V586" s="310">
        <v>2986667</v>
      </c>
      <c r="W586" s="160">
        <v>46113</v>
      </c>
      <c r="X586" s="160">
        <v>46140</v>
      </c>
      <c r="Y586" s="310"/>
      <c r="Z586" s="160"/>
      <c r="AA586" s="160"/>
      <c r="AB586" s="310"/>
      <c r="AC586" s="160"/>
      <c r="AD586" s="160"/>
      <c r="AE586" s="310"/>
      <c r="AF586" s="160"/>
      <c r="AG586" s="160"/>
      <c r="AH586" s="310"/>
      <c r="AI586" s="230"/>
      <c r="AJ586" s="169"/>
      <c r="AK586" s="310"/>
      <c r="AL586" s="170"/>
      <c r="AM586" s="170"/>
      <c r="AN586" s="310"/>
      <c r="AO586" s="170"/>
      <c r="AP586" s="170"/>
      <c r="AQ586" s="310"/>
      <c r="AR586" s="170"/>
      <c r="AS586" s="170"/>
      <c r="AT586" s="311"/>
      <c r="AU586" s="170"/>
      <c r="AV586" s="170"/>
      <c r="BI586" s="165" t="s">
        <v>277</v>
      </c>
      <c r="BJ586" s="163" t="s">
        <v>2833</v>
      </c>
      <c r="BK586" s="165" t="s">
        <v>2834</v>
      </c>
      <c r="BL586" s="138">
        <v>197</v>
      </c>
      <c r="BM586" s="160">
        <v>46051</v>
      </c>
      <c r="BN586" s="176">
        <v>19200000</v>
      </c>
      <c r="BO586" s="158">
        <v>601</v>
      </c>
      <c r="BP586" s="160">
        <v>46051</v>
      </c>
      <c r="BQ586" s="172">
        <v>9600000</v>
      </c>
      <c r="CS586" s="166" t="s">
        <v>2851</v>
      </c>
      <c r="CT586" s="99">
        <v>53075776</v>
      </c>
      <c r="CU586" s="158">
        <v>329</v>
      </c>
      <c r="CV586" s="158" t="s">
        <v>2836</v>
      </c>
      <c r="CY586" s="108">
        <v>8560</v>
      </c>
      <c r="CZ586" s="108" t="s">
        <v>289</v>
      </c>
      <c r="DA586" s="283">
        <f t="shared" si="27"/>
        <v>9600000</v>
      </c>
      <c r="DB586" s="284">
        <f t="shared" si="28"/>
        <v>0</v>
      </c>
      <c r="DC586" s="283">
        <f t="shared" si="29"/>
        <v>0</v>
      </c>
      <c r="DZ586" s="159" t="s">
        <v>2852</v>
      </c>
      <c r="EA586" s="180"/>
    </row>
    <row r="587" spans="1:131" hidden="1" x14ac:dyDescent="0.2">
      <c r="A587" s="306"/>
      <c r="B587" s="306" t="s">
        <v>2853</v>
      </c>
      <c r="C587" s="307">
        <v>52811928</v>
      </c>
      <c r="D587" s="306" t="s">
        <v>2854</v>
      </c>
      <c r="E587" s="306" t="s">
        <v>291</v>
      </c>
      <c r="F587" s="306" t="s">
        <v>2030</v>
      </c>
      <c r="G587" s="308">
        <v>46051</v>
      </c>
      <c r="H587" s="309">
        <v>16820691</v>
      </c>
      <c r="I587" s="306" t="s">
        <v>2613</v>
      </c>
      <c r="J587" s="308">
        <v>46051</v>
      </c>
      <c r="K587" s="308">
        <v>46218</v>
      </c>
      <c r="L587" s="306" t="s">
        <v>288</v>
      </c>
      <c r="M587" s="306" t="s">
        <v>288</v>
      </c>
      <c r="N587" s="306" t="s">
        <v>288</v>
      </c>
      <c r="O587" s="138">
        <v>6</v>
      </c>
      <c r="P587" s="310">
        <v>3223126</v>
      </c>
      <c r="Q587" s="169">
        <v>46051</v>
      </c>
      <c r="R587" s="160">
        <v>46081</v>
      </c>
      <c r="S587" s="310">
        <v>3021681</v>
      </c>
      <c r="T587" s="102">
        <v>46082</v>
      </c>
      <c r="U587" s="102">
        <v>46112</v>
      </c>
      <c r="V587" s="310">
        <v>3021681</v>
      </c>
      <c r="W587" s="160">
        <v>46113</v>
      </c>
      <c r="X587" s="160">
        <v>46142</v>
      </c>
      <c r="Y587" s="310">
        <v>3021681</v>
      </c>
      <c r="Z587" s="160">
        <v>46143</v>
      </c>
      <c r="AA587" s="160">
        <v>46173</v>
      </c>
      <c r="AB587" s="310">
        <v>3021681</v>
      </c>
      <c r="AC587" s="160">
        <v>46174</v>
      </c>
      <c r="AD587" s="160">
        <v>46203</v>
      </c>
      <c r="AE587" s="310">
        <v>1510841</v>
      </c>
      <c r="AF587" s="160">
        <v>46204</v>
      </c>
      <c r="AG587" s="160">
        <v>46218</v>
      </c>
      <c r="AH587" s="310"/>
      <c r="AI587" s="230"/>
      <c r="AJ587" s="169"/>
      <c r="AK587" s="310"/>
      <c r="AL587" s="170"/>
      <c r="AM587" s="170"/>
      <c r="AN587" s="310"/>
      <c r="AO587" s="170"/>
      <c r="AP587" s="170"/>
      <c r="AQ587" s="310"/>
      <c r="AR587" s="170"/>
      <c r="AS587" s="170"/>
      <c r="AT587" s="311"/>
      <c r="AU587" s="170"/>
      <c r="AV587" s="170"/>
      <c r="BI587" s="157" t="s">
        <v>270</v>
      </c>
      <c r="BJ587" s="158" t="s">
        <v>713</v>
      </c>
      <c r="BK587" s="157" t="s">
        <v>346</v>
      </c>
      <c r="BL587" s="138">
        <v>207</v>
      </c>
      <c r="BM587" s="160">
        <v>46051</v>
      </c>
      <c r="BN587" s="176">
        <v>240367414</v>
      </c>
      <c r="BO587" s="158">
        <v>625</v>
      </c>
      <c r="BP587" s="160">
        <v>46051</v>
      </c>
      <c r="BQ587" s="172">
        <v>16820691</v>
      </c>
      <c r="CS587" s="166" t="s">
        <v>2855</v>
      </c>
      <c r="CT587" s="99">
        <v>52811928</v>
      </c>
      <c r="CU587" s="158">
        <v>562</v>
      </c>
      <c r="CV587" s="158" t="s">
        <v>782</v>
      </c>
      <c r="CY587" s="138">
        <v>8299</v>
      </c>
      <c r="CZ587" s="138" t="s">
        <v>290</v>
      </c>
      <c r="DA587" s="283">
        <f t="shared" si="27"/>
        <v>16820691</v>
      </c>
      <c r="DB587" s="284">
        <f t="shared" si="28"/>
        <v>0</v>
      </c>
      <c r="DC587" s="283">
        <f t="shared" si="29"/>
        <v>0</v>
      </c>
      <c r="DZ587" s="159" t="s">
        <v>2856</v>
      </c>
      <c r="EA587" s="180"/>
    </row>
    <row r="588" spans="1:131" hidden="1" x14ac:dyDescent="0.2">
      <c r="A588" s="306"/>
      <c r="B588" s="306" t="s">
        <v>2857</v>
      </c>
      <c r="C588" s="307">
        <v>17315532</v>
      </c>
      <c r="D588" s="306" t="s">
        <v>530</v>
      </c>
      <c r="E588" s="306" t="s">
        <v>291</v>
      </c>
      <c r="F588" s="306" t="s">
        <v>2030</v>
      </c>
      <c r="G588" s="308">
        <v>46051</v>
      </c>
      <c r="H588" s="309">
        <v>30251488</v>
      </c>
      <c r="I588" s="306" t="s">
        <v>2613</v>
      </c>
      <c r="J588" s="308">
        <v>46051</v>
      </c>
      <c r="K588" s="308">
        <v>46218</v>
      </c>
      <c r="L588" s="306" t="s">
        <v>288</v>
      </c>
      <c r="M588" s="306" t="s">
        <v>288</v>
      </c>
      <c r="N588" s="306" t="s">
        <v>288</v>
      </c>
      <c r="O588" s="138">
        <v>6</v>
      </c>
      <c r="P588" s="310">
        <v>5796692</v>
      </c>
      <c r="Q588" s="169">
        <v>46051</v>
      </c>
      <c r="R588" s="160">
        <v>46081</v>
      </c>
      <c r="S588" s="310">
        <v>5434399</v>
      </c>
      <c r="T588" s="102">
        <v>46082</v>
      </c>
      <c r="U588" s="102">
        <v>46112</v>
      </c>
      <c r="V588" s="310">
        <v>5434399</v>
      </c>
      <c r="W588" s="160">
        <v>46113</v>
      </c>
      <c r="X588" s="160">
        <v>46142</v>
      </c>
      <c r="Y588" s="310">
        <v>5434399</v>
      </c>
      <c r="Z588" s="160">
        <v>46143</v>
      </c>
      <c r="AA588" s="160">
        <v>46173</v>
      </c>
      <c r="AB588" s="310">
        <v>5434399</v>
      </c>
      <c r="AC588" s="160">
        <v>46174</v>
      </c>
      <c r="AD588" s="160">
        <v>46203</v>
      </c>
      <c r="AE588" s="310">
        <v>2717200</v>
      </c>
      <c r="AF588" s="160">
        <v>46204</v>
      </c>
      <c r="AG588" s="160">
        <v>46218</v>
      </c>
      <c r="AH588" s="310"/>
      <c r="AI588" s="230"/>
      <c r="AJ588" s="169"/>
      <c r="AK588" s="310"/>
      <c r="AL588" s="170"/>
      <c r="AM588" s="170"/>
      <c r="AN588" s="310"/>
      <c r="AO588" s="170"/>
      <c r="AP588" s="170"/>
      <c r="AQ588" s="310"/>
      <c r="AR588" s="170"/>
      <c r="AS588" s="170"/>
      <c r="AT588" s="311"/>
      <c r="AU588" s="170"/>
      <c r="AV588" s="170"/>
      <c r="BI588" s="157" t="s">
        <v>270</v>
      </c>
      <c r="BJ588" s="158" t="s">
        <v>713</v>
      </c>
      <c r="BK588" s="157" t="s">
        <v>346</v>
      </c>
      <c r="BL588" s="138">
        <v>207</v>
      </c>
      <c r="BM588" s="160">
        <v>46051</v>
      </c>
      <c r="BN588" s="176">
        <v>240367414</v>
      </c>
      <c r="BO588" s="158">
        <v>626</v>
      </c>
      <c r="BP588" s="160">
        <v>46051</v>
      </c>
      <c r="BQ588" s="172">
        <v>30251488</v>
      </c>
      <c r="CS588" s="166" t="s">
        <v>2858</v>
      </c>
      <c r="CT588" s="99">
        <v>17315532</v>
      </c>
      <c r="CU588" s="158">
        <v>562</v>
      </c>
      <c r="CV588" s="158" t="s">
        <v>782</v>
      </c>
      <c r="CY588" s="164">
        <v>7490</v>
      </c>
      <c r="CZ588" s="159" t="s">
        <v>290</v>
      </c>
      <c r="DA588" s="283">
        <f t="shared" si="27"/>
        <v>30251488</v>
      </c>
      <c r="DB588" s="284">
        <f t="shared" si="28"/>
        <v>0</v>
      </c>
      <c r="DC588" s="283">
        <f t="shared" si="29"/>
        <v>0</v>
      </c>
      <c r="DZ588" s="312" t="s">
        <v>2859</v>
      </c>
      <c r="EA588" s="180"/>
    </row>
    <row r="589" spans="1:131" hidden="1" x14ac:dyDescent="0.2">
      <c r="A589" s="306"/>
      <c r="B589" s="306" t="s">
        <v>2860</v>
      </c>
      <c r="C589" s="307">
        <v>1006856614</v>
      </c>
      <c r="D589" s="306" t="s">
        <v>2861</v>
      </c>
      <c r="E589" s="306" t="s">
        <v>291</v>
      </c>
      <c r="F589" s="306" t="s">
        <v>2030</v>
      </c>
      <c r="G589" s="308">
        <v>46051</v>
      </c>
      <c r="H589" s="309">
        <v>22786838</v>
      </c>
      <c r="I589" s="306" t="s">
        <v>2613</v>
      </c>
      <c r="J589" s="308">
        <v>46051</v>
      </c>
      <c r="K589" s="308">
        <v>46218</v>
      </c>
      <c r="L589" s="306" t="s">
        <v>288</v>
      </c>
      <c r="M589" s="306" t="s">
        <v>288</v>
      </c>
      <c r="N589" s="306" t="s">
        <v>288</v>
      </c>
      <c r="O589" s="138">
        <v>6</v>
      </c>
      <c r="P589" s="310">
        <v>4366340</v>
      </c>
      <c r="Q589" s="169">
        <v>46051</v>
      </c>
      <c r="R589" s="160">
        <v>46081</v>
      </c>
      <c r="S589" s="310">
        <v>4093444</v>
      </c>
      <c r="T589" s="102">
        <v>46082</v>
      </c>
      <c r="U589" s="102">
        <v>46112</v>
      </c>
      <c r="V589" s="310">
        <v>4093444</v>
      </c>
      <c r="W589" s="160">
        <v>46113</v>
      </c>
      <c r="X589" s="160">
        <v>46142</v>
      </c>
      <c r="Y589" s="310">
        <v>4093444</v>
      </c>
      <c r="Z589" s="160">
        <v>46143</v>
      </c>
      <c r="AA589" s="160">
        <v>46173</v>
      </c>
      <c r="AB589" s="310">
        <v>4093444</v>
      </c>
      <c r="AC589" s="160">
        <v>46174</v>
      </c>
      <c r="AD589" s="160">
        <v>46203</v>
      </c>
      <c r="AE589" s="310">
        <v>2046722</v>
      </c>
      <c r="AF589" s="160">
        <v>46204</v>
      </c>
      <c r="AG589" s="160">
        <v>46218</v>
      </c>
      <c r="AH589" s="310"/>
      <c r="AI589" s="230"/>
      <c r="AJ589" s="169"/>
      <c r="AK589" s="310"/>
      <c r="AL589" s="170"/>
      <c r="AM589" s="170"/>
      <c r="AN589" s="310"/>
      <c r="AO589" s="170"/>
      <c r="AP589" s="170"/>
      <c r="AQ589" s="310"/>
      <c r="AR589" s="170"/>
      <c r="AS589" s="170"/>
      <c r="AT589" s="311"/>
      <c r="AU589" s="170"/>
      <c r="AV589" s="170"/>
      <c r="BI589" s="157" t="s">
        <v>270</v>
      </c>
      <c r="BJ589" s="158" t="s">
        <v>713</v>
      </c>
      <c r="BK589" s="157" t="s">
        <v>346</v>
      </c>
      <c r="BL589" s="138">
        <v>207</v>
      </c>
      <c r="BM589" s="160">
        <v>46051</v>
      </c>
      <c r="BN589" s="176">
        <v>240367414</v>
      </c>
      <c r="BO589" s="158">
        <v>627</v>
      </c>
      <c r="BP589" s="160">
        <v>46051</v>
      </c>
      <c r="BQ589" s="172">
        <v>22786838</v>
      </c>
      <c r="CS589" s="166" t="s">
        <v>2862</v>
      </c>
      <c r="CT589" s="99">
        <v>1006856614</v>
      </c>
      <c r="CU589" s="158">
        <v>562</v>
      </c>
      <c r="CV589" s="158" t="s">
        <v>782</v>
      </c>
      <c r="CY589" s="108">
        <v>7220</v>
      </c>
      <c r="CZ589" s="108" t="s">
        <v>290</v>
      </c>
      <c r="DA589" s="283">
        <f t="shared" si="27"/>
        <v>22786838</v>
      </c>
      <c r="DB589" s="284">
        <f t="shared" si="28"/>
        <v>0</v>
      </c>
      <c r="DC589" s="283">
        <f t="shared" si="29"/>
        <v>0</v>
      </c>
      <c r="DZ589" s="312" t="s">
        <v>2863</v>
      </c>
      <c r="EA589" s="180"/>
    </row>
    <row r="590" spans="1:131" hidden="1" x14ac:dyDescent="0.2">
      <c r="A590" s="306" t="s">
        <v>436</v>
      </c>
      <c r="B590" s="306" t="s">
        <v>2864</v>
      </c>
      <c r="C590" s="307"/>
      <c r="D590" s="306" t="s">
        <v>436</v>
      </c>
      <c r="E590" s="306"/>
      <c r="F590" s="306"/>
      <c r="G590" s="308"/>
      <c r="H590" s="309"/>
      <c r="I590" s="306"/>
      <c r="J590" s="308"/>
      <c r="K590" s="308"/>
      <c r="L590" s="306"/>
      <c r="M590" s="306"/>
      <c r="N590" s="306"/>
      <c r="O590" s="138"/>
      <c r="P590" s="310"/>
      <c r="Q590" s="169"/>
      <c r="R590" s="160"/>
      <c r="S590" s="310"/>
      <c r="T590" s="102"/>
      <c r="U590" s="102"/>
      <c r="V590" s="310"/>
      <c r="W590" s="160"/>
      <c r="X590" s="160"/>
      <c r="Y590" s="310"/>
      <c r="Z590" s="160"/>
      <c r="AA590" s="160"/>
      <c r="AB590" s="310"/>
      <c r="AC590" s="160"/>
      <c r="AD590" s="160"/>
      <c r="AE590" s="310"/>
      <c r="AF590" s="160"/>
      <c r="AG590" s="160"/>
      <c r="AH590" s="310"/>
      <c r="AI590" s="230"/>
      <c r="AJ590" s="169"/>
      <c r="AK590" s="310"/>
      <c r="AL590" s="170"/>
      <c r="AM590" s="170"/>
      <c r="AN590" s="310"/>
      <c r="AO590" s="170"/>
      <c r="AP590" s="170"/>
      <c r="AQ590" s="310"/>
      <c r="AR590" s="170"/>
      <c r="AS590" s="170"/>
      <c r="AT590" s="311"/>
      <c r="AU590" s="170"/>
      <c r="AV590" s="170"/>
      <c r="BI590" s="157"/>
      <c r="BJ590" s="158"/>
      <c r="BK590" s="157"/>
      <c r="BL590" s="138"/>
      <c r="BM590" s="160"/>
      <c r="BN590" s="176"/>
      <c r="BO590" s="158"/>
      <c r="BP590" s="160"/>
      <c r="BQ590" s="172"/>
      <c r="CS590" s="166"/>
      <c r="CT590" s="99"/>
      <c r="CU590" s="158"/>
      <c r="CV590" s="158"/>
      <c r="CY590" s="164"/>
      <c r="CZ590" s="159"/>
      <c r="DA590" s="283"/>
      <c r="DB590" s="284"/>
      <c r="DC590" s="283"/>
      <c r="DZ590" s="312"/>
      <c r="EA590" s="180"/>
    </row>
    <row r="591" spans="1:131" hidden="1" x14ac:dyDescent="0.2">
      <c r="A591" s="306"/>
      <c r="B591" s="306" t="s">
        <v>2865</v>
      </c>
      <c r="C591" s="307">
        <v>1121844018</v>
      </c>
      <c r="D591" s="306" t="s">
        <v>2866</v>
      </c>
      <c r="E591" s="306" t="s">
        <v>291</v>
      </c>
      <c r="F591" s="306" t="s">
        <v>2030</v>
      </c>
      <c r="G591" s="308">
        <v>46051</v>
      </c>
      <c r="H591" s="309">
        <v>22786838</v>
      </c>
      <c r="I591" s="306" t="s">
        <v>2613</v>
      </c>
      <c r="J591" s="308">
        <v>46051</v>
      </c>
      <c r="K591" s="308">
        <v>46218</v>
      </c>
      <c r="L591" s="306" t="s">
        <v>288</v>
      </c>
      <c r="M591" s="306" t="s">
        <v>288</v>
      </c>
      <c r="N591" s="306" t="s">
        <v>288</v>
      </c>
      <c r="O591" s="138">
        <v>6</v>
      </c>
      <c r="P591" s="310">
        <v>4366340</v>
      </c>
      <c r="Q591" s="169">
        <v>46051</v>
      </c>
      <c r="R591" s="160">
        <v>46081</v>
      </c>
      <c r="S591" s="310">
        <v>4093444</v>
      </c>
      <c r="T591" s="102">
        <v>46082</v>
      </c>
      <c r="U591" s="102">
        <v>46112</v>
      </c>
      <c r="V591" s="310">
        <v>4093444</v>
      </c>
      <c r="W591" s="160">
        <v>46113</v>
      </c>
      <c r="X591" s="160">
        <v>46142</v>
      </c>
      <c r="Y591" s="310">
        <v>4093444</v>
      </c>
      <c r="Z591" s="160">
        <v>46143</v>
      </c>
      <c r="AA591" s="160">
        <v>46173</v>
      </c>
      <c r="AB591" s="310">
        <v>4093444</v>
      </c>
      <c r="AC591" s="160">
        <v>46174</v>
      </c>
      <c r="AD591" s="160">
        <v>46203</v>
      </c>
      <c r="AE591" s="310">
        <v>2046722</v>
      </c>
      <c r="AF591" s="160">
        <v>46204</v>
      </c>
      <c r="AG591" s="160">
        <v>46218</v>
      </c>
      <c r="AH591" s="310"/>
      <c r="AI591" s="230"/>
      <c r="AJ591" s="169"/>
      <c r="AK591" s="310"/>
      <c r="AL591" s="170"/>
      <c r="AM591" s="170"/>
      <c r="AN591" s="310"/>
      <c r="AO591" s="170"/>
      <c r="AP591" s="170"/>
      <c r="AQ591" s="310"/>
      <c r="AR591" s="170"/>
      <c r="AS591" s="170"/>
      <c r="AT591" s="311"/>
      <c r="AU591" s="170"/>
      <c r="AV591" s="170"/>
      <c r="BI591" s="157" t="s">
        <v>270</v>
      </c>
      <c r="BJ591" s="158" t="s">
        <v>713</v>
      </c>
      <c r="BK591" s="157" t="s">
        <v>346</v>
      </c>
      <c r="BL591" s="138">
        <v>207</v>
      </c>
      <c r="BM591" s="160">
        <v>46051</v>
      </c>
      <c r="BN591" s="176">
        <v>240367414</v>
      </c>
      <c r="BO591" s="158">
        <v>629</v>
      </c>
      <c r="BP591" s="160">
        <v>46051</v>
      </c>
      <c r="BQ591" s="172">
        <v>22786838</v>
      </c>
      <c r="CS591" s="166" t="s">
        <v>2867</v>
      </c>
      <c r="CT591" s="99">
        <v>1121844018</v>
      </c>
      <c r="CU591" s="158">
        <v>562</v>
      </c>
      <c r="CV591" s="158" t="s">
        <v>782</v>
      </c>
      <c r="CY591" s="108">
        <v>7220</v>
      </c>
      <c r="CZ591" s="108" t="s">
        <v>290</v>
      </c>
      <c r="DA591" s="283">
        <f t="shared" si="27"/>
        <v>22786838</v>
      </c>
      <c r="DB591" s="284">
        <f t="shared" si="28"/>
        <v>0</v>
      </c>
      <c r="DC591" s="283">
        <f t="shared" si="29"/>
        <v>0</v>
      </c>
      <c r="DZ591" s="312" t="s">
        <v>2868</v>
      </c>
      <c r="EA591" s="180"/>
    </row>
    <row r="592" spans="1:131" hidden="1" x14ac:dyDescent="0.2">
      <c r="A592" s="306"/>
      <c r="B592" s="306" t="s">
        <v>2869</v>
      </c>
      <c r="C592" s="307">
        <v>17348469</v>
      </c>
      <c r="D592" s="306" t="s">
        <v>2870</v>
      </c>
      <c r="E592" s="306" t="s">
        <v>291</v>
      </c>
      <c r="F592" s="306" t="s">
        <v>2030</v>
      </c>
      <c r="G592" s="308">
        <v>46051</v>
      </c>
      <c r="H592" s="309">
        <v>18858069</v>
      </c>
      <c r="I592" s="306" t="s">
        <v>2613</v>
      </c>
      <c r="J592" s="308">
        <v>46051</v>
      </c>
      <c r="K592" s="308">
        <v>46218</v>
      </c>
      <c r="L592" s="306" t="s">
        <v>288</v>
      </c>
      <c r="M592" s="306" t="s">
        <v>288</v>
      </c>
      <c r="N592" s="306" t="s">
        <v>288</v>
      </c>
      <c r="O592" s="138">
        <v>6</v>
      </c>
      <c r="P592" s="310">
        <v>3613522</v>
      </c>
      <c r="Q592" s="169">
        <v>46051</v>
      </c>
      <c r="R592" s="160">
        <v>46081</v>
      </c>
      <c r="S592" s="310">
        <v>3387677</v>
      </c>
      <c r="T592" s="102">
        <v>46082</v>
      </c>
      <c r="U592" s="102">
        <v>46112</v>
      </c>
      <c r="V592" s="310">
        <v>3387677</v>
      </c>
      <c r="W592" s="160">
        <v>46113</v>
      </c>
      <c r="X592" s="160">
        <v>46142</v>
      </c>
      <c r="Y592" s="310">
        <v>3387677</v>
      </c>
      <c r="Z592" s="160">
        <v>46143</v>
      </c>
      <c r="AA592" s="160">
        <v>46173</v>
      </c>
      <c r="AB592" s="310">
        <v>3387677</v>
      </c>
      <c r="AC592" s="160">
        <v>46174</v>
      </c>
      <c r="AD592" s="160">
        <v>46203</v>
      </c>
      <c r="AE592" s="310">
        <v>1693839</v>
      </c>
      <c r="AF592" s="160">
        <v>46204</v>
      </c>
      <c r="AG592" s="160">
        <v>46218</v>
      </c>
      <c r="AH592" s="310"/>
      <c r="AI592" s="230"/>
      <c r="AJ592" s="169"/>
      <c r="AK592" s="310"/>
      <c r="AL592" s="170"/>
      <c r="AM592" s="170"/>
      <c r="AN592" s="310"/>
      <c r="AO592" s="170"/>
      <c r="AP592" s="170"/>
      <c r="AQ592" s="310"/>
      <c r="AR592" s="170"/>
      <c r="AS592" s="170"/>
      <c r="AT592" s="311"/>
      <c r="AU592" s="170"/>
      <c r="AV592" s="170"/>
      <c r="BI592" s="157" t="s">
        <v>270</v>
      </c>
      <c r="BJ592" s="158" t="s">
        <v>713</v>
      </c>
      <c r="BK592" s="157" t="s">
        <v>346</v>
      </c>
      <c r="BL592" s="138">
        <v>207</v>
      </c>
      <c r="BM592" s="160">
        <v>46051</v>
      </c>
      <c r="BN592" s="176">
        <v>240367414</v>
      </c>
      <c r="BO592" s="158">
        <v>630</v>
      </c>
      <c r="BP592" s="160">
        <v>46051</v>
      </c>
      <c r="BQ592" s="172">
        <v>18858069</v>
      </c>
      <c r="CS592" s="166" t="s">
        <v>2871</v>
      </c>
      <c r="CT592" s="99">
        <v>17348469</v>
      </c>
      <c r="CU592" s="158">
        <v>562</v>
      </c>
      <c r="CV592" s="158" t="s">
        <v>782</v>
      </c>
      <c r="CY592" s="138">
        <v>7310</v>
      </c>
      <c r="CZ592" s="138" t="s">
        <v>290</v>
      </c>
      <c r="DA592" s="283">
        <f t="shared" si="27"/>
        <v>18858069</v>
      </c>
      <c r="DB592" s="284">
        <f t="shared" si="28"/>
        <v>0</v>
      </c>
      <c r="DC592" s="283">
        <f t="shared" si="29"/>
        <v>0</v>
      </c>
      <c r="DZ592" s="312" t="s">
        <v>2872</v>
      </c>
      <c r="EA592" s="180"/>
    </row>
    <row r="593" spans="1:131" hidden="1" x14ac:dyDescent="0.2">
      <c r="A593" s="306"/>
      <c r="B593" s="306" t="s">
        <v>2873</v>
      </c>
      <c r="C593" s="307">
        <v>1121905580</v>
      </c>
      <c r="D593" s="306" t="s">
        <v>2874</v>
      </c>
      <c r="E593" s="306" t="s">
        <v>291</v>
      </c>
      <c r="F593" s="306" t="s">
        <v>2030</v>
      </c>
      <c r="G593" s="308">
        <v>46051</v>
      </c>
      <c r="H593" s="309">
        <v>22786838</v>
      </c>
      <c r="I593" s="306" t="s">
        <v>2613</v>
      </c>
      <c r="J593" s="308">
        <v>46051</v>
      </c>
      <c r="K593" s="308">
        <v>46218</v>
      </c>
      <c r="L593" s="306" t="s">
        <v>288</v>
      </c>
      <c r="M593" s="306" t="s">
        <v>288</v>
      </c>
      <c r="N593" s="306" t="s">
        <v>288</v>
      </c>
      <c r="O593" s="138">
        <v>6</v>
      </c>
      <c r="P593" s="310">
        <v>4366340</v>
      </c>
      <c r="Q593" s="169">
        <v>46051</v>
      </c>
      <c r="R593" s="160">
        <v>46081</v>
      </c>
      <c r="S593" s="310">
        <v>4093444</v>
      </c>
      <c r="T593" s="102">
        <v>46082</v>
      </c>
      <c r="U593" s="102">
        <v>46112</v>
      </c>
      <c r="V593" s="310">
        <v>4093444</v>
      </c>
      <c r="W593" s="160">
        <v>46113</v>
      </c>
      <c r="X593" s="160">
        <v>46142</v>
      </c>
      <c r="Y593" s="310">
        <v>4093444</v>
      </c>
      <c r="Z593" s="160">
        <v>46143</v>
      </c>
      <c r="AA593" s="160">
        <v>46173</v>
      </c>
      <c r="AB593" s="310">
        <v>4093444</v>
      </c>
      <c r="AC593" s="160">
        <v>46174</v>
      </c>
      <c r="AD593" s="160">
        <v>46203</v>
      </c>
      <c r="AE593" s="310">
        <v>2046722</v>
      </c>
      <c r="AF593" s="160">
        <v>46204</v>
      </c>
      <c r="AG593" s="160">
        <v>46218</v>
      </c>
      <c r="AH593" s="310"/>
      <c r="AI593" s="230"/>
      <c r="AJ593" s="169"/>
      <c r="AK593" s="310"/>
      <c r="AL593" s="170"/>
      <c r="AM593" s="170"/>
      <c r="AN593" s="310"/>
      <c r="AO593" s="170"/>
      <c r="AP593" s="170"/>
      <c r="AQ593" s="310"/>
      <c r="AR593" s="170"/>
      <c r="AS593" s="170"/>
      <c r="AT593" s="311"/>
      <c r="AU593" s="170"/>
      <c r="AV593" s="170"/>
      <c r="BI593" s="157" t="s">
        <v>270</v>
      </c>
      <c r="BJ593" s="158" t="s">
        <v>713</v>
      </c>
      <c r="BK593" s="157" t="s">
        <v>346</v>
      </c>
      <c r="BL593" s="138">
        <v>207</v>
      </c>
      <c r="BM593" s="160">
        <v>46051</v>
      </c>
      <c r="BN593" s="176">
        <v>240367414</v>
      </c>
      <c r="BO593" s="158">
        <v>631</v>
      </c>
      <c r="BP593" s="160">
        <v>46051</v>
      </c>
      <c r="BQ593" s="172">
        <v>22786838</v>
      </c>
      <c r="CS593" s="166" t="s">
        <v>2875</v>
      </c>
      <c r="CT593" s="99">
        <v>1121905580</v>
      </c>
      <c r="CU593" s="158">
        <v>562</v>
      </c>
      <c r="CV593" s="158" t="s">
        <v>782</v>
      </c>
      <c r="CY593" s="138">
        <v>8299</v>
      </c>
      <c r="CZ593" s="138" t="s">
        <v>290</v>
      </c>
      <c r="DA593" s="283">
        <f t="shared" si="27"/>
        <v>22786838</v>
      </c>
      <c r="DB593" s="284">
        <f t="shared" si="28"/>
        <v>0</v>
      </c>
      <c r="DC593" s="283">
        <f t="shared" si="29"/>
        <v>0</v>
      </c>
      <c r="DZ593" s="312" t="s">
        <v>2876</v>
      </c>
      <c r="EA593" s="180"/>
    </row>
    <row r="594" spans="1:131" hidden="1" x14ac:dyDescent="0.2">
      <c r="A594" s="306"/>
      <c r="B594" s="306" t="s">
        <v>2877</v>
      </c>
      <c r="C594" s="307">
        <v>1121818745</v>
      </c>
      <c r="D594" s="306" t="s">
        <v>2878</v>
      </c>
      <c r="E594" s="306" t="s">
        <v>291</v>
      </c>
      <c r="F594" s="306" t="s">
        <v>2030</v>
      </c>
      <c r="G594" s="308">
        <v>46051</v>
      </c>
      <c r="H594" s="309">
        <v>22786838</v>
      </c>
      <c r="I594" s="306" t="s">
        <v>2613</v>
      </c>
      <c r="J594" s="308">
        <v>46051</v>
      </c>
      <c r="K594" s="308">
        <v>46218</v>
      </c>
      <c r="L594" s="306" t="s">
        <v>288</v>
      </c>
      <c r="M594" s="306" t="s">
        <v>288</v>
      </c>
      <c r="N594" s="306" t="s">
        <v>288</v>
      </c>
      <c r="O594" s="138">
        <v>6</v>
      </c>
      <c r="P594" s="310">
        <v>4366340</v>
      </c>
      <c r="Q594" s="169">
        <v>46051</v>
      </c>
      <c r="R594" s="160">
        <v>46081</v>
      </c>
      <c r="S594" s="310">
        <v>4093444</v>
      </c>
      <c r="T594" s="102">
        <v>46082</v>
      </c>
      <c r="U594" s="102">
        <v>46112</v>
      </c>
      <c r="V594" s="310">
        <v>4093444</v>
      </c>
      <c r="W594" s="160">
        <v>46113</v>
      </c>
      <c r="X594" s="160">
        <v>46142</v>
      </c>
      <c r="Y594" s="310">
        <v>4093444</v>
      </c>
      <c r="Z594" s="160">
        <v>46143</v>
      </c>
      <c r="AA594" s="160">
        <v>46173</v>
      </c>
      <c r="AB594" s="310">
        <v>4093444</v>
      </c>
      <c r="AC594" s="160">
        <v>46174</v>
      </c>
      <c r="AD594" s="160">
        <v>46203</v>
      </c>
      <c r="AE594" s="310">
        <v>2046722</v>
      </c>
      <c r="AF594" s="160">
        <v>46204</v>
      </c>
      <c r="AG594" s="160">
        <v>46218</v>
      </c>
      <c r="AH594" s="310"/>
      <c r="AI594" s="230"/>
      <c r="AJ594" s="169"/>
      <c r="AK594" s="310"/>
      <c r="AL594" s="170"/>
      <c r="AM594" s="170"/>
      <c r="AN594" s="310"/>
      <c r="AO594" s="170"/>
      <c r="AP594" s="170"/>
      <c r="AQ594" s="310"/>
      <c r="AR594" s="170"/>
      <c r="AS594" s="170"/>
      <c r="AT594" s="311"/>
      <c r="AU594" s="170"/>
      <c r="AV594" s="170"/>
      <c r="BI594" s="157" t="s">
        <v>270</v>
      </c>
      <c r="BJ594" s="158" t="s">
        <v>713</v>
      </c>
      <c r="BK594" s="157" t="s">
        <v>346</v>
      </c>
      <c r="BL594" s="138">
        <v>207</v>
      </c>
      <c r="BM594" s="160">
        <v>46051</v>
      </c>
      <c r="BN594" s="176">
        <v>240367414</v>
      </c>
      <c r="BO594" s="158">
        <v>632</v>
      </c>
      <c r="BP594" s="160">
        <v>46051</v>
      </c>
      <c r="BQ594" s="172">
        <v>22786838</v>
      </c>
      <c r="CS594" s="166" t="s">
        <v>2879</v>
      </c>
      <c r="CT594" s="99">
        <v>1121818745</v>
      </c>
      <c r="CU594" s="158">
        <v>562</v>
      </c>
      <c r="CV594" s="158" t="s">
        <v>782</v>
      </c>
      <c r="CY594" s="138">
        <v>8299</v>
      </c>
      <c r="CZ594" s="138" t="s">
        <v>290</v>
      </c>
      <c r="DA594" s="283">
        <f t="shared" si="27"/>
        <v>22786838</v>
      </c>
      <c r="DB594" s="284">
        <f t="shared" si="28"/>
        <v>0</v>
      </c>
      <c r="DC594" s="283">
        <f t="shared" si="29"/>
        <v>0</v>
      </c>
      <c r="DZ594" s="312" t="s">
        <v>2880</v>
      </c>
      <c r="EA594" s="180"/>
    </row>
    <row r="595" spans="1:131" hidden="1" x14ac:dyDescent="0.2">
      <c r="A595" s="306"/>
      <c r="B595" s="306" t="s">
        <v>2881</v>
      </c>
      <c r="C595" s="307">
        <v>1121858096</v>
      </c>
      <c r="D595" s="306" t="s">
        <v>2882</v>
      </c>
      <c r="E595" s="306" t="s">
        <v>291</v>
      </c>
      <c r="F595" s="306" t="s">
        <v>2030</v>
      </c>
      <c r="G595" s="308">
        <v>46051</v>
      </c>
      <c r="H595" s="309">
        <v>22786838</v>
      </c>
      <c r="I595" s="306" t="s">
        <v>2613</v>
      </c>
      <c r="J595" s="308">
        <v>46051</v>
      </c>
      <c r="K595" s="308">
        <v>46218</v>
      </c>
      <c r="L595" s="306" t="s">
        <v>288</v>
      </c>
      <c r="M595" s="306" t="s">
        <v>288</v>
      </c>
      <c r="N595" s="306" t="s">
        <v>288</v>
      </c>
      <c r="O595" s="138">
        <v>6</v>
      </c>
      <c r="P595" s="310">
        <v>4366340</v>
      </c>
      <c r="Q595" s="169">
        <v>46051</v>
      </c>
      <c r="R595" s="160">
        <v>46081</v>
      </c>
      <c r="S595" s="310">
        <v>4093444</v>
      </c>
      <c r="T595" s="102">
        <v>46082</v>
      </c>
      <c r="U595" s="102">
        <v>46112</v>
      </c>
      <c r="V595" s="310">
        <v>4093444</v>
      </c>
      <c r="W595" s="160">
        <v>46113</v>
      </c>
      <c r="X595" s="160">
        <v>46142</v>
      </c>
      <c r="Y595" s="310">
        <v>4093444</v>
      </c>
      <c r="Z595" s="160">
        <v>46143</v>
      </c>
      <c r="AA595" s="160">
        <v>46173</v>
      </c>
      <c r="AB595" s="310">
        <v>4093444</v>
      </c>
      <c r="AC595" s="160">
        <v>46174</v>
      </c>
      <c r="AD595" s="160">
        <v>46203</v>
      </c>
      <c r="AE595" s="310">
        <v>2046722</v>
      </c>
      <c r="AF595" s="160">
        <v>46204</v>
      </c>
      <c r="AG595" s="160">
        <v>46218</v>
      </c>
      <c r="AH595" s="310"/>
      <c r="AI595" s="230"/>
      <c r="AJ595" s="169"/>
      <c r="AK595" s="310"/>
      <c r="AL595" s="170"/>
      <c r="AM595" s="170"/>
      <c r="AN595" s="310"/>
      <c r="AO595" s="170"/>
      <c r="AP595" s="170"/>
      <c r="AQ595" s="310"/>
      <c r="AR595" s="170"/>
      <c r="AS595" s="170"/>
      <c r="AT595" s="311"/>
      <c r="AU595" s="170"/>
      <c r="AV595" s="170"/>
      <c r="BI595" s="157" t="s">
        <v>270</v>
      </c>
      <c r="BJ595" s="158" t="s">
        <v>713</v>
      </c>
      <c r="BK595" s="157" t="s">
        <v>346</v>
      </c>
      <c r="BL595" s="138">
        <v>207</v>
      </c>
      <c r="BM595" s="160">
        <v>46051</v>
      </c>
      <c r="BN595" s="176">
        <v>240367414</v>
      </c>
      <c r="BO595" s="158">
        <v>633</v>
      </c>
      <c r="BP595" s="160">
        <v>46051</v>
      </c>
      <c r="BQ595" s="172">
        <v>22786838</v>
      </c>
      <c r="CS595" s="166" t="s">
        <v>2883</v>
      </c>
      <c r="CT595" s="99">
        <v>1121858096</v>
      </c>
      <c r="CU595" s="158">
        <v>562</v>
      </c>
      <c r="CV595" s="158" t="s">
        <v>782</v>
      </c>
      <c r="CY595" s="108">
        <v>8211</v>
      </c>
      <c r="CZ595" s="108" t="s">
        <v>290</v>
      </c>
      <c r="DA595" s="283">
        <f t="shared" si="27"/>
        <v>22786838</v>
      </c>
      <c r="DB595" s="284">
        <f t="shared" si="28"/>
        <v>0</v>
      </c>
      <c r="DC595" s="283">
        <f t="shared" si="29"/>
        <v>0</v>
      </c>
      <c r="DZ595" s="312" t="s">
        <v>2884</v>
      </c>
      <c r="EA595" s="180"/>
    </row>
    <row r="596" spans="1:131" hidden="1" x14ac:dyDescent="0.2">
      <c r="A596" s="306" t="s">
        <v>2885</v>
      </c>
      <c r="B596" s="306" t="s">
        <v>2886</v>
      </c>
      <c r="C596" s="307">
        <v>1121956247</v>
      </c>
      <c r="D596" s="306" t="s">
        <v>2887</v>
      </c>
      <c r="E596" s="306" t="s">
        <v>291</v>
      </c>
      <c r="F596" s="306" t="s">
        <v>2888</v>
      </c>
      <c r="G596" s="308">
        <v>46051</v>
      </c>
      <c r="H596" s="309">
        <v>21700000</v>
      </c>
      <c r="I596" s="306" t="s">
        <v>1152</v>
      </c>
      <c r="J596" s="308">
        <v>46051</v>
      </c>
      <c r="K596" s="308">
        <v>46262</v>
      </c>
      <c r="L596" s="306" t="s">
        <v>288</v>
      </c>
      <c r="M596" s="306" t="s">
        <v>288</v>
      </c>
      <c r="N596" s="306" t="s">
        <v>288</v>
      </c>
      <c r="O596" s="138">
        <v>7</v>
      </c>
      <c r="P596" s="310">
        <v>3306667</v>
      </c>
      <c r="Q596" s="169">
        <v>46051</v>
      </c>
      <c r="R596" s="160">
        <v>46081</v>
      </c>
      <c r="S596" s="310">
        <v>3100000</v>
      </c>
      <c r="T596" s="102">
        <v>46082</v>
      </c>
      <c r="U596" s="102">
        <v>46112</v>
      </c>
      <c r="V596" s="310">
        <v>3100000</v>
      </c>
      <c r="W596" s="160">
        <v>46113</v>
      </c>
      <c r="X596" s="160">
        <v>46142</v>
      </c>
      <c r="Y596" s="310">
        <v>3100000</v>
      </c>
      <c r="Z596" s="160">
        <v>46143</v>
      </c>
      <c r="AA596" s="160">
        <v>46173</v>
      </c>
      <c r="AB596" s="310">
        <v>3100000</v>
      </c>
      <c r="AC596" s="160">
        <v>46174</v>
      </c>
      <c r="AD596" s="160">
        <v>46203</v>
      </c>
      <c r="AE596" s="310">
        <v>3100000</v>
      </c>
      <c r="AF596" s="160">
        <v>46204</v>
      </c>
      <c r="AG596" s="160">
        <v>46234</v>
      </c>
      <c r="AH596" s="310">
        <v>2893333</v>
      </c>
      <c r="AI596" s="160">
        <v>46235</v>
      </c>
      <c r="AJ596" s="160">
        <v>46262</v>
      </c>
      <c r="AK596" s="310"/>
      <c r="AL596" s="170"/>
      <c r="AM596" s="170"/>
      <c r="AN596" s="310"/>
      <c r="AO596" s="170"/>
      <c r="AP596" s="170"/>
      <c r="AQ596" s="310"/>
      <c r="AR596" s="170"/>
      <c r="AS596" s="170"/>
      <c r="AT596" s="311"/>
      <c r="AU596" s="170"/>
      <c r="AV596" s="170"/>
      <c r="BI596" s="158" t="s">
        <v>273</v>
      </c>
      <c r="BJ596" s="163" t="s">
        <v>2833</v>
      </c>
      <c r="BK596" s="158" t="s">
        <v>2889</v>
      </c>
      <c r="BL596" s="138">
        <v>208</v>
      </c>
      <c r="BM596" s="160">
        <v>46051</v>
      </c>
      <c r="BN596" s="176">
        <v>105000000</v>
      </c>
      <c r="BO596" s="158">
        <v>659</v>
      </c>
      <c r="BP596" s="160">
        <v>46051</v>
      </c>
      <c r="BQ596" s="172">
        <v>21700000</v>
      </c>
      <c r="CS596" s="166" t="s">
        <v>2890</v>
      </c>
      <c r="CT596" s="99">
        <v>1121956247</v>
      </c>
      <c r="CU596" s="158">
        <v>259</v>
      </c>
      <c r="CV596" s="158" t="s">
        <v>2891</v>
      </c>
      <c r="CY596" s="138">
        <v>8299</v>
      </c>
      <c r="CZ596" s="138" t="s">
        <v>290</v>
      </c>
      <c r="DA596" s="283">
        <f t="shared" si="27"/>
        <v>21700000</v>
      </c>
      <c r="DB596" s="284">
        <f t="shared" si="28"/>
        <v>0</v>
      </c>
      <c r="DC596" s="283">
        <f t="shared" si="29"/>
        <v>0</v>
      </c>
      <c r="DZ596" s="159" t="s">
        <v>2892</v>
      </c>
      <c r="EA596" s="180"/>
    </row>
    <row r="597" spans="1:131" hidden="1" x14ac:dyDescent="0.2">
      <c r="A597" s="306" t="s">
        <v>2885</v>
      </c>
      <c r="B597" s="306" t="s">
        <v>2893</v>
      </c>
      <c r="C597" s="307">
        <v>1024547336</v>
      </c>
      <c r="D597" s="306" t="s">
        <v>2894</v>
      </c>
      <c r="E597" s="306" t="s">
        <v>291</v>
      </c>
      <c r="F597" s="306" t="s">
        <v>2888</v>
      </c>
      <c r="G597" s="308">
        <v>46051</v>
      </c>
      <c r="H597" s="309">
        <v>21000000</v>
      </c>
      <c r="I597" s="306" t="s">
        <v>1152</v>
      </c>
      <c r="J597" s="308">
        <v>46051</v>
      </c>
      <c r="K597" s="308">
        <v>46262</v>
      </c>
      <c r="L597" s="306" t="s">
        <v>288</v>
      </c>
      <c r="M597" s="306" t="s">
        <v>288</v>
      </c>
      <c r="N597" s="306" t="s">
        <v>288</v>
      </c>
      <c r="O597" s="138">
        <v>7</v>
      </c>
      <c r="P597" s="310">
        <v>3200000</v>
      </c>
      <c r="Q597" s="169">
        <v>46051</v>
      </c>
      <c r="R597" s="160">
        <v>46081</v>
      </c>
      <c r="S597" s="310">
        <v>3000000</v>
      </c>
      <c r="T597" s="102">
        <v>46082</v>
      </c>
      <c r="U597" s="102">
        <v>46112</v>
      </c>
      <c r="V597" s="310">
        <v>3000000</v>
      </c>
      <c r="W597" s="160">
        <v>46113</v>
      </c>
      <c r="X597" s="160">
        <v>46142</v>
      </c>
      <c r="Y597" s="310">
        <v>3000000</v>
      </c>
      <c r="Z597" s="160">
        <v>46143</v>
      </c>
      <c r="AA597" s="160">
        <v>46173</v>
      </c>
      <c r="AB597" s="310">
        <v>3000000</v>
      </c>
      <c r="AC597" s="160">
        <v>46174</v>
      </c>
      <c r="AD597" s="160">
        <v>46203</v>
      </c>
      <c r="AE597" s="310">
        <v>3000000</v>
      </c>
      <c r="AF597" s="160">
        <v>46204</v>
      </c>
      <c r="AG597" s="160">
        <v>46234</v>
      </c>
      <c r="AH597" s="310">
        <v>2800000</v>
      </c>
      <c r="AI597" s="160">
        <v>46235</v>
      </c>
      <c r="AJ597" s="160">
        <v>46262</v>
      </c>
      <c r="AK597" s="310"/>
      <c r="AL597" s="170"/>
      <c r="AM597" s="170"/>
      <c r="AN597" s="310"/>
      <c r="AO597" s="170"/>
      <c r="AP597" s="170"/>
      <c r="AQ597" s="310"/>
      <c r="AR597" s="170"/>
      <c r="AS597" s="170"/>
      <c r="AT597" s="311"/>
      <c r="AU597" s="170"/>
      <c r="AV597" s="170"/>
      <c r="BI597" s="158" t="s">
        <v>273</v>
      </c>
      <c r="BJ597" s="163" t="s">
        <v>2833</v>
      </c>
      <c r="BK597" s="158" t="s">
        <v>2889</v>
      </c>
      <c r="BL597" s="138">
        <v>208</v>
      </c>
      <c r="BM597" s="160">
        <v>46051</v>
      </c>
      <c r="BN597" s="176">
        <v>105000000</v>
      </c>
      <c r="BO597" s="158">
        <v>660</v>
      </c>
      <c r="BP597" s="160">
        <v>46051</v>
      </c>
      <c r="BQ597" s="172">
        <v>21000000</v>
      </c>
      <c r="CS597" s="166" t="s">
        <v>2895</v>
      </c>
      <c r="CT597" s="99">
        <v>1024547336</v>
      </c>
      <c r="CU597" s="158">
        <v>259</v>
      </c>
      <c r="CV597" s="158" t="s">
        <v>2891</v>
      </c>
      <c r="CY597" s="138">
        <v>8299</v>
      </c>
      <c r="CZ597" s="138" t="s">
        <v>290</v>
      </c>
      <c r="DA597" s="283">
        <f t="shared" si="27"/>
        <v>21000000</v>
      </c>
      <c r="DB597" s="284">
        <f t="shared" si="28"/>
        <v>0</v>
      </c>
      <c r="DC597" s="283">
        <f t="shared" si="29"/>
        <v>0</v>
      </c>
      <c r="DZ597" s="159" t="s">
        <v>2896</v>
      </c>
      <c r="EA597" s="180"/>
    </row>
    <row r="598" spans="1:131" hidden="1" x14ac:dyDescent="0.2">
      <c r="A598" s="306" t="s">
        <v>2885</v>
      </c>
      <c r="B598" s="306" t="s">
        <v>2897</v>
      </c>
      <c r="C598" s="307">
        <v>7534239</v>
      </c>
      <c r="D598" s="306" t="s">
        <v>2898</v>
      </c>
      <c r="E598" s="306" t="s">
        <v>291</v>
      </c>
      <c r="F598" s="306" t="s">
        <v>2888</v>
      </c>
      <c r="G598" s="308">
        <v>46051</v>
      </c>
      <c r="H598" s="309">
        <v>34300000</v>
      </c>
      <c r="I598" s="306" t="s">
        <v>1152</v>
      </c>
      <c r="J598" s="308">
        <v>46051</v>
      </c>
      <c r="K598" s="308">
        <v>46262</v>
      </c>
      <c r="L598" s="306" t="s">
        <v>288</v>
      </c>
      <c r="M598" s="306" t="s">
        <v>288</v>
      </c>
      <c r="N598" s="306" t="s">
        <v>288</v>
      </c>
      <c r="O598" s="138">
        <v>7</v>
      </c>
      <c r="P598" s="310">
        <v>5226667</v>
      </c>
      <c r="Q598" s="169">
        <v>46051</v>
      </c>
      <c r="R598" s="160">
        <v>46081</v>
      </c>
      <c r="S598" s="310">
        <v>4900000</v>
      </c>
      <c r="T598" s="102">
        <v>46082</v>
      </c>
      <c r="U598" s="102">
        <v>46112</v>
      </c>
      <c r="V598" s="310">
        <v>4900000</v>
      </c>
      <c r="W598" s="160">
        <v>46113</v>
      </c>
      <c r="X598" s="160">
        <v>46142</v>
      </c>
      <c r="Y598" s="310">
        <v>4900000</v>
      </c>
      <c r="Z598" s="160">
        <v>46143</v>
      </c>
      <c r="AA598" s="160">
        <v>46173</v>
      </c>
      <c r="AB598" s="310">
        <v>4900000</v>
      </c>
      <c r="AC598" s="160">
        <v>46174</v>
      </c>
      <c r="AD598" s="160">
        <v>46203</v>
      </c>
      <c r="AE598" s="310">
        <v>4900000</v>
      </c>
      <c r="AF598" s="160">
        <v>46204</v>
      </c>
      <c r="AG598" s="160">
        <v>46234</v>
      </c>
      <c r="AH598" s="310">
        <v>4573333</v>
      </c>
      <c r="AI598" s="160">
        <v>46235</v>
      </c>
      <c r="AJ598" s="160">
        <v>46262</v>
      </c>
      <c r="AK598" s="310"/>
      <c r="AL598" s="170"/>
      <c r="AM598" s="170"/>
      <c r="AN598" s="310"/>
      <c r="AO598" s="170"/>
      <c r="AP598" s="170"/>
      <c r="AQ598" s="310"/>
      <c r="AR598" s="170"/>
      <c r="AS598" s="170"/>
      <c r="AT598" s="311"/>
      <c r="AU598" s="170"/>
      <c r="AV598" s="170"/>
      <c r="BI598" s="158" t="s">
        <v>273</v>
      </c>
      <c r="BJ598" s="163" t="s">
        <v>2833</v>
      </c>
      <c r="BK598" s="158" t="s">
        <v>2889</v>
      </c>
      <c r="BL598" s="138">
        <v>208</v>
      </c>
      <c r="BM598" s="160">
        <v>46051</v>
      </c>
      <c r="BN598" s="176">
        <v>105000000</v>
      </c>
      <c r="BO598" s="158">
        <v>661</v>
      </c>
      <c r="BP598" s="160">
        <v>46051</v>
      </c>
      <c r="BQ598" s="172">
        <v>34300000</v>
      </c>
      <c r="CS598" s="166" t="s">
        <v>2899</v>
      </c>
      <c r="CT598" s="99">
        <v>7534239</v>
      </c>
      <c r="CU598" s="158">
        <v>259</v>
      </c>
      <c r="CV598" s="158" t="s">
        <v>2891</v>
      </c>
      <c r="CY598" s="108">
        <v>6910</v>
      </c>
      <c r="CZ598" s="108" t="s">
        <v>289</v>
      </c>
      <c r="DA598" s="283">
        <f t="shared" si="27"/>
        <v>34300000</v>
      </c>
      <c r="DB598" s="284">
        <f t="shared" si="28"/>
        <v>0</v>
      </c>
      <c r="DC598" s="283">
        <f t="shared" si="29"/>
        <v>0</v>
      </c>
      <c r="DZ598" s="159" t="s">
        <v>2900</v>
      </c>
      <c r="EA598" s="180"/>
    </row>
    <row r="599" spans="1:131" hidden="1" x14ac:dyDescent="0.2">
      <c r="A599" s="306" t="s">
        <v>2885</v>
      </c>
      <c r="B599" s="306" t="s">
        <v>2901</v>
      </c>
      <c r="C599" s="307">
        <v>40325628</v>
      </c>
      <c r="D599" s="306" t="s">
        <v>2902</v>
      </c>
      <c r="E599" s="306" t="s">
        <v>291</v>
      </c>
      <c r="F599" s="306" t="s">
        <v>2888</v>
      </c>
      <c r="G599" s="308">
        <v>46051</v>
      </c>
      <c r="H599" s="309">
        <v>28000000</v>
      </c>
      <c r="I599" s="306" t="s">
        <v>1152</v>
      </c>
      <c r="J599" s="308">
        <v>46051</v>
      </c>
      <c r="K599" s="308">
        <v>46262</v>
      </c>
      <c r="L599" s="306" t="s">
        <v>288</v>
      </c>
      <c r="M599" s="306" t="s">
        <v>288</v>
      </c>
      <c r="N599" s="306" t="s">
        <v>288</v>
      </c>
      <c r="O599" s="138">
        <v>7</v>
      </c>
      <c r="P599" s="319">
        <v>4266667</v>
      </c>
      <c r="Q599" s="169">
        <v>46051</v>
      </c>
      <c r="R599" s="160">
        <v>46081</v>
      </c>
      <c r="S599" s="310">
        <v>4000000</v>
      </c>
      <c r="T599" s="102">
        <v>46082</v>
      </c>
      <c r="U599" s="102">
        <v>46112</v>
      </c>
      <c r="V599" s="310">
        <v>4000000</v>
      </c>
      <c r="W599" s="160">
        <v>46113</v>
      </c>
      <c r="X599" s="160">
        <v>46142</v>
      </c>
      <c r="Y599" s="310">
        <v>4000000</v>
      </c>
      <c r="Z599" s="160">
        <v>46143</v>
      </c>
      <c r="AA599" s="160">
        <v>46173</v>
      </c>
      <c r="AB599" s="310">
        <v>4000000</v>
      </c>
      <c r="AC599" s="160">
        <v>46174</v>
      </c>
      <c r="AD599" s="160">
        <v>46203</v>
      </c>
      <c r="AE599" s="310">
        <v>4000000</v>
      </c>
      <c r="AF599" s="160">
        <v>46204</v>
      </c>
      <c r="AG599" s="160">
        <v>46234</v>
      </c>
      <c r="AH599" s="310">
        <v>3733333</v>
      </c>
      <c r="AI599" s="160">
        <v>46235</v>
      </c>
      <c r="AJ599" s="160">
        <v>46262</v>
      </c>
      <c r="AK599" s="310"/>
      <c r="AL599" s="170"/>
      <c r="AM599" s="170"/>
      <c r="AN599" s="310"/>
      <c r="AO599" s="170"/>
      <c r="AP599" s="170"/>
      <c r="AQ599" s="310"/>
      <c r="AR599" s="170"/>
      <c r="AS599" s="170"/>
      <c r="AT599" s="320"/>
      <c r="AU599" s="170"/>
      <c r="AV599" s="170"/>
      <c r="BI599" s="158" t="s">
        <v>273</v>
      </c>
      <c r="BJ599" s="163" t="s">
        <v>2833</v>
      </c>
      <c r="BK599" s="158" t="s">
        <v>2889</v>
      </c>
      <c r="BL599" s="138">
        <v>208</v>
      </c>
      <c r="BM599" s="160">
        <v>46051</v>
      </c>
      <c r="BN599" s="176">
        <v>105000000</v>
      </c>
      <c r="BO599" s="158">
        <v>662</v>
      </c>
      <c r="BP599" s="160">
        <v>46051</v>
      </c>
      <c r="BQ599" s="172">
        <v>28000000</v>
      </c>
      <c r="CS599" s="166" t="s">
        <v>2903</v>
      </c>
      <c r="CT599" s="99">
        <v>40325628</v>
      </c>
      <c r="CU599" s="158">
        <v>259</v>
      </c>
      <c r="CV599" s="158" t="s">
        <v>2891</v>
      </c>
      <c r="CY599" s="138">
        <v>8299</v>
      </c>
      <c r="CZ599" s="138" t="s">
        <v>290</v>
      </c>
      <c r="DA599" s="283">
        <f t="shared" si="27"/>
        <v>28000000</v>
      </c>
      <c r="DB599" s="284">
        <f t="shared" si="28"/>
        <v>0</v>
      </c>
      <c r="DC599" s="283">
        <f t="shared" si="29"/>
        <v>0</v>
      </c>
      <c r="DZ599" s="159" t="s">
        <v>2904</v>
      </c>
      <c r="EA599" s="180"/>
    </row>
    <row r="600" spans="1:131" hidden="1" x14ac:dyDescent="0.2">
      <c r="A600" s="315" t="s">
        <v>2905</v>
      </c>
      <c r="B600" s="306" t="s">
        <v>2906</v>
      </c>
      <c r="C600" s="313">
        <v>86057016</v>
      </c>
      <c r="D600" s="315" t="s">
        <v>2907</v>
      </c>
      <c r="E600" s="315" t="s">
        <v>291</v>
      </c>
      <c r="F600" s="315" t="s">
        <v>2908</v>
      </c>
      <c r="G600" s="308">
        <v>46051</v>
      </c>
      <c r="H600" s="321">
        <v>77000000</v>
      </c>
      <c r="I600" s="315" t="s">
        <v>2909</v>
      </c>
      <c r="J600" s="308">
        <v>46056</v>
      </c>
      <c r="K600" s="308">
        <v>46388</v>
      </c>
      <c r="L600" s="158">
        <v>4448985</v>
      </c>
      <c r="M600" s="158" t="s">
        <v>2910</v>
      </c>
      <c r="N600" s="308">
        <v>46056</v>
      </c>
      <c r="O600" s="322">
        <v>11</v>
      </c>
      <c r="P600" s="309">
        <v>6533333</v>
      </c>
      <c r="Q600" s="245">
        <v>46056</v>
      </c>
      <c r="R600" s="160">
        <v>46081</v>
      </c>
      <c r="S600" s="311">
        <v>7000000</v>
      </c>
      <c r="T600" s="102">
        <v>46082</v>
      </c>
      <c r="U600" s="102">
        <v>46112</v>
      </c>
      <c r="V600" s="311">
        <v>7000000</v>
      </c>
      <c r="W600" s="160">
        <v>46113</v>
      </c>
      <c r="X600" s="160">
        <v>46142</v>
      </c>
      <c r="Y600" s="311">
        <v>7000000</v>
      </c>
      <c r="Z600" s="160">
        <v>46143</v>
      </c>
      <c r="AA600" s="160">
        <v>46173</v>
      </c>
      <c r="AB600" s="311">
        <v>7000000</v>
      </c>
      <c r="AC600" s="160">
        <v>46174</v>
      </c>
      <c r="AD600" s="160">
        <v>46203</v>
      </c>
      <c r="AE600" s="311">
        <v>7000000</v>
      </c>
      <c r="AF600" s="160">
        <v>46204</v>
      </c>
      <c r="AG600" s="160">
        <v>46234</v>
      </c>
      <c r="AH600" s="311">
        <v>7000000</v>
      </c>
      <c r="AI600" s="160">
        <v>46235</v>
      </c>
      <c r="AJ600" s="160">
        <v>46265</v>
      </c>
      <c r="AK600" s="311">
        <v>7000000</v>
      </c>
      <c r="AL600" s="161">
        <v>46266</v>
      </c>
      <c r="AM600" s="161">
        <v>46295</v>
      </c>
      <c r="AN600" s="311">
        <v>7000000</v>
      </c>
      <c r="AO600" s="323">
        <v>46296</v>
      </c>
      <c r="AP600" s="323">
        <v>46326</v>
      </c>
      <c r="AQ600" s="311">
        <v>7000000</v>
      </c>
      <c r="AR600" s="323">
        <v>46327</v>
      </c>
      <c r="AS600" s="323">
        <v>46356</v>
      </c>
      <c r="AT600" s="321">
        <v>7466667</v>
      </c>
      <c r="AU600" s="324">
        <v>46357</v>
      </c>
      <c r="AV600" s="323">
        <v>46388</v>
      </c>
      <c r="BI600" s="163" t="s">
        <v>270</v>
      </c>
      <c r="BJ600" s="163" t="s">
        <v>713</v>
      </c>
      <c r="BK600" s="157" t="s">
        <v>2911</v>
      </c>
      <c r="BL600" s="138">
        <v>212</v>
      </c>
      <c r="BM600" s="160">
        <v>46051</v>
      </c>
      <c r="BN600" s="176">
        <v>885000000</v>
      </c>
      <c r="BO600" s="158">
        <v>665</v>
      </c>
      <c r="BP600" s="160">
        <v>46051</v>
      </c>
      <c r="BQ600" s="172">
        <v>77000000</v>
      </c>
      <c r="CS600" s="325" t="s">
        <v>2912</v>
      </c>
      <c r="CT600" s="326">
        <v>86057016</v>
      </c>
      <c r="CU600" s="158">
        <v>329</v>
      </c>
      <c r="CV600" s="158" t="s">
        <v>2913</v>
      </c>
      <c r="CY600" s="164">
        <v>7490</v>
      </c>
      <c r="CZ600" s="159" t="s">
        <v>290</v>
      </c>
      <c r="DA600" s="283">
        <f t="shared" si="27"/>
        <v>77000000</v>
      </c>
      <c r="DB600" s="284">
        <f t="shared" si="28"/>
        <v>0</v>
      </c>
      <c r="DC600" s="283">
        <f t="shared" si="29"/>
        <v>0</v>
      </c>
      <c r="DZ600" s="199" t="s">
        <v>2914</v>
      </c>
      <c r="EA600" s="238"/>
    </row>
    <row r="601" spans="1:131" hidden="1" x14ac:dyDescent="0.2">
      <c r="A601" s="315" t="s">
        <v>2905</v>
      </c>
      <c r="B601" s="306" t="s">
        <v>2915</v>
      </c>
      <c r="C601" s="313">
        <v>80820076</v>
      </c>
      <c r="D601" s="315" t="s">
        <v>2916</v>
      </c>
      <c r="E601" s="315" t="s">
        <v>291</v>
      </c>
      <c r="F601" s="315" t="s">
        <v>2908</v>
      </c>
      <c r="G601" s="308">
        <v>46051</v>
      </c>
      <c r="H601" s="321">
        <v>77000000</v>
      </c>
      <c r="I601" s="315" t="s">
        <v>2909</v>
      </c>
      <c r="J601" s="308">
        <v>46056</v>
      </c>
      <c r="K601" s="308">
        <v>46388</v>
      </c>
      <c r="L601" s="158">
        <v>4448972</v>
      </c>
      <c r="M601" s="158" t="s">
        <v>2910</v>
      </c>
      <c r="N601" s="308">
        <v>46056</v>
      </c>
      <c r="O601" s="322">
        <v>11</v>
      </c>
      <c r="P601" s="309">
        <v>6533333</v>
      </c>
      <c r="Q601" s="245">
        <v>46056</v>
      </c>
      <c r="R601" s="160">
        <v>46081</v>
      </c>
      <c r="S601" s="311">
        <v>7000000</v>
      </c>
      <c r="T601" s="102">
        <v>46082</v>
      </c>
      <c r="U601" s="102">
        <v>46112</v>
      </c>
      <c r="V601" s="311">
        <v>7000000</v>
      </c>
      <c r="W601" s="160">
        <v>46113</v>
      </c>
      <c r="X601" s="160">
        <v>46142</v>
      </c>
      <c r="Y601" s="311">
        <v>7000000</v>
      </c>
      <c r="Z601" s="160">
        <v>46143</v>
      </c>
      <c r="AA601" s="160">
        <v>46173</v>
      </c>
      <c r="AB601" s="311">
        <v>7000000</v>
      </c>
      <c r="AC601" s="160">
        <v>46174</v>
      </c>
      <c r="AD601" s="160">
        <v>46203</v>
      </c>
      <c r="AE601" s="311">
        <v>7000000</v>
      </c>
      <c r="AF601" s="160">
        <v>46204</v>
      </c>
      <c r="AG601" s="160">
        <v>46234</v>
      </c>
      <c r="AH601" s="311">
        <v>7000000</v>
      </c>
      <c r="AI601" s="160">
        <v>46235</v>
      </c>
      <c r="AJ601" s="160">
        <v>46265</v>
      </c>
      <c r="AK601" s="311">
        <v>7000000</v>
      </c>
      <c r="AL601" s="161">
        <v>46266</v>
      </c>
      <c r="AM601" s="161">
        <v>46295</v>
      </c>
      <c r="AN601" s="311">
        <v>7000000</v>
      </c>
      <c r="AO601" s="323">
        <v>46296</v>
      </c>
      <c r="AP601" s="323">
        <v>46326</v>
      </c>
      <c r="AQ601" s="311">
        <v>7000000</v>
      </c>
      <c r="AR601" s="323">
        <v>46327</v>
      </c>
      <c r="AS601" s="323">
        <v>46356</v>
      </c>
      <c r="AT601" s="321">
        <v>7466667</v>
      </c>
      <c r="AU601" s="324">
        <v>46357</v>
      </c>
      <c r="AV601" s="323">
        <v>46388</v>
      </c>
      <c r="BI601" s="163" t="s">
        <v>270</v>
      </c>
      <c r="BJ601" s="163" t="s">
        <v>713</v>
      </c>
      <c r="BK601" s="157" t="s">
        <v>2911</v>
      </c>
      <c r="BL601" s="138">
        <v>212</v>
      </c>
      <c r="BM601" s="160">
        <v>46051</v>
      </c>
      <c r="BN601" s="176">
        <v>885000000</v>
      </c>
      <c r="BO601" s="158">
        <v>666</v>
      </c>
      <c r="BP601" s="160">
        <v>46051</v>
      </c>
      <c r="BQ601" s="172">
        <v>77000000</v>
      </c>
      <c r="CS601" s="325" t="s">
        <v>2912</v>
      </c>
      <c r="CT601" s="327">
        <v>80820076</v>
      </c>
      <c r="CU601" s="158">
        <v>329</v>
      </c>
      <c r="CV601" s="158" t="s">
        <v>2913</v>
      </c>
      <c r="CY601" s="163">
        <v>7020</v>
      </c>
      <c r="CZ601" s="328" t="s">
        <v>289</v>
      </c>
      <c r="DA601" s="283">
        <f t="shared" si="27"/>
        <v>77000000</v>
      </c>
      <c r="DB601" s="284">
        <f t="shared" si="28"/>
        <v>0</v>
      </c>
      <c r="DC601" s="283">
        <f t="shared" si="29"/>
        <v>0</v>
      </c>
      <c r="DZ601" s="199" t="s">
        <v>2917</v>
      </c>
      <c r="EA601" s="238"/>
    </row>
    <row r="602" spans="1:131" hidden="1" x14ac:dyDescent="0.2">
      <c r="A602" s="315" t="s">
        <v>2905</v>
      </c>
      <c r="B602" s="306" t="s">
        <v>2918</v>
      </c>
      <c r="C602" s="313">
        <v>1088290340</v>
      </c>
      <c r="D602" s="315" t="s">
        <v>2919</v>
      </c>
      <c r="E602" s="315" t="s">
        <v>291</v>
      </c>
      <c r="F602" s="315" t="s">
        <v>2908</v>
      </c>
      <c r="G602" s="308">
        <v>46051</v>
      </c>
      <c r="H602" s="321">
        <v>66000000</v>
      </c>
      <c r="I602" s="315" t="s">
        <v>2909</v>
      </c>
      <c r="J602" s="308">
        <v>46056</v>
      </c>
      <c r="K602" s="308">
        <v>46388</v>
      </c>
      <c r="L602" s="158">
        <v>4448938</v>
      </c>
      <c r="M602" s="158" t="s">
        <v>2910</v>
      </c>
      <c r="N602" s="308">
        <v>46056</v>
      </c>
      <c r="O602" s="322">
        <v>11</v>
      </c>
      <c r="P602" s="309">
        <v>5600000</v>
      </c>
      <c r="Q602" s="245">
        <v>46056</v>
      </c>
      <c r="R602" s="160">
        <v>46081</v>
      </c>
      <c r="S602" s="311">
        <v>6000000</v>
      </c>
      <c r="T602" s="102">
        <v>46082</v>
      </c>
      <c r="U602" s="102">
        <v>46112</v>
      </c>
      <c r="V602" s="311">
        <v>6000000</v>
      </c>
      <c r="W602" s="160">
        <v>46113</v>
      </c>
      <c r="X602" s="160">
        <v>46142</v>
      </c>
      <c r="Y602" s="311">
        <v>6000000</v>
      </c>
      <c r="Z602" s="160">
        <v>46143</v>
      </c>
      <c r="AA602" s="160">
        <v>46173</v>
      </c>
      <c r="AB602" s="311">
        <v>6000000</v>
      </c>
      <c r="AC602" s="160">
        <v>46174</v>
      </c>
      <c r="AD602" s="160">
        <v>46203</v>
      </c>
      <c r="AE602" s="311">
        <v>6000000</v>
      </c>
      <c r="AF602" s="160">
        <v>46204</v>
      </c>
      <c r="AG602" s="160">
        <v>46234</v>
      </c>
      <c r="AH602" s="311">
        <v>6000000</v>
      </c>
      <c r="AI602" s="160">
        <v>46235</v>
      </c>
      <c r="AJ602" s="160">
        <v>46265</v>
      </c>
      <c r="AK602" s="311">
        <v>6000000</v>
      </c>
      <c r="AL602" s="161">
        <v>46266</v>
      </c>
      <c r="AM602" s="161">
        <v>46295</v>
      </c>
      <c r="AN602" s="311">
        <v>6000000</v>
      </c>
      <c r="AO602" s="323">
        <v>46296</v>
      </c>
      <c r="AP602" s="323">
        <v>46326</v>
      </c>
      <c r="AQ602" s="311">
        <v>6000000</v>
      </c>
      <c r="AR602" s="323">
        <v>46327</v>
      </c>
      <c r="AS602" s="323">
        <v>46356</v>
      </c>
      <c r="AT602" s="321">
        <v>6400000</v>
      </c>
      <c r="AU602" s="324">
        <v>46357</v>
      </c>
      <c r="AV602" s="323">
        <v>46388</v>
      </c>
      <c r="BI602" s="163" t="s">
        <v>270</v>
      </c>
      <c r="BJ602" s="163" t="s">
        <v>713</v>
      </c>
      <c r="BK602" s="157" t="s">
        <v>2911</v>
      </c>
      <c r="BL602" s="138">
        <v>212</v>
      </c>
      <c r="BM602" s="160">
        <v>46051</v>
      </c>
      <c r="BN602" s="176">
        <v>885000000</v>
      </c>
      <c r="BO602" s="158">
        <v>667</v>
      </c>
      <c r="BP602" s="160">
        <v>46051</v>
      </c>
      <c r="BQ602" s="172">
        <v>66000000</v>
      </c>
      <c r="CS602" s="325" t="s">
        <v>2920</v>
      </c>
      <c r="CT602" s="329">
        <v>1088290340</v>
      </c>
      <c r="CU602" s="158">
        <v>329</v>
      </c>
      <c r="CV602" s="158" t="s">
        <v>2913</v>
      </c>
      <c r="CY602" s="163">
        <v>6910</v>
      </c>
      <c r="CZ602" s="328" t="s">
        <v>289</v>
      </c>
      <c r="DA602" s="283">
        <f t="shared" si="27"/>
        <v>66000000</v>
      </c>
      <c r="DB602" s="284">
        <f t="shared" si="28"/>
        <v>0</v>
      </c>
      <c r="DC602" s="283">
        <f t="shared" si="29"/>
        <v>0</v>
      </c>
      <c r="DZ602" s="199" t="s">
        <v>2921</v>
      </c>
      <c r="EA602" s="238"/>
    </row>
    <row r="603" spans="1:131" ht="13.5" hidden="1" thickBot="1" x14ac:dyDescent="0.25">
      <c r="A603" s="315" t="s">
        <v>2905</v>
      </c>
      <c r="B603" s="306" t="s">
        <v>2922</v>
      </c>
      <c r="C603" s="313">
        <v>1094887586</v>
      </c>
      <c r="D603" s="315" t="s">
        <v>2923</v>
      </c>
      <c r="E603" s="315" t="s">
        <v>292</v>
      </c>
      <c r="F603" s="315" t="s">
        <v>2924</v>
      </c>
      <c r="G603" s="308">
        <v>46051</v>
      </c>
      <c r="H603" s="321">
        <v>21000000</v>
      </c>
      <c r="I603" s="315" t="s">
        <v>294</v>
      </c>
      <c r="J603" s="308">
        <v>46056</v>
      </c>
      <c r="K603" s="308">
        <v>46236</v>
      </c>
      <c r="L603" s="158">
        <v>4448840</v>
      </c>
      <c r="M603" s="158" t="s">
        <v>2910</v>
      </c>
      <c r="N603" s="308">
        <v>46056</v>
      </c>
      <c r="O603" s="322">
        <v>6</v>
      </c>
      <c r="P603" s="309">
        <v>3266667</v>
      </c>
      <c r="Q603" s="245">
        <v>46056</v>
      </c>
      <c r="R603" s="160">
        <v>46081</v>
      </c>
      <c r="S603" s="311">
        <v>3500000</v>
      </c>
      <c r="T603" s="102">
        <v>46082</v>
      </c>
      <c r="U603" s="102">
        <v>46112</v>
      </c>
      <c r="V603" s="311">
        <v>3500000</v>
      </c>
      <c r="W603" s="160">
        <v>46113</v>
      </c>
      <c r="X603" s="160">
        <v>46142</v>
      </c>
      <c r="Y603" s="311">
        <v>3500000</v>
      </c>
      <c r="Z603" s="160">
        <v>46143</v>
      </c>
      <c r="AA603" s="160">
        <v>46173</v>
      </c>
      <c r="AB603" s="311">
        <v>3500000</v>
      </c>
      <c r="AC603" s="160">
        <v>46174</v>
      </c>
      <c r="AD603" s="160">
        <v>46203</v>
      </c>
      <c r="AE603" s="330">
        <v>3733333</v>
      </c>
      <c r="AF603" s="160">
        <v>46204</v>
      </c>
      <c r="AG603" s="160">
        <v>46236</v>
      </c>
      <c r="AH603" s="311"/>
      <c r="AI603" s="230"/>
      <c r="AJ603" s="169"/>
      <c r="AK603" s="311"/>
      <c r="AL603" s="170"/>
      <c r="AM603" s="170"/>
      <c r="AN603" s="311"/>
      <c r="AO603" s="331"/>
      <c r="AP603" s="331"/>
      <c r="AQ603" s="311"/>
      <c r="AR603" s="331"/>
      <c r="AS603" s="331"/>
      <c r="AT603" s="332"/>
      <c r="AU603" s="331"/>
      <c r="AV603" s="331"/>
      <c r="BI603" s="163" t="s">
        <v>270</v>
      </c>
      <c r="BJ603" s="163" t="s">
        <v>713</v>
      </c>
      <c r="BK603" s="157" t="s">
        <v>2911</v>
      </c>
      <c r="BL603" s="138">
        <v>212</v>
      </c>
      <c r="BM603" s="160">
        <v>46051</v>
      </c>
      <c r="BN603" s="176">
        <v>885000000</v>
      </c>
      <c r="BO603" s="158">
        <v>668</v>
      </c>
      <c r="BP603" s="160">
        <v>46051</v>
      </c>
      <c r="BQ603" s="172">
        <v>21000000</v>
      </c>
      <c r="CS603" s="325" t="s">
        <v>2925</v>
      </c>
      <c r="CT603" s="327">
        <v>1094887586</v>
      </c>
      <c r="CU603" s="158">
        <v>329</v>
      </c>
      <c r="CV603" s="158" t="s">
        <v>2913</v>
      </c>
      <c r="CY603" s="163">
        <v>7010</v>
      </c>
      <c r="CZ603" s="328" t="s">
        <v>290</v>
      </c>
      <c r="DA603" s="283">
        <f t="shared" ref="DA603:DA623" si="30">P603+S603+V603+Y603+AB603+AE603+AH603+AK603+AN603+AQ603+AT603+AW603+AZ603+BC603+BF603</f>
        <v>21000000</v>
      </c>
      <c r="DB603" s="284">
        <f t="shared" ref="DB603:DB623" si="31">H603+BZ603-DA603</f>
        <v>0</v>
      </c>
      <c r="DC603" s="283">
        <f t="shared" ref="DC603:DC623" si="32">BQ603+CF603-DA603</f>
        <v>0</v>
      </c>
      <c r="DZ603" s="199" t="s">
        <v>2926</v>
      </c>
      <c r="EA603" s="238"/>
    </row>
    <row r="604" spans="1:131" hidden="1" x14ac:dyDescent="0.2">
      <c r="A604" s="315" t="s">
        <v>2905</v>
      </c>
      <c r="B604" s="306" t="s">
        <v>2927</v>
      </c>
      <c r="C604" s="313">
        <v>86040654</v>
      </c>
      <c r="D604" s="315" t="s">
        <v>2928</v>
      </c>
      <c r="E604" s="315" t="s">
        <v>291</v>
      </c>
      <c r="F604" s="315" t="s">
        <v>2908</v>
      </c>
      <c r="G604" s="308">
        <v>46051</v>
      </c>
      <c r="H604" s="321">
        <v>77000000</v>
      </c>
      <c r="I604" s="315" t="s">
        <v>2909</v>
      </c>
      <c r="J604" s="308">
        <v>46056</v>
      </c>
      <c r="K604" s="308">
        <v>46388</v>
      </c>
      <c r="L604" s="158">
        <v>4449038</v>
      </c>
      <c r="M604" s="158" t="s">
        <v>2910</v>
      </c>
      <c r="N604" s="308">
        <v>46056</v>
      </c>
      <c r="O604" s="322">
        <v>11</v>
      </c>
      <c r="P604" s="309">
        <v>6533333</v>
      </c>
      <c r="Q604" s="245">
        <v>46056</v>
      </c>
      <c r="R604" s="160">
        <v>46081</v>
      </c>
      <c r="S604" s="311">
        <v>7000000</v>
      </c>
      <c r="T604" s="102">
        <v>46082</v>
      </c>
      <c r="U604" s="102">
        <v>46112</v>
      </c>
      <c r="V604" s="311">
        <v>7000000</v>
      </c>
      <c r="W604" s="160">
        <v>46113</v>
      </c>
      <c r="X604" s="160">
        <v>46142</v>
      </c>
      <c r="Y604" s="311">
        <v>7000000</v>
      </c>
      <c r="Z604" s="160">
        <v>46143</v>
      </c>
      <c r="AA604" s="160">
        <v>46173</v>
      </c>
      <c r="AB604" s="311">
        <v>7000000</v>
      </c>
      <c r="AC604" s="160">
        <v>46174</v>
      </c>
      <c r="AD604" s="160">
        <v>46203</v>
      </c>
      <c r="AE604" s="311">
        <v>7000000</v>
      </c>
      <c r="AF604" s="160">
        <v>46204</v>
      </c>
      <c r="AG604" s="160">
        <v>46234</v>
      </c>
      <c r="AH604" s="311">
        <v>7000000</v>
      </c>
      <c r="AI604" s="160">
        <v>46235</v>
      </c>
      <c r="AJ604" s="160">
        <v>46265</v>
      </c>
      <c r="AK604" s="311">
        <v>7000000</v>
      </c>
      <c r="AL604" s="161">
        <v>46266</v>
      </c>
      <c r="AM604" s="161">
        <v>46295</v>
      </c>
      <c r="AN604" s="311">
        <v>7000000</v>
      </c>
      <c r="AO604" s="323">
        <v>46296</v>
      </c>
      <c r="AP604" s="323">
        <v>46326</v>
      </c>
      <c r="AQ604" s="311">
        <v>7000000</v>
      </c>
      <c r="AR604" s="323">
        <v>46327</v>
      </c>
      <c r="AS604" s="323">
        <v>46356</v>
      </c>
      <c r="AT604" s="321">
        <v>7466667</v>
      </c>
      <c r="AU604" s="324">
        <v>46357</v>
      </c>
      <c r="AV604" s="323">
        <v>46388</v>
      </c>
      <c r="BI604" s="163" t="s">
        <v>270</v>
      </c>
      <c r="BJ604" s="163" t="s">
        <v>713</v>
      </c>
      <c r="BK604" s="157" t="s">
        <v>2911</v>
      </c>
      <c r="BL604" s="138">
        <v>212</v>
      </c>
      <c r="BM604" s="160">
        <v>46051</v>
      </c>
      <c r="BN604" s="176">
        <v>885000000</v>
      </c>
      <c r="BO604" s="158">
        <v>669</v>
      </c>
      <c r="BP604" s="160">
        <v>46051</v>
      </c>
      <c r="BQ604" s="172">
        <v>77000000</v>
      </c>
      <c r="CS604" s="325" t="s">
        <v>2929</v>
      </c>
      <c r="CT604" s="326">
        <v>86040654</v>
      </c>
      <c r="CU604" s="158">
        <v>329</v>
      </c>
      <c r="CV604" s="158" t="s">
        <v>2913</v>
      </c>
      <c r="CY604" s="163">
        <v>6209</v>
      </c>
      <c r="CZ604" s="328" t="s">
        <v>290</v>
      </c>
      <c r="DA604" s="283">
        <f t="shared" si="30"/>
        <v>77000000</v>
      </c>
      <c r="DB604" s="284">
        <f t="shared" si="31"/>
        <v>0</v>
      </c>
      <c r="DC604" s="283">
        <f t="shared" si="32"/>
        <v>0</v>
      </c>
      <c r="DZ604" s="199" t="s">
        <v>2930</v>
      </c>
      <c r="EA604" s="238"/>
    </row>
    <row r="605" spans="1:131" hidden="1" x14ac:dyDescent="0.2">
      <c r="A605" s="315" t="s">
        <v>2905</v>
      </c>
      <c r="B605" s="306" t="s">
        <v>2931</v>
      </c>
      <c r="C605" s="313">
        <v>40329224</v>
      </c>
      <c r="D605" s="315" t="s">
        <v>2932</v>
      </c>
      <c r="E605" s="315" t="s">
        <v>291</v>
      </c>
      <c r="F605" s="315" t="s">
        <v>2908</v>
      </c>
      <c r="G605" s="308">
        <v>46051</v>
      </c>
      <c r="H605" s="321">
        <v>77000000</v>
      </c>
      <c r="I605" s="315" t="s">
        <v>2909</v>
      </c>
      <c r="J605" s="308">
        <v>46056</v>
      </c>
      <c r="K605" s="308">
        <v>46388</v>
      </c>
      <c r="L605" s="158">
        <v>4449057</v>
      </c>
      <c r="M605" s="158" t="s">
        <v>2910</v>
      </c>
      <c r="N605" s="308">
        <v>46056</v>
      </c>
      <c r="O605" s="322">
        <v>11</v>
      </c>
      <c r="P605" s="309">
        <v>6533333</v>
      </c>
      <c r="Q605" s="245">
        <v>46056</v>
      </c>
      <c r="R605" s="160">
        <v>46081</v>
      </c>
      <c r="S605" s="311">
        <v>7000000</v>
      </c>
      <c r="T605" s="102">
        <v>46082</v>
      </c>
      <c r="U605" s="102">
        <v>46112</v>
      </c>
      <c r="V605" s="311">
        <v>7000000</v>
      </c>
      <c r="W605" s="160">
        <v>46113</v>
      </c>
      <c r="X605" s="160">
        <v>46142</v>
      </c>
      <c r="Y605" s="311">
        <v>7000000</v>
      </c>
      <c r="Z605" s="160">
        <v>46143</v>
      </c>
      <c r="AA605" s="160">
        <v>46173</v>
      </c>
      <c r="AB605" s="311">
        <v>7000000</v>
      </c>
      <c r="AC605" s="160">
        <v>46174</v>
      </c>
      <c r="AD605" s="160">
        <v>46203</v>
      </c>
      <c r="AE605" s="311">
        <v>7000000</v>
      </c>
      <c r="AF605" s="160">
        <v>46204</v>
      </c>
      <c r="AG605" s="160">
        <v>46234</v>
      </c>
      <c r="AH605" s="311">
        <v>7000000</v>
      </c>
      <c r="AI605" s="160">
        <v>46235</v>
      </c>
      <c r="AJ605" s="160">
        <v>46265</v>
      </c>
      <c r="AK605" s="311">
        <v>7000000</v>
      </c>
      <c r="AL605" s="161">
        <v>46266</v>
      </c>
      <c r="AM605" s="161">
        <v>46295</v>
      </c>
      <c r="AN605" s="311">
        <v>7000000</v>
      </c>
      <c r="AO605" s="323">
        <v>46296</v>
      </c>
      <c r="AP605" s="323">
        <v>46326</v>
      </c>
      <c r="AQ605" s="311">
        <v>7000000</v>
      </c>
      <c r="AR605" s="323">
        <v>46327</v>
      </c>
      <c r="AS605" s="323">
        <v>46356</v>
      </c>
      <c r="AT605" s="321">
        <v>7466667</v>
      </c>
      <c r="AU605" s="324">
        <v>46357</v>
      </c>
      <c r="AV605" s="323">
        <v>46388</v>
      </c>
      <c r="BI605" s="163" t="s">
        <v>270</v>
      </c>
      <c r="BJ605" s="163" t="s">
        <v>713</v>
      </c>
      <c r="BK605" s="157" t="s">
        <v>2911</v>
      </c>
      <c r="BL605" s="138">
        <v>212</v>
      </c>
      <c r="BM605" s="160">
        <v>46051</v>
      </c>
      <c r="BN605" s="176">
        <v>885000000</v>
      </c>
      <c r="BO605" s="158">
        <v>670</v>
      </c>
      <c r="BP605" s="160">
        <v>46051</v>
      </c>
      <c r="BQ605" s="172">
        <v>77000000</v>
      </c>
      <c r="CS605" s="325" t="s">
        <v>2929</v>
      </c>
      <c r="CT605" s="326">
        <v>40329224</v>
      </c>
      <c r="CU605" s="158">
        <v>329</v>
      </c>
      <c r="CV605" s="158" t="s">
        <v>2913</v>
      </c>
      <c r="CY605" s="164">
        <v>7490</v>
      </c>
      <c r="CZ605" s="159" t="s">
        <v>290</v>
      </c>
      <c r="DA605" s="283">
        <f t="shared" si="30"/>
        <v>77000000</v>
      </c>
      <c r="DB605" s="284">
        <f t="shared" si="31"/>
        <v>0</v>
      </c>
      <c r="DC605" s="283">
        <f t="shared" si="32"/>
        <v>0</v>
      </c>
      <c r="DZ605" s="199" t="s">
        <v>2933</v>
      </c>
      <c r="EA605" s="238"/>
    </row>
    <row r="606" spans="1:131" hidden="1" x14ac:dyDescent="0.2">
      <c r="A606" s="315" t="s">
        <v>2905</v>
      </c>
      <c r="B606" s="306" t="s">
        <v>2934</v>
      </c>
      <c r="C606" s="313">
        <v>53131838</v>
      </c>
      <c r="D606" s="315" t="s">
        <v>2935</v>
      </c>
      <c r="E606" s="315" t="s">
        <v>291</v>
      </c>
      <c r="F606" s="315" t="s">
        <v>2908</v>
      </c>
      <c r="G606" s="308">
        <v>46051</v>
      </c>
      <c r="H606" s="321">
        <v>77000000</v>
      </c>
      <c r="I606" s="315" t="s">
        <v>2909</v>
      </c>
      <c r="J606" s="308">
        <v>46056</v>
      </c>
      <c r="K606" s="308">
        <v>46388</v>
      </c>
      <c r="L606" s="158">
        <v>4448855</v>
      </c>
      <c r="M606" s="158" t="s">
        <v>2910</v>
      </c>
      <c r="N606" s="308">
        <v>46056</v>
      </c>
      <c r="O606" s="322">
        <v>11</v>
      </c>
      <c r="P606" s="309">
        <v>6533333</v>
      </c>
      <c r="Q606" s="245">
        <v>46056</v>
      </c>
      <c r="R606" s="160">
        <v>46081</v>
      </c>
      <c r="S606" s="311">
        <v>7000000</v>
      </c>
      <c r="T606" s="102">
        <v>46082</v>
      </c>
      <c r="U606" s="102">
        <v>46112</v>
      </c>
      <c r="V606" s="311">
        <v>7000000</v>
      </c>
      <c r="W606" s="160">
        <v>46113</v>
      </c>
      <c r="X606" s="160">
        <v>46142</v>
      </c>
      <c r="Y606" s="311">
        <v>7000000</v>
      </c>
      <c r="Z606" s="160">
        <v>46143</v>
      </c>
      <c r="AA606" s="160">
        <v>46173</v>
      </c>
      <c r="AB606" s="311">
        <v>7000000</v>
      </c>
      <c r="AC606" s="160">
        <v>46174</v>
      </c>
      <c r="AD606" s="160">
        <v>46203</v>
      </c>
      <c r="AE606" s="311">
        <v>7000000</v>
      </c>
      <c r="AF606" s="160">
        <v>46204</v>
      </c>
      <c r="AG606" s="160">
        <v>46234</v>
      </c>
      <c r="AH606" s="311">
        <v>7000000</v>
      </c>
      <c r="AI606" s="160">
        <v>46235</v>
      </c>
      <c r="AJ606" s="160">
        <v>46265</v>
      </c>
      <c r="AK606" s="311">
        <v>7000000</v>
      </c>
      <c r="AL606" s="161">
        <v>46266</v>
      </c>
      <c r="AM606" s="161">
        <v>46295</v>
      </c>
      <c r="AN606" s="311">
        <v>7000000</v>
      </c>
      <c r="AO606" s="323">
        <v>46296</v>
      </c>
      <c r="AP606" s="323">
        <v>46326</v>
      </c>
      <c r="AQ606" s="311">
        <v>7000000</v>
      </c>
      <c r="AR606" s="323">
        <v>46327</v>
      </c>
      <c r="AS606" s="323">
        <v>46356</v>
      </c>
      <c r="AT606" s="321">
        <v>7466667</v>
      </c>
      <c r="AU606" s="324">
        <v>46357</v>
      </c>
      <c r="AV606" s="323">
        <v>46388</v>
      </c>
      <c r="BI606" s="163" t="s">
        <v>270</v>
      </c>
      <c r="BJ606" s="163" t="s">
        <v>713</v>
      </c>
      <c r="BK606" s="157" t="s">
        <v>2911</v>
      </c>
      <c r="BL606" s="138">
        <v>212</v>
      </c>
      <c r="BM606" s="160">
        <v>46051</v>
      </c>
      <c r="BN606" s="176">
        <v>885000000</v>
      </c>
      <c r="BO606" s="158">
        <v>671</v>
      </c>
      <c r="BP606" s="160">
        <v>46051</v>
      </c>
      <c r="BQ606" s="172">
        <v>77000000</v>
      </c>
      <c r="CS606" s="325" t="s">
        <v>2929</v>
      </c>
      <c r="CT606" s="333">
        <v>53131838</v>
      </c>
      <c r="CU606" s="158">
        <v>329</v>
      </c>
      <c r="CV606" s="158" t="s">
        <v>2913</v>
      </c>
      <c r="CY606" s="164">
        <v>7490</v>
      </c>
      <c r="CZ606" s="159" t="s">
        <v>290</v>
      </c>
      <c r="DA606" s="283">
        <f t="shared" si="30"/>
        <v>77000000</v>
      </c>
      <c r="DB606" s="284">
        <f t="shared" si="31"/>
        <v>0</v>
      </c>
      <c r="DC606" s="283">
        <f t="shared" si="32"/>
        <v>0</v>
      </c>
      <c r="DZ606" s="199" t="s">
        <v>2936</v>
      </c>
      <c r="EA606" s="238"/>
    </row>
    <row r="607" spans="1:131" hidden="1" x14ac:dyDescent="0.2">
      <c r="A607" s="315" t="s">
        <v>2905</v>
      </c>
      <c r="B607" s="306" t="s">
        <v>2937</v>
      </c>
      <c r="C607" s="313">
        <v>1124830744</v>
      </c>
      <c r="D607" s="306" t="s">
        <v>2938</v>
      </c>
      <c r="E607" s="315" t="s">
        <v>291</v>
      </c>
      <c r="F607" s="315" t="s">
        <v>2908</v>
      </c>
      <c r="G607" s="308">
        <v>46051</v>
      </c>
      <c r="H607" s="321">
        <v>77000000</v>
      </c>
      <c r="I607" s="315" t="s">
        <v>2909</v>
      </c>
      <c r="J607" s="308">
        <v>46056</v>
      </c>
      <c r="K607" s="308">
        <v>46388</v>
      </c>
      <c r="L607" s="158">
        <v>4448864</v>
      </c>
      <c r="M607" s="158" t="s">
        <v>2910</v>
      </c>
      <c r="N607" s="308">
        <v>46056</v>
      </c>
      <c r="O607" s="322">
        <v>11</v>
      </c>
      <c r="P607" s="309">
        <v>6533333</v>
      </c>
      <c r="Q607" s="245">
        <v>46056</v>
      </c>
      <c r="R607" s="160">
        <v>46081</v>
      </c>
      <c r="S607" s="311">
        <v>7000000</v>
      </c>
      <c r="T607" s="102">
        <v>46082</v>
      </c>
      <c r="U607" s="102">
        <v>46112</v>
      </c>
      <c r="V607" s="311">
        <v>7000000</v>
      </c>
      <c r="W607" s="160">
        <v>46113</v>
      </c>
      <c r="X607" s="160">
        <v>46142</v>
      </c>
      <c r="Y607" s="311">
        <v>7000000</v>
      </c>
      <c r="Z607" s="160">
        <v>46143</v>
      </c>
      <c r="AA607" s="160">
        <v>46173</v>
      </c>
      <c r="AB607" s="311">
        <v>7000000</v>
      </c>
      <c r="AC607" s="160">
        <v>46174</v>
      </c>
      <c r="AD607" s="160">
        <v>46203</v>
      </c>
      <c r="AE607" s="311">
        <v>7000000</v>
      </c>
      <c r="AF607" s="160">
        <v>46204</v>
      </c>
      <c r="AG607" s="160">
        <v>46234</v>
      </c>
      <c r="AH607" s="311">
        <v>7000000</v>
      </c>
      <c r="AI607" s="160">
        <v>46235</v>
      </c>
      <c r="AJ607" s="160">
        <v>46265</v>
      </c>
      <c r="AK607" s="311">
        <v>7000000</v>
      </c>
      <c r="AL607" s="161">
        <v>46266</v>
      </c>
      <c r="AM607" s="161">
        <v>46295</v>
      </c>
      <c r="AN607" s="311">
        <v>7000000</v>
      </c>
      <c r="AO607" s="323">
        <v>46296</v>
      </c>
      <c r="AP607" s="323">
        <v>46326</v>
      </c>
      <c r="AQ607" s="311">
        <v>7000000</v>
      </c>
      <c r="AR607" s="323">
        <v>46327</v>
      </c>
      <c r="AS607" s="323">
        <v>46356</v>
      </c>
      <c r="AT607" s="321">
        <v>7466667</v>
      </c>
      <c r="AU607" s="324">
        <v>46357</v>
      </c>
      <c r="AV607" s="323">
        <v>46388</v>
      </c>
      <c r="BI607" s="163" t="s">
        <v>270</v>
      </c>
      <c r="BJ607" s="163" t="s">
        <v>713</v>
      </c>
      <c r="BK607" s="157" t="s">
        <v>2911</v>
      </c>
      <c r="BL607" s="138">
        <v>212</v>
      </c>
      <c r="BM607" s="160">
        <v>46051</v>
      </c>
      <c r="BN607" s="176">
        <v>885000000</v>
      </c>
      <c r="BO607" s="158">
        <v>672</v>
      </c>
      <c r="BP607" s="160">
        <v>46051</v>
      </c>
      <c r="BQ607" s="172">
        <v>77000000</v>
      </c>
      <c r="CS607" s="325" t="s">
        <v>2929</v>
      </c>
      <c r="CT607" s="167">
        <v>1124830744</v>
      </c>
      <c r="CU607" s="158">
        <v>329</v>
      </c>
      <c r="CV607" s="158" t="s">
        <v>2913</v>
      </c>
      <c r="CY607" s="138">
        <v>8299</v>
      </c>
      <c r="CZ607" s="138" t="s">
        <v>290</v>
      </c>
      <c r="DA607" s="283">
        <f t="shared" si="30"/>
        <v>77000000</v>
      </c>
      <c r="DB607" s="284">
        <f t="shared" si="31"/>
        <v>0</v>
      </c>
      <c r="DC607" s="283">
        <f t="shared" si="32"/>
        <v>0</v>
      </c>
      <c r="DZ607" s="199" t="s">
        <v>2939</v>
      </c>
      <c r="EA607" s="238"/>
    </row>
    <row r="608" spans="1:131" hidden="1" x14ac:dyDescent="0.2">
      <c r="A608" s="315" t="s">
        <v>2905</v>
      </c>
      <c r="B608" s="306" t="s">
        <v>2940</v>
      </c>
      <c r="C608" s="313">
        <v>40306088</v>
      </c>
      <c r="D608" s="315" t="s">
        <v>2941</v>
      </c>
      <c r="E608" s="315" t="s">
        <v>291</v>
      </c>
      <c r="F608" s="315" t="s">
        <v>2908</v>
      </c>
      <c r="G608" s="308">
        <v>46051</v>
      </c>
      <c r="H608" s="321">
        <v>77000000</v>
      </c>
      <c r="I608" s="315" t="s">
        <v>2909</v>
      </c>
      <c r="J608" s="308">
        <v>46056</v>
      </c>
      <c r="K608" s="308">
        <v>46388</v>
      </c>
      <c r="L608" s="158">
        <v>4449013</v>
      </c>
      <c r="M608" s="158" t="s">
        <v>2910</v>
      </c>
      <c r="N608" s="308">
        <v>46056</v>
      </c>
      <c r="O608" s="322">
        <v>11</v>
      </c>
      <c r="P608" s="309">
        <v>6533333</v>
      </c>
      <c r="Q608" s="245">
        <v>46056</v>
      </c>
      <c r="R608" s="160">
        <v>46081</v>
      </c>
      <c r="S608" s="311">
        <v>7000000</v>
      </c>
      <c r="T608" s="102">
        <v>46082</v>
      </c>
      <c r="U608" s="102">
        <v>46112</v>
      </c>
      <c r="V608" s="311">
        <v>7000000</v>
      </c>
      <c r="W608" s="160">
        <v>46113</v>
      </c>
      <c r="X608" s="160">
        <v>46142</v>
      </c>
      <c r="Y608" s="311">
        <v>7000000</v>
      </c>
      <c r="Z608" s="160">
        <v>46143</v>
      </c>
      <c r="AA608" s="160">
        <v>46173</v>
      </c>
      <c r="AB608" s="311">
        <v>7000000</v>
      </c>
      <c r="AC608" s="160">
        <v>46174</v>
      </c>
      <c r="AD608" s="160">
        <v>46203</v>
      </c>
      <c r="AE608" s="311">
        <v>7000000</v>
      </c>
      <c r="AF608" s="160">
        <v>46204</v>
      </c>
      <c r="AG608" s="160">
        <v>46234</v>
      </c>
      <c r="AH608" s="311">
        <v>7000000</v>
      </c>
      <c r="AI608" s="160">
        <v>46235</v>
      </c>
      <c r="AJ608" s="160">
        <v>46265</v>
      </c>
      <c r="AK608" s="311">
        <v>7000000</v>
      </c>
      <c r="AL608" s="161">
        <v>46266</v>
      </c>
      <c r="AM608" s="161">
        <v>46295</v>
      </c>
      <c r="AN608" s="311">
        <v>7000000</v>
      </c>
      <c r="AO608" s="323">
        <v>46296</v>
      </c>
      <c r="AP608" s="323">
        <v>46326</v>
      </c>
      <c r="AQ608" s="311">
        <v>7000000</v>
      </c>
      <c r="AR608" s="323">
        <v>46327</v>
      </c>
      <c r="AS608" s="323">
        <v>46356</v>
      </c>
      <c r="AT608" s="321">
        <v>7466667</v>
      </c>
      <c r="AU608" s="324">
        <v>46357</v>
      </c>
      <c r="AV608" s="323">
        <v>46388</v>
      </c>
      <c r="BI608" s="163" t="s">
        <v>270</v>
      </c>
      <c r="BJ608" s="163" t="s">
        <v>713</v>
      </c>
      <c r="BK608" s="157" t="s">
        <v>2911</v>
      </c>
      <c r="BL608" s="138">
        <v>212</v>
      </c>
      <c r="BM608" s="160">
        <v>46051</v>
      </c>
      <c r="BN608" s="176">
        <v>885000000</v>
      </c>
      <c r="BO608" s="158">
        <v>673</v>
      </c>
      <c r="BP608" s="160">
        <v>46051</v>
      </c>
      <c r="BQ608" s="172">
        <v>77000000</v>
      </c>
      <c r="CS608" s="325" t="s">
        <v>2929</v>
      </c>
      <c r="CT608" s="334">
        <v>40306088</v>
      </c>
      <c r="CU608" s="158">
        <v>329</v>
      </c>
      <c r="CV608" s="158" t="s">
        <v>2913</v>
      </c>
      <c r="CY608" s="163">
        <v>7010</v>
      </c>
      <c r="CZ608" s="328" t="s">
        <v>290</v>
      </c>
      <c r="DA608" s="283">
        <f t="shared" si="30"/>
        <v>77000000</v>
      </c>
      <c r="DB608" s="284">
        <f t="shared" si="31"/>
        <v>0</v>
      </c>
      <c r="DC608" s="283">
        <f t="shared" si="32"/>
        <v>0</v>
      </c>
      <c r="DZ608" s="199" t="s">
        <v>2942</v>
      </c>
      <c r="EA608" s="238"/>
    </row>
    <row r="609" spans="1:131" hidden="1" x14ac:dyDescent="0.2">
      <c r="A609" s="315" t="s">
        <v>2905</v>
      </c>
      <c r="B609" s="306" t="s">
        <v>2943</v>
      </c>
      <c r="C609" s="313">
        <v>1121925868</v>
      </c>
      <c r="D609" s="315" t="s">
        <v>2944</v>
      </c>
      <c r="E609" s="315" t="s">
        <v>291</v>
      </c>
      <c r="F609" s="315" t="s">
        <v>2908</v>
      </c>
      <c r="G609" s="308">
        <v>46051</v>
      </c>
      <c r="H609" s="321">
        <v>44000000</v>
      </c>
      <c r="I609" s="315" t="s">
        <v>2909</v>
      </c>
      <c r="J609" s="308">
        <v>46056</v>
      </c>
      <c r="K609" s="308">
        <v>46388</v>
      </c>
      <c r="L609" s="158">
        <v>4448891</v>
      </c>
      <c r="M609" s="158" t="s">
        <v>2910</v>
      </c>
      <c r="N609" s="308">
        <v>46056</v>
      </c>
      <c r="O609" s="322">
        <v>11</v>
      </c>
      <c r="P609" s="309">
        <v>3733333</v>
      </c>
      <c r="Q609" s="245">
        <v>46056</v>
      </c>
      <c r="R609" s="160">
        <v>46081</v>
      </c>
      <c r="S609" s="311">
        <v>4000000</v>
      </c>
      <c r="T609" s="102">
        <v>46082</v>
      </c>
      <c r="U609" s="102">
        <v>46112</v>
      </c>
      <c r="V609" s="311">
        <v>4000000</v>
      </c>
      <c r="W609" s="160">
        <v>46113</v>
      </c>
      <c r="X609" s="160">
        <v>46142</v>
      </c>
      <c r="Y609" s="311">
        <v>4000000</v>
      </c>
      <c r="Z609" s="160">
        <v>46143</v>
      </c>
      <c r="AA609" s="160">
        <v>46173</v>
      </c>
      <c r="AB609" s="311">
        <v>4000000</v>
      </c>
      <c r="AC609" s="160">
        <v>46174</v>
      </c>
      <c r="AD609" s="160">
        <v>46203</v>
      </c>
      <c r="AE609" s="311">
        <v>4000000</v>
      </c>
      <c r="AF609" s="160">
        <v>46204</v>
      </c>
      <c r="AG609" s="160">
        <v>46234</v>
      </c>
      <c r="AH609" s="311">
        <v>4000000</v>
      </c>
      <c r="AI609" s="160">
        <v>46235</v>
      </c>
      <c r="AJ609" s="160">
        <v>46265</v>
      </c>
      <c r="AK609" s="311">
        <v>4000000</v>
      </c>
      <c r="AL609" s="161">
        <v>46266</v>
      </c>
      <c r="AM609" s="161">
        <v>46295</v>
      </c>
      <c r="AN609" s="311">
        <v>4000000</v>
      </c>
      <c r="AO609" s="323">
        <v>46296</v>
      </c>
      <c r="AP609" s="323">
        <v>46326</v>
      </c>
      <c r="AQ609" s="311">
        <v>4000000</v>
      </c>
      <c r="AR609" s="323">
        <v>46327</v>
      </c>
      <c r="AS609" s="323">
        <v>46356</v>
      </c>
      <c r="AT609" s="321">
        <v>4266667</v>
      </c>
      <c r="AU609" s="324">
        <v>46357</v>
      </c>
      <c r="AV609" s="323">
        <v>46388</v>
      </c>
      <c r="BI609" s="163" t="s">
        <v>270</v>
      </c>
      <c r="BJ609" s="163" t="s">
        <v>713</v>
      </c>
      <c r="BK609" s="157" t="s">
        <v>2911</v>
      </c>
      <c r="BL609" s="138">
        <v>212</v>
      </c>
      <c r="BM609" s="160">
        <v>46051</v>
      </c>
      <c r="BN609" s="176">
        <v>885000000</v>
      </c>
      <c r="BO609" s="158">
        <v>674</v>
      </c>
      <c r="BP609" s="160">
        <v>46051</v>
      </c>
      <c r="BQ609" s="172">
        <v>44000000</v>
      </c>
      <c r="CS609" s="325" t="s">
        <v>2945</v>
      </c>
      <c r="CT609" s="333">
        <v>1121925868</v>
      </c>
      <c r="CU609" s="158">
        <v>329</v>
      </c>
      <c r="CV609" s="158" t="s">
        <v>2913</v>
      </c>
      <c r="CY609" s="138">
        <v>8299</v>
      </c>
      <c r="CZ609" s="138" t="s">
        <v>290</v>
      </c>
      <c r="DA609" s="283">
        <f t="shared" si="30"/>
        <v>44000000</v>
      </c>
      <c r="DB609" s="284">
        <f t="shared" si="31"/>
        <v>0</v>
      </c>
      <c r="DC609" s="283">
        <f t="shared" si="32"/>
        <v>0</v>
      </c>
      <c r="DZ609" s="199" t="s">
        <v>2946</v>
      </c>
      <c r="EA609" s="238"/>
    </row>
    <row r="610" spans="1:131" hidden="1" x14ac:dyDescent="0.2">
      <c r="A610" s="315" t="s">
        <v>2905</v>
      </c>
      <c r="B610" s="306" t="s">
        <v>2947</v>
      </c>
      <c r="C610" s="313">
        <v>1121955159</v>
      </c>
      <c r="D610" s="315" t="s">
        <v>2948</v>
      </c>
      <c r="E610" s="315" t="s">
        <v>291</v>
      </c>
      <c r="F610" s="315" t="s">
        <v>2908</v>
      </c>
      <c r="G610" s="308">
        <v>46051</v>
      </c>
      <c r="H610" s="321">
        <v>44000000</v>
      </c>
      <c r="I610" s="315" t="s">
        <v>2909</v>
      </c>
      <c r="J610" s="308">
        <v>46056</v>
      </c>
      <c r="K610" s="308">
        <v>46388</v>
      </c>
      <c r="L610" s="158">
        <v>4449101</v>
      </c>
      <c r="M610" s="158" t="s">
        <v>2910</v>
      </c>
      <c r="N610" s="308">
        <v>46056</v>
      </c>
      <c r="O610" s="322">
        <v>11</v>
      </c>
      <c r="P610" s="309">
        <v>3733333</v>
      </c>
      <c r="Q610" s="245">
        <v>46056</v>
      </c>
      <c r="R610" s="160">
        <v>46081</v>
      </c>
      <c r="S610" s="311">
        <v>4000000</v>
      </c>
      <c r="T610" s="102">
        <v>46082</v>
      </c>
      <c r="U610" s="102">
        <v>46112</v>
      </c>
      <c r="V610" s="311">
        <v>4000000</v>
      </c>
      <c r="W610" s="160">
        <v>46113</v>
      </c>
      <c r="X610" s="160">
        <v>46142</v>
      </c>
      <c r="Y610" s="311">
        <v>4000000</v>
      </c>
      <c r="Z610" s="160">
        <v>46143</v>
      </c>
      <c r="AA610" s="160">
        <v>46173</v>
      </c>
      <c r="AB610" s="311">
        <v>4000000</v>
      </c>
      <c r="AC610" s="160">
        <v>46174</v>
      </c>
      <c r="AD610" s="160">
        <v>46203</v>
      </c>
      <c r="AE610" s="311">
        <v>4000000</v>
      </c>
      <c r="AF610" s="160">
        <v>46204</v>
      </c>
      <c r="AG610" s="160">
        <v>46234</v>
      </c>
      <c r="AH610" s="311">
        <v>4000000</v>
      </c>
      <c r="AI610" s="160">
        <v>46235</v>
      </c>
      <c r="AJ610" s="160">
        <v>46265</v>
      </c>
      <c r="AK610" s="311">
        <v>4000000</v>
      </c>
      <c r="AL610" s="161">
        <v>46266</v>
      </c>
      <c r="AM610" s="161">
        <v>46295</v>
      </c>
      <c r="AN610" s="311">
        <v>4000000</v>
      </c>
      <c r="AO610" s="323">
        <v>46296</v>
      </c>
      <c r="AP610" s="323">
        <v>46326</v>
      </c>
      <c r="AQ610" s="311">
        <v>4000000</v>
      </c>
      <c r="AR610" s="323">
        <v>46327</v>
      </c>
      <c r="AS610" s="323">
        <v>46356</v>
      </c>
      <c r="AT610" s="321">
        <v>4266667</v>
      </c>
      <c r="AU610" s="324">
        <v>46357</v>
      </c>
      <c r="AV610" s="323">
        <v>46388</v>
      </c>
      <c r="BI610" s="163" t="s">
        <v>270</v>
      </c>
      <c r="BJ610" s="163" t="s">
        <v>713</v>
      </c>
      <c r="BK610" s="157" t="s">
        <v>2911</v>
      </c>
      <c r="BL610" s="138">
        <v>212</v>
      </c>
      <c r="BM610" s="160">
        <v>46051</v>
      </c>
      <c r="BN610" s="176">
        <v>885000000</v>
      </c>
      <c r="BO610" s="158">
        <v>675</v>
      </c>
      <c r="BP610" s="160">
        <v>46051</v>
      </c>
      <c r="BQ610" s="172">
        <v>44000000</v>
      </c>
      <c r="CS610" s="325" t="s">
        <v>2945</v>
      </c>
      <c r="CT610" s="334">
        <v>1121955159</v>
      </c>
      <c r="CU610" s="158">
        <v>329</v>
      </c>
      <c r="CV610" s="158" t="s">
        <v>2913</v>
      </c>
      <c r="CY610" s="164">
        <v>7490</v>
      </c>
      <c r="CZ610" s="159" t="s">
        <v>290</v>
      </c>
      <c r="DA610" s="283">
        <f t="shared" si="30"/>
        <v>44000000</v>
      </c>
      <c r="DB610" s="284">
        <f t="shared" si="31"/>
        <v>0</v>
      </c>
      <c r="DC610" s="283">
        <f t="shared" si="32"/>
        <v>0</v>
      </c>
      <c r="DZ610" s="199" t="s">
        <v>2949</v>
      </c>
      <c r="EA610" s="238"/>
    </row>
    <row r="611" spans="1:131" ht="13.5" hidden="1" thickBot="1" x14ac:dyDescent="0.25">
      <c r="A611" s="315" t="s">
        <v>2905</v>
      </c>
      <c r="B611" s="306" t="s">
        <v>2950</v>
      </c>
      <c r="C611" s="313">
        <v>1010214742</v>
      </c>
      <c r="D611" s="315" t="s">
        <v>2951</v>
      </c>
      <c r="E611" s="315" t="s">
        <v>291</v>
      </c>
      <c r="F611" s="315" t="s">
        <v>2908</v>
      </c>
      <c r="G611" s="308">
        <v>46051</v>
      </c>
      <c r="H611" s="321">
        <v>21000000</v>
      </c>
      <c r="I611" s="315" t="s">
        <v>294</v>
      </c>
      <c r="J611" s="308">
        <v>46056</v>
      </c>
      <c r="K611" s="308">
        <v>46236</v>
      </c>
      <c r="L611" s="158">
        <v>4449088</v>
      </c>
      <c r="M611" s="158" t="s">
        <v>2910</v>
      </c>
      <c r="N611" s="308">
        <v>46056</v>
      </c>
      <c r="O611" s="322">
        <v>6</v>
      </c>
      <c r="P611" s="309">
        <v>3266667</v>
      </c>
      <c r="Q611" s="245">
        <v>46056</v>
      </c>
      <c r="R611" s="160">
        <v>46081</v>
      </c>
      <c r="S611" s="311">
        <v>3500000</v>
      </c>
      <c r="T611" s="102">
        <v>46082</v>
      </c>
      <c r="U611" s="102">
        <v>46112</v>
      </c>
      <c r="V611" s="311">
        <v>3500000</v>
      </c>
      <c r="W611" s="160">
        <v>46113</v>
      </c>
      <c r="X611" s="160">
        <v>46142</v>
      </c>
      <c r="Y611" s="311">
        <v>3500000</v>
      </c>
      <c r="Z611" s="160">
        <v>46143</v>
      </c>
      <c r="AA611" s="160">
        <v>46173</v>
      </c>
      <c r="AB611" s="311">
        <v>3500000</v>
      </c>
      <c r="AC611" s="160">
        <v>46174</v>
      </c>
      <c r="AD611" s="160">
        <v>46203</v>
      </c>
      <c r="AE611" s="330">
        <v>3733333</v>
      </c>
      <c r="AF611" s="160">
        <v>46204</v>
      </c>
      <c r="AG611" s="160">
        <v>46236</v>
      </c>
      <c r="AH611" s="311"/>
      <c r="AI611" s="230"/>
      <c r="AJ611" s="169"/>
      <c r="AK611" s="311"/>
      <c r="AL611" s="170"/>
      <c r="AM611" s="170"/>
      <c r="AN611" s="311"/>
      <c r="AO611" s="331"/>
      <c r="AP611" s="331"/>
      <c r="AQ611" s="311"/>
      <c r="AR611" s="331"/>
      <c r="AS611" s="331"/>
      <c r="AT611" s="332"/>
      <c r="AU611" s="331"/>
      <c r="AV611" s="331"/>
      <c r="BI611" s="163" t="s">
        <v>270</v>
      </c>
      <c r="BJ611" s="163" t="s">
        <v>713</v>
      </c>
      <c r="BK611" s="157" t="s">
        <v>2911</v>
      </c>
      <c r="BL611" s="138">
        <v>212</v>
      </c>
      <c r="BM611" s="160">
        <v>46051</v>
      </c>
      <c r="BN611" s="176">
        <v>885000000</v>
      </c>
      <c r="BO611" s="158">
        <v>676</v>
      </c>
      <c r="BP611" s="160">
        <v>46051</v>
      </c>
      <c r="BQ611" s="172">
        <v>21000000</v>
      </c>
      <c r="CS611" s="325" t="s">
        <v>2945</v>
      </c>
      <c r="CT611" s="335">
        <v>1010214742</v>
      </c>
      <c r="CU611" s="158">
        <v>329</v>
      </c>
      <c r="CV611" s="158" t="s">
        <v>2913</v>
      </c>
      <c r="CY611" s="163">
        <v>7310</v>
      </c>
      <c r="CZ611" s="328" t="s">
        <v>290</v>
      </c>
      <c r="DA611" s="283">
        <f t="shared" si="30"/>
        <v>21000000</v>
      </c>
      <c r="DB611" s="284">
        <f t="shared" si="31"/>
        <v>0</v>
      </c>
      <c r="DC611" s="283">
        <f t="shared" si="32"/>
        <v>0</v>
      </c>
      <c r="DZ611" s="199" t="s">
        <v>2952</v>
      </c>
      <c r="EA611" s="238"/>
    </row>
    <row r="612" spans="1:131" hidden="1" x14ac:dyDescent="0.2">
      <c r="A612" s="306" t="s">
        <v>2905</v>
      </c>
      <c r="B612" s="306" t="s">
        <v>2953</v>
      </c>
      <c r="C612" s="307">
        <v>1121832244</v>
      </c>
      <c r="D612" s="306" t="s">
        <v>2954</v>
      </c>
      <c r="E612" s="306" t="s">
        <v>291</v>
      </c>
      <c r="F612" s="306" t="s">
        <v>2955</v>
      </c>
      <c r="G612" s="308">
        <v>46051</v>
      </c>
      <c r="H612" s="309">
        <v>11133333</v>
      </c>
      <c r="I612" s="306" t="s">
        <v>2956</v>
      </c>
      <c r="J612" s="308">
        <v>46056</v>
      </c>
      <c r="K612" s="308">
        <v>46218</v>
      </c>
      <c r="L612" s="158" t="s">
        <v>2957</v>
      </c>
      <c r="M612" s="158" t="s">
        <v>2958</v>
      </c>
      <c r="N612" s="308">
        <v>46056</v>
      </c>
      <c r="O612" s="211">
        <v>6</v>
      </c>
      <c r="P612" s="309">
        <v>1866667</v>
      </c>
      <c r="Q612" s="245">
        <v>46056</v>
      </c>
      <c r="R612" s="160">
        <v>46081</v>
      </c>
      <c r="S612" s="310">
        <v>2000000</v>
      </c>
      <c r="T612" s="102">
        <v>46082</v>
      </c>
      <c r="U612" s="102">
        <v>46112</v>
      </c>
      <c r="V612" s="310">
        <v>2000000</v>
      </c>
      <c r="W612" s="160">
        <v>46113</v>
      </c>
      <c r="X612" s="160">
        <v>46142</v>
      </c>
      <c r="Y612" s="310">
        <v>2000000</v>
      </c>
      <c r="Z612" s="160">
        <v>46143</v>
      </c>
      <c r="AA612" s="160">
        <v>46173</v>
      </c>
      <c r="AB612" s="310">
        <v>2000000</v>
      </c>
      <c r="AC612" s="160">
        <v>46174</v>
      </c>
      <c r="AD612" s="160">
        <v>46203</v>
      </c>
      <c r="AE612" s="310">
        <v>1000000</v>
      </c>
      <c r="AF612" s="160">
        <v>46204</v>
      </c>
      <c r="AG612" s="160">
        <v>46218</v>
      </c>
      <c r="AH612" s="310"/>
      <c r="AI612" s="230"/>
      <c r="AJ612" s="169"/>
      <c r="AK612" s="310"/>
      <c r="AL612" s="170"/>
      <c r="AM612" s="170"/>
      <c r="AN612" s="310"/>
      <c r="AO612" s="170"/>
      <c r="AP612" s="170"/>
      <c r="AQ612" s="310"/>
      <c r="AR612" s="170"/>
      <c r="AS612" s="170"/>
      <c r="AT612" s="311"/>
      <c r="AU612" s="170"/>
      <c r="AV612" s="170"/>
      <c r="BI612" s="163" t="s">
        <v>270</v>
      </c>
      <c r="BJ612" s="163" t="s">
        <v>713</v>
      </c>
      <c r="BK612" s="157" t="s">
        <v>2959</v>
      </c>
      <c r="BL612" s="138">
        <v>205</v>
      </c>
      <c r="BM612" s="160">
        <v>46051</v>
      </c>
      <c r="BN612" s="176">
        <v>41193333</v>
      </c>
      <c r="BO612" s="158">
        <v>614</v>
      </c>
      <c r="BP612" s="160">
        <v>46051</v>
      </c>
      <c r="BQ612" s="172">
        <v>11133333</v>
      </c>
      <c r="CS612" s="166" t="s">
        <v>2960</v>
      </c>
      <c r="CT612" s="99">
        <v>1121832244</v>
      </c>
      <c r="CU612" s="158">
        <v>259</v>
      </c>
      <c r="CV612" s="158" t="s">
        <v>2961</v>
      </c>
      <c r="CY612" s="164">
        <v>7490</v>
      </c>
      <c r="CZ612" s="159" t="s">
        <v>290</v>
      </c>
      <c r="DA612" s="283">
        <f t="shared" si="30"/>
        <v>10866667</v>
      </c>
      <c r="DB612" s="284">
        <f t="shared" si="31"/>
        <v>266666</v>
      </c>
      <c r="DC612" s="283">
        <f t="shared" si="32"/>
        <v>266666</v>
      </c>
      <c r="DZ612" s="159" t="s">
        <v>2962</v>
      </c>
      <c r="EA612" s="180"/>
    </row>
    <row r="613" spans="1:131" hidden="1" x14ac:dyDescent="0.2">
      <c r="A613" s="306" t="s">
        <v>2905</v>
      </c>
      <c r="B613" s="306" t="s">
        <v>2963</v>
      </c>
      <c r="C613" s="307">
        <v>86073562</v>
      </c>
      <c r="D613" s="306" t="s">
        <v>2964</v>
      </c>
      <c r="E613" s="306" t="s">
        <v>291</v>
      </c>
      <c r="F613" s="306" t="s">
        <v>2955</v>
      </c>
      <c r="G613" s="308">
        <v>46051</v>
      </c>
      <c r="H613" s="309">
        <v>20040000</v>
      </c>
      <c r="I613" s="306" t="s">
        <v>2956</v>
      </c>
      <c r="J613" s="308">
        <v>46056</v>
      </c>
      <c r="K613" s="308">
        <v>46218</v>
      </c>
      <c r="L613" s="158">
        <v>4449005</v>
      </c>
      <c r="M613" s="158" t="s">
        <v>2910</v>
      </c>
      <c r="N613" s="308">
        <v>46056</v>
      </c>
      <c r="O613" s="211">
        <v>6</v>
      </c>
      <c r="P613" s="309">
        <v>3360000</v>
      </c>
      <c r="Q613" s="245">
        <v>46056</v>
      </c>
      <c r="R613" s="160">
        <v>46081</v>
      </c>
      <c r="S613" s="310">
        <v>3600000</v>
      </c>
      <c r="T613" s="102">
        <v>46082</v>
      </c>
      <c r="U613" s="102">
        <v>46112</v>
      </c>
      <c r="V613" s="310">
        <v>3600000</v>
      </c>
      <c r="W613" s="160">
        <v>46113</v>
      </c>
      <c r="X613" s="160">
        <v>46142</v>
      </c>
      <c r="Y613" s="310">
        <v>3600000</v>
      </c>
      <c r="Z613" s="160">
        <v>46143</v>
      </c>
      <c r="AA613" s="160">
        <v>46173</v>
      </c>
      <c r="AB613" s="310">
        <v>3600000</v>
      </c>
      <c r="AC613" s="160">
        <v>46174</v>
      </c>
      <c r="AD613" s="160">
        <v>46203</v>
      </c>
      <c r="AE613" s="310">
        <v>1800000</v>
      </c>
      <c r="AF613" s="160">
        <v>46204</v>
      </c>
      <c r="AG613" s="160">
        <v>46218</v>
      </c>
      <c r="AH613" s="310"/>
      <c r="AI613" s="230"/>
      <c r="AJ613" s="169"/>
      <c r="AK613" s="310"/>
      <c r="AL613" s="170"/>
      <c r="AM613" s="170"/>
      <c r="AN613" s="310"/>
      <c r="AO613" s="170"/>
      <c r="AP613" s="170"/>
      <c r="AQ613" s="310"/>
      <c r="AR613" s="170"/>
      <c r="AS613" s="170"/>
      <c r="AT613" s="311"/>
      <c r="AU613" s="170"/>
      <c r="AV613" s="170"/>
      <c r="BI613" s="163" t="s">
        <v>270</v>
      </c>
      <c r="BJ613" s="163" t="s">
        <v>713</v>
      </c>
      <c r="BK613" s="157" t="s">
        <v>2959</v>
      </c>
      <c r="BL613" s="138">
        <v>205</v>
      </c>
      <c r="BM613" s="160">
        <v>46051</v>
      </c>
      <c r="BN613" s="176">
        <v>41193333</v>
      </c>
      <c r="BO613" s="158">
        <v>615</v>
      </c>
      <c r="BP613" s="160">
        <v>46051</v>
      </c>
      <c r="BQ613" s="172">
        <v>20040000</v>
      </c>
      <c r="CS613" s="166" t="s">
        <v>2965</v>
      </c>
      <c r="CT613" s="336">
        <v>86073562</v>
      </c>
      <c r="CU613" s="158">
        <v>259</v>
      </c>
      <c r="CV613" s="158" t="s">
        <v>2961</v>
      </c>
      <c r="CY613" s="164">
        <v>7490</v>
      </c>
      <c r="CZ613" s="159" t="s">
        <v>290</v>
      </c>
      <c r="DA613" s="283">
        <f t="shared" si="30"/>
        <v>19560000</v>
      </c>
      <c r="DB613" s="284">
        <f t="shared" si="31"/>
        <v>480000</v>
      </c>
      <c r="DC613" s="283">
        <f t="shared" si="32"/>
        <v>480000</v>
      </c>
      <c r="DZ613" s="159" t="s">
        <v>2966</v>
      </c>
      <c r="EA613" s="180"/>
    </row>
    <row r="614" spans="1:131" hidden="1" x14ac:dyDescent="0.2">
      <c r="A614" s="306" t="s">
        <v>2905</v>
      </c>
      <c r="B614" s="306" t="s">
        <v>2967</v>
      </c>
      <c r="C614" s="307"/>
      <c r="D614" s="306" t="s">
        <v>436</v>
      </c>
      <c r="E614" s="306"/>
      <c r="F614" s="306"/>
      <c r="G614" s="308"/>
      <c r="H614" s="309"/>
      <c r="I614" s="306"/>
      <c r="J614" s="308"/>
      <c r="K614" s="308"/>
      <c r="L614" s="158"/>
      <c r="M614" s="158"/>
      <c r="N614" s="308"/>
      <c r="O614" s="211"/>
      <c r="P614" s="309"/>
      <c r="Q614" s="245"/>
      <c r="R614" s="160"/>
      <c r="S614" s="310"/>
      <c r="T614" s="102"/>
      <c r="U614" s="102"/>
      <c r="V614" s="310"/>
      <c r="W614" s="160"/>
      <c r="X614" s="160"/>
      <c r="Y614" s="310"/>
      <c r="Z614" s="160"/>
      <c r="AA614" s="160"/>
      <c r="AB614" s="310"/>
      <c r="AC614" s="160"/>
      <c r="AD614" s="160"/>
      <c r="AE614" s="310"/>
      <c r="AF614" s="160"/>
      <c r="AG614" s="160"/>
      <c r="AH614" s="310"/>
      <c r="AI614" s="230"/>
      <c r="AJ614" s="169"/>
      <c r="AK614" s="310"/>
      <c r="AL614" s="170"/>
      <c r="AM614" s="170"/>
      <c r="AN614" s="310"/>
      <c r="AO614" s="170"/>
      <c r="AP614" s="170"/>
      <c r="AQ614" s="310"/>
      <c r="AR614" s="170"/>
      <c r="AS614" s="170"/>
      <c r="AT614" s="311"/>
      <c r="AU614" s="170"/>
      <c r="AV614" s="170"/>
      <c r="BI614" s="163"/>
      <c r="BJ614" s="163"/>
      <c r="BK614" s="157"/>
      <c r="BL614" s="138"/>
      <c r="BM614" s="160"/>
      <c r="BN614" s="176"/>
      <c r="BO614" s="158"/>
      <c r="BP614" s="160"/>
      <c r="BQ614" s="172"/>
      <c r="CS614" s="166"/>
      <c r="CT614" s="336"/>
      <c r="CU614" s="158"/>
      <c r="CV614" s="158"/>
      <c r="CY614" s="164"/>
      <c r="CZ614" s="159"/>
      <c r="DA614" s="283"/>
      <c r="DB614" s="284"/>
      <c r="DC614" s="283"/>
      <c r="DZ614" s="159"/>
      <c r="EA614" s="180"/>
    </row>
    <row r="615" spans="1:131" ht="13.5" hidden="1" thickBot="1" x14ac:dyDescent="0.25">
      <c r="A615" s="315" t="s">
        <v>2905</v>
      </c>
      <c r="B615" s="306" t="s">
        <v>2968</v>
      </c>
      <c r="C615" s="313">
        <v>1006944262</v>
      </c>
      <c r="D615" s="315" t="s">
        <v>2969</v>
      </c>
      <c r="E615" s="315" t="s">
        <v>292</v>
      </c>
      <c r="F615" s="315" t="s">
        <v>2924</v>
      </c>
      <c r="G615" s="308">
        <v>46051</v>
      </c>
      <c r="H615" s="321">
        <v>18000000</v>
      </c>
      <c r="I615" s="315" t="s">
        <v>294</v>
      </c>
      <c r="J615" s="308">
        <v>46056</v>
      </c>
      <c r="K615" s="308">
        <v>46236</v>
      </c>
      <c r="L615" s="158">
        <v>4449123</v>
      </c>
      <c r="M615" s="158" t="s">
        <v>2910</v>
      </c>
      <c r="N615" s="308">
        <v>46056</v>
      </c>
      <c r="O615" s="322">
        <v>6</v>
      </c>
      <c r="P615" s="309">
        <v>2800000</v>
      </c>
      <c r="Q615" s="245">
        <v>46056</v>
      </c>
      <c r="R615" s="160">
        <v>46081</v>
      </c>
      <c r="S615" s="311">
        <v>3000000</v>
      </c>
      <c r="T615" s="102">
        <v>46082</v>
      </c>
      <c r="U615" s="102">
        <v>46112</v>
      </c>
      <c r="V615" s="311">
        <v>3000000</v>
      </c>
      <c r="W615" s="160">
        <v>46113</v>
      </c>
      <c r="X615" s="160">
        <v>46142</v>
      </c>
      <c r="Y615" s="311">
        <v>3000000</v>
      </c>
      <c r="Z615" s="160">
        <v>46143</v>
      </c>
      <c r="AA615" s="160">
        <v>46173</v>
      </c>
      <c r="AB615" s="311">
        <v>3000000</v>
      </c>
      <c r="AC615" s="160">
        <v>46174</v>
      </c>
      <c r="AD615" s="160">
        <v>46203</v>
      </c>
      <c r="AE615" s="330">
        <v>3200000</v>
      </c>
      <c r="AF615" s="160">
        <v>46204</v>
      </c>
      <c r="AG615" s="160">
        <v>46236</v>
      </c>
      <c r="AH615" s="311"/>
      <c r="AI615" s="230"/>
      <c r="AJ615" s="169"/>
      <c r="AK615" s="311"/>
      <c r="AL615" s="170"/>
      <c r="AM615" s="170"/>
      <c r="AN615" s="311"/>
      <c r="AO615" s="331"/>
      <c r="AP615" s="331"/>
      <c r="AQ615" s="311"/>
      <c r="AR615" s="331"/>
      <c r="AS615" s="331"/>
      <c r="AT615" s="311"/>
      <c r="AU615" s="331"/>
      <c r="AV615" s="331"/>
      <c r="BI615" s="163" t="s">
        <v>270</v>
      </c>
      <c r="BJ615" s="163" t="s">
        <v>713</v>
      </c>
      <c r="BK615" s="157" t="s">
        <v>2911</v>
      </c>
      <c r="BL615" s="138">
        <v>212</v>
      </c>
      <c r="BM615" s="160">
        <v>46051</v>
      </c>
      <c r="BN615" s="176">
        <v>885000000</v>
      </c>
      <c r="BO615" s="158">
        <v>677</v>
      </c>
      <c r="BP615" s="160">
        <v>46051</v>
      </c>
      <c r="BQ615" s="172">
        <v>18000000</v>
      </c>
      <c r="CS615" s="325" t="s">
        <v>2970</v>
      </c>
      <c r="CT615" s="337">
        <v>1006944262</v>
      </c>
      <c r="CU615" s="158">
        <v>329</v>
      </c>
      <c r="CV615" s="158" t="s">
        <v>2913</v>
      </c>
      <c r="CY615" s="138">
        <v>8299</v>
      </c>
      <c r="CZ615" s="138" t="s">
        <v>290</v>
      </c>
      <c r="DA615" s="283">
        <f t="shared" si="30"/>
        <v>18000000</v>
      </c>
      <c r="DB615" s="284">
        <f t="shared" si="31"/>
        <v>0</v>
      </c>
      <c r="DC615" s="283">
        <f t="shared" si="32"/>
        <v>0</v>
      </c>
      <c r="DZ615" s="199" t="s">
        <v>2971</v>
      </c>
      <c r="EA615" s="238"/>
    </row>
    <row r="616" spans="1:131" hidden="1" x14ac:dyDescent="0.2">
      <c r="A616" s="315" t="s">
        <v>2905</v>
      </c>
      <c r="B616" s="306" t="s">
        <v>2972</v>
      </c>
      <c r="C616" s="313">
        <v>1006775416</v>
      </c>
      <c r="D616" s="306" t="s">
        <v>2973</v>
      </c>
      <c r="E616" s="315" t="s">
        <v>291</v>
      </c>
      <c r="F616" s="315" t="s">
        <v>2908</v>
      </c>
      <c r="G616" s="308">
        <v>46051</v>
      </c>
      <c r="H616" s="321">
        <v>77000000</v>
      </c>
      <c r="I616" s="315" t="s">
        <v>2909</v>
      </c>
      <c r="J616" s="308">
        <v>46056</v>
      </c>
      <c r="K616" s="308">
        <v>46388</v>
      </c>
      <c r="L616" s="158">
        <v>4448919</v>
      </c>
      <c r="M616" s="158" t="s">
        <v>2910</v>
      </c>
      <c r="N616" s="308">
        <v>46056</v>
      </c>
      <c r="O616" s="322">
        <v>11</v>
      </c>
      <c r="P616" s="309">
        <v>6533333</v>
      </c>
      <c r="Q616" s="245">
        <v>46056</v>
      </c>
      <c r="R616" s="160">
        <v>46081</v>
      </c>
      <c r="S616" s="311">
        <v>7000000</v>
      </c>
      <c r="T616" s="102">
        <v>46082</v>
      </c>
      <c r="U616" s="102">
        <v>46112</v>
      </c>
      <c r="V616" s="311">
        <v>7000000</v>
      </c>
      <c r="W616" s="160">
        <v>46113</v>
      </c>
      <c r="X616" s="160">
        <v>46142</v>
      </c>
      <c r="Y616" s="311">
        <v>7000000</v>
      </c>
      <c r="Z616" s="160">
        <v>46143</v>
      </c>
      <c r="AA616" s="160">
        <v>46173</v>
      </c>
      <c r="AB616" s="311">
        <v>7000000</v>
      </c>
      <c r="AC616" s="160">
        <v>46174</v>
      </c>
      <c r="AD616" s="160">
        <v>46203</v>
      </c>
      <c r="AE616" s="311">
        <v>7000000</v>
      </c>
      <c r="AF616" s="160">
        <v>46204</v>
      </c>
      <c r="AG616" s="160">
        <v>46234</v>
      </c>
      <c r="AH616" s="311">
        <v>7000000</v>
      </c>
      <c r="AI616" s="160">
        <v>46235</v>
      </c>
      <c r="AJ616" s="160">
        <v>46265</v>
      </c>
      <c r="AK616" s="311">
        <v>7000000</v>
      </c>
      <c r="AL616" s="161">
        <v>46266</v>
      </c>
      <c r="AM616" s="161">
        <v>46295</v>
      </c>
      <c r="AN616" s="311">
        <v>7000000</v>
      </c>
      <c r="AO616" s="323">
        <v>46296</v>
      </c>
      <c r="AP616" s="323">
        <v>46326</v>
      </c>
      <c r="AQ616" s="311">
        <v>7000000</v>
      </c>
      <c r="AR616" s="323">
        <v>46327</v>
      </c>
      <c r="AS616" s="323">
        <v>46356</v>
      </c>
      <c r="AT616" s="321">
        <v>7466667</v>
      </c>
      <c r="AU616" s="324">
        <v>46357</v>
      </c>
      <c r="AV616" s="323">
        <v>46388</v>
      </c>
      <c r="BI616" s="163" t="s">
        <v>270</v>
      </c>
      <c r="BJ616" s="163" t="s">
        <v>713</v>
      </c>
      <c r="BK616" s="157" t="s">
        <v>2911</v>
      </c>
      <c r="BL616" s="138">
        <v>212</v>
      </c>
      <c r="BM616" s="160">
        <v>46051</v>
      </c>
      <c r="BN616" s="176">
        <v>885000000</v>
      </c>
      <c r="BO616" s="158">
        <v>678</v>
      </c>
      <c r="BP616" s="160">
        <v>46051</v>
      </c>
      <c r="BQ616" s="172">
        <v>77000000</v>
      </c>
      <c r="CS616" s="325" t="s">
        <v>2929</v>
      </c>
      <c r="CT616" s="167">
        <v>1006775416</v>
      </c>
      <c r="CU616" s="158">
        <v>329</v>
      </c>
      <c r="CV616" s="158" t="s">
        <v>2913</v>
      </c>
      <c r="CY616" s="164">
        <v>7490</v>
      </c>
      <c r="CZ616" s="159" t="s">
        <v>290</v>
      </c>
      <c r="DA616" s="283">
        <f t="shared" si="30"/>
        <v>77000000</v>
      </c>
      <c r="DB616" s="284">
        <f t="shared" si="31"/>
        <v>0</v>
      </c>
      <c r="DC616" s="283">
        <f t="shared" si="32"/>
        <v>0</v>
      </c>
      <c r="DZ616" s="199" t="s">
        <v>2974</v>
      </c>
      <c r="EA616" s="238"/>
    </row>
    <row r="617" spans="1:131" hidden="1" x14ac:dyDescent="0.2">
      <c r="A617" s="315" t="s">
        <v>2905</v>
      </c>
      <c r="B617" s="306" t="s">
        <v>2975</v>
      </c>
      <c r="C617" s="313">
        <v>1113645631</v>
      </c>
      <c r="D617" s="315" t="s">
        <v>2976</v>
      </c>
      <c r="E617" s="315" t="s">
        <v>291</v>
      </c>
      <c r="F617" s="315" t="s">
        <v>2908</v>
      </c>
      <c r="G617" s="308">
        <v>46051</v>
      </c>
      <c r="H617" s="321">
        <v>55000000</v>
      </c>
      <c r="I617" s="315" t="s">
        <v>2909</v>
      </c>
      <c r="J617" s="308">
        <v>46056</v>
      </c>
      <c r="K617" s="308">
        <v>46388</v>
      </c>
      <c r="L617" s="158">
        <v>4449249</v>
      </c>
      <c r="M617" s="158" t="s">
        <v>2910</v>
      </c>
      <c r="N617" s="308">
        <v>46056</v>
      </c>
      <c r="O617" s="322">
        <v>11</v>
      </c>
      <c r="P617" s="309">
        <v>4666667</v>
      </c>
      <c r="Q617" s="245">
        <v>46056</v>
      </c>
      <c r="R617" s="160">
        <v>46081</v>
      </c>
      <c r="S617" s="311">
        <v>5000000</v>
      </c>
      <c r="T617" s="102">
        <v>46082</v>
      </c>
      <c r="U617" s="102">
        <v>46112</v>
      </c>
      <c r="V617" s="311">
        <v>5000000</v>
      </c>
      <c r="W617" s="160">
        <v>46113</v>
      </c>
      <c r="X617" s="160">
        <v>46142</v>
      </c>
      <c r="Y617" s="311">
        <v>5000000</v>
      </c>
      <c r="Z617" s="160">
        <v>46143</v>
      </c>
      <c r="AA617" s="160">
        <v>46173</v>
      </c>
      <c r="AB617" s="311">
        <v>5000000</v>
      </c>
      <c r="AC617" s="160">
        <v>46174</v>
      </c>
      <c r="AD617" s="160">
        <v>46203</v>
      </c>
      <c r="AE617" s="311">
        <v>5000000</v>
      </c>
      <c r="AF617" s="160">
        <v>46204</v>
      </c>
      <c r="AG617" s="160">
        <v>46234</v>
      </c>
      <c r="AH617" s="311">
        <v>5000000</v>
      </c>
      <c r="AI617" s="160">
        <v>46235</v>
      </c>
      <c r="AJ617" s="160">
        <v>46265</v>
      </c>
      <c r="AK617" s="311">
        <v>5000000</v>
      </c>
      <c r="AL617" s="161">
        <v>46266</v>
      </c>
      <c r="AM617" s="161">
        <v>46295</v>
      </c>
      <c r="AN617" s="311">
        <v>5000000</v>
      </c>
      <c r="AO617" s="323">
        <v>46296</v>
      </c>
      <c r="AP617" s="323">
        <v>46326</v>
      </c>
      <c r="AQ617" s="311">
        <v>5000000</v>
      </c>
      <c r="AR617" s="323">
        <v>46327</v>
      </c>
      <c r="AS617" s="323">
        <v>46356</v>
      </c>
      <c r="AT617" s="321">
        <v>5333333</v>
      </c>
      <c r="AU617" s="324">
        <v>46357</v>
      </c>
      <c r="AV617" s="323">
        <v>46388</v>
      </c>
      <c r="BI617" s="163" t="s">
        <v>270</v>
      </c>
      <c r="BJ617" s="163" t="s">
        <v>713</v>
      </c>
      <c r="BK617" s="157" t="s">
        <v>2911</v>
      </c>
      <c r="BL617" s="138">
        <v>212</v>
      </c>
      <c r="BM617" s="160">
        <v>46051</v>
      </c>
      <c r="BN617" s="176">
        <v>885000000</v>
      </c>
      <c r="BO617" s="158">
        <v>679</v>
      </c>
      <c r="BP617" s="160">
        <v>46051</v>
      </c>
      <c r="BQ617" s="172">
        <v>55000000</v>
      </c>
      <c r="CS617" s="325" t="s">
        <v>2977</v>
      </c>
      <c r="CT617" s="338">
        <v>1113645631</v>
      </c>
      <c r="CU617" s="158">
        <v>329</v>
      </c>
      <c r="CV617" s="158" t="s">
        <v>2913</v>
      </c>
      <c r="CY617" s="164">
        <v>7020</v>
      </c>
      <c r="CZ617" s="159" t="s">
        <v>289</v>
      </c>
      <c r="DA617" s="283">
        <f t="shared" si="30"/>
        <v>55000000</v>
      </c>
      <c r="DB617" s="284">
        <f t="shared" si="31"/>
        <v>0</v>
      </c>
      <c r="DC617" s="283">
        <f t="shared" si="32"/>
        <v>0</v>
      </c>
      <c r="DZ617" s="199" t="s">
        <v>2978</v>
      </c>
      <c r="EA617" s="238"/>
    </row>
    <row r="618" spans="1:131" hidden="1" x14ac:dyDescent="0.2">
      <c r="A618" s="306"/>
      <c r="B618" s="306" t="s">
        <v>2979</v>
      </c>
      <c r="C618" s="307">
        <v>86048346</v>
      </c>
      <c r="D618" s="306" t="s">
        <v>2980</v>
      </c>
      <c r="E618" s="306" t="s">
        <v>292</v>
      </c>
      <c r="F618" s="306" t="s">
        <v>2981</v>
      </c>
      <c r="G618" s="308">
        <v>46051</v>
      </c>
      <c r="H618" s="309">
        <v>35100000</v>
      </c>
      <c r="I618" s="306" t="s">
        <v>2799</v>
      </c>
      <c r="J618" s="308">
        <v>46051</v>
      </c>
      <c r="K618" s="308">
        <v>46323</v>
      </c>
      <c r="L618" s="306" t="s">
        <v>288</v>
      </c>
      <c r="M618" s="306" t="s">
        <v>288</v>
      </c>
      <c r="N618" s="306" t="s">
        <v>288</v>
      </c>
      <c r="O618" s="138">
        <v>9</v>
      </c>
      <c r="P618" s="339">
        <v>4160000</v>
      </c>
      <c r="Q618" s="169">
        <v>46051</v>
      </c>
      <c r="R618" s="160">
        <v>46081</v>
      </c>
      <c r="S618" s="310">
        <v>3900000</v>
      </c>
      <c r="T618" s="102">
        <v>46082</v>
      </c>
      <c r="U618" s="102">
        <v>46112</v>
      </c>
      <c r="V618" s="310">
        <v>3900000</v>
      </c>
      <c r="W618" s="160">
        <v>46113</v>
      </c>
      <c r="X618" s="160">
        <v>46142</v>
      </c>
      <c r="Y618" s="310">
        <v>3900000</v>
      </c>
      <c r="Z618" s="160">
        <v>46143</v>
      </c>
      <c r="AA618" s="160">
        <v>46173</v>
      </c>
      <c r="AB618" s="310">
        <v>3900000</v>
      </c>
      <c r="AC618" s="160">
        <v>46174</v>
      </c>
      <c r="AD618" s="160">
        <v>46203</v>
      </c>
      <c r="AE618" s="310">
        <v>3900000</v>
      </c>
      <c r="AF618" s="160">
        <v>46204</v>
      </c>
      <c r="AG618" s="160">
        <v>46234</v>
      </c>
      <c r="AH618" s="310">
        <v>3900000</v>
      </c>
      <c r="AI618" s="160">
        <v>46235</v>
      </c>
      <c r="AJ618" s="160">
        <v>46265</v>
      </c>
      <c r="AK618" s="310">
        <v>3900000</v>
      </c>
      <c r="AL618" s="161">
        <v>46266</v>
      </c>
      <c r="AM618" s="161">
        <v>46295</v>
      </c>
      <c r="AN618" s="310">
        <v>3640000</v>
      </c>
      <c r="AO618" s="161">
        <v>46296</v>
      </c>
      <c r="AP618" s="161">
        <v>46323</v>
      </c>
      <c r="AQ618" s="310"/>
      <c r="AR618" s="170"/>
      <c r="AS618" s="170"/>
      <c r="AT618" s="332"/>
      <c r="AU618" s="170"/>
      <c r="AV618" s="170"/>
      <c r="BI618" s="165" t="s">
        <v>277</v>
      </c>
      <c r="BJ618" s="163" t="s">
        <v>2833</v>
      </c>
      <c r="BK618" s="158" t="s">
        <v>2834</v>
      </c>
      <c r="BL618" s="138">
        <v>199</v>
      </c>
      <c r="BM618" s="160">
        <v>46051</v>
      </c>
      <c r="BN618" s="176">
        <v>35100000</v>
      </c>
      <c r="BO618" s="158">
        <v>606</v>
      </c>
      <c r="BP618" s="160">
        <v>46051</v>
      </c>
      <c r="BQ618" s="172">
        <v>35100000</v>
      </c>
      <c r="CS618" s="166" t="s">
        <v>2982</v>
      </c>
      <c r="CT618" s="99">
        <v>86048346</v>
      </c>
      <c r="CU618" s="158">
        <v>524</v>
      </c>
      <c r="CV618" s="158" t="s">
        <v>803</v>
      </c>
      <c r="CY618" s="138">
        <v>8299</v>
      </c>
      <c r="CZ618" s="138" t="s">
        <v>290</v>
      </c>
      <c r="DA618" s="283">
        <f t="shared" si="30"/>
        <v>35100000</v>
      </c>
      <c r="DB618" s="284">
        <f t="shared" si="31"/>
        <v>0</v>
      </c>
      <c r="DC618" s="283">
        <f t="shared" si="32"/>
        <v>0</v>
      </c>
      <c r="DZ618" s="159" t="s">
        <v>2983</v>
      </c>
      <c r="EA618" s="158"/>
    </row>
    <row r="619" spans="1:131" hidden="1" x14ac:dyDescent="0.2">
      <c r="A619" s="306"/>
      <c r="B619" s="306" t="s">
        <v>2984</v>
      </c>
      <c r="C619" s="307">
        <v>1006776461</v>
      </c>
      <c r="D619" s="306" t="s">
        <v>2985</v>
      </c>
      <c r="E619" s="306" t="s">
        <v>292</v>
      </c>
      <c r="F619" s="306" t="s">
        <v>2986</v>
      </c>
      <c r="G619" s="308">
        <v>46051</v>
      </c>
      <c r="H619" s="309">
        <v>13357807</v>
      </c>
      <c r="I619" s="306" t="s">
        <v>2613</v>
      </c>
      <c r="J619" s="308">
        <v>46051</v>
      </c>
      <c r="K619" s="308">
        <v>46218</v>
      </c>
      <c r="L619" s="306" t="s">
        <v>288</v>
      </c>
      <c r="M619" s="306" t="s">
        <v>288</v>
      </c>
      <c r="N619" s="306" t="s">
        <v>288</v>
      </c>
      <c r="O619" s="138">
        <v>6</v>
      </c>
      <c r="P619" s="310">
        <v>2559580</v>
      </c>
      <c r="Q619" s="169">
        <v>46051</v>
      </c>
      <c r="R619" s="160">
        <v>46081</v>
      </c>
      <c r="S619" s="310">
        <v>2399606</v>
      </c>
      <c r="T619" s="102">
        <v>46082</v>
      </c>
      <c r="U619" s="102">
        <v>46112</v>
      </c>
      <c r="V619" s="310">
        <v>2399606</v>
      </c>
      <c r="W619" s="160">
        <v>46113</v>
      </c>
      <c r="X619" s="160">
        <v>46142</v>
      </c>
      <c r="Y619" s="310">
        <v>2399606</v>
      </c>
      <c r="Z619" s="160">
        <v>46143</v>
      </c>
      <c r="AA619" s="160">
        <v>46173</v>
      </c>
      <c r="AB619" s="310">
        <v>2399606</v>
      </c>
      <c r="AC619" s="160">
        <v>46174</v>
      </c>
      <c r="AD619" s="160">
        <v>46203</v>
      </c>
      <c r="AE619" s="310">
        <v>1199803</v>
      </c>
      <c r="AF619" s="160">
        <v>46204</v>
      </c>
      <c r="AG619" s="160">
        <v>46218</v>
      </c>
      <c r="AH619" s="310"/>
      <c r="AI619" s="230"/>
      <c r="AJ619" s="169"/>
      <c r="AK619" s="310"/>
      <c r="AL619" s="170"/>
      <c r="AM619" s="170"/>
      <c r="AN619" s="310"/>
      <c r="AO619" s="159"/>
      <c r="AP619" s="159"/>
      <c r="AQ619" s="310"/>
      <c r="AR619" s="159"/>
      <c r="AS619" s="159"/>
      <c r="AT619" s="311"/>
      <c r="AU619" s="138"/>
      <c r="AV619" s="138"/>
      <c r="BI619" s="162" t="s">
        <v>278</v>
      </c>
      <c r="BJ619" s="158" t="s">
        <v>332</v>
      </c>
      <c r="BK619" s="162" t="s">
        <v>280</v>
      </c>
      <c r="BL619" s="138">
        <v>211</v>
      </c>
      <c r="BM619" s="160">
        <v>46051</v>
      </c>
      <c r="BN619" s="176">
        <v>340533542</v>
      </c>
      <c r="BO619" s="158">
        <v>641</v>
      </c>
      <c r="BP619" s="160">
        <v>46051</v>
      </c>
      <c r="BQ619" s="172">
        <v>13357807</v>
      </c>
      <c r="CS619" s="166" t="s">
        <v>1085</v>
      </c>
      <c r="CT619" s="167">
        <v>1006776461</v>
      </c>
      <c r="CU619" s="158">
        <v>232</v>
      </c>
      <c r="CV619" s="158" t="s">
        <v>2987</v>
      </c>
      <c r="CY619" s="138">
        <v>8299</v>
      </c>
      <c r="CZ619" s="138" t="s">
        <v>290</v>
      </c>
      <c r="DA619" s="283">
        <f t="shared" si="30"/>
        <v>13357807</v>
      </c>
      <c r="DB619" s="284">
        <f t="shared" si="31"/>
        <v>0</v>
      </c>
      <c r="DC619" s="283">
        <f t="shared" si="32"/>
        <v>0</v>
      </c>
      <c r="DZ619" s="312" t="s">
        <v>2988</v>
      </c>
      <c r="EA619" s="158" t="s">
        <v>282</v>
      </c>
    </row>
    <row r="620" spans="1:131" hidden="1" x14ac:dyDescent="0.2">
      <c r="A620" s="316"/>
      <c r="B620" s="306" t="s">
        <v>2989</v>
      </c>
      <c r="C620" s="307">
        <v>1121888405</v>
      </c>
      <c r="D620" s="306" t="s">
        <v>2990</v>
      </c>
      <c r="E620" s="306" t="s">
        <v>291</v>
      </c>
      <c r="F620" s="306" t="s">
        <v>2991</v>
      </c>
      <c r="G620" s="308">
        <v>46051</v>
      </c>
      <c r="H620" s="309">
        <v>16938385</v>
      </c>
      <c r="I620" s="306" t="s">
        <v>296</v>
      </c>
      <c r="J620" s="308">
        <v>46051</v>
      </c>
      <c r="K620" s="308">
        <v>46201</v>
      </c>
      <c r="L620" s="306" t="s">
        <v>288</v>
      </c>
      <c r="M620" s="306" t="s">
        <v>288</v>
      </c>
      <c r="N620" s="306" t="s">
        <v>288</v>
      </c>
      <c r="O620" s="138">
        <v>5</v>
      </c>
      <c r="P620" s="310">
        <v>3613522</v>
      </c>
      <c r="Q620" s="169">
        <v>46051</v>
      </c>
      <c r="R620" s="160">
        <v>46081</v>
      </c>
      <c r="S620" s="310">
        <v>3387677</v>
      </c>
      <c r="T620" s="102">
        <v>46082</v>
      </c>
      <c r="U620" s="102">
        <v>46112</v>
      </c>
      <c r="V620" s="310">
        <v>3387677</v>
      </c>
      <c r="W620" s="160">
        <v>46113</v>
      </c>
      <c r="X620" s="160">
        <v>46142</v>
      </c>
      <c r="Y620" s="310">
        <v>3387677</v>
      </c>
      <c r="Z620" s="160">
        <v>46143</v>
      </c>
      <c r="AA620" s="160">
        <v>46173</v>
      </c>
      <c r="AB620" s="310">
        <v>3161832</v>
      </c>
      <c r="AC620" s="160">
        <v>46174</v>
      </c>
      <c r="AD620" s="160">
        <v>46201</v>
      </c>
      <c r="AE620" s="310"/>
      <c r="AF620" s="160"/>
      <c r="AG620" s="160"/>
      <c r="AH620" s="310"/>
      <c r="AI620" s="230"/>
      <c r="AJ620" s="169"/>
      <c r="AK620" s="310"/>
      <c r="AL620" s="170"/>
      <c r="AM620" s="170"/>
      <c r="AN620" s="310"/>
      <c r="AO620" s="170"/>
      <c r="AP620" s="170"/>
      <c r="AQ620" s="310"/>
      <c r="AR620" s="170"/>
      <c r="AS620" s="170"/>
      <c r="AT620" s="311"/>
      <c r="AU620" s="170"/>
      <c r="AV620" s="170"/>
      <c r="BI620" s="164" t="s">
        <v>271</v>
      </c>
      <c r="BJ620" s="108" t="s">
        <v>2992</v>
      </c>
      <c r="BK620" s="158" t="s">
        <v>2993</v>
      </c>
      <c r="BL620" s="138">
        <v>209</v>
      </c>
      <c r="BM620" s="160">
        <v>46051</v>
      </c>
      <c r="BN620" s="176">
        <v>16938385</v>
      </c>
      <c r="BO620" s="158">
        <v>619</v>
      </c>
      <c r="BP620" s="160">
        <v>46051</v>
      </c>
      <c r="BQ620" s="172">
        <v>16938385</v>
      </c>
      <c r="CS620" s="166" t="s">
        <v>2994</v>
      </c>
      <c r="CT620" s="99">
        <v>1121888405</v>
      </c>
      <c r="CU620" s="158">
        <v>559</v>
      </c>
      <c r="CV620" s="158" t="s">
        <v>2995</v>
      </c>
      <c r="CY620" s="138">
        <v>8299</v>
      </c>
      <c r="CZ620" s="138" t="s">
        <v>290</v>
      </c>
      <c r="DA620" s="283">
        <f t="shared" si="30"/>
        <v>16938385</v>
      </c>
      <c r="DB620" s="284">
        <f t="shared" si="31"/>
        <v>0</v>
      </c>
      <c r="DC620" s="283">
        <f t="shared" si="32"/>
        <v>0</v>
      </c>
      <c r="DZ620" s="159" t="s">
        <v>2996</v>
      </c>
      <c r="EA620" s="158"/>
    </row>
    <row r="621" spans="1:131" hidden="1" x14ac:dyDescent="0.2">
      <c r="A621" s="306"/>
      <c r="B621" s="306" t="s">
        <v>2997</v>
      </c>
      <c r="C621" s="307">
        <v>1121893344</v>
      </c>
      <c r="D621" s="306" t="s">
        <v>2998</v>
      </c>
      <c r="E621" s="306" t="s">
        <v>291</v>
      </c>
      <c r="F621" s="306" t="s">
        <v>2030</v>
      </c>
      <c r="G621" s="308">
        <v>46051</v>
      </c>
      <c r="H621" s="309">
        <v>18858069</v>
      </c>
      <c r="I621" s="306" t="s">
        <v>2613</v>
      </c>
      <c r="J621" s="308">
        <v>46051</v>
      </c>
      <c r="K621" s="308">
        <v>46218</v>
      </c>
      <c r="L621" s="306" t="s">
        <v>288</v>
      </c>
      <c r="M621" s="306" t="s">
        <v>288</v>
      </c>
      <c r="N621" s="306" t="s">
        <v>288</v>
      </c>
      <c r="O621" s="138">
        <v>6</v>
      </c>
      <c r="P621" s="310">
        <v>3613522</v>
      </c>
      <c r="Q621" s="169">
        <v>46051</v>
      </c>
      <c r="R621" s="160">
        <v>46081</v>
      </c>
      <c r="S621" s="310">
        <v>3387677</v>
      </c>
      <c r="T621" s="102">
        <v>46082</v>
      </c>
      <c r="U621" s="102">
        <v>46112</v>
      </c>
      <c r="V621" s="310">
        <v>3387677</v>
      </c>
      <c r="W621" s="160">
        <v>46113</v>
      </c>
      <c r="X621" s="160">
        <v>46142</v>
      </c>
      <c r="Y621" s="310">
        <v>3387677</v>
      </c>
      <c r="Z621" s="160">
        <v>46143</v>
      </c>
      <c r="AA621" s="160">
        <v>46173</v>
      </c>
      <c r="AB621" s="310">
        <v>3387677</v>
      </c>
      <c r="AC621" s="160">
        <v>46174</v>
      </c>
      <c r="AD621" s="160">
        <v>46203</v>
      </c>
      <c r="AE621" s="310">
        <v>1693839</v>
      </c>
      <c r="AF621" s="160">
        <v>46204</v>
      </c>
      <c r="AG621" s="160">
        <v>46218</v>
      </c>
      <c r="AH621" s="310"/>
      <c r="AI621" s="230"/>
      <c r="AJ621" s="169"/>
      <c r="AK621" s="310"/>
      <c r="AL621" s="170"/>
      <c r="AM621" s="170"/>
      <c r="AN621" s="310"/>
      <c r="AO621" s="138"/>
      <c r="AP621" s="138"/>
      <c r="AQ621" s="310"/>
      <c r="AR621" s="138"/>
      <c r="AS621" s="138"/>
      <c r="AT621" s="311"/>
      <c r="AU621" s="138"/>
      <c r="AV621" s="138"/>
      <c r="BI621" s="157" t="s">
        <v>270</v>
      </c>
      <c r="BJ621" s="158" t="s">
        <v>713</v>
      </c>
      <c r="BK621" s="157" t="s">
        <v>346</v>
      </c>
      <c r="BL621" s="138">
        <v>207</v>
      </c>
      <c r="BM621" s="160">
        <v>46051</v>
      </c>
      <c r="BN621" s="176">
        <v>240367414</v>
      </c>
      <c r="BO621" s="158">
        <v>634</v>
      </c>
      <c r="BP621" s="160">
        <v>46051</v>
      </c>
      <c r="BQ621" s="172">
        <v>18858069</v>
      </c>
      <c r="CS621" s="151" t="s">
        <v>2999</v>
      </c>
      <c r="CT621" s="167">
        <v>1121893344</v>
      </c>
      <c r="CU621" s="158">
        <v>562</v>
      </c>
      <c r="CV621" s="158" t="s">
        <v>782</v>
      </c>
      <c r="CY621" s="164">
        <v>8220</v>
      </c>
      <c r="CZ621" s="159" t="s">
        <v>290</v>
      </c>
      <c r="DA621" s="283">
        <f t="shared" si="30"/>
        <v>18858069</v>
      </c>
      <c r="DB621" s="284">
        <f t="shared" si="31"/>
        <v>0</v>
      </c>
      <c r="DC621" s="283">
        <f t="shared" si="32"/>
        <v>0</v>
      </c>
      <c r="DZ621" s="159" t="s">
        <v>3000</v>
      </c>
      <c r="EA621" s="163"/>
    </row>
    <row r="622" spans="1:131" s="373" customFormat="1" x14ac:dyDescent="0.2">
      <c r="A622" s="348" t="s">
        <v>3012</v>
      </c>
      <c r="B622" s="348" t="s">
        <v>3010</v>
      </c>
      <c r="C622" s="349">
        <v>1006775039</v>
      </c>
      <c r="D622" s="350" t="s">
        <v>3008</v>
      </c>
      <c r="E622" s="348" t="s">
        <v>292</v>
      </c>
      <c r="F622" s="348" t="s">
        <v>635</v>
      </c>
      <c r="G622" s="351">
        <v>46080</v>
      </c>
      <c r="H622" s="345">
        <v>11118175</v>
      </c>
      <c r="I622" s="348" t="s">
        <v>2624</v>
      </c>
      <c r="J622" s="352">
        <v>46080</v>
      </c>
      <c r="K622" s="351">
        <v>46218</v>
      </c>
      <c r="L622" s="348" t="s">
        <v>288</v>
      </c>
      <c r="M622" s="348" t="s">
        <v>288</v>
      </c>
      <c r="N622" s="348" t="s">
        <v>288</v>
      </c>
      <c r="O622" s="350">
        <v>5</v>
      </c>
      <c r="P622" s="345">
        <v>2719554</v>
      </c>
      <c r="Q622" s="352">
        <v>46080</v>
      </c>
      <c r="R622" s="353">
        <v>46112</v>
      </c>
      <c r="S622" s="345">
        <v>2399606</v>
      </c>
      <c r="T622" s="354">
        <v>46113</v>
      </c>
      <c r="U622" s="354">
        <v>46142</v>
      </c>
      <c r="V622" s="345">
        <v>2399606</v>
      </c>
      <c r="W622" s="354">
        <v>46143</v>
      </c>
      <c r="X622" s="354">
        <v>46173</v>
      </c>
      <c r="Y622" s="345">
        <v>2399606</v>
      </c>
      <c r="Z622" s="354">
        <v>46174</v>
      </c>
      <c r="AA622" s="354">
        <v>46203</v>
      </c>
      <c r="AB622" s="346">
        <v>1199803</v>
      </c>
      <c r="AC622" s="354">
        <v>46204</v>
      </c>
      <c r="AD622" s="354">
        <v>46218</v>
      </c>
      <c r="AE622" s="355"/>
      <c r="AF622" s="356"/>
      <c r="AG622" s="356"/>
      <c r="AH622" s="355"/>
      <c r="AI622" s="356"/>
      <c r="AJ622" s="356"/>
      <c r="AK622" s="355"/>
      <c r="AL622" s="356"/>
      <c r="AM622" s="356"/>
      <c r="AN622" s="355"/>
      <c r="AO622" s="356"/>
      <c r="AP622" s="356"/>
      <c r="AQ622" s="355"/>
      <c r="AR622" s="356"/>
      <c r="AS622" s="356"/>
      <c r="AT622" s="355"/>
      <c r="AU622" s="356"/>
      <c r="AV622" s="356"/>
      <c r="AW622" s="355"/>
      <c r="AX622" s="356"/>
      <c r="AY622" s="356"/>
      <c r="AZ622" s="356"/>
      <c r="BA622" s="356"/>
      <c r="BB622" s="356"/>
      <c r="BC622" s="356"/>
      <c r="BD622" s="356"/>
      <c r="BE622" s="356"/>
      <c r="BF622" s="356"/>
      <c r="BG622" s="356"/>
      <c r="BH622" s="356"/>
      <c r="BI622" s="357" t="s">
        <v>278</v>
      </c>
      <c r="BJ622" s="358" t="s">
        <v>332</v>
      </c>
      <c r="BK622" s="357" t="s">
        <v>280</v>
      </c>
      <c r="BL622" s="350">
        <v>91</v>
      </c>
      <c r="BM622" s="354">
        <v>46043</v>
      </c>
      <c r="BN622" s="359">
        <v>2160201100</v>
      </c>
      <c r="BO622" s="360">
        <v>1742</v>
      </c>
      <c r="BP622" s="354" t="s">
        <v>3013</v>
      </c>
      <c r="BQ622" s="361">
        <v>11118175</v>
      </c>
      <c r="BR622" s="362"/>
      <c r="BS622" s="363"/>
      <c r="BT622" s="356"/>
      <c r="BU622" s="356"/>
      <c r="BV622" s="356"/>
      <c r="BW622" s="356"/>
      <c r="BX622" s="356"/>
      <c r="BY622" s="364"/>
      <c r="BZ622" s="355"/>
      <c r="CA622" s="356"/>
      <c r="CB622" s="356"/>
      <c r="CC622" s="355"/>
      <c r="CD622" s="356"/>
      <c r="CE622" s="356"/>
      <c r="CF622" s="365"/>
      <c r="CG622" s="365"/>
      <c r="CH622" s="365"/>
      <c r="CI622" s="365"/>
      <c r="CJ622" s="365"/>
      <c r="CK622" s="365"/>
      <c r="CL622" s="365"/>
      <c r="CM622" s="365"/>
      <c r="CN622" s="365"/>
      <c r="CO622" s="365"/>
      <c r="CP622" s="365"/>
      <c r="CQ622" s="400">
        <v>1</v>
      </c>
      <c r="CR622" s="363">
        <f>G622</f>
        <v>46080</v>
      </c>
      <c r="CS622" s="366" t="s">
        <v>738</v>
      </c>
      <c r="CT622" s="367">
        <v>1006775039</v>
      </c>
      <c r="CU622" s="360">
        <v>206</v>
      </c>
      <c r="CV622" s="360" t="s">
        <v>789</v>
      </c>
      <c r="CW622" s="356"/>
      <c r="CX622" s="356"/>
      <c r="CY622" s="368">
        <v>8299</v>
      </c>
      <c r="CZ622" s="368" t="s">
        <v>290</v>
      </c>
      <c r="DA622" s="369">
        <f t="shared" si="30"/>
        <v>11118175</v>
      </c>
      <c r="DB622" s="370">
        <f t="shared" si="31"/>
        <v>0</v>
      </c>
      <c r="DC622" s="369">
        <f t="shared" si="32"/>
        <v>0</v>
      </c>
      <c r="DD622" s="356"/>
      <c r="DE622" s="356"/>
      <c r="DF622" s="356"/>
      <c r="DG622" s="356"/>
      <c r="DH622" s="356"/>
      <c r="DI622" s="356"/>
      <c r="DJ622" s="356"/>
      <c r="DK622" s="356"/>
      <c r="DL622" s="356"/>
      <c r="DM622" s="356"/>
      <c r="DN622" s="356"/>
      <c r="DO622" s="356"/>
      <c r="DP622" s="356"/>
      <c r="DQ622" s="356"/>
      <c r="DR622" s="356"/>
      <c r="DS622" s="356"/>
      <c r="DT622" s="356"/>
      <c r="DU622" s="356"/>
      <c r="DV622" s="356"/>
      <c r="DW622" s="356"/>
      <c r="DX622" s="356"/>
      <c r="DY622" s="356"/>
      <c r="DZ622" s="371" t="s">
        <v>3009</v>
      </c>
      <c r="EA622" s="372" t="s">
        <v>271</v>
      </c>
    </row>
    <row r="623" spans="1:131" s="373" customFormat="1" x14ac:dyDescent="0.2">
      <c r="A623" s="342" t="s">
        <v>3012</v>
      </c>
      <c r="B623" s="342" t="s">
        <v>3014</v>
      </c>
      <c r="C623" s="374">
        <v>1120368055</v>
      </c>
      <c r="D623" s="375" t="s">
        <v>3015</v>
      </c>
      <c r="E623" s="342" t="s">
        <v>292</v>
      </c>
      <c r="F623" s="342" t="s">
        <v>2687</v>
      </c>
      <c r="G623" s="343">
        <v>46085</v>
      </c>
      <c r="H623" s="344">
        <v>8238647</v>
      </c>
      <c r="I623" s="342" t="s">
        <v>3016</v>
      </c>
      <c r="J623" s="343">
        <v>46085</v>
      </c>
      <c r="K623" s="343">
        <v>46189</v>
      </c>
      <c r="L623" s="342" t="s">
        <v>288</v>
      </c>
      <c r="M623" s="342" t="s">
        <v>288</v>
      </c>
      <c r="N623" s="342" t="s">
        <v>288</v>
      </c>
      <c r="O623" s="350">
        <v>4</v>
      </c>
      <c r="P623" s="345">
        <v>2159646</v>
      </c>
      <c r="Q623" s="353">
        <v>46085</v>
      </c>
      <c r="R623" s="353">
        <v>46112</v>
      </c>
      <c r="S623" s="345">
        <v>2399606</v>
      </c>
      <c r="T623" s="354">
        <v>46113</v>
      </c>
      <c r="U623" s="354">
        <v>46142</v>
      </c>
      <c r="V623" s="345">
        <v>2399606</v>
      </c>
      <c r="W623" s="354">
        <v>46143</v>
      </c>
      <c r="X623" s="354">
        <v>46173</v>
      </c>
      <c r="Y623" s="345">
        <v>1279789</v>
      </c>
      <c r="Z623" s="354">
        <v>46174</v>
      </c>
      <c r="AA623" s="354">
        <v>46189</v>
      </c>
      <c r="AB623" s="345"/>
      <c r="AC623" s="354"/>
      <c r="AD623" s="354"/>
      <c r="AE623" s="345"/>
      <c r="AF623" s="354"/>
      <c r="AG623" s="354"/>
      <c r="AH623" s="345"/>
      <c r="AI623" s="376"/>
      <c r="AJ623" s="352"/>
      <c r="AK623" s="345"/>
      <c r="AL623" s="355"/>
      <c r="AM623" s="355"/>
      <c r="AN623" s="345"/>
      <c r="AO623" s="350"/>
      <c r="AP623" s="350"/>
      <c r="AQ623" s="345"/>
      <c r="AR623" s="377"/>
      <c r="AS623" s="377"/>
      <c r="AT623" s="346"/>
      <c r="AU623" s="350"/>
      <c r="AV623" s="350"/>
      <c r="AW623" s="378"/>
      <c r="BI623" s="368" t="s">
        <v>278</v>
      </c>
      <c r="BJ623" s="360" t="s">
        <v>332</v>
      </c>
      <c r="BK623" s="368" t="s">
        <v>280</v>
      </c>
      <c r="BL623" s="350">
        <v>211</v>
      </c>
      <c r="BM623" s="354">
        <v>46051</v>
      </c>
      <c r="BN623" s="359">
        <v>340533542</v>
      </c>
      <c r="BO623" s="360">
        <v>1791</v>
      </c>
      <c r="BP623" s="354">
        <v>46085</v>
      </c>
      <c r="BQ623" s="361">
        <v>8238647</v>
      </c>
      <c r="BR623" s="379"/>
      <c r="BS623" s="380"/>
      <c r="BY623" s="381"/>
      <c r="BZ623" s="378"/>
      <c r="CC623" s="378"/>
      <c r="CF623" s="382"/>
      <c r="CG623" s="382"/>
      <c r="CH623" s="382"/>
      <c r="CI623" s="382"/>
      <c r="CJ623" s="382"/>
      <c r="CK623" s="382"/>
      <c r="CL623" s="382"/>
      <c r="CM623" s="382"/>
      <c r="CN623" s="382"/>
      <c r="CO623" s="382"/>
      <c r="CP623" s="382"/>
      <c r="CQ623" s="401">
        <v>1</v>
      </c>
      <c r="CR623" s="380">
        <f>J623</f>
        <v>46085</v>
      </c>
      <c r="CS623" s="383" t="s">
        <v>2688</v>
      </c>
      <c r="CT623" s="384">
        <v>1120368055</v>
      </c>
      <c r="CU623" s="360">
        <v>231</v>
      </c>
      <c r="CV623" s="360" t="s">
        <v>2689</v>
      </c>
      <c r="CY623" s="348">
        <v>7490</v>
      </c>
      <c r="CZ623" s="375" t="s">
        <v>290</v>
      </c>
      <c r="DA623" s="369">
        <f t="shared" si="30"/>
        <v>8238647</v>
      </c>
      <c r="DB623" s="370">
        <f t="shared" si="31"/>
        <v>0</v>
      </c>
      <c r="DC623" s="369">
        <f t="shared" si="32"/>
        <v>0</v>
      </c>
      <c r="DZ623" s="347" t="s">
        <v>3017</v>
      </c>
      <c r="EA623" s="360" t="s">
        <v>282</v>
      </c>
    </row>
    <row r="624" spans="1:131" s="391" customFormat="1" hidden="1" x14ac:dyDescent="0.2">
      <c r="A624" s="385"/>
      <c r="B624" s="386"/>
      <c r="C624" s="386"/>
      <c r="D624" s="385"/>
      <c r="E624" s="386"/>
      <c r="F624" s="386"/>
      <c r="G624" s="386"/>
      <c r="H624" s="387"/>
      <c r="I624" s="386"/>
      <c r="J624" s="386"/>
      <c r="K624" s="386"/>
      <c r="L624" s="386"/>
      <c r="M624" s="386"/>
      <c r="N624" s="386"/>
      <c r="O624" s="388"/>
      <c r="P624" s="389"/>
      <c r="Q624" s="388"/>
      <c r="R624" s="388"/>
      <c r="S624" s="389"/>
      <c r="T624" s="388"/>
      <c r="U624" s="388"/>
      <c r="V624" s="389"/>
      <c r="W624" s="388"/>
      <c r="X624" s="388"/>
      <c r="Y624" s="389"/>
      <c r="Z624" s="388"/>
      <c r="AA624" s="388"/>
      <c r="AB624" s="389"/>
      <c r="AC624" s="388"/>
      <c r="AD624" s="388"/>
      <c r="AE624" s="389"/>
      <c r="AF624" s="388"/>
      <c r="AG624" s="388"/>
      <c r="AH624" s="390"/>
      <c r="AK624" s="390"/>
      <c r="AN624" s="390"/>
      <c r="AQ624" s="390"/>
      <c r="AT624" s="390"/>
      <c r="AW624" s="390"/>
      <c r="BI624" s="388"/>
      <c r="BJ624" s="388"/>
      <c r="BK624" s="388"/>
      <c r="BL624" s="388"/>
      <c r="BM624" s="388"/>
      <c r="BN624" s="388"/>
      <c r="BO624" s="388"/>
      <c r="BP624" s="388"/>
      <c r="BQ624" s="388"/>
      <c r="BR624" s="392"/>
      <c r="BS624" s="393"/>
      <c r="BY624" s="394"/>
      <c r="BZ624" s="390"/>
      <c r="CC624" s="390"/>
      <c r="CF624" s="395"/>
      <c r="CG624" s="395"/>
      <c r="CH624" s="395"/>
      <c r="CI624" s="395"/>
      <c r="CJ624" s="395"/>
      <c r="CK624" s="395"/>
      <c r="CL624" s="395"/>
      <c r="CM624" s="395"/>
      <c r="CN624" s="395"/>
      <c r="CO624" s="395"/>
      <c r="CP624" s="395"/>
      <c r="CQ624" s="395"/>
      <c r="CR624" s="395"/>
      <c r="CS624" s="396"/>
      <c r="CT624" s="388"/>
      <c r="CU624" s="388"/>
      <c r="CV624" s="388"/>
      <c r="CY624" s="388"/>
      <c r="CZ624" s="388"/>
      <c r="DA624" s="397"/>
      <c r="DB624" s="332"/>
      <c r="DC624" s="397"/>
      <c r="DZ624" s="398"/>
      <c r="EA624" s="399"/>
    </row>
    <row r="625" spans="1:131" hidden="1" x14ac:dyDescent="0.2">
      <c r="A625" s="164"/>
      <c r="B625" s="164"/>
      <c r="C625" s="201"/>
      <c r="D625" s="164"/>
      <c r="E625" s="164"/>
      <c r="F625" s="164"/>
      <c r="G625" s="98"/>
      <c r="H625" s="105"/>
      <c r="I625" s="164"/>
      <c r="J625" s="98"/>
      <c r="K625" s="98"/>
      <c r="L625" s="164"/>
      <c r="M625" s="164"/>
      <c r="N625" s="164"/>
      <c r="O625" s="138"/>
      <c r="P625" s="105"/>
      <c r="Q625" s="169"/>
      <c r="R625" s="160"/>
      <c r="S625" s="103"/>
      <c r="T625" s="160"/>
      <c r="U625" s="160"/>
      <c r="V625" s="105"/>
      <c r="W625" s="160"/>
      <c r="X625" s="160"/>
      <c r="Y625" s="105"/>
      <c r="Z625" s="160"/>
      <c r="AA625" s="160"/>
      <c r="AB625" s="105"/>
      <c r="AC625" s="160"/>
      <c r="AD625" s="160"/>
      <c r="AE625" s="105"/>
      <c r="AF625" s="160"/>
      <c r="AG625" s="160"/>
      <c r="AH625" s="103"/>
      <c r="AI625" s="160"/>
      <c r="AJ625" s="160"/>
      <c r="BI625" s="158"/>
      <c r="BJ625" s="163"/>
      <c r="BK625" s="158"/>
      <c r="BL625" s="138"/>
      <c r="BM625" s="160"/>
      <c r="BN625" s="176"/>
      <c r="BO625" s="158"/>
      <c r="BP625" s="160"/>
      <c r="BQ625" s="172"/>
      <c r="CS625" s="166"/>
      <c r="CT625" s="167"/>
      <c r="CU625" s="158"/>
      <c r="CV625" s="158"/>
      <c r="CY625" s="162"/>
      <c r="CZ625" s="162"/>
      <c r="DA625" s="170"/>
      <c r="DB625" s="184"/>
      <c r="DC625" s="170"/>
      <c r="DZ625" s="234"/>
      <c r="EA625" s="108"/>
    </row>
    <row r="626" spans="1:131" hidden="1" x14ac:dyDescent="0.2">
      <c r="A626" s="164"/>
      <c r="B626" s="164"/>
      <c r="C626" s="201"/>
      <c r="D626" s="164"/>
      <c r="E626" s="164"/>
      <c r="F626" s="164"/>
      <c r="G626" s="98"/>
      <c r="H626" s="105"/>
      <c r="I626" s="164"/>
      <c r="J626" s="98"/>
      <c r="K626" s="98"/>
      <c r="L626" s="164"/>
      <c r="M626" s="164"/>
      <c r="N626" s="164"/>
      <c r="O626" s="138"/>
      <c r="P626" s="105"/>
      <c r="Q626" s="169"/>
      <c r="R626" s="160"/>
      <c r="S626" s="105"/>
      <c r="T626" s="160"/>
      <c r="U626" s="160"/>
      <c r="V626" s="105"/>
      <c r="W626" s="160"/>
      <c r="X626" s="160"/>
      <c r="Y626" s="105"/>
      <c r="Z626" s="160"/>
      <c r="AA626" s="160"/>
      <c r="AB626" s="105"/>
      <c r="AC626" s="160"/>
      <c r="AD626" s="160"/>
      <c r="AE626" s="105"/>
      <c r="AF626" s="160"/>
      <c r="AG626" s="160"/>
      <c r="AH626" s="103"/>
      <c r="AI626" s="160"/>
      <c r="AJ626" s="160"/>
      <c r="BI626" s="158"/>
      <c r="BJ626" s="158"/>
      <c r="BK626" s="165"/>
      <c r="BL626" s="138"/>
      <c r="BM626" s="160"/>
      <c r="BN626" s="176"/>
      <c r="BO626" s="158"/>
      <c r="BP626" s="160"/>
      <c r="BQ626" s="172"/>
      <c r="CS626" s="166"/>
      <c r="CT626" s="167"/>
      <c r="CU626" s="158"/>
      <c r="CV626" s="158"/>
      <c r="CY626" s="162"/>
      <c r="CZ626" s="162"/>
      <c r="DA626" s="170"/>
      <c r="DB626" s="184"/>
      <c r="DC626" s="170"/>
      <c r="DZ626" s="239"/>
      <c r="EA626" s="108"/>
    </row>
    <row r="627" spans="1:131" hidden="1" x14ac:dyDescent="0.2">
      <c r="A627" s="164"/>
      <c r="B627" s="164"/>
      <c r="C627" s="201"/>
      <c r="D627" s="164"/>
      <c r="E627" s="164"/>
      <c r="F627" s="164"/>
      <c r="G627" s="98"/>
      <c r="H627" s="105"/>
      <c r="I627" s="164"/>
      <c r="J627" s="98"/>
      <c r="K627" s="98"/>
      <c r="L627" s="164"/>
      <c r="M627" s="164"/>
      <c r="N627" s="164"/>
      <c r="O627" s="138"/>
      <c r="P627" s="105"/>
      <c r="Q627" s="169"/>
      <c r="R627" s="160"/>
      <c r="S627" s="105"/>
      <c r="T627" s="160"/>
      <c r="U627" s="160"/>
      <c r="V627" s="105"/>
      <c r="W627" s="160"/>
      <c r="X627" s="160"/>
      <c r="Y627" s="105"/>
      <c r="Z627" s="160"/>
      <c r="AA627" s="160"/>
      <c r="AB627" s="105"/>
      <c r="AC627" s="160"/>
      <c r="AD627" s="160"/>
      <c r="AE627" s="103"/>
      <c r="AF627" s="160"/>
      <c r="AG627" s="160"/>
      <c r="AH627" s="103"/>
      <c r="AI627" s="160"/>
      <c r="AJ627" s="160"/>
      <c r="BI627" s="158"/>
      <c r="BJ627" s="158"/>
      <c r="BK627" s="158"/>
      <c r="BL627" s="138"/>
      <c r="BM627" s="160"/>
      <c r="BN627" s="176"/>
      <c r="BO627" s="158"/>
      <c r="BP627" s="160"/>
      <c r="BQ627" s="172"/>
      <c r="CS627" s="166"/>
      <c r="CT627" s="167"/>
      <c r="CU627" s="158"/>
      <c r="CV627" s="158"/>
      <c r="CY627" s="162"/>
      <c r="CZ627" s="162"/>
      <c r="DA627" s="170"/>
      <c r="DB627" s="184"/>
      <c r="DC627" s="170"/>
      <c r="DZ627" s="239"/>
      <c r="EA627" s="108"/>
    </row>
    <row r="628" spans="1:131" hidden="1" x14ac:dyDescent="0.2">
      <c r="A628" s="164"/>
      <c r="B628" s="164"/>
      <c r="C628" s="201"/>
      <c r="D628" s="164"/>
      <c r="E628" s="164"/>
      <c r="F628" s="164"/>
      <c r="G628" s="98"/>
      <c r="H628" s="105"/>
      <c r="I628" s="164"/>
      <c r="J628" s="98"/>
      <c r="K628" s="98"/>
      <c r="L628" s="164"/>
      <c r="M628" s="164"/>
      <c r="N628" s="164"/>
      <c r="O628" s="138"/>
      <c r="P628" s="105"/>
      <c r="Q628" s="169"/>
      <c r="R628" s="160"/>
      <c r="S628" s="105"/>
      <c r="T628" s="160"/>
      <c r="U628" s="160"/>
      <c r="V628" s="105"/>
      <c r="W628" s="160"/>
      <c r="X628" s="160"/>
      <c r="Y628" s="105"/>
      <c r="Z628" s="160"/>
      <c r="AA628" s="160"/>
      <c r="AB628" s="105"/>
      <c r="AC628" s="160"/>
      <c r="AD628" s="160"/>
      <c r="AE628" s="103"/>
      <c r="AF628" s="160"/>
      <c r="AG628" s="160"/>
      <c r="AH628" s="103"/>
      <c r="AI628" s="160"/>
      <c r="AJ628" s="160"/>
      <c r="BI628" s="158"/>
      <c r="BJ628" s="158"/>
      <c r="BK628" s="158"/>
      <c r="BL628" s="138"/>
      <c r="BM628" s="160"/>
      <c r="BN628" s="176"/>
      <c r="BO628" s="158"/>
      <c r="BP628" s="160"/>
      <c r="BQ628" s="172"/>
      <c r="CS628" s="166"/>
      <c r="CT628" s="167"/>
      <c r="CU628" s="158"/>
      <c r="CV628" s="158"/>
      <c r="CY628" s="162"/>
      <c r="CZ628" s="162"/>
      <c r="DA628" s="170"/>
      <c r="DB628" s="184"/>
      <c r="DC628" s="170"/>
      <c r="DZ628" s="239"/>
      <c r="EA628" s="108"/>
    </row>
    <row r="629" spans="1:131" hidden="1" x14ac:dyDescent="0.2">
      <c r="A629" s="222"/>
      <c r="B629" s="164"/>
      <c r="C629" s="213"/>
      <c r="D629" s="222"/>
      <c r="E629" s="213"/>
      <c r="F629" s="213"/>
      <c r="G629" s="213"/>
      <c r="H629" s="228"/>
      <c r="I629" s="213"/>
      <c r="J629" s="213"/>
      <c r="K629" s="213"/>
      <c r="L629" s="213"/>
      <c r="M629" s="213"/>
      <c r="N629" s="213"/>
      <c r="O629" s="159"/>
      <c r="P629" s="164"/>
      <c r="Q629" s="159"/>
      <c r="R629" s="159"/>
      <c r="S629" s="164"/>
      <c r="T629" s="159"/>
      <c r="U629" s="159"/>
      <c r="V629" s="164"/>
      <c r="W629" s="159"/>
      <c r="X629" s="159"/>
      <c r="Y629" s="164"/>
      <c r="Z629" s="159"/>
      <c r="AA629" s="159"/>
      <c r="AB629" s="164"/>
      <c r="AC629" s="159"/>
      <c r="AD629" s="159"/>
      <c r="AE629" s="164"/>
      <c r="AF629" s="159"/>
      <c r="AG629" s="159"/>
      <c r="BI629" s="159"/>
      <c r="BJ629" s="159"/>
      <c r="BK629" s="159"/>
      <c r="BL629" s="159"/>
      <c r="BM629" s="159"/>
      <c r="BN629" s="159"/>
      <c r="BO629" s="159"/>
      <c r="BP629" s="159"/>
      <c r="BQ629" s="159"/>
      <c r="CS629" s="151"/>
      <c r="CT629" s="159"/>
      <c r="CU629" s="159"/>
      <c r="CV629" s="159"/>
      <c r="CY629" s="159"/>
      <c r="CZ629" s="159"/>
      <c r="DA629" s="170"/>
      <c r="DB629" s="184"/>
      <c r="DC629" s="170"/>
      <c r="DZ629" s="234"/>
      <c r="EA629" s="108"/>
    </row>
    <row r="630" spans="1:131" hidden="1" x14ac:dyDescent="0.2">
      <c r="A630" s="222"/>
      <c r="B630" s="164"/>
      <c r="C630" s="213"/>
      <c r="D630" s="222"/>
      <c r="E630" s="213"/>
      <c r="F630" s="213"/>
      <c r="G630" s="213"/>
      <c r="H630" s="228"/>
      <c r="I630" s="213"/>
      <c r="J630" s="213"/>
      <c r="K630" s="213"/>
      <c r="L630" s="213"/>
      <c r="M630" s="213"/>
      <c r="N630" s="213"/>
      <c r="O630" s="159"/>
      <c r="P630" s="164"/>
      <c r="Q630" s="159"/>
      <c r="R630" s="159"/>
      <c r="S630" s="164"/>
      <c r="T630" s="159"/>
      <c r="U630" s="159"/>
      <c r="V630" s="164"/>
      <c r="W630" s="159"/>
      <c r="X630" s="159"/>
      <c r="Y630" s="164"/>
      <c r="Z630" s="159"/>
      <c r="AA630" s="159"/>
      <c r="AB630" s="164"/>
      <c r="AC630" s="159"/>
      <c r="AD630" s="159"/>
      <c r="AE630" s="164"/>
      <c r="AF630" s="159"/>
      <c r="AG630" s="159"/>
      <c r="BI630" s="159"/>
      <c r="BJ630" s="159"/>
      <c r="BK630" s="159"/>
      <c r="BL630" s="159"/>
      <c r="BM630" s="159"/>
      <c r="BN630" s="159"/>
      <c r="BO630" s="159"/>
      <c r="BP630" s="159"/>
      <c r="BQ630" s="159"/>
      <c r="CS630" s="151"/>
      <c r="CT630" s="159"/>
      <c r="CU630" s="159"/>
      <c r="CV630" s="159"/>
      <c r="CY630" s="159"/>
      <c r="CZ630" s="159"/>
      <c r="DA630" s="170"/>
      <c r="DB630" s="184"/>
      <c r="DC630" s="170"/>
      <c r="DZ630" s="234"/>
      <c r="EA630" s="108"/>
    </row>
    <row r="631" spans="1:131" hidden="1" x14ac:dyDescent="0.2">
      <c r="A631" s="222"/>
      <c r="B631" s="164"/>
      <c r="C631" s="213"/>
      <c r="D631" s="222"/>
      <c r="E631" s="213"/>
      <c r="F631" s="213"/>
      <c r="G631" s="213"/>
      <c r="H631" s="228"/>
      <c r="I631" s="213"/>
      <c r="J631" s="213"/>
      <c r="K631" s="213"/>
      <c r="L631" s="213"/>
      <c r="M631" s="213"/>
      <c r="N631" s="213"/>
      <c r="O631" s="159"/>
      <c r="P631" s="164"/>
      <c r="Q631" s="159"/>
      <c r="R631" s="159"/>
      <c r="S631" s="164"/>
      <c r="T631" s="159"/>
      <c r="U631" s="159"/>
      <c r="V631" s="164"/>
      <c r="W631" s="159"/>
      <c r="X631" s="159"/>
      <c r="Y631" s="164"/>
      <c r="Z631" s="159"/>
      <c r="AA631" s="159"/>
      <c r="AB631" s="164"/>
      <c r="AC631" s="159"/>
      <c r="AD631" s="159"/>
      <c r="AE631" s="164"/>
      <c r="AF631" s="159"/>
      <c r="AG631" s="159"/>
      <c r="BI631" s="159"/>
      <c r="BJ631" s="159"/>
      <c r="BK631" s="159"/>
      <c r="BL631" s="159"/>
      <c r="BM631" s="159"/>
      <c r="BN631" s="159"/>
      <c r="BO631" s="159"/>
      <c r="BP631" s="159"/>
      <c r="BQ631" s="159"/>
      <c r="CS631" s="151"/>
      <c r="CT631" s="159"/>
      <c r="CU631" s="159"/>
      <c r="CV631" s="159"/>
      <c r="CY631" s="159"/>
      <c r="CZ631" s="159"/>
      <c r="DA631" s="170"/>
      <c r="DB631" s="184"/>
      <c r="DC631" s="170"/>
      <c r="DZ631" s="234"/>
      <c r="EA631" s="108"/>
    </row>
    <row r="632" spans="1:131" hidden="1" x14ac:dyDescent="0.2">
      <c r="A632" s="222"/>
      <c r="B632" s="164"/>
      <c r="C632" s="213"/>
      <c r="D632" s="222"/>
      <c r="E632" s="213"/>
      <c r="F632" s="213"/>
      <c r="G632" s="213"/>
      <c r="H632" s="228"/>
      <c r="I632" s="213"/>
      <c r="J632" s="213"/>
      <c r="K632" s="213"/>
      <c r="L632" s="213"/>
      <c r="M632" s="213"/>
      <c r="N632" s="213"/>
      <c r="O632" s="159"/>
      <c r="P632" s="164"/>
      <c r="Q632" s="159"/>
      <c r="R632" s="159"/>
      <c r="S632" s="164"/>
      <c r="T632" s="159"/>
      <c r="U632" s="159"/>
      <c r="V632" s="164"/>
      <c r="W632" s="159"/>
      <c r="X632" s="159"/>
      <c r="Y632" s="164"/>
      <c r="Z632" s="159"/>
      <c r="AA632" s="159"/>
      <c r="AB632" s="164"/>
      <c r="AC632" s="159"/>
      <c r="AD632" s="159"/>
      <c r="AE632" s="164"/>
      <c r="AF632" s="159"/>
      <c r="AG632" s="159"/>
      <c r="BI632" s="159"/>
      <c r="BJ632" s="159"/>
      <c r="BK632" s="159"/>
      <c r="BL632" s="159"/>
      <c r="BM632" s="159"/>
      <c r="BN632" s="159"/>
      <c r="BO632" s="159"/>
      <c r="BP632" s="159"/>
      <c r="BQ632" s="159"/>
      <c r="CS632" s="151"/>
      <c r="CT632" s="159"/>
      <c r="CU632" s="159"/>
      <c r="CV632" s="159"/>
      <c r="CY632" s="159"/>
      <c r="CZ632" s="159"/>
      <c r="DA632" s="170"/>
      <c r="DB632" s="184"/>
      <c r="DC632" s="170"/>
      <c r="DZ632" s="234"/>
      <c r="EA632" s="108"/>
    </row>
    <row r="633" spans="1:131" hidden="1" x14ac:dyDescent="0.2">
      <c r="A633" s="222"/>
      <c r="B633" s="164"/>
      <c r="C633" s="213"/>
      <c r="D633" s="222"/>
      <c r="E633" s="213"/>
      <c r="F633" s="213"/>
      <c r="G633" s="213"/>
      <c r="H633" s="228"/>
      <c r="I633" s="213"/>
      <c r="J633" s="213"/>
      <c r="K633" s="213"/>
      <c r="L633" s="213"/>
      <c r="M633" s="213"/>
      <c r="N633" s="213"/>
      <c r="O633" s="159"/>
      <c r="P633" s="164"/>
      <c r="Q633" s="159"/>
      <c r="R633" s="159"/>
      <c r="S633" s="164"/>
      <c r="T633" s="159"/>
      <c r="U633" s="159"/>
      <c r="V633" s="164"/>
      <c r="W633" s="159"/>
      <c r="X633" s="159"/>
      <c r="Y633" s="164"/>
      <c r="Z633" s="159"/>
      <c r="AA633" s="159"/>
      <c r="AB633" s="164"/>
      <c r="AC633" s="159"/>
      <c r="AD633" s="159"/>
      <c r="AE633" s="164"/>
      <c r="AF633" s="159"/>
      <c r="AG633" s="159"/>
      <c r="BI633" s="159"/>
      <c r="BJ633" s="159"/>
      <c r="BK633" s="159"/>
      <c r="BL633" s="159"/>
      <c r="BM633" s="159"/>
      <c r="BN633" s="159"/>
      <c r="BO633" s="159"/>
      <c r="BP633" s="159"/>
      <c r="BQ633" s="159"/>
      <c r="CS633" s="151"/>
      <c r="CT633" s="159"/>
      <c r="CU633" s="159"/>
      <c r="CV633" s="159"/>
      <c r="CY633" s="159"/>
      <c r="CZ633" s="159"/>
      <c r="DA633" s="170"/>
      <c r="DB633" s="184"/>
      <c r="DC633" s="170"/>
      <c r="DZ633" s="234"/>
      <c r="EA633" s="108"/>
    </row>
    <row r="634" spans="1:131" hidden="1" x14ac:dyDescent="0.2">
      <c r="A634" s="222"/>
      <c r="B634" s="164"/>
      <c r="C634" s="213"/>
      <c r="D634" s="222"/>
      <c r="E634" s="213"/>
      <c r="F634" s="213"/>
      <c r="G634" s="213"/>
      <c r="H634" s="228"/>
      <c r="I634" s="213"/>
      <c r="J634" s="213"/>
      <c r="K634" s="213"/>
      <c r="L634" s="213"/>
      <c r="M634" s="213"/>
      <c r="N634" s="213"/>
      <c r="O634" s="159"/>
      <c r="P634" s="164"/>
      <c r="Q634" s="159"/>
      <c r="R634" s="159"/>
      <c r="S634" s="164"/>
      <c r="T634" s="159"/>
      <c r="U634" s="159"/>
      <c r="V634" s="164"/>
      <c r="W634" s="159"/>
      <c r="X634" s="159"/>
      <c r="Y634" s="164"/>
      <c r="Z634" s="159"/>
      <c r="AA634" s="159"/>
      <c r="AB634" s="164"/>
      <c r="AC634" s="159"/>
      <c r="AD634" s="159"/>
      <c r="AE634" s="164"/>
      <c r="AF634" s="159"/>
      <c r="AG634" s="159"/>
      <c r="BI634" s="159"/>
      <c r="BJ634" s="159"/>
      <c r="BK634" s="159"/>
      <c r="BL634" s="159"/>
      <c r="BM634" s="159"/>
      <c r="BN634" s="159"/>
      <c r="BO634" s="159"/>
      <c r="BP634" s="159"/>
      <c r="BQ634" s="159"/>
      <c r="CS634" s="151"/>
      <c r="CT634" s="159"/>
      <c r="CU634" s="159"/>
      <c r="CV634" s="159"/>
      <c r="CY634" s="159"/>
      <c r="CZ634" s="159"/>
      <c r="DA634" s="170"/>
      <c r="DB634" s="184"/>
      <c r="DC634" s="170"/>
      <c r="DZ634" s="234"/>
      <c r="EA634" s="108"/>
    </row>
    <row r="635" spans="1:131" hidden="1" x14ac:dyDescent="0.2">
      <c r="A635" s="222"/>
      <c r="B635" s="164"/>
      <c r="C635" s="213"/>
      <c r="D635" s="222"/>
      <c r="E635" s="213"/>
      <c r="F635" s="213"/>
      <c r="G635" s="213"/>
      <c r="H635" s="228"/>
      <c r="I635" s="213"/>
      <c r="J635" s="213"/>
      <c r="K635" s="213"/>
      <c r="L635" s="213"/>
      <c r="M635" s="213"/>
      <c r="N635" s="213"/>
      <c r="O635" s="159"/>
      <c r="P635" s="164"/>
      <c r="Q635" s="159"/>
      <c r="R635" s="159"/>
      <c r="S635" s="164"/>
      <c r="T635" s="159"/>
      <c r="U635" s="159"/>
      <c r="V635" s="164"/>
      <c r="W635" s="159"/>
      <c r="X635" s="159"/>
      <c r="Y635" s="164"/>
      <c r="Z635" s="159"/>
      <c r="AA635" s="159"/>
      <c r="AB635" s="164"/>
      <c r="AC635" s="159"/>
      <c r="AD635" s="159"/>
      <c r="AE635" s="164"/>
      <c r="AF635" s="159"/>
      <c r="AG635" s="159"/>
      <c r="BI635" s="159"/>
      <c r="BJ635" s="159"/>
      <c r="BK635" s="159"/>
      <c r="BL635" s="159"/>
      <c r="BM635" s="159"/>
      <c r="BN635" s="159"/>
      <c r="BO635" s="159"/>
      <c r="BP635" s="159"/>
      <c r="BQ635" s="159"/>
      <c r="CS635" s="151"/>
      <c r="CT635" s="159"/>
      <c r="CU635" s="159"/>
      <c r="CV635" s="159"/>
      <c r="CY635" s="159"/>
      <c r="CZ635" s="159"/>
      <c r="DA635" s="170"/>
      <c r="DB635" s="184"/>
      <c r="DC635" s="170"/>
      <c r="DZ635" s="234"/>
      <c r="EA635" s="108"/>
    </row>
    <row r="636" spans="1:131" hidden="1" x14ac:dyDescent="0.2">
      <c r="A636" s="222"/>
      <c r="B636" s="164"/>
      <c r="C636" s="213"/>
      <c r="D636" s="222"/>
      <c r="E636" s="213"/>
      <c r="F636" s="213"/>
      <c r="G636" s="213"/>
      <c r="H636" s="228"/>
      <c r="I636" s="213"/>
      <c r="J636" s="213"/>
      <c r="K636" s="213"/>
      <c r="L636" s="213"/>
      <c r="M636" s="213"/>
      <c r="N636" s="213"/>
      <c r="O636" s="159"/>
      <c r="P636" s="164"/>
      <c r="Q636" s="159"/>
      <c r="R636" s="159"/>
      <c r="S636" s="164"/>
      <c r="T636" s="159"/>
      <c r="U636" s="159"/>
      <c r="V636" s="164"/>
      <c r="W636" s="159"/>
      <c r="X636" s="159"/>
      <c r="Y636" s="164"/>
      <c r="Z636" s="159"/>
      <c r="AA636" s="159"/>
      <c r="AB636" s="164"/>
      <c r="AC636" s="159"/>
      <c r="AD636" s="159"/>
      <c r="AE636" s="164"/>
      <c r="AF636" s="159"/>
      <c r="AG636" s="159"/>
      <c r="BI636" s="159"/>
      <c r="BJ636" s="159"/>
      <c r="BK636" s="159"/>
      <c r="BL636" s="159"/>
      <c r="BM636" s="159"/>
      <c r="BN636" s="159"/>
      <c r="BO636" s="159"/>
      <c r="BP636" s="159"/>
      <c r="BQ636" s="159"/>
      <c r="CS636" s="151"/>
      <c r="CT636" s="159"/>
      <c r="CU636" s="159"/>
      <c r="CV636" s="159"/>
      <c r="CY636" s="159"/>
      <c r="CZ636" s="159"/>
      <c r="DA636" s="170"/>
      <c r="DB636" s="184"/>
      <c r="DC636" s="170"/>
      <c r="DZ636" s="234"/>
      <c r="EA636" s="108"/>
    </row>
    <row r="637" spans="1:131" hidden="1" x14ac:dyDescent="0.2">
      <c r="A637" s="222"/>
      <c r="B637" s="164"/>
      <c r="C637" s="213"/>
      <c r="D637" s="222"/>
      <c r="E637" s="213"/>
      <c r="F637" s="213"/>
      <c r="G637" s="213"/>
      <c r="H637" s="228"/>
      <c r="I637" s="213"/>
      <c r="J637" s="213"/>
      <c r="K637" s="213"/>
      <c r="L637" s="213"/>
      <c r="M637" s="213"/>
      <c r="N637" s="213"/>
      <c r="O637" s="159"/>
      <c r="P637" s="164"/>
      <c r="Q637" s="159"/>
      <c r="R637" s="159"/>
      <c r="S637" s="164"/>
      <c r="T637" s="159"/>
      <c r="U637" s="159"/>
      <c r="V637" s="164"/>
      <c r="W637" s="159"/>
      <c r="X637" s="159"/>
      <c r="Y637" s="164"/>
      <c r="Z637" s="159"/>
      <c r="AA637" s="159"/>
      <c r="AB637" s="164"/>
      <c r="AC637" s="159"/>
      <c r="AD637" s="159"/>
      <c r="AE637" s="164"/>
      <c r="AF637" s="159"/>
      <c r="AG637" s="159"/>
      <c r="BI637" s="159"/>
      <c r="BJ637" s="159"/>
      <c r="BK637" s="159"/>
      <c r="BL637" s="159"/>
      <c r="BM637" s="159"/>
      <c r="BN637" s="159"/>
      <c r="BO637" s="159"/>
      <c r="BP637" s="159"/>
      <c r="BQ637" s="159"/>
      <c r="CS637" s="151"/>
      <c r="CT637" s="159"/>
      <c r="CU637" s="159"/>
      <c r="CV637" s="159"/>
      <c r="CY637" s="159"/>
      <c r="CZ637" s="159"/>
      <c r="DA637" s="170"/>
      <c r="DB637" s="184"/>
      <c r="DC637" s="170"/>
      <c r="DZ637" s="234"/>
      <c r="EA637" s="108"/>
    </row>
    <row r="638" spans="1:131" hidden="1" x14ac:dyDescent="0.2">
      <c r="A638" s="222"/>
      <c r="B638" s="164"/>
      <c r="C638" s="213"/>
      <c r="D638" s="222"/>
      <c r="E638" s="213"/>
      <c r="F638" s="213"/>
      <c r="G638" s="213"/>
      <c r="H638" s="228"/>
      <c r="I638" s="213"/>
      <c r="J638" s="213"/>
      <c r="K638" s="213"/>
      <c r="L638" s="213"/>
      <c r="M638" s="213"/>
      <c r="N638" s="213"/>
      <c r="O638" s="159"/>
      <c r="P638" s="164"/>
      <c r="Q638" s="159"/>
      <c r="R638" s="159"/>
      <c r="S638" s="164"/>
      <c r="T638" s="159"/>
      <c r="U638" s="159"/>
      <c r="V638" s="164"/>
      <c r="W638" s="159"/>
      <c r="X638" s="159"/>
      <c r="Y638" s="164"/>
      <c r="Z638" s="159"/>
      <c r="AA638" s="159"/>
      <c r="AB638" s="164"/>
      <c r="AC638" s="159"/>
      <c r="AD638" s="159"/>
      <c r="AE638" s="164"/>
      <c r="AF638" s="159"/>
      <c r="AG638" s="159"/>
      <c r="BI638" s="159"/>
      <c r="BJ638" s="159"/>
      <c r="BK638" s="159"/>
      <c r="BL638" s="159"/>
      <c r="BM638" s="159"/>
      <c r="BN638" s="159"/>
      <c r="BO638" s="159"/>
      <c r="BP638" s="159"/>
      <c r="BQ638" s="159"/>
      <c r="CS638" s="151"/>
      <c r="CT638" s="159"/>
      <c r="CU638" s="159"/>
      <c r="CV638" s="159"/>
      <c r="CY638" s="159"/>
      <c r="CZ638" s="159"/>
      <c r="DA638" s="170"/>
      <c r="DB638" s="184"/>
      <c r="DC638" s="170"/>
      <c r="DZ638" s="234"/>
      <c r="EA638" s="108"/>
    </row>
    <row r="639" spans="1:131" hidden="1" x14ac:dyDescent="0.2">
      <c r="A639" s="222"/>
      <c r="B639" s="213"/>
      <c r="C639" s="213"/>
      <c r="D639" s="222"/>
      <c r="E639" s="213"/>
      <c r="F639" s="213"/>
      <c r="G639" s="213"/>
      <c r="H639" s="228"/>
      <c r="I639" s="213"/>
      <c r="J639" s="213"/>
      <c r="K639" s="213"/>
      <c r="L639" s="213"/>
      <c r="M639" s="213"/>
      <c r="N639" s="213"/>
      <c r="O639" s="159"/>
      <c r="P639" s="164"/>
      <c r="Q639" s="159"/>
      <c r="R639" s="159"/>
      <c r="S639" s="164"/>
      <c r="T639" s="159"/>
      <c r="U639" s="159"/>
      <c r="V639" s="164"/>
      <c r="W639" s="159"/>
      <c r="X639" s="159"/>
      <c r="Y639" s="164"/>
      <c r="Z639" s="159"/>
      <c r="AA639" s="159"/>
      <c r="AB639" s="164"/>
      <c r="AC639" s="159"/>
      <c r="AD639" s="159"/>
      <c r="AE639" s="164"/>
      <c r="AF639" s="159"/>
      <c r="AG639" s="159"/>
      <c r="BI639" s="159"/>
      <c r="BJ639" s="159"/>
      <c r="BK639" s="159"/>
      <c r="BL639" s="159"/>
      <c r="BM639" s="159"/>
      <c r="BN639" s="159"/>
      <c r="BO639" s="159"/>
      <c r="BP639" s="159"/>
      <c r="BQ639" s="159"/>
      <c r="CS639" s="151"/>
      <c r="CT639" s="159"/>
      <c r="CU639" s="159"/>
      <c r="CV639" s="159"/>
      <c r="CY639" s="159"/>
      <c r="CZ639" s="159"/>
      <c r="DA639" s="170"/>
      <c r="DB639" s="184"/>
      <c r="DC639" s="170"/>
      <c r="DZ639" s="234"/>
      <c r="EA639" s="108"/>
    </row>
    <row r="640" spans="1:131" hidden="1" x14ac:dyDescent="0.2">
      <c r="A640" s="204"/>
      <c r="B640" s="164"/>
      <c r="C640" s="201"/>
      <c r="D640" s="204"/>
      <c r="E640" s="164"/>
      <c r="F640" s="164"/>
      <c r="G640" s="98"/>
      <c r="H640" s="105"/>
      <c r="I640" s="164"/>
      <c r="J640" s="98"/>
      <c r="K640" s="98"/>
      <c r="L640" s="164"/>
      <c r="M640" s="164"/>
      <c r="N640" s="164"/>
      <c r="O640" s="138"/>
      <c r="P640" s="105"/>
      <c r="Q640" s="169"/>
      <c r="R640" s="160"/>
      <c r="S640" s="103"/>
      <c r="T640" s="160"/>
      <c r="U640" s="160"/>
      <c r="V640" s="105"/>
      <c r="W640" s="160"/>
      <c r="X640" s="160"/>
      <c r="Y640" s="105"/>
      <c r="Z640" s="160"/>
      <c r="AA640" s="160"/>
      <c r="AB640" s="105"/>
      <c r="AC640" s="160"/>
      <c r="AD640" s="160"/>
      <c r="AE640" s="105"/>
      <c r="AF640" s="160"/>
      <c r="AG640" s="160"/>
      <c r="AH640" s="103"/>
      <c r="AI640" s="160"/>
      <c r="AJ640" s="160"/>
      <c r="BI640" s="158"/>
      <c r="BJ640" s="159"/>
      <c r="BK640" s="165"/>
      <c r="BL640" s="138"/>
      <c r="BM640" s="160"/>
      <c r="BN640" s="176"/>
      <c r="BO640" s="158"/>
      <c r="BP640" s="160"/>
      <c r="BQ640" s="172"/>
      <c r="CS640" s="193"/>
      <c r="CT640" s="99"/>
      <c r="CU640" s="158"/>
      <c r="CV640" s="158"/>
      <c r="CY640" s="162"/>
      <c r="CZ640" s="162"/>
      <c r="DA640" s="170"/>
      <c r="DB640" s="184"/>
      <c r="DC640" s="170"/>
      <c r="DZ640" s="153"/>
      <c r="EA640" s="158"/>
    </row>
    <row r="641" spans="1:131" hidden="1" x14ac:dyDescent="0.2">
      <c r="A641" s="204"/>
      <c r="B641" s="164"/>
      <c r="C641" s="201"/>
      <c r="D641" s="164"/>
      <c r="E641" s="164"/>
      <c r="F641" s="164"/>
      <c r="G641" s="98"/>
      <c r="H641" s="105"/>
      <c r="I641" s="164"/>
      <c r="J641" s="98"/>
      <c r="K641" s="98"/>
      <c r="L641" s="164"/>
      <c r="M641" s="164"/>
      <c r="N641" s="164"/>
      <c r="O641" s="138"/>
      <c r="P641" s="105"/>
      <c r="Q641" s="169"/>
      <c r="R641" s="160"/>
      <c r="S641" s="105"/>
      <c r="T641" s="160"/>
      <c r="U641" s="160"/>
      <c r="V641" s="105"/>
      <c r="W641" s="160"/>
      <c r="X641" s="160"/>
      <c r="Y641" s="105"/>
      <c r="Z641" s="160"/>
      <c r="AA641" s="160"/>
      <c r="AB641" s="105"/>
      <c r="AC641" s="160"/>
      <c r="AD641" s="160"/>
      <c r="AE641" s="105"/>
      <c r="AF641" s="160"/>
      <c r="AG641" s="160"/>
      <c r="AH641" s="103"/>
      <c r="AI641" s="160"/>
      <c r="AJ641" s="160"/>
      <c r="BI641" s="165"/>
      <c r="BJ641" s="158"/>
      <c r="BK641" s="165"/>
      <c r="BL641" s="138"/>
      <c r="BM641" s="160"/>
      <c r="BN641" s="176"/>
      <c r="BO641" s="158"/>
      <c r="BP641" s="160"/>
      <c r="BQ641" s="172"/>
      <c r="CS641" s="166"/>
      <c r="CT641" s="167"/>
      <c r="CU641" s="158"/>
      <c r="CV641" s="158"/>
      <c r="CY641" s="162"/>
      <c r="CZ641" s="162"/>
      <c r="DA641" s="170"/>
      <c r="DB641" s="184"/>
      <c r="DC641" s="170"/>
      <c r="DZ641" s="225"/>
      <c r="EA641" s="158"/>
    </row>
    <row r="642" spans="1:131" hidden="1" x14ac:dyDescent="0.2">
      <c r="A642" s="204"/>
      <c r="B642" s="164"/>
      <c r="C642" s="201"/>
      <c r="D642" s="108"/>
      <c r="E642" s="164"/>
      <c r="F642" s="164"/>
      <c r="G642" s="98"/>
      <c r="H642" s="105"/>
      <c r="I642" s="164"/>
      <c r="J642" s="98"/>
      <c r="K642" s="98"/>
      <c r="L642" s="164"/>
      <c r="M642" s="164"/>
      <c r="N642" s="164"/>
      <c r="O642" s="138"/>
      <c r="P642" s="105"/>
      <c r="Q642" s="169"/>
      <c r="R642" s="160"/>
      <c r="S642" s="105"/>
      <c r="T642" s="160"/>
      <c r="U642" s="160"/>
      <c r="V642" s="105"/>
      <c r="W642" s="160"/>
      <c r="X642" s="160"/>
      <c r="Y642" s="105"/>
      <c r="Z642" s="160"/>
      <c r="AA642" s="160"/>
      <c r="AB642" s="105"/>
      <c r="AC642" s="160"/>
      <c r="AD642" s="160"/>
      <c r="AE642" s="105"/>
      <c r="AF642" s="160"/>
      <c r="AG642" s="160"/>
      <c r="AH642" s="103"/>
      <c r="AI642" s="160"/>
      <c r="AJ642" s="160"/>
      <c r="BI642" s="162"/>
      <c r="BJ642" s="158"/>
      <c r="BK642" s="162"/>
      <c r="BL642" s="138"/>
      <c r="BM642" s="160"/>
      <c r="BN642" s="176"/>
      <c r="BO642" s="158"/>
      <c r="BP642" s="160"/>
      <c r="BQ642" s="172"/>
      <c r="CS642" s="166"/>
      <c r="CT642" s="167"/>
      <c r="CU642" s="158"/>
      <c r="CV642" s="158"/>
      <c r="CY642" s="162"/>
      <c r="CZ642" s="162"/>
      <c r="DA642" s="170"/>
      <c r="DB642" s="184"/>
      <c r="DC642" s="170"/>
      <c r="DZ642" s="225"/>
      <c r="EA642" s="158"/>
    </row>
    <row r="643" spans="1:131" hidden="1" x14ac:dyDescent="0.2">
      <c r="A643" s="204"/>
      <c r="B643" s="164"/>
      <c r="C643" s="201"/>
      <c r="D643" s="164"/>
      <c r="E643" s="164"/>
      <c r="F643" s="164"/>
      <c r="G643" s="98"/>
      <c r="H643" s="105"/>
      <c r="I643" s="164"/>
      <c r="J643" s="98"/>
      <c r="K643" s="98"/>
      <c r="L643" s="164"/>
      <c r="M643" s="164"/>
      <c r="N643" s="164"/>
      <c r="O643" s="138"/>
      <c r="P643" s="105"/>
      <c r="Q643" s="169"/>
      <c r="R643" s="160"/>
      <c r="S643" s="105"/>
      <c r="T643" s="160"/>
      <c r="U643" s="160"/>
      <c r="V643" s="105"/>
      <c r="W643" s="160"/>
      <c r="X643" s="160"/>
      <c r="Y643" s="105"/>
      <c r="Z643" s="160"/>
      <c r="AA643" s="160"/>
      <c r="AB643" s="105"/>
      <c r="AC643" s="160"/>
      <c r="AD643" s="160"/>
      <c r="AE643" s="105"/>
      <c r="AF643" s="160"/>
      <c r="AG643" s="160"/>
      <c r="AH643" s="103"/>
      <c r="AI643" s="160"/>
      <c r="AJ643" s="160"/>
      <c r="BI643" s="162"/>
      <c r="BJ643" s="158"/>
      <c r="BK643" s="162"/>
      <c r="BL643" s="138"/>
      <c r="BM643" s="160"/>
      <c r="BN643" s="176"/>
      <c r="BO643" s="158"/>
      <c r="BP643" s="160"/>
      <c r="BQ643" s="172"/>
      <c r="CS643" s="166"/>
      <c r="CT643" s="167"/>
      <c r="CU643" s="158"/>
      <c r="CV643" s="158"/>
      <c r="CY643" s="162"/>
      <c r="CZ643" s="162"/>
      <c r="DA643" s="170"/>
      <c r="DB643" s="184"/>
      <c r="DC643" s="170"/>
      <c r="DZ643" s="225"/>
      <c r="EA643" s="158"/>
    </row>
    <row r="644" spans="1:131" hidden="1" x14ac:dyDescent="0.2">
      <c r="A644" s="204"/>
      <c r="B644" s="164"/>
      <c r="C644" s="201"/>
      <c r="D644" s="164"/>
      <c r="E644" s="164"/>
      <c r="F644" s="164"/>
      <c r="G644" s="98"/>
      <c r="H644" s="105"/>
      <c r="I644" s="164"/>
      <c r="J644" s="98"/>
      <c r="K644" s="98"/>
      <c r="L644" s="164"/>
      <c r="M644" s="164"/>
      <c r="N644" s="164"/>
      <c r="O644" s="138"/>
      <c r="P644" s="105"/>
      <c r="Q644" s="169"/>
      <c r="R644" s="160"/>
      <c r="S644" s="105"/>
      <c r="T644" s="160"/>
      <c r="U644" s="160"/>
      <c r="V644" s="105"/>
      <c r="W644" s="160"/>
      <c r="X644" s="160"/>
      <c r="Y644" s="105"/>
      <c r="Z644" s="160"/>
      <c r="AA644" s="160"/>
      <c r="AB644" s="103"/>
      <c r="AC644" s="160"/>
      <c r="AD644" s="160"/>
      <c r="AE644" s="105"/>
      <c r="AF644" s="160"/>
      <c r="AG644" s="160"/>
      <c r="AH644" s="103"/>
      <c r="AI644" s="160"/>
      <c r="AJ644" s="160"/>
      <c r="BI644" s="158"/>
      <c r="BJ644" s="163"/>
      <c r="BK644" s="163"/>
      <c r="BL644" s="138"/>
      <c r="BM644" s="160"/>
      <c r="BN644" s="176"/>
      <c r="BO644" s="158"/>
      <c r="BP644" s="160"/>
      <c r="BQ644" s="172"/>
      <c r="CS644" s="166"/>
      <c r="CT644" s="167"/>
      <c r="CU644" s="158"/>
      <c r="CV644" s="158"/>
      <c r="CY644" s="162"/>
      <c r="CZ644" s="162"/>
      <c r="DA644" s="170"/>
      <c r="DB644" s="184"/>
      <c r="DC644" s="170"/>
      <c r="DZ644" s="225"/>
      <c r="EA644" s="158"/>
    </row>
    <row r="645" spans="1:131" hidden="1" x14ac:dyDescent="0.2">
      <c r="A645" s="204"/>
      <c r="B645" s="164"/>
      <c r="C645" s="201"/>
      <c r="D645" s="164"/>
      <c r="E645" s="164"/>
      <c r="F645" s="164"/>
      <c r="G645" s="98"/>
      <c r="H645" s="105"/>
      <c r="I645" s="164"/>
      <c r="J645" s="98"/>
      <c r="K645" s="98"/>
      <c r="L645" s="164"/>
      <c r="M645" s="164"/>
      <c r="N645" s="164"/>
      <c r="O645" s="138"/>
      <c r="P645" s="105"/>
      <c r="Q645" s="169"/>
      <c r="R645" s="160"/>
      <c r="S645" s="105"/>
      <c r="T645" s="160"/>
      <c r="U645" s="160"/>
      <c r="V645" s="105"/>
      <c r="W645" s="160"/>
      <c r="X645" s="160"/>
      <c r="Y645" s="105"/>
      <c r="Z645" s="160"/>
      <c r="AA645" s="160"/>
      <c r="AB645" s="103"/>
      <c r="AC645" s="160"/>
      <c r="AD645" s="160"/>
      <c r="AE645" s="105"/>
      <c r="AF645" s="160"/>
      <c r="AG645" s="160"/>
      <c r="AH645" s="103"/>
      <c r="AI645" s="160"/>
      <c r="AJ645" s="160"/>
      <c r="BI645" s="158"/>
      <c r="BJ645" s="163"/>
      <c r="BK645" s="163"/>
      <c r="BL645" s="138"/>
      <c r="BM645" s="160"/>
      <c r="BN645" s="176"/>
      <c r="BO645" s="158"/>
      <c r="BP645" s="160"/>
      <c r="BQ645" s="172"/>
      <c r="CS645" s="166"/>
      <c r="CT645" s="168"/>
      <c r="CU645" s="158"/>
      <c r="CV645" s="158"/>
      <c r="CY645" s="162"/>
      <c r="CZ645" s="162"/>
      <c r="DA645" s="170"/>
      <c r="DB645" s="184"/>
      <c r="DC645" s="170"/>
      <c r="DZ645" s="224"/>
      <c r="EA645" s="138"/>
    </row>
    <row r="646" spans="1:131" hidden="1" x14ac:dyDescent="0.2">
      <c r="A646" s="164"/>
      <c r="B646" s="164"/>
      <c r="C646" s="201"/>
      <c r="D646" s="164"/>
      <c r="E646" s="164"/>
      <c r="F646" s="164"/>
      <c r="G646" s="98"/>
      <c r="H646" s="212"/>
      <c r="I646" s="164"/>
      <c r="J646" s="98"/>
      <c r="K646" s="98"/>
      <c r="L646" s="164"/>
      <c r="M646" s="164"/>
      <c r="N646" s="164"/>
      <c r="O646" s="138"/>
      <c r="P646" s="105"/>
      <c r="Q646" s="169"/>
      <c r="R646" s="160"/>
      <c r="S646" s="105"/>
      <c r="T646" s="102"/>
      <c r="U646" s="102"/>
      <c r="V646" s="105"/>
      <c r="W646" s="160"/>
      <c r="X646" s="160"/>
      <c r="Y646" s="105"/>
      <c r="Z646" s="160"/>
      <c r="AA646" s="160"/>
      <c r="AB646" s="105"/>
      <c r="AC646" s="160"/>
      <c r="AD646" s="160"/>
      <c r="AE646" s="105"/>
      <c r="AF646" s="160"/>
      <c r="AG646" s="160"/>
      <c r="AH646" s="105"/>
      <c r="AI646" s="160"/>
      <c r="AJ646" s="160"/>
      <c r="AN646" s="104"/>
      <c r="BI646" s="157"/>
      <c r="BJ646" s="157"/>
      <c r="BK646" s="157"/>
      <c r="BL646" s="138"/>
      <c r="BM646" s="160"/>
      <c r="BN646" s="176"/>
      <c r="BO646" s="158"/>
      <c r="BP646" s="160"/>
      <c r="BQ646" s="155"/>
      <c r="BR646" s="164"/>
      <c r="BS646" s="98"/>
      <c r="BT646" s="98"/>
      <c r="BU646" s="98"/>
      <c r="BV646" s="164"/>
      <c r="BW646" s="164"/>
      <c r="BX646" s="164"/>
      <c r="BY646" s="98"/>
      <c r="BZ646" s="105"/>
      <c r="CA646" s="108"/>
      <c r="CB646" s="161"/>
      <c r="CC646" s="170"/>
      <c r="CD646" s="108"/>
      <c r="CE646" s="161"/>
      <c r="CF646" s="170"/>
      <c r="CG646" s="241"/>
      <c r="CH646" s="241"/>
      <c r="CI646" s="241"/>
      <c r="CJ646" s="241"/>
      <c r="CK646" s="241"/>
      <c r="CL646" s="241"/>
      <c r="CM646" s="241"/>
      <c r="CN646" s="241"/>
      <c r="CO646" s="241"/>
      <c r="CP646" s="141"/>
      <c r="CQ646" s="241"/>
      <c r="CR646" s="241"/>
      <c r="CS646" s="166"/>
      <c r="CT646" s="168"/>
      <c r="CU646" s="158"/>
      <c r="CV646" s="158"/>
      <c r="CW646" s="108"/>
      <c r="CX646" s="108"/>
      <c r="CY646" s="162"/>
      <c r="CZ646" s="162"/>
      <c r="DA646" s="170"/>
      <c r="DB646" s="184"/>
      <c r="DC646" s="170"/>
      <c r="DZ646" s="153"/>
      <c r="EA646" s="108"/>
    </row>
    <row r="647" spans="1:131" hidden="1" x14ac:dyDescent="0.2">
      <c r="A647" s="164"/>
      <c r="B647" s="164"/>
      <c r="C647" s="201"/>
      <c r="D647" s="164"/>
      <c r="E647" s="164"/>
      <c r="F647" s="164"/>
      <c r="G647" s="98"/>
      <c r="H647" s="212"/>
      <c r="I647" s="164"/>
      <c r="J647" s="98"/>
      <c r="K647" s="98"/>
      <c r="L647" s="164"/>
      <c r="M647" s="164"/>
      <c r="N647" s="164"/>
      <c r="O647" s="138"/>
      <c r="P647" s="105"/>
      <c r="Q647" s="169"/>
      <c r="R647" s="160"/>
      <c r="S647" s="105"/>
      <c r="T647" s="102"/>
      <c r="U647" s="102"/>
      <c r="V647" s="105"/>
      <c r="W647" s="160"/>
      <c r="X647" s="160"/>
      <c r="Y647" s="105"/>
      <c r="Z647" s="160"/>
      <c r="AA647" s="160"/>
      <c r="AB647" s="105"/>
      <c r="AC647" s="160"/>
      <c r="AD647" s="160"/>
      <c r="AE647" s="105"/>
      <c r="AF647" s="160"/>
      <c r="AG647" s="160"/>
      <c r="AH647" s="105"/>
      <c r="AI647" s="160"/>
      <c r="AJ647" s="160"/>
      <c r="AN647" s="180"/>
      <c r="BI647" s="162"/>
      <c r="BJ647" s="158"/>
      <c r="BK647" s="162"/>
      <c r="BL647" s="138"/>
      <c r="BM647" s="160"/>
      <c r="BN647" s="176"/>
      <c r="BO647" s="158"/>
      <c r="BP647" s="160"/>
      <c r="BQ647" s="155"/>
      <c r="BR647" s="164"/>
      <c r="BS647" s="98"/>
      <c r="BT647" s="98"/>
      <c r="BU647" s="98"/>
      <c r="BV647" s="164"/>
      <c r="BW647" s="164"/>
      <c r="BX647" s="164"/>
      <c r="BY647" s="98"/>
      <c r="BZ647" s="105"/>
      <c r="CA647" s="108"/>
      <c r="CB647" s="161"/>
      <c r="CC647" s="170"/>
      <c r="CD647" s="108"/>
      <c r="CE647" s="161"/>
      <c r="CF647" s="170"/>
      <c r="CG647" s="241"/>
      <c r="CH647" s="241"/>
      <c r="CI647" s="241"/>
      <c r="CJ647" s="241"/>
      <c r="CK647" s="241"/>
      <c r="CL647" s="241"/>
      <c r="CM647" s="241"/>
      <c r="CN647" s="241"/>
      <c r="CO647" s="241"/>
      <c r="CP647" s="141"/>
      <c r="CQ647" s="241"/>
      <c r="CR647" s="241"/>
      <c r="CS647" s="166"/>
      <c r="CT647" s="167"/>
      <c r="CU647" s="158"/>
      <c r="CV647" s="158"/>
      <c r="CW647" s="108"/>
      <c r="CX647" s="108"/>
      <c r="CY647" s="162"/>
      <c r="CZ647" s="162"/>
      <c r="DA647" s="170"/>
      <c r="DB647" s="184"/>
      <c r="DC647" s="170"/>
      <c r="DZ647" s="225"/>
      <c r="EA647" s="108"/>
    </row>
    <row r="648" spans="1:131" hidden="1" x14ac:dyDescent="0.2">
      <c r="A648" s="164"/>
      <c r="B648" s="164"/>
      <c r="C648" s="201"/>
      <c r="D648" s="164"/>
      <c r="E648" s="164"/>
      <c r="F648" s="164"/>
      <c r="G648" s="98"/>
      <c r="H648" s="212"/>
      <c r="I648" s="164"/>
      <c r="J648" s="98"/>
      <c r="K648" s="98"/>
      <c r="L648" s="164"/>
      <c r="M648" s="164"/>
      <c r="N648" s="164"/>
      <c r="O648" s="138"/>
      <c r="P648" s="105"/>
      <c r="Q648" s="169"/>
      <c r="R648" s="160"/>
      <c r="S648" s="105"/>
      <c r="T648" s="102"/>
      <c r="U648" s="102"/>
      <c r="V648" s="105"/>
      <c r="W648" s="160"/>
      <c r="X648" s="160"/>
      <c r="Y648" s="105"/>
      <c r="Z648" s="160"/>
      <c r="AA648" s="160"/>
      <c r="AB648" s="105"/>
      <c r="AC648" s="160"/>
      <c r="AD648" s="160"/>
      <c r="AE648" s="105"/>
      <c r="AF648" s="160"/>
      <c r="AG648" s="160"/>
      <c r="AH648" s="105"/>
      <c r="AI648" s="160"/>
      <c r="AJ648" s="160"/>
      <c r="AN648" s="180"/>
      <c r="BI648" s="162"/>
      <c r="BJ648" s="158"/>
      <c r="BK648" s="162"/>
      <c r="BL648" s="138"/>
      <c r="BM648" s="160"/>
      <c r="BN648" s="176"/>
      <c r="BO648" s="158"/>
      <c r="BP648" s="160"/>
      <c r="BQ648" s="155"/>
      <c r="BR648" s="164"/>
      <c r="BS648" s="98"/>
      <c r="BT648" s="98"/>
      <c r="BU648" s="98"/>
      <c r="BV648" s="164"/>
      <c r="BW648" s="164"/>
      <c r="BX648" s="164"/>
      <c r="BY648" s="98"/>
      <c r="BZ648" s="105"/>
      <c r="CA648" s="108"/>
      <c r="CB648" s="161"/>
      <c r="CC648" s="170"/>
      <c r="CD648" s="108"/>
      <c r="CE648" s="161"/>
      <c r="CF648" s="170"/>
      <c r="CG648" s="241"/>
      <c r="CH648" s="241"/>
      <c r="CI648" s="241"/>
      <c r="CJ648" s="241"/>
      <c r="CK648" s="241"/>
      <c r="CL648" s="241"/>
      <c r="CM648" s="241"/>
      <c r="CN648" s="241"/>
      <c r="CO648" s="241"/>
      <c r="CP648" s="141"/>
      <c r="CQ648" s="241"/>
      <c r="CR648" s="241"/>
      <c r="CS648" s="166"/>
      <c r="CT648" s="167"/>
      <c r="CU648" s="158"/>
      <c r="CV648" s="158"/>
      <c r="CW648" s="108"/>
      <c r="CX648" s="108"/>
      <c r="CY648" s="162"/>
      <c r="CZ648" s="162"/>
      <c r="DA648" s="170"/>
      <c r="DB648" s="184"/>
      <c r="DC648" s="170"/>
      <c r="DZ648" s="225"/>
      <c r="EA648" s="108"/>
    </row>
    <row r="649" spans="1:131" hidden="1" x14ac:dyDescent="0.2">
      <c r="A649" s="164"/>
      <c r="B649" s="164"/>
      <c r="C649" s="201"/>
      <c r="D649" s="164"/>
      <c r="E649" s="164"/>
      <c r="F649" s="164"/>
      <c r="G649" s="98"/>
      <c r="H649" s="212"/>
      <c r="I649" s="164"/>
      <c r="J649" s="98"/>
      <c r="K649" s="98"/>
      <c r="L649" s="164"/>
      <c r="M649" s="164"/>
      <c r="N649" s="164"/>
      <c r="O649" s="138"/>
      <c r="P649" s="105"/>
      <c r="Q649" s="169"/>
      <c r="R649" s="160"/>
      <c r="S649" s="105"/>
      <c r="T649" s="102"/>
      <c r="U649" s="102"/>
      <c r="V649" s="105"/>
      <c r="W649" s="160"/>
      <c r="X649" s="160"/>
      <c r="Y649" s="105"/>
      <c r="Z649" s="160"/>
      <c r="AA649" s="160"/>
      <c r="AB649" s="105"/>
      <c r="AC649" s="160"/>
      <c r="AD649" s="160"/>
      <c r="AE649" s="105"/>
      <c r="AF649" s="160"/>
      <c r="AG649" s="160"/>
      <c r="AH649" s="105"/>
      <c r="AI649" s="160"/>
      <c r="AJ649" s="160"/>
      <c r="AN649" s="198"/>
      <c r="BI649" s="162"/>
      <c r="BJ649" s="158"/>
      <c r="BK649" s="162"/>
      <c r="BL649" s="138"/>
      <c r="BM649" s="160"/>
      <c r="BN649" s="176"/>
      <c r="BO649" s="158"/>
      <c r="BP649" s="160"/>
      <c r="BQ649" s="155"/>
      <c r="BR649" s="164"/>
      <c r="BS649" s="98"/>
      <c r="BT649" s="98"/>
      <c r="BU649" s="98"/>
      <c r="BV649" s="164"/>
      <c r="BW649" s="164"/>
      <c r="BX649" s="164"/>
      <c r="BY649" s="98"/>
      <c r="BZ649" s="105"/>
      <c r="CA649" s="108"/>
      <c r="CB649" s="161"/>
      <c r="CC649" s="170"/>
      <c r="CD649" s="108"/>
      <c r="CE649" s="161"/>
      <c r="CF649" s="170"/>
      <c r="CG649" s="241"/>
      <c r="CH649" s="241"/>
      <c r="CI649" s="241"/>
      <c r="CJ649" s="241"/>
      <c r="CK649" s="241"/>
      <c r="CL649" s="241"/>
      <c r="CM649" s="241"/>
      <c r="CN649" s="241"/>
      <c r="CO649" s="241"/>
      <c r="CP649" s="141"/>
      <c r="CQ649" s="241"/>
      <c r="CR649" s="241"/>
      <c r="CS649" s="166"/>
      <c r="CT649" s="168"/>
      <c r="CU649" s="158"/>
      <c r="CV649" s="158"/>
      <c r="CW649" s="108"/>
      <c r="CX649" s="108"/>
      <c r="CY649" s="162"/>
      <c r="CZ649" s="162"/>
      <c r="DA649" s="170"/>
      <c r="DB649" s="184"/>
      <c r="DC649" s="170"/>
      <c r="DZ649" s="225"/>
      <c r="EA649" s="108"/>
    </row>
    <row r="650" spans="1:131" hidden="1" x14ac:dyDescent="0.2">
      <c r="A650" s="164"/>
      <c r="B650" s="164"/>
      <c r="C650" s="201"/>
      <c r="D650" s="164"/>
      <c r="E650" s="164"/>
      <c r="F650" s="164"/>
      <c r="G650" s="98"/>
      <c r="H650" s="212"/>
      <c r="I650" s="164"/>
      <c r="J650" s="98"/>
      <c r="K650" s="98"/>
      <c r="L650" s="164"/>
      <c r="M650" s="164"/>
      <c r="N650" s="164"/>
      <c r="O650" s="138"/>
      <c r="P650" s="105"/>
      <c r="Q650" s="169"/>
      <c r="R650" s="160"/>
      <c r="S650" s="105"/>
      <c r="T650" s="102"/>
      <c r="U650" s="102"/>
      <c r="V650" s="105"/>
      <c r="W650" s="160"/>
      <c r="X650" s="160"/>
      <c r="Y650" s="105"/>
      <c r="Z650" s="160"/>
      <c r="AA650" s="160"/>
      <c r="AB650" s="105"/>
      <c r="AC650" s="160"/>
      <c r="AD650" s="160"/>
      <c r="AE650" s="105"/>
      <c r="AF650" s="160"/>
      <c r="AG650" s="160"/>
      <c r="AH650" s="164"/>
      <c r="AI650" s="160"/>
      <c r="AJ650" s="160"/>
      <c r="AN650" s="185"/>
      <c r="BI650" s="162"/>
      <c r="BJ650" s="158"/>
      <c r="BK650" s="162"/>
      <c r="BL650" s="138"/>
      <c r="BM650" s="160"/>
      <c r="BN650" s="176"/>
      <c r="BO650" s="158"/>
      <c r="BP650" s="160"/>
      <c r="BQ650" s="155"/>
      <c r="BR650" s="164"/>
      <c r="BS650" s="98"/>
      <c r="BT650" s="98"/>
      <c r="BU650" s="98"/>
      <c r="BV650" s="164"/>
      <c r="BW650" s="164"/>
      <c r="BX650" s="164"/>
      <c r="BY650" s="98"/>
      <c r="BZ650" s="105"/>
      <c r="CA650" s="108"/>
      <c r="CB650" s="161"/>
      <c r="CC650" s="170"/>
      <c r="CD650" s="108"/>
      <c r="CE650" s="161"/>
      <c r="CF650" s="170"/>
      <c r="CG650" s="241"/>
      <c r="CH650" s="241"/>
      <c r="CI650" s="241"/>
      <c r="CJ650" s="241"/>
      <c r="CK650" s="241"/>
      <c r="CL650" s="241"/>
      <c r="CM650" s="241"/>
      <c r="CN650" s="241"/>
      <c r="CO650" s="241"/>
      <c r="CP650" s="141"/>
      <c r="CQ650" s="241"/>
      <c r="CR650" s="241"/>
      <c r="CS650" s="166"/>
      <c r="CT650" s="99"/>
      <c r="CU650" s="158"/>
      <c r="CV650" s="158"/>
      <c r="CW650" s="108"/>
      <c r="CX650" s="108"/>
      <c r="CY650" s="162"/>
      <c r="CZ650" s="162"/>
      <c r="DA650" s="170"/>
      <c r="DB650" s="184"/>
      <c r="DC650" s="170"/>
      <c r="DZ650" s="224"/>
      <c r="EA650" s="108"/>
    </row>
    <row r="651" spans="1:131" hidden="1" x14ac:dyDescent="0.2">
      <c r="A651" s="164"/>
      <c r="B651" s="164"/>
      <c r="C651" s="201"/>
      <c r="D651" s="164"/>
      <c r="E651" s="164"/>
      <c r="F651" s="164"/>
      <c r="G651" s="98"/>
      <c r="H651" s="212"/>
      <c r="I651" s="164"/>
      <c r="J651" s="98"/>
      <c r="K651" s="98"/>
      <c r="L651" s="164"/>
      <c r="M651" s="164"/>
      <c r="N651" s="164"/>
      <c r="O651" s="138"/>
      <c r="P651" s="105"/>
      <c r="Q651" s="169"/>
      <c r="R651" s="160"/>
      <c r="S651" s="105"/>
      <c r="T651" s="102"/>
      <c r="U651" s="102"/>
      <c r="V651" s="105"/>
      <c r="W651" s="160"/>
      <c r="X651" s="160"/>
      <c r="Y651" s="105"/>
      <c r="Z651" s="160"/>
      <c r="AA651" s="160"/>
      <c r="AB651" s="105"/>
      <c r="AC651" s="160"/>
      <c r="AD651" s="160"/>
      <c r="AE651" s="105"/>
      <c r="AF651" s="160"/>
      <c r="AG651" s="160"/>
      <c r="AH651" s="164"/>
      <c r="AI651" s="160"/>
      <c r="AJ651" s="160"/>
      <c r="AN651" s="180"/>
      <c r="BI651" s="162"/>
      <c r="BJ651" s="158"/>
      <c r="BK651" s="162"/>
      <c r="BL651" s="138"/>
      <c r="BM651" s="160"/>
      <c r="BN651" s="176"/>
      <c r="BO651" s="158"/>
      <c r="BP651" s="160"/>
      <c r="BQ651" s="155"/>
      <c r="BR651" s="164"/>
      <c r="BS651" s="98"/>
      <c r="BT651" s="98"/>
      <c r="BU651" s="98"/>
      <c r="BV651" s="164"/>
      <c r="BW651" s="164"/>
      <c r="BX651" s="164"/>
      <c r="BY651" s="98"/>
      <c r="BZ651" s="105"/>
      <c r="CA651" s="108"/>
      <c r="CB651" s="161"/>
      <c r="CC651" s="170"/>
      <c r="CD651" s="108"/>
      <c r="CE651" s="161"/>
      <c r="CF651" s="170"/>
      <c r="CG651" s="241"/>
      <c r="CH651" s="241"/>
      <c r="CI651" s="241"/>
      <c r="CJ651" s="241"/>
      <c r="CK651" s="241"/>
      <c r="CL651" s="241"/>
      <c r="CM651" s="241"/>
      <c r="CN651" s="241"/>
      <c r="CO651" s="241"/>
      <c r="CP651" s="141"/>
      <c r="CQ651" s="241"/>
      <c r="CR651" s="241"/>
      <c r="CS651" s="166"/>
      <c r="CT651" s="99"/>
      <c r="CU651" s="158"/>
      <c r="CV651" s="158"/>
      <c r="CW651" s="108"/>
      <c r="CX651" s="108"/>
      <c r="CY651" s="162"/>
      <c r="CZ651" s="162"/>
      <c r="DA651" s="170"/>
      <c r="DB651" s="184"/>
      <c r="DC651" s="170"/>
      <c r="DZ651" s="224"/>
      <c r="EA651" s="108"/>
    </row>
    <row r="652" spans="1:131" hidden="1" x14ac:dyDescent="0.2">
      <c r="A652" s="164"/>
      <c r="B652" s="164"/>
      <c r="C652" s="201"/>
      <c r="D652" s="164"/>
      <c r="E652" s="164"/>
      <c r="F652" s="164"/>
      <c r="G652" s="98"/>
      <c r="H652" s="212"/>
      <c r="I652" s="164"/>
      <c r="J652" s="98"/>
      <c r="K652" s="98"/>
      <c r="L652" s="164"/>
      <c r="M652" s="164"/>
      <c r="N652" s="164"/>
      <c r="O652" s="138"/>
      <c r="P652" s="105"/>
      <c r="Q652" s="169"/>
      <c r="R652" s="160"/>
      <c r="S652" s="105"/>
      <c r="T652" s="102"/>
      <c r="U652" s="102"/>
      <c r="V652" s="105"/>
      <c r="W652" s="160"/>
      <c r="X652" s="160"/>
      <c r="Y652" s="105"/>
      <c r="Z652" s="160"/>
      <c r="AA652" s="160"/>
      <c r="AB652" s="105"/>
      <c r="AC652" s="160"/>
      <c r="AD652" s="160"/>
      <c r="AE652" s="105"/>
      <c r="AF652" s="160"/>
      <c r="AG652" s="160"/>
      <c r="AH652" s="164"/>
      <c r="AI652" s="160"/>
      <c r="AJ652" s="160"/>
      <c r="AN652" s="104"/>
      <c r="BI652" s="162"/>
      <c r="BJ652" s="158"/>
      <c r="BK652" s="162"/>
      <c r="BL652" s="138"/>
      <c r="BM652" s="160"/>
      <c r="BN652" s="176"/>
      <c r="BO652" s="158"/>
      <c r="BP652" s="160"/>
      <c r="BQ652" s="155"/>
      <c r="BR652" s="164"/>
      <c r="BS652" s="98"/>
      <c r="BT652" s="98"/>
      <c r="BU652" s="98"/>
      <c r="BV652" s="164"/>
      <c r="BW652" s="164"/>
      <c r="BX652" s="164"/>
      <c r="BY652" s="98"/>
      <c r="BZ652" s="105"/>
      <c r="CA652" s="108"/>
      <c r="CB652" s="161"/>
      <c r="CC652" s="170"/>
      <c r="CD652" s="108"/>
      <c r="CE652" s="161"/>
      <c r="CF652" s="170"/>
      <c r="CG652" s="241"/>
      <c r="CH652" s="241"/>
      <c r="CI652" s="241"/>
      <c r="CJ652" s="241"/>
      <c r="CK652" s="241"/>
      <c r="CL652" s="241"/>
      <c r="CM652" s="241"/>
      <c r="CN652" s="241"/>
      <c r="CO652" s="241"/>
      <c r="CP652" s="141"/>
      <c r="CQ652" s="241"/>
      <c r="CR652" s="241"/>
      <c r="CS652" s="166"/>
      <c r="CT652" s="168"/>
      <c r="CU652" s="158"/>
      <c r="CV652" s="158"/>
      <c r="CW652" s="108"/>
      <c r="CX652" s="108"/>
      <c r="CY652" s="162"/>
      <c r="CZ652" s="162"/>
      <c r="DA652" s="170"/>
      <c r="DB652" s="184"/>
      <c r="DC652" s="170"/>
      <c r="DZ652" s="224"/>
      <c r="EA652" s="108"/>
    </row>
    <row r="653" spans="1:131" hidden="1" x14ac:dyDescent="0.2">
      <c r="A653" s="164"/>
      <c r="B653" s="164"/>
      <c r="C653" s="201"/>
      <c r="D653" s="164"/>
      <c r="E653" s="164"/>
      <c r="F653" s="164"/>
      <c r="G653" s="98"/>
      <c r="H653" s="212"/>
      <c r="I653" s="164"/>
      <c r="J653" s="98"/>
      <c r="K653" s="98"/>
      <c r="L653" s="164"/>
      <c r="M653" s="164"/>
      <c r="N653" s="164"/>
      <c r="O653" s="138"/>
      <c r="P653" s="105"/>
      <c r="Q653" s="169"/>
      <c r="R653" s="160"/>
      <c r="S653" s="105"/>
      <c r="T653" s="102"/>
      <c r="U653" s="102"/>
      <c r="V653" s="105"/>
      <c r="W653" s="160"/>
      <c r="X653" s="160"/>
      <c r="Y653" s="105"/>
      <c r="Z653" s="160"/>
      <c r="AA653" s="160"/>
      <c r="AB653" s="105"/>
      <c r="AC653" s="160"/>
      <c r="AD653" s="160"/>
      <c r="AE653" s="105"/>
      <c r="AF653" s="160"/>
      <c r="AG653" s="160"/>
      <c r="AH653" s="105"/>
      <c r="AI653" s="160"/>
      <c r="AJ653" s="160"/>
      <c r="AN653" s="185"/>
      <c r="BI653" s="162"/>
      <c r="BJ653" s="158"/>
      <c r="BK653" s="162"/>
      <c r="BL653" s="138"/>
      <c r="BM653" s="160"/>
      <c r="BN653" s="176"/>
      <c r="BO653" s="158"/>
      <c r="BP653" s="160"/>
      <c r="BQ653" s="155"/>
      <c r="BR653" s="164"/>
      <c r="BS653" s="98"/>
      <c r="BT653" s="98"/>
      <c r="BU653" s="98"/>
      <c r="BV653" s="164"/>
      <c r="BW653" s="164"/>
      <c r="BX653" s="164"/>
      <c r="BY653" s="98"/>
      <c r="BZ653" s="105"/>
      <c r="CA653" s="108"/>
      <c r="CB653" s="161"/>
      <c r="CC653" s="170"/>
      <c r="CD653" s="108"/>
      <c r="CE653" s="161"/>
      <c r="CF653" s="170"/>
      <c r="CG653" s="241"/>
      <c r="CH653" s="241"/>
      <c r="CI653" s="241"/>
      <c r="CJ653" s="241"/>
      <c r="CK653" s="241"/>
      <c r="CL653" s="241"/>
      <c r="CM653" s="241"/>
      <c r="CN653" s="241"/>
      <c r="CO653" s="241"/>
      <c r="CP653" s="141"/>
      <c r="CQ653" s="241"/>
      <c r="CR653" s="241"/>
      <c r="CS653" s="166"/>
      <c r="CT653" s="167"/>
      <c r="CU653" s="158"/>
      <c r="CV653" s="158"/>
      <c r="CW653" s="108"/>
      <c r="CX653" s="108"/>
      <c r="CY653" s="162"/>
      <c r="CZ653" s="162"/>
      <c r="DA653" s="170"/>
      <c r="DB653" s="184"/>
      <c r="DC653" s="170"/>
      <c r="DZ653" s="224"/>
      <c r="EA653" s="108"/>
    </row>
    <row r="654" spans="1:131" hidden="1" x14ac:dyDescent="0.2">
      <c r="A654" s="164"/>
      <c r="B654" s="164"/>
      <c r="C654" s="201"/>
      <c r="D654" s="164"/>
      <c r="E654" s="164"/>
      <c r="F654" s="164"/>
      <c r="G654" s="98"/>
      <c r="H654" s="212"/>
      <c r="I654" s="164"/>
      <c r="J654" s="98"/>
      <c r="K654" s="98"/>
      <c r="L654" s="164"/>
      <c r="M654" s="164"/>
      <c r="N654" s="164"/>
      <c r="O654" s="138"/>
      <c r="P654" s="105"/>
      <c r="Q654" s="169"/>
      <c r="R654" s="160"/>
      <c r="S654" s="105"/>
      <c r="T654" s="102"/>
      <c r="U654" s="102"/>
      <c r="V654" s="105"/>
      <c r="W654" s="160"/>
      <c r="X654" s="160"/>
      <c r="Y654" s="105"/>
      <c r="Z654" s="160"/>
      <c r="AA654" s="160"/>
      <c r="AB654" s="105"/>
      <c r="AC654" s="160"/>
      <c r="AD654" s="160"/>
      <c r="AE654" s="105"/>
      <c r="AF654" s="160"/>
      <c r="AG654" s="160"/>
      <c r="AH654" s="105"/>
      <c r="AI654" s="160"/>
      <c r="AJ654" s="160"/>
      <c r="AN654" s="180"/>
      <c r="BI654" s="162"/>
      <c r="BJ654" s="158"/>
      <c r="BK654" s="162"/>
      <c r="BL654" s="138"/>
      <c r="BM654" s="160"/>
      <c r="BN654" s="176"/>
      <c r="BO654" s="158"/>
      <c r="BP654" s="160"/>
      <c r="BQ654" s="155"/>
      <c r="BR654" s="164"/>
      <c r="BS654" s="98"/>
      <c r="BT654" s="98"/>
      <c r="BU654" s="98"/>
      <c r="BV654" s="164"/>
      <c r="BW654" s="164"/>
      <c r="BX654" s="164"/>
      <c r="BY654" s="98"/>
      <c r="BZ654" s="105"/>
      <c r="CA654" s="108"/>
      <c r="CB654" s="161"/>
      <c r="CC654" s="170"/>
      <c r="CD654" s="108"/>
      <c r="CE654" s="161"/>
      <c r="CF654" s="170"/>
      <c r="CG654" s="241"/>
      <c r="CH654" s="241"/>
      <c r="CI654" s="241"/>
      <c r="CJ654" s="241"/>
      <c r="CK654" s="241"/>
      <c r="CL654" s="241"/>
      <c r="CM654" s="241"/>
      <c r="CN654" s="241"/>
      <c r="CO654" s="241"/>
      <c r="CP654" s="141"/>
      <c r="CQ654" s="241"/>
      <c r="CR654" s="241"/>
      <c r="CS654" s="166"/>
      <c r="CT654" s="167"/>
      <c r="CU654" s="158"/>
      <c r="CV654" s="158"/>
      <c r="CW654" s="108"/>
      <c r="CX654" s="108"/>
      <c r="CY654" s="162"/>
      <c r="CZ654" s="162"/>
      <c r="DA654" s="170"/>
      <c r="DB654" s="184"/>
      <c r="DC654" s="170"/>
      <c r="DZ654" s="224"/>
      <c r="EA654" s="108"/>
    </row>
    <row r="655" spans="1:131" hidden="1" x14ac:dyDescent="0.2">
      <c r="A655" s="164"/>
      <c r="B655" s="164"/>
      <c r="C655" s="203"/>
      <c r="D655" s="108"/>
      <c r="E655" s="164"/>
      <c r="F655" s="108"/>
      <c r="G655" s="98"/>
      <c r="H655" s="212"/>
      <c r="I655" s="164"/>
      <c r="J655" s="98"/>
      <c r="K655" s="98"/>
      <c r="L655" s="164"/>
      <c r="M655" s="164"/>
      <c r="N655" s="164"/>
      <c r="O655" s="138"/>
      <c r="P655" s="105"/>
      <c r="Q655" s="169"/>
      <c r="R655" s="160"/>
      <c r="S655" s="105"/>
      <c r="T655" s="102"/>
      <c r="U655" s="102"/>
      <c r="V655" s="105"/>
      <c r="W655" s="160"/>
      <c r="X655" s="160"/>
      <c r="Y655" s="105"/>
      <c r="Z655" s="160"/>
      <c r="AA655" s="160"/>
      <c r="AB655" s="105"/>
      <c r="AC655" s="160"/>
      <c r="AD655" s="160"/>
      <c r="AE655" s="105"/>
      <c r="AF655" s="160"/>
      <c r="AG655" s="160"/>
      <c r="AH655" s="164"/>
      <c r="AI655" s="160"/>
      <c r="AJ655" s="160"/>
      <c r="AN655" s="198"/>
      <c r="BI655" s="157"/>
      <c r="BJ655" s="157"/>
      <c r="BK655" s="157"/>
      <c r="BL655" s="138"/>
      <c r="BM655" s="160"/>
      <c r="BN655" s="176"/>
      <c r="BO655" s="158"/>
      <c r="BP655" s="160"/>
      <c r="BQ655" s="155"/>
      <c r="BR655" s="164"/>
      <c r="BS655" s="98"/>
      <c r="BT655" s="98"/>
      <c r="BU655" s="98"/>
      <c r="BV655" s="164"/>
      <c r="BW655" s="164"/>
      <c r="BX655" s="164"/>
      <c r="BY655" s="98"/>
      <c r="BZ655" s="105"/>
      <c r="CA655" s="108"/>
      <c r="CB655" s="161"/>
      <c r="CC655" s="170"/>
      <c r="CD655" s="108"/>
      <c r="CE655" s="161"/>
      <c r="CF655" s="170"/>
      <c r="CG655" s="241"/>
      <c r="CH655" s="241"/>
      <c r="CI655" s="241"/>
      <c r="CJ655" s="241"/>
      <c r="CK655" s="241"/>
      <c r="CL655" s="241"/>
      <c r="CM655" s="241"/>
      <c r="CN655" s="241"/>
      <c r="CO655" s="241"/>
      <c r="CP655" s="141"/>
      <c r="CQ655" s="241"/>
      <c r="CR655" s="241"/>
      <c r="CS655" s="151"/>
      <c r="CT655" s="168"/>
      <c r="CU655" s="158"/>
      <c r="CV655" s="158"/>
      <c r="CW655" s="108"/>
      <c r="CX655" s="108"/>
      <c r="CY655" s="162"/>
      <c r="CZ655" s="162"/>
      <c r="DA655" s="170"/>
      <c r="DB655" s="184"/>
      <c r="DC655" s="170"/>
      <c r="DZ655" s="224"/>
      <c r="EA655" s="108"/>
    </row>
    <row r="656" spans="1:131" hidden="1" x14ac:dyDescent="0.2">
      <c r="A656" s="164"/>
      <c r="B656" s="164"/>
      <c r="C656" s="201"/>
      <c r="D656" s="164"/>
      <c r="E656" s="164"/>
      <c r="F656" s="164"/>
      <c r="G656" s="98"/>
      <c r="H656" s="212"/>
      <c r="I656" s="164"/>
      <c r="J656" s="98"/>
      <c r="K656" s="98"/>
      <c r="L656" s="164"/>
      <c r="M656" s="164"/>
      <c r="N656" s="164"/>
      <c r="O656" s="138"/>
      <c r="P656" s="105"/>
      <c r="Q656" s="169"/>
      <c r="R656" s="160"/>
      <c r="S656" s="105"/>
      <c r="T656" s="102"/>
      <c r="U656" s="102"/>
      <c r="V656" s="105"/>
      <c r="W656" s="160"/>
      <c r="X656" s="160"/>
      <c r="Y656" s="105"/>
      <c r="Z656" s="160"/>
      <c r="AA656" s="160"/>
      <c r="AB656" s="105"/>
      <c r="AC656" s="160"/>
      <c r="AD656" s="160"/>
      <c r="AE656" s="105"/>
      <c r="AF656" s="160"/>
      <c r="AG656" s="160"/>
      <c r="AH656" s="164"/>
      <c r="AI656" s="160"/>
      <c r="AJ656" s="160"/>
      <c r="AN656" s="198"/>
      <c r="BI656" s="162"/>
      <c r="BJ656" s="158"/>
      <c r="BK656" s="162"/>
      <c r="BL656" s="138"/>
      <c r="BM656" s="160"/>
      <c r="BN656" s="176"/>
      <c r="BO656" s="158"/>
      <c r="BP656" s="160"/>
      <c r="BQ656" s="155"/>
      <c r="BR656" s="164"/>
      <c r="BS656" s="98"/>
      <c r="BT656" s="98"/>
      <c r="BU656" s="98"/>
      <c r="BV656" s="164"/>
      <c r="BW656" s="164"/>
      <c r="BX656" s="164"/>
      <c r="BY656" s="98"/>
      <c r="BZ656" s="105"/>
      <c r="CA656" s="108"/>
      <c r="CB656" s="161"/>
      <c r="CC656" s="170"/>
      <c r="CD656" s="108"/>
      <c r="CE656" s="161"/>
      <c r="CF656" s="170"/>
      <c r="CG656" s="241"/>
      <c r="CH656" s="241"/>
      <c r="CI656" s="241"/>
      <c r="CJ656" s="241"/>
      <c r="CK656" s="241"/>
      <c r="CL656" s="241"/>
      <c r="CM656" s="241"/>
      <c r="CN656" s="241"/>
      <c r="CO656" s="241"/>
      <c r="CP656" s="141"/>
      <c r="CQ656" s="241"/>
      <c r="CR656" s="241"/>
      <c r="CS656" s="166"/>
      <c r="CT656" s="167"/>
      <c r="CU656" s="158"/>
      <c r="CV656" s="158"/>
      <c r="CW656" s="108"/>
      <c r="CX656" s="108"/>
      <c r="CY656" s="162"/>
      <c r="CZ656" s="162"/>
      <c r="DA656" s="170"/>
      <c r="DB656" s="184"/>
      <c r="DC656" s="170"/>
      <c r="DZ656" s="224"/>
      <c r="EA656" s="108"/>
    </row>
    <row r="657" spans="1:131" hidden="1" x14ac:dyDescent="0.2">
      <c r="A657" s="164"/>
      <c r="B657" s="164"/>
      <c r="C657" s="201"/>
      <c r="D657" s="164"/>
      <c r="E657" s="164"/>
      <c r="F657" s="164"/>
      <c r="G657" s="98"/>
      <c r="H657" s="212"/>
      <c r="I657" s="164"/>
      <c r="J657" s="98"/>
      <c r="K657" s="98"/>
      <c r="L657" s="164"/>
      <c r="M657" s="164"/>
      <c r="N657" s="164"/>
      <c r="O657" s="138"/>
      <c r="P657" s="105"/>
      <c r="Q657" s="169"/>
      <c r="R657" s="160"/>
      <c r="S657" s="105"/>
      <c r="T657" s="102"/>
      <c r="U657" s="102"/>
      <c r="V657" s="105"/>
      <c r="W657" s="160"/>
      <c r="X657" s="160"/>
      <c r="Y657" s="105"/>
      <c r="Z657" s="160"/>
      <c r="AA657" s="160"/>
      <c r="AB657" s="105"/>
      <c r="AC657" s="160"/>
      <c r="AD657" s="160"/>
      <c r="AE657" s="105"/>
      <c r="AF657" s="160"/>
      <c r="AG657" s="160"/>
      <c r="AH657" s="105"/>
      <c r="AI657" s="160"/>
      <c r="AJ657" s="160"/>
      <c r="AN657" s="198"/>
      <c r="BI657" s="162"/>
      <c r="BJ657" s="158"/>
      <c r="BK657" s="162"/>
      <c r="BL657" s="138"/>
      <c r="BM657" s="160"/>
      <c r="BN657" s="176"/>
      <c r="BO657" s="158"/>
      <c r="BP657" s="160"/>
      <c r="BQ657" s="155"/>
      <c r="BR657" s="164"/>
      <c r="BS657" s="98"/>
      <c r="BT657" s="98"/>
      <c r="BU657" s="98"/>
      <c r="BV657" s="164"/>
      <c r="BW657" s="164"/>
      <c r="BX657" s="164"/>
      <c r="BY657" s="98"/>
      <c r="BZ657" s="105"/>
      <c r="CA657" s="108"/>
      <c r="CB657" s="161"/>
      <c r="CC657" s="170"/>
      <c r="CD657" s="108"/>
      <c r="CE657" s="161"/>
      <c r="CF657" s="170"/>
      <c r="CG657" s="241"/>
      <c r="CH657" s="241"/>
      <c r="CI657" s="241"/>
      <c r="CJ657" s="241"/>
      <c r="CK657" s="241"/>
      <c r="CL657" s="241"/>
      <c r="CM657" s="241"/>
      <c r="CN657" s="241"/>
      <c r="CO657" s="241"/>
      <c r="CP657" s="141"/>
      <c r="CQ657" s="241"/>
      <c r="CR657" s="241"/>
      <c r="CS657" s="166"/>
      <c r="CT657" s="168"/>
      <c r="CU657" s="158"/>
      <c r="CV657" s="158"/>
      <c r="CW657" s="108"/>
      <c r="CX657" s="108"/>
      <c r="CY657" s="162"/>
      <c r="CZ657" s="162"/>
      <c r="DA657" s="170"/>
      <c r="DB657" s="184"/>
      <c r="DC657" s="170"/>
      <c r="DZ657" s="224"/>
      <c r="EA657" s="108"/>
    </row>
    <row r="658" spans="1:131" hidden="1" x14ac:dyDescent="0.2">
      <c r="A658" s="164"/>
      <c r="B658" s="164"/>
      <c r="C658" s="201"/>
      <c r="D658" s="164"/>
      <c r="E658" s="164"/>
      <c r="F658" s="164"/>
      <c r="G658" s="98"/>
      <c r="H658" s="212"/>
      <c r="I658" s="164"/>
      <c r="J658" s="98"/>
      <c r="K658" s="98"/>
      <c r="L658" s="164"/>
      <c r="M658" s="164"/>
      <c r="N658" s="164"/>
      <c r="O658" s="138"/>
      <c r="P658" s="105"/>
      <c r="Q658" s="169"/>
      <c r="R658" s="160"/>
      <c r="S658" s="105"/>
      <c r="T658" s="102"/>
      <c r="U658" s="102"/>
      <c r="V658" s="105"/>
      <c r="W658" s="160"/>
      <c r="X658" s="160"/>
      <c r="Y658" s="105"/>
      <c r="Z658" s="160"/>
      <c r="AA658" s="160"/>
      <c r="AB658" s="105"/>
      <c r="AC658" s="160"/>
      <c r="AD658" s="160"/>
      <c r="AE658" s="105"/>
      <c r="AF658" s="160"/>
      <c r="AG658" s="160"/>
      <c r="AH658" s="105"/>
      <c r="AI658" s="160"/>
      <c r="AJ658" s="160"/>
      <c r="AN658" s="198"/>
      <c r="BI658" s="162"/>
      <c r="BJ658" s="158"/>
      <c r="BK658" s="162"/>
      <c r="BL658" s="138"/>
      <c r="BM658" s="160"/>
      <c r="BN658" s="176"/>
      <c r="BO658" s="158"/>
      <c r="BP658" s="160"/>
      <c r="BQ658" s="155"/>
      <c r="BR658" s="164"/>
      <c r="BS658" s="98"/>
      <c r="BT658" s="98"/>
      <c r="BU658" s="98"/>
      <c r="BV658" s="164"/>
      <c r="BW658" s="164"/>
      <c r="BX658" s="164"/>
      <c r="BY658" s="98"/>
      <c r="BZ658" s="105"/>
      <c r="CA658" s="108"/>
      <c r="CB658" s="161"/>
      <c r="CC658" s="170"/>
      <c r="CD658" s="108"/>
      <c r="CE658" s="161"/>
      <c r="CF658" s="170"/>
      <c r="CG658" s="241"/>
      <c r="CH658" s="241"/>
      <c r="CI658" s="241"/>
      <c r="CJ658" s="241"/>
      <c r="CK658" s="241"/>
      <c r="CL658" s="241"/>
      <c r="CM658" s="241"/>
      <c r="CN658" s="241"/>
      <c r="CO658" s="241"/>
      <c r="CP658" s="141"/>
      <c r="CQ658" s="241"/>
      <c r="CR658" s="241"/>
      <c r="CS658" s="188"/>
      <c r="CT658" s="168"/>
      <c r="CU658" s="158"/>
      <c r="CV658" s="158"/>
      <c r="CW658" s="108"/>
      <c r="CX658" s="108"/>
      <c r="CY658" s="162"/>
      <c r="CZ658" s="162"/>
      <c r="DA658" s="170"/>
      <c r="DB658" s="184"/>
      <c r="DC658" s="170"/>
      <c r="DZ658" s="224"/>
      <c r="EA658" s="108"/>
    </row>
    <row r="659" spans="1:131" hidden="1" x14ac:dyDescent="0.2">
      <c r="A659" s="164"/>
      <c r="B659" s="164"/>
      <c r="C659" s="203"/>
      <c r="D659" s="108"/>
      <c r="E659" s="164"/>
      <c r="F659" s="164"/>
      <c r="G659" s="98"/>
      <c r="H659" s="212"/>
      <c r="I659" s="164"/>
      <c r="J659" s="98"/>
      <c r="K659" s="98"/>
      <c r="L659" s="164"/>
      <c r="M659" s="164"/>
      <c r="N659" s="164"/>
      <c r="O659" s="138"/>
      <c r="P659" s="105"/>
      <c r="Q659" s="169"/>
      <c r="R659" s="160"/>
      <c r="S659" s="105"/>
      <c r="T659" s="102"/>
      <c r="U659" s="102"/>
      <c r="V659" s="105"/>
      <c r="W659" s="160"/>
      <c r="X659" s="160"/>
      <c r="Y659" s="105"/>
      <c r="Z659" s="160"/>
      <c r="AA659" s="160"/>
      <c r="AB659" s="105"/>
      <c r="AC659" s="160"/>
      <c r="AD659" s="160"/>
      <c r="AE659" s="105"/>
      <c r="AF659" s="160"/>
      <c r="AG659" s="160"/>
      <c r="AH659" s="105"/>
      <c r="AI659" s="160"/>
      <c r="AJ659" s="160"/>
      <c r="AN659" s="180"/>
      <c r="BI659" s="162"/>
      <c r="BJ659" s="158"/>
      <c r="BK659" s="162"/>
      <c r="BL659" s="138"/>
      <c r="BM659" s="160"/>
      <c r="BN659" s="176"/>
      <c r="BO659" s="158"/>
      <c r="BP659" s="160"/>
      <c r="BQ659" s="155"/>
      <c r="BR659" s="164"/>
      <c r="BS659" s="98"/>
      <c r="BT659" s="98"/>
      <c r="BU659" s="98"/>
      <c r="BV659" s="164"/>
      <c r="BW659" s="164"/>
      <c r="BX659" s="164"/>
      <c r="BY659" s="98"/>
      <c r="BZ659" s="105"/>
      <c r="CA659" s="108"/>
      <c r="CB659" s="161"/>
      <c r="CC659" s="170"/>
      <c r="CD659" s="108"/>
      <c r="CE659" s="161"/>
      <c r="CF659" s="170"/>
      <c r="CG659" s="241"/>
      <c r="CH659" s="241"/>
      <c r="CI659" s="241"/>
      <c r="CJ659" s="241"/>
      <c r="CK659" s="241"/>
      <c r="CL659" s="241"/>
      <c r="CM659" s="241"/>
      <c r="CN659" s="241"/>
      <c r="CO659" s="241"/>
      <c r="CP659" s="141"/>
      <c r="CQ659" s="241"/>
      <c r="CR659" s="241"/>
      <c r="CS659" s="166"/>
      <c r="CT659" s="168"/>
      <c r="CU659" s="158"/>
      <c r="CV659" s="158"/>
      <c r="CW659" s="108"/>
      <c r="CX659" s="108"/>
      <c r="CY659" s="162"/>
      <c r="CZ659" s="162"/>
      <c r="DA659" s="170"/>
      <c r="DB659" s="184"/>
      <c r="DC659" s="170"/>
      <c r="DZ659" s="224"/>
      <c r="EA659" s="108"/>
    </row>
    <row r="660" spans="1:131" hidden="1" x14ac:dyDescent="0.2">
      <c r="A660" s="164"/>
      <c r="B660" s="164"/>
      <c r="C660" s="201"/>
      <c r="D660" s="164"/>
      <c r="E660" s="164"/>
      <c r="F660" s="164"/>
      <c r="G660" s="98"/>
      <c r="H660" s="212"/>
      <c r="I660" s="164"/>
      <c r="J660" s="98"/>
      <c r="K660" s="98"/>
      <c r="L660" s="164"/>
      <c r="M660" s="164"/>
      <c r="N660" s="164"/>
      <c r="O660" s="138"/>
      <c r="P660" s="105"/>
      <c r="Q660" s="169"/>
      <c r="R660" s="160"/>
      <c r="S660" s="105"/>
      <c r="T660" s="102"/>
      <c r="U660" s="102"/>
      <c r="V660" s="105"/>
      <c r="W660" s="160"/>
      <c r="X660" s="160"/>
      <c r="Y660" s="105"/>
      <c r="Z660" s="160"/>
      <c r="AA660" s="160"/>
      <c r="AB660" s="105"/>
      <c r="AC660" s="160"/>
      <c r="AD660" s="160"/>
      <c r="AE660" s="105"/>
      <c r="AF660" s="160"/>
      <c r="AG660" s="160"/>
      <c r="AH660" s="164"/>
      <c r="AI660" s="160"/>
      <c r="AJ660" s="160"/>
      <c r="AN660" s="180"/>
      <c r="BI660" s="162"/>
      <c r="BJ660" s="158"/>
      <c r="BK660" s="162"/>
      <c r="BL660" s="138"/>
      <c r="BM660" s="160"/>
      <c r="BN660" s="176"/>
      <c r="BO660" s="158"/>
      <c r="BP660" s="160"/>
      <c r="BQ660" s="155"/>
      <c r="BR660" s="164"/>
      <c r="BS660" s="98"/>
      <c r="BT660" s="98"/>
      <c r="BU660" s="98"/>
      <c r="BV660" s="164"/>
      <c r="BW660" s="164"/>
      <c r="BX660" s="164"/>
      <c r="BY660" s="98"/>
      <c r="BZ660" s="105"/>
      <c r="CA660" s="108"/>
      <c r="CB660" s="161"/>
      <c r="CC660" s="170"/>
      <c r="CD660" s="108"/>
      <c r="CE660" s="161"/>
      <c r="CF660" s="170"/>
      <c r="CG660" s="241"/>
      <c r="CH660" s="241"/>
      <c r="CI660" s="241"/>
      <c r="CJ660" s="241"/>
      <c r="CK660" s="241"/>
      <c r="CL660" s="241"/>
      <c r="CM660" s="241"/>
      <c r="CN660" s="241"/>
      <c r="CO660" s="241"/>
      <c r="CP660" s="141"/>
      <c r="CQ660" s="241"/>
      <c r="CR660" s="241"/>
      <c r="CS660" s="151"/>
      <c r="CT660" s="167"/>
      <c r="CU660" s="158"/>
      <c r="CV660" s="158"/>
      <c r="CW660" s="108"/>
      <c r="CX660" s="108"/>
      <c r="CY660" s="162"/>
      <c r="CZ660" s="162"/>
      <c r="DA660" s="170"/>
      <c r="DB660" s="184"/>
      <c r="DC660" s="170"/>
      <c r="DZ660" s="224"/>
      <c r="EA660" s="108"/>
    </row>
    <row r="661" spans="1:131" hidden="1" x14ac:dyDescent="0.2">
      <c r="A661" s="164"/>
      <c r="B661" s="164"/>
      <c r="C661" s="201"/>
      <c r="D661" s="164"/>
      <c r="E661" s="164"/>
      <c r="F661" s="164"/>
      <c r="G661" s="98"/>
      <c r="H661" s="212"/>
      <c r="I661" s="164"/>
      <c r="J661" s="98"/>
      <c r="K661" s="98"/>
      <c r="L661" s="164"/>
      <c r="M661" s="164"/>
      <c r="N661" s="164"/>
      <c r="O661" s="138"/>
      <c r="P661" s="105"/>
      <c r="Q661" s="169"/>
      <c r="R661" s="102"/>
      <c r="S661" s="105"/>
      <c r="T661" s="160"/>
      <c r="U661" s="160"/>
      <c r="V661" s="105"/>
      <c r="W661" s="160"/>
      <c r="X661" s="160"/>
      <c r="Y661" s="105"/>
      <c r="Z661" s="160"/>
      <c r="AA661" s="160"/>
      <c r="AB661" s="105"/>
      <c r="AC661" s="160"/>
      <c r="AD661" s="160"/>
      <c r="AE661" s="105"/>
      <c r="AF661" s="160"/>
      <c r="AG661" s="160"/>
      <c r="AH661" s="105"/>
      <c r="AI661" s="160"/>
      <c r="AJ661" s="160"/>
      <c r="AN661" s="185"/>
      <c r="BI661" s="162"/>
      <c r="BJ661" s="158"/>
      <c r="BK661" s="162"/>
      <c r="BL661" s="138"/>
      <c r="BM661" s="160"/>
      <c r="BN661" s="176"/>
      <c r="BO661" s="158"/>
      <c r="BP661" s="160"/>
      <c r="BQ661" s="155"/>
      <c r="BR661" s="164"/>
      <c r="BS661" s="98"/>
      <c r="BT661" s="98"/>
      <c r="BU661" s="98"/>
      <c r="BV661" s="164"/>
      <c r="BW661" s="164"/>
      <c r="BX661" s="164"/>
      <c r="BY661" s="98"/>
      <c r="BZ661" s="105"/>
      <c r="CA661" s="108"/>
      <c r="CB661" s="161"/>
      <c r="CC661" s="170"/>
      <c r="CD661" s="108"/>
      <c r="CE661" s="161"/>
      <c r="CF661" s="170"/>
      <c r="CG661" s="241"/>
      <c r="CH661" s="241"/>
      <c r="CI661" s="241"/>
      <c r="CJ661" s="241"/>
      <c r="CK661" s="241"/>
      <c r="CL661" s="241"/>
      <c r="CM661" s="241"/>
      <c r="CN661" s="241"/>
      <c r="CO661" s="241"/>
      <c r="CP661" s="141"/>
      <c r="CQ661" s="241"/>
      <c r="CR661" s="241"/>
      <c r="CS661" s="158"/>
      <c r="CT661" s="168"/>
      <c r="CU661" s="158"/>
      <c r="CV661" s="158"/>
      <c r="CW661" s="108"/>
      <c r="CX661" s="108"/>
      <c r="CY661" s="162"/>
      <c r="CZ661" s="162"/>
      <c r="DA661" s="170"/>
      <c r="DB661" s="184"/>
      <c r="DC661" s="170"/>
      <c r="DZ661" s="224"/>
      <c r="EA661" s="158"/>
    </row>
    <row r="662" spans="1:131" hidden="1" x14ac:dyDescent="0.2">
      <c r="A662" s="164"/>
      <c r="B662" s="164"/>
      <c r="C662" s="201"/>
      <c r="D662" s="164"/>
      <c r="E662" s="164"/>
      <c r="F662" s="164"/>
      <c r="G662" s="98"/>
      <c r="H662" s="212"/>
      <c r="I662" s="164"/>
      <c r="J662" s="98"/>
      <c r="K662" s="98"/>
      <c r="L662" s="164"/>
      <c r="M662" s="164"/>
      <c r="N662" s="164"/>
      <c r="O662" s="138"/>
      <c r="P662" s="105"/>
      <c r="Q662" s="169"/>
      <c r="R662" s="160"/>
      <c r="S662" s="105"/>
      <c r="T662" s="102"/>
      <c r="U662" s="102"/>
      <c r="V662" s="105"/>
      <c r="W662" s="160"/>
      <c r="X662" s="160"/>
      <c r="Y662" s="105"/>
      <c r="Z662" s="160"/>
      <c r="AA662" s="160"/>
      <c r="AB662" s="105"/>
      <c r="AC662" s="161"/>
      <c r="AD662" s="161"/>
      <c r="AE662" s="105"/>
      <c r="AF662" s="160"/>
      <c r="AG662" s="160"/>
      <c r="AH662" s="164"/>
      <c r="AI662" s="160"/>
      <c r="AJ662" s="160"/>
      <c r="AN662" s="238"/>
      <c r="BI662" s="157"/>
      <c r="BJ662" s="157"/>
      <c r="BK662" s="157"/>
      <c r="BL662" s="138"/>
      <c r="BM662" s="160"/>
      <c r="BN662" s="176"/>
      <c r="BO662" s="158"/>
      <c r="BP662" s="160"/>
      <c r="BQ662" s="155"/>
      <c r="BR662" s="164"/>
      <c r="BS662" s="98"/>
      <c r="BT662" s="98"/>
      <c r="BU662" s="98"/>
      <c r="BV662" s="164"/>
      <c r="BW662" s="164"/>
      <c r="BX662" s="164"/>
      <c r="BY662" s="98"/>
      <c r="BZ662" s="105"/>
      <c r="CA662" s="108"/>
      <c r="CB662" s="161"/>
      <c r="CC662" s="170"/>
      <c r="CD662" s="108"/>
      <c r="CE662" s="161"/>
      <c r="CF662" s="170"/>
      <c r="CG662" s="241"/>
      <c r="CH662" s="241"/>
      <c r="CI662" s="241"/>
      <c r="CJ662" s="241"/>
      <c r="CK662" s="241"/>
      <c r="CL662" s="241"/>
      <c r="CM662" s="241"/>
      <c r="CN662" s="241"/>
      <c r="CO662" s="241"/>
      <c r="CP662" s="141"/>
      <c r="CQ662" s="241"/>
      <c r="CR662" s="241"/>
      <c r="CS662" s="166"/>
      <c r="CT662" s="167"/>
      <c r="CU662" s="158"/>
      <c r="CV662" s="158"/>
      <c r="CW662" s="108"/>
      <c r="CX662" s="108"/>
      <c r="CY662" s="162"/>
      <c r="CZ662" s="162"/>
      <c r="DA662" s="170"/>
      <c r="DB662" s="184"/>
      <c r="DC662" s="170"/>
      <c r="DZ662" s="224"/>
      <c r="EA662" s="108"/>
    </row>
    <row r="663" spans="1:131" hidden="1" x14ac:dyDescent="0.2">
      <c r="A663" s="213"/>
      <c r="B663" s="213"/>
      <c r="C663" s="214"/>
      <c r="D663" s="215"/>
      <c r="E663" s="213"/>
      <c r="F663" s="213"/>
      <c r="G663" s="216"/>
      <c r="H663" s="228"/>
      <c r="I663" s="213"/>
      <c r="J663" s="216"/>
      <c r="K663" s="216"/>
      <c r="L663" s="213"/>
      <c r="M663" s="213"/>
      <c r="N663" s="213"/>
      <c r="O663" s="138"/>
      <c r="P663" s="105"/>
      <c r="Q663" s="169"/>
      <c r="R663" s="160"/>
      <c r="S663" s="105"/>
      <c r="T663" s="102"/>
      <c r="U663" s="102"/>
      <c r="V663" s="105"/>
      <c r="W663" s="160"/>
      <c r="X663" s="160"/>
      <c r="Y663" s="105"/>
      <c r="Z663" s="160"/>
      <c r="AA663" s="160"/>
      <c r="AB663" s="105"/>
      <c r="AC663" s="160"/>
      <c r="AD663" s="160"/>
      <c r="AE663" s="105"/>
      <c r="AF663" s="161"/>
      <c r="AG663" s="169"/>
      <c r="BI663" s="157"/>
      <c r="BJ663" s="157"/>
      <c r="BK663" s="157"/>
      <c r="BL663" s="138"/>
      <c r="BM663" s="160"/>
      <c r="BN663" s="176"/>
      <c r="BO663" s="158"/>
      <c r="BP663" s="160"/>
      <c r="BQ663" s="155"/>
      <c r="BR663" s="164"/>
      <c r="BS663" s="98"/>
      <c r="BT663" s="98"/>
      <c r="BU663" s="98"/>
      <c r="BV663" s="164"/>
      <c r="BW663" s="164"/>
      <c r="BX663" s="164"/>
      <c r="BY663" s="98"/>
      <c r="BZ663" s="105"/>
      <c r="CA663" s="159"/>
      <c r="CB663" s="169"/>
      <c r="CC663" s="107"/>
      <c r="CD663" s="159"/>
      <c r="CE663" s="169"/>
      <c r="CF663" s="107"/>
      <c r="CG663" s="241"/>
      <c r="CH663" s="241"/>
      <c r="CI663" s="241"/>
      <c r="CJ663" s="241"/>
      <c r="CK663" s="241"/>
      <c r="CL663" s="241"/>
      <c r="CM663" s="241"/>
      <c r="CN663" s="241"/>
      <c r="CO663" s="241"/>
      <c r="CP663" s="141"/>
      <c r="CQ663" s="241"/>
      <c r="CR663" s="241"/>
      <c r="CS663" s="166"/>
      <c r="CT663" s="168"/>
      <c r="CU663" s="158"/>
      <c r="CV663" s="158"/>
      <c r="CW663" s="159"/>
      <c r="CX663" s="159"/>
      <c r="CY663" s="162"/>
      <c r="CZ663" s="162"/>
      <c r="DA663" s="170"/>
      <c r="DB663" s="184"/>
      <c r="DC663" s="170"/>
      <c r="DZ663" s="224"/>
      <c r="EA663" s="108"/>
    </row>
    <row r="664" spans="1:131" hidden="1" x14ac:dyDescent="0.2">
      <c r="A664" s="108"/>
      <c r="B664" s="164"/>
      <c r="C664" s="164"/>
      <c r="D664" s="164"/>
      <c r="E664" s="164"/>
      <c r="F664" s="164"/>
      <c r="G664" s="164"/>
      <c r="H664" s="164"/>
      <c r="I664" s="164"/>
      <c r="J664" s="164"/>
      <c r="K664" s="164"/>
      <c r="L664" s="164"/>
      <c r="M664" s="164"/>
      <c r="N664" s="164"/>
      <c r="O664" s="151"/>
      <c r="P664" s="164"/>
      <c r="Q664" s="159"/>
      <c r="R664" s="159"/>
      <c r="S664" s="164"/>
      <c r="T664" s="159"/>
      <c r="U664" s="159"/>
      <c r="V664" s="164"/>
      <c r="W664" s="159"/>
      <c r="X664" s="159"/>
      <c r="Y664" s="164"/>
      <c r="Z664" s="159"/>
      <c r="AA664" s="159"/>
      <c r="AB664" s="164"/>
      <c r="AC664" s="159"/>
      <c r="AD664" s="159"/>
      <c r="AE664" s="164"/>
      <c r="AF664" s="159"/>
      <c r="AG664" s="159"/>
      <c r="BI664" s="159"/>
      <c r="BJ664" s="159"/>
      <c r="BK664" s="159"/>
      <c r="BL664" s="159"/>
      <c r="BM664" s="159"/>
      <c r="BN664" s="159"/>
      <c r="BO664" s="159"/>
      <c r="BP664" s="159"/>
      <c r="BQ664" s="159"/>
      <c r="CS664" s="151"/>
      <c r="CT664" s="159"/>
      <c r="CU664" s="159"/>
      <c r="CV664" s="159"/>
      <c r="CY664" s="159"/>
      <c r="CZ664" s="159"/>
      <c r="DA664" s="170"/>
      <c r="DB664" s="184"/>
      <c r="DC664" s="170"/>
      <c r="DZ664" s="234"/>
      <c r="EA664" s="108"/>
    </row>
    <row r="665" spans="1:131" hidden="1" x14ac:dyDescent="0.2">
      <c r="A665" s="108"/>
      <c r="B665" s="164"/>
      <c r="C665" s="108"/>
      <c r="D665" s="164"/>
      <c r="E665" s="164"/>
      <c r="F665" s="164"/>
      <c r="G665" s="164"/>
      <c r="H665" s="164"/>
      <c r="I665" s="164"/>
      <c r="J665" s="164"/>
      <c r="K665" s="164"/>
      <c r="L665" s="164"/>
      <c r="M665" s="164"/>
      <c r="N665" s="164"/>
      <c r="O665" s="151"/>
      <c r="P665" s="164"/>
      <c r="Q665" s="159"/>
      <c r="R665" s="159"/>
      <c r="S665" s="164"/>
      <c r="T665" s="159"/>
      <c r="U665" s="159"/>
      <c r="V665" s="164"/>
      <c r="W665" s="159"/>
      <c r="X665" s="159"/>
      <c r="Y665" s="164"/>
      <c r="Z665" s="159"/>
      <c r="AA665" s="159"/>
      <c r="AB665" s="164"/>
      <c r="AC665" s="159"/>
      <c r="AD665" s="159"/>
      <c r="AE665" s="164"/>
      <c r="AF665" s="159"/>
      <c r="AG665" s="159"/>
      <c r="BI665" s="159"/>
      <c r="BJ665" s="159"/>
      <c r="BK665" s="159"/>
      <c r="BL665" s="159"/>
      <c r="BM665" s="159"/>
      <c r="BN665" s="159"/>
      <c r="BO665" s="159"/>
      <c r="BP665" s="159"/>
      <c r="BQ665" s="159"/>
      <c r="CS665" s="151"/>
      <c r="CT665" s="159"/>
      <c r="CU665" s="159"/>
      <c r="CV665" s="159"/>
      <c r="CY665" s="159"/>
      <c r="CZ665" s="159"/>
      <c r="DA665" s="170"/>
      <c r="DB665" s="184"/>
      <c r="DC665" s="170"/>
      <c r="DZ665" s="234"/>
      <c r="EA665" s="108"/>
    </row>
    <row r="666" spans="1:131" hidden="1" x14ac:dyDescent="0.2">
      <c r="A666" s="108"/>
      <c r="B666" s="164"/>
      <c r="C666" s="164"/>
      <c r="D666" s="164"/>
      <c r="E666" s="164"/>
      <c r="F666" s="164"/>
      <c r="G666" s="164"/>
      <c r="H666" s="164"/>
      <c r="I666" s="164"/>
      <c r="J666" s="164"/>
      <c r="K666" s="164"/>
      <c r="L666" s="164"/>
      <c r="M666" s="164"/>
      <c r="N666" s="164"/>
      <c r="O666" s="151"/>
      <c r="P666" s="164"/>
      <c r="Q666" s="159"/>
      <c r="R666" s="159"/>
      <c r="S666" s="164"/>
      <c r="T666" s="159"/>
      <c r="U666" s="159"/>
      <c r="V666" s="164"/>
      <c r="W666" s="159"/>
      <c r="X666" s="159"/>
      <c r="Y666" s="164"/>
      <c r="Z666" s="159"/>
      <c r="AA666" s="159"/>
      <c r="AB666" s="164"/>
      <c r="AC666" s="159"/>
      <c r="AD666" s="159"/>
      <c r="AE666" s="164"/>
      <c r="AF666" s="159"/>
      <c r="AG666" s="159"/>
      <c r="BI666" s="159"/>
      <c r="BJ666" s="159"/>
      <c r="BK666" s="159"/>
      <c r="BL666" s="159"/>
      <c r="BM666" s="159"/>
      <c r="BN666" s="159"/>
      <c r="BO666" s="159"/>
      <c r="BP666" s="159"/>
      <c r="BQ666" s="159"/>
      <c r="CS666" s="151"/>
      <c r="CT666" s="159"/>
      <c r="CU666" s="159"/>
      <c r="CV666" s="159"/>
      <c r="CY666" s="159"/>
      <c r="CZ666" s="159"/>
      <c r="DA666" s="170"/>
      <c r="DB666" s="184"/>
      <c r="DC666" s="170"/>
      <c r="DZ666" s="234"/>
      <c r="EA666" s="108"/>
    </row>
    <row r="667" spans="1:131" hidden="1" x14ac:dyDescent="0.2">
      <c r="A667" s="108"/>
      <c r="B667" s="164"/>
      <c r="C667" s="164"/>
      <c r="D667" s="164"/>
      <c r="E667" s="164"/>
      <c r="F667" s="164"/>
      <c r="G667" s="164"/>
      <c r="H667" s="164"/>
      <c r="I667" s="164"/>
      <c r="J667" s="164"/>
      <c r="K667" s="164"/>
      <c r="L667" s="164"/>
      <c r="M667" s="164"/>
      <c r="N667" s="164"/>
      <c r="O667" s="151"/>
      <c r="P667" s="164"/>
      <c r="Q667" s="159"/>
      <c r="R667" s="159"/>
      <c r="S667" s="164"/>
      <c r="T667" s="159"/>
      <c r="U667" s="159"/>
      <c r="V667" s="164"/>
      <c r="W667" s="159"/>
      <c r="X667" s="159"/>
      <c r="Y667" s="164"/>
      <c r="Z667" s="159"/>
      <c r="AA667" s="159"/>
      <c r="AB667" s="164"/>
      <c r="AC667" s="159"/>
      <c r="AD667" s="159"/>
      <c r="AE667" s="164"/>
      <c r="AF667" s="159"/>
      <c r="AG667" s="159"/>
      <c r="BI667" s="159"/>
      <c r="BJ667" s="159"/>
      <c r="BK667" s="159"/>
      <c r="BL667" s="159"/>
      <c r="BM667" s="159"/>
      <c r="BN667" s="159"/>
      <c r="BO667" s="159"/>
      <c r="BP667" s="159"/>
      <c r="BQ667" s="159"/>
      <c r="CS667" s="151"/>
      <c r="CT667" s="159"/>
      <c r="CU667" s="159"/>
      <c r="CV667" s="159"/>
      <c r="CY667" s="159"/>
      <c r="CZ667" s="159"/>
      <c r="DA667" s="170"/>
      <c r="DB667" s="184"/>
      <c r="DC667" s="170"/>
      <c r="DZ667" s="234"/>
      <c r="EA667" s="108"/>
    </row>
    <row r="668" spans="1:131" hidden="1" x14ac:dyDescent="0.2">
      <c r="A668" s="108"/>
      <c r="B668" s="164"/>
      <c r="C668" s="164"/>
      <c r="D668" s="164"/>
      <c r="E668" s="164"/>
      <c r="F668" s="164"/>
      <c r="G668" s="164"/>
      <c r="H668" s="164"/>
      <c r="I668" s="164"/>
      <c r="J668" s="164"/>
      <c r="K668" s="164"/>
      <c r="L668" s="164"/>
      <c r="M668" s="164"/>
      <c r="N668" s="164"/>
      <c r="O668" s="151"/>
      <c r="P668" s="164"/>
      <c r="Q668" s="159"/>
      <c r="R668" s="159"/>
      <c r="S668" s="164"/>
      <c r="T668" s="159"/>
      <c r="U668" s="159"/>
      <c r="V668" s="164"/>
      <c r="W668" s="159"/>
      <c r="X668" s="159"/>
      <c r="Y668" s="164"/>
      <c r="Z668" s="159"/>
      <c r="AA668" s="159"/>
      <c r="AB668" s="164"/>
      <c r="AC668" s="159"/>
      <c r="AD668" s="159"/>
      <c r="AE668" s="164"/>
      <c r="AF668" s="159"/>
      <c r="AG668" s="159"/>
      <c r="BI668" s="159"/>
      <c r="BJ668" s="159"/>
      <c r="BK668" s="159"/>
      <c r="BL668" s="159"/>
      <c r="BM668" s="159"/>
      <c r="BN668" s="159"/>
      <c r="BO668" s="159"/>
      <c r="BP668" s="159"/>
      <c r="BQ668" s="159"/>
      <c r="CS668" s="151"/>
      <c r="CT668" s="159"/>
      <c r="CU668" s="159"/>
      <c r="CV668" s="159"/>
      <c r="CY668" s="159"/>
      <c r="CZ668" s="159"/>
      <c r="DA668" s="170"/>
      <c r="DB668" s="184"/>
      <c r="DC668" s="170"/>
      <c r="DZ668" s="234"/>
      <c r="EA668" s="108"/>
    </row>
    <row r="669" spans="1:131" hidden="1" x14ac:dyDescent="0.2">
      <c r="A669" s="108"/>
      <c r="B669" s="164"/>
      <c r="C669" s="164"/>
      <c r="D669" s="164"/>
      <c r="E669" s="164"/>
      <c r="F669" s="164"/>
      <c r="G669" s="164"/>
      <c r="H669" s="164"/>
      <c r="I669" s="164"/>
      <c r="J669" s="164"/>
      <c r="K669" s="164"/>
      <c r="L669" s="164"/>
      <c r="M669" s="164"/>
      <c r="N669" s="164"/>
      <c r="O669" s="151"/>
      <c r="P669" s="164"/>
      <c r="Q669" s="159"/>
      <c r="R669" s="159"/>
      <c r="S669" s="164"/>
      <c r="T669" s="159"/>
      <c r="U669" s="159"/>
      <c r="V669" s="164"/>
      <c r="W669" s="159"/>
      <c r="X669" s="159"/>
      <c r="Y669" s="164"/>
      <c r="Z669" s="159"/>
      <c r="AA669" s="159"/>
      <c r="AB669" s="164"/>
      <c r="AC669" s="159"/>
      <c r="AD669" s="159"/>
      <c r="AE669" s="164"/>
      <c r="AF669" s="159"/>
      <c r="AG669" s="159"/>
      <c r="BI669" s="159"/>
      <c r="BJ669" s="159"/>
      <c r="BK669" s="159"/>
      <c r="BL669" s="159"/>
      <c r="BM669" s="159"/>
      <c r="BN669" s="159"/>
      <c r="BO669" s="159"/>
      <c r="BP669" s="159"/>
      <c r="BQ669" s="159"/>
      <c r="CS669" s="151"/>
      <c r="CT669" s="159"/>
      <c r="CU669" s="159"/>
      <c r="CV669" s="159"/>
      <c r="CY669" s="159"/>
      <c r="CZ669" s="159"/>
      <c r="DA669" s="170"/>
      <c r="DB669" s="184"/>
      <c r="DC669" s="170"/>
      <c r="DZ669" s="234"/>
      <c r="EA669" s="108"/>
    </row>
    <row r="670" spans="1:131" hidden="1" x14ac:dyDescent="0.2">
      <c r="A670" s="108"/>
      <c r="B670" s="164"/>
      <c r="C670" s="108"/>
      <c r="D670" s="164"/>
      <c r="E670" s="164"/>
      <c r="F670" s="164"/>
      <c r="G670" s="164"/>
      <c r="H670" s="164"/>
      <c r="I670" s="164"/>
      <c r="J670" s="164"/>
      <c r="K670" s="164"/>
      <c r="L670" s="164"/>
      <c r="M670" s="164"/>
      <c r="N670" s="164"/>
      <c r="O670" s="151"/>
      <c r="P670" s="164"/>
      <c r="Q670" s="159"/>
      <c r="R670" s="159"/>
      <c r="S670" s="164"/>
      <c r="T670" s="159"/>
      <c r="U670" s="159"/>
      <c r="V670" s="164"/>
      <c r="W670" s="159"/>
      <c r="X670" s="159"/>
      <c r="Y670" s="164"/>
      <c r="Z670" s="159"/>
      <c r="AA670" s="159"/>
      <c r="AB670" s="164"/>
      <c r="AC670" s="159"/>
      <c r="AD670" s="159"/>
      <c r="AE670" s="164"/>
      <c r="AF670" s="159"/>
      <c r="AG670" s="159"/>
      <c r="BI670" s="159"/>
      <c r="BJ670" s="159"/>
      <c r="BK670" s="159"/>
      <c r="BL670" s="159"/>
      <c r="BM670" s="159"/>
      <c r="BN670" s="159"/>
      <c r="BO670" s="159"/>
      <c r="BP670" s="159"/>
      <c r="BQ670" s="159"/>
      <c r="CS670" s="151"/>
      <c r="CT670" s="159"/>
      <c r="CU670" s="159"/>
      <c r="CV670" s="159"/>
      <c r="CY670" s="159"/>
      <c r="CZ670" s="159"/>
      <c r="DA670" s="170"/>
      <c r="DB670" s="184"/>
      <c r="DC670" s="170"/>
      <c r="DZ670" s="234"/>
      <c r="EA670" s="108"/>
    </row>
    <row r="671" spans="1:131" hidden="1" x14ac:dyDescent="0.2">
      <c r="A671" s="108"/>
      <c r="B671" s="164"/>
      <c r="C671" s="164"/>
      <c r="D671" s="164"/>
      <c r="E671" s="164"/>
      <c r="F671" s="164"/>
      <c r="G671" s="164"/>
      <c r="H671" s="164"/>
      <c r="I671" s="164"/>
      <c r="J671" s="164"/>
      <c r="K671" s="164"/>
      <c r="L671" s="164"/>
      <c r="M671" s="164"/>
      <c r="N671" s="164"/>
      <c r="O671" s="151"/>
      <c r="P671" s="164"/>
      <c r="Q671" s="159"/>
      <c r="R671" s="159"/>
      <c r="S671" s="164"/>
      <c r="T671" s="159"/>
      <c r="U671" s="159"/>
      <c r="V671" s="164"/>
      <c r="W671" s="159"/>
      <c r="X671" s="159"/>
      <c r="Y671" s="164"/>
      <c r="Z671" s="159"/>
      <c r="AA671" s="159"/>
      <c r="AB671" s="164"/>
      <c r="AC671" s="159"/>
      <c r="AD671" s="159"/>
      <c r="AE671" s="164"/>
      <c r="AF671" s="159"/>
      <c r="AG671" s="159"/>
      <c r="BI671" s="159"/>
      <c r="BJ671" s="159"/>
      <c r="BK671" s="159"/>
      <c r="BL671" s="159"/>
      <c r="BM671" s="159"/>
      <c r="BN671" s="159"/>
      <c r="BO671" s="159"/>
      <c r="BP671" s="159"/>
      <c r="BQ671" s="159"/>
      <c r="CS671" s="151"/>
      <c r="CT671" s="159"/>
      <c r="CU671" s="159"/>
      <c r="CV671" s="159"/>
      <c r="CY671" s="159"/>
      <c r="CZ671" s="159"/>
      <c r="DA671" s="170"/>
      <c r="DB671" s="184"/>
      <c r="DC671" s="170"/>
      <c r="DZ671" s="234"/>
      <c r="EA671" s="108"/>
    </row>
    <row r="672" spans="1:131" hidden="1" x14ac:dyDescent="0.2">
      <c r="A672" s="108"/>
      <c r="B672" s="164"/>
      <c r="C672" s="164"/>
      <c r="D672" s="164"/>
      <c r="E672" s="164"/>
      <c r="F672" s="164"/>
      <c r="G672" s="164"/>
      <c r="H672" s="164"/>
      <c r="I672" s="164"/>
      <c r="J672" s="164"/>
      <c r="K672" s="164"/>
      <c r="L672" s="164"/>
      <c r="M672" s="164"/>
      <c r="N672" s="164"/>
      <c r="O672" s="151"/>
      <c r="P672" s="164"/>
      <c r="Q672" s="159"/>
      <c r="R672" s="159"/>
      <c r="S672" s="164"/>
      <c r="T672" s="159"/>
      <c r="U672" s="159"/>
      <c r="V672" s="164"/>
      <c r="W672" s="159"/>
      <c r="X672" s="159"/>
      <c r="Y672" s="164"/>
      <c r="Z672" s="159"/>
      <c r="AA672" s="159"/>
      <c r="AB672" s="164"/>
      <c r="AC672" s="159"/>
      <c r="AD672" s="159"/>
      <c r="AE672" s="164"/>
      <c r="AF672" s="159"/>
      <c r="AG672" s="159"/>
      <c r="BI672" s="159"/>
      <c r="BJ672" s="159"/>
      <c r="BK672" s="159"/>
      <c r="BL672" s="159"/>
      <c r="BM672" s="159"/>
      <c r="BN672" s="159"/>
      <c r="BO672" s="159"/>
      <c r="BP672" s="159"/>
      <c r="BQ672" s="159"/>
      <c r="CS672" s="151"/>
      <c r="CT672" s="159"/>
      <c r="CU672" s="159"/>
      <c r="CV672" s="159"/>
      <c r="CY672" s="159"/>
      <c r="CZ672" s="159"/>
      <c r="DA672" s="170"/>
      <c r="DB672" s="184"/>
      <c r="DC672" s="170"/>
      <c r="DZ672" s="234"/>
      <c r="EA672" s="108"/>
    </row>
    <row r="673" spans="1:131" hidden="1" x14ac:dyDescent="0.2">
      <c r="A673" s="108"/>
      <c r="B673" s="164"/>
      <c r="C673" s="164"/>
      <c r="D673" s="164"/>
      <c r="E673" s="164"/>
      <c r="F673" s="164"/>
      <c r="G673" s="164"/>
      <c r="H673" s="164"/>
      <c r="I673" s="164"/>
      <c r="J673" s="164"/>
      <c r="K673" s="164"/>
      <c r="L673" s="164"/>
      <c r="M673" s="164"/>
      <c r="N673" s="164"/>
      <c r="O673" s="151"/>
      <c r="P673" s="213"/>
      <c r="Q673" s="159"/>
      <c r="R673" s="159"/>
      <c r="S673" s="213"/>
      <c r="T673" s="159"/>
      <c r="U673" s="159"/>
      <c r="V673" s="164"/>
      <c r="W673" s="159"/>
      <c r="X673" s="159"/>
      <c r="Y673" s="164"/>
      <c r="Z673" s="159"/>
      <c r="AA673" s="159"/>
      <c r="AB673" s="164"/>
      <c r="AC673" s="159"/>
      <c r="AD673" s="159"/>
      <c r="AE673" s="164"/>
      <c r="AF673" s="159"/>
      <c r="AG673" s="159"/>
      <c r="BI673" s="159"/>
      <c r="BJ673" s="159"/>
      <c r="BK673" s="159"/>
      <c r="BL673" s="159"/>
      <c r="BM673" s="159"/>
      <c r="BN673" s="159"/>
      <c r="BO673" s="159"/>
      <c r="BP673" s="159"/>
      <c r="BQ673" s="159"/>
      <c r="CS673" s="151"/>
      <c r="CT673" s="159"/>
      <c r="CU673" s="159"/>
      <c r="CV673" s="159"/>
      <c r="CY673" s="159"/>
      <c r="CZ673" s="159"/>
      <c r="DA673" s="170"/>
      <c r="DB673" s="184"/>
      <c r="DC673" s="170"/>
      <c r="DZ673" s="234"/>
      <c r="EA673" s="108"/>
    </row>
    <row r="674" spans="1:131" hidden="1" x14ac:dyDescent="0.2">
      <c r="A674" s="164"/>
      <c r="B674" s="164"/>
      <c r="C674" s="201"/>
      <c r="D674" s="164"/>
      <c r="E674" s="164"/>
      <c r="F674" s="164"/>
      <c r="G674" s="98"/>
      <c r="H674" s="105"/>
      <c r="I674" s="164"/>
      <c r="J674" s="98"/>
      <c r="K674" s="98"/>
      <c r="L674" s="164"/>
      <c r="M674" s="164"/>
      <c r="N674" s="164"/>
      <c r="O674" s="211"/>
      <c r="P674" s="105"/>
      <c r="Q674" s="245"/>
      <c r="R674" s="160"/>
      <c r="S674" s="105"/>
      <c r="T674" s="183"/>
      <c r="U674" s="160"/>
      <c r="V674" s="105"/>
      <c r="W674" s="160"/>
      <c r="X674" s="160"/>
      <c r="Y674" s="105"/>
      <c r="Z674" s="160"/>
      <c r="AA674" s="160"/>
      <c r="AB674" s="105"/>
      <c r="AC674" s="160"/>
      <c r="AD674" s="160"/>
      <c r="AE674" s="105"/>
      <c r="AF674" s="160"/>
      <c r="AG674" s="160"/>
      <c r="AH674" s="103"/>
      <c r="AI674" s="183"/>
      <c r="AJ674" s="160"/>
      <c r="BI674" s="165"/>
      <c r="BJ674" s="158"/>
      <c r="BK674" s="158"/>
      <c r="BL674" s="138"/>
      <c r="BM674" s="160"/>
      <c r="BN674" s="176"/>
      <c r="BO674" s="158"/>
      <c r="BP674" s="160"/>
      <c r="BQ674" s="172"/>
      <c r="CS674" s="158"/>
      <c r="CT674" s="167"/>
      <c r="CU674" s="158"/>
      <c r="CV674" s="158"/>
      <c r="CY674" s="162"/>
      <c r="CZ674" s="162"/>
      <c r="DA674" s="170"/>
      <c r="DB674" s="184"/>
      <c r="DC674" s="170"/>
      <c r="DZ674" s="239"/>
      <c r="EA674" s="158"/>
    </row>
    <row r="675" spans="1:131" hidden="1" x14ac:dyDescent="0.2">
      <c r="A675" s="164"/>
      <c r="B675" s="164"/>
      <c r="C675" s="201"/>
      <c r="D675" s="164"/>
      <c r="E675" s="164"/>
      <c r="F675" s="164"/>
      <c r="G675" s="98"/>
      <c r="H675" s="105"/>
      <c r="I675" s="164"/>
      <c r="J675" s="98"/>
      <c r="K675" s="98"/>
      <c r="L675" s="164"/>
      <c r="M675" s="164"/>
      <c r="N675" s="164"/>
      <c r="O675" s="211"/>
      <c r="P675" s="105"/>
      <c r="Q675" s="245"/>
      <c r="R675" s="160"/>
      <c r="S675" s="105"/>
      <c r="T675" s="183"/>
      <c r="U675" s="160"/>
      <c r="V675" s="105"/>
      <c r="W675" s="160"/>
      <c r="X675" s="160"/>
      <c r="Y675" s="105"/>
      <c r="Z675" s="160"/>
      <c r="AA675" s="160"/>
      <c r="AB675" s="105"/>
      <c r="AC675" s="160"/>
      <c r="AD675" s="160"/>
      <c r="AE675" s="105"/>
      <c r="AF675" s="160"/>
      <c r="AG675" s="160"/>
      <c r="AH675" s="103"/>
      <c r="AI675" s="183"/>
      <c r="AJ675" s="160"/>
      <c r="BI675" s="162"/>
      <c r="BJ675" s="158"/>
      <c r="BK675" s="162"/>
      <c r="BL675" s="138"/>
      <c r="BM675" s="160"/>
      <c r="BN675" s="176"/>
      <c r="BO675" s="158"/>
      <c r="BP675" s="160"/>
      <c r="BQ675" s="172"/>
      <c r="CS675" s="158"/>
      <c r="CT675" s="110"/>
      <c r="CU675" s="158"/>
      <c r="CV675" s="158"/>
      <c r="CY675" s="162"/>
      <c r="CZ675" s="162"/>
      <c r="DA675" s="170"/>
      <c r="DB675" s="184"/>
      <c r="DC675" s="170"/>
      <c r="DZ675" s="159"/>
      <c r="EA675" s="158"/>
    </row>
    <row r="676" spans="1:131" hidden="1" x14ac:dyDescent="0.2">
      <c r="A676" s="164"/>
      <c r="B676" s="164"/>
      <c r="C676" s="201"/>
      <c r="D676" s="164"/>
      <c r="E676" s="164"/>
      <c r="F676" s="164"/>
      <c r="G676" s="98"/>
      <c r="H676" s="105"/>
      <c r="I676" s="164"/>
      <c r="J676" s="98"/>
      <c r="K676" s="98"/>
      <c r="L676" s="164"/>
      <c r="M676" s="164"/>
      <c r="N676" s="164"/>
      <c r="O676" s="211"/>
      <c r="P676" s="105"/>
      <c r="Q676" s="245"/>
      <c r="R676" s="160"/>
      <c r="S676" s="105"/>
      <c r="T676" s="183"/>
      <c r="U676" s="160"/>
      <c r="V676" s="105"/>
      <c r="W676" s="160"/>
      <c r="X676" s="160"/>
      <c r="Y676" s="164"/>
      <c r="Z676" s="160"/>
      <c r="AA676" s="160"/>
      <c r="AB676" s="164"/>
      <c r="AC676" s="160"/>
      <c r="AD676" s="160"/>
      <c r="AE676" s="164"/>
      <c r="AF676" s="160"/>
      <c r="AG676" s="160"/>
      <c r="AH676" s="108"/>
      <c r="AI676" s="183"/>
      <c r="AJ676" s="160"/>
      <c r="BI676" s="162"/>
      <c r="BJ676" s="157"/>
      <c r="BK676" s="157"/>
      <c r="BL676" s="138"/>
      <c r="BM676" s="160"/>
      <c r="BN676" s="176"/>
      <c r="BO676" s="158"/>
      <c r="BP676" s="160"/>
      <c r="BQ676" s="172"/>
      <c r="CS676" s="158"/>
      <c r="CT676" s="167"/>
      <c r="CU676" s="158"/>
      <c r="CV676" s="158"/>
      <c r="CY676" s="162"/>
      <c r="CZ676" s="162"/>
      <c r="DA676" s="170"/>
      <c r="DB676" s="184"/>
      <c r="DC676" s="170"/>
      <c r="DZ676" s="159"/>
      <c r="EA676" s="158"/>
    </row>
    <row r="677" spans="1:131" hidden="1" x14ac:dyDescent="0.2">
      <c r="A677" s="222"/>
      <c r="B677" s="164"/>
      <c r="C677" s="213"/>
      <c r="D677" s="222"/>
      <c r="E677" s="213"/>
      <c r="F677" s="213"/>
      <c r="G677" s="213"/>
      <c r="H677" s="228"/>
      <c r="I677" s="213"/>
      <c r="J677" s="213"/>
      <c r="K677" s="213"/>
      <c r="L677" s="213"/>
      <c r="M677" s="213"/>
      <c r="N677" s="213"/>
      <c r="O677" s="159"/>
      <c r="P677" s="164"/>
      <c r="Q677" s="159"/>
      <c r="R677" s="159"/>
      <c r="S677" s="164"/>
      <c r="T677" s="159"/>
      <c r="U677" s="159"/>
      <c r="V677" s="164"/>
      <c r="W677" s="159"/>
      <c r="X677" s="159"/>
      <c r="Y677" s="164"/>
      <c r="Z677" s="159"/>
      <c r="AA677" s="159"/>
      <c r="AB677" s="164"/>
      <c r="AC677" s="159"/>
      <c r="AD677" s="159"/>
      <c r="AE677" s="164"/>
      <c r="AF677" s="159"/>
      <c r="AG677" s="159"/>
      <c r="BI677" s="159"/>
      <c r="BJ677" s="159"/>
      <c r="BK677" s="159"/>
      <c r="BL677" s="159"/>
      <c r="BM677" s="159"/>
      <c r="BN677" s="159"/>
      <c r="BO677" s="159"/>
      <c r="BP677" s="159"/>
      <c r="BQ677" s="159"/>
      <c r="CS677" s="151"/>
      <c r="CT677" s="159"/>
      <c r="CU677" s="159"/>
      <c r="CV677" s="159"/>
      <c r="CY677" s="159"/>
      <c r="CZ677" s="159"/>
      <c r="DA677" s="170"/>
      <c r="DB677" s="184"/>
      <c r="DC677" s="170"/>
      <c r="DZ677" s="234"/>
      <c r="EA677" s="108"/>
    </row>
    <row r="678" spans="1:131" hidden="1" x14ac:dyDescent="0.2">
      <c r="A678" s="222"/>
      <c r="B678" s="164"/>
      <c r="C678" s="213"/>
      <c r="D678" s="222"/>
      <c r="E678" s="213"/>
      <c r="F678" s="213"/>
      <c r="G678" s="213"/>
      <c r="H678" s="228"/>
      <c r="I678" s="213"/>
      <c r="J678" s="213"/>
      <c r="K678" s="213"/>
      <c r="L678" s="213"/>
      <c r="M678" s="213"/>
      <c r="N678" s="213"/>
      <c r="O678" s="159"/>
      <c r="P678" s="164"/>
      <c r="Q678" s="159"/>
      <c r="R678" s="159"/>
      <c r="S678" s="164"/>
      <c r="T678" s="159"/>
      <c r="U678" s="159"/>
      <c r="V678" s="164"/>
      <c r="W678" s="159"/>
      <c r="X678" s="159"/>
      <c r="Y678" s="164"/>
      <c r="Z678" s="159"/>
      <c r="AA678" s="159"/>
      <c r="AB678" s="164"/>
      <c r="AC678" s="159"/>
      <c r="AD678" s="159"/>
      <c r="AE678" s="164"/>
      <c r="AF678" s="159"/>
      <c r="AG678" s="159"/>
      <c r="BI678" s="159"/>
      <c r="BJ678" s="159"/>
      <c r="BK678" s="159"/>
      <c r="BL678" s="159"/>
      <c r="BM678" s="159"/>
      <c r="BN678" s="159"/>
      <c r="BO678" s="159"/>
      <c r="BP678" s="159"/>
      <c r="BQ678" s="159"/>
      <c r="CS678" s="151"/>
      <c r="CT678" s="159"/>
      <c r="CU678" s="159"/>
      <c r="CV678" s="159"/>
      <c r="CY678" s="159"/>
      <c r="CZ678" s="159"/>
      <c r="DA678" s="170"/>
      <c r="DB678" s="184"/>
      <c r="DC678" s="170"/>
      <c r="DZ678" s="234"/>
      <c r="EA678" s="108"/>
    </row>
    <row r="679" spans="1:131" hidden="1" x14ac:dyDescent="0.2">
      <c r="A679" s="222"/>
      <c r="B679" s="164"/>
      <c r="C679" s="213"/>
      <c r="D679" s="222"/>
      <c r="E679" s="213"/>
      <c r="F679" s="213"/>
      <c r="G679" s="213"/>
      <c r="H679" s="228"/>
      <c r="I679" s="213"/>
      <c r="J679" s="213"/>
      <c r="K679" s="213"/>
      <c r="L679" s="213"/>
      <c r="M679" s="213"/>
      <c r="N679" s="213"/>
      <c r="O679" s="159"/>
      <c r="P679" s="164"/>
      <c r="Q679" s="159"/>
      <c r="R679" s="159"/>
      <c r="S679" s="164"/>
      <c r="T679" s="159"/>
      <c r="U679" s="159"/>
      <c r="V679" s="164"/>
      <c r="W679" s="159"/>
      <c r="X679" s="159"/>
      <c r="Y679" s="164"/>
      <c r="Z679" s="159"/>
      <c r="AA679" s="159"/>
      <c r="AB679" s="164"/>
      <c r="AC679" s="159"/>
      <c r="AD679" s="159"/>
      <c r="AE679" s="164"/>
      <c r="AF679" s="159"/>
      <c r="AG679" s="159"/>
      <c r="BI679" s="159"/>
      <c r="BJ679" s="159"/>
      <c r="BK679" s="159"/>
      <c r="BL679" s="159"/>
      <c r="BM679" s="159"/>
      <c r="BN679" s="159"/>
      <c r="BO679" s="159"/>
      <c r="BP679" s="159"/>
      <c r="BQ679" s="159"/>
      <c r="CS679" s="151"/>
      <c r="CT679" s="159"/>
      <c r="CU679" s="159"/>
      <c r="CV679" s="159"/>
      <c r="CY679" s="159"/>
      <c r="CZ679" s="159"/>
      <c r="DA679" s="170"/>
      <c r="DB679" s="184"/>
      <c r="DC679" s="170"/>
      <c r="DZ679" s="234"/>
      <c r="EA679" s="108"/>
    </row>
    <row r="680" spans="1:131" hidden="1" x14ac:dyDescent="0.2">
      <c r="A680" s="222"/>
      <c r="B680" s="164"/>
      <c r="C680" s="213"/>
      <c r="D680" s="222"/>
      <c r="E680" s="213"/>
      <c r="F680" s="213"/>
      <c r="G680" s="213"/>
      <c r="H680" s="228"/>
      <c r="I680" s="213"/>
      <c r="J680" s="213"/>
      <c r="K680" s="213"/>
      <c r="L680" s="213"/>
      <c r="M680" s="213"/>
      <c r="N680" s="213"/>
      <c r="O680" s="159"/>
      <c r="P680" s="164"/>
      <c r="Q680" s="159"/>
      <c r="R680" s="159"/>
      <c r="S680" s="164"/>
      <c r="T680" s="159"/>
      <c r="U680" s="159"/>
      <c r="V680" s="164"/>
      <c r="W680" s="159"/>
      <c r="X680" s="159"/>
      <c r="Y680" s="164"/>
      <c r="Z680" s="159"/>
      <c r="AA680" s="159"/>
      <c r="AB680" s="164"/>
      <c r="AC680" s="159"/>
      <c r="AD680" s="159"/>
      <c r="AE680" s="164"/>
      <c r="AF680" s="159"/>
      <c r="AG680" s="159"/>
      <c r="BI680" s="159"/>
      <c r="BJ680" s="159"/>
      <c r="BK680" s="159"/>
      <c r="BL680" s="159"/>
      <c r="BM680" s="159"/>
      <c r="BN680" s="159"/>
      <c r="BO680" s="159"/>
      <c r="BP680" s="159"/>
      <c r="BQ680" s="159"/>
      <c r="CS680" s="151"/>
      <c r="CT680" s="159"/>
      <c r="CU680" s="159"/>
      <c r="CV680" s="159"/>
      <c r="CY680" s="159"/>
      <c r="CZ680" s="159"/>
      <c r="DA680" s="170"/>
      <c r="DB680" s="184"/>
      <c r="DC680" s="170"/>
      <c r="DZ680" s="234"/>
      <c r="EA680" s="108"/>
    </row>
    <row r="681" spans="1:131" hidden="1" x14ac:dyDescent="0.2">
      <c r="A681" s="222"/>
      <c r="B681" s="164"/>
      <c r="C681" s="213"/>
      <c r="D681" s="222"/>
      <c r="E681" s="213"/>
      <c r="F681" s="213"/>
      <c r="G681" s="213"/>
      <c r="H681" s="228"/>
      <c r="I681" s="213"/>
      <c r="J681" s="213"/>
      <c r="K681" s="213"/>
      <c r="L681" s="213"/>
      <c r="M681" s="213"/>
      <c r="N681" s="213"/>
      <c r="O681" s="159"/>
      <c r="P681" s="164"/>
      <c r="Q681" s="159"/>
      <c r="R681" s="159"/>
      <c r="S681" s="164"/>
      <c r="T681" s="159"/>
      <c r="U681" s="159"/>
      <c r="V681" s="164"/>
      <c r="W681" s="159"/>
      <c r="X681" s="159"/>
      <c r="Y681" s="164"/>
      <c r="Z681" s="159"/>
      <c r="AA681" s="159"/>
      <c r="AB681" s="164"/>
      <c r="AC681" s="159"/>
      <c r="AD681" s="159"/>
      <c r="AE681" s="164"/>
      <c r="AF681" s="159"/>
      <c r="AG681" s="159"/>
      <c r="BI681" s="159"/>
      <c r="BJ681" s="159"/>
      <c r="BK681" s="159"/>
      <c r="BL681" s="159"/>
      <c r="BM681" s="159"/>
      <c r="BN681" s="159"/>
      <c r="BO681" s="159"/>
      <c r="BP681" s="159"/>
      <c r="BQ681" s="159"/>
      <c r="CS681" s="151"/>
      <c r="CT681" s="159"/>
      <c r="CU681" s="159"/>
      <c r="CV681" s="159"/>
      <c r="CY681" s="159"/>
      <c r="CZ681" s="159"/>
      <c r="DA681" s="170"/>
      <c r="DB681" s="184"/>
      <c r="DC681" s="170"/>
      <c r="DZ681" s="234"/>
      <c r="EA681" s="108"/>
    </row>
    <row r="682" spans="1:131" hidden="1" x14ac:dyDescent="0.2">
      <c r="A682" s="222"/>
      <c r="B682" s="164"/>
      <c r="C682" s="213"/>
      <c r="D682" s="222"/>
      <c r="E682" s="213"/>
      <c r="F682" s="213"/>
      <c r="G682" s="213"/>
      <c r="H682" s="228"/>
      <c r="I682" s="213"/>
      <c r="J682" s="213"/>
      <c r="K682" s="213"/>
      <c r="L682" s="213"/>
      <c r="M682" s="213"/>
      <c r="N682" s="213"/>
      <c r="O682" s="159"/>
      <c r="P682" s="164"/>
      <c r="Q682" s="159"/>
      <c r="R682" s="159"/>
      <c r="S682" s="164"/>
      <c r="T682" s="159"/>
      <c r="U682" s="159"/>
      <c r="V682" s="164"/>
      <c r="W682" s="159"/>
      <c r="X682" s="159"/>
      <c r="Y682" s="164"/>
      <c r="Z682" s="159"/>
      <c r="AA682" s="159"/>
      <c r="AB682" s="164"/>
      <c r="AC682" s="159"/>
      <c r="AD682" s="159"/>
      <c r="AE682" s="164"/>
      <c r="AF682" s="159"/>
      <c r="AG682" s="159"/>
      <c r="BI682" s="159"/>
      <c r="BJ682" s="159"/>
      <c r="BK682" s="159"/>
      <c r="BL682" s="159"/>
      <c r="BM682" s="159"/>
      <c r="BN682" s="159"/>
      <c r="BO682" s="159"/>
      <c r="BP682" s="159"/>
      <c r="BQ682" s="159"/>
      <c r="CS682" s="151"/>
      <c r="CT682" s="159"/>
      <c r="CU682" s="159"/>
      <c r="CV682" s="159"/>
      <c r="CY682" s="159"/>
      <c r="CZ682" s="159"/>
      <c r="DA682" s="170"/>
      <c r="DB682" s="184"/>
      <c r="DC682" s="170"/>
      <c r="DZ682" s="234"/>
      <c r="EA682" s="108"/>
    </row>
    <row r="683" spans="1:131" hidden="1" x14ac:dyDescent="0.2">
      <c r="A683" s="222"/>
      <c r="B683" s="164"/>
      <c r="C683" s="213"/>
      <c r="D683" s="222"/>
      <c r="E683" s="213"/>
      <c r="F683" s="213"/>
      <c r="G683" s="213"/>
      <c r="H683" s="228"/>
      <c r="I683" s="213"/>
      <c r="J683" s="213"/>
      <c r="K683" s="213"/>
      <c r="L683" s="213"/>
      <c r="M683" s="213"/>
      <c r="N683" s="213"/>
      <c r="O683" s="159"/>
      <c r="P683" s="164"/>
      <c r="Q683" s="159"/>
      <c r="R683" s="159"/>
      <c r="S683" s="164"/>
      <c r="T683" s="159"/>
      <c r="U683" s="159"/>
      <c r="V683" s="164"/>
      <c r="W683" s="159"/>
      <c r="X683" s="159"/>
      <c r="Y683" s="164"/>
      <c r="Z683" s="159"/>
      <c r="AA683" s="159"/>
      <c r="AB683" s="164"/>
      <c r="AC683" s="159"/>
      <c r="AD683" s="159"/>
      <c r="AE683" s="164"/>
      <c r="AF683" s="159"/>
      <c r="AG683" s="159"/>
      <c r="BI683" s="159"/>
      <c r="BJ683" s="159"/>
      <c r="BK683" s="159"/>
      <c r="BL683" s="159"/>
      <c r="BM683" s="159"/>
      <c r="BN683" s="159"/>
      <c r="BO683" s="159"/>
      <c r="BP683" s="159"/>
      <c r="BQ683" s="159"/>
      <c r="CS683" s="151"/>
      <c r="CT683" s="159"/>
      <c r="CU683" s="159"/>
      <c r="CV683" s="159"/>
      <c r="CY683" s="159"/>
      <c r="CZ683" s="159"/>
      <c r="DA683" s="170"/>
      <c r="DB683" s="184"/>
      <c r="DC683" s="170"/>
      <c r="DZ683" s="234"/>
      <c r="EA683" s="108"/>
    </row>
    <row r="684" spans="1:131" hidden="1" x14ac:dyDescent="0.2">
      <c r="A684" s="222"/>
      <c r="B684" s="164"/>
      <c r="C684" s="213"/>
      <c r="D684" s="222"/>
      <c r="E684" s="213"/>
      <c r="F684" s="213"/>
      <c r="G684" s="213"/>
      <c r="H684" s="228"/>
      <c r="I684" s="213"/>
      <c r="J684" s="213"/>
      <c r="K684" s="213"/>
      <c r="L684" s="213"/>
      <c r="M684" s="213"/>
      <c r="N684" s="213"/>
      <c r="O684" s="159"/>
      <c r="P684" s="164"/>
      <c r="Q684" s="159"/>
      <c r="R684" s="159"/>
      <c r="S684" s="164"/>
      <c r="T684" s="159"/>
      <c r="U684" s="159"/>
      <c r="V684" s="164"/>
      <c r="W684" s="159"/>
      <c r="X684" s="159"/>
      <c r="Y684" s="164"/>
      <c r="Z684" s="159"/>
      <c r="AA684" s="159"/>
      <c r="AB684" s="164"/>
      <c r="AC684" s="159"/>
      <c r="AD684" s="159"/>
      <c r="AE684" s="164"/>
      <c r="AF684" s="159"/>
      <c r="AG684" s="159"/>
      <c r="BI684" s="159"/>
      <c r="BJ684" s="159"/>
      <c r="BK684" s="159"/>
      <c r="BL684" s="159"/>
      <c r="BM684" s="159"/>
      <c r="BN684" s="159"/>
      <c r="BO684" s="159"/>
      <c r="BP684" s="159"/>
      <c r="BQ684" s="159"/>
      <c r="CS684" s="151"/>
      <c r="CT684" s="159"/>
      <c r="CU684" s="159"/>
      <c r="CV684" s="159"/>
      <c r="CY684" s="159"/>
      <c r="CZ684" s="159"/>
      <c r="DA684" s="170"/>
      <c r="DB684" s="184"/>
      <c r="DC684" s="170"/>
      <c r="DZ684" s="234"/>
      <c r="EA684" s="108"/>
    </row>
    <row r="685" spans="1:131" hidden="1" x14ac:dyDescent="0.2">
      <c r="A685" s="222"/>
      <c r="B685" s="164"/>
      <c r="C685" s="213"/>
      <c r="D685" s="222"/>
      <c r="E685" s="213"/>
      <c r="F685" s="213"/>
      <c r="G685" s="213"/>
      <c r="H685" s="228"/>
      <c r="I685" s="213"/>
      <c r="J685" s="213"/>
      <c r="K685" s="213"/>
      <c r="L685" s="213"/>
      <c r="M685" s="213"/>
      <c r="N685" s="213"/>
      <c r="O685" s="159"/>
      <c r="P685" s="164"/>
      <c r="Q685" s="159"/>
      <c r="R685" s="159"/>
      <c r="S685" s="164"/>
      <c r="T685" s="159"/>
      <c r="U685" s="159"/>
      <c r="V685" s="164"/>
      <c r="W685" s="159"/>
      <c r="X685" s="159"/>
      <c r="Y685" s="164"/>
      <c r="Z685" s="159"/>
      <c r="AA685" s="159"/>
      <c r="AB685" s="164"/>
      <c r="AC685" s="159"/>
      <c r="AD685" s="159"/>
      <c r="AE685" s="164"/>
      <c r="AF685" s="159"/>
      <c r="AG685" s="159"/>
      <c r="BI685" s="159"/>
      <c r="BJ685" s="159"/>
      <c r="BK685" s="159"/>
      <c r="BL685" s="159"/>
      <c r="BM685" s="159"/>
      <c r="BN685" s="159"/>
      <c r="BO685" s="159"/>
      <c r="BP685" s="159"/>
      <c r="BQ685" s="159"/>
      <c r="CS685" s="151"/>
      <c r="CT685" s="159"/>
      <c r="CU685" s="159"/>
      <c r="CV685" s="159"/>
      <c r="CY685" s="159"/>
      <c r="CZ685" s="159"/>
      <c r="DA685" s="170"/>
      <c r="DB685" s="184"/>
      <c r="DC685" s="170"/>
      <c r="DZ685" s="234"/>
      <c r="EA685" s="108"/>
    </row>
    <row r="686" spans="1:131" hidden="1" x14ac:dyDescent="0.2">
      <c r="A686" s="222"/>
      <c r="B686" s="164"/>
      <c r="C686" s="213"/>
      <c r="D686" s="222"/>
      <c r="E686" s="213"/>
      <c r="F686" s="213"/>
      <c r="G686" s="213"/>
      <c r="H686" s="228"/>
      <c r="I686" s="213"/>
      <c r="J686" s="213"/>
      <c r="K686" s="213"/>
      <c r="L686" s="213"/>
      <c r="M686" s="213"/>
      <c r="N686" s="213"/>
      <c r="O686" s="159"/>
      <c r="P686" s="164"/>
      <c r="Q686" s="159"/>
      <c r="R686" s="159"/>
      <c r="S686" s="164"/>
      <c r="T686" s="159"/>
      <c r="U686" s="159"/>
      <c r="V686" s="164"/>
      <c r="W686" s="159"/>
      <c r="X686" s="159"/>
      <c r="Y686" s="164"/>
      <c r="Z686" s="159"/>
      <c r="AA686" s="159"/>
      <c r="AB686" s="164"/>
      <c r="AC686" s="159"/>
      <c r="AD686" s="159"/>
      <c r="AE686" s="164"/>
      <c r="AF686" s="159"/>
      <c r="AG686" s="159"/>
      <c r="BI686" s="159"/>
      <c r="BJ686" s="159"/>
      <c r="BK686" s="159"/>
      <c r="BL686" s="159"/>
      <c r="BM686" s="159"/>
      <c r="BN686" s="159"/>
      <c r="BO686" s="159"/>
      <c r="BP686" s="159"/>
      <c r="BQ686" s="159"/>
      <c r="CS686" s="151"/>
      <c r="CT686" s="159"/>
      <c r="CU686" s="159"/>
      <c r="CV686" s="159"/>
      <c r="CY686" s="159"/>
      <c r="CZ686" s="159"/>
      <c r="DA686" s="170"/>
      <c r="DB686" s="184"/>
      <c r="DC686" s="170"/>
      <c r="DZ686" s="234"/>
      <c r="EA686" s="108"/>
    </row>
    <row r="687" spans="1:131" hidden="1" x14ac:dyDescent="0.2">
      <c r="A687" s="222"/>
      <c r="B687" s="164"/>
      <c r="C687" s="213"/>
      <c r="D687" s="222"/>
      <c r="E687" s="213"/>
      <c r="F687" s="213"/>
      <c r="G687" s="213"/>
      <c r="H687" s="228"/>
      <c r="I687" s="213"/>
      <c r="J687" s="213"/>
      <c r="K687" s="213"/>
      <c r="L687" s="213"/>
      <c r="M687" s="213"/>
      <c r="N687" s="213"/>
      <c r="O687" s="159"/>
      <c r="P687" s="164"/>
      <c r="Q687" s="159"/>
      <c r="R687" s="159"/>
      <c r="S687" s="164"/>
      <c r="T687" s="159"/>
      <c r="U687" s="159"/>
      <c r="V687" s="164"/>
      <c r="W687" s="159"/>
      <c r="X687" s="159"/>
      <c r="Y687" s="164"/>
      <c r="Z687" s="159"/>
      <c r="AA687" s="159"/>
      <c r="AB687" s="164"/>
      <c r="AC687" s="159"/>
      <c r="AD687" s="159"/>
      <c r="AE687" s="164"/>
      <c r="AF687" s="159"/>
      <c r="AG687" s="159"/>
      <c r="BI687" s="159"/>
      <c r="BJ687" s="159"/>
      <c r="BK687" s="159"/>
      <c r="BL687" s="159"/>
      <c r="BM687" s="159"/>
      <c r="BN687" s="159"/>
      <c r="BO687" s="159"/>
      <c r="BP687" s="159"/>
      <c r="BQ687" s="159"/>
      <c r="CS687" s="151"/>
      <c r="CT687" s="159"/>
      <c r="CU687" s="159"/>
      <c r="CV687" s="159"/>
      <c r="CY687" s="159"/>
      <c r="CZ687" s="159"/>
      <c r="DA687" s="170"/>
      <c r="DB687" s="184"/>
      <c r="DC687" s="170"/>
      <c r="DZ687" s="234"/>
      <c r="EA687" s="108"/>
    </row>
    <row r="688" spans="1:131" hidden="1" x14ac:dyDescent="0.2">
      <c r="A688" s="222"/>
      <c r="B688" s="164"/>
      <c r="C688" s="213"/>
      <c r="D688" s="222"/>
      <c r="E688" s="213"/>
      <c r="F688" s="213"/>
      <c r="G688" s="213"/>
      <c r="H688" s="228"/>
      <c r="I688" s="213"/>
      <c r="J688" s="213"/>
      <c r="K688" s="213"/>
      <c r="L688" s="213"/>
      <c r="M688" s="213"/>
      <c r="N688" s="213"/>
      <c r="O688" s="159"/>
      <c r="P688" s="164"/>
      <c r="Q688" s="159"/>
      <c r="R688" s="159"/>
      <c r="S688" s="164"/>
      <c r="T688" s="159"/>
      <c r="U688" s="159"/>
      <c r="V688" s="164"/>
      <c r="W688" s="159"/>
      <c r="X688" s="159"/>
      <c r="Y688" s="164"/>
      <c r="Z688" s="159"/>
      <c r="AA688" s="159"/>
      <c r="AB688" s="164"/>
      <c r="AC688" s="159"/>
      <c r="AD688" s="159"/>
      <c r="AE688" s="164"/>
      <c r="AF688" s="159"/>
      <c r="AG688" s="159"/>
      <c r="BI688" s="159"/>
      <c r="BJ688" s="159"/>
      <c r="BK688" s="159"/>
      <c r="BL688" s="159"/>
      <c r="BM688" s="159"/>
      <c r="BN688" s="159"/>
      <c r="BO688" s="159"/>
      <c r="BP688" s="159"/>
      <c r="BQ688" s="159"/>
      <c r="CS688" s="151"/>
      <c r="CT688" s="159"/>
      <c r="CU688" s="159"/>
      <c r="CV688" s="159"/>
      <c r="CY688" s="159"/>
      <c r="CZ688" s="159"/>
      <c r="DA688" s="170"/>
      <c r="DB688" s="184"/>
      <c r="DC688" s="170"/>
      <c r="DZ688" s="234"/>
      <c r="EA688" s="108"/>
    </row>
    <row r="689" spans="1:131" hidden="1" x14ac:dyDescent="0.2">
      <c r="A689" s="222"/>
      <c r="B689" s="164"/>
      <c r="C689" s="213"/>
      <c r="D689" s="222"/>
      <c r="E689" s="213"/>
      <c r="F689" s="213"/>
      <c r="G689" s="213"/>
      <c r="H689" s="228"/>
      <c r="I689" s="213"/>
      <c r="J689" s="213"/>
      <c r="K689" s="213"/>
      <c r="L689" s="213"/>
      <c r="M689" s="213"/>
      <c r="N689" s="213"/>
      <c r="O689" s="159"/>
      <c r="P689" s="164"/>
      <c r="Q689" s="159"/>
      <c r="R689" s="159"/>
      <c r="S689" s="164"/>
      <c r="T689" s="159"/>
      <c r="U689" s="159"/>
      <c r="V689" s="164"/>
      <c r="W689" s="159"/>
      <c r="X689" s="159"/>
      <c r="Y689" s="164"/>
      <c r="Z689" s="159"/>
      <c r="AA689" s="159"/>
      <c r="AB689" s="164"/>
      <c r="AC689" s="159"/>
      <c r="AD689" s="159"/>
      <c r="AE689" s="164"/>
      <c r="AF689" s="159"/>
      <c r="AG689" s="159"/>
      <c r="BI689" s="159"/>
      <c r="BJ689" s="159"/>
      <c r="BK689" s="159"/>
      <c r="BL689" s="159"/>
      <c r="BM689" s="159"/>
      <c r="BN689" s="159"/>
      <c r="BO689" s="159"/>
      <c r="BP689" s="159"/>
      <c r="BQ689" s="159"/>
      <c r="CS689" s="151"/>
      <c r="CT689" s="159"/>
      <c r="CU689" s="159"/>
      <c r="CV689" s="159"/>
      <c r="CY689" s="159"/>
      <c r="CZ689" s="159"/>
      <c r="DA689" s="170"/>
      <c r="DB689" s="184"/>
      <c r="DC689" s="170"/>
      <c r="DZ689" s="234"/>
      <c r="EA689" s="108"/>
    </row>
    <row r="690" spans="1:131" hidden="1" x14ac:dyDescent="0.2">
      <c r="A690" s="222"/>
      <c r="B690" s="164"/>
      <c r="C690" s="213"/>
      <c r="D690" s="222"/>
      <c r="E690" s="213"/>
      <c r="F690" s="213"/>
      <c r="G690" s="213"/>
      <c r="H690" s="228"/>
      <c r="I690" s="213"/>
      <c r="J690" s="213"/>
      <c r="K690" s="213"/>
      <c r="L690" s="213"/>
      <c r="M690" s="213"/>
      <c r="N690" s="213"/>
      <c r="O690" s="159"/>
      <c r="P690" s="164"/>
      <c r="Q690" s="159"/>
      <c r="R690" s="159"/>
      <c r="S690" s="164"/>
      <c r="T690" s="159"/>
      <c r="U690" s="159"/>
      <c r="V690" s="164"/>
      <c r="W690" s="159"/>
      <c r="X690" s="159"/>
      <c r="Y690" s="164"/>
      <c r="Z690" s="159"/>
      <c r="AA690" s="159"/>
      <c r="AB690" s="164"/>
      <c r="AC690" s="159"/>
      <c r="AD690" s="159"/>
      <c r="AE690" s="164"/>
      <c r="AF690" s="159"/>
      <c r="AG690" s="159"/>
      <c r="BI690" s="159"/>
      <c r="BJ690" s="159"/>
      <c r="BK690" s="159"/>
      <c r="BL690" s="159"/>
      <c r="BM690" s="159"/>
      <c r="BN690" s="159"/>
      <c r="BO690" s="159"/>
      <c r="BP690" s="159"/>
      <c r="BQ690" s="159"/>
      <c r="CS690" s="151"/>
      <c r="CT690" s="159"/>
      <c r="CU690" s="159"/>
      <c r="CV690" s="159"/>
      <c r="CY690" s="159"/>
      <c r="CZ690" s="159"/>
      <c r="DA690" s="170"/>
      <c r="DB690" s="184"/>
      <c r="DC690" s="170"/>
      <c r="DZ690" s="234"/>
      <c r="EA690" s="108"/>
    </row>
    <row r="691" spans="1:131" hidden="1" x14ac:dyDescent="0.2">
      <c r="A691" s="222"/>
      <c r="B691" s="164"/>
      <c r="C691" s="213"/>
      <c r="D691" s="222"/>
      <c r="E691" s="213"/>
      <c r="F691" s="213"/>
      <c r="G691" s="213"/>
      <c r="H691" s="228"/>
      <c r="I691" s="213"/>
      <c r="J691" s="213"/>
      <c r="K691" s="213"/>
      <c r="L691" s="213"/>
      <c r="M691" s="213"/>
      <c r="N691" s="213"/>
      <c r="O691" s="159"/>
      <c r="P691" s="164"/>
      <c r="Q691" s="159"/>
      <c r="R691" s="159"/>
      <c r="S691" s="164"/>
      <c r="T691" s="159"/>
      <c r="U691" s="159"/>
      <c r="V691" s="164"/>
      <c r="W691" s="159"/>
      <c r="X691" s="159"/>
      <c r="Y691" s="164"/>
      <c r="Z691" s="159"/>
      <c r="AA691" s="159"/>
      <c r="AB691" s="164"/>
      <c r="AC691" s="159"/>
      <c r="AD691" s="159"/>
      <c r="AE691" s="164"/>
      <c r="AF691" s="159"/>
      <c r="AG691" s="159"/>
      <c r="BI691" s="159"/>
      <c r="BJ691" s="159"/>
      <c r="BK691" s="159"/>
      <c r="BL691" s="159"/>
      <c r="BM691" s="159"/>
      <c r="BN691" s="159"/>
      <c r="BO691" s="159"/>
      <c r="BP691" s="159"/>
      <c r="BQ691" s="159"/>
      <c r="CS691" s="151"/>
      <c r="CT691" s="159"/>
      <c r="CU691" s="159"/>
      <c r="CV691" s="159"/>
      <c r="CY691" s="159"/>
      <c r="CZ691" s="159"/>
      <c r="DA691" s="170"/>
      <c r="DB691" s="184"/>
      <c r="DC691" s="170"/>
      <c r="DZ691" s="234"/>
      <c r="EA691" s="108"/>
    </row>
    <row r="692" spans="1:131" hidden="1" x14ac:dyDescent="0.2">
      <c r="A692" s="222"/>
      <c r="B692" s="164"/>
      <c r="C692" s="213"/>
      <c r="D692" s="222"/>
      <c r="E692" s="213"/>
      <c r="F692" s="213"/>
      <c r="G692" s="213"/>
      <c r="H692" s="228"/>
      <c r="I692" s="213"/>
      <c r="J692" s="213"/>
      <c r="K692" s="213"/>
      <c r="L692" s="213"/>
      <c r="M692" s="213"/>
      <c r="N692" s="213"/>
      <c r="O692" s="159"/>
      <c r="P692" s="164"/>
      <c r="Q692" s="159"/>
      <c r="R692" s="159"/>
      <c r="S692" s="164"/>
      <c r="T692" s="159"/>
      <c r="U692" s="159"/>
      <c r="V692" s="164"/>
      <c r="W692" s="159"/>
      <c r="X692" s="159"/>
      <c r="Y692" s="164"/>
      <c r="Z692" s="159"/>
      <c r="AA692" s="159"/>
      <c r="AB692" s="164"/>
      <c r="AC692" s="159"/>
      <c r="AD692" s="159"/>
      <c r="AE692" s="164"/>
      <c r="AF692" s="159"/>
      <c r="AG692" s="159"/>
      <c r="BI692" s="159"/>
      <c r="BJ692" s="159"/>
      <c r="BK692" s="159"/>
      <c r="BL692" s="159"/>
      <c r="BM692" s="159"/>
      <c r="BN692" s="159"/>
      <c r="BO692" s="159"/>
      <c r="BP692" s="159"/>
      <c r="BQ692" s="159"/>
      <c r="CS692" s="151"/>
      <c r="CT692" s="159"/>
      <c r="CU692" s="159"/>
      <c r="CV692" s="159"/>
      <c r="CY692" s="159"/>
      <c r="CZ692" s="159"/>
      <c r="DA692" s="170"/>
      <c r="DB692" s="184"/>
      <c r="DC692" s="170"/>
      <c r="DZ692" s="234"/>
      <c r="EA692" s="108"/>
    </row>
    <row r="693" spans="1:131" hidden="1" x14ac:dyDescent="0.2">
      <c r="A693" s="222"/>
      <c r="B693" s="164"/>
      <c r="C693" s="213"/>
      <c r="D693" s="222"/>
      <c r="E693" s="213"/>
      <c r="F693" s="213"/>
      <c r="G693" s="213"/>
      <c r="H693" s="228"/>
      <c r="I693" s="213"/>
      <c r="J693" s="213"/>
      <c r="K693" s="213"/>
      <c r="L693" s="213"/>
      <c r="M693" s="213"/>
      <c r="N693" s="213"/>
      <c r="O693" s="159"/>
      <c r="P693" s="164"/>
      <c r="Q693" s="159"/>
      <c r="R693" s="159"/>
      <c r="S693" s="164"/>
      <c r="T693" s="159"/>
      <c r="U693" s="159"/>
      <c r="V693" s="164"/>
      <c r="W693" s="159"/>
      <c r="X693" s="159"/>
      <c r="Y693" s="164"/>
      <c r="Z693" s="159"/>
      <c r="AA693" s="159"/>
      <c r="AB693" s="164"/>
      <c r="AC693" s="159"/>
      <c r="AD693" s="159"/>
      <c r="AE693" s="164"/>
      <c r="AF693" s="159"/>
      <c r="AG693" s="159"/>
      <c r="BI693" s="159"/>
      <c r="BJ693" s="159"/>
      <c r="BK693" s="159"/>
      <c r="BL693" s="159"/>
      <c r="BM693" s="159"/>
      <c r="BN693" s="159"/>
      <c r="BO693" s="159"/>
      <c r="BP693" s="159"/>
      <c r="BQ693" s="159"/>
      <c r="CS693" s="151"/>
      <c r="CT693" s="159"/>
      <c r="CU693" s="159"/>
      <c r="CV693" s="159"/>
      <c r="CY693" s="159"/>
      <c r="CZ693" s="159"/>
      <c r="DA693" s="170"/>
      <c r="DB693" s="184"/>
      <c r="DC693" s="170"/>
      <c r="DZ693" s="234"/>
      <c r="EA693" s="108"/>
    </row>
    <row r="694" spans="1:131" hidden="1" x14ac:dyDescent="0.2">
      <c r="A694" s="222"/>
      <c r="B694" s="164"/>
      <c r="C694" s="213"/>
      <c r="D694" s="222"/>
      <c r="E694" s="213"/>
      <c r="F694" s="213"/>
      <c r="G694" s="213"/>
      <c r="H694" s="228"/>
      <c r="I694" s="213"/>
      <c r="J694" s="213"/>
      <c r="K694" s="213"/>
      <c r="L694" s="213"/>
      <c r="M694" s="213"/>
      <c r="N694" s="213"/>
      <c r="O694" s="159"/>
      <c r="P694" s="164"/>
      <c r="Q694" s="159"/>
      <c r="R694" s="159"/>
      <c r="S694" s="164"/>
      <c r="T694" s="159"/>
      <c r="U694" s="159"/>
      <c r="V694" s="164"/>
      <c r="W694" s="159"/>
      <c r="X694" s="159"/>
      <c r="Y694" s="164"/>
      <c r="Z694" s="159"/>
      <c r="AA694" s="159"/>
      <c r="AB694" s="164"/>
      <c r="AC694" s="159"/>
      <c r="AD694" s="159"/>
      <c r="AE694" s="164"/>
      <c r="AF694" s="159"/>
      <c r="AG694" s="159"/>
      <c r="BI694" s="159"/>
      <c r="BJ694" s="159"/>
      <c r="BK694" s="159"/>
      <c r="BL694" s="159"/>
      <c r="BM694" s="159"/>
      <c r="BN694" s="159"/>
      <c r="BO694" s="159"/>
      <c r="BP694" s="159"/>
      <c r="BQ694" s="159"/>
      <c r="CS694" s="151"/>
      <c r="CT694" s="159"/>
      <c r="CU694" s="159"/>
      <c r="CV694" s="159"/>
      <c r="CY694" s="159"/>
      <c r="CZ694" s="159"/>
      <c r="DA694" s="170"/>
      <c r="DB694" s="184"/>
      <c r="DC694" s="170"/>
      <c r="DZ694" s="234"/>
      <c r="EA694" s="108"/>
    </row>
    <row r="695" spans="1:131" hidden="1" x14ac:dyDescent="0.2">
      <c r="A695" s="222"/>
      <c r="B695" s="164"/>
      <c r="C695" s="213"/>
      <c r="D695" s="222"/>
      <c r="E695" s="213"/>
      <c r="F695" s="213"/>
      <c r="G695" s="213"/>
      <c r="H695" s="228"/>
      <c r="I695" s="213"/>
      <c r="J695" s="213"/>
      <c r="K695" s="213"/>
      <c r="L695" s="213"/>
      <c r="M695" s="213"/>
      <c r="N695" s="213"/>
      <c r="O695" s="159"/>
      <c r="P695" s="164"/>
      <c r="Q695" s="159"/>
      <c r="R695" s="159"/>
      <c r="S695" s="164"/>
      <c r="T695" s="159"/>
      <c r="U695" s="159"/>
      <c r="V695" s="164"/>
      <c r="W695" s="159"/>
      <c r="X695" s="159"/>
      <c r="Y695" s="164"/>
      <c r="Z695" s="159"/>
      <c r="AA695" s="159"/>
      <c r="AB695" s="164"/>
      <c r="AC695" s="159"/>
      <c r="AD695" s="159"/>
      <c r="AE695" s="164"/>
      <c r="AF695" s="159"/>
      <c r="AG695" s="159"/>
      <c r="BI695" s="159"/>
      <c r="BJ695" s="159"/>
      <c r="BK695" s="159"/>
      <c r="BL695" s="159"/>
      <c r="BM695" s="159"/>
      <c r="BN695" s="159"/>
      <c r="BO695" s="159"/>
      <c r="BP695" s="159"/>
      <c r="BQ695" s="159"/>
      <c r="CS695" s="151"/>
      <c r="CT695" s="159"/>
      <c r="CU695" s="159"/>
      <c r="CV695" s="159"/>
      <c r="CY695" s="159"/>
      <c r="CZ695" s="159"/>
      <c r="DA695" s="170"/>
      <c r="DB695" s="184"/>
      <c r="DC695" s="170"/>
      <c r="DZ695" s="234"/>
      <c r="EA695" s="108"/>
    </row>
    <row r="696" spans="1:131" hidden="1" x14ac:dyDescent="0.2">
      <c r="A696" s="222"/>
      <c r="B696" s="164"/>
      <c r="C696" s="213"/>
      <c r="D696" s="222"/>
      <c r="E696" s="213"/>
      <c r="F696" s="213"/>
      <c r="G696" s="213"/>
      <c r="H696" s="228"/>
      <c r="I696" s="213"/>
      <c r="J696" s="213"/>
      <c r="K696" s="213"/>
      <c r="L696" s="213"/>
      <c r="M696" s="213"/>
      <c r="N696" s="213"/>
      <c r="O696" s="159"/>
      <c r="P696" s="164"/>
      <c r="Q696" s="159"/>
      <c r="R696" s="159"/>
      <c r="S696" s="164"/>
      <c r="T696" s="159"/>
      <c r="U696" s="159"/>
      <c r="V696" s="164"/>
      <c r="W696" s="159"/>
      <c r="X696" s="159"/>
      <c r="Y696" s="164"/>
      <c r="Z696" s="159"/>
      <c r="AA696" s="159"/>
      <c r="AB696" s="164"/>
      <c r="AC696" s="159"/>
      <c r="AD696" s="159"/>
      <c r="AE696" s="164"/>
      <c r="AF696" s="159"/>
      <c r="AG696" s="159"/>
      <c r="BI696" s="159"/>
      <c r="BJ696" s="159"/>
      <c r="BK696" s="159"/>
      <c r="BL696" s="159"/>
      <c r="BM696" s="159"/>
      <c r="BN696" s="159"/>
      <c r="BO696" s="159"/>
      <c r="BP696" s="159"/>
      <c r="BQ696" s="159"/>
      <c r="CS696" s="151"/>
      <c r="CT696" s="159"/>
      <c r="CU696" s="159"/>
      <c r="CV696" s="159"/>
      <c r="CY696" s="159"/>
      <c r="CZ696" s="159"/>
      <c r="DA696" s="170"/>
      <c r="DB696" s="184"/>
      <c r="DC696" s="170"/>
      <c r="DZ696" s="234"/>
      <c r="EA696" s="108"/>
    </row>
    <row r="697" spans="1:131" hidden="1" x14ac:dyDescent="0.2">
      <c r="A697" s="222"/>
      <c r="B697" s="164"/>
      <c r="C697" s="213"/>
      <c r="D697" s="222"/>
      <c r="E697" s="213"/>
      <c r="F697" s="213"/>
      <c r="G697" s="213"/>
      <c r="H697" s="228"/>
      <c r="I697" s="213"/>
      <c r="J697" s="213"/>
      <c r="K697" s="213"/>
      <c r="L697" s="213"/>
      <c r="M697" s="213"/>
      <c r="N697" s="213"/>
      <c r="O697" s="159"/>
      <c r="P697" s="164"/>
      <c r="Q697" s="159"/>
      <c r="R697" s="159"/>
      <c r="S697" s="164"/>
      <c r="T697" s="159"/>
      <c r="U697" s="159"/>
      <c r="V697" s="164"/>
      <c r="W697" s="159"/>
      <c r="X697" s="159"/>
      <c r="Y697" s="164"/>
      <c r="Z697" s="159"/>
      <c r="AA697" s="159"/>
      <c r="AB697" s="164"/>
      <c r="AC697" s="159"/>
      <c r="AD697" s="159"/>
      <c r="AE697" s="164"/>
      <c r="AF697" s="159"/>
      <c r="AG697" s="159"/>
      <c r="BI697" s="159"/>
      <c r="BJ697" s="159"/>
      <c r="BK697" s="159"/>
      <c r="BL697" s="159"/>
      <c r="BM697" s="159"/>
      <c r="BN697" s="159"/>
      <c r="BO697" s="159"/>
      <c r="BP697" s="159"/>
      <c r="BQ697" s="159"/>
      <c r="CS697" s="151"/>
      <c r="CT697" s="159"/>
      <c r="CU697" s="159"/>
      <c r="CV697" s="159"/>
      <c r="CY697" s="159"/>
      <c r="CZ697" s="159"/>
      <c r="DA697" s="170"/>
      <c r="DB697" s="184"/>
      <c r="DC697" s="170"/>
      <c r="DZ697" s="234"/>
      <c r="EA697" s="108"/>
    </row>
    <row r="698" spans="1:131" hidden="1" x14ac:dyDescent="0.2">
      <c r="A698" s="222"/>
      <c r="B698" s="164"/>
      <c r="C698" s="213"/>
      <c r="D698" s="222"/>
      <c r="E698" s="213"/>
      <c r="F698" s="213"/>
      <c r="G698" s="213"/>
      <c r="H698" s="228"/>
      <c r="I698" s="213"/>
      <c r="J698" s="213"/>
      <c r="K698" s="213"/>
      <c r="L698" s="213"/>
      <c r="M698" s="213"/>
      <c r="N698" s="213"/>
      <c r="O698" s="159"/>
      <c r="P698" s="164"/>
      <c r="Q698" s="159"/>
      <c r="R698" s="159"/>
      <c r="S698" s="164"/>
      <c r="T698" s="159"/>
      <c r="U698" s="159"/>
      <c r="V698" s="164"/>
      <c r="W698" s="159"/>
      <c r="X698" s="159"/>
      <c r="Y698" s="164"/>
      <c r="Z698" s="159"/>
      <c r="AA698" s="159"/>
      <c r="AB698" s="164"/>
      <c r="AC698" s="159"/>
      <c r="AD698" s="159"/>
      <c r="AE698" s="164"/>
      <c r="AF698" s="159"/>
      <c r="AG698" s="159"/>
      <c r="BI698" s="159"/>
      <c r="BJ698" s="159"/>
      <c r="BK698" s="159"/>
      <c r="BL698" s="159"/>
      <c r="BM698" s="159"/>
      <c r="BN698" s="159"/>
      <c r="BO698" s="159"/>
      <c r="BP698" s="159"/>
      <c r="BQ698" s="159"/>
      <c r="CS698" s="151"/>
      <c r="CT698" s="159"/>
      <c r="CU698" s="159"/>
      <c r="CV698" s="159"/>
      <c r="CY698" s="159"/>
      <c r="CZ698" s="159"/>
      <c r="DA698" s="170"/>
      <c r="DB698" s="184"/>
      <c r="DC698" s="170"/>
      <c r="DZ698" s="234"/>
      <c r="EA698" s="108"/>
    </row>
    <row r="699" spans="1:131" hidden="1" x14ac:dyDescent="0.2">
      <c r="A699" s="222"/>
      <c r="B699" s="164"/>
      <c r="C699" s="213"/>
      <c r="D699" s="222"/>
      <c r="E699" s="213"/>
      <c r="F699" s="213"/>
      <c r="G699" s="213"/>
      <c r="H699" s="228"/>
      <c r="I699" s="213"/>
      <c r="J699" s="213"/>
      <c r="K699" s="213"/>
      <c r="L699" s="213"/>
      <c r="M699" s="213"/>
      <c r="N699" s="213"/>
      <c r="O699" s="159"/>
      <c r="P699" s="164"/>
      <c r="Q699" s="159"/>
      <c r="R699" s="159"/>
      <c r="S699" s="164"/>
      <c r="T699" s="159"/>
      <c r="U699" s="159"/>
      <c r="V699" s="164"/>
      <c r="W699" s="159"/>
      <c r="X699" s="159"/>
      <c r="Y699" s="164"/>
      <c r="Z699" s="159"/>
      <c r="AA699" s="159"/>
      <c r="AB699" s="164"/>
      <c r="AC699" s="159"/>
      <c r="AD699" s="159"/>
      <c r="AE699" s="164"/>
      <c r="AF699" s="159"/>
      <c r="AG699" s="159"/>
      <c r="BI699" s="159"/>
      <c r="BJ699" s="159"/>
      <c r="BK699" s="159"/>
      <c r="BL699" s="159"/>
      <c r="BM699" s="159"/>
      <c r="BN699" s="159"/>
      <c r="BO699" s="159"/>
      <c r="BP699" s="159"/>
      <c r="BQ699" s="159"/>
      <c r="CS699" s="151"/>
      <c r="CT699" s="159"/>
      <c r="CU699" s="159"/>
      <c r="CV699" s="159"/>
      <c r="CY699" s="159"/>
      <c r="CZ699" s="159"/>
      <c r="DA699" s="170"/>
      <c r="DB699" s="184"/>
      <c r="DC699" s="170"/>
      <c r="DZ699" s="234"/>
      <c r="EA699" s="108"/>
    </row>
    <row r="700" spans="1:131" hidden="1" x14ac:dyDescent="0.2">
      <c r="A700" s="202"/>
      <c r="B700" s="164"/>
      <c r="C700" s="203"/>
      <c r="D700" s="108"/>
      <c r="E700" s="164"/>
      <c r="F700" s="108"/>
      <c r="G700" s="98"/>
      <c r="H700" s="105"/>
      <c r="I700" s="164"/>
      <c r="J700" s="98"/>
      <c r="K700" s="98"/>
      <c r="L700" s="164"/>
      <c r="M700" s="164"/>
      <c r="N700" s="164"/>
      <c r="O700" s="138"/>
      <c r="P700" s="105"/>
      <c r="Q700" s="169"/>
      <c r="R700" s="160"/>
      <c r="S700" s="105"/>
      <c r="T700" s="160"/>
      <c r="U700" s="160"/>
      <c r="V700" s="105"/>
      <c r="W700" s="160"/>
      <c r="X700" s="160"/>
      <c r="Y700" s="105"/>
      <c r="Z700" s="160"/>
      <c r="AA700" s="160"/>
      <c r="AB700" s="105"/>
      <c r="AC700" s="160"/>
      <c r="AD700" s="160"/>
      <c r="AE700" s="103"/>
      <c r="AF700" s="160"/>
      <c r="AG700" s="160"/>
      <c r="BI700" s="162"/>
      <c r="BJ700" s="158"/>
      <c r="BK700" s="162"/>
      <c r="BL700" s="138"/>
      <c r="BM700" s="160"/>
      <c r="BN700" s="176"/>
      <c r="BO700" s="158"/>
      <c r="BP700" s="160"/>
      <c r="BQ700" s="172"/>
      <c r="CS700" s="166"/>
      <c r="CT700" s="110"/>
      <c r="CU700" s="158"/>
      <c r="CV700" s="158"/>
      <c r="CY700" s="162"/>
      <c r="CZ700" s="162"/>
      <c r="DA700" s="170"/>
      <c r="DB700" s="184"/>
      <c r="DC700" s="170"/>
      <c r="DZ700" s="239"/>
      <c r="EA700" s="158"/>
    </row>
    <row r="701" spans="1:131" hidden="1" x14ac:dyDescent="0.2">
      <c r="A701" s="164"/>
      <c r="B701" s="164"/>
      <c r="C701" s="201"/>
      <c r="D701" s="164"/>
      <c r="E701" s="164"/>
      <c r="F701" s="164"/>
      <c r="G701" s="98"/>
      <c r="H701" s="105"/>
      <c r="I701" s="164"/>
      <c r="J701" s="98"/>
      <c r="K701" s="98"/>
      <c r="L701" s="164"/>
      <c r="M701" s="164"/>
      <c r="N701" s="164"/>
      <c r="O701" s="138"/>
      <c r="P701" s="105"/>
      <c r="Q701" s="169"/>
      <c r="R701" s="160"/>
      <c r="S701" s="105"/>
      <c r="T701" s="160"/>
      <c r="U701" s="160"/>
      <c r="V701" s="105"/>
      <c r="W701" s="160"/>
      <c r="X701" s="160"/>
      <c r="Y701" s="105"/>
      <c r="Z701" s="160"/>
      <c r="AA701" s="160"/>
      <c r="AB701" s="105"/>
      <c r="AC701" s="160"/>
      <c r="AD701" s="160"/>
      <c r="AE701" s="103"/>
      <c r="AF701" s="160"/>
      <c r="AG701" s="160"/>
      <c r="BI701" s="162"/>
      <c r="BJ701" s="158"/>
      <c r="BK701" s="162"/>
      <c r="BL701" s="138"/>
      <c r="BM701" s="160"/>
      <c r="BN701" s="176"/>
      <c r="BO701" s="158"/>
      <c r="BP701" s="160"/>
      <c r="BQ701" s="172"/>
      <c r="CS701" s="166"/>
      <c r="CT701" s="167"/>
      <c r="CU701" s="158"/>
      <c r="CV701" s="158"/>
      <c r="CY701" s="162"/>
      <c r="CZ701" s="162"/>
      <c r="DA701" s="170"/>
      <c r="DB701" s="184"/>
      <c r="DC701" s="170"/>
      <c r="DZ701" s="239"/>
      <c r="EA701" s="158"/>
    </row>
    <row r="702" spans="1:131" hidden="1" x14ac:dyDescent="0.2">
      <c r="A702" s="200"/>
      <c r="B702" s="164"/>
      <c r="C702" s="201"/>
      <c r="D702" s="164"/>
      <c r="E702" s="164"/>
      <c r="F702" s="164"/>
      <c r="G702" s="98"/>
      <c r="H702" s="105"/>
      <c r="I702" s="164"/>
      <c r="J702" s="98"/>
      <c r="K702" s="98"/>
      <c r="L702" s="164"/>
      <c r="M702" s="164"/>
      <c r="N702" s="164"/>
      <c r="O702" s="138"/>
      <c r="P702" s="105"/>
      <c r="Q702" s="169"/>
      <c r="R702" s="160"/>
      <c r="S702" s="105"/>
      <c r="T702" s="160"/>
      <c r="U702" s="160"/>
      <c r="V702" s="105"/>
      <c r="W702" s="160"/>
      <c r="X702" s="160"/>
      <c r="Y702" s="105"/>
      <c r="Z702" s="160"/>
      <c r="AA702" s="160"/>
      <c r="AB702" s="105"/>
      <c r="AC702" s="160"/>
      <c r="AD702" s="160"/>
      <c r="AE702" s="103"/>
      <c r="AF702" s="160"/>
      <c r="AG702" s="160"/>
      <c r="BI702" s="162"/>
      <c r="BJ702" s="158"/>
      <c r="BK702" s="162"/>
      <c r="BL702" s="138"/>
      <c r="BM702" s="160"/>
      <c r="BN702" s="176"/>
      <c r="BO702" s="158"/>
      <c r="BP702" s="160"/>
      <c r="BQ702" s="172"/>
      <c r="CS702" s="166"/>
      <c r="CT702" s="99"/>
      <c r="CU702" s="158"/>
      <c r="CV702" s="158"/>
      <c r="CY702" s="162"/>
      <c r="CZ702" s="162"/>
      <c r="DA702" s="170"/>
      <c r="DB702" s="184"/>
      <c r="DC702" s="170"/>
      <c r="DZ702" s="239"/>
      <c r="EA702" s="158"/>
    </row>
    <row r="703" spans="1:131" hidden="1" x14ac:dyDescent="0.2">
      <c r="A703" s="164"/>
      <c r="B703" s="164"/>
      <c r="C703" s="201"/>
      <c r="D703" s="164"/>
      <c r="E703" s="164"/>
      <c r="F703" s="164"/>
      <c r="G703" s="98"/>
      <c r="H703" s="105"/>
      <c r="I703" s="164"/>
      <c r="J703" s="98"/>
      <c r="K703" s="98"/>
      <c r="L703" s="164"/>
      <c r="M703" s="164"/>
      <c r="N703" s="164"/>
      <c r="O703" s="138"/>
      <c r="P703" s="105"/>
      <c r="Q703" s="169"/>
      <c r="R703" s="160"/>
      <c r="S703" s="105"/>
      <c r="T703" s="160"/>
      <c r="U703" s="160"/>
      <c r="V703" s="105"/>
      <c r="W703" s="160"/>
      <c r="X703" s="160"/>
      <c r="Y703" s="105"/>
      <c r="Z703" s="160"/>
      <c r="AA703" s="160"/>
      <c r="AB703" s="105"/>
      <c r="AC703" s="160"/>
      <c r="AD703" s="160"/>
      <c r="AE703" s="103"/>
      <c r="AF703" s="160"/>
      <c r="AG703" s="160"/>
      <c r="BI703" s="162"/>
      <c r="BJ703" s="158"/>
      <c r="BK703" s="162"/>
      <c r="BL703" s="138"/>
      <c r="BM703" s="160"/>
      <c r="BN703" s="176"/>
      <c r="BO703" s="158"/>
      <c r="BP703" s="160"/>
      <c r="BQ703" s="172"/>
      <c r="CS703" s="166"/>
      <c r="CT703" s="99"/>
      <c r="CU703" s="158"/>
      <c r="CV703" s="158"/>
      <c r="CY703" s="162"/>
      <c r="CZ703" s="162"/>
      <c r="DA703" s="170"/>
      <c r="DB703" s="184"/>
      <c r="DC703" s="170"/>
      <c r="DZ703" s="239"/>
      <c r="EA703" s="158"/>
    </row>
    <row r="704" spans="1:131" hidden="1" x14ac:dyDescent="0.2">
      <c r="A704" s="200"/>
      <c r="B704" s="164"/>
      <c r="C704" s="201"/>
      <c r="D704" s="164"/>
      <c r="E704" s="164"/>
      <c r="F704" s="164"/>
      <c r="G704" s="98"/>
      <c r="H704" s="105"/>
      <c r="I704" s="164"/>
      <c r="J704" s="98"/>
      <c r="K704" s="98"/>
      <c r="L704" s="164"/>
      <c r="M704" s="164"/>
      <c r="N704" s="164"/>
      <c r="O704" s="138"/>
      <c r="P704" s="105"/>
      <c r="Q704" s="169"/>
      <c r="R704" s="160"/>
      <c r="S704" s="105"/>
      <c r="T704" s="160"/>
      <c r="U704" s="160"/>
      <c r="V704" s="105"/>
      <c r="W704" s="160"/>
      <c r="X704" s="160"/>
      <c r="Y704" s="105"/>
      <c r="Z704" s="160"/>
      <c r="AA704" s="160"/>
      <c r="AB704" s="105"/>
      <c r="AC704" s="160"/>
      <c r="AD704" s="160"/>
      <c r="AE704" s="103"/>
      <c r="AF704" s="160"/>
      <c r="AG704" s="160"/>
      <c r="BI704" s="162"/>
      <c r="BJ704" s="158"/>
      <c r="BK704" s="162"/>
      <c r="BL704" s="138"/>
      <c r="BM704" s="160"/>
      <c r="BN704" s="176"/>
      <c r="BO704" s="158"/>
      <c r="BP704" s="160"/>
      <c r="BQ704" s="172"/>
      <c r="CS704" s="166"/>
      <c r="CT704" s="167"/>
      <c r="CU704" s="158"/>
      <c r="CV704" s="158"/>
      <c r="CY704" s="162"/>
      <c r="CZ704" s="162"/>
      <c r="DA704" s="170"/>
      <c r="DB704" s="184"/>
      <c r="DC704" s="170"/>
      <c r="DZ704" s="239"/>
      <c r="EA704" s="158"/>
    </row>
    <row r="705" spans="1:131" hidden="1" x14ac:dyDescent="0.2">
      <c r="A705" s="164"/>
      <c r="B705" s="164"/>
      <c r="C705" s="201"/>
      <c r="D705" s="164"/>
      <c r="E705" s="164"/>
      <c r="F705" s="164"/>
      <c r="G705" s="98"/>
      <c r="H705" s="105"/>
      <c r="I705" s="164"/>
      <c r="J705" s="98"/>
      <c r="K705" s="98"/>
      <c r="L705" s="164"/>
      <c r="M705" s="164"/>
      <c r="N705" s="164"/>
      <c r="O705" s="138"/>
      <c r="P705" s="105"/>
      <c r="Q705" s="169"/>
      <c r="R705" s="160"/>
      <c r="S705" s="105"/>
      <c r="T705" s="160"/>
      <c r="U705" s="160"/>
      <c r="V705" s="105"/>
      <c r="W705" s="160"/>
      <c r="X705" s="160"/>
      <c r="Y705" s="105"/>
      <c r="Z705" s="160"/>
      <c r="AA705" s="160"/>
      <c r="AB705" s="105"/>
      <c r="AC705" s="160"/>
      <c r="AD705" s="160"/>
      <c r="AE705" s="103"/>
      <c r="AF705" s="160"/>
      <c r="AG705" s="160"/>
      <c r="BI705" s="162"/>
      <c r="BJ705" s="158"/>
      <c r="BK705" s="162"/>
      <c r="BL705" s="138"/>
      <c r="BM705" s="160"/>
      <c r="BN705" s="176"/>
      <c r="BO705" s="158"/>
      <c r="BP705" s="160"/>
      <c r="BQ705" s="172"/>
      <c r="CS705" s="166"/>
      <c r="CT705" s="99"/>
      <c r="CU705" s="158"/>
      <c r="CV705" s="158"/>
      <c r="CY705" s="162"/>
      <c r="CZ705" s="162"/>
      <c r="DA705" s="170"/>
      <c r="DB705" s="184"/>
      <c r="DC705" s="170"/>
      <c r="DZ705" s="239"/>
      <c r="EA705" s="158"/>
    </row>
    <row r="706" spans="1:131" hidden="1" x14ac:dyDescent="0.2">
      <c r="A706" s="200"/>
      <c r="B706" s="164"/>
      <c r="C706" s="201"/>
      <c r="D706" s="164"/>
      <c r="E706" s="164"/>
      <c r="F706" s="164"/>
      <c r="G706" s="98"/>
      <c r="H706" s="105"/>
      <c r="I706" s="164"/>
      <c r="J706" s="98"/>
      <c r="K706" s="98"/>
      <c r="L706" s="164"/>
      <c r="M706" s="164"/>
      <c r="N706" s="164"/>
      <c r="O706" s="138"/>
      <c r="P706" s="105"/>
      <c r="Q706" s="169"/>
      <c r="R706" s="160"/>
      <c r="S706" s="105"/>
      <c r="T706" s="160"/>
      <c r="U706" s="160"/>
      <c r="V706" s="105"/>
      <c r="W706" s="160"/>
      <c r="X706" s="160"/>
      <c r="Y706" s="105"/>
      <c r="Z706" s="160"/>
      <c r="AA706" s="160"/>
      <c r="AB706" s="105"/>
      <c r="AC706" s="160"/>
      <c r="AD706" s="160"/>
      <c r="AE706" s="103"/>
      <c r="AF706" s="160"/>
      <c r="AG706" s="160"/>
      <c r="BI706" s="162"/>
      <c r="BJ706" s="158"/>
      <c r="BK706" s="162"/>
      <c r="BL706" s="138"/>
      <c r="BM706" s="160"/>
      <c r="BN706" s="176"/>
      <c r="BO706" s="158"/>
      <c r="BP706" s="160"/>
      <c r="BQ706" s="172"/>
      <c r="CS706" s="166"/>
      <c r="CT706" s="167"/>
      <c r="CU706" s="158"/>
      <c r="CV706" s="158"/>
      <c r="CY706" s="162"/>
      <c r="CZ706" s="162"/>
      <c r="DA706" s="170"/>
      <c r="DB706" s="184"/>
      <c r="DC706" s="170"/>
      <c r="DZ706" s="239"/>
      <c r="EA706" s="158"/>
    </row>
    <row r="707" spans="1:131" hidden="1" x14ac:dyDescent="0.2">
      <c r="A707" s="202"/>
      <c r="B707" s="164"/>
      <c r="C707" s="201"/>
      <c r="D707" s="164"/>
      <c r="E707" s="164"/>
      <c r="F707" s="164"/>
      <c r="G707" s="98"/>
      <c r="H707" s="105"/>
      <c r="I707" s="164"/>
      <c r="J707" s="98"/>
      <c r="K707" s="98"/>
      <c r="L707" s="164"/>
      <c r="M707" s="164"/>
      <c r="N707" s="164"/>
      <c r="O707" s="138"/>
      <c r="P707" s="105"/>
      <c r="Q707" s="169"/>
      <c r="R707" s="160"/>
      <c r="S707" s="105"/>
      <c r="T707" s="160"/>
      <c r="U707" s="160"/>
      <c r="V707" s="105"/>
      <c r="W707" s="160"/>
      <c r="X707" s="160"/>
      <c r="Y707" s="105"/>
      <c r="Z707" s="160"/>
      <c r="AA707" s="160"/>
      <c r="AB707" s="105"/>
      <c r="AC707" s="160"/>
      <c r="AD707" s="160"/>
      <c r="AE707" s="103"/>
      <c r="AF707" s="160"/>
      <c r="AG707" s="160"/>
      <c r="BI707" s="162"/>
      <c r="BJ707" s="158"/>
      <c r="BK707" s="162"/>
      <c r="BL707" s="138"/>
      <c r="BM707" s="160"/>
      <c r="BN707" s="176"/>
      <c r="BO707" s="158"/>
      <c r="BP707" s="160"/>
      <c r="BQ707" s="172"/>
      <c r="CS707" s="166"/>
      <c r="CT707" s="167"/>
      <c r="CU707" s="158"/>
      <c r="CV707" s="158"/>
      <c r="CY707" s="162"/>
      <c r="CZ707" s="162"/>
      <c r="DA707" s="170"/>
      <c r="DB707" s="184"/>
      <c r="DC707" s="170"/>
      <c r="DZ707" s="239"/>
      <c r="EA707" s="158"/>
    </row>
    <row r="708" spans="1:131" hidden="1" x14ac:dyDescent="0.2">
      <c r="A708" s="108"/>
      <c r="B708" s="164"/>
      <c r="C708" s="201"/>
      <c r="D708" s="164"/>
      <c r="E708" s="164"/>
      <c r="F708" s="164"/>
      <c r="G708" s="98"/>
      <c r="H708" s="105"/>
      <c r="I708" s="164"/>
      <c r="J708" s="98"/>
      <c r="K708" s="98"/>
      <c r="L708" s="164"/>
      <c r="M708" s="164"/>
      <c r="N708" s="164"/>
      <c r="O708" s="138"/>
      <c r="P708" s="105"/>
      <c r="Q708" s="169"/>
      <c r="R708" s="160"/>
      <c r="S708" s="105"/>
      <c r="T708" s="160"/>
      <c r="U708" s="160"/>
      <c r="V708" s="105"/>
      <c r="W708" s="160"/>
      <c r="X708" s="160"/>
      <c r="Y708" s="105"/>
      <c r="Z708" s="160"/>
      <c r="AA708" s="160"/>
      <c r="AB708" s="105"/>
      <c r="AC708" s="160"/>
      <c r="AD708" s="160"/>
      <c r="AE708" s="103"/>
      <c r="AF708" s="160"/>
      <c r="AG708" s="160"/>
      <c r="BI708" s="162"/>
      <c r="BJ708" s="158"/>
      <c r="BK708" s="162"/>
      <c r="BL708" s="138"/>
      <c r="BM708" s="160"/>
      <c r="BN708" s="176"/>
      <c r="BO708" s="158"/>
      <c r="BP708" s="160"/>
      <c r="BQ708" s="172"/>
      <c r="CS708" s="166"/>
      <c r="CT708" s="167"/>
      <c r="CU708" s="158"/>
      <c r="CV708" s="158"/>
      <c r="CY708" s="162"/>
      <c r="CZ708" s="162"/>
      <c r="DA708" s="170"/>
      <c r="DB708" s="184"/>
      <c r="DC708" s="170"/>
      <c r="DZ708" s="239"/>
      <c r="EA708" s="158"/>
    </row>
    <row r="709" spans="1:131" hidden="1" x14ac:dyDescent="0.2">
      <c r="A709" s="204"/>
      <c r="B709" s="164"/>
      <c r="C709" s="201"/>
      <c r="D709" s="204"/>
      <c r="E709" s="164"/>
      <c r="F709" s="164"/>
      <c r="G709" s="98"/>
      <c r="H709" s="105"/>
      <c r="I709" s="164"/>
      <c r="J709" s="98"/>
      <c r="K709" s="98"/>
      <c r="L709" s="164"/>
      <c r="M709" s="164"/>
      <c r="N709" s="164"/>
      <c r="O709" s="138"/>
      <c r="P709" s="105"/>
      <c r="Q709" s="169"/>
      <c r="R709" s="160"/>
      <c r="S709" s="105"/>
      <c r="T709" s="160"/>
      <c r="U709" s="160"/>
      <c r="V709" s="105"/>
      <c r="W709" s="160"/>
      <c r="X709" s="160"/>
      <c r="Y709" s="105"/>
      <c r="Z709" s="160"/>
      <c r="AA709" s="160"/>
      <c r="AB709" s="105"/>
      <c r="AC709" s="160"/>
      <c r="AD709" s="160"/>
      <c r="AE709" s="103"/>
      <c r="AF709" s="160"/>
      <c r="AG709" s="160"/>
      <c r="BI709" s="162"/>
      <c r="BJ709" s="158"/>
      <c r="BK709" s="162"/>
      <c r="BL709" s="138"/>
      <c r="BM709" s="160"/>
      <c r="BN709" s="176"/>
      <c r="BO709" s="158"/>
      <c r="BP709" s="160"/>
      <c r="BQ709" s="172"/>
      <c r="CS709" s="166"/>
      <c r="CT709" s="167"/>
      <c r="CU709" s="158"/>
      <c r="CV709" s="158"/>
      <c r="CY709" s="162"/>
      <c r="CZ709" s="162"/>
      <c r="DA709" s="170"/>
      <c r="DB709" s="184"/>
      <c r="DC709" s="170"/>
      <c r="DZ709" s="239"/>
      <c r="EA709" s="158"/>
    </row>
    <row r="710" spans="1:131" hidden="1" x14ac:dyDescent="0.2">
      <c r="A710" s="164"/>
      <c r="B710" s="164"/>
      <c r="C710" s="201"/>
      <c r="D710" s="164"/>
      <c r="E710" s="164"/>
      <c r="F710" s="164"/>
      <c r="G710" s="98"/>
      <c r="H710" s="105"/>
      <c r="I710" s="164"/>
      <c r="J710" s="98"/>
      <c r="K710" s="98"/>
      <c r="L710" s="164"/>
      <c r="M710" s="164"/>
      <c r="N710" s="164"/>
      <c r="O710" s="138"/>
      <c r="P710" s="105"/>
      <c r="Q710" s="169"/>
      <c r="R710" s="160"/>
      <c r="S710" s="105"/>
      <c r="T710" s="160"/>
      <c r="U710" s="160"/>
      <c r="V710" s="105"/>
      <c r="W710" s="160"/>
      <c r="X710" s="160"/>
      <c r="Y710" s="105"/>
      <c r="Z710" s="160"/>
      <c r="AA710" s="160"/>
      <c r="AB710" s="105"/>
      <c r="AC710" s="160"/>
      <c r="AD710" s="160"/>
      <c r="AE710" s="103"/>
      <c r="AF710" s="160"/>
      <c r="AG710" s="160"/>
      <c r="BI710" s="162"/>
      <c r="BJ710" s="158"/>
      <c r="BK710" s="162"/>
      <c r="BL710" s="138"/>
      <c r="BM710" s="160"/>
      <c r="BN710" s="176"/>
      <c r="BO710" s="158"/>
      <c r="BP710" s="160"/>
      <c r="BQ710" s="172"/>
      <c r="CS710" s="166"/>
      <c r="CT710" s="168"/>
      <c r="CU710" s="158"/>
      <c r="CV710" s="158"/>
      <c r="CY710" s="162"/>
      <c r="CZ710" s="162"/>
      <c r="DA710" s="170"/>
      <c r="DB710" s="184"/>
      <c r="DC710" s="170"/>
      <c r="DZ710" s="239"/>
      <c r="EA710" s="158"/>
    </row>
    <row r="711" spans="1:131" hidden="1" x14ac:dyDescent="0.2">
      <c r="A711" s="108"/>
      <c r="B711" s="164"/>
      <c r="C711" s="201"/>
      <c r="D711" s="164"/>
      <c r="E711" s="164"/>
      <c r="F711" s="164"/>
      <c r="G711" s="98"/>
      <c r="H711" s="105"/>
      <c r="I711" s="164"/>
      <c r="J711" s="98"/>
      <c r="K711" s="98"/>
      <c r="L711" s="164"/>
      <c r="M711" s="164"/>
      <c r="N711" s="164"/>
      <c r="O711" s="138"/>
      <c r="P711" s="105"/>
      <c r="Q711" s="169"/>
      <c r="R711" s="160"/>
      <c r="S711" s="105"/>
      <c r="T711" s="160"/>
      <c r="U711" s="160"/>
      <c r="V711" s="105"/>
      <c r="W711" s="160"/>
      <c r="X711" s="160"/>
      <c r="Y711" s="105"/>
      <c r="Z711" s="160"/>
      <c r="AA711" s="160"/>
      <c r="AB711" s="105"/>
      <c r="AC711" s="160"/>
      <c r="AD711" s="160"/>
      <c r="AE711" s="103"/>
      <c r="AF711" s="160"/>
      <c r="AG711" s="160"/>
      <c r="BI711" s="162"/>
      <c r="BJ711" s="158"/>
      <c r="BK711" s="162"/>
      <c r="BL711" s="138"/>
      <c r="BM711" s="160"/>
      <c r="BN711" s="176"/>
      <c r="BO711" s="158"/>
      <c r="BP711" s="160"/>
      <c r="BQ711" s="172"/>
      <c r="CS711" s="166"/>
      <c r="CT711" s="167"/>
      <c r="CU711" s="158"/>
      <c r="CV711" s="158"/>
      <c r="CY711" s="162"/>
      <c r="CZ711" s="162"/>
      <c r="DA711" s="170"/>
      <c r="DB711" s="184"/>
      <c r="DC711" s="170"/>
      <c r="DZ711" s="239"/>
      <c r="EA711" s="158"/>
    </row>
    <row r="712" spans="1:131" hidden="1" x14ac:dyDescent="0.2">
      <c r="A712" s="164"/>
      <c r="B712" s="164"/>
      <c r="C712" s="201"/>
      <c r="D712" s="164"/>
      <c r="E712" s="164"/>
      <c r="F712" s="164"/>
      <c r="G712" s="98"/>
      <c r="H712" s="105"/>
      <c r="I712" s="164"/>
      <c r="J712" s="98"/>
      <c r="K712" s="98"/>
      <c r="L712" s="164"/>
      <c r="M712" s="164"/>
      <c r="N712" s="164"/>
      <c r="O712" s="138"/>
      <c r="P712" s="105"/>
      <c r="Q712" s="169"/>
      <c r="R712" s="160"/>
      <c r="S712" s="105"/>
      <c r="T712" s="160"/>
      <c r="U712" s="160"/>
      <c r="V712" s="105"/>
      <c r="W712" s="160"/>
      <c r="X712" s="160"/>
      <c r="Y712" s="105"/>
      <c r="Z712" s="160"/>
      <c r="AA712" s="160"/>
      <c r="AB712" s="105"/>
      <c r="AC712" s="160"/>
      <c r="AD712" s="160"/>
      <c r="AE712" s="103"/>
      <c r="AF712" s="160"/>
      <c r="AG712" s="160"/>
      <c r="BI712" s="162"/>
      <c r="BJ712" s="158"/>
      <c r="BK712" s="162"/>
      <c r="BL712" s="138"/>
      <c r="BM712" s="160"/>
      <c r="BN712" s="176"/>
      <c r="BO712" s="158"/>
      <c r="BP712" s="160"/>
      <c r="BQ712" s="172"/>
      <c r="CS712" s="166"/>
      <c r="CT712" s="168"/>
      <c r="CU712" s="158"/>
      <c r="CV712" s="158"/>
      <c r="CY712" s="162"/>
      <c r="CZ712" s="162"/>
      <c r="DA712" s="170"/>
      <c r="DB712" s="184"/>
      <c r="DC712" s="170"/>
      <c r="DZ712" s="239"/>
      <c r="EA712" s="158"/>
    </row>
    <row r="713" spans="1:131" hidden="1" x14ac:dyDescent="0.2">
      <c r="A713" s="200"/>
      <c r="B713" s="164"/>
      <c r="C713" s="203"/>
      <c r="D713" s="108"/>
      <c r="E713" s="164"/>
      <c r="F713" s="164"/>
      <c r="G713" s="98"/>
      <c r="H713" s="105"/>
      <c r="I713" s="164"/>
      <c r="J713" s="98"/>
      <c r="K713" s="98"/>
      <c r="L713" s="164"/>
      <c r="M713" s="164"/>
      <c r="N713" s="164"/>
      <c r="O713" s="138"/>
      <c r="P713" s="105"/>
      <c r="Q713" s="169"/>
      <c r="R713" s="160"/>
      <c r="S713" s="105"/>
      <c r="T713" s="160"/>
      <c r="U713" s="160"/>
      <c r="V713" s="105"/>
      <c r="W713" s="160"/>
      <c r="X713" s="160"/>
      <c r="Y713" s="105"/>
      <c r="Z713" s="160"/>
      <c r="AA713" s="160"/>
      <c r="AB713" s="105"/>
      <c r="AC713" s="160"/>
      <c r="AD713" s="160"/>
      <c r="AE713" s="103"/>
      <c r="AF713" s="160"/>
      <c r="AG713" s="160"/>
      <c r="BI713" s="162"/>
      <c r="BJ713" s="158"/>
      <c r="BK713" s="162"/>
      <c r="BL713" s="138"/>
      <c r="BM713" s="160"/>
      <c r="BN713" s="176"/>
      <c r="BO713" s="158"/>
      <c r="BP713" s="160"/>
      <c r="BQ713" s="172"/>
      <c r="CS713" s="166"/>
      <c r="CT713" s="100"/>
      <c r="CU713" s="158"/>
      <c r="CV713" s="158"/>
      <c r="CY713" s="162"/>
      <c r="CZ713" s="162"/>
      <c r="DA713" s="170"/>
      <c r="DB713" s="184"/>
      <c r="DC713" s="170"/>
      <c r="DZ713" s="239"/>
      <c r="EA713" s="158"/>
    </row>
    <row r="714" spans="1:131" hidden="1" x14ac:dyDescent="0.2">
      <c r="A714" s="164"/>
      <c r="B714" s="164"/>
      <c r="C714" s="201"/>
      <c r="D714" s="164"/>
      <c r="E714" s="164"/>
      <c r="F714" s="164"/>
      <c r="G714" s="98"/>
      <c r="H714" s="105"/>
      <c r="I714" s="164"/>
      <c r="J714" s="98"/>
      <c r="K714" s="98"/>
      <c r="L714" s="164"/>
      <c r="M714" s="164"/>
      <c r="N714" s="164"/>
      <c r="O714" s="138"/>
      <c r="P714" s="105"/>
      <c r="Q714" s="169"/>
      <c r="R714" s="160"/>
      <c r="S714" s="105"/>
      <c r="T714" s="160"/>
      <c r="U714" s="160"/>
      <c r="V714" s="105"/>
      <c r="W714" s="160"/>
      <c r="X714" s="160"/>
      <c r="Y714" s="105"/>
      <c r="Z714" s="160"/>
      <c r="AA714" s="160"/>
      <c r="AB714" s="105"/>
      <c r="AC714" s="160"/>
      <c r="AD714" s="160"/>
      <c r="AE714" s="103"/>
      <c r="AF714" s="160"/>
      <c r="AG714" s="160"/>
      <c r="BI714" s="162"/>
      <c r="BJ714" s="158"/>
      <c r="BK714" s="162"/>
      <c r="BL714" s="138"/>
      <c r="BM714" s="160"/>
      <c r="BN714" s="176"/>
      <c r="BO714" s="158"/>
      <c r="BP714" s="160"/>
      <c r="BQ714" s="172"/>
      <c r="CS714" s="166"/>
      <c r="CT714" s="168"/>
      <c r="CU714" s="158"/>
      <c r="CV714" s="158"/>
      <c r="CY714" s="162"/>
      <c r="CZ714" s="162"/>
      <c r="DA714" s="170"/>
      <c r="DB714" s="184"/>
      <c r="DC714" s="170"/>
      <c r="DZ714" s="239"/>
      <c r="EA714" s="158"/>
    </row>
    <row r="715" spans="1:131" hidden="1" x14ac:dyDescent="0.2">
      <c r="A715" s="164"/>
      <c r="B715" s="164"/>
      <c r="C715" s="203"/>
      <c r="D715" s="164"/>
      <c r="E715" s="164"/>
      <c r="F715" s="164"/>
      <c r="G715" s="98"/>
      <c r="H715" s="105"/>
      <c r="I715" s="164"/>
      <c r="J715" s="98"/>
      <c r="K715" s="98"/>
      <c r="L715" s="164"/>
      <c r="M715" s="164"/>
      <c r="N715" s="164"/>
      <c r="O715" s="138"/>
      <c r="P715" s="105"/>
      <c r="Q715" s="169"/>
      <c r="R715" s="160"/>
      <c r="S715" s="105"/>
      <c r="T715" s="160"/>
      <c r="U715" s="160"/>
      <c r="V715" s="105"/>
      <c r="W715" s="160"/>
      <c r="X715" s="160"/>
      <c r="Y715" s="105"/>
      <c r="Z715" s="160"/>
      <c r="AA715" s="160"/>
      <c r="AB715" s="105"/>
      <c r="AC715" s="160"/>
      <c r="AD715" s="160"/>
      <c r="AE715" s="103"/>
      <c r="AF715" s="160"/>
      <c r="AG715" s="160"/>
      <c r="BI715" s="162"/>
      <c r="BJ715" s="158"/>
      <c r="BK715" s="162"/>
      <c r="BL715" s="138"/>
      <c r="BM715" s="160"/>
      <c r="BN715" s="176"/>
      <c r="BO715" s="158"/>
      <c r="BP715" s="160"/>
      <c r="BQ715" s="172"/>
      <c r="CS715" s="166"/>
      <c r="CT715" s="110"/>
      <c r="CU715" s="158"/>
      <c r="CV715" s="158"/>
      <c r="CY715" s="162"/>
      <c r="CZ715" s="162"/>
      <c r="DA715" s="170"/>
      <c r="DB715" s="184"/>
      <c r="DC715" s="170"/>
      <c r="DZ715" s="239"/>
      <c r="EA715" s="158"/>
    </row>
    <row r="716" spans="1:131" hidden="1" x14ac:dyDescent="0.2">
      <c r="A716" s="200"/>
      <c r="B716" s="164"/>
      <c r="C716" s="201"/>
      <c r="D716" s="164"/>
      <c r="E716" s="164"/>
      <c r="F716" s="164"/>
      <c r="G716" s="98"/>
      <c r="H716" s="105"/>
      <c r="I716" s="164"/>
      <c r="J716" s="98"/>
      <c r="K716" s="98"/>
      <c r="L716" s="164"/>
      <c r="M716" s="164"/>
      <c r="N716" s="164"/>
      <c r="O716" s="138"/>
      <c r="P716" s="105"/>
      <c r="Q716" s="169"/>
      <c r="R716" s="160"/>
      <c r="S716" s="105"/>
      <c r="T716" s="160"/>
      <c r="U716" s="160"/>
      <c r="V716" s="105"/>
      <c r="W716" s="160"/>
      <c r="X716" s="160"/>
      <c r="Y716" s="105"/>
      <c r="Z716" s="160"/>
      <c r="AA716" s="160"/>
      <c r="AB716" s="105"/>
      <c r="AC716" s="160"/>
      <c r="AD716" s="160"/>
      <c r="AE716" s="103"/>
      <c r="AF716" s="160"/>
      <c r="AG716" s="160"/>
      <c r="BI716" s="162"/>
      <c r="BJ716" s="158"/>
      <c r="BK716" s="162"/>
      <c r="BL716" s="138"/>
      <c r="BM716" s="160"/>
      <c r="BN716" s="176"/>
      <c r="BO716" s="158"/>
      <c r="BP716" s="160"/>
      <c r="BQ716" s="172"/>
      <c r="CS716" s="166"/>
      <c r="CT716" s="167"/>
      <c r="CU716" s="158"/>
      <c r="CV716" s="158"/>
      <c r="CY716" s="162"/>
      <c r="CZ716" s="162"/>
      <c r="DA716" s="170"/>
      <c r="DB716" s="184"/>
      <c r="DC716" s="170"/>
      <c r="DZ716" s="239"/>
      <c r="EA716" s="158"/>
    </row>
    <row r="717" spans="1:131" hidden="1" x14ac:dyDescent="0.2">
      <c r="A717" s="164"/>
      <c r="B717" s="164"/>
      <c r="C717" s="201"/>
      <c r="D717" s="164"/>
      <c r="E717" s="164"/>
      <c r="F717" s="164"/>
      <c r="G717" s="98"/>
      <c r="H717" s="105"/>
      <c r="I717" s="164"/>
      <c r="J717" s="98"/>
      <c r="K717" s="98"/>
      <c r="L717" s="164"/>
      <c r="M717" s="164"/>
      <c r="N717" s="164"/>
      <c r="O717" s="138"/>
      <c r="P717" s="105"/>
      <c r="Q717" s="169"/>
      <c r="R717" s="160"/>
      <c r="S717" s="105"/>
      <c r="T717" s="160"/>
      <c r="U717" s="160"/>
      <c r="V717" s="105"/>
      <c r="W717" s="160"/>
      <c r="X717" s="160"/>
      <c r="Y717" s="105"/>
      <c r="Z717" s="160"/>
      <c r="AA717" s="160"/>
      <c r="AB717" s="105"/>
      <c r="AC717" s="160"/>
      <c r="AD717" s="160"/>
      <c r="AE717" s="103"/>
      <c r="AF717" s="160"/>
      <c r="AG717" s="160"/>
      <c r="BI717" s="162"/>
      <c r="BJ717" s="158"/>
      <c r="BK717" s="162"/>
      <c r="BL717" s="138"/>
      <c r="BM717" s="160"/>
      <c r="BN717" s="176"/>
      <c r="BO717" s="158"/>
      <c r="BP717" s="160"/>
      <c r="BQ717" s="172"/>
      <c r="CS717" s="166"/>
      <c r="CT717" s="167"/>
      <c r="CU717" s="158"/>
      <c r="CV717" s="158"/>
      <c r="CY717" s="162"/>
      <c r="CZ717" s="162"/>
      <c r="DA717" s="170"/>
      <c r="DB717" s="184"/>
      <c r="DC717" s="170"/>
      <c r="DZ717" s="239"/>
      <c r="EA717" s="158"/>
    </row>
    <row r="718" spans="1:131" hidden="1" x14ac:dyDescent="0.2">
      <c r="A718" s="164"/>
      <c r="B718" s="164"/>
      <c r="C718" s="201"/>
      <c r="D718" s="164"/>
      <c r="E718" s="164"/>
      <c r="F718" s="164"/>
      <c r="G718" s="98"/>
      <c r="H718" s="105"/>
      <c r="I718" s="164"/>
      <c r="J718" s="98"/>
      <c r="K718" s="98"/>
      <c r="L718" s="164"/>
      <c r="M718" s="164"/>
      <c r="N718" s="164"/>
      <c r="O718" s="138"/>
      <c r="P718" s="105"/>
      <c r="Q718" s="169"/>
      <c r="R718" s="160"/>
      <c r="S718" s="105"/>
      <c r="T718" s="160"/>
      <c r="U718" s="160"/>
      <c r="V718" s="105"/>
      <c r="W718" s="160"/>
      <c r="X718" s="160"/>
      <c r="Y718" s="105"/>
      <c r="Z718" s="160"/>
      <c r="AA718" s="160"/>
      <c r="AB718" s="105"/>
      <c r="AC718" s="160"/>
      <c r="AD718" s="160"/>
      <c r="AE718" s="103"/>
      <c r="AF718" s="160"/>
      <c r="AG718" s="160"/>
      <c r="BI718" s="162"/>
      <c r="BJ718" s="158"/>
      <c r="BK718" s="162"/>
      <c r="BL718" s="138"/>
      <c r="BM718" s="160"/>
      <c r="BN718" s="176"/>
      <c r="BO718" s="158"/>
      <c r="BP718" s="160"/>
      <c r="BQ718" s="172"/>
      <c r="CS718" s="166"/>
      <c r="CT718" s="167"/>
      <c r="CU718" s="158"/>
      <c r="CV718" s="158"/>
      <c r="CY718" s="187"/>
      <c r="CZ718" s="187"/>
      <c r="DA718" s="170"/>
      <c r="DB718" s="184"/>
      <c r="DC718" s="170"/>
      <c r="DZ718" s="239"/>
      <c r="EA718" s="158"/>
    </row>
    <row r="719" spans="1:131" hidden="1" x14ac:dyDescent="0.2">
      <c r="A719" s="164"/>
      <c r="B719" s="164"/>
      <c r="C719" s="201"/>
      <c r="D719" s="164"/>
      <c r="E719" s="164"/>
      <c r="F719" s="164"/>
      <c r="G719" s="98"/>
      <c r="H719" s="105"/>
      <c r="I719" s="164"/>
      <c r="J719" s="98"/>
      <c r="K719" s="98"/>
      <c r="L719" s="164"/>
      <c r="M719" s="164"/>
      <c r="N719" s="164"/>
      <c r="O719" s="138"/>
      <c r="P719" s="105"/>
      <c r="Q719" s="169"/>
      <c r="R719" s="160"/>
      <c r="S719" s="105"/>
      <c r="T719" s="160"/>
      <c r="U719" s="160"/>
      <c r="V719" s="105"/>
      <c r="W719" s="160"/>
      <c r="X719" s="160"/>
      <c r="Y719" s="105"/>
      <c r="Z719" s="160"/>
      <c r="AA719" s="160"/>
      <c r="AB719" s="105"/>
      <c r="AC719" s="160"/>
      <c r="AD719" s="160"/>
      <c r="AE719" s="103"/>
      <c r="AF719" s="160"/>
      <c r="AG719" s="160"/>
      <c r="BI719" s="162"/>
      <c r="BJ719" s="158"/>
      <c r="BK719" s="162"/>
      <c r="BL719" s="138"/>
      <c r="BM719" s="160"/>
      <c r="BN719" s="176"/>
      <c r="BO719" s="158"/>
      <c r="BP719" s="160"/>
      <c r="BQ719" s="172"/>
      <c r="CS719" s="166"/>
      <c r="CT719" s="168"/>
      <c r="CU719" s="158"/>
      <c r="CV719" s="158"/>
      <c r="CY719" s="162"/>
      <c r="CZ719" s="162"/>
      <c r="DA719" s="170"/>
      <c r="DB719" s="184"/>
      <c r="DC719" s="170"/>
      <c r="DZ719" s="239"/>
      <c r="EA719" s="158"/>
    </row>
    <row r="720" spans="1:131" hidden="1" x14ac:dyDescent="0.2">
      <c r="A720" s="164"/>
      <c r="B720" s="164"/>
      <c r="C720" s="201"/>
      <c r="D720" s="164"/>
      <c r="E720" s="164"/>
      <c r="F720" s="108"/>
      <c r="G720" s="98"/>
      <c r="H720" s="105"/>
      <c r="I720" s="164"/>
      <c r="J720" s="98"/>
      <c r="K720" s="98"/>
      <c r="L720" s="164"/>
      <c r="M720" s="164"/>
      <c r="N720" s="164"/>
      <c r="O720" s="138"/>
      <c r="P720" s="105"/>
      <c r="Q720" s="169"/>
      <c r="R720" s="160"/>
      <c r="S720" s="105"/>
      <c r="T720" s="160"/>
      <c r="U720" s="160"/>
      <c r="V720" s="105"/>
      <c r="W720" s="160"/>
      <c r="X720" s="160"/>
      <c r="Y720" s="105"/>
      <c r="Z720" s="160"/>
      <c r="AA720" s="160"/>
      <c r="AB720" s="105"/>
      <c r="AC720" s="160"/>
      <c r="AD720" s="160"/>
      <c r="AE720" s="103"/>
      <c r="AF720" s="160"/>
      <c r="AG720" s="160"/>
      <c r="BI720" s="162"/>
      <c r="BJ720" s="158"/>
      <c r="BK720" s="162"/>
      <c r="BL720" s="138"/>
      <c r="BM720" s="160"/>
      <c r="BN720" s="176"/>
      <c r="BO720" s="158"/>
      <c r="BP720" s="160"/>
      <c r="BQ720" s="172"/>
      <c r="CS720" s="166"/>
      <c r="CT720" s="168"/>
      <c r="CU720" s="158"/>
      <c r="CV720" s="158"/>
      <c r="CY720" s="190"/>
      <c r="CZ720" s="159"/>
      <c r="DA720" s="170"/>
      <c r="DB720" s="184"/>
      <c r="DC720" s="170"/>
      <c r="DZ720" s="239"/>
      <c r="EA720" s="158"/>
    </row>
    <row r="721" spans="1:131" hidden="1" x14ac:dyDescent="0.2">
      <c r="A721" s="164"/>
      <c r="B721" s="164"/>
      <c r="C721" s="201"/>
      <c r="D721" s="164"/>
      <c r="E721" s="164"/>
      <c r="F721" s="164"/>
      <c r="G721" s="98"/>
      <c r="H721" s="105"/>
      <c r="I721" s="164"/>
      <c r="J721" s="98"/>
      <c r="K721" s="98"/>
      <c r="L721" s="164"/>
      <c r="M721" s="164"/>
      <c r="N721" s="164"/>
      <c r="O721" s="138"/>
      <c r="P721" s="105"/>
      <c r="Q721" s="169"/>
      <c r="R721" s="160"/>
      <c r="S721" s="105"/>
      <c r="T721" s="160"/>
      <c r="U721" s="160"/>
      <c r="V721" s="105"/>
      <c r="W721" s="160"/>
      <c r="X721" s="160"/>
      <c r="Y721" s="105"/>
      <c r="Z721" s="160"/>
      <c r="AA721" s="160"/>
      <c r="AB721" s="105"/>
      <c r="AC721" s="160"/>
      <c r="AD721" s="160"/>
      <c r="AE721" s="103"/>
      <c r="AF721" s="160"/>
      <c r="AG721" s="160"/>
      <c r="BI721" s="162"/>
      <c r="BJ721" s="158"/>
      <c r="BK721" s="162"/>
      <c r="BL721" s="138"/>
      <c r="BM721" s="160"/>
      <c r="BN721" s="176"/>
      <c r="BO721" s="158"/>
      <c r="BP721" s="160"/>
      <c r="BQ721" s="172"/>
      <c r="CS721" s="166"/>
      <c r="CT721" s="167"/>
      <c r="CU721" s="158"/>
      <c r="CV721" s="158"/>
      <c r="CY721" s="162"/>
      <c r="CZ721" s="162"/>
      <c r="DA721" s="170"/>
      <c r="DB721" s="184"/>
      <c r="DC721" s="170"/>
      <c r="DZ721" s="239"/>
      <c r="EA721" s="158"/>
    </row>
    <row r="722" spans="1:131" hidden="1" x14ac:dyDescent="0.2">
      <c r="A722" s="164"/>
      <c r="B722" s="164"/>
      <c r="C722" s="201"/>
      <c r="D722" s="164"/>
      <c r="E722" s="164"/>
      <c r="F722" s="108"/>
      <c r="G722" s="98"/>
      <c r="H722" s="105"/>
      <c r="I722" s="164"/>
      <c r="J722" s="98"/>
      <c r="K722" s="98"/>
      <c r="L722" s="164"/>
      <c r="M722" s="164"/>
      <c r="N722" s="164"/>
      <c r="O722" s="138"/>
      <c r="P722" s="105"/>
      <c r="Q722" s="169"/>
      <c r="R722" s="160"/>
      <c r="S722" s="105"/>
      <c r="T722" s="160"/>
      <c r="U722" s="160"/>
      <c r="V722" s="105"/>
      <c r="W722" s="160"/>
      <c r="X722" s="160"/>
      <c r="Y722" s="105"/>
      <c r="Z722" s="160"/>
      <c r="AA722" s="160"/>
      <c r="AB722" s="105"/>
      <c r="AC722" s="160"/>
      <c r="AD722" s="160"/>
      <c r="AE722" s="103"/>
      <c r="AF722" s="160"/>
      <c r="AG722" s="160"/>
      <c r="BI722" s="162"/>
      <c r="BJ722" s="158"/>
      <c r="BK722" s="162"/>
      <c r="BL722" s="138"/>
      <c r="BM722" s="160"/>
      <c r="BN722" s="176"/>
      <c r="BO722" s="158"/>
      <c r="BP722" s="160"/>
      <c r="BQ722" s="172"/>
      <c r="CS722" s="166"/>
      <c r="CT722" s="168"/>
      <c r="CU722" s="158"/>
      <c r="CV722" s="158"/>
      <c r="CY722" s="190"/>
      <c r="CZ722" s="159"/>
      <c r="DA722" s="170"/>
      <c r="DB722" s="184"/>
      <c r="DC722" s="170"/>
      <c r="DZ722" s="239"/>
      <c r="EA722" s="158"/>
    </row>
    <row r="723" spans="1:131" hidden="1" x14ac:dyDescent="0.2">
      <c r="A723" s="164"/>
      <c r="B723" s="164"/>
      <c r="C723" s="201"/>
      <c r="D723" s="164"/>
      <c r="E723" s="164"/>
      <c r="F723" s="164"/>
      <c r="G723" s="98"/>
      <c r="H723" s="105"/>
      <c r="I723" s="164"/>
      <c r="J723" s="98"/>
      <c r="K723" s="98"/>
      <c r="L723" s="164"/>
      <c r="M723" s="164"/>
      <c r="N723" s="164"/>
      <c r="O723" s="138"/>
      <c r="P723" s="105"/>
      <c r="Q723" s="169"/>
      <c r="R723" s="160"/>
      <c r="S723" s="105"/>
      <c r="T723" s="160"/>
      <c r="U723" s="160"/>
      <c r="V723" s="105"/>
      <c r="W723" s="160"/>
      <c r="X723" s="160"/>
      <c r="Y723" s="105"/>
      <c r="Z723" s="160"/>
      <c r="AA723" s="160"/>
      <c r="AB723" s="105"/>
      <c r="AC723" s="160"/>
      <c r="AD723" s="160"/>
      <c r="AE723" s="103"/>
      <c r="AF723" s="160"/>
      <c r="AG723" s="160"/>
      <c r="BI723" s="162"/>
      <c r="BJ723" s="158"/>
      <c r="BK723" s="162"/>
      <c r="BL723" s="138"/>
      <c r="BM723" s="160"/>
      <c r="BN723" s="176"/>
      <c r="BO723" s="158"/>
      <c r="BP723" s="160"/>
      <c r="BQ723" s="172"/>
      <c r="CS723" s="166"/>
      <c r="CT723" s="167"/>
      <c r="CU723" s="158"/>
      <c r="CV723" s="158"/>
      <c r="CY723" s="162"/>
      <c r="CZ723" s="162"/>
      <c r="DA723" s="170"/>
      <c r="DB723" s="184"/>
      <c r="DC723" s="170"/>
      <c r="DZ723" s="239"/>
      <c r="EA723" s="158"/>
    </row>
    <row r="724" spans="1:131" hidden="1" x14ac:dyDescent="0.2">
      <c r="A724" s="108"/>
      <c r="B724" s="164"/>
      <c r="C724" s="201"/>
      <c r="D724" s="164"/>
      <c r="E724" s="164"/>
      <c r="F724" s="164"/>
      <c r="G724" s="98"/>
      <c r="H724" s="105"/>
      <c r="I724" s="164"/>
      <c r="J724" s="98"/>
      <c r="K724" s="98"/>
      <c r="L724" s="164"/>
      <c r="M724" s="164"/>
      <c r="N724" s="164"/>
      <c r="O724" s="138"/>
      <c r="P724" s="105"/>
      <c r="Q724" s="169"/>
      <c r="R724" s="160"/>
      <c r="S724" s="105"/>
      <c r="T724" s="160"/>
      <c r="U724" s="160"/>
      <c r="V724" s="105"/>
      <c r="W724" s="160"/>
      <c r="X724" s="160"/>
      <c r="Y724" s="105"/>
      <c r="Z724" s="160"/>
      <c r="AA724" s="160"/>
      <c r="AB724" s="105"/>
      <c r="AC724" s="160"/>
      <c r="AD724" s="160"/>
      <c r="AE724" s="103"/>
      <c r="AF724" s="160"/>
      <c r="AG724" s="160"/>
      <c r="BI724" s="162"/>
      <c r="BJ724" s="158"/>
      <c r="BK724" s="162"/>
      <c r="BL724" s="138"/>
      <c r="BM724" s="160"/>
      <c r="BN724" s="176"/>
      <c r="BO724" s="158"/>
      <c r="BP724" s="160"/>
      <c r="BQ724" s="172"/>
      <c r="CS724" s="166"/>
      <c r="CT724" s="168"/>
      <c r="CU724" s="158"/>
      <c r="CV724" s="158"/>
      <c r="CY724" s="190"/>
      <c r="CZ724" s="159"/>
      <c r="DA724" s="170"/>
      <c r="DB724" s="184"/>
      <c r="DC724" s="170"/>
      <c r="DZ724" s="239"/>
      <c r="EA724" s="180"/>
    </row>
    <row r="725" spans="1:131" hidden="1" x14ac:dyDescent="0.2">
      <c r="A725" s="108"/>
      <c r="B725" s="164"/>
      <c r="C725" s="201"/>
      <c r="D725" s="164"/>
      <c r="E725" s="164"/>
      <c r="F725" s="164"/>
      <c r="G725" s="98"/>
      <c r="H725" s="105"/>
      <c r="I725" s="164"/>
      <c r="J725" s="98"/>
      <c r="K725" s="98"/>
      <c r="L725" s="164"/>
      <c r="M725" s="164"/>
      <c r="N725" s="164"/>
      <c r="O725" s="138"/>
      <c r="P725" s="105"/>
      <c r="Q725" s="169"/>
      <c r="R725" s="160"/>
      <c r="S725" s="105"/>
      <c r="T725" s="160"/>
      <c r="U725" s="160"/>
      <c r="V725" s="105"/>
      <c r="W725" s="160"/>
      <c r="X725" s="160"/>
      <c r="Y725" s="105"/>
      <c r="Z725" s="160"/>
      <c r="AA725" s="160"/>
      <c r="AB725" s="105"/>
      <c r="AC725" s="160"/>
      <c r="AD725" s="160"/>
      <c r="AE725" s="103"/>
      <c r="AF725" s="160"/>
      <c r="AG725" s="160"/>
      <c r="BI725" s="162"/>
      <c r="BJ725" s="158"/>
      <c r="BK725" s="162"/>
      <c r="BL725" s="138"/>
      <c r="BM725" s="160"/>
      <c r="BN725" s="176"/>
      <c r="BO725" s="158"/>
      <c r="BP725" s="160"/>
      <c r="BQ725" s="172"/>
      <c r="CS725" s="166"/>
      <c r="CT725" s="168"/>
      <c r="CU725" s="158"/>
      <c r="CV725" s="158"/>
      <c r="CY725" s="190"/>
      <c r="CZ725" s="159"/>
      <c r="DA725" s="170"/>
      <c r="DB725" s="184"/>
      <c r="DC725" s="170"/>
      <c r="DZ725" s="239"/>
      <c r="EA725" s="180"/>
    </row>
    <row r="726" spans="1:131" hidden="1" x14ac:dyDescent="0.2">
      <c r="A726" s="108"/>
      <c r="B726" s="164"/>
      <c r="C726" s="203"/>
      <c r="D726" s="164"/>
      <c r="E726" s="164"/>
      <c r="F726" s="164"/>
      <c r="G726" s="98"/>
      <c r="H726" s="105"/>
      <c r="I726" s="164"/>
      <c r="J726" s="98"/>
      <c r="K726" s="98"/>
      <c r="L726" s="164"/>
      <c r="M726" s="164"/>
      <c r="N726" s="164"/>
      <c r="O726" s="138"/>
      <c r="P726" s="105"/>
      <c r="Q726" s="169"/>
      <c r="R726" s="160"/>
      <c r="S726" s="105"/>
      <c r="T726" s="160"/>
      <c r="U726" s="160"/>
      <c r="V726" s="105"/>
      <c r="W726" s="160"/>
      <c r="X726" s="160"/>
      <c r="Y726" s="105"/>
      <c r="Z726" s="160"/>
      <c r="AA726" s="160"/>
      <c r="AB726" s="105"/>
      <c r="AC726" s="160"/>
      <c r="AD726" s="160"/>
      <c r="AE726" s="103"/>
      <c r="AF726" s="160"/>
      <c r="AG726" s="160"/>
      <c r="BI726" s="162"/>
      <c r="BJ726" s="158"/>
      <c r="BK726" s="162"/>
      <c r="BL726" s="138"/>
      <c r="BM726" s="160"/>
      <c r="BN726" s="176"/>
      <c r="BO726" s="158"/>
      <c r="BP726" s="160"/>
      <c r="BQ726" s="172"/>
      <c r="CS726" s="166"/>
      <c r="CT726" s="167"/>
      <c r="CU726" s="158"/>
      <c r="CV726" s="158"/>
      <c r="CY726" s="162"/>
      <c r="CZ726" s="162"/>
      <c r="DA726" s="170"/>
      <c r="DB726" s="184"/>
      <c r="DC726" s="170"/>
      <c r="DZ726" s="239"/>
      <c r="EA726" s="180"/>
    </row>
    <row r="727" spans="1:131" hidden="1" x14ac:dyDescent="0.2">
      <c r="A727" s="108"/>
      <c r="B727" s="164"/>
      <c r="C727" s="201"/>
      <c r="D727" s="164"/>
      <c r="E727" s="164"/>
      <c r="F727" s="164"/>
      <c r="G727" s="98"/>
      <c r="H727" s="105"/>
      <c r="I727" s="164"/>
      <c r="J727" s="98"/>
      <c r="K727" s="98"/>
      <c r="L727" s="164"/>
      <c r="M727" s="164"/>
      <c r="N727" s="164"/>
      <c r="O727" s="138"/>
      <c r="P727" s="105"/>
      <c r="Q727" s="169"/>
      <c r="R727" s="160"/>
      <c r="S727" s="105"/>
      <c r="T727" s="160"/>
      <c r="U727" s="160"/>
      <c r="V727" s="105"/>
      <c r="W727" s="160"/>
      <c r="X727" s="160"/>
      <c r="Y727" s="105"/>
      <c r="Z727" s="160"/>
      <c r="AA727" s="160"/>
      <c r="AB727" s="105"/>
      <c r="AC727" s="160"/>
      <c r="AD727" s="160"/>
      <c r="AE727" s="103"/>
      <c r="AF727" s="160"/>
      <c r="AG727" s="160"/>
      <c r="BI727" s="162"/>
      <c r="BJ727" s="158"/>
      <c r="BK727" s="162"/>
      <c r="BL727" s="138"/>
      <c r="BM727" s="160"/>
      <c r="BN727" s="176"/>
      <c r="BO727" s="158"/>
      <c r="BP727" s="160"/>
      <c r="BQ727" s="172"/>
      <c r="CS727" s="166"/>
      <c r="CT727" s="167"/>
      <c r="CU727" s="158"/>
      <c r="CV727" s="158"/>
      <c r="CY727" s="162"/>
      <c r="CZ727" s="162"/>
      <c r="DA727" s="170"/>
      <c r="DB727" s="184"/>
      <c r="DC727" s="170"/>
      <c r="DZ727" s="239"/>
      <c r="EA727" s="180"/>
    </row>
    <row r="728" spans="1:131" hidden="1" x14ac:dyDescent="0.2">
      <c r="A728" s="108"/>
      <c r="B728" s="164"/>
      <c r="C728" s="203"/>
      <c r="D728" s="108"/>
      <c r="E728" s="164"/>
      <c r="F728" s="108"/>
      <c r="G728" s="98"/>
      <c r="H728" s="105"/>
      <c r="I728" s="164"/>
      <c r="J728" s="98"/>
      <c r="K728" s="98"/>
      <c r="L728" s="164"/>
      <c r="M728" s="164"/>
      <c r="N728" s="164"/>
      <c r="O728" s="138"/>
      <c r="P728" s="105"/>
      <c r="Q728" s="169"/>
      <c r="R728" s="160"/>
      <c r="S728" s="105"/>
      <c r="T728" s="160"/>
      <c r="U728" s="160"/>
      <c r="V728" s="105"/>
      <c r="W728" s="160"/>
      <c r="X728" s="160"/>
      <c r="Y728" s="105"/>
      <c r="Z728" s="160"/>
      <c r="AA728" s="160"/>
      <c r="AB728" s="105"/>
      <c r="AC728" s="160"/>
      <c r="AD728" s="160"/>
      <c r="AE728" s="103"/>
      <c r="AF728" s="160"/>
      <c r="AG728" s="160"/>
      <c r="BI728" s="162"/>
      <c r="BJ728" s="158"/>
      <c r="BK728" s="162"/>
      <c r="BL728" s="138"/>
      <c r="BM728" s="160"/>
      <c r="BN728" s="176"/>
      <c r="BO728" s="158"/>
      <c r="BP728" s="160"/>
      <c r="BQ728" s="172"/>
      <c r="CS728" s="166"/>
      <c r="CT728" s="106"/>
      <c r="CU728" s="158"/>
      <c r="CV728" s="158"/>
      <c r="CY728" s="163"/>
      <c r="CZ728" s="163"/>
      <c r="DA728" s="170"/>
      <c r="DB728" s="184"/>
      <c r="DC728" s="170"/>
      <c r="DZ728" s="239"/>
      <c r="EA728" s="158"/>
    </row>
    <row r="729" spans="1:131" hidden="1" x14ac:dyDescent="0.2">
      <c r="A729" s="164"/>
      <c r="B729" s="164"/>
      <c r="C729" s="201"/>
      <c r="D729" s="164"/>
      <c r="E729" s="164"/>
      <c r="F729" s="108"/>
      <c r="G729" s="98"/>
      <c r="H729" s="105"/>
      <c r="I729" s="164"/>
      <c r="J729" s="98"/>
      <c r="K729" s="98"/>
      <c r="L729" s="164"/>
      <c r="M729" s="164"/>
      <c r="N729" s="164"/>
      <c r="O729" s="138"/>
      <c r="P729" s="105"/>
      <c r="Q729" s="169"/>
      <c r="R729" s="160"/>
      <c r="S729" s="105"/>
      <c r="T729" s="160"/>
      <c r="U729" s="160"/>
      <c r="V729" s="105"/>
      <c r="W729" s="160"/>
      <c r="X729" s="160"/>
      <c r="Y729" s="105"/>
      <c r="Z729" s="160"/>
      <c r="AA729" s="160"/>
      <c r="AB729" s="105"/>
      <c r="AC729" s="160"/>
      <c r="AD729" s="160"/>
      <c r="AE729" s="103"/>
      <c r="AF729" s="160"/>
      <c r="AG729" s="160"/>
      <c r="BI729" s="162"/>
      <c r="BJ729" s="158"/>
      <c r="BK729" s="162"/>
      <c r="BL729" s="138"/>
      <c r="BM729" s="160"/>
      <c r="BN729" s="176"/>
      <c r="BO729" s="158"/>
      <c r="BP729" s="160"/>
      <c r="BQ729" s="172"/>
      <c r="CS729" s="166"/>
      <c r="CT729" s="168"/>
      <c r="CU729" s="158"/>
      <c r="CV729" s="158"/>
      <c r="CY729" s="162"/>
      <c r="CZ729" s="162"/>
      <c r="DA729" s="170"/>
      <c r="DB729" s="184"/>
      <c r="DC729" s="170"/>
      <c r="DZ729" s="239"/>
      <c r="EA729" s="158"/>
    </row>
    <row r="730" spans="1:131" hidden="1" x14ac:dyDescent="0.2">
      <c r="A730" s="200"/>
      <c r="B730" s="164"/>
      <c r="C730" s="203"/>
      <c r="D730" s="108"/>
      <c r="E730" s="164"/>
      <c r="F730" s="164"/>
      <c r="G730" s="98"/>
      <c r="H730" s="105"/>
      <c r="I730" s="164"/>
      <c r="J730" s="98"/>
      <c r="K730" s="98"/>
      <c r="L730" s="164"/>
      <c r="M730" s="164"/>
      <c r="N730" s="164"/>
      <c r="O730" s="138"/>
      <c r="P730" s="105"/>
      <c r="Q730" s="169"/>
      <c r="R730" s="160"/>
      <c r="S730" s="105"/>
      <c r="T730" s="160"/>
      <c r="U730" s="160"/>
      <c r="V730" s="105"/>
      <c r="W730" s="160"/>
      <c r="X730" s="160"/>
      <c r="Y730" s="105"/>
      <c r="Z730" s="160"/>
      <c r="AA730" s="160"/>
      <c r="AB730" s="105"/>
      <c r="AC730" s="160"/>
      <c r="AD730" s="160"/>
      <c r="AE730" s="103"/>
      <c r="AF730" s="160"/>
      <c r="AG730" s="160"/>
      <c r="BI730" s="162"/>
      <c r="BJ730" s="158"/>
      <c r="BK730" s="162"/>
      <c r="BL730" s="138"/>
      <c r="BM730" s="160"/>
      <c r="BN730" s="176"/>
      <c r="BO730" s="158"/>
      <c r="BP730" s="160"/>
      <c r="BQ730" s="172"/>
      <c r="CS730" s="166"/>
      <c r="CT730" s="100"/>
      <c r="CU730" s="158"/>
      <c r="CV730" s="158"/>
      <c r="CY730" s="162"/>
      <c r="CZ730" s="162"/>
      <c r="DA730" s="170"/>
      <c r="DB730" s="184"/>
      <c r="DC730" s="170"/>
      <c r="DZ730" s="239"/>
      <c r="EA730" s="158"/>
    </row>
    <row r="731" spans="1:131" hidden="1" x14ac:dyDescent="0.2">
      <c r="A731" s="164"/>
      <c r="B731" s="164"/>
      <c r="C731" s="201"/>
      <c r="D731" s="164"/>
      <c r="E731" s="164"/>
      <c r="F731" s="164"/>
      <c r="G731" s="98"/>
      <c r="H731" s="105"/>
      <c r="I731" s="164"/>
      <c r="J731" s="98"/>
      <c r="K731" s="98"/>
      <c r="L731" s="164"/>
      <c r="M731" s="164"/>
      <c r="N731" s="164"/>
      <c r="O731" s="138"/>
      <c r="P731" s="105"/>
      <c r="Q731" s="169"/>
      <c r="R731" s="160"/>
      <c r="S731" s="105"/>
      <c r="T731" s="160"/>
      <c r="U731" s="160"/>
      <c r="V731" s="105"/>
      <c r="W731" s="160"/>
      <c r="X731" s="160"/>
      <c r="Y731" s="105"/>
      <c r="Z731" s="160"/>
      <c r="AA731" s="160"/>
      <c r="AB731" s="105"/>
      <c r="AC731" s="160"/>
      <c r="AD731" s="160"/>
      <c r="AE731" s="103"/>
      <c r="AF731" s="160"/>
      <c r="AG731" s="160"/>
      <c r="BI731" s="162"/>
      <c r="BJ731" s="158"/>
      <c r="BK731" s="162"/>
      <c r="BL731" s="138"/>
      <c r="BM731" s="160"/>
      <c r="BN731" s="176"/>
      <c r="BO731" s="158"/>
      <c r="BP731" s="160"/>
      <c r="BQ731" s="172"/>
      <c r="CS731" s="166"/>
      <c r="CT731" s="167"/>
      <c r="CU731" s="158"/>
      <c r="CV731" s="158"/>
      <c r="CY731" s="158"/>
      <c r="CZ731" s="138"/>
      <c r="DA731" s="170"/>
      <c r="DB731" s="184"/>
      <c r="DC731" s="170"/>
      <c r="DZ731" s="239"/>
      <c r="EA731" s="158"/>
    </row>
    <row r="732" spans="1:131" hidden="1" x14ac:dyDescent="0.2">
      <c r="A732" s="200"/>
      <c r="B732" s="164"/>
      <c r="C732" s="203"/>
      <c r="D732" s="108"/>
      <c r="E732" s="164"/>
      <c r="F732" s="164"/>
      <c r="G732" s="98"/>
      <c r="H732" s="105"/>
      <c r="I732" s="164"/>
      <c r="J732" s="98"/>
      <c r="K732" s="98"/>
      <c r="L732" s="164"/>
      <c r="M732" s="164"/>
      <c r="N732" s="164"/>
      <c r="O732" s="138"/>
      <c r="P732" s="105"/>
      <c r="Q732" s="169"/>
      <c r="R732" s="160"/>
      <c r="S732" s="105"/>
      <c r="T732" s="160"/>
      <c r="U732" s="160"/>
      <c r="V732" s="105"/>
      <c r="W732" s="160"/>
      <c r="X732" s="160"/>
      <c r="Y732" s="105"/>
      <c r="Z732" s="160"/>
      <c r="AA732" s="160"/>
      <c r="AB732" s="105"/>
      <c r="AC732" s="160"/>
      <c r="AD732" s="160"/>
      <c r="AE732" s="103"/>
      <c r="AF732" s="160"/>
      <c r="AG732" s="160"/>
      <c r="BI732" s="162"/>
      <c r="BJ732" s="158"/>
      <c r="BK732" s="162"/>
      <c r="BL732" s="138"/>
      <c r="BM732" s="160"/>
      <c r="BN732" s="176"/>
      <c r="BO732" s="158"/>
      <c r="BP732" s="160"/>
      <c r="BQ732" s="172"/>
      <c r="CS732" s="166"/>
      <c r="CT732" s="167"/>
      <c r="CU732" s="158"/>
      <c r="CV732" s="158"/>
      <c r="CY732" s="162"/>
      <c r="CZ732" s="162"/>
      <c r="DA732" s="170"/>
      <c r="DB732" s="184"/>
      <c r="DC732" s="170"/>
      <c r="DZ732" s="239"/>
      <c r="EA732" s="158"/>
    </row>
    <row r="733" spans="1:131" hidden="1" x14ac:dyDescent="0.2">
      <c r="A733" s="202"/>
      <c r="B733" s="164"/>
      <c r="C733" s="201"/>
      <c r="D733" s="164"/>
      <c r="E733" s="164"/>
      <c r="F733" s="164"/>
      <c r="G733" s="98"/>
      <c r="H733" s="105"/>
      <c r="I733" s="164"/>
      <c r="J733" s="98"/>
      <c r="K733" s="98"/>
      <c r="L733" s="164"/>
      <c r="M733" s="164"/>
      <c r="N733" s="164"/>
      <c r="O733" s="138"/>
      <c r="P733" s="105"/>
      <c r="Q733" s="169"/>
      <c r="R733" s="160"/>
      <c r="S733" s="105"/>
      <c r="T733" s="160"/>
      <c r="U733" s="160"/>
      <c r="V733" s="105"/>
      <c r="W733" s="160"/>
      <c r="X733" s="160"/>
      <c r="Y733" s="105"/>
      <c r="Z733" s="160"/>
      <c r="AA733" s="160"/>
      <c r="AB733" s="105"/>
      <c r="AC733" s="160"/>
      <c r="AD733" s="160"/>
      <c r="AE733" s="103"/>
      <c r="AF733" s="160"/>
      <c r="AG733" s="160"/>
      <c r="BI733" s="162"/>
      <c r="BJ733" s="158"/>
      <c r="BK733" s="162"/>
      <c r="BL733" s="138"/>
      <c r="BM733" s="160"/>
      <c r="BN733" s="176"/>
      <c r="BO733" s="158"/>
      <c r="BP733" s="160"/>
      <c r="BQ733" s="172"/>
      <c r="CS733" s="166"/>
      <c r="CT733" s="168"/>
      <c r="CU733" s="158"/>
      <c r="CV733" s="158"/>
      <c r="CY733" s="162"/>
      <c r="CZ733" s="162"/>
      <c r="DA733" s="170"/>
      <c r="DB733" s="184"/>
      <c r="DC733" s="170"/>
      <c r="DZ733" s="239"/>
      <c r="EA733" s="158"/>
    </row>
    <row r="734" spans="1:131" hidden="1" x14ac:dyDescent="0.2">
      <c r="A734" s="164"/>
      <c r="B734" s="164"/>
      <c r="C734" s="201"/>
      <c r="D734" s="164"/>
      <c r="E734" s="164"/>
      <c r="F734" s="164"/>
      <c r="G734" s="98"/>
      <c r="H734" s="105"/>
      <c r="I734" s="164"/>
      <c r="J734" s="98"/>
      <c r="K734" s="98"/>
      <c r="L734" s="164"/>
      <c r="M734" s="164"/>
      <c r="N734" s="164"/>
      <c r="O734" s="138"/>
      <c r="P734" s="105"/>
      <c r="Q734" s="169"/>
      <c r="R734" s="160"/>
      <c r="S734" s="105"/>
      <c r="T734" s="160"/>
      <c r="U734" s="160"/>
      <c r="V734" s="105"/>
      <c r="W734" s="160"/>
      <c r="X734" s="160"/>
      <c r="Y734" s="105"/>
      <c r="Z734" s="160"/>
      <c r="AA734" s="160"/>
      <c r="AB734" s="105"/>
      <c r="AC734" s="160"/>
      <c r="AD734" s="160"/>
      <c r="AE734" s="103"/>
      <c r="AF734" s="160"/>
      <c r="AG734" s="160"/>
      <c r="BI734" s="162"/>
      <c r="BJ734" s="158"/>
      <c r="BK734" s="162"/>
      <c r="BL734" s="138"/>
      <c r="BM734" s="160"/>
      <c r="BN734" s="176"/>
      <c r="BO734" s="158"/>
      <c r="BP734" s="160"/>
      <c r="BQ734" s="172"/>
      <c r="CS734" s="166"/>
      <c r="CT734" s="99"/>
      <c r="CU734" s="158"/>
      <c r="CV734" s="158"/>
      <c r="CY734" s="162"/>
      <c r="CZ734" s="162"/>
      <c r="DA734" s="170"/>
      <c r="DB734" s="184"/>
      <c r="DC734" s="170"/>
      <c r="DZ734" s="239"/>
      <c r="EA734" s="158"/>
    </row>
    <row r="735" spans="1:131" hidden="1" x14ac:dyDescent="0.2">
      <c r="A735" s="164"/>
      <c r="B735" s="164"/>
      <c r="C735" s="201"/>
      <c r="D735" s="164"/>
      <c r="E735" s="164"/>
      <c r="F735" s="164"/>
      <c r="G735" s="98"/>
      <c r="H735" s="105"/>
      <c r="I735" s="164"/>
      <c r="J735" s="98"/>
      <c r="K735" s="98"/>
      <c r="L735" s="164"/>
      <c r="M735" s="164"/>
      <c r="N735" s="164"/>
      <c r="O735" s="138"/>
      <c r="P735" s="105"/>
      <c r="Q735" s="169"/>
      <c r="R735" s="160"/>
      <c r="S735" s="105"/>
      <c r="T735" s="160"/>
      <c r="U735" s="160"/>
      <c r="V735" s="105"/>
      <c r="W735" s="160"/>
      <c r="X735" s="160"/>
      <c r="Y735" s="105"/>
      <c r="Z735" s="160"/>
      <c r="AA735" s="160"/>
      <c r="AB735" s="105"/>
      <c r="AC735" s="160"/>
      <c r="AD735" s="160"/>
      <c r="AE735" s="103"/>
      <c r="AF735" s="160"/>
      <c r="AG735" s="160"/>
      <c r="BI735" s="162"/>
      <c r="BJ735" s="158"/>
      <c r="BK735" s="162"/>
      <c r="BL735" s="138"/>
      <c r="BM735" s="160"/>
      <c r="BN735" s="176"/>
      <c r="BO735" s="158"/>
      <c r="BP735" s="160"/>
      <c r="BQ735" s="172"/>
      <c r="CS735" s="166"/>
      <c r="CT735" s="167"/>
      <c r="CU735" s="158"/>
      <c r="CV735" s="158"/>
      <c r="CY735" s="162"/>
      <c r="CZ735" s="162"/>
      <c r="DA735" s="170"/>
      <c r="DB735" s="184"/>
      <c r="DC735" s="170"/>
      <c r="DZ735" s="239"/>
      <c r="EA735" s="158"/>
    </row>
    <row r="736" spans="1:131" hidden="1" x14ac:dyDescent="0.2">
      <c r="A736" s="164"/>
      <c r="B736" s="164"/>
      <c r="C736" s="201"/>
      <c r="D736" s="164"/>
      <c r="E736" s="164"/>
      <c r="F736" s="164"/>
      <c r="G736" s="98"/>
      <c r="H736" s="105"/>
      <c r="I736" s="164"/>
      <c r="J736" s="98"/>
      <c r="K736" s="98"/>
      <c r="L736" s="164"/>
      <c r="M736" s="164"/>
      <c r="N736" s="164"/>
      <c r="O736" s="138"/>
      <c r="P736" s="105"/>
      <c r="Q736" s="169"/>
      <c r="R736" s="160"/>
      <c r="S736" s="105"/>
      <c r="T736" s="160"/>
      <c r="U736" s="160"/>
      <c r="V736" s="105"/>
      <c r="W736" s="160"/>
      <c r="X736" s="160"/>
      <c r="Y736" s="105"/>
      <c r="Z736" s="160"/>
      <c r="AA736" s="160"/>
      <c r="AB736" s="105"/>
      <c r="AC736" s="160"/>
      <c r="AD736" s="160"/>
      <c r="AE736" s="103"/>
      <c r="AF736" s="160"/>
      <c r="AG736" s="160"/>
      <c r="BI736" s="162"/>
      <c r="BJ736" s="158"/>
      <c r="BK736" s="162"/>
      <c r="BL736" s="138"/>
      <c r="BM736" s="160"/>
      <c r="BN736" s="176"/>
      <c r="BO736" s="158"/>
      <c r="BP736" s="160"/>
      <c r="BQ736" s="172"/>
      <c r="CS736" s="166"/>
      <c r="CT736" s="168"/>
      <c r="CU736" s="158"/>
      <c r="CV736" s="158"/>
      <c r="CY736" s="246"/>
      <c r="CZ736" s="246"/>
      <c r="DA736" s="170"/>
      <c r="DB736" s="184"/>
      <c r="DC736" s="170"/>
      <c r="DZ736" s="239"/>
      <c r="EA736" s="158"/>
    </row>
    <row r="737" spans="1:131" hidden="1" x14ac:dyDescent="0.2">
      <c r="A737" s="164"/>
      <c r="B737" s="164"/>
      <c r="C737" s="201"/>
      <c r="D737" s="164"/>
      <c r="E737" s="164"/>
      <c r="F737" s="164"/>
      <c r="G737" s="98"/>
      <c r="H737" s="105"/>
      <c r="I737" s="164"/>
      <c r="J737" s="98"/>
      <c r="K737" s="98"/>
      <c r="L737" s="164"/>
      <c r="M737" s="164"/>
      <c r="N737" s="164"/>
      <c r="O737" s="138"/>
      <c r="P737" s="105"/>
      <c r="Q737" s="169"/>
      <c r="R737" s="160"/>
      <c r="S737" s="105"/>
      <c r="T737" s="160"/>
      <c r="U737" s="160"/>
      <c r="V737" s="105"/>
      <c r="W737" s="160"/>
      <c r="X737" s="160"/>
      <c r="Y737" s="105"/>
      <c r="Z737" s="160"/>
      <c r="AA737" s="160"/>
      <c r="AB737" s="105"/>
      <c r="AC737" s="160"/>
      <c r="AD737" s="160"/>
      <c r="AE737" s="103"/>
      <c r="AF737" s="160"/>
      <c r="AG737" s="160"/>
      <c r="BI737" s="162"/>
      <c r="BJ737" s="158"/>
      <c r="BK737" s="162"/>
      <c r="BL737" s="138"/>
      <c r="BM737" s="160"/>
      <c r="BN737" s="176"/>
      <c r="BO737" s="158"/>
      <c r="BP737" s="160"/>
      <c r="BQ737" s="172"/>
      <c r="CS737" s="166"/>
      <c r="CT737" s="168"/>
      <c r="CU737" s="158"/>
      <c r="CV737" s="158"/>
      <c r="CY737" s="162"/>
      <c r="CZ737" s="162"/>
      <c r="DA737" s="170"/>
      <c r="DB737" s="184"/>
      <c r="DC737" s="170"/>
      <c r="DZ737" s="239"/>
      <c r="EA737" s="158"/>
    </row>
    <row r="738" spans="1:131" hidden="1" x14ac:dyDescent="0.2">
      <c r="A738" s="164"/>
      <c r="B738" s="164"/>
      <c r="C738" s="201"/>
      <c r="D738" s="164"/>
      <c r="E738" s="164"/>
      <c r="F738" s="164"/>
      <c r="G738" s="98"/>
      <c r="H738" s="105"/>
      <c r="I738" s="164"/>
      <c r="J738" s="98"/>
      <c r="K738" s="98"/>
      <c r="L738" s="164"/>
      <c r="M738" s="164"/>
      <c r="N738" s="164"/>
      <c r="O738" s="138"/>
      <c r="P738" s="105"/>
      <c r="Q738" s="169"/>
      <c r="R738" s="160"/>
      <c r="S738" s="105"/>
      <c r="T738" s="160"/>
      <c r="U738" s="160"/>
      <c r="V738" s="105"/>
      <c r="W738" s="160"/>
      <c r="X738" s="160"/>
      <c r="Y738" s="105"/>
      <c r="Z738" s="160"/>
      <c r="AA738" s="160"/>
      <c r="AB738" s="105"/>
      <c r="AC738" s="160"/>
      <c r="AD738" s="160"/>
      <c r="AE738" s="103"/>
      <c r="AF738" s="160"/>
      <c r="AG738" s="160"/>
      <c r="BI738" s="162"/>
      <c r="BJ738" s="158"/>
      <c r="BK738" s="162"/>
      <c r="BL738" s="138"/>
      <c r="BM738" s="160"/>
      <c r="BN738" s="176"/>
      <c r="BO738" s="158"/>
      <c r="BP738" s="160"/>
      <c r="BQ738" s="172"/>
      <c r="CS738" s="166"/>
      <c r="CT738" s="167"/>
      <c r="CU738" s="158"/>
      <c r="CV738" s="158"/>
      <c r="CY738" s="162"/>
      <c r="CZ738" s="162"/>
      <c r="DA738" s="170"/>
      <c r="DB738" s="184"/>
      <c r="DC738" s="170"/>
      <c r="DZ738" s="239"/>
      <c r="EA738" s="268"/>
    </row>
    <row r="739" spans="1:131" hidden="1" x14ac:dyDescent="0.2">
      <c r="A739" s="164"/>
      <c r="B739" s="164"/>
      <c r="C739" s="201"/>
      <c r="D739" s="164"/>
      <c r="E739" s="164"/>
      <c r="F739" s="164"/>
      <c r="G739" s="98"/>
      <c r="H739" s="105"/>
      <c r="I739" s="164"/>
      <c r="J739" s="98"/>
      <c r="K739" s="98"/>
      <c r="L739" s="164"/>
      <c r="M739" s="164"/>
      <c r="N739" s="164"/>
      <c r="O739" s="138"/>
      <c r="P739" s="105"/>
      <c r="Q739" s="169"/>
      <c r="R739" s="160"/>
      <c r="S739" s="105"/>
      <c r="T739" s="160"/>
      <c r="U739" s="160"/>
      <c r="V739" s="105"/>
      <c r="W739" s="160"/>
      <c r="X739" s="160"/>
      <c r="Y739" s="105"/>
      <c r="Z739" s="160"/>
      <c r="AA739" s="160"/>
      <c r="AB739" s="105"/>
      <c r="AC739" s="160"/>
      <c r="AD739" s="160"/>
      <c r="AE739" s="103"/>
      <c r="AF739" s="160"/>
      <c r="AG739" s="160"/>
      <c r="BI739" s="162"/>
      <c r="BJ739" s="158"/>
      <c r="BK739" s="162"/>
      <c r="BL739" s="138"/>
      <c r="BM739" s="160"/>
      <c r="BN739" s="176"/>
      <c r="BO739" s="158"/>
      <c r="BP739" s="160"/>
      <c r="BQ739" s="172"/>
      <c r="CS739" s="166"/>
      <c r="CT739" s="99"/>
      <c r="CU739" s="158"/>
      <c r="CV739" s="158"/>
      <c r="CY739" s="162"/>
      <c r="CZ739" s="162"/>
      <c r="DA739" s="170"/>
      <c r="DB739" s="184"/>
      <c r="DC739" s="170"/>
      <c r="DZ739" s="239"/>
      <c r="EA739" s="158"/>
    </row>
    <row r="740" spans="1:131" hidden="1" x14ac:dyDescent="0.2">
      <c r="A740" s="200"/>
      <c r="B740" s="164"/>
      <c r="C740" s="201"/>
      <c r="D740" s="164"/>
      <c r="E740" s="164"/>
      <c r="F740" s="164"/>
      <c r="G740" s="98"/>
      <c r="H740" s="105"/>
      <c r="I740" s="164"/>
      <c r="J740" s="98"/>
      <c r="K740" s="98"/>
      <c r="L740" s="164"/>
      <c r="M740" s="164"/>
      <c r="N740" s="164"/>
      <c r="O740" s="138"/>
      <c r="P740" s="105"/>
      <c r="Q740" s="169"/>
      <c r="R740" s="160"/>
      <c r="S740" s="105"/>
      <c r="T740" s="160"/>
      <c r="U740" s="160"/>
      <c r="V740" s="105"/>
      <c r="W740" s="160"/>
      <c r="X740" s="160"/>
      <c r="Y740" s="105"/>
      <c r="Z740" s="160"/>
      <c r="AA740" s="160"/>
      <c r="AB740" s="105"/>
      <c r="AC740" s="160"/>
      <c r="AD740" s="160"/>
      <c r="AE740" s="103"/>
      <c r="AF740" s="160"/>
      <c r="AG740" s="160"/>
      <c r="BI740" s="162"/>
      <c r="BJ740" s="158"/>
      <c r="BK740" s="162"/>
      <c r="BL740" s="138"/>
      <c r="BM740" s="160"/>
      <c r="BN740" s="176"/>
      <c r="BO740" s="158"/>
      <c r="BP740" s="160"/>
      <c r="BQ740" s="172"/>
      <c r="CS740" s="166"/>
      <c r="CT740" s="99"/>
      <c r="CU740" s="158"/>
      <c r="CV740" s="158"/>
      <c r="CY740" s="162"/>
      <c r="CZ740" s="162"/>
      <c r="DA740" s="170"/>
      <c r="DB740" s="184"/>
      <c r="DC740" s="170"/>
      <c r="DZ740" s="239"/>
      <c r="EA740" s="158"/>
    </row>
    <row r="741" spans="1:131" hidden="1" x14ac:dyDescent="0.2">
      <c r="A741" s="200"/>
      <c r="B741" s="164"/>
      <c r="C741" s="201"/>
      <c r="D741" s="164"/>
      <c r="E741" s="164"/>
      <c r="F741" s="164"/>
      <c r="G741" s="98"/>
      <c r="H741" s="105"/>
      <c r="I741" s="164"/>
      <c r="J741" s="98"/>
      <c r="K741" s="98"/>
      <c r="L741" s="164"/>
      <c r="M741" s="164"/>
      <c r="N741" s="164"/>
      <c r="O741" s="138"/>
      <c r="P741" s="105"/>
      <c r="Q741" s="169"/>
      <c r="R741" s="160"/>
      <c r="S741" s="105"/>
      <c r="T741" s="160"/>
      <c r="U741" s="160"/>
      <c r="V741" s="105"/>
      <c r="W741" s="160"/>
      <c r="X741" s="160"/>
      <c r="Y741" s="105"/>
      <c r="Z741" s="160"/>
      <c r="AA741" s="160"/>
      <c r="AB741" s="105"/>
      <c r="AC741" s="160"/>
      <c r="AD741" s="160"/>
      <c r="AE741" s="103"/>
      <c r="AF741" s="160"/>
      <c r="AG741" s="160"/>
      <c r="BI741" s="162"/>
      <c r="BJ741" s="158"/>
      <c r="BK741" s="162"/>
      <c r="BL741" s="138"/>
      <c r="BM741" s="160"/>
      <c r="BN741" s="176"/>
      <c r="BO741" s="158"/>
      <c r="BP741" s="160"/>
      <c r="BQ741" s="172"/>
      <c r="CS741" s="166"/>
      <c r="CT741" s="167"/>
      <c r="CU741" s="158"/>
      <c r="CV741" s="158"/>
      <c r="CY741" s="162"/>
      <c r="CZ741" s="162"/>
      <c r="DA741" s="170"/>
      <c r="DB741" s="184"/>
      <c r="DC741" s="170"/>
      <c r="DZ741" s="239"/>
      <c r="EA741" s="158"/>
    </row>
    <row r="742" spans="1:131" hidden="1" x14ac:dyDescent="0.2">
      <c r="A742" s="164"/>
      <c r="B742" s="164"/>
      <c r="C742" s="203"/>
      <c r="D742" s="108"/>
      <c r="E742" s="164"/>
      <c r="F742" s="164"/>
      <c r="G742" s="98"/>
      <c r="H742" s="105"/>
      <c r="I742" s="164"/>
      <c r="J742" s="98"/>
      <c r="K742" s="98"/>
      <c r="L742" s="164"/>
      <c r="M742" s="164"/>
      <c r="N742" s="164"/>
      <c r="O742" s="138"/>
      <c r="P742" s="105"/>
      <c r="Q742" s="169"/>
      <c r="R742" s="160"/>
      <c r="S742" s="105"/>
      <c r="T742" s="160"/>
      <c r="U742" s="160"/>
      <c r="V742" s="105"/>
      <c r="W742" s="160"/>
      <c r="X742" s="160"/>
      <c r="Y742" s="105"/>
      <c r="Z742" s="160"/>
      <c r="AA742" s="160"/>
      <c r="AB742" s="105"/>
      <c r="AC742" s="160"/>
      <c r="AD742" s="160"/>
      <c r="AE742" s="103"/>
      <c r="AF742" s="160"/>
      <c r="AG742" s="160"/>
      <c r="BI742" s="162"/>
      <c r="BJ742" s="158"/>
      <c r="BK742" s="162"/>
      <c r="BL742" s="138"/>
      <c r="BM742" s="160"/>
      <c r="BN742" s="176"/>
      <c r="BO742" s="158"/>
      <c r="BP742" s="160"/>
      <c r="BQ742" s="172"/>
      <c r="CS742" s="166"/>
      <c r="CT742" s="100"/>
      <c r="CU742" s="158"/>
      <c r="CV742" s="158"/>
      <c r="CY742" s="190"/>
      <c r="CZ742" s="159"/>
      <c r="DA742" s="170"/>
      <c r="DB742" s="184"/>
      <c r="DC742" s="170"/>
      <c r="DZ742" s="239"/>
      <c r="EA742" s="158"/>
    </row>
    <row r="743" spans="1:131" hidden="1" x14ac:dyDescent="0.2">
      <c r="A743" s="200"/>
      <c r="B743" s="164"/>
      <c r="C743" s="201"/>
      <c r="D743" s="164"/>
      <c r="E743" s="164"/>
      <c r="F743" s="164"/>
      <c r="G743" s="98"/>
      <c r="H743" s="105"/>
      <c r="I743" s="164"/>
      <c r="J743" s="98"/>
      <c r="K743" s="98"/>
      <c r="L743" s="164"/>
      <c r="M743" s="164"/>
      <c r="N743" s="164"/>
      <c r="O743" s="138"/>
      <c r="P743" s="105"/>
      <c r="Q743" s="169"/>
      <c r="R743" s="160"/>
      <c r="S743" s="105"/>
      <c r="T743" s="160"/>
      <c r="U743" s="160"/>
      <c r="V743" s="105"/>
      <c r="W743" s="160"/>
      <c r="X743" s="160"/>
      <c r="Y743" s="105"/>
      <c r="Z743" s="160"/>
      <c r="AA743" s="160"/>
      <c r="AB743" s="105"/>
      <c r="AC743" s="160"/>
      <c r="AD743" s="160"/>
      <c r="AE743" s="103"/>
      <c r="AF743" s="160"/>
      <c r="AG743" s="160"/>
      <c r="BI743" s="162"/>
      <c r="BJ743" s="158"/>
      <c r="BK743" s="162"/>
      <c r="BL743" s="138"/>
      <c r="BM743" s="160"/>
      <c r="BN743" s="176"/>
      <c r="BO743" s="158"/>
      <c r="BP743" s="160"/>
      <c r="BQ743" s="172"/>
      <c r="CS743" s="166"/>
      <c r="CT743" s="167"/>
      <c r="CU743" s="158"/>
      <c r="CV743" s="158"/>
      <c r="CY743" s="162"/>
      <c r="CZ743" s="162"/>
      <c r="DA743" s="170"/>
      <c r="DB743" s="184"/>
      <c r="DC743" s="170"/>
      <c r="DZ743" s="239"/>
      <c r="EA743" s="158"/>
    </row>
    <row r="744" spans="1:131" hidden="1" x14ac:dyDescent="0.2">
      <c r="A744" s="108"/>
      <c r="B744" s="164"/>
      <c r="C744" s="203"/>
      <c r="D744" s="108"/>
      <c r="E744" s="164"/>
      <c r="F744" s="164"/>
      <c r="G744" s="98"/>
      <c r="H744" s="105"/>
      <c r="I744" s="164"/>
      <c r="J744" s="98"/>
      <c r="K744" s="98"/>
      <c r="L744" s="164"/>
      <c r="M744" s="164"/>
      <c r="N744" s="164"/>
      <c r="O744" s="138"/>
      <c r="P744" s="105"/>
      <c r="Q744" s="169"/>
      <c r="R744" s="160"/>
      <c r="S744" s="105"/>
      <c r="T744" s="160"/>
      <c r="U744" s="160"/>
      <c r="V744" s="105"/>
      <c r="W744" s="160"/>
      <c r="X744" s="160"/>
      <c r="Y744" s="105"/>
      <c r="Z744" s="160"/>
      <c r="AA744" s="160"/>
      <c r="AB744" s="105"/>
      <c r="AC744" s="160"/>
      <c r="AD744" s="160"/>
      <c r="AE744" s="103"/>
      <c r="AF744" s="160"/>
      <c r="AG744" s="160"/>
      <c r="BI744" s="162"/>
      <c r="BJ744" s="158"/>
      <c r="BK744" s="162"/>
      <c r="BL744" s="138"/>
      <c r="BM744" s="160"/>
      <c r="BN744" s="176"/>
      <c r="BO744" s="158"/>
      <c r="BP744" s="160"/>
      <c r="BQ744" s="172"/>
      <c r="CS744" s="166"/>
      <c r="CT744" s="100"/>
      <c r="CU744" s="158"/>
      <c r="CV744" s="158"/>
      <c r="CY744" s="162"/>
      <c r="CZ744" s="162"/>
      <c r="DA744" s="170"/>
      <c r="DB744" s="184"/>
      <c r="DC744" s="170"/>
      <c r="DZ744" s="239"/>
      <c r="EA744" s="158"/>
    </row>
    <row r="745" spans="1:131" hidden="1" x14ac:dyDescent="0.2">
      <c r="A745" s="108"/>
      <c r="B745" s="164"/>
      <c r="C745" s="201"/>
      <c r="D745" s="164"/>
      <c r="E745" s="164"/>
      <c r="F745" s="164"/>
      <c r="G745" s="98"/>
      <c r="H745" s="105"/>
      <c r="I745" s="164"/>
      <c r="J745" s="98"/>
      <c r="K745" s="98"/>
      <c r="L745" s="164"/>
      <c r="M745" s="164"/>
      <c r="N745" s="164"/>
      <c r="O745" s="138"/>
      <c r="P745" s="105"/>
      <c r="Q745" s="169"/>
      <c r="R745" s="160"/>
      <c r="S745" s="105"/>
      <c r="T745" s="160"/>
      <c r="U745" s="160"/>
      <c r="V745" s="105"/>
      <c r="W745" s="160"/>
      <c r="X745" s="160"/>
      <c r="Y745" s="105"/>
      <c r="Z745" s="160"/>
      <c r="AA745" s="160"/>
      <c r="AB745" s="105"/>
      <c r="AC745" s="160"/>
      <c r="AD745" s="160"/>
      <c r="AE745" s="103"/>
      <c r="AF745" s="160"/>
      <c r="AG745" s="160"/>
      <c r="BI745" s="162"/>
      <c r="BJ745" s="158"/>
      <c r="BK745" s="162"/>
      <c r="BL745" s="138"/>
      <c r="BM745" s="160"/>
      <c r="BN745" s="176"/>
      <c r="BO745" s="158"/>
      <c r="BP745" s="160"/>
      <c r="BQ745" s="172"/>
      <c r="CS745" s="166"/>
      <c r="CT745" s="167"/>
      <c r="CU745" s="158"/>
      <c r="CV745" s="158"/>
      <c r="CY745" s="162"/>
      <c r="CZ745" s="162"/>
      <c r="DA745" s="170"/>
      <c r="DB745" s="184"/>
      <c r="DC745" s="170"/>
      <c r="DZ745" s="239"/>
      <c r="EA745" s="158"/>
    </row>
    <row r="746" spans="1:131" hidden="1" x14ac:dyDescent="0.2">
      <c r="A746" s="200"/>
      <c r="B746" s="164"/>
      <c r="C746" s="203"/>
      <c r="D746" s="108"/>
      <c r="E746" s="164"/>
      <c r="F746" s="164"/>
      <c r="G746" s="98"/>
      <c r="H746" s="105"/>
      <c r="I746" s="164"/>
      <c r="J746" s="98"/>
      <c r="K746" s="98"/>
      <c r="L746" s="164"/>
      <c r="M746" s="164"/>
      <c r="N746" s="164"/>
      <c r="O746" s="138"/>
      <c r="P746" s="105"/>
      <c r="Q746" s="169"/>
      <c r="R746" s="160"/>
      <c r="S746" s="105"/>
      <c r="T746" s="160"/>
      <c r="U746" s="160"/>
      <c r="V746" s="105"/>
      <c r="W746" s="160"/>
      <c r="X746" s="160"/>
      <c r="Y746" s="105"/>
      <c r="Z746" s="160"/>
      <c r="AA746" s="160"/>
      <c r="AB746" s="105"/>
      <c r="AC746" s="160"/>
      <c r="AD746" s="160"/>
      <c r="AE746" s="103"/>
      <c r="AF746" s="160"/>
      <c r="AG746" s="160"/>
      <c r="BI746" s="162"/>
      <c r="BJ746" s="158"/>
      <c r="BK746" s="162"/>
      <c r="BL746" s="138"/>
      <c r="BM746" s="160"/>
      <c r="BN746" s="176"/>
      <c r="BO746" s="158"/>
      <c r="BP746" s="160"/>
      <c r="BQ746" s="172"/>
      <c r="CS746" s="166"/>
      <c r="CT746" s="167"/>
      <c r="CU746" s="158"/>
      <c r="CV746" s="158"/>
      <c r="CY746" s="162"/>
      <c r="CZ746" s="162"/>
      <c r="DA746" s="170"/>
      <c r="DB746" s="184"/>
      <c r="DC746" s="170"/>
      <c r="DZ746" s="239"/>
      <c r="EA746" s="158"/>
    </row>
    <row r="747" spans="1:131" hidden="1" x14ac:dyDescent="0.2">
      <c r="A747" s="218"/>
      <c r="B747" s="164"/>
      <c r="C747" s="203"/>
      <c r="D747" s="108"/>
      <c r="E747" s="164"/>
      <c r="F747" s="108"/>
      <c r="G747" s="98"/>
      <c r="H747" s="105"/>
      <c r="I747" s="164"/>
      <c r="J747" s="98"/>
      <c r="K747" s="98"/>
      <c r="L747" s="164"/>
      <c r="M747" s="164"/>
      <c r="N747" s="164"/>
      <c r="O747" s="138"/>
      <c r="P747" s="105"/>
      <c r="Q747" s="169"/>
      <c r="R747" s="160"/>
      <c r="S747" s="105"/>
      <c r="T747" s="160"/>
      <c r="U747" s="160"/>
      <c r="V747" s="105"/>
      <c r="W747" s="160"/>
      <c r="X747" s="160"/>
      <c r="Y747" s="105"/>
      <c r="Z747" s="160"/>
      <c r="AA747" s="160"/>
      <c r="AB747" s="105"/>
      <c r="AC747" s="160"/>
      <c r="AD747" s="160"/>
      <c r="AE747" s="103"/>
      <c r="AF747" s="160"/>
      <c r="AG747" s="160"/>
      <c r="BI747" s="162"/>
      <c r="BJ747" s="158"/>
      <c r="BK747" s="162"/>
      <c r="BL747" s="138"/>
      <c r="BM747" s="160"/>
      <c r="BN747" s="176"/>
      <c r="BO747" s="158"/>
      <c r="BP747" s="160"/>
      <c r="BQ747" s="172"/>
      <c r="CS747" s="166"/>
      <c r="CT747" s="100"/>
      <c r="CU747" s="158"/>
      <c r="CV747" s="158"/>
      <c r="CY747" s="162"/>
      <c r="CZ747" s="162"/>
      <c r="DA747" s="170"/>
      <c r="DB747" s="184"/>
      <c r="DC747" s="170"/>
      <c r="DZ747" s="239"/>
      <c r="EA747" s="158"/>
    </row>
    <row r="748" spans="1:131" hidden="1" x14ac:dyDescent="0.2">
      <c r="A748" s="164"/>
      <c r="B748" s="164"/>
      <c r="C748" s="203"/>
      <c r="D748" s="108"/>
      <c r="E748" s="164"/>
      <c r="F748" s="164"/>
      <c r="G748" s="98"/>
      <c r="H748" s="105"/>
      <c r="I748" s="164"/>
      <c r="J748" s="98"/>
      <c r="K748" s="98"/>
      <c r="L748" s="164"/>
      <c r="M748" s="164"/>
      <c r="N748" s="164"/>
      <c r="O748" s="138"/>
      <c r="P748" s="105"/>
      <c r="Q748" s="169"/>
      <c r="R748" s="160"/>
      <c r="S748" s="105"/>
      <c r="T748" s="160"/>
      <c r="U748" s="160"/>
      <c r="V748" s="105"/>
      <c r="W748" s="160"/>
      <c r="X748" s="160"/>
      <c r="Y748" s="105"/>
      <c r="Z748" s="160"/>
      <c r="AA748" s="160"/>
      <c r="AB748" s="105"/>
      <c r="AC748" s="160"/>
      <c r="AD748" s="160"/>
      <c r="AE748" s="103"/>
      <c r="AF748" s="160"/>
      <c r="AG748" s="160"/>
      <c r="BI748" s="162"/>
      <c r="BJ748" s="158"/>
      <c r="BK748" s="162"/>
      <c r="BL748" s="138"/>
      <c r="BM748" s="160"/>
      <c r="BN748" s="176"/>
      <c r="BO748" s="158"/>
      <c r="BP748" s="160"/>
      <c r="BQ748" s="172"/>
      <c r="CS748" s="166"/>
      <c r="CT748" s="168"/>
      <c r="CU748" s="158"/>
      <c r="CV748" s="158"/>
      <c r="CY748" s="162"/>
      <c r="CZ748" s="162"/>
      <c r="DA748" s="170"/>
      <c r="DB748" s="184"/>
      <c r="DC748" s="170"/>
      <c r="DZ748" s="239"/>
      <c r="EA748" s="158"/>
    </row>
    <row r="749" spans="1:131" hidden="1" x14ac:dyDescent="0.2">
      <c r="A749" s="202"/>
      <c r="B749" s="164"/>
      <c r="C749" s="203"/>
      <c r="D749" s="108"/>
      <c r="E749" s="164"/>
      <c r="F749" s="108"/>
      <c r="G749" s="98"/>
      <c r="H749" s="105"/>
      <c r="I749" s="164"/>
      <c r="J749" s="98"/>
      <c r="K749" s="98"/>
      <c r="L749" s="164"/>
      <c r="M749" s="164"/>
      <c r="N749" s="164"/>
      <c r="O749" s="138"/>
      <c r="P749" s="105"/>
      <c r="Q749" s="169"/>
      <c r="R749" s="160"/>
      <c r="S749" s="105"/>
      <c r="T749" s="160"/>
      <c r="U749" s="160"/>
      <c r="V749" s="105"/>
      <c r="W749" s="160"/>
      <c r="X749" s="160"/>
      <c r="Y749" s="105"/>
      <c r="Z749" s="160"/>
      <c r="AA749" s="160"/>
      <c r="AB749" s="105"/>
      <c r="AC749" s="160"/>
      <c r="AD749" s="160"/>
      <c r="AE749" s="103"/>
      <c r="AF749" s="160"/>
      <c r="AG749" s="160"/>
      <c r="BI749" s="162"/>
      <c r="BJ749" s="158"/>
      <c r="BK749" s="162"/>
      <c r="BL749" s="138"/>
      <c r="BM749" s="160"/>
      <c r="BN749" s="176"/>
      <c r="BO749" s="158"/>
      <c r="BP749" s="160"/>
      <c r="BQ749" s="172"/>
      <c r="CS749" s="166"/>
      <c r="CT749" s="110"/>
      <c r="CU749" s="158"/>
      <c r="CV749" s="158"/>
      <c r="CY749" s="162"/>
      <c r="CZ749" s="162"/>
      <c r="DA749" s="170"/>
      <c r="DB749" s="184"/>
      <c r="DC749" s="170"/>
      <c r="DZ749" s="239"/>
      <c r="EA749" s="158"/>
    </row>
    <row r="750" spans="1:131" hidden="1" x14ac:dyDescent="0.2">
      <c r="A750" s="164"/>
      <c r="B750" s="164"/>
      <c r="C750" s="201"/>
      <c r="D750" s="164"/>
      <c r="E750" s="164"/>
      <c r="F750" s="164"/>
      <c r="G750" s="98"/>
      <c r="H750" s="105"/>
      <c r="I750" s="164"/>
      <c r="J750" s="98"/>
      <c r="K750" s="98"/>
      <c r="L750" s="164"/>
      <c r="M750" s="164"/>
      <c r="N750" s="164"/>
      <c r="O750" s="138"/>
      <c r="P750" s="105"/>
      <c r="Q750" s="169"/>
      <c r="R750" s="160"/>
      <c r="S750" s="105"/>
      <c r="T750" s="160"/>
      <c r="U750" s="160"/>
      <c r="V750" s="105"/>
      <c r="W750" s="160"/>
      <c r="X750" s="160"/>
      <c r="Y750" s="105"/>
      <c r="Z750" s="160"/>
      <c r="AA750" s="160"/>
      <c r="AB750" s="105"/>
      <c r="AC750" s="160"/>
      <c r="AD750" s="160"/>
      <c r="AE750" s="103"/>
      <c r="AF750" s="160"/>
      <c r="AG750" s="160"/>
      <c r="BI750" s="162"/>
      <c r="BJ750" s="158"/>
      <c r="BK750" s="162"/>
      <c r="BL750" s="138"/>
      <c r="BM750" s="160"/>
      <c r="BN750" s="176"/>
      <c r="BO750" s="158"/>
      <c r="BP750" s="160"/>
      <c r="BQ750" s="172"/>
      <c r="CS750" s="166"/>
      <c r="CT750" s="168"/>
      <c r="CU750" s="158"/>
      <c r="CV750" s="158"/>
      <c r="CY750" s="162"/>
      <c r="CZ750" s="162"/>
      <c r="DA750" s="170"/>
      <c r="DB750" s="184"/>
      <c r="DC750" s="170"/>
      <c r="DZ750" s="239"/>
      <c r="EA750" s="158"/>
    </row>
    <row r="751" spans="1:131" hidden="1" x14ac:dyDescent="0.2">
      <c r="A751" s="108"/>
      <c r="B751" s="164"/>
      <c r="C751" s="201"/>
      <c r="D751" s="164"/>
      <c r="E751" s="164"/>
      <c r="F751" s="164"/>
      <c r="G751" s="98"/>
      <c r="H751" s="105"/>
      <c r="I751" s="164"/>
      <c r="J751" s="98"/>
      <c r="K751" s="98"/>
      <c r="L751" s="164"/>
      <c r="M751" s="164"/>
      <c r="N751" s="164"/>
      <c r="O751" s="138"/>
      <c r="P751" s="105"/>
      <c r="Q751" s="169"/>
      <c r="R751" s="160"/>
      <c r="S751" s="105"/>
      <c r="T751" s="160"/>
      <c r="U751" s="160"/>
      <c r="V751" s="105"/>
      <c r="W751" s="160"/>
      <c r="X751" s="160"/>
      <c r="Y751" s="105"/>
      <c r="Z751" s="160"/>
      <c r="AA751" s="160"/>
      <c r="AB751" s="105"/>
      <c r="AC751" s="160"/>
      <c r="AD751" s="160"/>
      <c r="AE751" s="103"/>
      <c r="AF751" s="160"/>
      <c r="AG751" s="160"/>
      <c r="BI751" s="162"/>
      <c r="BJ751" s="158"/>
      <c r="BK751" s="162"/>
      <c r="BL751" s="138"/>
      <c r="BM751" s="160"/>
      <c r="BN751" s="176"/>
      <c r="BO751" s="158"/>
      <c r="BP751" s="160"/>
      <c r="BQ751" s="172"/>
      <c r="CS751" s="166"/>
      <c r="CT751" s="167"/>
      <c r="CU751" s="158"/>
      <c r="CV751" s="158"/>
      <c r="CY751" s="162"/>
      <c r="CZ751" s="162"/>
      <c r="DA751" s="170"/>
      <c r="DB751" s="184"/>
      <c r="DC751" s="170"/>
      <c r="DZ751" s="239"/>
      <c r="EA751" s="158"/>
    </row>
    <row r="752" spans="1:131" hidden="1" x14ac:dyDescent="0.2">
      <c r="A752" s="164"/>
      <c r="B752" s="164"/>
      <c r="C752" s="201"/>
      <c r="D752" s="164"/>
      <c r="E752" s="164"/>
      <c r="F752" s="164"/>
      <c r="G752" s="98"/>
      <c r="H752" s="105"/>
      <c r="I752" s="164"/>
      <c r="J752" s="98"/>
      <c r="K752" s="98"/>
      <c r="L752" s="164"/>
      <c r="M752" s="164"/>
      <c r="N752" s="164"/>
      <c r="O752" s="138"/>
      <c r="P752" s="105"/>
      <c r="Q752" s="169"/>
      <c r="R752" s="160"/>
      <c r="S752" s="105"/>
      <c r="T752" s="160"/>
      <c r="U752" s="160"/>
      <c r="V752" s="105"/>
      <c r="W752" s="160"/>
      <c r="X752" s="160"/>
      <c r="Y752" s="105"/>
      <c r="Z752" s="160"/>
      <c r="AA752" s="160"/>
      <c r="AB752" s="105"/>
      <c r="AC752" s="160"/>
      <c r="AD752" s="160"/>
      <c r="AE752" s="103"/>
      <c r="AF752" s="160"/>
      <c r="AG752" s="160"/>
      <c r="BI752" s="162"/>
      <c r="BJ752" s="158"/>
      <c r="BK752" s="162"/>
      <c r="BL752" s="138"/>
      <c r="BM752" s="160"/>
      <c r="BN752" s="176"/>
      <c r="BO752" s="158"/>
      <c r="BP752" s="160"/>
      <c r="BQ752" s="172"/>
      <c r="CS752" s="166"/>
      <c r="CT752" s="167"/>
      <c r="CU752" s="158"/>
      <c r="CV752" s="158"/>
      <c r="CY752" s="162"/>
      <c r="CZ752" s="162"/>
      <c r="DA752" s="170"/>
      <c r="DB752" s="184"/>
      <c r="DC752" s="170"/>
      <c r="DZ752" s="239"/>
      <c r="EA752" s="158"/>
    </row>
    <row r="753" spans="1:131" hidden="1" x14ac:dyDescent="0.2">
      <c r="A753" s="164"/>
      <c r="B753" s="164"/>
      <c r="C753" s="201"/>
      <c r="D753" s="164"/>
      <c r="E753" s="164"/>
      <c r="F753" s="164"/>
      <c r="G753" s="98"/>
      <c r="H753" s="105"/>
      <c r="I753" s="164"/>
      <c r="J753" s="98"/>
      <c r="K753" s="98"/>
      <c r="L753" s="164"/>
      <c r="M753" s="164"/>
      <c r="N753" s="164"/>
      <c r="O753" s="138"/>
      <c r="P753" s="105"/>
      <c r="Q753" s="169"/>
      <c r="R753" s="160"/>
      <c r="S753" s="105"/>
      <c r="T753" s="160"/>
      <c r="U753" s="160"/>
      <c r="V753" s="105"/>
      <c r="W753" s="160"/>
      <c r="X753" s="160"/>
      <c r="Y753" s="105"/>
      <c r="Z753" s="160"/>
      <c r="AA753" s="160"/>
      <c r="AB753" s="105"/>
      <c r="AC753" s="160"/>
      <c r="AD753" s="160"/>
      <c r="AE753" s="103"/>
      <c r="AF753" s="160"/>
      <c r="AG753" s="160"/>
      <c r="BI753" s="162"/>
      <c r="BJ753" s="158"/>
      <c r="BK753" s="162"/>
      <c r="BL753" s="138"/>
      <c r="BM753" s="160"/>
      <c r="BN753" s="176"/>
      <c r="BO753" s="158"/>
      <c r="BP753" s="160"/>
      <c r="BQ753" s="172"/>
      <c r="CS753" s="166"/>
      <c r="CT753" s="168"/>
      <c r="CU753" s="158"/>
      <c r="CV753" s="158"/>
      <c r="CY753" s="162"/>
      <c r="CZ753" s="162"/>
      <c r="DA753" s="170"/>
      <c r="DB753" s="184"/>
      <c r="DC753" s="170"/>
      <c r="DZ753" s="239"/>
      <c r="EA753" s="158"/>
    </row>
    <row r="754" spans="1:131" hidden="1" x14ac:dyDescent="0.2">
      <c r="A754" s="200"/>
      <c r="B754" s="164"/>
      <c r="C754" s="201"/>
      <c r="D754" s="164"/>
      <c r="E754" s="164"/>
      <c r="F754" s="164"/>
      <c r="G754" s="98"/>
      <c r="H754" s="105"/>
      <c r="I754" s="164"/>
      <c r="J754" s="98"/>
      <c r="K754" s="98"/>
      <c r="L754" s="164"/>
      <c r="M754" s="164"/>
      <c r="N754" s="164"/>
      <c r="O754" s="138"/>
      <c r="P754" s="105"/>
      <c r="Q754" s="169"/>
      <c r="R754" s="160"/>
      <c r="S754" s="105"/>
      <c r="T754" s="160"/>
      <c r="U754" s="160"/>
      <c r="V754" s="105"/>
      <c r="W754" s="160"/>
      <c r="X754" s="160"/>
      <c r="Y754" s="105"/>
      <c r="Z754" s="160"/>
      <c r="AA754" s="160"/>
      <c r="AB754" s="105"/>
      <c r="AC754" s="160"/>
      <c r="AD754" s="160"/>
      <c r="AE754" s="103"/>
      <c r="AF754" s="160"/>
      <c r="AG754" s="160"/>
      <c r="BI754" s="162"/>
      <c r="BJ754" s="158"/>
      <c r="BK754" s="162"/>
      <c r="BL754" s="138"/>
      <c r="BM754" s="160"/>
      <c r="BN754" s="176"/>
      <c r="BO754" s="158"/>
      <c r="BP754" s="160"/>
      <c r="BQ754" s="172"/>
      <c r="CS754" s="166"/>
      <c r="CT754" s="168"/>
      <c r="CU754" s="158"/>
      <c r="CV754" s="158"/>
      <c r="CY754" s="162"/>
      <c r="CZ754" s="162"/>
      <c r="DA754" s="170"/>
      <c r="DB754" s="184"/>
      <c r="DC754" s="170"/>
      <c r="DZ754" s="239"/>
      <c r="EA754" s="158"/>
    </row>
    <row r="755" spans="1:131" hidden="1" x14ac:dyDescent="0.2">
      <c r="A755" s="200"/>
      <c r="B755" s="164"/>
      <c r="C755" s="201"/>
      <c r="D755" s="164"/>
      <c r="E755" s="164"/>
      <c r="F755" s="164"/>
      <c r="G755" s="98"/>
      <c r="H755" s="105"/>
      <c r="I755" s="164"/>
      <c r="J755" s="98"/>
      <c r="K755" s="98"/>
      <c r="L755" s="164"/>
      <c r="M755" s="164"/>
      <c r="N755" s="164"/>
      <c r="O755" s="138"/>
      <c r="P755" s="105"/>
      <c r="Q755" s="169"/>
      <c r="R755" s="160"/>
      <c r="S755" s="105"/>
      <c r="T755" s="160"/>
      <c r="U755" s="160"/>
      <c r="V755" s="105"/>
      <c r="W755" s="160"/>
      <c r="X755" s="160"/>
      <c r="Y755" s="105"/>
      <c r="Z755" s="160"/>
      <c r="AA755" s="160"/>
      <c r="AB755" s="105"/>
      <c r="AC755" s="160"/>
      <c r="AD755" s="160"/>
      <c r="AE755" s="103"/>
      <c r="AF755" s="160"/>
      <c r="AG755" s="160"/>
      <c r="BI755" s="162"/>
      <c r="BJ755" s="158"/>
      <c r="BK755" s="162"/>
      <c r="BL755" s="138"/>
      <c r="BM755" s="160"/>
      <c r="BN755" s="176"/>
      <c r="BO755" s="158"/>
      <c r="BP755" s="160"/>
      <c r="BQ755" s="172"/>
      <c r="CS755" s="166"/>
      <c r="CT755" s="167"/>
      <c r="CU755" s="158"/>
      <c r="CV755" s="158"/>
      <c r="CY755" s="162"/>
      <c r="CZ755" s="162"/>
      <c r="DA755" s="170"/>
      <c r="DB755" s="184"/>
      <c r="DC755" s="170"/>
      <c r="DZ755" s="239"/>
      <c r="EA755" s="158"/>
    </row>
    <row r="756" spans="1:131" hidden="1" x14ac:dyDescent="0.2">
      <c r="A756" s="164"/>
      <c r="B756" s="164"/>
      <c r="C756" s="201"/>
      <c r="D756" s="164"/>
      <c r="E756" s="164"/>
      <c r="F756" s="164"/>
      <c r="G756" s="98"/>
      <c r="H756" s="105"/>
      <c r="I756" s="164"/>
      <c r="J756" s="98"/>
      <c r="K756" s="98"/>
      <c r="L756" s="164"/>
      <c r="M756" s="164"/>
      <c r="N756" s="164"/>
      <c r="O756" s="138"/>
      <c r="P756" s="105"/>
      <c r="Q756" s="169"/>
      <c r="R756" s="160"/>
      <c r="S756" s="105"/>
      <c r="T756" s="160"/>
      <c r="U756" s="160"/>
      <c r="V756" s="105"/>
      <c r="W756" s="160"/>
      <c r="X756" s="160"/>
      <c r="Y756" s="105"/>
      <c r="Z756" s="160"/>
      <c r="AA756" s="160"/>
      <c r="AB756" s="105"/>
      <c r="AC756" s="160"/>
      <c r="AD756" s="160"/>
      <c r="AE756" s="103"/>
      <c r="AF756" s="160"/>
      <c r="AG756" s="160"/>
      <c r="BI756" s="162"/>
      <c r="BJ756" s="158"/>
      <c r="BK756" s="162"/>
      <c r="BL756" s="138"/>
      <c r="BM756" s="160"/>
      <c r="BN756" s="176"/>
      <c r="BO756" s="158"/>
      <c r="BP756" s="160"/>
      <c r="BQ756" s="172"/>
      <c r="CS756" s="166"/>
      <c r="CT756" s="99"/>
      <c r="CU756" s="158"/>
      <c r="CV756" s="158"/>
      <c r="CY756" s="162"/>
      <c r="CZ756" s="162"/>
      <c r="DA756" s="170"/>
      <c r="DB756" s="184"/>
      <c r="DC756" s="170"/>
      <c r="DZ756" s="239"/>
      <c r="EA756" s="158"/>
    </row>
    <row r="757" spans="1:131" hidden="1" x14ac:dyDescent="0.2">
      <c r="A757" s="164"/>
      <c r="B757" s="164"/>
      <c r="C757" s="201"/>
      <c r="D757" s="164"/>
      <c r="E757" s="164"/>
      <c r="F757" s="164"/>
      <c r="G757" s="98"/>
      <c r="H757" s="105"/>
      <c r="I757" s="164"/>
      <c r="J757" s="98"/>
      <c r="K757" s="98"/>
      <c r="L757" s="164"/>
      <c r="M757" s="164"/>
      <c r="N757" s="164"/>
      <c r="O757" s="138"/>
      <c r="P757" s="105"/>
      <c r="Q757" s="169"/>
      <c r="R757" s="160"/>
      <c r="S757" s="105"/>
      <c r="T757" s="160"/>
      <c r="U757" s="160"/>
      <c r="V757" s="105"/>
      <c r="W757" s="160"/>
      <c r="X757" s="160"/>
      <c r="Y757" s="105"/>
      <c r="Z757" s="160"/>
      <c r="AA757" s="160"/>
      <c r="AB757" s="105"/>
      <c r="AC757" s="160"/>
      <c r="AD757" s="160"/>
      <c r="AE757" s="103"/>
      <c r="AF757" s="160"/>
      <c r="AG757" s="160"/>
      <c r="BI757" s="162"/>
      <c r="BJ757" s="158"/>
      <c r="BK757" s="162"/>
      <c r="BL757" s="138"/>
      <c r="BM757" s="160"/>
      <c r="BN757" s="176"/>
      <c r="BO757" s="158"/>
      <c r="BP757" s="160"/>
      <c r="BQ757" s="172"/>
      <c r="CS757" s="166"/>
      <c r="CT757" s="99"/>
      <c r="CU757" s="158"/>
      <c r="CV757" s="158"/>
      <c r="CY757" s="162"/>
      <c r="CZ757" s="162"/>
      <c r="DA757" s="170"/>
      <c r="DB757" s="184"/>
      <c r="DC757" s="170"/>
      <c r="DZ757" s="239"/>
      <c r="EA757" s="158"/>
    </row>
    <row r="758" spans="1:131" hidden="1" x14ac:dyDescent="0.2">
      <c r="A758" s="164"/>
      <c r="B758" s="164"/>
      <c r="C758" s="203"/>
      <c r="D758" s="108"/>
      <c r="E758" s="164"/>
      <c r="F758" s="164"/>
      <c r="G758" s="98"/>
      <c r="H758" s="105"/>
      <c r="I758" s="164"/>
      <c r="J758" s="98"/>
      <c r="K758" s="98"/>
      <c r="L758" s="164"/>
      <c r="M758" s="164"/>
      <c r="N758" s="164"/>
      <c r="O758" s="138"/>
      <c r="P758" s="105"/>
      <c r="Q758" s="169"/>
      <c r="R758" s="160"/>
      <c r="S758" s="105"/>
      <c r="T758" s="160"/>
      <c r="U758" s="160"/>
      <c r="V758" s="105"/>
      <c r="W758" s="160"/>
      <c r="X758" s="160"/>
      <c r="Y758" s="105"/>
      <c r="Z758" s="160"/>
      <c r="AA758" s="160"/>
      <c r="AB758" s="105"/>
      <c r="AC758" s="160"/>
      <c r="AD758" s="160"/>
      <c r="AE758" s="103"/>
      <c r="AF758" s="160"/>
      <c r="AG758" s="160"/>
      <c r="BI758" s="162"/>
      <c r="BJ758" s="158"/>
      <c r="BK758" s="162"/>
      <c r="BL758" s="138"/>
      <c r="BM758" s="160"/>
      <c r="BN758" s="176"/>
      <c r="BO758" s="158"/>
      <c r="BP758" s="160"/>
      <c r="BQ758" s="172"/>
      <c r="CS758" s="166"/>
      <c r="CT758" s="168"/>
      <c r="CU758" s="158"/>
      <c r="CV758" s="158"/>
      <c r="CY758" s="162"/>
      <c r="CZ758" s="162"/>
      <c r="DA758" s="170"/>
      <c r="DB758" s="184"/>
      <c r="DC758" s="170"/>
      <c r="DZ758" s="239"/>
      <c r="EA758" s="158"/>
    </row>
    <row r="759" spans="1:131" hidden="1" x14ac:dyDescent="0.2">
      <c r="A759" s="164"/>
      <c r="B759" s="164"/>
      <c r="C759" s="201"/>
      <c r="D759" s="164"/>
      <c r="E759" s="164"/>
      <c r="F759" s="164"/>
      <c r="G759" s="98"/>
      <c r="H759" s="105"/>
      <c r="I759" s="164"/>
      <c r="J759" s="98"/>
      <c r="K759" s="98"/>
      <c r="L759" s="164"/>
      <c r="M759" s="164"/>
      <c r="N759" s="164"/>
      <c r="O759" s="138"/>
      <c r="P759" s="105"/>
      <c r="Q759" s="169"/>
      <c r="R759" s="160"/>
      <c r="S759" s="105"/>
      <c r="T759" s="160"/>
      <c r="U759" s="160"/>
      <c r="V759" s="105"/>
      <c r="W759" s="160"/>
      <c r="X759" s="160"/>
      <c r="Y759" s="105"/>
      <c r="Z759" s="160"/>
      <c r="AA759" s="160"/>
      <c r="AB759" s="105"/>
      <c r="AC759" s="160"/>
      <c r="AD759" s="160"/>
      <c r="AE759" s="103"/>
      <c r="AF759" s="160"/>
      <c r="AG759" s="160"/>
      <c r="BI759" s="162"/>
      <c r="BJ759" s="158"/>
      <c r="BK759" s="162"/>
      <c r="BL759" s="138"/>
      <c r="BM759" s="160"/>
      <c r="BN759" s="176"/>
      <c r="BO759" s="158"/>
      <c r="BP759" s="160"/>
      <c r="BQ759" s="172"/>
      <c r="CS759" s="166"/>
      <c r="CT759" s="167"/>
      <c r="CU759" s="158"/>
      <c r="CV759" s="158"/>
      <c r="CY759" s="162"/>
      <c r="CZ759" s="162"/>
      <c r="DA759" s="170"/>
      <c r="DB759" s="184"/>
      <c r="DC759" s="170"/>
      <c r="DZ759" s="239"/>
      <c r="EA759" s="158"/>
    </row>
    <row r="760" spans="1:131" hidden="1" x14ac:dyDescent="0.2">
      <c r="A760" s="164"/>
      <c r="B760" s="164"/>
      <c r="C760" s="201"/>
      <c r="D760" s="164"/>
      <c r="E760" s="164"/>
      <c r="F760" s="164"/>
      <c r="G760" s="98"/>
      <c r="H760" s="105"/>
      <c r="I760" s="164"/>
      <c r="J760" s="98"/>
      <c r="K760" s="98"/>
      <c r="L760" s="164"/>
      <c r="M760" s="164"/>
      <c r="N760" s="164"/>
      <c r="O760" s="138"/>
      <c r="P760" s="105"/>
      <c r="Q760" s="169"/>
      <c r="R760" s="160"/>
      <c r="S760" s="105"/>
      <c r="T760" s="160"/>
      <c r="U760" s="160"/>
      <c r="V760" s="105"/>
      <c r="W760" s="160"/>
      <c r="X760" s="160"/>
      <c r="Y760" s="105"/>
      <c r="Z760" s="160"/>
      <c r="AA760" s="160"/>
      <c r="AB760" s="105"/>
      <c r="AC760" s="160"/>
      <c r="AD760" s="160"/>
      <c r="AE760" s="103"/>
      <c r="AF760" s="160"/>
      <c r="AG760" s="160"/>
      <c r="BI760" s="162"/>
      <c r="BJ760" s="158"/>
      <c r="BK760" s="162"/>
      <c r="BL760" s="138"/>
      <c r="BM760" s="160"/>
      <c r="BN760" s="176"/>
      <c r="BO760" s="158"/>
      <c r="BP760" s="160"/>
      <c r="BQ760" s="172"/>
      <c r="CS760" s="166"/>
      <c r="CT760" s="168"/>
      <c r="CU760" s="158"/>
      <c r="CV760" s="158"/>
      <c r="CY760" s="162"/>
      <c r="CZ760" s="162"/>
      <c r="DA760" s="170"/>
      <c r="DB760" s="184"/>
      <c r="DC760" s="170"/>
      <c r="DZ760" s="239"/>
      <c r="EA760" s="158"/>
    </row>
    <row r="761" spans="1:131" hidden="1" x14ac:dyDescent="0.2">
      <c r="A761" s="200"/>
      <c r="B761" s="164"/>
      <c r="C761" s="201"/>
      <c r="D761" s="164"/>
      <c r="E761" s="164"/>
      <c r="F761" s="164"/>
      <c r="G761" s="98"/>
      <c r="H761" s="105"/>
      <c r="I761" s="164"/>
      <c r="J761" s="98"/>
      <c r="K761" s="98"/>
      <c r="L761" s="164"/>
      <c r="M761" s="164"/>
      <c r="N761" s="164"/>
      <c r="O761" s="138"/>
      <c r="P761" s="105"/>
      <c r="Q761" s="169"/>
      <c r="R761" s="160"/>
      <c r="S761" s="105"/>
      <c r="T761" s="160"/>
      <c r="U761" s="160"/>
      <c r="V761" s="105"/>
      <c r="W761" s="160"/>
      <c r="X761" s="160"/>
      <c r="Y761" s="105"/>
      <c r="Z761" s="160"/>
      <c r="AA761" s="160"/>
      <c r="AB761" s="105"/>
      <c r="AC761" s="160"/>
      <c r="AD761" s="160"/>
      <c r="AE761" s="103"/>
      <c r="AF761" s="160"/>
      <c r="AG761" s="160"/>
      <c r="BI761" s="162"/>
      <c r="BJ761" s="158"/>
      <c r="BK761" s="162"/>
      <c r="BL761" s="138"/>
      <c r="BM761" s="160"/>
      <c r="BN761" s="176"/>
      <c r="BO761" s="158"/>
      <c r="BP761" s="160"/>
      <c r="BQ761" s="172"/>
      <c r="CS761" s="166"/>
      <c r="CT761" s="138"/>
      <c r="CU761" s="158"/>
      <c r="CV761" s="158"/>
      <c r="CY761" s="162"/>
      <c r="CZ761" s="162"/>
      <c r="DA761" s="170"/>
      <c r="DB761" s="184"/>
      <c r="DC761" s="170"/>
      <c r="DZ761" s="239"/>
      <c r="EA761" s="158"/>
    </row>
    <row r="762" spans="1:131" hidden="1" x14ac:dyDescent="0.2">
      <c r="A762" s="164"/>
      <c r="B762" s="164"/>
      <c r="C762" s="201"/>
      <c r="D762" s="164"/>
      <c r="E762" s="164"/>
      <c r="F762" s="164"/>
      <c r="G762" s="98"/>
      <c r="H762" s="105"/>
      <c r="I762" s="164"/>
      <c r="J762" s="98"/>
      <c r="K762" s="98"/>
      <c r="L762" s="164"/>
      <c r="M762" s="164"/>
      <c r="N762" s="164"/>
      <c r="O762" s="138"/>
      <c r="P762" s="105"/>
      <c r="Q762" s="169"/>
      <c r="R762" s="160"/>
      <c r="S762" s="105"/>
      <c r="T762" s="160"/>
      <c r="U762" s="160"/>
      <c r="V762" s="105"/>
      <c r="W762" s="160"/>
      <c r="X762" s="160"/>
      <c r="Y762" s="105"/>
      <c r="Z762" s="160"/>
      <c r="AA762" s="160"/>
      <c r="AB762" s="105"/>
      <c r="AC762" s="160"/>
      <c r="AD762" s="160"/>
      <c r="AE762" s="103"/>
      <c r="AF762" s="160"/>
      <c r="AG762" s="160"/>
      <c r="BI762" s="162"/>
      <c r="BJ762" s="158"/>
      <c r="BK762" s="162"/>
      <c r="BL762" s="138"/>
      <c r="BM762" s="160"/>
      <c r="BN762" s="176"/>
      <c r="BO762" s="158"/>
      <c r="BP762" s="160"/>
      <c r="BQ762" s="172"/>
      <c r="CS762" s="166"/>
      <c r="CT762" s="168"/>
      <c r="CU762" s="158"/>
      <c r="CV762" s="158"/>
      <c r="CY762" s="162"/>
      <c r="CZ762" s="162"/>
      <c r="DA762" s="170"/>
      <c r="DB762" s="184"/>
      <c r="DC762" s="170"/>
      <c r="DZ762" s="239"/>
      <c r="EA762" s="158"/>
    </row>
    <row r="763" spans="1:131" hidden="1" x14ac:dyDescent="0.2">
      <c r="A763" s="164"/>
      <c r="B763" s="164"/>
      <c r="C763" s="201"/>
      <c r="D763" s="164"/>
      <c r="E763" s="164"/>
      <c r="F763" s="164"/>
      <c r="G763" s="98"/>
      <c r="H763" s="105"/>
      <c r="I763" s="164"/>
      <c r="J763" s="98"/>
      <c r="K763" s="98"/>
      <c r="L763" s="164"/>
      <c r="M763" s="164"/>
      <c r="N763" s="164"/>
      <c r="O763" s="138"/>
      <c r="P763" s="105"/>
      <c r="Q763" s="169"/>
      <c r="R763" s="160"/>
      <c r="S763" s="105"/>
      <c r="T763" s="160"/>
      <c r="U763" s="160"/>
      <c r="V763" s="105"/>
      <c r="W763" s="160"/>
      <c r="X763" s="160"/>
      <c r="Y763" s="105"/>
      <c r="Z763" s="160"/>
      <c r="AA763" s="160"/>
      <c r="AB763" s="105"/>
      <c r="AC763" s="160"/>
      <c r="AD763" s="160"/>
      <c r="AE763" s="103"/>
      <c r="AF763" s="160"/>
      <c r="AG763" s="160"/>
      <c r="BI763" s="162"/>
      <c r="BJ763" s="158"/>
      <c r="BK763" s="162"/>
      <c r="BL763" s="138"/>
      <c r="BM763" s="160"/>
      <c r="BN763" s="176"/>
      <c r="BO763" s="158"/>
      <c r="BP763" s="160"/>
      <c r="BQ763" s="172"/>
      <c r="CS763" s="166"/>
      <c r="CT763" s="167"/>
      <c r="CU763" s="158"/>
      <c r="CV763" s="158"/>
      <c r="CY763" s="162"/>
      <c r="CZ763" s="162"/>
      <c r="DA763" s="170"/>
      <c r="DB763" s="184"/>
      <c r="DC763" s="170"/>
      <c r="DZ763" s="239"/>
      <c r="EA763" s="158"/>
    </row>
    <row r="764" spans="1:131" hidden="1" x14ac:dyDescent="0.2">
      <c r="A764" s="200"/>
      <c r="B764" s="164"/>
      <c r="C764" s="203"/>
      <c r="D764" s="108"/>
      <c r="E764" s="164"/>
      <c r="F764" s="164"/>
      <c r="G764" s="98"/>
      <c r="H764" s="105"/>
      <c r="I764" s="164"/>
      <c r="J764" s="98"/>
      <c r="K764" s="98"/>
      <c r="L764" s="164"/>
      <c r="M764" s="164"/>
      <c r="N764" s="164"/>
      <c r="O764" s="138"/>
      <c r="P764" s="105"/>
      <c r="Q764" s="169"/>
      <c r="R764" s="160"/>
      <c r="S764" s="105"/>
      <c r="T764" s="160"/>
      <c r="U764" s="160"/>
      <c r="V764" s="105"/>
      <c r="W764" s="160"/>
      <c r="X764" s="160"/>
      <c r="Y764" s="105"/>
      <c r="Z764" s="160"/>
      <c r="AA764" s="160"/>
      <c r="AB764" s="105"/>
      <c r="AC764" s="160"/>
      <c r="AD764" s="160"/>
      <c r="AE764" s="103"/>
      <c r="AF764" s="160"/>
      <c r="AG764" s="160"/>
      <c r="BI764" s="162"/>
      <c r="BJ764" s="158"/>
      <c r="BK764" s="162"/>
      <c r="BL764" s="138"/>
      <c r="BM764" s="160"/>
      <c r="BN764" s="176"/>
      <c r="BO764" s="158"/>
      <c r="BP764" s="160"/>
      <c r="BQ764" s="172"/>
      <c r="CS764" s="166"/>
      <c r="CT764" s="167"/>
      <c r="CU764" s="158"/>
      <c r="CV764" s="158"/>
      <c r="CY764" s="162"/>
      <c r="CZ764" s="162"/>
      <c r="DA764" s="170"/>
      <c r="DB764" s="184"/>
      <c r="DC764" s="170"/>
      <c r="DZ764" s="239"/>
      <c r="EA764" s="158"/>
    </row>
    <row r="765" spans="1:131" hidden="1" x14ac:dyDescent="0.2">
      <c r="A765" s="164"/>
      <c r="B765" s="164"/>
      <c r="C765" s="201"/>
      <c r="D765" s="164"/>
      <c r="E765" s="164"/>
      <c r="F765" s="164"/>
      <c r="G765" s="98"/>
      <c r="H765" s="105"/>
      <c r="I765" s="164"/>
      <c r="J765" s="98"/>
      <c r="K765" s="98"/>
      <c r="L765" s="164"/>
      <c r="M765" s="164"/>
      <c r="N765" s="164"/>
      <c r="O765" s="138"/>
      <c r="P765" s="105"/>
      <c r="Q765" s="169"/>
      <c r="R765" s="160"/>
      <c r="S765" s="105"/>
      <c r="T765" s="160"/>
      <c r="U765" s="160"/>
      <c r="V765" s="105"/>
      <c r="W765" s="160"/>
      <c r="X765" s="160"/>
      <c r="Y765" s="105"/>
      <c r="Z765" s="160"/>
      <c r="AA765" s="160"/>
      <c r="AB765" s="105"/>
      <c r="AC765" s="160"/>
      <c r="AD765" s="160"/>
      <c r="AE765" s="103"/>
      <c r="AF765" s="160"/>
      <c r="AG765" s="160"/>
      <c r="BI765" s="162"/>
      <c r="BJ765" s="158"/>
      <c r="BK765" s="162"/>
      <c r="BL765" s="138"/>
      <c r="BM765" s="160"/>
      <c r="BN765" s="176"/>
      <c r="BO765" s="158"/>
      <c r="BP765" s="160"/>
      <c r="BQ765" s="172"/>
      <c r="CS765" s="166"/>
      <c r="CT765" s="167"/>
      <c r="CU765" s="158"/>
      <c r="CV765" s="158"/>
      <c r="CY765" s="162"/>
      <c r="CZ765" s="162"/>
      <c r="DA765" s="170"/>
      <c r="DB765" s="184"/>
      <c r="DC765" s="170"/>
      <c r="DZ765" s="239"/>
      <c r="EA765" s="158"/>
    </row>
    <row r="766" spans="1:131" hidden="1" x14ac:dyDescent="0.2">
      <c r="A766" s="164"/>
      <c r="B766" s="164"/>
      <c r="C766" s="201"/>
      <c r="D766" s="164"/>
      <c r="E766" s="164"/>
      <c r="F766" s="164"/>
      <c r="G766" s="98"/>
      <c r="H766" s="105"/>
      <c r="I766" s="164"/>
      <c r="J766" s="98"/>
      <c r="K766" s="98"/>
      <c r="L766" s="164"/>
      <c r="M766" s="164"/>
      <c r="N766" s="164"/>
      <c r="O766" s="138"/>
      <c r="P766" s="105"/>
      <c r="Q766" s="169"/>
      <c r="R766" s="160"/>
      <c r="S766" s="105"/>
      <c r="T766" s="160"/>
      <c r="U766" s="160"/>
      <c r="V766" s="105"/>
      <c r="W766" s="160"/>
      <c r="X766" s="160"/>
      <c r="Y766" s="105"/>
      <c r="Z766" s="160"/>
      <c r="AA766" s="160"/>
      <c r="AB766" s="105"/>
      <c r="AC766" s="160"/>
      <c r="AD766" s="160"/>
      <c r="AE766" s="103"/>
      <c r="AF766" s="160"/>
      <c r="AG766" s="160"/>
      <c r="BI766" s="162"/>
      <c r="BJ766" s="158"/>
      <c r="BK766" s="162"/>
      <c r="BL766" s="138"/>
      <c r="BM766" s="160"/>
      <c r="BN766" s="176"/>
      <c r="BO766" s="158"/>
      <c r="BP766" s="160"/>
      <c r="BQ766" s="172"/>
      <c r="CS766" s="166"/>
      <c r="CT766" s="167"/>
      <c r="CU766" s="158"/>
      <c r="CV766" s="158"/>
      <c r="CY766" s="162"/>
      <c r="CZ766" s="162"/>
      <c r="DA766" s="170"/>
      <c r="DB766" s="184"/>
      <c r="DC766" s="170"/>
      <c r="DZ766" s="239"/>
      <c r="EA766" s="158"/>
    </row>
    <row r="767" spans="1:131" hidden="1" x14ac:dyDescent="0.2">
      <c r="A767" s="202"/>
      <c r="B767" s="164"/>
      <c r="C767" s="201"/>
      <c r="D767" s="164"/>
      <c r="E767" s="164"/>
      <c r="F767" s="164"/>
      <c r="G767" s="98"/>
      <c r="H767" s="105"/>
      <c r="I767" s="164"/>
      <c r="J767" s="98"/>
      <c r="K767" s="98"/>
      <c r="L767" s="164"/>
      <c r="M767" s="164"/>
      <c r="N767" s="164"/>
      <c r="O767" s="138"/>
      <c r="P767" s="105"/>
      <c r="Q767" s="169"/>
      <c r="R767" s="160"/>
      <c r="S767" s="105"/>
      <c r="T767" s="160"/>
      <c r="U767" s="160"/>
      <c r="V767" s="105"/>
      <c r="W767" s="160"/>
      <c r="X767" s="160"/>
      <c r="Y767" s="105"/>
      <c r="Z767" s="160"/>
      <c r="AA767" s="160"/>
      <c r="AB767" s="105"/>
      <c r="AC767" s="160"/>
      <c r="AD767" s="160"/>
      <c r="AE767" s="103"/>
      <c r="AF767" s="160"/>
      <c r="AG767" s="160"/>
      <c r="BI767" s="162"/>
      <c r="BJ767" s="158"/>
      <c r="BK767" s="162"/>
      <c r="BL767" s="138"/>
      <c r="BM767" s="160"/>
      <c r="BN767" s="176"/>
      <c r="BO767" s="158"/>
      <c r="BP767" s="160"/>
      <c r="BQ767" s="172"/>
      <c r="CS767" s="166"/>
      <c r="CT767" s="167"/>
      <c r="CU767" s="158"/>
      <c r="CV767" s="158"/>
      <c r="CY767" s="162"/>
      <c r="CZ767" s="162"/>
      <c r="DA767" s="170"/>
      <c r="DB767" s="184"/>
      <c r="DC767" s="170"/>
      <c r="DZ767" s="239"/>
      <c r="EA767" s="180"/>
    </row>
    <row r="768" spans="1:131" hidden="1" x14ac:dyDescent="0.2">
      <c r="A768" s="200"/>
      <c r="B768" s="164"/>
      <c r="C768" s="203"/>
      <c r="D768" s="108"/>
      <c r="E768" s="164"/>
      <c r="F768" s="108"/>
      <c r="G768" s="98"/>
      <c r="H768" s="105"/>
      <c r="I768" s="164"/>
      <c r="J768" s="98"/>
      <c r="K768" s="98"/>
      <c r="L768" s="164"/>
      <c r="M768" s="164"/>
      <c r="N768" s="164"/>
      <c r="O768" s="138"/>
      <c r="P768" s="105"/>
      <c r="Q768" s="169"/>
      <c r="R768" s="160"/>
      <c r="S768" s="105"/>
      <c r="T768" s="160"/>
      <c r="U768" s="160"/>
      <c r="V768" s="105"/>
      <c r="W768" s="160"/>
      <c r="X768" s="160"/>
      <c r="Y768" s="105"/>
      <c r="Z768" s="160"/>
      <c r="AA768" s="160"/>
      <c r="AB768" s="105"/>
      <c r="AC768" s="160"/>
      <c r="AD768" s="160"/>
      <c r="AE768" s="103"/>
      <c r="AF768" s="160"/>
      <c r="AG768" s="160"/>
      <c r="BI768" s="162"/>
      <c r="BJ768" s="158"/>
      <c r="BK768" s="162"/>
      <c r="BL768" s="138"/>
      <c r="BM768" s="160"/>
      <c r="BN768" s="176"/>
      <c r="BO768" s="158"/>
      <c r="BP768" s="160"/>
      <c r="BQ768" s="172"/>
      <c r="CS768" s="166"/>
      <c r="CT768" s="168"/>
      <c r="CU768" s="158"/>
      <c r="CV768" s="158"/>
      <c r="CY768" s="162"/>
      <c r="CZ768" s="162"/>
      <c r="DA768" s="170"/>
      <c r="DB768" s="184"/>
      <c r="DC768" s="170"/>
      <c r="DZ768" s="239"/>
      <c r="EA768" s="180"/>
    </row>
    <row r="769" spans="1:131" hidden="1" x14ac:dyDescent="0.2">
      <c r="A769" s="164"/>
      <c r="B769" s="164"/>
      <c r="C769" s="201"/>
      <c r="D769" s="164"/>
      <c r="E769" s="164"/>
      <c r="F769" s="164"/>
      <c r="G769" s="98"/>
      <c r="H769" s="105"/>
      <c r="I769" s="164"/>
      <c r="J769" s="98"/>
      <c r="K769" s="98"/>
      <c r="L769" s="164"/>
      <c r="M769" s="164"/>
      <c r="N769" s="164"/>
      <c r="O769" s="138"/>
      <c r="P769" s="105"/>
      <c r="Q769" s="169"/>
      <c r="R769" s="160"/>
      <c r="S769" s="105"/>
      <c r="T769" s="160"/>
      <c r="U769" s="160"/>
      <c r="V769" s="105"/>
      <c r="W769" s="160"/>
      <c r="X769" s="160"/>
      <c r="Y769" s="105"/>
      <c r="Z769" s="160"/>
      <c r="AA769" s="160"/>
      <c r="AB769" s="105"/>
      <c r="AC769" s="160"/>
      <c r="AD769" s="160"/>
      <c r="AE769" s="103"/>
      <c r="AF769" s="160"/>
      <c r="AG769" s="160"/>
      <c r="BI769" s="162"/>
      <c r="BJ769" s="158"/>
      <c r="BK769" s="162"/>
      <c r="BL769" s="138"/>
      <c r="BM769" s="160"/>
      <c r="BN769" s="176"/>
      <c r="BO769" s="158"/>
      <c r="BP769" s="160"/>
      <c r="BQ769" s="172"/>
      <c r="CS769" s="166"/>
      <c r="CT769" s="99"/>
      <c r="CU769" s="158"/>
      <c r="CV769" s="158"/>
      <c r="CY769" s="162"/>
      <c r="CZ769" s="162"/>
      <c r="DA769" s="170"/>
      <c r="DB769" s="184"/>
      <c r="DC769" s="170"/>
      <c r="DZ769" s="239"/>
      <c r="EA769" s="180"/>
    </row>
    <row r="770" spans="1:131" hidden="1" x14ac:dyDescent="0.2">
      <c r="A770" s="164"/>
      <c r="B770" s="164"/>
      <c r="C770" s="201"/>
      <c r="D770" s="164"/>
      <c r="E770" s="164"/>
      <c r="F770" s="164"/>
      <c r="G770" s="98"/>
      <c r="H770" s="105"/>
      <c r="I770" s="164"/>
      <c r="J770" s="98"/>
      <c r="K770" s="98"/>
      <c r="L770" s="164"/>
      <c r="M770" s="164"/>
      <c r="N770" s="164"/>
      <c r="O770" s="138"/>
      <c r="P770" s="105"/>
      <c r="Q770" s="169"/>
      <c r="R770" s="160"/>
      <c r="S770" s="105"/>
      <c r="T770" s="160"/>
      <c r="U770" s="160"/>
      <c r="V770" s="105"/>
      <c r="W770" s="160"/>
      <c r="X770" s="160"/>
      <c r="Y770" s="105"/>
      <c r="Z770" s="160"/>
      <c r="AA770" s="160"/>
      <c r="AB770" s="105"/>
      <c r="AC770" s="160"/>
      <c r="AD770" s="160"/>
      <c r="AE770" s="103"/>
      <c r="AF770" s="160"/>
      <c r="AG770" s="160"/>
      <c r="BI770" s="162"/>
      <c r="BJ770" s="158"/>
      <c r="BK770" s="162"/>
      <c r="BL770" s="138"/>
      <c r="BM770" s="160"/>
      <c r="BN770" s="176"/>
      <c r="BO770" s="158"/>
      <c r="BP770" s="160"/>
      <c r="BQ770" s="172"/>
      <c r="CS770" s="166"/>
      <c r="CT770" s="168"/>
      <c r="CU770" s="158"/>
      <c r="CV770" s="158"/>
      <c r="CY770" s="162"/>
      <c r="CZ770" s="162"/>
      <c r="DA770" s="170"/>
      <c r="DB770" s="184"/>
      <c r="DC770" s="170"/>
      <c r="DZ770" s="239"/>
      <c r="EA770" s="180"/>
    </row>
    <row r="771" spans="1:131" hidden="1" x14ac:dyDescent="0.2">
      <c r="A771" s="164"/>
      <c r="B771" s="164"/>
      <c r="C771" s="201"/>
      <c r="D771" s="164"/>
      <c r="E771" s="164"/>
      <c r="F771" s="164"/>
      <c r="G771" s="98"/>
      <c r="H771" s="105"/>
      <c r="I771" s="164"/>
      <c r="J771" s="98"/>
      <c r="K771" s="98"/>
      <c r="L771" s="164"/>
      <c r="M771" s="164"/>
      <c r="N771" s="164"/>
      <c r="O771" s="138"/>
      <c r="P771" s="105"/>
      <c r="Q771" s="169"/>
      <c r="R771" s="160"/>
      <c r="S771" s="105"/>
      <c r="T771" s="160"/>
      <c r="U771" s="160"/>
      <c r="V771" s="105"/>
      <c r="W771" s="160"/>
      <c r="X771" s="160"/>
      <c r="Y771" s="105"/>
      <c r="Z771" s="160"/>
      <c r="AA771" s="160"/>
      <c r="AB771" s="105"/>
      <c r="AC771" s="160"/>
      <c r="AD771" s="160"/>
      <c r="AE771" s="103"/>
      <c r="AF771" s="160"/>
      <c r="AG771" s="160"/>
      <c r="BI771" s="162"/>
      <c r="BJ771" s="158"/>
      <c r="BK771" s="162"/>
      <c r="BL771" s="138"/>
      <c r="BM771" s="160"/>
      <c r="BN771" s="176"/>
      <c r="BO771" s="158"/>
      <c r="BP771" s="160"/>
      <c r="BQ771" s="172"/>
      <c r="CS771" s="166"/>
      <c r="CT771" s="167"/>
      <c r="CU771" s="158"/>
      <c r="CV771" s="158"/>
      <c r="CY771" s="162"/>
      <c r="CZ771" s="162"/>
      <c r="DA771" s="170"/>
      <c r="DB771" s="184"/>
      <c r="DC771" s="170"/>
      <c r="DZ771" s="239"/>
      <c r="EA771" s="180"/>
    </row>
    <row r="772" spans="1:131" hidden="1" x14ac:dyDescent="0.2">
      <c r="A772" s="200"/>
      <c r="B772" s="164"/>
      <c r="C772" s="201"/>
      <c r="D772" s="164"/>
      <c r="E772" s="164"/>
      <c r="F772" s="164"/>
      <c r="G772" s="98"/>
      <c r="H772" s="105"/>
      <c r="I772" s="164"/>
      <c r="J772" s="98"/>
      <c r="K772" s="98"/>
      <c r="L772" s="164"/>
      <c r="M772" s="164"/>
      <c r="N772" s="164"/>
      <c r="O772" s="138"/>
      <c r="P772" s="105"/>
      <c r="Q772" s="169"/>
      <c r="R772" s="160"/>
      <c r="S772" s="105"/>
      <c r="T772" s="160"/>
      <c r="U772" s="160"/>
      <c r="V772" s="105"/>
      <c r="W772" s="160"/>
      <c r="X772" s="160"/>
      <c r="Y772" s="105"/>
      <c r="Z772" s="160"/>
      <c r="AA772" s="160"/>
      <c r="AB772" s="105"/>
      <c r="AC772" s="160"/>
      <c r="AD772" s="160"/>
      <c r="AE772" s="103"/>
      <c r="AF772" s="160"/>
      <c r="AG772" s="160"/>
      <c r="BI772" s="162"/>
      <c r="BJ772" s="158"/>
      <c r="BK772" s="162"/>
      <c r="BL772" s="138"/>
      <c r="BM772" s="160"/>
      <c r="BN772" s="176"/>
      <c r="BO772" s="158"/>
      <c r="BP772" s="160"/>
      <c r="BQ772" s="172"/>
      <c r="CS772" s="166"/>
      <c r="CT772" s="168"/>
      <c r="CU772" s="158"/>
      <c r="CV772" s="158"/>
      <c r="CY772" s="162"/>
      <c r="CZ772" s="162"/>
      <c r="DA772" s="170"/>
      <c r="DB772" s="184"/>
      <c r="DC772" s="170"/>
      <c r="DZ772" s="239"/>
      <c r="EA772" s="180"/>
    </row>
    <row r="773" spans="1:131" hidden="1" x14ac:dyDescent="0.2">
      <c r="A773" s="164"/>
      <c r="B773" s="164"/>
      <c r="C773" s="201"/>
      <c r="D773" s="164"/>
      <c r="E773" s="164"/>
      <c r="F773" s="164"/>
      <c r="G773" s="98"/>
      <c r="H773" s="105"/>
      <c r="I773" s="164"/>
      <c r="J773" s="98"/>
      <c r="K773" s="98"/>
      <c r="L773" s="164"/>
      <c r="M773" s="164"/>
      <c r="N773" s="164"/>
      <c r="O773" s="138"/>
      <c r="P773" s="105"/>
      <c r="Q773" s="169"/>
      <c r="R773" s="160"/>
      <c r="S773" s="105"/>
      <c r="T773" s="160"/>
      <c r="U773" s="160"/>
      <c r="V773" s="105"/>
      <c r="W773" s="160"/>
      <c r="X773" s="160"/>
      <c r="Y773" s="105"/>
      <c r="Z773" s="160"/>
      <c r="AA773" s="160"/>
      <c r="AB773" s="105"/>
      <c r="AC773" s="160"/>
      <c r="AD773" s="160"/>
      <c r="AE773" s="103"/>
      <c r="AF773" s="160"/>
      <c r="AG773" s="160"/>
      <c r="BI773" s="162"/>
      <c r="BJ773" s="158"/>
      <c r="BK773" s="162"/>
      <c r="BL773" s="138"/>
      <c r="BM773" s="160"/>
      <c r="BN773" s="176"/>
      <c r="BO773" s="158"/>
      <c r="BP773" s="160"/>
      <c r="BQ773" s="172"/>
      <c r="CS773" s="166"/>
      <c r="CT773" s="168"/>
      <c r="CU773" s="158"/>
      <c r="CV773" s="158"/>
      <c r="CY773" s="162"/>
      <c r="CZ773" s="162"/>
      <c r="DA773" s="170"/>
      <c r="DB773" s="184"/>
      <c r="DC773" s="170"/>
      <c r="DZ773" s="239"/>
      <c r="EA773" s="180"/>
    </row>
    <row r="774" spans="1:131" hidden="1" x14ac:dyDescent="0.2">
      <c r="A774" s="164"/>
      <c r="B774" s="164"/>
      <c r="C774" s="201"/>
      <c r="D774" s="164"/>
      <c r="E774" s="164"/>
      <c r="F774" s="164"/>
      <c r="G774" s="98"/>
      <c r="H774" s="105"/>
      <c r="I774" s="164"/>
      <c r="J774" s="98"/>
      <c r="K774" s="98"/>
      <c r="L774" s="164"/>
      <c r="M774" s="164"/>
      <c r="N774" s="164"/>
      <c r="O774" s="138"/>
      <c r="P774" s="105"/>
      <c r="Q774" s="169"/>
      <c r="R774" s="160"/>
      <c r="S774" s="105"/>
      <c r="T774" s="160"/>
      <c r="U774" s="160"/>
      <c r="V774" s="105"/>
      <c r="W774" s="160"/>
      <c r="X774" s="160"/>
      <c r="Y774" s="105"/>
      <c r="Z774" s="160"/>
      <c r="AA774" s="160"/>
      <c r="AB774" s="105"/>
      <c r="AC774" s="160"/>
      <c r="AD774" s="160"/>
      <c r="AE774" s="103"/>
      <c r="AF774" s="160"/>
      <c r="AG774" s="160"/>
      <c r="BI774" s="162"/>
      <c r="BJ774" s="158"/>
      <c r="BK774" s="162"/>
      <c r="BL774" s="138"/>
      <c r="BM774" s="160"/>
      <c r="BN774" s="176"/>
      <c r="BO774" s="158"/>
      <c r="BP774" s="160"/>
      <c r="BQ774" s="172"/>
      <c r="CS774" s="166"/>
      <c r="CT774" s="168"/>
      <c r="CU774" s="158"/>
      <c r="CV774" s="158"/>
      <c r="CY774" s="162"/>
      <c r="CZ774" s="162"/>
      <c r="DA774" s="170"/>
      <c r="DB774" s="184"/>
      <c r="DC774" s="170"/>
      <c r="DZ774" s="239"/>
      <c r="EA774" s="180"/>
    </row>
    <row r="775" spans="1:131" hidden="1" x14ac:dyDescent="0.2">
      <c r="A775" s="108"/>
      <c r="B775" s="164"/>
      <c r="C775" s="201"/>
      <c r="D775" s="164"/>
      <c r="E775" s="164"/>
      <c r="F775" s="164"/>
      <c r="G775" s="98"/>
      <c r="H775" s="105"/>
      <c r="I775" s="164"/>
      <c r="J775" s="98"/>
      <c r="K775" s="98"/>
      <c r="L775" s="164"/>
      <c r="M775" s="164"/>
      <c r="N775" s="164"/>
      <c r="O775" s="138"/>
      <c r="P775" s="105"/>
      <c r="Q775" s="169"/>
      <c r="R775" s="160"/>
      <c r="S775" s="105"/>
      <c r="T775" s="160"/>
      <c r="U775" s="160"/>
      <c r="V775" s="105"/>
      <c r="W775" s="160"/>
      <c r="X775" s="160"/>
      <c r="Y775" s="105"/>
      <c r="Z775" s="160"/>
      <c r="AA775" s="160"/>
      <c r="AB775" s="105"/>
      <c r="AC775" s="160"/>
      <c r="AD775" s="160"/>
      <c r="AE775" s="103"/>
      <c r="AF775" s="160"/>
      <c r="AG775" s="160"/>
      <c r="BI775" s="162"/>
      <c r="BJ775" s="158"/>
      <c r="BK775" s="162"/>
      <c r="BL775" s="138"/>
      <c r="BM775" s="160"/>
      <c r="BN775" s="176"/>
      <c r="BO775" s="158"/>
      <c r="BP775" s="160"/>
      <c r="BQ775" s="172"/>
      <c r="CS775" s="166"/>
      <c r="CT775" s="167"/>
      <c r="CU775" s="158"/>
      <c r="CV775" s="158"/>
      <c r="CY775" s="162"/>
      <c r="CZ775" s="162"/>
      <c r="DA775" s="170"/>
      <c r="DB775" s="184"/>
      <c r="DC775" s="170"/>
      <c r="DZ775" s="239"/>
      <c r="EA775" s="180"/>
    </row>
    <row r="776" spans="1:131" hidden="1" x14ac:dyDescent="0.2">
      <c r="A776" s="200"/>
      <c r="B776" s="164"/>
      <c r="C776" s="203"/>
      <c r="D776" s="108"/>
      <c r="E776" s="164"/>
      <c r="F776" s="164"/>
      <c r="G776" s="98"/>
      <c r="H776" s="105"/>
      <c r="I776" s="164"/>
      <c r="J776" s="98"/>
      <c r="K776" s="98"/>
      <c r="L776" s="164"/>
      <c r="M776" s="164"/>
      <c r="N776" s="164"/>
      <c r="O776" s="138"/>
      <c r="P776" s="105"/>
      <c r="Q776" s="169"/>
      <c r="R776" s="160"/>
      <c r="S776" s="105"/>
      <c r="T776" s="160"/>
      <c r="U776" s="160"/>
      <c r="V776" s="105"/>
      <c r="W776" s="160"/>
      <c r="X776" s="160"/>
      <c r="Y776" s="105"/>
      <c r="Z776" s="160"/>
      <c r="AA776" s="160"/>
      <c r="AB776" s="105"/>
      <c r="AC776" s="160"/>
      <c r="AD776" s="160"/>
      <c r="AE776" s="103"/>
      <c r="AF776" s="160"/>
      <c r="AG776" s="160"/>
      <c r="BI776" s="162"/>
      <c r="BJ776" s="158"/>
      <c r="BK776" s="162"/>
      <c r="BL776" s="138"/>
      <c r="BM776" s="160"/>
      <c r="BN776" s="176"/>
      <c r="BO776" s="158"/>
      <c r="BP776" s="160"/>
      <c r="BQ776" s="172"/>
      <c r="CS776" s="166"/>
      <c r="CT776" s="168"/>
      <c r="CU776" s="158"/>
      <c r="CV776" s="158"/>
      <c r="CY776" s="162"/>
      <c r="CZ776" s="162"/>
      <c r="DA776" s="170"/>
      <c r="DB776" s="184"/>
      <c r="DC776" s="170"/>
      <c r="DZ776" s="239"/>
      <c r="EA776" s="180"/>
    </row>
    <row r="777" spans="1:131" hidden="1" x14ac:dyDescent="0.2">
      <c r="A777" s="164"/>
      <c r="B777" s="164"/>
      <c r="C777" s="201"/>
      <c r="D777" s="164"/>
      <c r="E777" s="164"/>
      <c r="F777" s="164"/>
      <c r="G777" s="98"/>
      <c r="H777" s="105"/>
      <c r="I777" s="164"/>
      <c r="J777" s="98"/>
      <c r="K777" s="98"/>
      <c r="L777" s="164"/>
      <c r="M777" s="164"/>
      <c r="N777" s="164"/>
      <c r="O777" s="138"/>
      <c r="P777" s="105"/>
      <c r="Q777" s="169"/>
      <c r="R777" s="160"/>
      <c r="S777" s="105"/>
      <c r="T777" s="160"/>
      <c r="U777" s="160"/>
      <c r="V777" s="105"/>
      <c r="W777" s="160"/>
      <c r="X777" s="160"/>
      <c r="Y777" s="105"/>
      <c r="Z777" s="160"/>
      <c r="AA777" s="160"/>
      <c r="AB777" s="105"/>
      <c r="AC777" s="160"/>
      <c r="AD777" s="160"/>
      <c r="AE777" s="103"/>
      <c r="AF777" s="160"/>
      <c r="AG777" s="160"/>
      <c r="BI777" s="162"/>
      <c r="BJ777" s="158"/>
      <c r="BK777" s="162"/>
      <c r="BL777" s="138"/>
      <c r="BM777" s="160"/>
      <c r="BN777" s="176"/>
      <c r="BO777" s="158"/>
      <c r="BP777" s="160"/>
      <c r="BQ777" s="172"/>
      <c r="CS777" s="166"/>
      <c r="CT777" s="168"/>
      <c r="CU777" s="158"/>
      <c r="CV777" s="158"/>
      <c r="CY777" s="162"/>
      <c r="CZ777" s="162"/>
      <c r="DA777" s="170"/>
      <c r="DB777" s="184"/>
      <c r="DC777" s="170"/>
      <c r="DZ777" s="239"/>
      <c r="EA777" s="180"/>
    </row>
    <row r="778" spans="1:131" hidden="1" x14ac:dyDescent="0.2">
      <c r="A778" s="164"/>
      <c r="B778" s="164"/>
      <c r="C778" s="201"/>
      <c r="D778" s="164"/>
      <c r="E778" s="164"/>
      <c r="F778" s="164"/>
      <c r="G778" s="98"/>
      <c r="H778" s="105"/>
      <c r="I778" s="164"/>
      <c r="J778" s="98"/>
      <c r="K778" s="98"/>
      <c r="L778" s="164"/>
      <c r="M778" s="164"/>
      <c r="N778" s="164"/>
      <c r="O778" s="138"/>
      <c r="P778" s="105"/>
      <c r="Q778" s="169"/>
      <c r="R778" s="160"/>
      <c r="S778" s="105"/>
      <c r="T778" s="160"/>
      <c r="U778" s="160"/>
      <c r="V778" s="105"/>
      <c r="W778" s="160"/>
      <c r="X778" s="160"/>
      <c r="Y778" s="105"/>
      <c r="Z778" s="160"/>
      <c r="AA778" s="160"/>
      <c r="AB778" s="105"/>
      <c r="AC778" s="160"/>
      <c r="AD778" s="160"/>
      <c r="AE778" s="103"/>
      <c r="AF778" s="160"/>
      <c r="AG778" s="160"/>
      <c r="BI778" s="162"/>
      <c r="BJ778" s="158"/>
      <c r="BK778" s="162"/>
      <c r="BL778" s="138"/>
      <c r="BM778" s="160"/>
      <c r="BN778" s="176"/>
      <c r="BO778" s="158"/>
      <c r="BP778" s="160"/>
      <c r="BQ778" s="172"/>
      <c r="CS778" s="166"/>
      <c r="CT778" s="167"/>
      <c r="CU778" s="158"/>
      <c r="CV778" s="158"/>
      <c r="CY778" s="162"/>
      <c r="CZ778" s="162"/>
      <c r="DA778" s="170"/>
      <c r="DB778" s="184"/>
      <c r="DC778" s="170"/>
      <c r="DZ778" s="239"/>
      <c r="EA778" s="158"/>
    </row>
    <row r="779" spans="1:131" hidden="1" x14ac:dyDescent="0.2">
      <c r="A779" s="164"/>
      <c r="B779" s="164"/>
      <c r="C779" s="203"/>
      <c r="D779" s="108"/>
      <c r="E779" s="164"/>
      <c r="F779" s="164"/>
      <c r="G779" s="98"/>
      <c r="H779" s="105"/>
      <c r="I779" s="164"/>
      <c r="J779" s="98"/>
      <c r="K779" s="98"/>
      <c r="L779" s="164"/>
      <c r="M779" s="164"/>
      <c r="N779" s="164"/>
      <c r="O779" s="138"/>
      <c r="P779" s="105"/>
      <c r="Q779" s="169"/>
      <c r="R779" s="160"/>
      <c r="S779" s="105"/>
      <c r="T779" s="160"/>
      <c r="U779" s="160"/>
      <c r="V779" s="105"/>
      <c r="W779" s="160"/>
      <c r="X779" s="160"/>
      <c r="Y779" s="105"/>
      <c r="Z779" s="160"/>
      <c r="AA779" s="160"/>
      <c r="AB779" s="105"/>
      <c r="AC779" s="160"/>
      <c r="AD779" s="160"/>
      <c r="AE779" s="103"/>
      <c r="AF779" s="160"/>
      <c r="AG779" s="160"/>
      <c r="BI779" s="162"/>
      <c r="BJ779" s="158"/>
      <c r="BK779" s="162"/>
      <c r="BL779" s="138"/>
      <c r="BM779" s="160"/>
      <c r="BN779" s="176"/>
      <c r="BO779" s="158"/>
      <c r="BP779" s="160"/>
      <c r="BQ779" s="172"/>
      <c r="CS779" s="166"/>
      <c r="CT779" s="196"/>
      <c r="CU779" s="158"/>
      <c r="CV779" s="158"/>
      <c r="CY779" s="162"/>
      <c r="CZ779" s="162"/>
      <c r="DA779" s="170"/>
      <c r="DB779" s="184"/>
      <c r="DC779" s="170"/>
      <c r="DZ779" s="239"/>
      <c r="EA779" s="158"/>
    </row>
    <row r="780" spans="1:131" hidden="1" x14ac:dyDescent="0.2">
      <c r="A780" s="164"/>
      <c r="B780" s="164"/>
      <c r="C780" s="201"/>
      <c r="D780" s="164"/>
      <c r="E780" s="164"/>
      <c r="F780" s="164"/>
      <c r="G780" s="98"/>
      <c r="H780" s="105"/>
      <c r="I780" s="164"/>
      <c r="J780" s="98"/>
      <c r="K780" s="98"/>
      <c r="L780" s="164"/>
      <c r="M780" s="164"/>
      <c r="N780" s="164"/>
      <c r="O780" s="138"/>
      <c r="P780" s="105"/>
      <c r="Q780" s="169"/>
      <c r="R780" s="160"/>
      <c r="S780" s="105"/>
      <c r="T780" s="160"/>
      <c r="U780" s="160"/>
      <c r="V780" s="105"/>
      <c r="W780" s="160"/>
      <c r="X780" s="160"/>
      <c r="Y780" s="105"/>
      <c r="Z780" s="160"/>
      <c r="AA780" s="160"/>
      <c r="AB780" s="105"/>
      <c r="AC780" s="160"/>
      <c r="AD780" s="160"/>
      <c r="AE780" s="103"/>
      <c r="AF780" s="160"/>
      <c r="AG780" s="160"/>
      <c r="BI780" s="162"/>
      <c r="BJ780" s="158"/>
      <c r="BK780" s="162"/>
      <c r="BL780" s="138"/>
      <c r="BM780" s="160"/>
      <c r="BN780" s="176"/>
      <c r="BO780" s="158"/>
      <c r="BP780" s="160"/>
      <c r="BQ780" s="172"/>
      <c r="CS780" s="166"/>
      <c r="CT780" s="167"/>
      <c r="CU780" s="158"/>
      <c r="CV780" s="158"/>
      <c r="CY780" s="162"/>
      <c r="CZ780" s="162"/>
      <c r="DA780" s="170"/>
      <c r="DB780" s="184"/>
      <c r="DC780" s="170"/>
      <c r="DZ780" s="239"/>
      <c r="EA780" s="158"/>
    </row>
    <row r="781" spans="1:131" hidden="1" x14ac:dyDescent="0.2">
      <c r="A781" s="200"/>
      <c r="B781" s="164"/>
      <c r="C781" s="203"/>
      <c r="D781" s="108"/>
      <c r="E781" s="164"/>
      <c r="F781" s="164"/>
      <c r="G781" s="98"/>
      <c r="H781" s="105"/>
      <c r="I781" s="164"/>
      <c r="J781" s="98"/>
      <c r="K781" s="98"/>
      <c r="L781" s="164"/>
      <c r="M781" s="164"/>
      <c r="N781" s="164"/>
      <c r="O781" s="138"/>
      <c r="P781" s="105"/>
      <c r="Q781" s="169"/>
      <c r="R781" s="160"/>
      <c r="S781" s="105"/>
      <c r="T781" s="160"/>
      <c r="U781" s="160"/>
      <c r="V781" s="105"/>
      <c r="W781" s="160"/>
      <c r="X781" s="160"/>
      <c r="Y781" s="105"/>
      <c r="Z781" s="160"/>
      <c r="AA781" s="160"/>
      <c r="AB781" s="105"/>
      <c r="AC781" s="160"/>
      <c r="AD781" s="160"/>
      <c r="AE781" s="103"/>
      <c r="AF781" s="160"/>
      <c r="AG781" s="160"/>
      <c r="BI781" s="162"/>
      <c r="BJ781" s="158"/>
      <c r="BK781" s="162"/>
      <c r="BL781" s="138"/>
      <c r="BM781" s="160"/>
      <c r="BN781" s="176"/>
      <c r="BO781" s="158"/>
      <c r="BP781" s="160"/>
      <c r="BQ781" s="172"/>
      <c r="CS781" s="166"/>
      <c r="CT781" s="168"/>
      <c r="CU781" s="158"/>
      <c r="CV781" s="158"/>
      <c r="CY781" s="162"/>
      <c r="CZ781" s="162"/>
      <c r="DA781" s="170"/>
      <c r="DB781" s="184"/>
      <c r="DC781" s="170"/>
      <c r="DZ781" s="239"/>
      <c r="EA781" s="158"/>
    </row>
    <row r="782" spans="1:131" hidden="1" x14ac:dyDescent="0.2">
      <c r="A782" s="164"/>
      <c r="B782" s="164"/>
      <c r="C782" s="201"/>
      <c r="D782" s="164"/>
      <c r="E782" s="164"/>
      <c r="F782" s="164"/>
      <c r="G782" s="98"/>
      <c r="H782" s="105"/>
      <c r="I782" s="164"/>
      <c r="J782" s="98"/>
      <c r="K782" s="98"/>
      <c r="L782" s="164"/>
      <c r="M782" s="164"/>
      <c r="N782" s="164"/>
      <c r="O782" s="138"/>
      <c r="P782" s="105"/>
      <c r="Q782" s="169"/>
      <c r="R782" s="160"/>
      <c r="S782" s="105"/>
      <c r="T782" s="160"/>
      <c r="U782" s="160"/>
      <c r="V782" s="105"/>
      <c r="W782" s="160"/>
      <c r="X782" s="160"/>
      <c r="Y782" s="105"/>
      <c r="Z782" s="160"/>
      <c r="AA782" s="160"/>
      <c r="AB782" s="105"/>
      <c r="AC782" s="160"/>
      <c r="AD782" s="160"/>
      <c r="AE782" s="103"/>
      <c r="AF782" s="160"/>
      <c r="AG782" s="160"/>
      <c r="BI782" s="162"/>
      <c r="BJ782" s="158"/>
      <c r="BK782" s="162"/>
      <c r="BL782" s="138"/>
      <c r="BM782" s="160"/>
      <c r="BN782" s="176"/>
      <c r="BO782" s="158"/>
      <c r="BP782" s="160"/>
      <c r="BQ782" s="172"/>
      <c r="CS782" s="166"/>
      <c r="CT782" s="167"/>
      <c r="CU782" s="158"/>
      <c r="CV782" s="158"/>
      <c r="CY782" s="162"/>
      <c r="CZ782" s="162"/>
      <c r="DA782" s="170"/>
      <c r="DB782" s="184"/>
      <c r="DC782" s="170"/>
      <c r="DZ782" s="239"/>
      <c r="EA782" s="158"/>
    </row>
    <row r="783" spans="1:131" hidden="1" x14ac:dyDescent="0.2">
      <c r="A783" s="200"/>
      <c r="B783" s="164"/>
      <c r="C783" s="201"/>
      <c r="D783" s="164"/>
      <c r="E783" s="164"/>
      <c r="F783" s="164"/>
      <c r="G783" s="98"/>
      <c r="H783" s="105"/>
      <c r="I783" s="164"/>
      <c r="J783" s="98"/>
      <c r="K783" s="98"/>
      <c r="L783" s="164"/>
      <c r="M783" s="164"/>
      <c r="N783" s="164"/>
      <c r="O783" s="138"/>
      <c r="P783" s="105"/>
      <c r="Q783" s="169"/>
      <c r="R783" s="160"/>
      <c r="S783" s="105"/>
      <c r="T783" s="160"/>
      <c r="U783" s="160"/>
      <c r="V783" s="105"/>
      <c r="W783" s="160"/>
      <c r="X783" s="160"/>
      <c r="Y783" s="105"/>
      <c r="Z783" s="160"/>
      <c r="AA783" s="160"/>
      <c r="AB783" s="105"/>
      <c r="AC783" s="160"/>
      <c r="AD783" s="160"/>
      <c r="AE783" s="103"/>
      <c r="AF783" s="160"/>
      <c r="AG783" s="160"/>
      <c r="BI783" s="162"/>
      <c r="BJ783" s="158"/>
      <c r="BK783" s="162"/>
      <c r="BL783" s="138"/>
      <c r="BM783" s="160"/>
      <c r="BN783" s="176"/>
      <c r="BO783" s="158"/>
      <c r="BP783" s="160"/>
      <c r="BQ783" s="172"/>
      <c r="CS783" s="166"/>
      <c r="CT783" s="168"/>
      <c r="CU783" s="158"/>
      <c r="CV783" s="158"/>
      <c r="CY783" s="162"/>
      <c r="CZ783" s="162"/>
      <c r="DA783" s="170"/>
      <c r="DB783" s="184"/>
      <c r="DC783" s="170"/>
      <c r="DZ783" s="239"/>
      <c r="EA783" s="158"/>
    </row>
    <row r="784" spans="1:131" hidden="1" x14ac:dyDescent="0.2">
      <c r="A784" s="164"/>
      <c r="B784" s="164"/>
      <c r="C784" s="201"/>
      <c r="D784" s="164"/>
      <c r="E784" s="164"/>
      <c r="F784" s="164"/>
      <c r="G784" s="98"/>
      <c r="H784" s="105"/>
      <c r="I784" s="164"/>
      <c r="J784" s="98"/>
      <c r="K784" s="98"/>
      <c r="L784" s="164"/>
      <c r="M784" s="164"/>
      <c r="N784" s="164"/>
      <c r="O784" s="138"/>
      <c r="P784" s="105"/>
      <c r="Q784" s="169"/>
      <c r="R784" s="160"/>
      <c r="S784" s="105"/>
      <c r="T784" s="160"/>
      <c r="U784" s="160"/>
      <c r="V784" s="105"/>
      <c r="W784" s="160"/>
      <c r="X784" s="160"/>
      <c r="Y784" s="105"/>
      <c r="Z784" s="160"/>
      <c r="AA784" s="160"/>
      <c r="AB784" s="105"/>
      <c r="AC784" s="160"/>
      <c r="AD784" s="160"/>
      <c r="AE784" s="103"/>
      <c r="AF784" s="160"/>
      <c r="AG784" s="160"/>
      <c r="BI784" s="162"/>
      <c r="BJ784" s="158"/>
      <c r="BK784" s="162"/>
      <c r="BL784" s="138"/>
      <c r="BM784" s="160"/>
      <c r="BN784" s="176"/>
      <c r="BO784" s="158"/>
      <c r="BP784" s="160"/>
      <c r="BQ784" s="172"/>
      <c r="CS784" s="151"/>
      <c r="CT784" s="99"/>
      <c r="CU784" s="158"/>
      <c r="CV784" s="158"/>
      <c r="CY784" s="162"/>
      <c r="CZ784" s="162"/>
      <c r="DA784" s="170"/>
      <c r="DB784" s="184"/>
      <c r="DC784" s="170"/>
      <c r="DZ784" s="239"/>
      <c r="EA784" s="158"/>
    </row>
    <row r="785" spans="1:131" hidden="1" x14ac:dyDescent="0.2">
      <c r="A785" s="202"/>
      <c r="B785" s="164"/>
      <c r="C785" s="201"/>
      <c r="D785" s="164"/>
      <c r="E785" s="164"/>
      <c r="F785" s="164"/>
      <c r="G785" s="98"/>
      <c r="H785" s="105"/>
      <c r="I785" s="164"/>
      <c r="J785" s="98"/>
      <c r="K785" s="98"/>
      <c r="L785" s="164"/>
      <c r="M785" s="164"/>
      <c r="N785" s="164"/>
      <c r="O785" s="138"/>
      <c r="P785" s="105"/>
      <c r="Q785" s="169"/>
      <c r="R785" s="160"/>
      <c r="S785" s="105"/>
      <c r="T785" s="160"/>
      <c r="U785" s="160"/>
      <c r="V785" s="105"/>
      <c r="W785" s="160"/>
      <c r="X785" s="160"/>
      <c r="Y785" s="105"/>
      <c r="Z785" s="160"/>
      <c r="AA785" s="160"/>
      <c r="AB785" s="105"/>
      <c r="AC785" s="160"/>
      <c r="AD785" s="160"/>
      <c r="AE785" s="103"/>
      <c r="AF785" s="160"/>
      <c r="AG785" s="160"/>
      <c r="BI785" s="162"/>
      <c r="BJ785" s="158"/>
      <c r="BK785" s="162"/>
      <c r="BL785" s="138"/>
      <c r="BM785" s="160"/>
      <c r="BN785" s="176"/>
      <c r="BO785" s="158"/>
      <c r="BP785" s="160"/>
      <c r="BQ785" s="172"/>
      <c r="CS785" s="166"/>
      <c r="CT785" s="167"/>
      <c r="CU785" s="158"/>
      <c r="CV785" s="158"/>
      <c r="CY785" s="162"/>
      <c r="CZ785" s="162"/>
      <c r="DA785" s="170"/>
      <c r="DB785" s="184"/>
      <c r="DC785" s="170"/>
      <c r="DZ785" s="239"/>
      <c r="EA785" s="158"/>
    </row>
    <row r="786" spans="1:131" hidden="1" x14ac:dyDescent="0.2">
      <c r="A786" s="108"/>
      <c r="B786" s="164"/>
      <c r="C786" s="201"/>
      <c r="D786" s="164"/>
      <c r="E786" s="164"/>
      <c r="F786" s="164"/>
      <c r="G786" s="98"/>
      <c r="H786" s="105"/>
      <c r="I786" s="164"/>
      <c r="J786" s="98"/>
      <c r="K786" s="98"/>
      <c r="L786" s="164"/>
      <c r="M786" s="164"/>
      <c r="N786" s="164"/>
      <c r="O786" s="138"/>
      <c r="P786" s="105"/>
      <c r="Q786" s="169"/>
      <c r="R786" s="160"/>
      <c r="S786" s="105"/>
      <c r="T786" s="160"/>
      <c r="U786" s="160"/>
      <c r="V786" s="105"/>
      <c r="W786" s="160"/>
      <c r="X786" s="160"/>
      <c r="Y786" s="105"/>
      <c r="Z786" s="160"/>
      <c r="AA786" s="160"/>
      <c r="AB786" s="105"/>
      <c r="AC786" s="160"/>
      <c r="AD786" s="160"/>
      <c r="AE786" s="103"/>
      <c r="AF786" s="160"/>
      <c r="AG786" s="160"/>
      <c r="BI786" s="162"/>
      <c r="BJ786" s="158"/>
      <c r="BK786" s="162"/>
      <c r="BL786" s="138"/>
      <c r="BM786" s="160"/>
      <c r="BN786" s="176"/>
      <c r="BO786" s="158"/>
      <c r="BP786" s="160"/>
      <c r="BQ786" s="172"/>
      <c r="CS786" s="166"/>
      <c r="CT786" s="167"/>
      <c r="CU786" s="158"/>
      <c r="CV786" s="158"/>
      <c r="CY786" s="162"/>
      <c r="CZ786" s="162"/>
      <c r="DA786" s="170"/>
      <c r="DB786" s="184"/>
      <c r="DC786" s="170"/>
      <c r="DZ786" s="239"/>
      <c r="EA786" s="158"/>
    </row>
    <row r="787" spans="1:131" hidden="1" x14ac:dyDescent="0.2">
      <c r="A787" s="200"/>
      <c r="B787" s="164"/>
      <c r="C787" s="201"/>
      <c r="D787" s="164"/>
      <c r="E787" s="164"/>
      <c r="F787" s="164"/>
      <c r="G787" s="98"/>
      <c r="H787" s="105"/>
      <c r="I787" s="164"/>
      <c r="J787" s="98"/>
      <c r="K787" s="98"/>
      <c r="L787" s="164"/>
      <c r="M787" s="164"/>
      <c r="N787" s="164"/>
      <c r="O787" s="138"/>
      <c r="P787" s="105"/>
      <c r="Q787" s="169"/>
      <c r="R787" s="160"/>
      <c r="S787" s="105"/>
      <c r="T787" s="160"/>
      <c r="U787" s="160"/>
      <c r="V787" s="105"/>
      <c r="W787" s="160"/>
      <c r="X787" s="160"/>
      <c r="Y787" s="105"/>
      <c r="Z787" s="160"/>
      <c r="AA787" s="160"/>
      <c r="AB787" s="105"/>
      <c r="AC787" s="160"/>
      <c r="AD787" s="160"/>
      <c r="AE787" s="103"/>
      <c r="AF787" s="160"/>
      <c r="AG787" s="160"/>
      <c r="BI787" s="162"/>
      <c r="BJ787" s="158"/>
      <c r="BK787" s="162"/>
      <c r="BL787" s="138"/>
      <c r="BM787" s="160"/>
      <c r="BN787" s="176"/>
      <c r="BO787" s="158"/>
      <c r="BP787" s="160"/>
      <c r="BQ787" s="172"/>
      <c r="CS787" s="166"/>
      <c r="CT787" s="99"/>
      <c r="CU787" s="158"/>
      <c r="CV787" s="158"/>
      <c r="CY787" s="162"/>
      <c r="CZ787" s="162"/>
      <c r="DA787" s="170"/>
      <c r="DB787" s="184"/>
      <c r="DC787" s="170"/>
      <c r="DZ787" s="239"/>
      <c r="EA787" s="158"/>
    </row>
    <row r="788" spans="1:131" hidden="1" x14ac:dyDescent="0.2">
      <c r="A788" s="200"/>
      <c r="B788" s="164"/>
      <c r="C788" s="201"/>
      <c r="D788" s="164"/>
      <c r="E788" s="164"/>
      <c r="F788" s="164"/>
      <c r="G788" s="98"/>
      <c r="H788" s="105"/>
      <c r="I788" s="164"/>
      <c r="J788" s="98"/>
      <c r="K788" s="98"/>
      <c r="L788" s="164"/>
      <c r="M788" s="164"/>
      <c r="N788" s="164"/>
      <c r="O788" s="138"/>
      <c r="P788" s="105"/>
      <c r="Q788" s="169"/>
      <c r="R788" s="160"/>
      <c r="S788" s="105"/>
      <c r="T788" s="160"/>
      <c r="U788" s="160"/>
      <c r="V788" s="105"/>
      <c r="W788" s="160"/>
      <c r="X788" s="160"/>
      <c r="Y788" s="105"/>
      <c r="Z788" s="160"/>
      <c r="AA788" s="160"/>
      <c r="AB788" s="105"/>
      <c r="AC788" s="160"/>
      <c r="AD788" s="160"/>
      <c r="AE788" s="103"/>
      <c r="AF788" s="160"/>
      <c r="AG788" s="160"/>
      <c r="BI788" s="162"/>
      <c r="BJ788" s="158"/>
      <c r="BK788" s="162"/>
      <c r="BL788" s="138"/>
      <c r="BM788" s="160"/>
      <c r="BN788" s="176"/>
      <c r="BO788" s="158"/>
      <c r="BP788" s="160"/>
      <c r="BQ788" s="172"/>
      <c r="CS788" s="166"/>
      <c r="CT788" s="167"/>
      <c r="CU788" s="158"/>
      <c r="CV788" s="158"/>
      <c r="CY788" s="162"/>
      <c r="CZ788" s="162"/>
      <c r="DA788" s="170"/>
      <c r="DB788" s="184"/>
      <c r="DC788" s="170"/>
      <c r="DZ788" s="239"/>
      <c r="EA788" s="158"/>
    </row>
    <row r="789" spans="1:131" hidden="1" x14ac:dyDescent="0.2">
      <c r="A789" s="200"/>
      <c r="B789" s="164"/>
      <c r="C789" s="201"/>
      <c r="D789" s="164"/>
      <c r="E789" s="164"/>
      <c r="F789" s="164"/>
      <c r="G789" s="98"/>
      <c r="H789" s="105"/>
      <c r="I789" s="164"/>
      <c r="J789" s="98"/>
      <c r="K789" s="98"/>
      <c r="L789" s="164"/>
      <c r="M789" s="164"/>
      <c r="N789" s="164"/>
      <c r="O789" s="138"/>
      <c r="P789" s="105"/>
      <c r="Q789" s="169"/>
      <c r="R789" s="160"/>
      <c r="S789" s="105"/>
      <c r="T789" s="160"/>
      <c r="U789" s="160"/>
      <c r="V789" s="105"/>
      <c r="W789" s="160"/>
      <c r="X789" s="160"/>
      <c r="Y789" s="105"/>
      <c r="Z789" s="160"/>
      <c r="AA789" s="160"/>
      <c r="AB789" s="105"/>
      <c r="AC789" s="160"/>
      <c r="AD789" s="160"/>
      <c r="AE789" s="103"/>
      <c r="AF789" s="160"/>
      <c r="AG789" s="160"/>
      <c r="BI789" s="162"/>
      <c r="BJ789" s="158"/>
      <c r="BK789" s="162"/>
      <c r="BL789" s="138"/>
      <c r="BM789" s="160"/>
      <c r="BN789" s="176"/>
      <c r="BO789" s="158"/>
      <c r="BP789" s="160"/>
      <c r="BQ789" s="172"/>
      <c r="CS789" s="166"/>
      <c r="CT789" s="168"/>
      <c r="CU789" s="158"/>
      <c r="CV789" s="158"/>
      <c r="CY789" s="162"/>
      <c r="CZ789" s="162"/>
      <c r="DA789" s="170"/>
      <c r="DB789" s="184"/>
      <c r="DC789" s="170"/>
      <c r="DZ789" s="239"/>
      <c r="EA789" s="158"/>
    </row>
    <row r="790" spans="1:131" hidden="1" x14ac:dyDescent="0.2">
      <c r="A790" s="200"/>
      <c r="B790" s="164"/>
      <c r="C790" s="201"/>
      <c r="D790" s="164"/>
      <c r="E790" s="164"/>
      <c r="F790" s="164"/>
      <c r="G790" s="98"/>
      <c r="H790" s="105"/>
      <c r="I790" s="164"/>
      <c r="J790" s="98"/>
      <c r="K790" s="98"/>
      <c r="L790" s="164"/>
      <c r="M790" s="164"/>
      <c r="N790" s="164"/>
      <c r="O790" s="138"/>
      <c r="P790" s="105"/>
      <c r="Q790" s="169"/>
      <c r="R790" s="160"/>
      <c r="S790" s="105"/>
      <c r="T790" s="160"/>
      <c r="U790" s="160"/>
      <c r="V790" s="105"/>
      <c r="W790" s="160"/>
      <c r="X790" s="160"/>
      <c r="Y790" s="105"/>
      <c r="Z790" s="160"/>
      <c r="AA790" s="160"/>
      <c r="AB790" s="105"/>
      <c r="AC790" s="160"/>
      <c r="AD790" s="160"/>
      <c r="AE790" s="103"/>
      <c r="AF790" s="160"/>
      <c r="AG790" s="160"/>
      <c r="BI790" s="162"/>
      <c r="BJ790" s="158"/>
      <c r="BK790" s="162"/>
      <c r="BL790" s="138"/>
      <c r="BM790" s="160"/>
      <c r="BN790" s="176"/>
      <c r="BO790" s="158"/>
      <c r="BP790" s="160"/>
      <c r="BQ790" s="172"/>
      <c r="CS790" s="166"/>
      <c r="CT790" s="167"/>
      <c r="CU790" s="158"/>
      <c r="CV790" s="158"/>
      <c r="CY790" s="162"/>
      <c r="CZ790" s="162"/>
      <c r="DA790" s="170"/>
      <c r="DB790" s="184"/>
      <c r="DC790" s="170"/>
      <c r="DZ790" s="239"/>
      <c r="EA790" s="158"/>
    </row>
    <row r="791" spans="1:131" hidden="1" x14ac:dyDescent="0.2">
      <c r="A791" s="164"/>
      <c r="B791" s="164"/>
      <c r="C791" s="201"/>
      <c r="D791" s="164"/>
      <c r="E791" s="164"/>
      <c r="F791" s="164"/>
      <c r="G791" s="98"/>
      <c r="H791" s="105"/>
      <c r="I791" s="164"/>
      <c r="J791" s="98"/>
      <c r="K791" s="98"/>
      <c r="L791" s="164"/>
      <c r="M791" s="164"/>
      <c r="N791" s="164"/>
      <c r="O791" s="138"/>
      <c r="P791" s="105"/>
      <c r="Q791" s="169"/>
      <c r="R791" s="160"/>
      <c r="S791" s="105"/>
      <c r="T791" s="160"/>
      <c r="U791" s="160"/>
      <c r="V791" s="105"/>
      <c r="W791" s="160"/>
      <c r="X791" s="160"/>
      <c r="Y791" s="105"/>
      <c r="Z791" s="160"/>
      <c r="AA791" s="160"/>
      <c r="AB791" s="105"/>
      <c r="AC791" s="160"/>
      <c r="AD791" s="160"/>
      <c r="AE791" s="103"/>
      <c r="AF791" s="160"/>
      <c r="AG791" s="160"/>
      <c r="BI791" s="162"/>
      <c r="BJ791" s="158"/>
      <c r="BK791" s="162"/>
      <c r="BL791" s="138"/>
      <c r="BM791" s="160"/>
      <c r="BN791" s="176"/>
      <c r="BO791" s="158"/>
      <c r="BP791" s="160"/>
      <c r="BQ791" s="172"/>
      <c r="CS791" s="166"/>
      <c r="CT791" s="168"/>
      <c r="CU791" s="158"/>
      <c r="CV791" s="158"/>
      <c r="CY791" s="162"/>
      <c r="CZ791" s="162"/>
      <c r="DA791" s="170"/>
      <c r="DB791" s="184"/>
      <c r="DC791" s="170"/>
      <c r="DZ791" s="239"/>
      <c r="EA791" s="158"/>
    </row>
    <row r="792" spans="1:131" hidden="1" x14ac:dyDescent="0.2">
      <c r="A792" s="164"/>
      <c r="B792" s="164"/>
      <c r="C792" s="201"/>
      <c r="D792" s="164"/>
      <c r="E792" s="164"/>
      <c r="F792" s="164"/>
      <c r="G792" s="98"/>
      <c r="H792" s="105"/>
      <c r="I792" s="164"/>
      <c r="J792" s="98"/>
      <c r="K792" s="98"/>
      <c r="L792" s="164"/>
      <c r="M792" s="164"/>
      <c r="N792" s="164"/>
      <c r="O792" s="138"/>
      <c r="P792" s="105"/>
      <c r="Q792" s="169"/>
      <c r="R792" s="160"/>
      <c r="S792" s="105"/>
      <c r="T792" s="160"/>
      <c r="U792" s="160"/>
      <c r="V792" s="105"/>
      <c r="W792" s="160"/>
      <c r="X792" s="160"/>
      <c r="Y792" s="105"/>
      <c r="Z792" s="160"/>
      <c r="AA792" s="160"/>
      <c r="AB792" s="105"/>
      <c r="AC792" s="160"/>
      <c r="AD792" s="160"/>
      <c r="AE792" s="103"/>
      <c r="AF792" s="160"/>
      <c r="AG792" s="160"/>
      <c r="BI792" s="162"/>
      <c r="BJ792" s="158"/>
      <c r="BK792" s="162"/>
      <c r="BL792" s="138"/>
      <c r="BM792" s="160"/>
      <c r="BN792" s="176"/>
      <c r="BO792" s="158"/>
      <c r="BP792" s="160"/>
      <c r="BQ792" s="172"/>
      <c r="CS792" s="166"/>
      <c r="CT792" s="106"/>
      <c r="CU792" s="158"/>
      <c r="CV792" s="158"/>
      <c r="CY792" s="162"/>
      <c r="CZ792" s="162"/>
      <c r="DA792" s="170"/>
      <c r="DB792" s="184"/>
      <c r="DC792" s="170"/>
      <c r="DZ792" s="239"/>
      <c r="EA792" s="158"/>
    </row>
    <row r="793" spans="1:131" hidden="1" x14ac:dyDescent="0.2">
      <c r="A793" s="164"/>
      <c r="B793" s="164"/>
      <c r="C793" s="203"/>
      <c r="D793" s="164"/>
      <c r="E793" s="164"/>
      <c r="F793" s="164"/>
      <c r="G793" s="98"/>
      <c r="H793" s="105"/>
      <c r="I793" s="164"/>
      <c r="J793" s="98"/>
      <c r="K793" s="98"/>
      <c r="L793" s="164"/>
      <c r="M793" s="164"/>
      <c r="N793" s="164"/>
      <c r="O793" s="138"/>
      <c r="P793" s="105"/>
      <c r="Q793" s="169"/>
      <c r="R793" s="160"/>
      <c r="S793" s="105"/>
      <c r="T793" s="160"/>
      <c r="U793" s="160"/>
      <c r="V793" s="105"/>
      <c r="W793" s="160"/>
      <c r="X793" s="160"/>
      <c r="Y793" s="105"/>
      <c r="Z793" s="160"/>
      <c r="AA793" s="160"/>
      <c r="AB793" s="105"/>
      <c r="AC793" s="160"/>
      <c r="AD793" s="160"/>
      <c r="AE793" s="103"/>
      <c r="AF793" s="160"/>
      <c r="AG793" s="160"/>
      <c r="BI793" s="162"/>
      <c r="BJ793" s="158"/>
      <c r="BK793" s="162"/>
      <c r="BL793" s="138"/>
      <c r="BM793" s="160"/>
      <c r="BN793" s="176"/>
      <c r="BO793" s="158"/>
      <c r="BP793" s="160"/>
      <c r="BQ793" s="172"/>
      <c r="CS793" s="166"/>
      <c r="CT793" s="167"/>
      <c r="CU793" s="158"/>
      <c r="CV793" s="158"/>
      <c r="CY793" s="108"/>
      <c r="CZ793" s="108"/>
      <c r="DA793" s="170"/>
      <c r="DB793" s="184"/>
      <c r="DC793" s="170"/>
      <c r="DZ793" s="239"/>
      <c r="EA793" s="158"/>
    </row>
    <row r="794" spans="1:131" hidden="1" x14ac:dyDescent="0.2">
      <c r="A794" s="202"/>
      <c r="B794" s="164"/>
      <c r="C794" s="201"/>
      <c r="D794" s="164"/>
      <c r="E794" s="164"/>
      <c r="F794" s="164"/>
      <c r="G794" s="98"/>
      <c r="H794" s="105"/>
      <c r="I794" s="164"/>
      <c r="J794" s="98"/>
      <c r="K794" s="98"/>
      <c r="L794" s="164"/>
      <c r="M794" s="164"/>
      <c r="N794" s="164"/>
      <c r="O794" s="138"/>
      <c r="P794" s="105"/>
      <c r="Q794" s="169"/>
      <c r="R794" s="160"/>
      <c r="S794" s="105"/>
      <c r="T794" s="160"/>
      <c r="U794" s="160"/>
      <c r="V794" s="105"/>
      <c r="W794" s="160"/>
      <c r="X794" s="160"/>
      <c r="Y794" s="105"/>
      <c r="Z794" s="160"/>
      <c r="AA794" s="160"/>
      <c r="AB794" s="105"/>
      <c r="AC794" s="160"/>
      <c r="AD794" s="160"/>
      <c r="AE794" s="103"/>
      <c r="AF794" s="160"/>
      <c r="AG794" s="160"/>
      <c r="BI794" s="162"/>
      <c r="BJ794" s="158"/>
      <c r="BK794" s="162"/>
      <c r="BL794" s="138"/>
      <c r="BM794" s="160"/>
      <c r="BN794" s="176"/>
      <c r="BO794" s="158"/>
      <c r="BP794" s="160"/>
      <c r="BQ794" s="172"/>
      <c r="CS794" s="166"/>
      <c r="CT794" s="167"/>
      <c r="CU794" s="158"/>
      <c r="CV794" s="158"/>
      <c r="CY794" s="162"/>
      <c r="CZ794" s="162"/>
      <c r="DA794" s="170"/>
      <c r="DB794" s="184"/>
      <c r="DC794" s="170"/>
      <c r="DZ794" s="239"/>
      <c r="EA794" s="158"/>
    </row>
    <row r="795" spans="1:131" hidden="1" x14ac:dyDescent="0.2">
      <c r="A795" s="164"/>
      <c r="B795" s="164"/>
      <c r="C795" s="201"/>
      <c r="D795" s="164"/>
      <c r="E795" s="164"/>
      <c r="F795" s="164"/>
      <c r="G795" s="98"/>
      <c r="H795" s="105"/>
      <c r="I795" s="164"/>
      <c r="J795" s="98"/>
      <c r="K795" s="98"/>
      <c r="L795" s="164"/>
      <c r="M795" s="164"/>
      <c r="N795" s="164"/>
      <c r="O795" s="138"/>
      <c r="P795" s="105"/>
      <c r="Q795" s="169"/>
      <c r="R795" s="160"/>
      <c r="S795" s="105"/>
      <c r="T795" s="160"/>
      <c r="U795" s="160"/>
      <c r="V795" s="105"/>
      <c r="W795" s="160"/>
      <c r="X795" s="160"/>
      <c r="Y795" s="105"/>
      <c r="Z795" s="160"/>
      <c r="AA795" s="160"/>
      <c r="AB795" s="105"/>
      <c r="AC795" s="160"/>
      <c r="AD795" s="160"/>
      <c r="AE795" s="103"/>
      <c r="AF795" s="160"/>
      <c r="AG795" s="160"/>
      <c r="BI795" s="162"/>
      <c r="BJ795" s="158"/>
      <c r="BK795" s="162"/>
      <c r="BL795" s="138"/>
      <c r="BM795" s="160"/>
      <c r="BN795" s="176"/>
      <c r="BO795" s="158"/>
      <c r="BP795" s="160"/>
      <c r="BQ795" s="172"/>
      <c r="CS795" s="166"/>
      <c r="CT795" s="167"/>
      <c r="CU795" s="158"/>
      <c r="CV795" s="158"/>
      <c r="CY795" s="162"/>
      <c r="CZ795" s="162"/>
      <c r="DA795" s="170"/>
      <c r="DB795" s="184"/>
      <c r="DC795" s="170"/>
      <c r="DZ795" s="239"/>
      <c r="EA795" s="158"/>
    </row>
    <row r="796" spans="1:131" hidden="1" x14ac:dyDescent="0.2">
      <c r="A796" s="164"/>
      <c r="B796" s="164"/>
      <c r="C796" s="201"/>
      <c r="D796" s="164"/>
      <c r="E796" s="164"/>
      <c r="F796" s="164"/>
      <c r="G796" s="98"/>
      <c r="H796" s="105"/>
      <c r="I796" s="164"/>
      <c r="J796" s="98"/>
      <c r="K796" s="98"/>
      <c r="L796" s="164"/>
      <c r="M796" s="164"/>
      <c r="N796" s="164"/>
      <c r="O796" s="138"/>
      <c r="P796" s="105"/>
      <c r="Q796" s="169"/>
      <c r="R796" s="160"/>
      <c r="S796" s="105"/>
      <c r="T796" s="160"/>
      <c r="U796" s="160"/>
      <c r="V796" s="105"/>
      <c r="W796" s="160"/>
      <c r="X796" s="160"/>
      <c r="Y796" s="105"/>
      <c r="Z796" s="160"/>
      <c r="AA796" s="160"/>
      <c r="AB796" s="105"/>
      <c r="AC796" s="160"/>
      <c r="AD796" s="160"/>
      <c r="AE796" s="103"/>
      <c r="AF796" s="160"/>
      <c r="AG796" s="160"/>
      <c r="BI796" s="162"/>
      <c r="BJ796" s="158"/>
      <c r="BK796" s="162"/>
      <c r="BL796" s="138"/>
      <c r="BM796" s="160"/>
      <c r="BN796" s="176"/>
      <c r="BO796" s="158"/>
      <c r="BP796" s="160"/>
      <c r="BQ796" s="172"/>
      <c r="CS796" s="166"/>
      <c r="CT796" s="99"/>
      <c r="CU796" s="158"/>
      <c r="CV796" s="158"/>
      <c r="CY796" s="162"/>
      <c r="CZ796" s="162"/>
      <c r="DA796" s="170"/>
      <c r="DB796" s="184"/>
      <c r="DC796" s="170"/>
      <c r="DZ796" s="239"/>
      <c r="EA796" s="158"/>
    </row>
    <row r="797" spans="1:131" hidden="1" x14ac:dyDescent="0.2">
      <c r="A797" s="200"/>
      <c r="B797" s="164"/>
      <c r="C797" s="201"/>
      <c r="D797" s="164"/>
      <c r="E797" s="164"/>
      <c r="F797" s="164"/>
      <c r="G797" s="98"/>
      <c r="H797" s="105"/>
      <c r="I797" s="164"/>
      <c r="J797" s="98"/>
      <c r="K797" s="98"/>
      <c r="L797" s="164"/>
      <c r="M797" s="164"/>
      <c r="N797" s="164"/>
      <c r="O797" s="138"/>
      <c r="P797" s="105"/>
      <c r="Q797" s="169"/>
      <c r="R797" s="160"/>
      <c r="S797" s="105"/>
      <c r="T797" s="160"/>
      <c r="U797" s="160"/>
      <c r="V797" s="105"/>
      <c r="W797" s="160"/>
      <c r="X797" s="160"/>
      <c r="Y797" s="105"/>
      <c r="Z797" s="160"/>
      <c r="AA797" s="160"/>
      <c r="AB797" s="105"/>
      <c r="AC797" s="160"/>
      <c r="AD797" s="160"/>
      <c r="AE797" s="103"/>
      <c r="AF797" s="160"/>
      <c r="AG797" s="160"/>
      <c r="BI797" s="162"/>
      <c r="BJ797" s="158"/>
      <c r="BK797" s="162"/>
      <c r="BL797" s="138"/>
      <c r="BM797" s="160"/>
      <c r="BN797" s="176"/>
      <c r="BO797" s="158"/>
      <c r="BP797" s="160"/>
      <c r="BQ797" s="172"/>
      <c r="CS797" s="166"/>
      <c r="CT797" s="99"/>
      <c r="CU797" s="158"/>
      <c r="CV797" s="158"/>
      <c r="CY797" s="162"/>
      <c r="CZ797" s="162"/>
      <c r="DA797" s="170"/>
      <c r="DB797" s="184"/>
      <c r="DC797" s="170"/>
      <c r="DZ797" s="239"/>
      <c r="EA797" s="158"/>
    </row>
    <row r="798" spans="1:131" hidden="1" x14ac:dyDescent="0.2">
      <c r="A798" s="164"/>
      <c r="B798" s="164"/>
      <c r="C798" s="201"/>
      <c r="D798" s="164"/>
      <c r="E798" s="164"/>
      <c r="F798" s="164"/>
      <c r="G798" s="98"/>
      <c r="H798" s="105"/>
      <c r="I798" s="164"/>
      <c r="J798" s="98"/>
      <c r="K798" s="98"/>
      <c r="L798" s="164"/>
      <c r="M798" s="164"/>
      <c r="N798" s="164"/>
      <c r="O798" s="138"/>
      <c r="P798" s="105"/>
      <c r="Q798" s="169"/>
      <c r="R798" s="160"/>
      <c r="S798" s="105"/>
      <c r="T798" s="160"/>
      <c r="U798" s="160"/>
      <c r="V798" s="105"/>
      <c r="W798" s="160"/>
      <c r="X798" s="160"/>
      <c r="Y798" s="105"/>
      <c r="Z798" s="160"/>
      <c r="AA798" s="160"/>
      <c r="AB798" s="105"/>
      <c r="AC798" s="160"/>
      <c r="AD798" s="160"/>
      <c r="AE798" s="103"/>
      <c r="AF798" s="160"/>
      <c r="AG798" s="160"/>
      <c r="BI798" s="162"/>
      <c r="BJ798" s="158"/>
      <c r="BK798" s="162"/>
      <c r="BL798" s="138"/>
      <c r="BM798" s="160"/>
      <c r="BN798" s="176"/>
      <c r="BO798" s="158"/>
      <c r="BP798" s="160"/>
      <c r="BQ798" s="172"/>
      <c r="CS798" s="166"/>
      <c r="CT798" s="99"/>
      <c r="CU798" s="158"/>
      <c r="CV798" s="158"/>
      <c r="CY798" s="108"/>
      <c r="CZ798" s="108"/>
      <c r="DA798" s="170"/>
      <c r="DB798" s="184"/>
      <c r="DC798" s="170"/>
      <c r="DZ798" s="239"/>
      <c r="EA798" s="158"/>
    </row>
    <row r="799" spans="1:131" hidden="1" x14ac:dyDescent="0.2">
      <c r="A799" s="164"/>
      <c r="B799" s="164"/>
      <c r="C799" s="201"/>
      <c r="D799" s="164"/>
      <c r="E799" s="164"/>
      <c r="F799" s="164"/>
      <c r="G799" s="98"/>
      <c r="H799" s="105"/>
      <c r="I799" s="164"/>
      <c r="J799" s="98"/>
      <c r="K799" s="98"/>
      <c r="L799" s="164"/>
      <c r="M799" s="164"/>
      <c r="N799" s="164"/>
      <c r="O799" s="138"/>
      <c r="P799" s="105"/>
      <c r="Q799" s="169"/>
      <c r="R799" s="160"/>
      <c r="S799" s="105"/>
      <c r="T799" s="160"/>
      <c r="U799" s="160"/>
      <c r="V799" s="105"/>
      <c r="W799" s="160"/>
      <c r="X799" s="160"/>
      <c r="Y799" s="105"/>
      <c r="Z799" s="160"/>
      <c r="AA799" s="160"/>
      <c r="AB799" s="105"/>
      <c r="AC799" s="160"/>
      <c r="AD799" s="160"/>
      <c r="AE799" s="103"/>
      <c r="AF799" s="160"/>
      <c r="AG799" s="160"/>
      <c r="BI799" s="162"/>
      <c r="BJ799" s="158"/>
      <c r="BK799" s="162"/>
      <c r="BL799" s="138"/>
      <c r="BM799" s="160"/>
      <c r="BN799" s="176"/>
      <c r="BO799" s="158"/>
      <c r="BP799" s="160"/>
      <c r="BQ799" s="172"/>
      <c r="CS799" s="166"/>
      <c r="CT799" s="167"/>
      <c r="CU799" s="158"/>
      <c r="CV799" s="158"/>
      <c r="CY799" s="162"/>
      <c r="CZ799" s="162"/>
      <c r="DA799" s="170"/>
      <c r="DB799" s="184"/>
      <c r="DC799" s="170"/>
      <c r="DZ799" s="239"/>
      <c r="EA799" s="158"/>
    </row>
    <row r="800" spans="1:131" hidden="1" x14ac:dyDescent="0.2">
      <c r="A800" s="200"/>
      <c r="B800" s="164"/>
      <c r="C800" s="201"/>
      <c r="D800" s="164"/>
      <c r="E800" s="164"/>
      <c r="F800" s="164"/>
      <c r="G800" s="98"/>
      <c r="H800" s="105"/>
      <c r="I800" s="164"/>
      <c r="J800" s="98"/>
      <c r="K800" s="98"/>
      <c r="L800" s="164"/>
      <c r="M800" s="164"/>
      <c r="N800" s="164"/>
      <c r="O800" s="138"/>
      <c r="P800" s="105"/>
      <c r="Q800" s="169"/>
      <c r="R800" s="160"/>
      <c r="S800" s="105"/>
      <c r="T800" s="160"/>
      <c r="U800" s="160"/>
      <c r="V800" s="105"/>
      <c r="W800" s="160"/>
      <c r="X800" s="160"/>
      <c r="Y800" s="105"/>
      <c r="Z800" s="160"/>
      <c r="AA800" s="160"/>
      <c r="AB800" s="105"/>
      <c r="AC800" s="160"/>
      <c r="AD800" s="160"/>
      <c r="AE800" s="103"/>
      <c r="AF800" s="160"/>
      <c r="AG800" s="160"/>
      <c r="BI800" s="162"/>
      <c r="BJ800" s="158"/>
      <c r="BK800" s="162"/>
      <c r="BL800" s="138"/>
      <c r="BM800" s="160"/>
      <c r="BN800" s="176"/>
      <c r="BO800" s="158"/>
      <c r="BP800" s="160"/>
      <c r="BQ800" s="172"/>
      <c r="CS800" s="166"/>
      <c r="CT800" s="99"/>
      <c r="CU800" s="158"/>
      <c r="CV800" s="158"/>
      <c r="CY800" s="162"/>
      <c r="CZ800" s="162"/>
      <c r="DA800" s="170"/>
      <c r="DB800" s="184"/>
      <c r="DC800" s="170"/>
      <c r="DZ800" s="239"/>
      <c r="EA800" s="158"/>
    </row>
    <row r="801" spans="1:131" hidden="1" x14ac:dyDescent="0.2">
      <c r="A801" s="164"/>
      <c r="B801" s="164"/>
      <c r="C801" s="201"/>
      <c r="D801" s="164"/>
      <c r="E801" s="164"/>
      <c r="F801" s="164"/>
      <c r="G801" s="98"/>
      <c r="H801" s="105"/>
      <c r="I801" s="164"/>
      <c r="J801" s="98"/>
      <c r="K801" s="98"/>
      <c r="L801" s="164"/>
      <c r="M801" s="164"/>
      <c r="N801" s="164"/>
      <c r="O801" s="138"/>
      <c r="P801" s="105"/>
      <c r="Q801" s="169"/>
      <c r="R801" s="160"/>
      <c r="S801" s="105"/>
      <c r="T801" s="160"/>
      <c r="U801" s="160"/>
      <c r="V801" s="105"/>
      <c r="W801" s="160"/>
      <c r="X801" s="160"/>
      <c r="Y801" s="105"/>
      <c r="Z801" s="160"/>
      <c r="AA801" s="160"/>
      <c r="AB801" s="105"/>
      <c r="AC801" s="160"/>
      <c r="AD801" s="160"/>
      <c r="AE801" s="103"/>
      <c r="AF801" s="160"/>
      <c r="AG801" s="160"/>
      <c r="BI801" s="162"/>
      <c r="BJ801" s="158"/>
      <c r="BK801" s="162"/>
      <c r="BL801" s="138"/>
      <c r="BM801" s="160"/>
      <c r="BN801" s="176"/>
      <c r="BO801" s="158"/>
      <c r="BP801" s="160"/>
      <c r="BQ801" s="172"/>
      <c r="CS801" s="166"/>
      <c r="CT801" s="167"/>
      <c r="CU801" s="158"/>
      <c r="CV801" s="158"/>
      <c r="CY801" s="162"/>
      <c r="CZ801" s="162"/>
      <c r="DA801" s="170"/>
      <c r="DB801" s="184"/>
      <c r="DC801" s="170"/>
      <c r="DZ801" s="239"/>
      <c r="EA801" s="158"/>
    </row>
    <row r="802" spans="1:131" hidden="1" x14ac:dyDescent="0.2">
      <c r="A802" s="217"/>
      <c r="B802" s="164"/>
      <c r="C802" s="201"/>
      <c r="D802" s="108"/>
      <c r="E802" s="164"/>
      <c r="F802" s="164"/>
      <c r="G802" s="98"/>
      <c r="H802" s="105"/>
      <c r="I802" s="164"/>
      <c r="J802" s="98"/>
      <c r="K802" s="98"/>
      <c r="L802" s="164"/>
      <c r="M802" s="164"/>
      <c r="N802" s="164"/>
      <c r="O802" s="138"/>
      <c r="P802" s="105"/>
      <c r="Q802" s="169"/>
      <c r="R802" s="160"/>
      <c r="S802" s="105"/>
      <c r="T802" s="160"/>
      <c r="U802" s="160"/>
      <c r="V802" s="105"/>
      <c r="W802" s="160"/>
      <c r="X802" s="160"/>
      <c r="Y802" s="105"/>
      <c r="Z802" s="160"/>
      <c r="AA802" s="160"/>
      <c r="AB802" s="105"/>
      <c r="AC802" s="160"/>
      <c r="AD802" s="160"/>
      <c r="AE802" s="103"/>
      <c r="AF802" s="160"/>
      <c r="AG802" s="160"/>
      <c r="BI802" s="162"/>
      <c r="BJ802" s="158"/>
      <c r="BK802" s="162"/>
      <c r="BL802" s="138"/>
      <c r="BM802" s="160"/>
      <c r="BN802" s="176"/>
      <c r="BO802" s="158"/>
      <c r="BP802" s="160"/>
      <c r="BQ802" s="172"/>
      <c r="CS802" s="166"/>
      <c r="CT802" s="168"/>
      <c r="CU802" s="158"/>
      <c r="CV802" s="158"/>
      <c r="CY802" s="162"/>
      <c r="CZ802" s="162"/>
      <c r="DA802" s="170"/>
      <c r="DB802" s="184"/>
      <c r="DC802" s="170"/>
      <c r="DZ802" s="239"/>
      <c r="EA802" s="180"/>
    </row>
    <row r="803" spans="1:131" hidden="1" x14ac:dyDescent="0.2">
      <c r="A803" s="217"/>
      <c r="B803" s="164"/>
      <c r="C803" s="203"/>
      <c r="D803" s="108"/>
      <c r="E803" s="164"/>
      <c r="F803" s="164"/>
      <c r="G803" s="98"/>
      <c r="H803" s="105"/>
      <c r="I803" s="164"/>
      <c r="J803" s="98"/>
      <c r="K803" s="98"/>
      <c r="L803" s="164"/>
      <c r="M803" s="164"/>
      <c r="N803" s="164"/>
      <c r="O803" s="138"/>
      <c r="P803" s="105"/>
      <c r="Q803" s="169"/>
      <c r="R803" s="160"/>
      <c r="S803" s="105"/>
      <c r="T803" s="160"/>
      <c r="U803" s="160"/>
      <c r="V803" s="105"/>
      <c r="W803" s="160"/>
      <c r="X803" s="160"/>
      <c r="Y803" s="105"/>
      <c r="Z803" s="160"/>
      <c r="AA803" s="160"/>
      <c r="AB803" s="105"/>
      <c r="AC803" s="160"/>
      <c r="AD803" s="160"/>
      <c r="AE803" s="103"/>
      <c r="AF803" s="160"/>
      <c r="AG803" s="160"/>
      <c r="BI803" s="162"/>
      <c r="BJ803" s="158"/>
      <c r="BK803" s="162"/>
      <c r="BL803" s="138"/>
      <c r="BM803" s="160"/>
      <c r="BN803" s="176"/>
      <c r="BO803" s="158"/>
      <c r="BP803" s="160"/>
      <c r="BQ803" s="172"/>
      <c r="CS803" s="166"/>
      <c r="CT803" s="100"/>
      <c r="CU803" s="158"/>
      <c r="CV803" s="158"/>
      <c r="CY803" s="162"/>
      <c r="CZ803" s="162"/>
      <c r="DA803" s="170"/>
      <c r="DB803" s="184"/>
      <c r="DC803" s="170"/>
      <c r="DZ803" s="239"/>
      <c r="EA803" s="180"/>
    </row>
    <row r="804" spans="1:131" hidden="1" x14ac:dyDescent="0.2">
      <c r="A804" s="164"/>
      <c r="B804" s="164"/>
      <c r="C804" s="201"/>
      <c r="D804" s="164"/>
      <c r="E804" s="164"/>
      <c r="F804" s="164"/>
      <c r="G804" s="98"/>
      <c r="H804" s="105"/>
      <c r="I804" s="164"/>
      <c r="J804" s="98"/>
      <c r="K804" s="98"/>
      <c r="L804" s="164"/>
      <c r="M804" s="164"/>
      <c r="N804" s="164"/>
      <c r="O804" s="138"/>
      <c r="P804" s="105"/>
      <c r="Q804" s="169"/>
      <c r="R804" s="160"/>
      <c r="S804" s="105"/>
      <c r="T804" s="160"/>
      <c r="U804" s="160"/>
      <c r="V804" s="105"/>
      <c r="W804" s="160"/>
      <c r="X804" s="160"/>
      <c r="Y804" s="105"/>
      <c r="Z804" s="160"/>
      <c r="AA804" s="160"/>
      <c r="AB804" s="105"/>
      <c r="AC804" s="160"/>
      <c r="AD804" s="160"/>
      <c r="AE804" s="103"/>
      <c r="AF804" s="160"/>
      <c r="AG804" s="160"/>
      <c r="BI804" s="162"/>
      <c r="BJ804" s="158"/>
      <c r="BK804" s="162"/>
      <c r="BL804" s="138"/>
      <c r="BM804" s="160"/>
      <c r="BN804" s="176"/>
      <c r="BO804" s="158"/>
      <c r="BP804" s="160"/>
      <c r="BQ804" s="172"/>
      <c r="CS804" s="166"/>
      <c r="CT804" s="99"/>
      <c r="CU804" s="158"/>
      <c r="CV804" s="158"/>
      <c r="CY804" s="162"/>
      <c r="CZ804" s="162"/>
      <c r="DA804" s="170"/>
      <c r="DB804" s="184"/>
      <c r="DC804" s="170"/>
      <c r="DZ804" s="239"/>
      <c r="EA804" s="180"/>
    </row>
    <row r="805" spans="1:131" hidden="1" x14ac:dyDescent="0.2">
      <c r="A805" s="200"/>
      <c r="B805" s="164"/>
      <c r="C805" s="201"/>
      <c r="D805" s="164"/>
      <c r="E805" s="164"/>
      <c r="F805" s="164"/>
      <c r="G805" s="98"/>
      <c r="H805" s="105"/>
      <c r="I805" s="164"/>
      <c r="J805" s="98"/>
      <c r="K805" s="98"/>
      <c r="L805" s="164"/>
      <c r="M805" s="164"/>
      <c r="N805" s="164"/>
      <c r="O805" s="138"/>
      <c r="P805" s="105"/>
      <c r="Q805" s="169"/>
      <c r="R805" s="160"/>
      <c r="S805" s="105"/>
      <c r="T805" s="160"/>
      <c r="U805" s="160"/>
      <c r="V805" s="105"/>
      <c r="W805" s="160"/>
      <c r="X805" s="160"/>
      <c r="Y805" s="105"/>
      <c r="Z805" s="160"/>
      <c r="AA805" s="160"/>
      <c r="AB805" s="105"/>
      <c r="AC805" s="160"/>
      <c r="AD805" s="160"/>
      <c r="AE805" s="103"/>
      <c r="AF805" s="160"/>
      <c r="AG805" s="160"/>
      <c r="BI805" s="162"/>
      <c r="BJ805" s="158"/>
      <c r="BK805" s="162"/>
      <c r="BL805" s="138"/>
      <c r="BM805" s="160"/>
      <c r="BN805" s="176"/>
      <c r="BO805" s="158"/>
      <c r="BP805" s="160"/>
      <c r="BQ805" s="172"/>
      <c r="CS805" s="166"/>
      <c r="CT805" s="159"/>
      <c r="CU805" s="158"/>
      <c r="CV805" s="158"/>
      <c r="CY805" s="162"/>
      <c r="CZ805" s="162"/>
      <c r="DA805" s="170"/>
      <c r="DB805" s="184"/>
      <c r="DC805" s="170"/>
      <c r="DZ805" s="239"/>
      <c r="EA805" s="180"/>
    </row>
    <row r="806" spans="1:131" hidden="1" x14ac:dyDescent="0.2">
      <c r="A806" s="164"/>
      <c r="B806" s="164"/>
      <c r="C806" s="201"/>
      <c r="D806" s="164"/>
      <c r="E806" s="164"/>
      <c r="F806" s="164"/>
      <c r="G806" s="98"/>
      <c r="H806" s="105"/>
      <c r="I806" s="164"/>
      <c r="J806" s="98"/>
      <c r="K806" s="98"/>
      <c r="L806" s="164"/>
      <c r="M806" s="164"/>
      <c r="N806" s="164"/>
      <c r="O806" s="138"/>
      <c r="P806" s="105"/>
      <c r="Q806" s="169"/>
      <c r="R806" s="160"/>
      <c r="S806" s="105"/>
      <c r="T806" s="160"/>
      <c r="U806" s="160"/>
      <c r="V806" s="105"/>
      <c r="W806" s="160"/>
      <c r="X806" s="160"/>
      <c r="Y806" s="105"/>
      <c r="Z806" s="160"/>
      <c r="AA806" s="160"/>
      <c r="AB806" s="105"/>
      <c r="AC806" s="160"/>
      <c r="AD806" s="160"/>
      <c r="AE806" s="103"/>
      <c r="AF806" s="160"/>
      <c r="AG806" s="160"/>
      <c r="BI806" s="162"/>
      <c r="BJ806" s="158"/>
      <c r="BK806" s="162"/>
      <c r="BL806" s="138"/>
      <c r="BM806" s="160"/>
      <c r="BN806" s="176"/>
      <c r="BO806" s="158"/>
      <c r="BP806" s="160"/>
      <c r="BQ806" s="172"/>
      <c r="CS806" s="166"/>
      <c r="CT806" s="99"/>
      <c r="CU806" s="158"/>
      <c r="CV806" s="158"/>
      <c r="CY806" s="162"/>
      <c r="CZ806" s="162"/>
      <c r="DA806" s="170"/>
      <c r="DB806" s="184"/>
      <c r="DC806" s="170"/>
      <c r="DZ806" s="239"/>
      <c r="EA806" s="180"/>
    </row>
    <row r="807" spans="1:131" hidden="1" x14ac:dyDescent="0.2">
      <c r="A807" s="164"/>
      <c r="B807" s="164"/>
      <c r="C807" s="201"/>
      <c r="D807" s="164"/>
      <c r="E807" s="164"/>
      <c r="F807" s="164"/>
      <c r="G807" s="98"/>
      <c r="H807" s="105"/>
      <c r="I807" s="164"/>
      <c r="J807" s="98"/>
      <c r="K807" s="98"/>
      <c r="L807" s="164"/>
      <c r="M807" s="164"/>
      <c r="N807" s="164"/>
      <c r="O807" s="138"/>
      <c r="P807" s="105"/>
      <c r="Q807" s="169"/>
      <c r="R807" s="160"/>
      <c r="S807" s="105"/>
      <c r="T807" s="160"/>
      <c r="U807" s="160"/>
      <c r="V807" s="105"/>
      <c r="W807" s="160"/>
      <c r="X807" s="160"/>
      <c r="Y807" s="105"/>
      <c r="Z807" s="160"/>
      <c r="AA807" s="160"/>
      <c r="AB807" s="105"/>
      <c r="AC807" s="160"/>
      <c r="AD807" s="160"/>
      <c r="AE807" s="103"/>
      <c r="AF807" s="160"/>
      <c r="AG807" s="160"/>
      <c r="BI807" s="162"/>
      <c r="BJ807" s="158"/>
      <c r="BK807" s="162"/>
      <c r="BL807" s="138"/>
      <c r="BM807" s="160"/>
      <c r="BN807" s="176"/>
      <c r="BO807" s="158"/>
      <c r="BP807" s="160"/>
      <c r="BQ807" s="172"/>
      <c r="CS807" s="166"/>
      <c r="CT807" s="168"/>
      <c r="CU807" s="158"/>
      <c r="CV807" s="158"/>
      <c r="CY807" s="162"/>
      <c r="CZ807" s="162"/>
      <c r="DA807" s="170"/>
      <c r="DB807" s="184"/>
      <c r="DC807" s="170"/>
      <c r="DZ807" s="239"/>
      <c r="EA807" s="180"/>
    </row>
    <row r="808" spans="1:131" hidden="1" x14ac:dyDescent="0.2">
      <c r="A808" s="200"/>
      <c r="B808" s="164"/>
      <c r="C808" s="201"/>
      <c r="D808" s="164"/>
      <c r="E808" s="164"/>
      <c r="F808" s="164"/>
      <c r="G808" s="98"/>
      <c r="H808" s="105"/>
      <c r="I808" s="164"/>
      <c r="J808" s="98"/>
      <c r="K808" s="98"/>
      <c r="L808" s="164"/>
      <c r="M808" s="164"/>
      <c r="N808" s="164"/>
      <c r="O808" s="138"/>
      <c r="P808" s="105"/>
      <c r="Q808" s="169"/>
      <c r="R808" s="160"/>
      <c r="S808" s="105"/>
      <c r="T808" s="160"/>
      <c r="U808" s="160"/>
      <c r="V808" s="105"/>
      <c r="W808" s="160"/>
      <c r="X808" s="160"/>
      <c r="Y808" s="105"/>
      <c r="Z808" s="160"/>
      <c r="AA808" s="160"/>
      <c r="AB808" s="105"/>
      <c r="AC808" s="160"/>
      <c r="AD808" s="160"/>
      <c r="AE808" s="103"/>
      <c r="AF808" s="160"/>
      <c r="AG808" s="160"/>
      <c r="BI808" s="162"/>
      <c r="BJ808" s="158"/>
      <c r="BK808" s="162"/>
      <c r="BL808" s="138"/>
      <c r="BM808" s="160"/>
      <c r="BN808" s="176"/>
      <c r="BO808" s="158"/>
      <c r="BP808" s="160"/>
      <c r="BQ808" s="172"/>
      <c r="CS808" s="166"/>
      <c r="CT808" s="168"/>
      <c r="CU808" s="158"/>
      <c r="CV808" s="158"/>
      <c r="CY808" s="162"/>
      <c r="CZ808" s="162"/>
      <c r="DA808" s="170"/>
      <c r="DB808" s="184"/>
      <c r="DC808" s="170"/>
      <c r="DZ808" s="239"/>
      <c r="EA808" s="180"/>
    </row>
    <row r="809" spans="1:131" hidden="1" x14ac:dyDescent="0.2">
      <c r="A809" s="200"/>
      <c r="B809" s="164"/>
      <c r="C809" s="201"/>
      <c r="D809" s="164"/>
      <c r="E809" s="164"/>
      <c r="F809" s="164"/>
      <c r="G809" s="98"/>
      <c r="H809" s="105"/>
      <c r="I809" s="164"/>
      <c r="J809" s="98"/>
      <c r="K809" s="98"/>
      <c r="L809" s="164"/>
      <c r="M809" s="164"/>
      <c r="N809" s="164"/>
      <c r="O809" s="138"/>
      <c r="P809" s="105"/>
      <c r="Q809" s="169"/>
      <c r="R809" s="160"/>
      <c r="S809" s="105"/>
      <c r="T809" s="160"/>
      <c r="U809" s="160"/>
      <c r="V809" s="105"/>
      <c r="W809" s="160"/>
      <c r="X809" s="160"/>
      <c r="Y809" s="105"/>
      <c r="Z809" s="160"/>
      <c r="AA809" s="160"/>
      <c r="AB809" s="105"/>
      <c r="AC809" s="160"/>
      <c r="AD809" s="160"/>
      <c r="AE809" s="103"/>
      <c r="AF809" s="160"/>
      <c r="AG809" s="160"/>
      <c r="BI809" s="162"/>
      <c r="BJ809" s="158"/>
      <c r="BK809" s="162"/>
      <c r="BL809" s="138"/>
      <c r="BM809" s="160"/>
      <c r="BN809" s="176"/>
      <c r="BO809" s="158"/>
      <c r="BP809" s="160"/>
      <c r="BQ809" s="172"/>
      <c r="CS809" s="188"/>
      <c r="CT809" s="110"/>
      <c r="CU809" s="158"/>
      <c r="CV809" s="158"/>
      <c r="CY809" s="162"/>
      <c r="CZ809" s="162"/>
      <c r="DA809" s="170"/>
      <c r="DB809" s="184"/>
      <c r="DC809" s="170"/>
      <c r="DZ809" s="239"/>
      <c r="EA809" s="180"/>
    </row>
    <row r="810" spans="1:131" hidden="1" x14ac:dyDescent="0.2">
      <c r="A810" s="164"/>
      <c r="B810" s="164"/>
      <c r="C810" s="201"/>
      <c r="D810" s="164"/>
      <c r="E810" s="164"/>
      <c r="F810" s="108"/>
      <c r="G810" s="98"/>
      <c r="H810" s="105"/>
      <c r="I810" s="164"/>
      <c r="J810" s="98"/>
      <c r="K810" s="98"/>
      <c r="L810" s="164"/>
      <c r="M810" s="164"/>
      <c r="N810" s="164"/>
      <c r="O810" s="138"/>
      <c r="P810" s="105"/>
      <c r="Q810" s="169"/>
      <c r="R810" s="160"/>
      <c r="S810" s="105"/>
      <c r="T810" s="160"/>
      <c r="U810" s="160"/>
      <c r="V810" s="105"/>
      <c r="W810" s="160"/>
      <c r="X810" s="160"/>
      <c r="Y810" s="105"/>
      <c r="Z810" s="160"/>
      <c r="AA810" s="160"/>
      <c r="AB810" s="105"/>
      <c r="AC810" s="160"/>
      <c r="AD810" s="160"/>
      <c r="AE810" s="103"/>
      <c r="AF810" s="160"/>
      <c r="AG810" s="160"/>
      <c r="BI810" s="162"/>
      <c r="BJ810" s="158"/>
      <c r="BK810" s="162"/>
      <c r="BL810" s="138"/>
      <c r="BM810" s="160"/>
      <c r="BN810" s="176"/>
      <c r="BO810" s="158"/>
      <c r="BP810" s="160"/>
      <c r="BQ810" s="172"/>
      <c r="CS810" s="166"/>
      <c r="CT810" s="167"/>
      <c r="CU810" s="158"/>
      <c r="CV810" s="158"/>
      <c r="CY810" s="162"/>
      <c r="CZ810" s="162"/>
      <c r="DA810" s="170"/>
      <c r="DB810" s="184"/>
      <c r="DC810" s="170"/>
      <c r="DZ810" s="239"/>
      <c r="EA810" s="180"/>
    </row>
    <row r="811" spans="1:131" hidden="1" x14ac:dyDescent="0.2">
      <c r="A811" s="200"/>
      <c r="B811" s="164"/>
      <c r="C811" s="201"/>
      <c r="D811" s="164"/>
      <c r="E811" s="164"/>
      <c r="F811" s="164"/>
      <c r="G811" s="98"/>
      <c r="H811" s="105"/>
      <c r="I811" s="164"/>
      <c r="J811" s="98"/>
      <c r="K811" s="98"/>
      <c r="L811" s="164"/>
      <c r="M811" s="164"/>
      <c r="N811" s="164"/>
      <c r="O811" s="138"/>
      <c r="P811" s="105"/>
      <c r="Q811" s="169"/>
      <c r="R811" s="160"/>
      <c r="S811" s="105"/>
      <c r="T811" s="160"/>
      <c r="U811" s="160"/>
      <c r="V811" s="105"/>
      <c r="W811" s="160"/>
      <c r="X811" s="160"/>
      <c r="Y811" s="105"/>
      <c r="Z811" s="160"/>
      <c r="AA811" s="160"/>
      <c r="AB811" s="105"/>
      <c r="AC811" s="160"/>
      <c r="AD811" s="160"/>
      <c r="AE811" s="103"/>
      <c r="AF811" s="160"/>
      <c r="AG811" s="160"/>
      <c r="BI811" s="162"/>
      <c r="BJ811" s="158"/>
      <c r="BK811" s="162"/>
      <c r="BL811" s="138"/>
      <c r="BM811" s="160"/>
      <c r="BN811" s="176"/>
      <c r="BO811" s="158"/>
      <c r="BP811" s="160"/>
      <c r="BQ811" s="172"/>
      <c r="CS811" s="166"/>
      <c r="CT811" s="168"/>
      <c r="CU811" s="158"/>
      <c r="CV811" s="158"/>
      <c r="CY811" s="162"/>
      <c r="CZ811" s="162"/>
      <c r="DA811" s="170"/>
      <c r="DB811" s="184"/>
      <c r="DC811" s="170"/>
      <c r="DZ811" s="239"/>
      <c r="EA811" s="180"/>
    </row>
    <row r="812" spans="1:131" hidden="1" x14ac:dyDescent="0.2">
      <c r="A812" s="164"/>
      <c r="B812" s="164"/>
      <c r="C812" s="201"/>
      <c r="D812" s="164"/>
      <c r="E812" s="164"/>
      <c r="F812" s="164"/>
      <c r="G812" s="98"/>
      <c r="H812" s="105"/>
      <c r="I812" s="164"/>
      <c r="J812" s="98"/>
      <c r="K812" s="98"/>
      <c r="L812" s="164"/>
      <c r="M812" s="164"/>
      <c r="N812" s="164"/>
      <c r="O812" s="138"/>
      <c r="P812" s="105"/>
      <c r="Q812" s="169"/>
      <c r="R812" s="160"/>
      <c r="S812" s="105"/>
      <c r="T812" s="160"/>
      <c r="U812" s="160"/>
      <c r="V812" s="105"/>
      <c r="W812" s="160"/>
      <c r="X812" s="160"/>
      <c r="Y812" s="105"/>
      <c r="Z812" s="160"/>
      <c r="AA812" s="160"/>
      <c r="AB812" s="105"/>
      <c r="AC812" s="160"/>
      <c r="AD812" s="160"/>
      <c r="AE812" s="103"/>
      <c r="AF812" s="160"/>
      <c r="AG812" s="160"/>
      <c r="BI812" s="162"/>
      <c r="BJ812" s="158"/>
      <c r="BK812" s="162"/>
      <c r="BL812" s="138"/>
      <c r="BM812" s="160"/>
      <c r="BN812" s="176"/>
      <c r="BO812" s="158"/>
      <c r="BP812" s="160"/>
      <c r="BQ812" s="172"/>
      <c r="CS812" s="166"/>
      <c r="CT812" s="168"/>
      <c r="CU812" s="158"/>
      <c r="CV812" s="158"/>
      <c r="CY812" s="162"/>
      <c r="CZ812" s="162"/>
      <c r="DA812" s="170"/>
      <c r="DB812" s="184"/>
      <c r="DC812" s="170"/>
      <c r="DZ812" s="239"/>
      <c r="EA812" s="180"/>
    </row>
    <row r="813" spans="1:131" hidden="1" x14ac:dyDescent="0.2">
      <c r="A813" s="164"/>
      <c r="B813" s="164"/>
      <c r="C813" s="201"/>
      <c r="D813" s="164"/>
      <c r="E813" s="164"/>
      <c r="F813" s="164"/>
      <c r="G813" s="98"/>
      <c r="H813" s="105"/>
      <c r="I813" s="164"/>
      <c r="J813" s="98"/>
      <c r="K813" s="98"/>
      <c r="L813" s="164"/>
      <c r="M813" s="164"/>
      <c r="N813" s="164"/>
      <c r="O813" s="138"/>
      <c r="P813" s="105"/>
      <c r="Q813" s="169"/>
      <c r="R813" s="160"/>
      <c r="S813" s="105"/>
      <c r="T813" s="160"/>
      <c r="U813" s="160"/>
      <c r="V813" s="105"/>
      <c r="W813" s="160"/>
      <c r="X813" s="160"/>
      <c r="Y813" s="105"/>
      <c r="Z813" s="160"/>
      <c r="AA813" s="160"/>
      <c r="AB813" s="105"/>
      <c r="AC813" s="160"/>
      <c r="AD813" s="160"/>
      <c r="AE813" s="103"/>
      <c r="AF813" s="160"/>
      <c r="AG813" s="160"/>
      <c r="BI813" s="162"/>
      <c r="BJ813" s="158"/>
      <c r="BK813" s="162"/>
      <c r="BL813" s="138"/>
      <c r="BM813" s="160"/>
      <c r="BN813" s="176"/>
      <c r="BO813" s="158"/>
      <c r="BP813" s="160"/>
      <c r="BQ813" s="172"/>
      <c r="CS813" s="166"/>
      <c r="CT813" s="100"/>
      <c r="CU813" s="158"/>
      <c r="CV813" s="158"/>
      <c r="CY813" s="162"/>
      <c r="CZ813" s="162"/>
      <c r="DA813" s="170"/>
      <c r="DB813" s="184"/>
      <c r="DC813" s="170"/>
      <c r="DZ813" s="239"/>
      <c r="EA813" s="180"/>
    </row>
    <row r="814" spans="1:131" hidden="1" x14ac:dyDescent="0.2">
      <c r="A814" s="200"/>
      <c r="B814" s="164"/>
      <c r="C814" s="201"/>
      <c r="D814" s="164"/>
      <c r="E814" s="164"/>
      <c r="F814" s="164"/>
      <c r="G814" s="98"/>
      <c r="H814" s="105"/>
      <c r="I814" s="164"/>
      <c r="J814" s="98"/>
      <c r="K814" s="98"/>
      <c r="L814" s="164"/>
      <c r="M814" s="164"/>
      <c r="N814" s="164"/>
      <c r="O814" s="138"/>
      <c r="P814" s="105"/>
      <c r="Q814" s="169"/>
      <c r="R814" s="160"/>
      <c r="S814" s="105"/>
      <c r="T814" s="160"/>
      <c r="U814" s="160"/>
      <c r="V814" s="105"/>
      <c r="W814" s="160"/>
      <c r="X814" s="160"/>
      <c r="Y814" s="105"/>
      <c r="Z814" s="160"/>
      <c r="AA814" s="160"/>
      <c r="AB814" s="105"/>
      <c r="AC814" s="160"/>
      <c r="AD814" s="160"/>
      <c r="AE814" s="103"/>
      <c r="AF814" s="160"/>
      <c r="AG814" s="160"/>
      <c r="BI814" s="162"/>
      <c r="BJ814" s="158"/>
      <c r="BK814" s="162"/>
      <c r="BL814" s="138"/>
      <c r="BM814" s="160"/>
      <c r="BN814" s="176"/>
      <c r="BO814" s="158"/>
      <c r="BP814" s="160"/>
      <c r="BQ814" s="172"/>
      <c r="CS814" s="166"/>
      <c r="CT814" s="167"/>
      <c r="CU814" s="158"/>
      <c r="CV814" s="158"/>
      <c r="CY814" s="162"/>
      <c r="CZ814" s="162"/>
      <c r="DA814" s="170"/>
      <c r="DB814" s="184"/>
      <c r="DC814" s="170"/>
      <c r="DZ814" s="239"/>
      <c r="EA814" s="158"/>
    </row>
    <row r="815" spans="1:131" hidden="1" x14ac:dyDescent="0.2">
      <c r="A815" s="164"/>
      <c r="B815" s="164"/>
      <c r="C815" s="201"/>
      <c r="D815" s="108"/>
      <c r="E815" s="164"/>
      <c r="F815" s="164"/>
      <c r="G815" s="98"/>
      <c r="H815" s="105"/>
      <c r="I815" s="164"/>
      <c r="J815" s="98"/>
      <c r="K815" s="98"/>
      <c r="L815" s="164"/>
      <c r="M815" s="164"/>
      <c r="N815" s="164"/>
      <c r="O815" s="138"/>
      <c r="P815" s="105"/>
      <c r="Q815" s="169"/>
      <c r="R815" s="160"/>
      <c r="S815" s="105"/>
      <c r="T815" s="160"/>
      <c r="U815" s="160"/>
      <c r="V815" s="105"/>
      <c r="W815" s="160"/>
      <c r="X815" s="160"/>
      <c r="Y815" s="105"/>
      <c r="Z815" s="160"/>
      <c r="AA815" s="160"/>
      <c r="AB815" s="105"/>
      <c r="AC815" s="160"/>
      <c r="AD815" s="160"/>
      <c r="AE815" s="103"/>
      <c r="AF815" s="160"/>
      <c r="AG815" s="160"/>
      <c r="BI815" s="162"/>
      <c r="BJ815" s="158"/>
      <c r="BK815" s="162"/>
      <c r="BL815" s="138"/>
      <c r="BM815" s="160"/>
      <c r="BN815" s="176"/>
      <c r="BO815" s="158"/>
      <c r="BP815" s="160"/>
      <c r="BQ815" s="172"/>
      <c r="CS815" s="166"/>
      <c r="CT815" s="167"/>
      <c r="CU815" s="158"/>
      <c r="CV815" s="158"/>
      <c r="CY815" s="162"/>
      <c r="CZ815" s="162"/>
      <c r="DA815" s="170"/>
      <c r="DB815" s="184"/>
      <c r="DC815" s="170"/>
      <c r="DZ815" s="239"/>
      <c r="EA815" s="158"/>
    </row>
    <row r="816" spans="1:131" hidden="1" x14ac:dyDescent="0.2">
      <c r="A816" s="200"/>
      <c r="B816" s="164"/>
      <c r="C816" s="203"/>
      <c r="D816" s="108"/>
      <c r="E816" s="164"/>
      <c r="F816" s="164"/>
      <c r="G816" s="98"/>
      <c r="H816" s="105"/>
      <c r="I816" s="164"/>
      <c r="J816" s="98"/>
      <c r="K816" s="98"/>
      <c r="L816" s="164"/>
      <c r="M816" s="164"/>
      <c r="N816" s="164"/>
      <c r="O816" s="138"/>
      <c r="P816" s="105"/>
      <c r="Q816" s="169"/>
      <c r="R816" s="160"/>
      <c r="S816" s="105"/>
      <c r="T816" s="160"/>
      <c r="U816" s="160"/>
      <c r="V816" s="105"/>
      <c r="W816" s="160"/>
      <c r="X816" s="160"/>
      <c r="Y816" s="105"/>
      <c r="Z816" s="160"/>
      <c r="AA816" s="160"/>
      <c r="AB816" s="105"/>
      <c r="AC816" s="160"/>
      <c r="AD816" s="160"/>
      <c r="AE816" s="103"/>
      <c r="AF816" s="160"/>
      <c r="AG816" s="160"/>
      <c r="BI816" s="162"/>
      <c r="BJ816" s="158"/>
      <c r="BK816" s="162"/>
      <c r="BL816" s="138"/>
      <c r="BM816" s="160"/>
      <c r="BN816" s="176"/>
      <c r="BO816" s="158"/>
      <c r="BP816" s="160"/>
      <c r="BQ816" s="172"/>
      <c r="CS816" s="166"/>
      <c r="CT816" s="100"/>
      <c r="CU816" s="158"/>
      <c r="CV816" s="158"/>
      <c r="CY816" s="162"/>
      <c r="CZ816" s="162"/>
      <c r="DA816" s="170"/>
      <c r="DB816" s="184"/>
      <c r="DC816" s="170"/>
      <c r="DZ816" s="239"/>
      <c r="EA816" s="158"/>
    </row>
    <row r="817" spans="1:131" hidden="1" x14ac:dyDescent="0.2">
      <c r="A817" s="200"/>
      <c r="B817" s="164"/>
      <c r="C817" s="203"/>
      <c r="D817" s="108"/>
      <c r="E817" s="164"/>
      <c r="F817" s="164"/>
      <c r="G817" s="98"/>
      <c r="H817" s="105"/>
      <c r="I817" s="164"/>
      <c r="J817" s="98"/>
      <c r="K817" s="98"/>
      <c r="L817" s="164"/>
      <c r="M817" s="164"/>
      <c r="N817" s="164"/>
      <c r="O817" s="138"/>
      <c r="P817" s="105"/>
      <c r="Q817" s="169"/>
      <c r="R817" s="160"/>
      <c r="S817" s="105"/>
      <c r="T817" s="160"/>
      <c r="U817" s="160"/>
      <c r="V817" s="105"/>
      <c r="W817" s="160"/>
      <c r="X817" s="160"/>
      <c r="Y817" s="105"/>
      <c r="Z817" s="160"/>
      <c r="AA817" s="160"/>
      <c r="AB817" s="105"/>
      <c r="AC817" s="160"/>
      <c r="AD817" s="160"/>
      <c r="AE817" s="103"/>
      <c r="AF817" s="160"/>
      <c r="AG817" s="160"/>
      <c r="BI817" s="162"/>
      <c r="BJ817" s="158"/>
      <c r="BK817" s="162"/>
      <c r="BL817" s="138"/>
      <c r="BM817" s="160"/>
      <c r="BN817" s="176"/>
      <c r="BO817" s="158"/>
      <c r="BP817" s="160"/>
      <c r="BQ817" s="172"/>
      <c r="CS817" s="166"/>
      <c r="CT817" s="168"/>
      <c r="CU817" s="158"/>
      <c r="CV817" s="158"/>
      <c r="CY817" s="162"/>
      <c r="CZ817" s="162"/>
      <c r="DA817" s="170"/>
      <c r="DB817" s="184"/>
      <c r="DC817" s="170"/>
      <c r="DZ817" s="239"/>
      <c r="EA817" s="158"/>
    </row>
    <row r="818" spans="1:131" hidden="1" x14ac:dyDescent="0.2">
      <c r="A818" s="202"/>
      <c r="B818" s="164"/>
      <c r="C818" s="203"/>
      <c r="D818" s="108"/>
      <c r="E818" s="164"/>
      <c r="F818" s="164"/>
      <c r="G818" s="98"/>
      <c r="H818" s="105"/>
      <c r="I818" s="164"/>
      <c r="J818" s="98"/>
      <c r="K818" s="98"/>
      <c r="L818" s="164"/>
      <c r="M818" s="164"/>
      <c r="N818" s="164"/>
      <c r="O818" s="138"/>
      <c r="P818" s="105"/>
      <c r="Q818" s="169"/>
      <c r="R818" s="160"/>
      <c r="S818" s="105"/>
      <c r="T818" s="160"/>
      <c r="U818" s="160"/>
      <c r="V818" s="105"/>
      <c r="W818" s="160"/>
      <c r="X818" s="160"/>
      <c r="Y818" s="105"/>
      <c r="Z818" s="160"/>
      <c r="AA818" s="160"/>
      <c r="AB818" s="105"/>
      <c r="AC818" s="160"/>
      <c r="AD818" s="160"/>
      <c r="AE818" s="103"/>
      <c r="AF818" s="160"/>
      <c r="AG818" s="160"/>
      <c r="BI818" s="162"/>
      <c r="BJ818" s="158"/>
      <c r="BK818" s="162"/>
      <c r="BL818" s="138"/>
      <c r="BM818" s="160"/>
      <c r="BN818" s="176"/>
      <c r="BO818" s="158"/>
      <c r="BP818" s="160"/>
      <c r="BQ818" s="172"/>
      <c r="CS818" s="166"/>
      <c r="CT818" s="100"/>
      <c r="CU818" s="158"/>
      <c r="CV818" s="158"/>
      <c r="CY818" s="162"/>
      <c r="CZ818" s="162"/>
      <c r="DA818" s="170"/>
      <c r="DB818" s="184"/>
      <c r="DC818" s="170"/>
      <c r="DZ818" s="239"/>
      <c r="EA818" s="158"/>
    </row>
    <row r="819" spans="1:131" hidden="1" x14ac:dyDescent="0.2">
      <c r="A819" s="164"/>
      <c r="B819" s="164"/>
      <c r="C819" s="201"/>
      <c r="D819" s="164"/>
      <c r="E819" s="164"/>
      <c r="F819" s="164"/>
      <c r="G819" s="98"/>
      <c r="H819" s="105"/>
      <c r="I819" s="164"/>
      <c r="J819" s="98"/>
      <c r="K819" s="98"/>
      <c r="L819" s="164"/>
      <c r="M819" s="164"/>
      <c r="N819" s="164"/>
      <c r="O819" s="138"/>
      <c r="P819" s="105"/>
      <c r="Q819" s="169"/>
      <c r="R819" s="160"/>
      <c r="S819" s="105"/>
      <c r="T819" s="160"/>
      <c r="U819" s="160"/>
      <c r="V819" s="105"/>
      <c r="W819" s="160"/>
      <c r="X819" s="160"/>
      <c r="Y819" s="105"/>
      <c r="Z819" s="160"/>
      <c r="AA819" s="160"/>
      <c r="AB819" s="105"/>
      <c r="AC819" s="160"/>
      <c r="AD819" s="160"/>
      <c r="AE819" s="103"/>
      <c r="AF819" s="160"/>
      <c r="AG819" s="160"/>
      <c r="BI819" s="162"/>
      <c r="BJ819" s="158"/>
      <c r="BK819" s="162"/>
      <c r="BL819" s="138"/>
      <c r="BM819" s="160"/>
      <c r="BN819" s="176"/>
      <c r="BO819" s="158"/>
      <c r="BP819" s="160"/>
      <c r="BQ819" s="172"/>
      <c r="CS819" s="166"/>
      <c r="CT819" s="168"/>
      <c r="CU819" s="158"/>
      <c r="CV819" s="158"/>
      <c r="CY819" s="162"/>
      <c r="CZ819" s="162"/>
      <c r="DA819" s="170"/>
      <c r="DB819" s="184"/>
      <c r="DC819" s="170"/>
      <c r="DZ819" s="239"/>
      <c r="EA819" s="158"/>
    </row>
    <row r="820" spans="1:131" hidden="1" x14ac:dyDescent="0.2">
      <c r="A820" s="164"/>
      <c r="B820" s="164"/>
      <c r="C820" s="203"/>
      <c r="D820" s="108"/>
      <c r="E820" s="164"/>
      <c r="F820" s="164"/>
      <c r="G820" s="98"/>
      <c r="H820" s="105"/>
      <c r="I820" s="164"/>
      <c r="J820" s="98"/>
      <c r="K820" s="98"/>
      <c r="L820" s="164"/>
      <c r="M820" s="164"/>
      <c r="N820" s="164"/>
      <c r="O820" s="138"/>
      <c r="P820" s="105"/>
      <c r="Q820" s="169"/>
      <c r="R820" s="160"/>
      <c r="S820" s="105"/>
      <c r="T820" s="160"/>
      <c r="U820" s="160"/>
      <c r="V820" s="105"/>
      <c r="W820" s="160"/>
      <c r="X820" s="160"/>
      <c r="Y820" s="105"/>
      <c r="Z820" s="160"/>
      <c r="AA820" s="160"/>
      <c r="AB820" s="105"/>
      <c r="AC820" s="160"/>
      <c r="AD820" s="160"/>
      <c r="AE820" s="103"/>
      <c r="AF820" s="160"/>
      <c r="AG820" s="160"/>
      <c r="BI820" s="162"/>
      <c r="BJ820" s="158"/>
      <c r="BK820" s="162"/>
      <c r="BL820" s="138"/>
      <c r="BM820" s="160"/>
      <c r="BN820" s="176"/>
      <c r="BO820" s="158"/>
      <c r="BP820" s="160"/>
      <c r="BQ820" s="172"/>
      <c r="CS820" s="166"/>
      <c r="CT820" s="167"/>
      <c r="CU820" s="158"/>
      <c r="CV820" s="158"/>
      <c r="CY820" s="162"/>
      <c r="CZ820" s="162"/>
      <c r="DA820" s="170"/>
      <c r="DB820" s="184"/>
      <c r="DC820" s="170"/>
      <c r="DZ820" s="239"/>
      <c r="EA820" s="158"/>
    </row>
    <row r="821" spans="1:131" hidden="1" x14ac:dyDescent="0.2">
      <c r="A821" s="164"/>
      <c r="B821" s="164"/>
      <c r="C821" s="201"/>
      <c r="D821" s="164"/>
      <c r="E821" s="164"/>
      <c r="F821" s="164"/>
      <c r="G821" s="98"/>
      <c r="H821" s="105"/>
      <c r="I821" s="164"/>
      <c r="J821" s="98"/>
      <c r="K821" s="98"/>
      <c r="L821" s="164"/>
      <c r="M821" s="164"/>
      <c r="N821" s="164"/>
      <c r="O821" s="138"/>
      <c r="P821" s="105"/>
      <c r="Q821" s="169"/>
      <c r="R821" s="160"/>
      <c r="S821" s="105"/>
      <c r="T821" s="160"/>
      <c r="U821" s="160"/>
      <c r="V821" s="105"/>
      <c r="W821" s="160"/>
      <c r="X821" s="160"/>
      <c r="Y821" s="105"/>
      <c r="Z821" s="160"/>
      <c r="AA821" s="160"/>
      <c r="AB821" s="105"/>
      <c r="AC821" s="160"/>
      <c r="AD821" s="160"/>
      <c r="AE821" s="103"/>
      <c r="AF821" s="160"/>
      <c r="AG821" s="160"/>
      <c r="BI821" s="162"/>
      <c r="BJ821" s="158"/>
      <c r="BK821" s="162"/>
      <c r="BL821" s="138"/>
      <c r="BM821" s="160"/>
      <c r="BN821" s="176"/>
      <c r="BO821" s="158"/>
      <c r="BP821" s="160"/>
      <c r="BQ821" s="172"/>
      <c r="CS821" s="166"/>
      <c r="CT821" s="167"/>
      <c r="CU821" s="158"/>
      <c r="CV821" s="158"/>
      <c r="CY821" s="187"/>
      <c r="CZ821" s="187"/>
      <c r="DA821" s="170"/>
      <c r="DB821" s="184"/>
      <c r="DC821" s="170"/>
      <c r="DZ821" s="239"/>
      <c r="EA821" s="158"/>
    </row>
    <row r="822" spans="1:131" hidden="1" x14ac:dyDescent="0.2">
      <c r="A822" s="200"/>
      <c r="B822" s="164"/>
      <c r="C822" s="203"/>
      <c r="D822" s="108"/>
      <c r="E822" s="164"/>
      <c r="F822" s="164"/>
      <c r="G822" s="98"/>
      <c r="H822" s="105"/>
      <c r="I822" s="164"/>
      <c r="J822" s="98"/>
      <c r="K822" s="98"/>
      <c r="L822" s="164"/>
      <c r="M822" s="164"/>
      <c r="N822" s="164"/>
      <c r="O822" s="138"/>
      <c r="P822" s="105"/>
      <c r="Q822" s="169"/>
      <c r="R822" s="160"/>
      <c r="S822" s="105"/>
      <c r="T822" s="160"/>
      <c r="U822" s="160"/>
      <c r="V822" s="105"/>
      <c r="W822" s="160"/>
      <c r="X822" s="160"/>
      <c r="Y822" s="105"/>
      <c r="Z822" s="160"/>
      <c r="AA822" s="160"/>
      <c r="AB822" s="105"/>
      <c r="AC822" s="160"/>
      <c r="AD822" s="160"/>
      <c r="AE822" s="103"/>
      <c r="AF822" s="160"/>
      <c r="AG822" s="160"/>
      <c r="BI822" s="162"/>
      <c r="BJ822" s="158"/>
      <c r="BK822" s="162"/>
      <c r="BL822" s="138"/>
      <c r="BM822" s="160"/>
      <c r="BN822" s="176"/>
      <c r="BO822" s="158"/>
      <c r="BP822" s="160"/>
      <c r="BQ822" s="172"/>
      <c r="CS822" s="166"/>
      <c r="CT822" s="168"/>
      <c r="CU822" s="158"/>
      <c r="CV822" s="158"/>
      <c r="CY822" s="162"/>
      <c r="CZ822" s="162"/>
      <c r="DA822" s="170"/>
      <c r="DB822" s="184"/>
      <c r="DC822" s="170"/>
      <c r="DZ822" s="239"/>
      <c r="EA822" s="158"/>
    </row>
    <row r="823" spans="1:131" hidden="1" x14ac:dyDescent="0.2">
      <c r="A823" s="108"/>
      <c r="B823" s="164"/>
      <c r="C823" s="201"/>
      <c r="D823" s="164"/>
      <c r="E823" s="164"/>
      <c r="F823" s="164"/>
      <c r="G823" s="98"/>
      <c r="H823" s="105"/>
      <c r="I823" s="164"/>
      <c r="J823" s="98"/>
      <c r="K823" s="98"/>
      <c r="L823" s="164"/>
      <c r="M823" s="164"/>
      <c r="N823" s="164"/>
      <c r="O823" s="138"/>
      <c r="P823" s="105"/>
      <c r="Q823" s="169"/>
      <c r="R823" s="160"/>
      <c r="S823" s="105"/>
      <c r="T823" s="160"/>
      <c r="U823" s="160"/>
      <c r="V823" s="105"/>
      <c r="W823" s="160"/>
      <c r="X823" s="160"/>
      <c r="Y823" s="105"/>
      <c r="Z823" s="160"/>
      <c r="AA823" s="160"/>
      <c r="AB823" s="105"/>
      <c r="AC823" s="160"/>
      <c r="AD823" s="160"/>
      <c r="AE823" s="103"/>
      <c r="AF823" s="160"/>
      <c r="AG823" s="160"/>
      <c r="BI823" s="162"/>
      <c r="BJ823" s="158"/>
      <c r="BK823" s="162"/>
      <c r="BL823" s="138"/>
      <c r="BM823" s="160"/>
      <c r="BN823" s="176"/>
      <c r="BO823" s="158"/>
      <c r="BP823" s="160"/>
      <c r="BQ823" s="172"/>
      <c r="CS823" s="166"/>
      <c r="CT823" s="247"/>
      <c r="CU823" s="158"/>
      <c r="CV823" s="158"/>
      <c r="CY823" s="177"/>
      <c r="CZ823" s="177"/>
      <c r="DA823" s="170"/>
      <c r="DB823" s="184"/>
      <c r="DC823" s="170"/>
      <c r="DZ823" s="239"/>
      <c r="EA823" s="158"/>
    </row>
    <row r="824" spans="1:131" hidden="1" x14ac:dyDescent="0.2">
      <c r="A824" s="164"/>
      <c r="B824" s="164"/>
      <c r="C824" s="201"/>
      <c r="D824" s="164"/>
      <c r="E824" s="164"/>
      <c r="F824" s="164"/>
      <c r="G824" s="98"/>
      <c r="H824" s="105"/>
      <c r="I824" s="164"/>
      <c r="J824" s="98"/>
      <c r="K824" s="98"/>
      <c r="L824" s="164"/>
      <c r="M824" s="164"/>
      <c r="N824" s="164"/>
      <c r="O824" s="138"/>
      <c r="P824" s="105"/>
      <c r="Q824" s="169"/>
      <c r="R824" s="160"/>
      <c r="S824" s="105"/>
      <c r="T824" s="160"/>
      <c r="U824" s="160"/>
      <c r="V824" s="105"/>
      <c r="W824" s="160"/>
      <c r="X824" s="160"/>
      <c r="Y824" s="105"/>
      <c r="Z824" s="160"/>
      <c r="AA824" s="160"/>
      <c r="AB824" s="105"/>
      <c r="AC824" s="160"/>
      <c r="AD824" s="160"/>
      <c r="AE824" s="103"/>
      <c r="AF824" s="160"/>
      <c r="AG824" s="160"/>
      <c r="BI824" s="162"/>
      <c r="BJ824" s="158"/>
      <c r="BK824" s="162"/>
      <c r="BL824" s="138"/>
      <c r="BM824" s="160"/>
      <c r="BN824" s="176"/>
      <c r="BO824" s="158"/>
      <c r="BP824" s="160"/>
      <c r="BQ824" s="172"/>
      <c r="CS824" s="166"/>
      <c r="CT824" s="99"/>
      <c r="CU824" s="158"/>
      <c r="CV824" s="158"/>
      <c r="CY824" s="162"/>
      <c r="CZ824" s="162"/>
      <c r="DA824" s="170"/>
      <c r="DB824" s="184"/>
      <c r="DC824" s="170"/>
      <c r="DZ824" s="239"/>
      <c r="EA824" s="158"/>
    </row>
    <row r="825" spans="1:131" hidden="1" x14ac:dyDescent="0.2">
      <c r="A825" s="164"/>
      <c r="B825" s="164"/>
      <c r="C825" s="203"/>
      <c r="D825" s="108"/>
      <c r="E825" s="164"/>
      <c r="F825" s="164"/>
      <c r="G825" s="98"/>
      <c r="H825" s="105"/>
      <c r="I825" s="164"/>
      <c r="J825" s="98"/>
      <c r="K825" s="98"/>
      <c r="L825" s="164"/>
      <c r="M825" s="164"/>
      <c r="N825" s="164"/>
      <c r="O825" s="138"/>
      <c r="P825" s="105"/>
      <c r="Q825" s="169"/>
      <c r="R825" s="160"/>
      <c r="S825" s="105"/>
      <c r="T825" s="160"/>
      <c r="U825" s="160"/>
      <c r="V825" s="105"/>
      <c r="W825" s="160"/>
      <c r="X825" s="160"/>
      <c r="Y825" s="105"/>
      <c r="Z825" s="160"/>
      <c r="AA825" s="160"/>
      <c r="AB825" s="105"/>
      <c r="AC825" s="160"/>
      <c r="AD825" s="160"/>
      <c r="AE825" s="103"/>
      <c r="AF825" s="160"/>
      <c r="AG825" s="160"/>
      <c r="BI825" s="162"/>
      <c r="BJ825" s="158"/>
      <c r="BK825" s="162"/>
      <c r="BL825" s="138"/>
      <c r="BM825" s="160"/>
      <c r="BN825" s="176"/>
      <c r="BO825" s="158"/>
      <c r="BP825" s="160"/>
      <c r="BQ825" s="172"/>
      <c r="CS825" s="166"/>
      <c r="CT825" s="168"/>
      <c r="CU825" s="158"/>
      <c r="CV825" s="158"/>
      <c r="CY825" s="162"/>
      <c r="CZ825" s="162"/>
      <c r="DA825" s="170"/>
      <c r="DB825" s="184"/>
      <c r="DC825" s="170"/>
      <c r="DZ825" s="239"/>
      <c r="EA825" s="158"/>
    </row>
    <row r="826" spans="1:131" hidden="1" x14ac:dyDescent="0.2">
      <c r="A826" s="164"/>
      <c r="B826" s="164"/>
      <c r="C826" s="203"/>
      <c r="D826" s="164"/>
      <c r="E826" s="164"/>
      <c r="F826" s="164"/>
      <c r="G826" s="98"/>
      <c r="H826" s="105"/>
      <c r="I826" s="164"/>
      <c r="J826" s="98"/>
      <c r="K826" s="98"/>
      <c r="L826" s="164"/>
      <c r="M826" s="164"/>
      <c r="N826" s="164"/>
      <c r="O826" s="138"/>
      <c r="P826" s="105"/>
      <c r="Q826" s="169"/>
      <c r="R826" s="160"/>
      <c r="S826" s="105"/>
      <c r="T826" s="160"/>
      <c r="U826" s="160"/>
      <c r="V826" s="105"/>
      <c r="W826" s="160"/>
      <c r="X826" s="160"/>
      <c r="Y826" s="105"/>
      <c r="Z826" s="160"/>
      <c r="AA826" s="160"/>
      <c r="AB826" s="105"/>
      <c r="AC826" s="160"/>
      <c r="AD826" s="160"/>
      <c r="AE826" s="103"/>
      <c r="AF826" s="160"/>
      <c r="AG826" s="160"/>
      <c r="BI826" s="162"/>
      <c r="BJ826" s="158"/>
      <c r="BK826" s="162"/>
      <c r="BL826" s="138"/>
      <c r="BM826" s="160"/>
      <c r="BN826" s="176"/>
      <c r="BO826" s="158"/>
      <c r="BP826" s="160"/>
      <c r="BQ826" s="172"/>
      <c r="CS826" s="166"/>
      <c r="CT826" s="167"/>
      <c r="CU826" s="158"/>
      <c r="CV826" s="158"/>
      <c r="CY826" s="162"/>
      <c r="CZ826" s="162"/>
      <c r="DA826" s="170"/>
      <c r="DB826" s="184"/>
      <c r="DC826" s="170"/>
      <c r="DZ826" s="239"/>
      <c r="EA826" s="158"/>
    </row>
    <row r="827" spans="1:131" hidden="1" x14ac:dyDescent="0.2">
      <c r="A827" s="164"/>
      <c r="B827" s="164"/>
      <c r="C827" s="201"/>
      <c r="D827" s="164"/>
      <c r="E827" s="164"/>
      <c r="F827" s="164"/>
      <c r="G827" s="98"/>
      <c r="H827" s="105"/>
      <c r="I827" s="164"/>
      <c r="J827" s="98"/>
      <c r="K827" s="98"/>
      <c r="L827" s="164"/>
      <c r="M827" s="164"/>
      <c r="N827" s="164"/>
      <c r="O827" s="138"/>
      <c r="P827" s="105"/>
      <c r="Q827" s="169"/>
      <c r="R827" s="160"/>
      <c r="S827" s="105"/>
      <c r="T827" s="160"/>
      <c r="U827" s="160"/>
      <c r="V827" s="105"/>
      <c r="W827" s="160"/>
      <c r="X827" s="160"/>
      <c r="Y827" s="105"/>
      <c r="Z827" s="160"/>
      <c r="AA827" s="160"/>
      <c r="AB827" s="105"/>
      <c r="AC827" s="160"/>
      <c r="AD827" s="160"/>
      <c r="AE827" s="103"/>
      <c r="AF827" s="160"/>
      <c r="AG827" s="160"/>
      <c r="BI827" s="162"/>
      <c r="BJ827" s="158"/>
      <c r="BK827" s="162"/>
      <c r="BL827" s="138"/>
      <c r="BM827" s="160"/>
      <c r="BN827" s="176"/>
      <c r="BO827" s="158"/>
      <c r="BP827" s="160"/>
      <c r="BQ827" s="172"/>
      <c r="CS827" s="166"/>
      <c r="CT827" s="167"/>
      <c r="CU827" s="158"/>
      <c r="CV827" s="158"/>
      <c r="CY827" s="162"/>
      <c r="CZ827" s="162"/>
      <c r="DA827" s="170"/>
      <c r="DB827" s="184"/>
      <c r="DC827" s="170"/>
      <c r="DZ827" s="239"/>
      <c r="EA827" s="158"/>
    </row>
    <row r="828" spans="1:131" hidden="1" x14ac:dyDescent="0.2">
      <c r="A828" s="200"/>
      <c r="B828" s="164"/>
      <c r="C828" s="203"/>
      <c r="D828" s="108"/>
      <c r="E828" s="164"/>
      <c r="F828" s="164"/>
      <c r="G828" s="98"/>
      <c r="H828" s="105"/>
      <c r="I828" s="164"/>
      <c r="J828" s="98"/>
      <c r="K828" s="98"/>
      <c r="L828" s="164"/>
      <c r="M828" s="164"/>
      <c r="N828" s="164"/>
      <c r="O828" s="138"/>
      <c r="P828" s="105"/>
      <c r="Q828" s="169"/>
      <c r="R828" s="160"/>
      <c r="S828" s="105"/>
      <c r="T828" s="160"/>
      <c r="U828" s="160"/>
      <c r="V828" s="105"/>
      <c r="W828" s="160"/>
      <c r="X828" s="160"/>
      <c r="Y828" s="105"/>
      <c r="Z828" s="160"/>
      <c r="AA828" s="160"/>
      <c r="AB828" s="105"/>
      <c r="AC828" s="160"/>
      <c r="AD828" s="160"/>
      <c r="AE828" s="103"/>
      <c r="AF828" s="160"/>
      <c r="AG828" s="160"/>
      <c r="BI828" s="162"/>
      <c r="BJ828" s="158"/>
      <c r="BK828" s="162"/>
      <c r="BL828" s="138"/>
      <c r="BM828" s="160"/>
      <c r="BN828" s="176"/>
      <c r="BO828" s="158"/>
      <c r="BP828" s="160"/>
      <c r="BQ828" s="172"/>
      <c r="CS828" s="166"/>
      <c r="CT828" s="168"/>
      <c r="CU828" s="158"/>
      <c r="CV828" s="158"/>
      <c r="CY828" s="162"/>
      <c r="CZ828" s="162"/>
      <c r="DA828" s="170"/>
      <c r="DB828" s="184"/>
      <c r="DC828" s="170"/>
      <c r="DZ828" s="239"/>
      <c r="EA828" s="158"/>
    </row>
    <row r="829" spans="1:131" hidden="1" x14ac:dyDescent="0.2">
      <c r="A829" s="164"/>
      <c r="B829" s="164"/>
      <c r="C829" s="201"/>
      <c r="D829" s="164"/>
      <c r="E829" s="164"/>
      <c r="F829" s="164"/>
      <c r="G829" s="98"/>
      <c r="H829" s="105"/>
      <c r="I829" s="164"/>
      <c r="J829" s="98"/>
      <c r="K829" s="98"/>
      <c r="L829" s="164"/>
      <c r="M829" s="164"/>
      <c r="N829" s="164"/>
      <c r="O829" s="138"/>
      <c r="P829" s="105"/>
      <c r="Q829" s="169"/>
      <c r="R829" s="160"/>
      <c r="S829" s="105"/>
      <c r="T829" s="160"/>
      <c r="U829" s="160"/>
      <c r="V829" s="105"/>
      <c r="W829" s="160"/>
      <c r="X829" s="160"/>
      <c r="Y829" s="105"/>
      <c r="Z829" s="160"/>
      <c r="AA829" s="160"/>
      <c r="AB829" s="105"/>
      <c r="AC829" s="160"/>
      <c r="AD829" s="160"/>
      <c r="AE829" s="103"/>
      <c r="AF829" s="160"/>
      <c r="AG829" s="160"/>
      <c r="BI829" s="162"/>
      <c r="BJ829" s="158"/>
      <c r="BK829" s="162"/>
      <c r="BL829" s="138"/>
      <c r="BM829" s="160"/>
      <c r="BN829" s="176"/>
      <c r="BO829" s="158"/>
      <c r="BP829" s="160"/>
      <c r="BQ829" s="172"/>
      <c r="CS829" s="166"/>
      <c r="CT829" s="167"/>
      <c r="CU829" s="158"/>
      <c r="CV829" s="158"/>
      <c r="CY829" s="164"/>
      <c r="CZ829" s="159"/>
      <c r="DA829" s="170"/>
      <c r="DB829" s="184"/>
      <c r="DC829" s="170"/>
      <c r="DZ829" s="239"/>
      <c r="EA829" s="158"/>
    </row>
    <row r="830" spans="1:131" hidden="1" x14ac:dyDescent="0.2">
      <c r="A830" s="200"/>
      <c r="B830" s="164"/>
      <c r="C830" s="201"/>
      <c r="D830" s="164"/>
      <c r="E830" s="164"/>
      <c r="F830" s="164"/>
      <c r="G830" s="98"/>
      <c r="H830" s="105"/>
      <c r="I830" s="164"/>
      <c r="J830" s="98"/>
      <c r="K830" s="98"/>
      <c r="L830" s="164"/>
      <c r="M830" s="164"/>
      <c r="N830" s="164"/>
      <c r="O830" s="138"/>
      <c r="P830" s="105"/>
      <c r="Q830" s="169"/>
      <c r="R830" s="160"/>
      <c r="S830" s="105"/>
      <c r="T830" s="160"/>
      <c r="U830" s="160"/>
      <c r="V830" s="105"/>
      <c r="W830" s="160"/>
      <c r="X830" s="160"/>
      <c r="Y830" s="105"/>
      <c r="Z830" s="160"/>
      <c r="AA830" s="160"/>
      <c r="AB830" s="105"/>
      <c r="AC830" s="160"/>
      <c r="AD830" s="160"/>
      <c r="AE830" s="103"/>
      <c r="AF830" s="160"/>
      <c r="AG830" s="160"/>
      <c r="BI830" s="162"/>
      <c r="BJ830" s="158"/>
      <c r="BK830" s="162"/>
      <c r="BL830" s="138"/>
      <c r="BM830" s="160"/>
      <c r="BN830" s="176"/>
      <c r="BO830" s="158"/>
      <c r="BP830" s="160"/>
      <c r="BQ830" s="172"/>
      <c r="CS830" s="166"/>
      <c r="CT830" s="168"/>
      <c r="CU830" s="158"/>
      <c r="CV830" s="158"/>
      <c r="CY830" s="190"/>
      <c r="CZ830" s="159"/>
      <c r="DA830" s="170"/>
      <c r="DB830" s="184"/>
      <c r="DC830" s="170"/>
      <c r="DZ830" s="239"/>
      <c r="EA830" s="158"/>
    </row>
    <row r="831" spans="1:131" hidden="1" x14ac:dyDescent="0.2">
      <c r="A831" s="200"/>
      <c r="B831" s="164"/>
      <c r="C831" s="201"/>
      <c r="D831" s="164"/>
      <c r="E831" s="164"/>
      <c r="F831" s="164"/>
      <c r="G831" s="98"/>
      <c r="H831" s="105"/>
      <c r="I831" s="164"/>
      <c r="J831" s="98"/>
      <c r="K831" s="98"/>
      <c r="L831" s="164"/>
      <c r="M831" s="164"/>
      <c r="N831" s="164"/>
      <c r="O831" s="138"/>
      <c r="P831" s="105"/>
      <c r="Q831" s="169"/>
      <c r="R831" s="160"/>
      <c r="S831" s="105"/>
      <c r="T831" s="160"/>
      <c r="U831" s="160"/>
      <c r="V831" s="105"/>
      <c r="W831" s="160"/>
      <c r="X831" s="160"/>
      <c r="Y831" s="105"/>
      <c r="Z831" s="160"/>
      <c r="AA831" s="160"/>
      <c r="AB831" s="105"/>
      <c r="AC831" s="160"/>
      <c r="AD831" s="160"/>
      <c r="AE831" s="103"/>
      <c r="AF831" s="160"/>
      <c r="AG831" s="160"/>
      <c r="BI831" s="162"/>
      <c r="BJ831" s="158"/>
      <c r="BK831" s="162"/>
      <c r="BL831" s="138"/>
      <c r="BM831" s="160"/>
      <c r="BN831" s="176"/>
      <c r="BO831" s="158"/>
      <c r="BP831" s="160"/>
      <c r="BQ831" s="172"/>
      <c r="CS831" s="166"/>
      <c r="CT831" s="167"/>
      <c r="CU831" s="158"/>
      <c r="CV831" s="158"/>
      <c r="CY831" s="162"/>
      <c r="CZ831" s="162"/>
      <c r="DA831" s="170"/>
      <c r="DB831" s="184"/>
      <c r="DC831" s="170"/>
      <c r="DZ831" s="239"/>
      <c r="EA831" s="158"/>
    </row>
    <row r="832" spans="1:131" hidden="1" x14ac:dyDescent="0.2">
      <c r="A832" s="202"/>
      <c r="B832" s="164"/>
      <c r="C832" s="201"/>
      <c r="D832" s="164"/>
      <c r="E832" s="164"/>
      <c r="F832" s="164"/>
      <c r="G832" s="98"/>
      <c r="H832" s="105"/>
      <c r="I832" s="164"/>
      <c r="J832" s="98"/>
      <c r="K832" s="98"/>
      <c r="L832" s="164"/>
      <c r="M832" s="164"/>
      <c r="N832" s="164"/>
      <c r="O832" s="138"/>
      <c r="P832" s="105"/>
      <c r="Q832" s="169"/>
      <c r="R832" s="160"/>
      <c r="S832" s="105"/>
      <c r="T832" s="160"/>
      <c r="U832" s="160"/>
      <c r="V832" s="105"/>
      <c r="W832" s="160"/>
      <c r="X832" s="160"/>
      <c r="Y832" s="105"/>
      <c r="Z832" s="160"/>
      <c r="AA832" s="160"/>
      <c r="AB832" s="105"/>
      <c r="AC832" s="160"/>
      <c r="AD832" s="160"/>
      <c r="AE832" s="103"/>
      <c r="AF832" s="160"/>
      <c r="AG832" s="160"/>
      <c r="BI832" s="162"/>
      <c r="BJ832" s="158"/>
      <c r="BK832" s="162"/>
      <c r="BL832" s="138"/>
      <c r="BM832" s="160"/>
      <c r="BN832" s="176"/>
      <c r="BO832" s="158"/>
      <c r="BP832" s="160"/>
      <c r="BQ832" s="172"/>
      <c r="CS832" s="166"/>
      <c r="CT832" s="167"/>
      <c r="CU832" s="158"/>
      <c r="CV832" s="158"/>
      <c r="CY832" s="162"/>
      <c r="CZ832" s="162"/>
      <c r="DA832" s="170"/>
      <c r="DB832" s="184"/>
      <c r="DC832" s="170"/>
      <c r="DZ832" s="239"/>
      <c r="EA832" s="158"/>
    </row>
    <row r="833" spans="1:131" hidden="1" x14ac:dyDescent="0.2">
      <c r="A833" s="200"/>
      <c r="B833" s="164"/>
      <c r="C833" s="203"/>
      <c r="D833" s="164"/>
      <c r="E833" s="164"/>
      <c r="F833" s="164"/>
      <c r="G833" s="98"/>
      <c r="H833" s="105"/>
      <c r="I833" s="164"/>
      <c r="J833" s="98"/>
      <c r="K833" s="98"/>
      <c r="L833" s="164"/>
      <c r="M833" s="164"/>
      <c r="N833" s="164"/>
      <c r="O833" s="138"/>
      <c r="P833" s="105"/>
      <c r="Q833" s="169"/>
      <c r="R833" s="160"/>
      <c r="S833" s="105"/>
      <c r="T833" s="160"/>
      <c r="U833" s="160"/>
      <c r="V833" s="105"/>
      <c r="W833" s="160"/>
      <c r="X833" s="160"/>
      <c r="Y833" s="105"/>
      <c r="Z833" s="160"/>
      <c r="AA833" s="160"/>
      <c r="AB833" s="105"/>
      <c r="AC833" s="160"/>
      <c r="AD833" s="160"/>
      <c r="AE833" s="103"/>
      <c r="AF833" s="160"/>
      <c r="AG833" s="160"/>
      <c r="BI833" s="162"/>
      <c r="BJ833" s="158"/>
      <c r="BK833" s="162"/>
      <c r="BL833" s="138"/>
      <c r="BM833" s="160"/>
      <c r="BN833" s="176"/>
      <c r="BO833" s="158"/>
      <c r="BP833" s="160"/>
      <c r="BQ833" s="172"/>
      <c r="CS833" s="166"/>
      <c r="CT833" s="168"/>
      <c r="CU833" s="158"/>
      <c r="CV833" s="158"/>
      <c r="CY833" s="162"/>
      <c r="CZ833" s="162"/>
      <c r="DA833" s="170"/>
      <c r="DB833" s="184"/>
      <c r="DC833" s="170"/>
      <c r="DZ833" s="239"/>
      <c r="EA833" s="158"/>
    </row>
    <row r="834" spans="1:131" hidden="1" x14ac:dyDescent="0.2">
      <c r="A834" s="164"/>
      <c r="B834" s="164"/>
      <c r="C834" s="201"/>
      <c r="D834" s="164"/>
      <c r="E834" s="164"/>
      <c r="F834" s="164"/>
      <c r="G834" s="98"/>
      <c r="H834" s="105"/>
      <c r="I834" s="164"/>
      <c r="J834" s="98"/>
      <c r="K834" s="98"/>
      <c r="L834" s="164"/>
      <c r="M834" s="164"/>
      <c r="N834" s="164"/>
      <c r="O834" s="138"/>
      <c r="P834" s="105"/>
      <c r="Q834" s="169"/>
      <c r="R834" s="160"/>
      <c r="S834" s="105"/>
      <c r="T834" s="160"/>
      <c r="U834" s="160"/>
      <c r="V834" s="105"/>
      <c r="W834" s="160"/>
      <c r="X834" s="160"/>
      <c r="Y834" s="105"/>
      <c r="Z834" s="160"/>
      <c r="AA834" s="160"/>
      <c r="AB834" s="105"/>
      <c r="AC834" s="160"/>
      <c r="AD834" s="160"/>
      <c r="AE834" s="103"/>
      <c r="AF834" s="160"/>
      <c r="AG834" s="160"/>
      <c r="BI834" s="162"/>
      <c r="BJ834" s="158"/>
      <c r="BK834" s="162"/>
      <c r="BL834" s="138"/>
      <c r="BM834" s="160"/>
      <c r="BN834" s="176"/>
      <c r="BO834" s="158"/>
      <c r="BP834" s="160"/>
      <c r="BQ834" s="172"/>
      <c r="CS834" s="180"/>
      <c r="CT834" s="110"/>
      <c r="CU834" s="158"/>
      <c r="CV834" s="158"/>
      <c r="CY834" s="162"/>
      <c r="CZ834" s="162"/>
      <c r="DA834" s="170"/>
      <c r="DB834" s="184"/>
      <c r="DC834" s="170"/>
      <c r="DZ834" s="239"/>
      <c r="EA834" s="158"/>
    </row>
    <row r="835" spans="1:131" hidden="1" x14ac:dyDescent="0.2">
      <c r="A835" s="164"/>
      <c r="B835" s="164"/>
      <c r="C835" s="203"/>
      <c r="D835" s="108"/>
      <c r="E835" s="164"/>
      <c r="F835" s="164"/>
      <c r="G835" s="98"/>
      <c r="H835" s="105"/>
      <c r="I835" s="164"/>
      <c r="J835" s="98"/>
      <c r="K835" s="98"/>
      <c r="L835" s="164"/>
      <c r="M835" s="164"/>
      <c r="N835" s="164"/>
      <c r="O835" s="138"/>
      <c r="P835" s="105"/>
      <c r="Q835" s="169"/>
      <c r="R835" s="160"/>
      <c r="S835" s="105"/>
      <c r="T835" s="160"/>
      <c r="U835" s="160"/>
      <c r="V835" s="105"/>
      <c r="W835" s="160"/>
      <c r="X835" s="160"/>
      <c r="Y835" s="105"/>
      <c r="Z835" s="160"/>
      <c r="AA835" s="160"/>
      <c r="AB835" s="105"/>
      <c r="AC835" s="160"/>
      <c r="AD835" s="160"/>
      <c r="AE835" s="103"/>
      <c r="AF835" s="160"/>
      <c r="AG835" s="160"/>
      <c r="BI835" s="162"/>
      <c r="BJ835" s="158"/>
      <c r="BK835" s="162"/>
      <c r="BL835" s="138"/>
      <c r="BM835" s="160"/>
      <c r="BN835" s="176"/>
      <c r="BO835" s="158"/>
      <c r="BP835" s="160"/>
      <c r="BQ835" s="172"/>
      <c r="CS835" s="151"/>
      <c r="CT835" s="100"/>
      <c r="CU835" s="158"/>
      <c r="CV835" s="158"/>
      <c r="CY835" s="190"/>
      <c r="CZ835" s="159"/>
      <c r="DA835" s="170"/>
      <c r="DB835" s="184"/>
      <c r="DC835" s="170"/>
      <c r="DZ835" s="239"/>
      <c r="EA835" s="158"/>
    </row>
    <row r="836" spans="1:131" hidden="1" x14ac:dyDescent="0.2">
      <c r="A836" s="200"/>
      <c r="B836" s="164"/>
      <c r="C836" s="201"/>
      <c r="D836" s="164"/>
      <c r="E836" s="164"/>
      <c r="F836" s="164"/>
      <c r="G836" s="98"/>
      <c r="H836" s="105"/>
      <c r="I836" s="164"/>
      <c r="J836" s="98"/>
      <c r="K836" s="98"/>
      <c r="L836" s="164"/>
      <c r="M836" s="164"/>
      <c r="N836" s="164"/>
      <c r="O836" s="138"/>
      <c r="P836" s="105"/>
      <c r="Q836" s="169"/>
      <c r="R836" s="160"/>
      <c r="S836" s="105"/>
      <c r="T836" s="160"/>
      <c r="U836" s="160"/>
      <c r="V836" s="105"/>
      <c r="W836" s="160"/>
      <c r="X836" s="160"/>
      <c r="Y836" s="105"/>
      <c r="Z836" s="160"/>
      <c r="AA836" s="160"/>
      <c r="AB836" s="105"/>
      <c r="AC836" s="160"/>
      <c r="AD836" s="160"/>
      <c r="AE836" s="103"/>
      <c r="AF836" s="160"/>
      <c r="AG836" s="160"/>
      <c r="BI836" s="162"/>
      <c r="BJ836" s="158"/>
      <c r="BK836" s="162"/>
      <c r="BL836" s="138"/>
      <c r="BM836" s="160"/>
      <c r="BN836" s="176"/>
      <c r="BO836" s="158"/>
      <c r="BP836" s="160"/>
      <c r="BQ836" s="172"/>
      <c r="CS836" s="166"/>
      <c r="CT836" s="110"/>
      <c r="CU836" s="158"/>
      <c r="CV836" s="158"/>
      <c r="CY836" s="162"/>
      <c r="CZ836" s="162"/>
      <c r="DA836" s="170"/>
      <c r="DB836" s="184"/>
      <c r="DC836" s="170"/>
      <c r="DZ836" s="239"/>
      <c r="EA836" s="158"/>
    </row>
    <row r="837" spans="1:131" hidden="1" x14ac:dyDescent="0.2">
      <c r="A837" s="164"/>
      <c r="B837" s="164"/>
      <c r="C837" s="201"/>
      <c r="D837" s="164"/>
      <c r="E837" s="164"/>
      <c r="F837" s="164"/>
      <c r="G837" s="98"/>
      <c r="H837" s="105"/>
      <c r="I837" s="164"/>
      <c r="J837" s="98"/>
      <c r="K837" s="98"/>
      <c r="L837" s="164"/>
      <c r="M837" s="164"/>
      <c r="N837" s="164"/>
      <c r="O837" s="138"/>
      <c r="P837" s="105"/>
      <c r="Q837" s="169"/>
      <c r="R837" s="160"/>
      <c r="S837" s="105"/>
      <c r="T837" s="160"/>
      <c r="U837" s="160"/>
      <c r="V837" s="105"/>
      <c r="W837" s="160"/>
      <c r="X837" s="160"/>
      <c r="Y837" s="105"/>
      <c r="Z837" s="160"/>
      <c r="AA837" s="160"/>
      <c r="AB837" s="105"/>
      <c r="AC837" s="160"/>
      <c r="AD837" s="160"/>
      <c r="AE837" s="103"/>
      <c r="AF837" s="160"/>
      <c r="AG837" s="160"/>
      <c r="BI837" s="162"/>
      <c r="BJ837" s="158"/>
      <c r="BK837" s="162"/>
      <c r="BL837" s="138"/>
      <c r="BM837" s="160"/>
      <c r="BN837" s="176"/>
      <c r="BO837" s="158"/>
      <c r="BP837" s="160"/>
      <c r="BQ837" s="172"/>
      <c r="CS837" s="166"/>
      <c r="CT837" s="99"/>
      <c r="CU837" s="158"/>
      <c r="CV837" s="158"/>
      <c r="CY837" s="162"/>
      <c r="CZ837" s="162"/>
      <c r="DA837" s="170"/>
      <c r="DB837" s="184"/>
      <c r="DC837" s="170"/>
      <c r="DZ837" s="239"/>
      <c r="EA837" s="158"/>
    </row>
    <row r="838" spans="1:131" hidden="1" x14ac:dyDescent="0.2">
      <c r="A838" s="202"/>
      <c r="B838" s="164"/>
      <c r="C838" s="201"/>
      <c r="D838" s="164"/>
      <c r="E838" s="164"/>
      <c r="F838" s="164"/>
      <c r="G838" s="98"/>
      <c r="H838" s="105"/>
      <c r="I838" s="164"/>
      <c r="J838" s="98"/>
      <c r="K838" s="98"/>
      <c r="L838" s="164"/>
      <c r="M838" s="164"/>
      <c r="N838" s="164"/>
      <c r="O838" s="138"/>
      <c r="P838" s="105"/>
      <c r="Q838" s="169"/>
      <c r="R838" s="160"/>
      <c r="S838" s="105"/>
      <c r="T838" s="160"/>
      <c r="U838" s="160"/>
      <c r="V838" s="105"/>
      <c r="W838" s="160"/>
      <c r="X838" s="160"/>
      <c r="Y838" s="105"/>
      <c r="Z838" s="160"/>
      <c r="AA838" s="160"/>
      <c r="AB838" s="105"/>
      <c r="AC838" s="160"/>
      <c r="AD838" s="160"/>
      <c r="AE838" s="103"/>
      <c r="AF838" s="160"/>
      <c r="AG838" s="160"/>
      <c r="BI838" s="162"/>
      <c r="BJ838" s="158"/>
      <c r="BK838" s="162"/>
      <c r="BL838" s="138"/>
      <c r="BM838" s="160"/>
      <c r="BN838" s="176"/>
      <c r="BO838" s="158"/>
      <c r="BP838" s="160"/>
      <c r="BQ838" s="172"/>
      <c r="CS838" s="166"/>
      <c r="CT838" s="168"/>
      <c r="CU838" s="158"/>
      <c r="CV838" s="158"/>
      <c r="CY838" s="162"/>
      <c r="CZ838" s="162"/>
      <c r="DA838" s="170"/>
      <c r="DB838" s="184"/>
      <c r="DC838" s="170"/>
      <c r="DZ838" s="239"/>
      <c r="EA838" s="158"/>
    </row>
    <row r="839" spans="1:131" hidden="1" x14ac:dyDescent="0.2">
      <c r="A839" s="200"/>
      <c r="B839" s="164"/>
      <c r="C839" s="201"/>
      <c r="D839" s="164"/>
      <c r="E839" s="164"/>
      <c r="F839" s="164"/>
      <c r="G839" s="98"/>
      <c r="H839" s="105"/>
      <c r="I839" s="164"/>
      <c r="J839" s="98"/>
      <c r="K839" s="98"/>
      <c r="L839" s="164"/>
      <c r="M839" s="164"/>
      <c r="N839" s="164"/>
      <c r="O839" s="138"/>
      <c r="P839" s="105"/>
      <c r="Q839" s="169"/>
      <c r="R839" s="160"/>
      <c r="S839" s="105"/>
      <c r="T839" s="160"/>
      <c r="U839" s="160"/>
      <c r="V839" s="105"/>
      <c r="W839" s="160"/>
      <c r="X839" s="160"/>
      <c r="Y839" s="105"/>
      <c r="Z839" s="160"/>
      <c r="AA839" s="160"/>
      <c r="AB839" s="105"/>
      <c r="AC839" s="160"/>
      <c r="AD839" s="160"/>
      <c r="AE839" s="103"/>
      <c r="AF839" s="160"/>
      <c r="AG839" s="160"/>
      <c r="BI839" s="162"/>
      <c r="BJ839" s="158"/>
      <c r="BK839" s="162"/>
      <c r="BL839" s="138"/>
      <c r="BM839" s="160"/>
      <c r="BN839" s="176"/>
      <c r="BO839" s="158"/>
      <c r="BP839" s="160"/>
      <c r="BQ839" s="172"/>
      <c r="CS839" s="166"/>
      <c r="CT839" s="168"/>
      <c r="CU839" s="158"/>
      <c r="CV839" s="158"/>
      <c r="CY839" s="162"/>
      <c r="CZ839" s="162"/>
      <c r="DA839" s="170"/>
      <c r="DB839" s="184"/>
      <c r="DC839" s="170"/>
      <c r="DZ839" s="239"/>
      <c r="EA839" s="158"/>
    </row>
    <row r="840" spans="1:131" hidden="1" x14ac:dyDescent="0.2">
      <c r="A840" s="202"/>
      <c r="B840" s="164"/>
      <c r="C840" s="201"/>
      <c r="D840" s="164"/>
      <c r="E840" s="164"/>
      <c r="F840" s="164"/>
      <c r="G840" s="98"/>
      <c r="H840" s="105"/>
      <c r="I840" s="164"/>
      <c r="J840" s="98"/>
      <c r="K840" s="98"/>
      <c r="L840" s="164"/>
      <c r="M840" s="164"/>
      <c r="N840" s="164"/>
      <c r="O840" s="138"/>
      <c r="P840" s="105"/>
      <c r="Q840" s="169"/>
      <c r="R840" s="160"/>
      <c r="S840" s="105"/>
      <c r="T840" s="160"/>
      <c r="U840" s="160"/>
      <c r="V840" s="105"/>
      <c r="W840" s="160"/>
      <c r="X840" s="160"/>
      <c r="Y840" s="105"/>
      <c r="Z840" s="160"/>
      <c r="AA840" s="160"/>
      <c r="AB840" s="105"/>
      <c r="AC840" s="160"/>
      <c r="AD840" s="160"/>
      <c r="AE840" s="103"/>
      <c r="AF840" s="160"/>
      <c r="AG840" s="160"/>
      <c r="BI840" s="162"/>
      <c r="BJ840" s="158"/>
      <c r="BK840" s="162"/>
      <c r="BL840" s="138"/>
      <c r="BM840" s="160"/>
      <c r="BN840" s="176"/>
      <c r="BO840" s="158"/>
      <c r="BP840" s="160"/>
      <c r="BQ840" s="172"/>
      <c r="CS840" s="166"/>
      <c r="CT840" s="100"/>
      <c r="CU840" s="158"/>
      <c r="CV840" s="158"/>
      <c r="CY840" s="162"/>
      <c r="CZ840" s="162"/>
      <c r="DA840" s="170"/>
      <c r="DB840" s="184"/>
      <c r="DC840" s="170"/>
      <c r="DZ840" s="239"/>
      <c r="EA840" s="158"/>
    </row>
    <row r="841" spans="1:131" hidden="1" x14ac:dyDescent="0.2">
      <c r="A841" s="200"/>
      <c r="B841" s="164"/>
      <c r="C841" s="203"/>
      <c r="D841" s="108"/>
      <c r="E841" s="164"/>
      <c r="F841" s="164"/>
      <c r="G841" s="98"/>
      <c r="H841" s="105"/>
      <c r="I841" s="164"/>
      <c r="J841" s="98"/>
      <c r="K841" s="98"/>
      <c r="L841" s="164"/>
      <c r="M841" s="164"/>
      <c r="N841" s="164"/>
      <c r="O841" s="138"/>
      <c r="P841" s="105"/>
      <c r="Q841" s="169"/>
      <c r="R841" s="160"/>
      <c r="S841" s="105"/>
      <c r="T841" s="160"/>
      <c r="U841" s="160"/>
      <c r="V841" s="105"/>
      <c r="W841" s="160"/>
      <c r="X841" s="160"/>
      <c r="Y841" s="105"/>
      <c r="Z841" s="160"/>
      <c r="AA841" s="160"/>
      <c r="AB841" s="105"/>
      <c r="AC841" s="160"/>
      <c r="AD841" s="160"/>
      <c r="AE841" s="103"/>
      <c r="AF841" s="160"/>
      <c r="AG841" s="160"/>
      <c r="BI841" s="162"/>
      <c r="BJ841" s="158"/>
      <c r="BK841" s="162"/>
      <c r="BL841" s="138"/>
      <c r="BM841" s="160"/>
      <c r="BN841" s="176"/>
      <c r="BO841" s="158"/>
      <c r="BP841" s="160"/>
      <c r="BQ841" s="172"/>
      <c r="CS841" s="166"/>
      <c r="CT841" s="168"/>
      <c r="CU841" s="158"/>
      <c r="CV841" s="158"/>
      <c r="CY841" s="162"/>
      <c r="CZ841" s="162"/>
      <c r="DA841" s="170"/>
      <c r="DB841" s="184"/>
      <c r="DC841" s="170"/>
      <c r="DZ841" s="239"/>
      <c r="EA841" s="158"/>
    </row>
    <row r="842" spans="1:131" hidden="1" x14ac:dyDescent="0.2">
      <c r="A842" s="200"/>
      <c r="B842" s="164"/>
      <c r="C842" s="201"/>
      <c r="D842" s="164"/>
      <c r="E842" s="164"/>
      <c r="F842" s="164"/>
      <c r="G842" s="98"/>
      <c r="H842" s="105"/>
      <c r="I842" s="164"/>
      <c r="J842" s="98"/>
      <c r="K842" s="98"/>
      <c r="L842" s="164"/>
      <c r="M842" s="164"/>
      <c r="N842" s="164"/>
      <c r="O842" s="138"/>
      <c r="P842" s="105"/>
      <c r="Q842" s="169"/>
      <c r="R842" s="160"/>
      <c r="S842" s="105"/>
      <c r="T842" s="160"/>
      <c r="U842" s="160"/>
      <c r="V842" s="105"/>
      <c r="W842" s="160"/>
      <c r="X842" s="160"/>
      <c r="Y842" s="105"/>
      <c r="Z842" s="160"/>
      <c r="AA842" s="160"/>
      <c r="AB842" s="105"/>
      <c r="AC842" s="160"/>
      <c r="AD842" s="160"/>
      <c r="AE842" s="103"/>
      <c r="AF842" s="160"/>
      <c r="AG842" s="160"/>
      <c r="BI842" s="162"/>
      <c r="BJ842" s="158"/>
      <c r="BK842" s="162"/>
      <c r="BL842" s="138"/>
      <c r="BM842" s="160"/>
      <c r="BN842" s="176"/>
      <c r="BO842" s="158"/>
      <c r="BP842" s="160"/>
      <c r="BQ842" s="172"/>
      <c r="CS842" s="166"/>
      <c r="CT842" s="168"/>
      <c r="CU842" s="158"/>
      <c r="CV842" s="158"/>
      <c r="CY842" s="162"/>
      <c r="CZ842" s="162"/>
      <c r="DA842" s="170"/>
      <c r="DB842" s="184"/>
      <c r="DC842" s="170"/>
      <c r="DZ842" s="239"/>
      <c r="EA842" s="158"/>
    </row>
    <row r="843" spans="1:131" hidden="1" x14ac:dyDescent="0.2">
      <c r="A843" s="164"/>
      <c r="B843" s="164"/>
      <c r="C843" s="201"/>
      <c r="D843" s="164"/>
      <c r="E843" s="164"/>
      <c r="F843" s="164"/>
      <c r="G843" s="98"/>
      <c r="H843" s="105"/>
      <c r="I843" s="164"/>
      <c r="J843" s="98"/>
      <c r="K843" s="98"/>
      <c r="L843" s="164"/>
      <c r="M843" s="164"/>
      <c r="N843" s="164"/>
      <c r="O843" s="138"/>
      <c r="P843" s="105"/>
      <c r="Q843" s="169"/>
      <c r="R843" s="160"/>
      <c r="S843" s="105"/>
      <c r="T843" s="160"/>
      <c r="U843" s="160"/>
      <c r="V843" s="105"/>
      <c r="W843" s="160"/>
      <c r="X843" s="160"/>
      <c r="Y843" s="105"/>
      <c r="Z843" s="160"/>
      <c r="AA843" s="160"/>
      <c r="AB843" s="105"/>
      <c r="AC843" s="160"/>
      <c r="AD843" s="160"/>
      <c r="AE843" s="103"/>
      <c r="AF843" s="160"/>
      <c r="AG843" s="160"/>
      <c r="BI843" s="162"/>
      <c r="BJ843" s="158"/>
      <c r="BK843" s="162"/>
      <c r="BL843" s="138"/>
      <c r="BM843" s="160"/>
      <c r="BN843" s="176"/>
      <c r="BO843" s="158"/>
      <c r="BP843" s="160"/>
      <c r="BQ843" s="172"/>
      <c r="CS843" s="166"/>
      <c r="CT843" s="168"/>
      <c r="CU843" s="158"/>
      <c r="CV843" s="158"/>
      <c r="CY843" s="162"/>
      <c r="CZ843" s="162"/>
      <c r="DA843" s="170"/>
      <c r="DB843" s="184"/>
      <c r="DC843" s="170"/>
      <c r="DZ843" s="239"/>
      <c r="EA843" s="158"/>
    </row>
    <row r="844" spans="1:131" hidden="1" x14ac:dyDescent="0.2">
      <c r="A844" s="164"/>
      <c r="B844" s="164"/>
      <c r="C844" s="201"/>
      <c r="D844" s="164"/>
      <c r="E844" s="164"/>
      <c r="F844" s="164"/>
      <c r="G844" s="98"/>
      <c r="H844" s="105"/>
      <c r="I844" s="164"/>
      <c r="J844" s="98"/>
      <c r="K844" s="98"/>
      <c r="L844" s="164"/>
      <c r="M844" s="164"/>
      <c r="N844" s="164"/>
      <c r="O844" s="138"/>
      <c r="P844" s="105"/>
      <c r="Q844" s="169"/>
      <c r="R844" s="160"/>
      <c r="S844" s="105"/>
      <c r="T844" s="160"/>
      <c r="U844" s="160"/>
      <c r="V844" s="105"/>
      <c r="W844" s="160"/>
      <c r="X844" s="160"/>
      <c r="Y844" s="105"/>
      <c r="Z844" s="160"/>
      <c r="AA844" s="160"/>
      <c r="AB844" s="105"/>
      <c r="AC844" s="160"/>
      <c r="AD844" s="160"/>
      <c r="AE844" s="103"/>
      <c r="AF844" s="160"/>
      <c r="AG844" s="160"/>
      <c r="BI844" s="162"/>
      <c r="BJ844" s="158"/>
      <c r="BK844" s="162"/>
      <c r="BL844" s="138"/>
      <c r="BM844" s="160"/>
      <c r="BN844" s="176"/>
      <c r="BO844" s="158"/>
      <c r="BP844" s="160"/>
      <c r="BQ844" s="172"/>
      <c r="CS844" s="166"/>
      <c r="CT844" s="167"/>
      <c r="CU844" s="158"/>
      <c r="CV844" s="158"/>
      <c r="CY844" s="162"/>
      <c r="CZ844" s="162"/>
      <c r="DA844" s="170"/>
      <c r="DB844" s="184"/>
      <c r="DC844" s="170"/>
      <c r="DZ844" s="239"/>
      <c r="EA844" s="158"/>
    </row>
    <row r="845" spans="1:131" hidden="1" x14ac:dyDescent="0.2">
      <c r="A845" s="164"/>
      <c r="B845" s="164"/>
      <c r="C845" s="203"/>
      <c r="D845" s="108"/>
      <c r="E845" s="164"/>
      <c r="F845" s="164"/>
      <c r="G845" s="98"/>
      <c r="H845" s="105"/>
      <c r="I845" s="164"/>
      <c r="J845" s="98"/>
      <c r="K845" s="98"/>
      <c r="L845" s="164"/>
      <c r="M845" s="164"/>
      <c r="N845" s="164"/>
      <c r="O845" s="138"/>
      <c r="P845" s="105"/>
      <c r="Q845" s="169"/>
      <c r="R845" s="160"/>
      <c r="S845" s="105"/>
      <c r="T845" s="160"/>
      <c r="U845" s="160"/>
      <c r="V845" s="105"/>
      <c r="W845" s="160"/>
      <c r="X845" s="160"/>
      <c r="Y845" s="105"/>
      <c r="Z845" s="160"/>
      <c r="AA845" s="160"/>
      <c r="AB845" s="105"/>
      <c r="AC845" s="160"/>
      <c r="AD845" s="160"/>
      <c r="AE845" s="103"/>
      <c r="AF845" s="160"/>
      <c r="AG845" s="160"/>
      <c r="BI845" s="162"/>
      <c r="BJ845" s="158"/>
      <c r="BK845" s="162"/>
      <c r="BL845" s="138"/>
      <c r="BM845" s="160"/>
      <c r="BN845" s="176"/>
      <c r="BO845" s="158"/>
      <c r="BP845" s="160"/>
      <c r="BQ845" s="172"/>
      <c r="CS845" s="166"/>
      <c r="CT845" s="168"/>
      <c r="CU845" s="158"/>
      <c r="CV845" s="158"/>
      <c r="CY845" s="162"/>
      <c r="CZ845" s="162"/>
      <c r="DA845" s="170"/>
      <c r="DB845" s="184"/>
      <c r="DC845" s="170"/>
      <c r="DZ845" s="239"/>
      <c r="EA845" s="158"/>
    </row>
    <row r="846" spans="1:131" hidden="1" x14ac:dyDescent="0.2">
      <c r="A846" s="200"/>
      <c r="B846" s="164"/>
      <c r="C846" s="203"/>
      <c r="D846" s="108"/>
      <c r="E846" s="164"/>
      <c r="F846" s="164"/>
      <c r="G846" s="98"/>
      <c r="H846" s="105"/>
      <c r="I846" s="164"/>
      <c r="J846" s="98"/>
      <c r="K846" s="98"/>
      <c r="L846" s="164"/>
      <c r="M846" s="164"/>
      <c r="N846" s="164"/>
      <c r="O846" s="138"/>
      <c r="P846" s="105"/>
      <c r="Q846" s="169"/>
      <c r="R846" s="160"/>
      <c r="S846" s="105"/>
      <c r="T846" s="160"/>
      <c r="U846" s="160"/>
      <c r="V846" s="105"/>
      <c r="W846" s="160"/>
      <c r="X846" s="160"/>
      <c r="Y846" s="105"/>
      <c r="Z846" s="160"/>
      <c r="AA846" s="160"/>
      <c r="AB846" s="105"/>
      <c r="AC846" s="160"/>
      <c r="AD846" s="160"/>
      <c r="AE846" s="103"/>
      <c r="AF846" s="160"/>
      <c r="AG846" s="160"/>
      <c r="BI846" s="162"/>
      <c r="BJ846" s="158"/>
      <c r="BK846" s="162"/>
      <c r="BL846" s="138"/>
      <c r="BM846" s="160"/>
      <c r="BN846" s="176"/>
      <c r="BO846" s="158"/>
      <c r="BP846" s="160"/>
      <c r="BQ846" s="172"/>
      <c r="CS846" s="166"/>
      <c r="CT846" s="168"/>
      <c r="CU846" s="158"/>
      <c r="CV846" s="158"/>
      <c r="CY846" s="162"/>
      <c r="CZ846" s="162"/>
      <c r="DA846" s="170"/>
      <c r="DB846" s="184"/>
      <c r="DC846" s="170"/>
      <c r="DZ846" s="239"/>
      <c r="EA846" s="158"/>
    </row>
    <row r="847" spans="1:131" hidden="1" x14ac:dyDescent="0.2">
      <c r="A847" s="164"/>
      <c r="B847" s="164"/>
      <c r="C847" s="201"/>
      <c r="D847" s="164"/>
      <c r="E847" s="164"/>
      <c r="F847" s="164"/>
      <c r="G847" s="98"/>
      <c r="H847" s="105"/>
      <c r="I847" s="164"/>
      <c r="J847" s="98"/>
      <c r="K847" s="98"/>
      <c r="L847" s="164"/>
      <c r="M847" s="164"/>
      <c r="N847" s="164"/>
      <c r="O847" s="138"/>
      <c r="P847" s="105"/>
      <c r="Q847" s="169"/>
      <c r="R847" s="160"/>
      <c r="S847" s="105"/>
      <c r="T847" s="160"/>
      <c r="U847" s="160"/>
      <c r="V847" s="105"/>
      <c r="W847" s="160"/>
      <c r="X847" s="160"/>
      <c r="Y847" s="105"/>
      <c r="Z847" s="160"/>
      <c r="AA847" s="160"/>
      <c r="AB847" s="105"/>
      <c r="AC847" s="160"/>
      <c r="AD847" s="160"/>
      <c r="AE847" s="103"/>
      <c r="AF847" s="160"/>
      <c r="AG847" s="160"/>
      <c r="BI847" s="162"/>
      <c r="BJ847" s="158"/>
      <c r="BK847" s="162"/>
      <c r="BL847" s="138"/>
      <c r="BM847" s="160"/>
      <c r="BN847" s="176"/>
      <c r="BO847" s="158"/>
      <c r="BP847" s="160"/>
      <c r="BQ847" s="172"/>
      <c r="CS847" s="166"/>
      <c r="CT847" s="168"/>
      <c r="CU847" s="158"/>
      <c r="CV847" s="158"/>
      <c r="CY847" s="162"/>
      <c r="CZ847" s="162"/>
      <c r="DA847" s="170"/>
      <c r="DB847" s="184"/>
      <c r="DC847" s="170"/>
      <c r="DZ847" s="239"/>
      <c r="EA847" s="158"/>
    </row>
    <row r="848" spans="1:131" hidden="1" x14ac:dyDescent="0.2">
      <c r="A848" s="164"/>
      <c r="B848" s="164"/>
      <c r="C848" s="201"/>
      <c r="D848" s="164"/>
      <c r="E848" s="164"/>
      <c r="F848" s="164"/>
      <c r="G848" s="98"/>
      <c r="H848" s="105"/>
      <c r="I848" s="164"/>
      <c r="J848" s="98"/>
      <c r="K848" s="98"/>
      <c r="L848" s="164"/>
      <c r="M848" s="164"/>
      <c r="N848" s="164"/>
      <c r="O848" s="138"/>
      <c r="P848" s="105"/>
      <c r="Q848" s="169"/>
      <c r="R848" s="160"/>
      <c r="S848" s="105"/>
      <c r="T848" s="160"/>
      <c r="U848" s="160"/>
      <c r="V848" s="105"/>
      <c r="W848" s="160"/>
      <c r="X848" s="160"/>
      <c r="Y848" s="105"/>
      <c r="Z848" s="160"/>
      <c r="AA848" s="160"/>
      <c r="AB848" s="105"/>
      <c r="AC848" s="160"/>
      <c r="AD848" s="160"/>
      <c r="AE848" s="103"/>
      <c r="AF848" s="160"/>
      <c r="AG848" s="160"/>
      <c r="BI848" s="162"/>
      <c r="BJ848" s="158"/>
      <c r="BK848" s="162"/>
      <c r="BL848" s="138"/>
      <c r="BM848" s="160"/>
      <c r="BN848" s="176"/>
      <c r="BO848" s="158"/>
      <c r="BP848" s="160"/>
      <c r="BQ848" s="172"/>
      <c r="CS848" s="166"/>
      <c r="CT848" s="167"/>
      <c r="CU848" s="158"/>
      <c r="CV848" s="158"/>
      <c r="CY848" s="162"/>
      <c r="CZ848" s="162"/>
      <c r="DA848" s="170"/>
      <c r="DB848" s="184"/>
      <c r="DC848" s="170"/>
      <c r="DZ848" s="239"/>
      <c r="EA848" s="158"/>
    </row>
    <row r="849" spans="1:131" hidden="1" x14ac:dyDescent="0.2">
      <c r="A849" s="164"/>
      <c r="B849" s="164"/>
      <c r="C849" s="203"/>
      <c r="D849" s="164"/>
      <c r="E849" s="164"/>
      <c r="F849" s="164"/>
      <c r="G849" s="98"/>
      <c r="H849" s="105"/>
      <c r="I849" s="164"/>
      <c r="J849" s="98"/>
      <c r="K849" s="98"/>
      <c r="L849" s="164"/>
      <c r="M849" s="164"/>
      <c r="N849" s="164"/>
      <c r="O849" s="138"/>
      <c r="P849" s="105"/>
      <c r="Q849" s="169"/>
      <c r="R849" s="160"/>
      <c r="S849" s="105"/>
      <c r="T849" s="160"/>
      <c r="U849" s="160"/>
      <c r="V849" s="105"/>
      <c r="W849" s="160"/>
      <c r="X849" s="160"/>
      <c r="Y849" s="105"/>
      <c r="Z849" s="160"/>
      <c r="AA849" s="160"/>
      <c r="AB849" s="105"/>
      <c r="AC849" s="160"/>
      <c r="AD849" s="160"/>
      <c r="AE849" s="103"/>
      <c r="AF849" s="160"/>
      <c r="AG849" s="160"/>
      <c r="BI849" s="162"/>
      <c r="BJ849" s="158"/>
      <c r="BK849" s="162"/>
      <c r="BL849" s="138"/>
      <c r="BM849" s="160"/>
      <c r="BN849" s="176"/>
      <c r="BO849" s="158"/>
      <c r="BP849" s="160"/>
      <c r="BQ849" s="172"/>
      <c r="CS849" s="180"/>
      <c r="CT849" s="167"/>
      <c r="CU849" s="158"/>
      <c r="CV849" s="158"/>
      <c r="CY849" s="162"/>
      <c r="CZ849" s="162"/>
      <c r="DA849" s="170"/>
      <c r="DB849" s="184"/>
      <c r="DC849" s="170"/>
      <c r="DZ849" s="239"/>
      <c r="EA849" s="158"/>
    </row>
    <row r="850" spans="1:131" hidden="1" x14ac:dyDescent="0.2">
      <c r="A850" s="164"/>
      <c r="B850" s="164"/>
      <c r="C850" s="201"/>
      <c r="D850" s="164"/>
      <c r="E850" s="164"/>
      <c r="F850" s="164"/>
      <c r="G850" s="98"/>
      <c r="H850" s="105"/>
      <c r="I850" s="164"/>
      <c r="J850" s="98"/>
      <c r="K850" s="98"/>
      <c r="L850" s="164"/>
      <c r="M850" s="164"/>
      <c r="N850" s="164"/>
      <c r="O850" s="138"/>
      <c r="P850" s="105"/>
      <c r="Q850" s="169"/>
      <c r="R850" s="160"/>
      <c r="S850" s="105"/>
      <c r="T850" s="160"/>
      <c r="U850" s="160"/>
      <c r="V850" s="105"/>
      <c r="W850" s="160"/>
      <c r="X850" s="160"/>
      <c r="Y850" s="105"/>
      <c r="Z850" s="160"/>
      <c r="AA850" s="160"/>
      <c r="AB850" s="105"/>
      <c r="AC850" s="160"/>
      <c r="AD850" s="160"/>
      <c r="AE850" s="103"/>
      <c r="AF850" s="160"/>
      <c r="AG850" s="160"/>
      <c r="BI850" s="162"/>
      <c r="BJ850" s="158"/>
      <c r="BK850" s="162"/>
      <c r="BL850" s="138"/>
      <c r="BM850" s="160"/>
      <c r="BN850" s="176"/>
      <c r="BO850" s="158"/>
      <c r="BP850" s="160"/>
      <c r="BQ850" s="172"/>
      <c r="CS850" s="180"/>
      <c r="CT850" s="100"/>
      <c r="CU850" s="158"/>
      <c r="CV850" s="158"/>
      <c r="CY850" s="162"/>
      <c r="CZ850" s="162"/>
      <c r="DA850" s="170"/>
      <c r="DB850" s="184"/>
      <c r="DC850" s="170"/>
      <c r="DZ850" s="239"/>
      <c r="EA850" s="158"/>
    </row>
    <row r="851" spans="1:131" hidden="1" x14ac:dyDescent="0.2">
      <c r="A851" s="164"/>
      <c r="B851" s="164"/>
      <c r="C851" s="201"/>
      <c r="D851" s="164"/>
      <c r="E851" s="164"/>
      <c r="F851" s="164"/>
      <c r="G851" s="98"/>
      <c r="H851" s="105"/>
      <c r="I851" s="164"/>
      <c r="J851" s="98"/>
      <c r="K851" s="98"/>
      <c r="L851" s="164"/>
      <c r="M851" s="164"/>
      <c r="N851" s="164"/>
      <c r="O851" s="138"/>
      <c r="P851" s="105"/>
      <c r="Q851" s="169"/>
      <c r="R851" s="160"/>
      <c r="S851" s="105"/>
      <c r="T851" s="160"/>
      <c r="U851" s="160"/>
      <c r="V851" s="105"/>
      <c r="W851" s="160"/>
      <c r="X851" s="160"/>
      <c r="Y851" s="105"/>
      <c r="Z851" s="160"/>
      <c r="AA851" s="160"/>
      <c r="AB851" s="105"/>
      <c r="AC851" s="160"/>
      <c r="AD851" s="160"/>
      <c r="AE851" s="103"/>
      <c r="AF851" s="160"/>
      <c r="AG851" s="160"/>
      <c r="BI851" s="162"/>
      <c r="BJ851" s="158"/>
      <c r="BK851" s="162"/>
      <c r="BL851" s="138"/>
      <c r="BM851" s="160"/>
      <c r="BN851" s="176"/>
      <c r="BO851" s="158"/>
      <c r="BP851" s="160"/>
      <c r="BQ851" s="172"/>
      <c r="CS851" s="188"/>
      <c r="CT851" s="168"/>
      <c r="CU851" s="158"/>
      <c r="CV851" s="158"/>
      <c r="CY851" s="162"/>
      <c r="CZ851" s="162"/>
      <c r="DA851" s="170"/>
      <c r="DB851" s="184"/>
      <c r="DC851" s="170"/>
      <c r="DZ851" s="239"/>
      <c r="EA851" s="158"/>
    </row>
    <row r="852" spans="1:131" hidden="1" x14ac:dyDescent="0.2">
      <c r="A852" s="164"/>
      <c r="B852" s="164"/>
      <c r="C852" s="201"/>
      <c r="D852" s="164"/>
      <c r="E852" s="164"/>
      <c r="F852" s="164"/>
      <c r="G852" s="98"/>
      <c r="H852" s="105"/>
      <c r="I852" s="164"/>
      <c r="J852" s="98"/>
      <c r="K852" s="98"/>
      <c r="L852" s="164"/>
      <c r="M852" s="164"/>
      <c r="N852" s="164"/>
      <c r="O852" s="138"/>
      <c r="P852" s="105"/>
      <c r="Q852" s="169"/>
      <c r="R852" s="160"/>
      <c r="S852" s="105"/>
      <c r="T852" s="160"/>
      <c r="U852" s="160"/>
      <c r="V852" s="105"/>
      <c r="W852" s="160"/>
      <c r="X852" s="160"/>
      <c r="Y852" s="105"/>
      <c r="Z852" s="160"/>
      <c r="AA852" s="160"/>
      <c r="AB852" s="105"/>
      <c r="AC852" s="160"/>
      <c r="AD852" s="160"/>
      <c r="AE852" s="103"/>
      <c r="AF852" s="160"/>
      <c r="AG852" s="160"/>
      <c r="BI852" s="162"/>
      <c r="BJ852" s="158"/>
      <c r="BK852" s="162"/>
      <c r="BL852" s="138"/>
      <c r="BM852" s="160"/>
      <c r="BN852" s="176"/>
      <c r="BO852" s="158"/>
      <c r="BP852" s="160"/>
      <c r="BQ852" s="172"/>
      <c r="CS852" s="166"/>
      <c r="CT852" s="167"/>
      <c r="CU852" s="158"/>
      <c r="CV852" s="158"/>
      <c r="CY852" s="162"/>
      <c r="CZ852" s="162"/>
      <c r="DA852" s="170"/>
      <c r="DB852" s="184"/>
      <c r="DC852" s="170"/>
      <c r="DZ852" s="239"/>
      <c r="EA852" s="180"/>
    </row>
    <row r="853" spans="1:131" hidden="1" x14ac:dyDescent="0.2">
      <c r="A853" s="164"/>
      <c r="B853" s="164"/>
      <c r="C853" s="201"/>
      <c r="D853" s="164"/>
      <c r="E853" s="164"/>
      <c r="F853" s="164"/>
      <c r="G853" s="98"/>
      <c r="H853" s="105"/>
      <c r="I853" s="164"/>
      <c r="J853" s="98"/>
      <c r="K853" s="98"/>
      <c r="L853" s="164"/>
      <c r="M853" s="164"/>
      <c r="N853" s="164"/>
      <c r="O853" s="138"/>
      <c r="P853" s="105"/>
      <c r="Q853" s="169"/>
      <c r="R853" s="160"/>
      <c r="S853" s="105"/>
      <c r="T853" s="160"/>
      <c r="U853" s="160"/>
      <c r="V853" s="105"/>
      <c r="W853" s="160"/>
      <c r="X853" s="160"/>
      <c r="Y853" s="105"/>
      <c r="Z853" s="160"/>
      <c r="AA853" s="160"/>
      <c r="AB853" s="105"/>
      <c r="AC853" s="160"/>
      <c r="AD853" s="160"/>
      <c r="AE853" s="103"/>
      <c r="AF853" s="160"/>
      <c r="AG853" s="160"/>
      <c r="BI853" s="162"/>
      <c r="BJ853" s="158"/>
      <c r="BK853" s="162"/>
      <c r="BL853" s="138"/>
      <c r="BM853" s="160"/>
      <c r="BN853" s="176"/>
      <c r="BO853" s="158"/>
      <c r="BP853" s="160"/>
      <c r="BQ853" s="172"/>
      <c r="CS853" s="166"/>
      <c r="CT853" s="168"/>
      <c r="CU853" s="158"/>
      <c r="CV853" s="158"/>
      <c r="CY853" s="162"/>
      <c r="CZ853" s="162"/>
      <c r="DA853" s="170"/>
      <c r="DB853" s="184"/>
      <c r="DC853" s="170"/>
      <c r="DZ853" s="239"/>
      <c r="EA853" s="180"/>
    </row>
    <row r="854" spans="1:131" hidden="1" x14ac:dyDescent="0.2">
      <c r="A854" s="164"/>
      <c r="B854" s="164"/>
      <c r="C854" s="201"/>
      <c r="D854" s="164"/>
      <c r="E854" s="164"/>
      <c r="F854" s="164"/>
      <c r="G854" s="98"/>
      <c r="H854" s="105"/>
      <c r="I854" s="164"/>
      <c r="J854" s="98"/>
      <c r="K854" s="98"/>
      <c r="L854" s="164"/>
      <c r="M854" s="164"/>
      <c r="N854" s="164"/>
      <c r="O854" s="138"/>
      <c r="P854" s="105"/>
      <c r="Q854" s="169"/>
      <c r="R854" s="160"/>
      <c r="S854" s="105"/>
      <c r="T854" s="160"/>
      <c r="U854" s="160"/>
      <c r="V854" s="105"/>
      <c r="W854" s="160"/>
      <c r="X854" s="160"/>
      <c r="Y854" s="105"/>
      <c r="Z854" s="160"/>
      <c r="AA854" s="160"/>
      <c r="AB854" s="105"/>
      <c r="AC854" s="160"/>
      <c r="AD854" s="160"/>
      <c r="AE854" s="103"/>
      <c r="AF854" s="160"/>
      <c r="AG854" s="160"/>
      <c r="BI854" s="162"/>
      <c r="BJ854" s="158"/>
      <c r="BK854" s="162"/>
      <c r="BL854" s="138"/>
      <c r="BM854" s="160"/>
      <c r="BN854" s="176"/>
      <c r="BO854" s="158"/>
      <c r="BP854" s="160"/>
      <c r="BQ854" s="172"/>
      <c r="CS854" s="166"/>
      <c r="CT854" s="168"/>
      <c r="CU854" s="158"/>
      <c r="CV854" s="158"/>
      <c r="CY854" s="162"/>
      <c r="CZ854" s="162"/>
      <c r="DA854" s="170"/>
      <c r="DB854" s="184"/>
      <c r="DC854" s="170"/>
      <c r="DZ854" s="239"/>
      <c r="EA854" s="180"/>
    </row>
    <row r="855" spans="1:131" hidden="1" x14ac:dyDescent="0.2">
      <c r="A855" s="164"/>
      <c r="B855" s="164"/>
      <c r="C855" s="201"/>
      <c r="D855" s="164"/>
      <c r="E855" s="164"/>
      <c r="F855" s="164"/>
      <c r="G855" s="98"/>
      <c r="H855" s="105"/>
      <c r="I855" s="164"/>
      <c r="J855" s="98"/>
      <c r="K855" s="98"/>
      <c r="L855" s="164"/>
      <c r="M855" s="164"/>
      <c r="N855" s="164"/>
      <c r="O855" s="138"/>
      <c r="P855" s="105"/>
      <c r="Q855" s="169"/>
      <c r="R855" s="160"/>
      <c r="S855" s="105"/>
      <c r="T855" s="160"/>
      <c r="U855" s="160"/>
      <c r="V855" s="105"/>
      <c r="W855" s="160"/>
      <c r="X855" s="160"/>
      <c r="Y855" s="105"/>
      <c r="Z855" s="160"/>
      <c r="AA855" s="160"/>
      <c r="AB855" s="105"/>
      <c r="AC855" s="160"/>
      <c r="AD855" s="160"/>
      <c r="AE855" s="103"/>
      <c r="AF855" s="160"/>
      <c r="AG855" s="160"/>
      <c r="BI855" s="162"/>
      <c r="BJ855" s="158"/>
      <c r="BK855" s="162"/>
      <c r="BL855" s="138"/>
      <c r="BM855" s="160"/>
      <c r="BN855" s="176"/>
      <c r="BO855" s="158"/>
      <c r="BP855" s="160"/>
      <c r="BQ855" s="172"/>
      <c r="CS855" s="166"/>
      <c r="CT855" s="168"/>
      <c r="CU855" s="158"/>
      <c r="CV855" s="158"/>
      <c r="CY855" s="162"/>
      <c r="CZ855" s="162"/>
      <c r="DA855" s="170"/>
      <c r="DB855" s="184"/>
      <c r="DC855" s="170"/>
      <c r="DZ855" s="239"/>
      <c r="EA855" s="180"/>
    </row>
    <row r="856" spans="1:131" hidden="1" x14ac:dyDescent="0.2">
      <c r="A856" s="164"/>
      <c r="B856" s="164"/>
      <c r="C856" s="203"/>
      <c r="D856" s="108"/>
      <c r="E856" s="164"/>
      <c r="F856" s="164"/>
      <c r="G856" s="98"/>
      <c r="H856" s="105"/>
      <c r="I856" s="164"/>
      <c r="J856" s="98"/>
      <c r="K856" s="98"/>
      <c r="L856" s="164"/>
      <c r="M856" s="164"/>
      <c r="N856" s="164"/>
      <c r="O856" s="138"/>
      <c r="P856" s="105"/>
      <c r="Q856" s="169"/>
      <c r="R856" s="160"/>
      <c r="S856" s="105"/>
      <c r="T856" s="160"/>
      <c r="U856" s="160"/>
      <c r="V856" s="105"/>
      <c r="W856" s="160"/>
      <c r="X856" s="160"/>
      <c r="Y856" s="105"/>
      <c r="Z856" s="160"/>
      <c r="AA856" s="160"/>
      <c r="AB856" s="105"/>
      <c r="AC856" s="160"/>
      <c r="AD856" s="160"/>
      <c r="AE856" s="103"/>
      <c r="AF856" s="160"/>
      <c r="AG856" s="160"/>
      <c r="BI856" s="162"/>
      <c r="BJ856" s="158"/>
      <c r="BK856" s="162"/>
      <c r="BL856" s="138"/>
      <c r="BM856" s="160"/>
      <c r="BN856" s="176"/>
      <c r="BO856" s="158"/>
      <c r="BP856" s="160"/>
      <c r="BQ856" s="172"/>
      <c r="CS856" s="166"/>
      <c r="CT856" s="168"/>
      <c r="CU856" s="158"/>
      <c r="CV856" s="158"/>
      <c r="CY856" s="162"/>
      <c r="CZ856" s="162"/>
      <c r="DA856" s="170"/>
      <c r="DB856" s="184"/>
      <c r="DC856" s="170"/>
      <c r="DZ856" s="239"/>
      <c r="EA856" s="159"/>
    </row>
    <row r="857" spans="1:131" hidden="1" x14ac:dyDescent="0.2">
      <c r="A857" s="164"/>
      <c r="B857" s="164"/>
      <c r="C857" s="201"/>
      <c r="D857" s="164"/>
      <c r="E857" s="164"/>
      <c r="F857" s="164"/>
      <c r="G857" s="98"/>
      <c r="H857" s="105"/>
      <c r="I857" s="164"/>
      <c r="J857" s="98"/>
      <c r="K857" s="98"/>
      <c r="L857" s="164"/>
      <c r="M857" s="164"/>
      <c r="N857" s="164"/>
      <c r="O857" s="138"/>
      <c r="P857" s="105"/>
      <c r="Q857" s="169"/>
      <c r="R857" s="160"/>
      <c r="S857" s="105"/>
      <c r="T857" s="160"/>
      <c r="U857" s="160"/>
      <c r="V857" s="105"/>
      <c r="W857" s="160"/>
      <c r="X857" s="160"/>
      <c r="Y857" s="105"/>
      <c r="Z857" s="160"/>
      <c r="AA857" s="160"/>
      <c r="AB857" s="105"/>
      <c r="AC857" s="160"/>
      <c r="AD857" s="160"/>
      <c r="AE857" s="103"/>
      <c r="AF857" s="160"/>
      <c r="AG857" s="160"/>
      <c r="BI857" s="162"/>
      <c r="BJ857" s="158"/>
      <c r="BK857" s="162"/>
      <c r="BL857" s="138"/>
      <c r="BM857" s="160"/>
      <c r="BN857" s="176"/>
      <c r="BO857" s="158"/>
      <c r="BP857" s="160"/>
      <c r="BQ857" s="172"/>
      <c r="CS857" s="166"/>
      <c r="CT857" s="167"/>
      <c r="CU857" s="158"/>
      <c r="CV857" s="158"/>
      <c r="CY857" s="162"/>
      <c r="CZ857" s="162"/>
      <c r="DA857" s="170"/>
      <c r="DB857" s="184"/>
      <c r="DC857" s="170"/>
      <c r="DZ857" s="239"/>
      <c r="EA857" s="158"/>
    </row>
    <row r="858" spans="1:131" hidden="1" x14ac:dyDescent="0.2">
      <c r="A858" s="164"/>
      <c r="B858" s="164"/>
      <c r="C858" s="201"/>
      <c r="D858" s="164"/>
      <c r="E858" s="164"/>
      <c r="F858" s="164"/>
      <c r="G858" s="98"/>
      <c r="H858" s="105"/>
      <c r="I858" s="164"/>
      <c r="J858" s="98"/>
      <c r="K858" s="98"/>
      <c r="L858" s="164"/>
      <c r="M858" s="164"/>
      <c r="N858" s="164"/>
      <c r="O858" s="138"/>
      <c r="P858" s="105"/>
      <c r="Q858" s="169"/>
      <c r="R858" s="160"/>
      <c r="S858" s="105"/>
      <c r="T858" s="160"/>
      <c r="U858" s="160"/>
      <c r="V858" s="105"/>
      <c r="W858" s="160"/>
      <c r="X858" s="160"/>
      <c r="Y858" s="105"/>
      <c r="Z858" s="160"/>
      <c r="AA858" s="160"/>
      <c r="AB858" s="105"/>
      <c r="AC858" s="160"/>
      <c r="AD858" s="160"/>
      <c r="AE858" s="103"/>
      <c r="AF858" s="160"/>
      <c r="AG858" s="160"/>
      <c r="BI858" s="162"/>
      <c r="BJ858" s="158"/>
      <c r="BK858" s="162"/>
      <c r="BL858" s="138"/>
      <c r="BM858" s="160"/>
      <c r="BN858" s="176"/>
      <c r="BO858" s="158"/>
      <c r="BP858" s="160"/>
      <c r="BQ858" s="172"/>
      <c r="CS858" s="166"/>
      <c r="CT858" s="167"/>
      <c r="CU858" s="158"/>
      <c r="CV858" s="158"/>
      <c r="CY858" s="162"/>
      <c r="CZ858" s="162"/>
      <c r="DA858" s="170"/>
      <c r="DB858" s="184"/>
      <c r="DC858" s="170"/>
      <c r="DZ858" s="239"/>
      <c r="EA858" s="158"/>
    </row>
    <row r="859" spans="1:131" hidden="1" x14ac:dyDescent="0.2">
      <c r="A859" s="164"/>
      <c r="B859" s="164"/>
      <c r="C859" s="201"/>
      <c r="D859" s="164"/>
      <c r="E859" s="164"/>
      <c r="F859" s="164"/>
      <c r="G859" s="98"/>
      <c r="H859" s="105"/>
      <c r="I859" s="164"/>
      <c r="J859" s="98"/>
      <c r="K859" s="98"/>
      <c r="L859" s="164"/>
      <c r="M859" s="164"/>
      <c r="N859" s="164"/>
      <c r="O859" s="138"/>
      <c r="P859" s="105"/>
      <c r="Q859" s="169"/>
      <c r="R859" s="160"/>
      <c r="S859" s="105"/>
      <c r="T859" s="160"/>
      <c r="U859" s="160"/>
      <c r="V859" s="105"/>
      <c r="W859" s="160"/>
      <c r="X859" s="160"/>
      <c r="Y859" s="105"/>
      <c r="Z859" s="160"/>
      <c r="AA859" s="160"/>
      <c r="AB859" s="105"/>
      <c r="AC859" s="160"/>
      <c r="AD859" s="160"/>
      <c r="AE859" s="103"/>
      <c r="AF859" s="160"/>
      <c r="AG859" s="160"/>
      <c r="BI859" s="162"/>
      <c r="BJ859" s="158"/>
      <c r="BK859" s="162"/>
      <c r="BL859" s="138"/>
      <c r="BM859" s="160"/>
      <c r="BN859" s="176"/>
      <c r="BO859" s="158"/>
      <c r="BP859" s="160"/>
      <c r="BQ859" s="172"/>
      <c r="CS859" s="166"/>
      <c r="CT859" s="167"/>
      <c r="CU859" s="158"/>
      <c r="CV859" s="158"/>
      <c r="CY859" s="162"/>
      <c r="CZ859" s="162"/>
      <c r="DA859" s="170"/>
      <c r="DB859" s="184"/>
      <c r="DC859" s="170"/>
      <c r="DZ859" s="239"/>
      <c r="EA859" s="158"/>
    </row>
    <row r="860" spans="1:131" hidden="1" x14ac:dyDescent="0.2">
      <c r="A860" s="164"/>
      <c r="B860" s="164"/>
      <c r="C860" s="201"/>
      <c r="D860" s="164"/>
      <c r="E860" s="164"/>
      <c r="F860" s="164"/>
      <c r="G860" s="98"/>
      <c r="H860" s="105"/>
      <c r="I860" s="164"/>
      <c r="J860" s="98"/>
      <c r="K860" s="98"/>
      <c r="L860" s="164"/>
      <c r="M860" s="164"/>
      <c r="N860" s="164"/>
      <c r="O860" s="138"/>
      <c r="P860" s="105"/>
      <c r="Q860" s="169"/>
      <c r="R860" s="160"/>
      <c r="S860" s="105"/>
      <c r="T860" s="160"/>
      <c r="U860" s="160"/>
      <c r="V860" s="105"/>
      <c r="W860" s="160"/>
      <c r="X860" s="160"/>
      <c r="Y860" s="105"/>
      <c r="Z860" s="160"/>
      <c r="AA860" s="160"/>
      <c r="AB860" s="105"/>
      <c r="AC860" s="160"/>
      <c r="AD860" s="160"/>
      <c r="AE860" s="103"/>
      <c r="AF860" s="160"/>
      <c r="AG860" s="160"/>
      <c r="BI860" s="162"/>
      <c r="BJ860" s="158"/>
      <c r="BK860" s="162"/>
      <c r="BL860" s="138"/>
      <c r="BM860" s="160"/>
      <c r="BN860" s="176"/>
      <c r="BO860" s="158"/>
      <c r="BP860" s="160"/>
      <c r="BQ860" s="172"/>
      <c r="CS860" s="166"/>
      <c r="CT860" s="167"/>
      <c r="CU860" s="158"/>
      <c r="CV860" s="158"/>
      <c r="CY860" s="162"/>
      <c r="CZ860" s="162"/>
      <c r="DA860" s="170"/>
      <c r="DB860" s="184"/>
      <c r="DC860" s="170"/>
      <c r="DZ860" s="239"/>
      <c r="EA860" s="158"/>
    </row>
    <row r="861" spans="1:131" hidden="1" x14ac:dyDescent="0.2">
      <c r="A861" s="164"/>
      <c r="B861" s="164"/>
      <c r="C861" s="201"/>
      <c r="D861" s="164"/>
      <c r="E861" s="164"/>
      <c r="F861" s="164"/>
      <c r="G861" s="98"/>
      <c r="H861" s="105"/>
      <c r="I861" s="164"/>
      <c r="J861" s="98"/>
      <c r="K861" s="98"/>
      <c r="L861" s="164"/>
      <c r="M861" s="164"/>
      <c r="N861" s="164"/>
      <c r="O861" s="138"/>
      <c r="P861" s="105"/>
      <c r="Q861" s="169"/>
      <c r="R861" s="160"/>
      <c r="S861" s="105"/>
      <c r="T861" s="160"/>
      <c r="U861" s="160"/>
      <c r="V861" s="105"/>
      <c r="W861" s="160"/>
      <c r="X861" s="160"/>
      <c r="Y861" s="105"/>
      <c r="Z861" s="160"/>
      <c r="AA861" s="160"/>
      <c r="AB861" s="105"/>
      <c r="AC861" s="160"/>
      <c r="AD861" s="160"/>
      <c r="AE861" s="103"/>
      <c r="AF861" s="160"/>
      <c r="AG861" s="160"/>
      <c r="BI861" s="162"/>
      <c r="BJ861" s="158"/>
      <c r="BK861" s="162"/>
      <c r="BL861" s="138"/>
      <c r="BM861" s="160"/>
      <c r="BN861" s="176"/>
      <c r="BO861" s="158"/>
      <c r="BP861" s="160"/>
      <c r="BQ861" s="172"/>
      <c r="CS861" s="166"/>
      <c r="CT861" s="167"/>
      <c r="CU861" s="158"/>
      <c r="CV861" s="158"/>
      <c r="CY861" s="162"/>
      <c r="CZ861" s="162"/>
      <c r="DA861" s="170"/>
      <c r="DB861" s="184"/>
      <c r="DC861" s="170"/>
      <c r="DZ861" s="239"/>
      <c r="EA861" s="158"/>
    </row>
    <row r="862" spans="1:131" hidden="1" x14ac:dyDescent="0.2">
      <c r="A862" s="200"/>
      <c r="B862" s="164"/>
      <c r="C862" s="201"/>
      <c r="D862" s="164"/>
      <c r="E862" s="164"/>
      <c r="F862" s="164"/>
      <c r="G862" s="98"/>
      <c r="H862" s="105"/>
      <c r="I862" s="164"/>
      <c r="J862" s="98"/>
      <c r="K862" s="98"/>
      <c r="L862" s="164"/>
      <c r="M862" s="164"/>
      <c r="N862" s="164"/>
      <c r="O862" s="138"/>
      <c r="P862" s="105"/>
      <c r="Q862" s="169"/>
      <c r="R862" s="160"/>
      <c r="S862" s="105"/>
      <c r="T862" s="160"/>
      <c r="U862" s="160"/>
      <c r="V862" s="105"/>
      <c r="W862" s="160"/>
      <c r="X862" s="160"/>
      <c r="Y862" s="105"/>
      <c r="Z862" s="160"/>
      <c r="AA862" s="160"/>
      <c r="AB862" s="105"/>
      <c r="AC862" s="160"/>
      <c r="AD862" s="160"/>
      <c r="AE862" s="103"/>
      <c r="AF862" s="160"/>
      <c r="AG862" s="160"/>
      <c r="BI862" s="162"/>
      <c r="BJ862" s="158"/>
      <c r="BK862" s="162"/>
      <c r="BL862" s="138"/>
      <c r="BM862" s="160"/>
      <c r="BN862" s="176"/>
      <c r="BO862" s="158"/>
      <c r="BP862" s="160"/>
      <c r="BQ862" s="172"/>
      <c r="CS862" s="166"/>
      <c r="CT862" s="168"/>
      <c r="CU862" s="158"/>
      <c r="CV862" s="158"/>
      <c r="CY862" s="162"/>
      <c r="CZ862" s="162"/>
      <c r="DA862" s="170"/>
      <c r="DB862" s="184"/>
      <c r="DC862" s="170"/>
      <c r="DZ862" s="239"/>
      <c r="EA862" s="158"/>
    </row>
    <row r="863" spans="1:131" hidden="1" x14ac:dyDescent="0.2">
      <c r="A863" s="200"/>
      <c r="B863" s="164"/>
      <c r="C863" s="203"/>
      <c r="D863" s="108"/>
      <c r="E863" s="164"/>
      <c r="F863" s="164"/>
      <c r="G863" s="98"/>
      <c r="H863" s="105"/>
      <c r="I863" s="164"/>
      <c r="J863" s="98"/>
      <c r="K863" s="98"/>
      <c r="L863" s="164"/>
      <c r="M863" s="164"/>
      <c r="N863" s="164"/>
      <c r="O863" s="138"/>
      <c r="P863" s="105"/>
      <c r="Q863" s="169"/>
      <c r="R863" s="160"/>
      <c r="S863" s="105"/>
      <c r="T863" s="160"/>
      <c r="U863" s="160"/>
      <c r="V863" s="105"/>
      <c r="W863" s="160"/>
      <c r="X863" s="160"/>
      <c r="Y863" s="105"/>
      <c r="Z863" s="160"/>
      <c r="AA863" s="160"/>
      <c r="AB863" s="105"/>
      <c r="AC863" s="160"/>
      <c r="AD863" s="160"/>
      <c r="AE863" s="103"/>
      <c r="AF863" s="160"/>
      <c r="AG863" s="160"/>
      <c r="BI863" s="162"/>
      <c r="BJ863" s="158"/>
      <c r="BK863" s="162"/>
      <c r="BL863" s="138"/>
      <c r="BM863" s="160"/>
      <c r="BN863" s="176"/>
      <c r="BO863" s="158"/>
      <c r="BP863" s="160"/>
      <c r="BQ863" s="172"/>
      <c r="CS863" s="166"/>
      <c r="CT863" s="168"/>
      <c r="CU863" s="158"/>
      <c r="CV863" s="158"/>
      <c r="CY863" s="162"/>
      <c r="CZ863" s="162"/>
      <c r="DA863" s="170"/>
      <c r="DB863" s="184"/>
      <c r="DC863" s="170"/>
      <c r="DZ863" s="239"/>
      <c r="EA863" s="180"/>
    </row>
    <row r="864" spans="1:131" hidden="1" x14ac:dyDescent="0.2">
      <c r="A864" s="200"/>
      <c r="B864" s="164"/>
      <c r="C864" s="201"/>
      <c r="D864" s="164"/>
      <c r="E864" s="164"/>
      <c r="F864" s="164"/>
      <c r="G864" s="98"/>
      <c r="H864" s="105"/>
      <c r="I864" s="164"/>
      <c r="J864" s="98"/>
      <c r="K864" s="98"/>
      <c r="L864" s="164"/>
      <c r="M864" s="164"/>
      <c r="N864" s="164"/>
      <c r="O864" s="138"/>
      <c r="P864" s="105"/>
      <c r="Q864" s="169"/>
      <c r="R864" s="160"/>
      <c r="S864" s="105"/>
      <c r="T864" s="160"/>
      <c r="U864" s="160"/>
      <c r="V864" s="105"/>
      <c r="W864" s="160"/>
      <c r="X864" s="160"/>
      <c r="Y864" s="105"/>
      <c r="Z864" s="160"/>
      <c r="AA864" s="160"/>
      <c r="AB864" s="105"/>
      <c r="AC864" s="160"/>
      <c r="AD864" s="160"/>
      <c r="AE864" s="103"/>
      <c r="AF864" s="160"/>
      <c r="AG864" s="160"/>
      <c r="BI864" s="162"/>
      <c r="BJ864" s="158"/>
      <c r="BK864" s="162"/>
      <c r="BL864" s="138"/>
      <c r="BM864" s="160"/>
      <c r="BN864" s="176"/>
      <c r="BO864" s="158"/>
      <c r="BP864" s="160"/>
      <c r="BQ864" s="172"/>
      <c r="CS864" s="166"/>
      <c r="CT864" s="168"/>
      <c r="CU864" s="158"/>
      <c r="CV864" s="158"/>
      <c r="CY864" s="162"/>
      <c r="CZ864" s="162"/>
      <c r="DA864" s="170"/>
      <c r="DB864" s="184"/>
      <c r="DC864" s="170"/>
      <c r="DZ864" s="239"/>
      <c r="EA864" s="180"/>
    </row>
    <row r="865" spans="1:131" hidden="1" x14ac:dyDescent="0.2">
      <c r="A865" s="200"/>
      <c r="B865" s="164"/>
      <c r="C865" s="203"/>
      <c r="D865" s="108"/>
      <c r="E865" s="164"/>
      <c r="F865" s="164"/>
      <c r="G865" s="98"/>
      <c r="H865" s="105"/>
      <c r="I865" s="164"/>
      <c r="J865" s="98"/>
      <c r="K865" s="98"/>
      <c r="L865" s="164"/>
      <c r="M865" s="164"/>
      <c r="N865" s="164"/>
      <c r="O865" s="138"/>
      <c r="P865" s="105"/>
      <c r="Q865" s="169"/>
      <c r="R865" s="160"/>
      <c r="S865" s="105"/>
      <c r="T865" s="160"/>
      <c r="U865" s="160"/>
      <c r="V865" s="105"/>
      <c r="W865" s="160"/>
      <c r="X865" s="160"/>
      <c r="Y865" s="105"/>
      <c r="Z865" s="160"/>
      <c r="AA865" s="160"/>
      <c r="AB865" s="105"/>
      <c r="AC865" s="160"/>
      <c r="AD865" s="160"/>
      <c r="AE865" s="103"/>
      <c r="AF865" s="160"/>
      <c r="AG865" s="160"/>
      <c r="BI865" s="162"/>
      <c r="BJ865" s="158"/>
      <c r="BK865" s="162"/>
      <c r="BL865" s="138"/>
      <c r="BM865" s="160"/>
      <c r="BN865" s="176"/>
      <c r="BO865" s="158"/>
      <c r="BP865" s="160"/>
      <c r="BQ865" s="172"/>
      <c r="CS865" s="189"/>
      <c r="CT865" s="100"/>
      <c r="CU865" s="158"/>
      <c r="CV865" s="158"/>
      <c r="CY865" s="138"/>
      <c r="CZ865" s="138"/>
      <c r="DA865" s="170"/>
      <c r="DB865" s="184"/>
      <c r="DC865" s="170"/>
      <c r="DZ865" s="239"/>
      <c r="EA865" s="158"/>
    </row>
    <row r="866" spans="1:131" hidden="1" x14ac:dyDescent="0.2">
      <c r="A866" s="200"/>
      <c r="B866" s="164"/>
      <c r="C866" s="201"/>
      <c r="D866" s="164"/>
      <c r="E866" s="164"/>
      <c r="F866" s="164"/>
      <c r="G866" s="98"/>
      <c r="H866" s="105"/>
      <c r="I866" s="164"/>
      <c r="J866" s="98"/>
      <c r="K866" s="98"/>
      <c r="L866" s="164"/>
      <c r="M866" s="164"/>
      <c r="N866" s="164"/>
      <c r="O866" s="138"/>
      <c r="P866" s="105"/>
      <c r="Q866" s="169"/>
      <c r="R866" s="160"/>
      <c r="S866" s="105"/>
      <c r="T866" s="160"/>
      <c r="U866" s="160"/>
      <c r="V866" s="105"/>
      <c r="W866" s="160"/>
      <c r="X866" s="160"/>
      <c r="Y866" s="105"/>
      <c r="Z866" s="160"/>
      <c r="AA866" s="160"/>
      <c r="AB866" s="105"/>
      <c r="AC866" s="160"/>
      <c r="AD866" s="160"/>
      <c r="AE866" s="103"/>
      <c r="AF866" s="160"/>
      <c r="AG866" s="160"/>
      <c r="BI866" s="162"/>
      <c r="BJ866" s="158"/>
      <c r="BK866" s="162"/>
      <c r="BL866" s="138"/>
      <c r="BM866" s="160"/>
      <c r="BN866" s="176"/>
      <c r="BO866" s="158"/>
      <c r="BP866" s="160"/>
      <c r="BQ866" s="172"/>
      <c r="CS866" s="186"/>
      <c r="CT866" s="168"/>
      <c r="CU866" s="158"/>
      <c r="CV866" s="158"/>
      <c r="CY866" s="162"/>
      <c r="CZ866" s="162"/>
      <c r="DA866" s="170"/>
      <c r="DB866" s="184"/>
      <c r="DC866" s="170"/>
      <c r="DZ866" s="239"/>
      <c r="EA866" s="180"/>
    </row>
    <row r="867" spans="1:131" hidden="1" x14ac:dyDescent="0.2">
      <c r="A867" s="200"/>
      <c r="B867" s="164"/>
      <c r="C867" s="203"/>
      <c r="D867" s="108"/>
      <c r="E867" s="164"/>
      <c r="F867" s="164"/>
      <c r="G867" s="98"/>
      <c r="H867" s="105"/>
      <c r="I867" s="164"/>
      <c r="J867" s="98"/>
      <c r="K867" s="98"/>
      <c r="L867" s="164"/>
      <c r="M867" s="164"/>
      <c r="N867" s="164"/>
      <c r="O867" s="138"/>
      <c r="P867" s="105"/>
      <c r="Q867" s="169"/>
      <c r="R867" s="160"/>
      <c r="S867" s="105"/>
      <c r="T867" s="160"/>
      <c r="U867" s="160"/>
      <c r="V867" s="105"/>
      <c r="W867" s="160"/>
      <c r="X867" s="160"/>
      <c r="Y867" s="105"/>
      <c r="Z867" s="160"/>
      <c r="AA867" s="160"/>
      <c r="AB867" s="105"/>
      <c r="AC867" s="160"/>
      <c r="AD867" s="160"/>
      <c r="AE867" s="103"/>
      <c r="AF867" s="160"/>
      <c r="AG867" s="160"/>
      <c r="BI867" s="162"/>
      <c r="BJ867" s="158"/>
      <c r="BK867" s="162"/>
      <c r="BL867" s="138"/>
      <c r="BM867" s="160"/>
      <c r="BN867" s="176"/>
      <c r="BO867" s="158"/>
      <c r="BP867" s="160"/>
      <c r="BQ867" s="172"/>
      <c r="CS867" s="166"/>
      <c r="CT867" s="110"/>
      <c r="CU867" s="158"/>
      <c r="CV867" s="158"/>
      <c r="CY867" s="162"/>
      <c r="CZ867" s="162"/>
      <c r="DA867" s="170"/>
      <c r="DB867" s="184"/>
      <c r="DC867" s="170"/>
      <c r="DZ867" s="239"/>
      <c r="EA867" s="158"/>
    </row>
    <row r="868" spans="1:131" hidden="1" x14ac:dyDescent="0.2">
      <c r="A868" s="200"/>
      <c r="B868" s="164"/>
      <c r="C868" s="201"/>
      <c r="D868" s="164"/>
      <c r="E868" s="164"/>
      <c r="F868" s="164"/>
      <c r="G868" s="98"/>
      <c r="H868" s="105"/>
      <c r="I868" s="164"/>
      <c r="J868" s="98"/>
      <c r="K868" s="98"/>
      <c r="L868" s="164"/>
      <c r="M868" s="164"/>
      <c r="N868" s="164"/>
      <c r="O868" s="138"/>
      <c r="P868" s="105"/>
      <c r="Q868" s="169"/>
      <c r="R868" s="160"/>
      <c r="S868" s="105"/>
      <c r="T868" s="160"/>
      <c r="U868" s="160"/>
      <c r="V868" s="105"/>
      <c r="W868" s="160"/>
      <c r="X868" s="160"/>
      <c r="Y868" s="105"/>
      <c r="Z868" s="160"/>
      <c r="AA868" s="160"/>
      <c r="AB868" s="105"/>
      <c r="AC868" s="160"/>
      <c r="AD868" s="160"/>
      <c r="AE868" s="103"/>
      <c r="AF868" s="160"/>
      <c r="AG868" s="160"/>
      <c r="BI868" s="162"/>
      <c r="BJ868" s="158"/>
      <c r="BK868" s="162"/>
      <c r="BL868" s="138"/>
      <c r="BM868" s="160"/>
      <c r="BN868" s="176"/>
      <c r="BO868" s="158"/>
      <c r="BP868" s="160"/>
      <c r="BQ868" s="172"/>
      <c r="CS868" s="166"/>
      <c r="CT868" s="168"/>
      <c r="CU868" s="158"/>
      <c r="CV868" s="158"/>
      <c r="CY868" s="162"/>
      <c r="CZ868" s="162"/>
      <c r="DA868" s="170"/>
      <c r="DB868" s="184"/>
      <c r="DC868" s="170"/>
      <c r="DZ868" s="239"/>
      <c r="EA868" s="180"/>
    </row>
    <row r="869" spans="1:131" hidden="1" x14ac:dyDescent="0.2">
      <c r="A869" s="164"/>
      <c r="B869" s="164"/>
      <c r="C869" s="201"/>
      <c r="D869" s="164"/>
      <c r="E869" s="164"/>
      <c r="F869" s="164"/>
      <c r="G869" s="98"/>
      <c r="H869" s="105"/>
      <c r="I869" s="164"/>
      <c r="J869" s="98"/>
      <c r="K869" s="98"/>
      <c r="L869" s="164"/>
      <c r="M869" s="164"/>
      <c r="N869" s="164"/>
      <c r="O869" s="138"/>
      <c r="P869" s="105"/>
      <c r="Q869" s="169"/>
      <c r="R869" s="160"/>
      <c r="S869" s="105"/>
      <c r="T869" s="160"/>
      <c r="U869" s="160"/>
      <c r="V869" s="105"/>
      <c r="W869" s="160"/>
      <c r="X869" s="160"/>
      <c r="Y869" s="105"/>
      <c r="Z869" s="160"/>
      <c r="AA869" s="160"/>
      <c r="AB869" s="105"/>
      <c r="AC869" s="160"/>
      <c r="AD869" s="160"/>
      <c r="AE869" s="103"/>
      <c r="AF869" s="160"/>
      <c r="AG869" s="160"/>
      <c r="BI869" s="162"/>
      <c r="BJ869" s="158"/>
      <c r="BK869" s="162"/>
      <c r="BL869" s="138"/>
      <c r="BM869" s="160"/>
      <c r="BN869" s="176"/>
      <c r="BO869" s="158"/>
      <c r="BP869" s="160"/>
      <c r="BQ869" s="172"/>
      <c r="CS869" s="151"/>
      <c r="CT869" s="167"/>
      <c r="CU869" s="158"/>
      <c r="CV869" s="158"/>
      <c r="CY869" s="162"/>
      <c r="CZ869" s="162"/>
      <c r="DA869" s="170"/>
      <c r="DB869" s="184"/>
      <c r="DC869" s="170"/>
      <c r="DZ869" s="239"/>
      <c r="EA869" s="180"/>
    </row>
    <row r="870" spans="1:131" hidden="1" x14ac:dyDescent="0.2">
      <c r="A870" s="108"/>
      <c r="B870" s="164"/>
      <c r="C870" s="201"/>
      <c r="D870" s="164"/>
      <c r="E870" s="164"/>
      <c r="F870" s="164"/>
      <c r="G870" s="98"/>
      <c r="H870" s="105"/>
      <c r="I870" s="164"/>
      <c r="J870" s="98"/>
      <c r="K870" s="98"/>
      <c r="L870" s="164"/>
      <c r="M870" s="164"/>
      <c r="N870" s="164"/>
      <c r="O870" s="138"/>
      <c r="P870" s="105"/>
      <c r="Q870" s="169"/>
      <c r="R870" s="160"/>
      <c r="S870" s="105"/>
      <c r="T870" s="160"/>
      <c r="U870" s="160"/>
      <c r="V870" s="105"/>
      <c r="W870" s="160"/>
      <c r="X870" s="160"/>
      <c r="Y870" s="105"/>
      <c r="Z870" s="160"/>
      <c r="AA870" s="160"/>
      <c r="AB870" s="105"/>
      <c r="AC870" s="160"/>
      <c r="AD870" s="160"/>
      <c r="AE870" s="103"/>
      <c r="AF870" s="160"/>
      <c r="AG870" s="160"/>
      <c r="BI870" s="162"/>
      <c r="BJ870" s="158"/>
      <c r="BK870" s="162"/>
      <c r="BL870" s="138"/>
      <c r="BM870" s="160"/>
      <c r="BN870" s="176"/>
      <c r="BO870" s="158"/>
      <c r="BP870" s="160"/>
      <c r="BQ870" s="172"/>
      <c r="CS870" s="166"/>
      <c r="CT870" s="167"/>
      <c r="CU870" s="158"/>
      <c r="CV870" s="158"/>
      <c r="CY870" s="162"/>
      <c r="CZ870" s="162"/>
      <c r="DA870" s="170"/>
      <c r="DB870" s="184"/>
      <c r="DC870" s="170"/>
      <c r="DZ870" s="239"/>
      <c r="EA870" s="235"/>
    </row>
    <row r="871" spans="1:131" hidden="1" x14ac:dyDescent="0.2">
      <c r="A871" s="164"/>
      <c r="B871" s="164"/>
      <c r="C871" s="201"/>
      <c r="D871" s="164"/>
      <c r="E871" s="164"/>
      <c r="F871" s="164"/>
      <c r="G871" s="98"/>
      <c r="H871" s="105"/>
      <c r="I871" s="164"/>
      <c r="J871" s="98"/>
      <c r="K871" s="98"/>
      <c r="L871" s="164"/>
      <c r="M871" s="164"/>
      <c r="N871" s="164"/>
      <c r="O871" s="138"/>
      <c r="P871" s="105"/>
      <c r="Q871" s="169"/>
      <c r="R871" s="160"/>
      <c r="S871" s="105"/>
      <c r="T871" s="160"/>
      <c r="U871" s="160"/>
      <c r="V871" s="105"/>
      <c r="W871" s="160"/>
      <c r="X871" s="160"/>
      <c r="Y871" s="105"/>
      <c r="Z871" s="160"/>
      <c r="AA871" s="160"/>
      <c r="AB871" s="105"/>
      <c r="AC871" s="160"/>
      <c r="AD871" s="160"/>
      <c r="AE871" s="103"/>
      <c r="AF871" s="160"/>
      <c r="AG871" s="160"/>
      <c r="BI871" s="162"/>
      <c r="BJ871" s="158"/>
      <c r="BK871" s="162"/>
      <c r="BL871" s="138"/>
      <c r="BM871" s="160"/>
      <c r="BN871" s="176"/>
      <c r="BO871" s="158"/>
      <c r="BP871" s="160"/>
      <c r="BQ871" s="172"/>
      <c r="CS871" s="166"/>
      <c r="CT871" s="167"/>
      <c r="CU871" s="158"/>
      <c r="CV871" s="158"/>
      <c r="CY871" s="162"/>
      <c r="CZ871" s="162"/>
      <c r="DA871" s="170"/>
      <c r="DB871" s="184"/>
      <c r="DC871" s="170"/>
      <c r="DZ871" s="239"/>
      <c r="EA871" s="180"/>
    </row>
    <row r="872" spans="1:131" hidden="1" x14ac:dyDescent="0.2">
      <c r="A872" s="164"/>
      <c r="B872" s="164"/>
      <c r="C872" s="201"/>
      <c r="D872" s="164"/>
      <c r="E872" s="164"/>
      <c r="F872" s="164"/>
      <c r="G872" s="98"/>
      <c r="H872" s="105"/>
      <c r="I872" s="164"/>
      <c r="J872" s="98"/>
      <c r="K872" s="98"/>
      <c r="L872" s="164"/>
      <c r="M872" s="164"/>
      <c r="N872" s="164"/>
      <c r="O872" s="138"/>
      <c r="P872" s="105"/>
      <c r="Q872" s="169"/>
      <c r="R872" s="160"/>
      <c r="S872" s="105"/>
      <c r="T872" s="160"/>
      <c r="U872" s="160"/>
      <c r="V872" s="105"/>
      <c r="W872" s="160"/>
      <c r="X872" s="160"/>
      <c r="Y872" s="105"/>
      <c r="Z872" s="160"/>
      <c r="AA872" s="160"/>
      <c r="AB872" s="105"/>
      <c r="AC872" s="160"/>
      <c r="AD872" s="160"/>
      <c r="AE872" s="103"/>
      <c r="AF872" s="160"/>
      <c r="AG872" s="160"/>
      <c r="BI872" s="162"/>
      <c r="BJ872" s="158"/>
      <c r="BK872" s="162"/>
      <c r="BL872" s="138"/>
      <c r="BM872" s="160"/>
      <c r="BN872" s="176"/>
      <c r="BO872" s="158"/>
      <c r="BP872" s="160"/>
      <c r="BQ872" s="172"/>
      <c r="CS872" s="166"/>
      <c r="CT872" s="99"/>
      <c r="CU872" s="158"/>
      <c r="CV872" s="158"/>
      <c r="CY872" s="162"/>
      <c r="CZ872" s="162"/>
      <c r="DA872" s="170"/>
      <c r="DB872" s="184"/>
      <c r="DC872" s="170"/>
      <c r="DZ872" s="239"/>
      <c r="EA872" s="158"/>
    </row>
    <row r="873" spans="1:131" hidden="1" x14ac:dyDescent="0.2">
      <c r="A873" s="164"/>
      <c r="B873" s="164"/>
      <c r="C873" s="203"/>
      <c r="D873" s="164"/>
      <c r="E873" s="164"/>
      <c r="F873" s="108"/>
      <c r="G873" s="98"/>
      <c r="H873" s="105"/>
      <c r="I873" s="164"/>
      <c r="J873" s="98"/>
      <c r="K873" s="98"/>
      <c r="L873" s="164"/>
      <c r="M873" s="164"/>
      <c r="N873" s="164"/>
      <c r="O873" s="138"/>
      <c r="P873" s="105"/>
      <c r="Q873" s="169"/>
      <c r="R873" s="160"/>
      <c r="S873" s="105"/>
      <c r="T873" s="160"/>
      <c r="U873" s="160"/>
      <c r="V873" s="105"/>
      <c r="W873" s="160"/>
      <c r="X873" s="160"/>
      <c r="Y873" s="105"/>
      <c r="Z873" s="160"/>
      <c r="AA873" s="160"/>
      <c r="AB873" s="105"/>
      <c r="AC873" s="160"/>
      <c r="AD873" s="160"/>
      <c r="AE873" s="103"/>
      <c r="AF873" s="160"/>
      <c r="AG873" s="160"/>
      <c r="BI873" s="162"/>
      <c r="BJ873" s="158"/>
      <c r="BK873" s="162"/>
      <c r="BL873" s="138"/>
      <c r="BM873" s="160"/>
      <c r="BN873" s="176"/>
      <c r="BO873" s="158"/>
      <c r="BP873" s="160"/>
      <c r="BQ873" s="172"/>
      <c r="CS873" s="166"/>
      <c r="CT873" s="167"/>
      <c r="CU873" s="158"/>
      <c r="CV873" s="158"/>
      <c r="CY873" s="162"/>
      <c r="CZ873" s="162"/>
      <c r="DA873" s="170"/>
      <c r="DB873" s="184"/>
      <c r="DC873" s="170"/>
      <c r="DZ873" s="239"/>
      <c r="EA873" s="235"/>
    </row>
    <row r="874" spans="1:131" hidden="1" x14ac:dyDescent="0.2">
      <c r="A874" s="204"/>
      <c r="B874" s="164"/>
      <c r="C874" s="201"/>
      <c r="D874" s="204"/>
      <c r="E874" s="164"/>
      <c r="F874" s="164"/>
      <c r="G874" s="98"/>
      <c r="H874" s="105"/>
      <c r="I874" s="164"/>
      <c r="J874" s="98"/>
      <c r="K874" s="98"/>
      <c r="L874" s="164"/>
      <c r="M874" s="164"/>
      <c r="N874" s="164"/>
      <c r="O874" s="138"/>
      <c r="P874" s="105"/>
      <c r="Q874" s="169"/>
      <c r="R874" s="160"/>
      <c r="S874" s="105"/>
      <c r="T874" s="160"/>
      <c r="U874" s="160"/>
      <c r="V874" s="105"/>
      <c r="W874" s="160"/>
      <c r="X874" s="160"/>
      <c r="Y874" s="105"/>
      <c r="Z874" s="160"/>
      <c r="AA874" s="160"/>
      <c r="AB874" s="105"/>
      <c r="AC874" s="160"/>
      <c r="AD874" s="160"/>
      <c r="AE874" s="103"/>
      <c r="AF874" s="160"/>
      <c r="AG874" s="160"/>
      <c r="BI874" s="162"/>
      <c r="BJ874" s="158"/>
      <c r="BK874" s="162"/>
      <c r="BL874" s="138"/>
      <c r="BM874" s="160"/>
      <c r="BN874" s="176"/>
      <c r="BO874" s="158"/>
      <c r="BP874" s="160"/>
      <c r="BQ874" s="172"/>
      <c r="CS874" s="166"/>
      <c r="CT874" s="167"/>
      <c r="CU874" s="158"/>
      <c r="CV874" s="158"/>
      <c r="CY874" s="162"/>
      <c r="CZ874" s="162"/>
      <c r="DA874" s="170"/>
      <c r="DB874" s="184"/>
      <c r="DC874" s="170"/>
      <c r="DZ874" s="239"/>
      <c r="EA874" s="235"/>
    </row>
    <row r="875" spans="1:131" hidden="1" x14ac:dyDescent="0.2">
      <c r="A875" s="219"/>
      <c r="B875" s="164"/>
      <c r="C875" s="201"/>
      <c r="D875" s="164"/>
      <c r="E875" s="164"/>
      <c r="F875" s="164"/>
      <c r="G875" s="98"/>
      <c r="H875" s="105"/>
      <c r="I875" s="164"/>
      <c r="J875" s="98"/>
      <c r="K875" s="98"/>
      <c r="L875" s="164"/>
      <c r="M875" s="164"/>
      <c r="N875" s="164"/>
      <c r="O875" s="138"/>
      <c r="P875" s="105"/>
      <c r="Q875" s="169"/>
      <c r="R875" s="160"/>
      <c r="S875" s="105"/>
      <c r="T875" s="160"/>
      <c r="U875" s="160"/>
      <c r="V875" s="105"/>
      <c r="W875" s="160"/>
      <c r="X875" s="160"/>
      <c r="Y875" s="105"/>
      <c r="Z875" s="160"/>
      <c r="AA875" s="160"/>
      <c r="AB875" s="105"/>
      <c r="AC875" s="160"/>
      <c r="AD875" s="160"/>
      <c r="AE875" s="103"/>
      <c r="AF875" s="160"/>
      <c r="AG875" s="160"/>
      <c r="BI875" s="162"/>
      <c r="BJ875" s="158"/>
      <c r="BK875" s="162"/>
      <c r="BL875" s="138"/>
      <c r="BM875" s="160"/>
      <c r="BN875" s="176"/>
      <c r="BO875" s="158"/>
      <c r="BP875" s="160"/>
      <c r="BQ875" s="172"/>
      <c r="CS875" s="166"/>
      <c r="CT875" s="167"/>
      <c r="CU875" s="158"/>
      <c r="CV875" s="158"/>
      <c r="CY875" s="162"/>
      <c r="CZ875" s="162"/>
      <c r="DA875" s="170"/>
      <c r="DB875" s="184"/>
      <c r="DC875" s="170"/>
      <c r="DZ875" s="239"/>
      <c r="EA875" s="180"/>
    </row>
    <row r="876" spans="1:131" hidden="1" x14ac:dyDescent="0.2">
      <c r="A876" s="164"/>
      <c r="B876" s="164"/>
      <c r="C876" s="201"/>
      <c r="D876" s="164"/>
      <c r="E876" s="164"/>
      <c r="F876" s="164"/>
      <c r="G876" s="98"/>
      <c r="H876" s="105"/>
      <c r="I876" s="164"/>
      <c r="J876" s="98"/>
      <c r="K876" s="98"/>
      <c r="L876" s="164"/>
      <c r="M876" s="164"/>
      <c r="N876" s="164"/>
      <c r="O876" s="138"/>
      <c r="P876" s="105"/>
      <c r="Q876" s="169"/>
      <c r="R876" s="160"/>
      <c r="S876" s="105"/>
      <c r="T876" s="160"/>
      <c r="U876" s="160"/>
      <c r="V876" s="105"/>
      <c r="W876" s="160"/>
      <c r="X876" s="160"/>
      <c r="Y876" s="105"/>
      <c r="Z876" s="160"/>
      <c r="AA876" s="160"/>
      <c r="AB876" s="105"/>
      <c r="AC876" s="160"/>
      <c r="AD876" s="160"/>
      <c r="AE876" s="103"/>
      <c r="AF876" s="160"/>
      <c r="AG876" s="160"/>
      <c r="BI876" s="162"/>
      <c r="BJ876" s="158"/>
      <c r="BK876" s="162"/>
      <c r="BL876" s="138"/>
      <c r="BM876" s="160"/>
      <c r="BN876" s="176"/>
      <c r="BO876" s="158"/>
      <c r="BP876" s="160"/>
      <c r="BQ876" s="172"/>
      <c r="CS876" s="166"/>
      <c r="CT876" s="167"/>
      <c r="CU876" s="158"/>
      <c r="CV876" s="158"/>
      <c r="CY876" s="162"/>
      <c r="CZ876" s="162"/>
      <c r="DA876" s="170"/>
      <c r="DB876" s="184"/>
      <c r="DC876" s="170"/>
      <c r="DZ876" s="239"/>
      <c r="EA876" s="180"/>
    </row>
    <row r="877" spans="1:131" hidden="1" x14ac:dyDescent="0.2">
      <c r="A877" s="200"/>
      <c r="B877" s="164"/>
      <c r="C877" s="201"/>
      <c r="D877" s="164"/>
      <c r="E877" s="164"/>
      <c r="F877" s="164"/>
      <c r="G877" s="98"/>
      <c r="H877" s="105"/>
      <c r="I877" s="164"/>
      <c r="J877" s="98"/>
      <c r="K877" s="98"/>
      <c r="L877" s="164"/>
      <c r="M877" s="164"/>
      <c r="N877" s="164"/>
      <c r="O877" s="138"/>
      <c r="P877" s="105"/>
      <c r="Q877" s="169"/>
      <c r="R877" s="160"/>
      <c r="S877" s="105"/>
      <c r="T877" s="160"/>
      <c r="U877" s="160"/>
      <c r="V877" s="105"/>
      <c r="W877" s="160"/>
      <c r="X877" s="160"/>
      <c r="Y877" s="105"/>
      <c r="Z877" s="160"/>
      <c r="AA877" s="160"/>
      <c r="AB877" s="105"/>
      <c r="AC877" s="160"/>
      <c r="AD877" s="160"/>
      <c r="AE877" s="103"/>
      <c r="AF877" s="160"/>
      <c r="AG877" s="160"/>
      <c r="BI877" s="162"/>
      <c r="BJ877" s="158"/>
      <c r="BK877" s="162"/>
      <c r="BL877" s="138"/>
      <c r="BM877" s="160"/>
      <c r="BN877" s="176"/>
      <c r="BO877" s="158"/>
      <c r="BP877" s="160"/>
      <c r="BQ877" s="172"/>
      <c r="CS877" s="166"/>
      <c r="CT877" s="168"/>
      <c r="CU877" s="158"/>
      <c r="CV877" s="158"/>
      <c r="CY877" s="162"/>
      <c r="CZ877" s="162"/>
      <c r="DA877" s="170"/>
      <c r="DB877" s="184"/>
      <c r="DC877" s="170"/>
      <c r="DZ877" s="239"/>
      <c r="EA877" s="235"/>
    </row>
    <row r="878" spans="1:131" hidden="1" x14ac:dyDescent="0.2">
      <c r="A878" s="164"/>
      <c r="B878" s="164"/>
      <c r="C878" s="201"/>
      <c r="D878" s="164"/>
      <c r="E878" s="164"/>
      <c r="F878" s="164"/>
      <c r="G878" s="98"/>
      <c r="H878" s="105"/>
      <c r="I878" s="164"/>
      <c r="J878" s="98"/>
      <c r="K878" s="98"/>
      <c r="L878" s="164"/>
      <c r="M878" s="164"/>
      <c r="N878" s="164"/>
      <c r="O878" s="138"/>
      <c r="P878" s="105"/>
      <c r="Q878" s="169"/>
      <c r="R878" s="160"/>
      <c r="S878" s="105"/>
      <c r="T878" s="160"/>
      <c r="U878" s="160"/>
      <c r="V878" s="105"/>
      <c r="W878" s="160"/>
      <c r="X878" s="160"/>
      <c r="Y878" s="105"/>
      <c r="Z878" s="160"/>
      <c r="AA878" s="160"/>
      <c r="AB878" s="105"/>
      <c r="AC878" s="160"/>
      <c r="AD878" s="160"/>
      <c r="AE878" s="103"/>
      <c r="AF878" s="160"/>
      <c r="AG878" s="160"/>
      <c r="BI878" s="162"/>
      <c r="BJ878" s="158"/>
      <c r="BK878" s="162"/>
      <c r="BL878" s="138"/>
      <c r="BM878" s="160"/>
      <c r="BN878" s="176"/>
      <c r="BO878" s="158"/>
      <c r="BP878" s="160"/>
      <c r="BQ878" s="172"/>
      <c r="CS878" s="166"/>
      <c r="CT878" s="167"/>
      <c r="CU878" s="158"/>
      <c r="CV878" s="158"/>
      <c r="CY878" s="162"/>
      <c r="CZ878" s="162"/>
      <c r="DA878" s="170"/>
      <c r="DB878" s="184"/>
      <c r="DC878" s="170"/>
      <c r="DZ878" s="239"/>
      <c r="EA878" s="158"/>
    </row>
    <row r="879" spans="1:131" hidden="1" x14ac:dyDescent="0.2">
      <c r="A879" s="164"/>
      <c r="B879" s="164"/>
      <c r="C879" s="201"/>
      <c r="D879" s="164"/>
      <c r="E879" s="164"/>
      <c r="F879" s="164"/>
      <c r="G879" s="98"/>
      <c r="H879" s="105"/>
      <c r="I879" s="164"/>
      <c r="J879" s="98"/>
      <c r="K879" s="98"/>
      <c r="L879" s="164"/>
      <c r="M879" s="164"/>
      <c r="N879" s="164"/>
      <c r="O879" s="138"/>
      <c r="P879" s="105"/>
      <c r="Q879" s="169"/>
      <c r="R879" s="160"/>
      <c r="S879" s="105"/>
      <c r="T879" s="160"/>
      <c r="U879" s="160"/>
      <c r="V879" s="105"/>
      <c r="W879" s="160"/>
      <c r="X879" s="160"/>
      <c r="Y879" s="105"/>
      <c r="Z879" s="160"/>
      <c r="AA879" s="160"/>
      <c r="AB879" s="105"/>
      <c r="AC879" s="160"/>
      <c r="AD879" s="160"/>
      <c r="AE879" s="103"/>
      <c r="AF879" s="160"/>
      <c r="AG879" s="160"/>
      <c r="BI879" s="162"/>
      <c r="BJ879" s="158"/>
      <c r="BK879" s="162"/>
      <c r="BL879" s="138"/>
      <c r="BM879" s="160"/>
      <c r="BN879" s="176"/>
      <c r="BO879" s="158"/>
      <c r="BP879" s="160"/>
      <c r="BQ879" s="172"/>
      <c r="CS879" s="166"/>
      <c r="CT879" s="167"/>
      <c r="CU879" s="158"/>
      <c r="CV879" s="158"/>
      <c r="CY879" s="190"/>
      <c r="CZ879" s="159"/>
      <c r="DA879" s="170"/>
      <c r="DB879" s="184"/>
      <c r="DC879" s="170"/>
      <c r="DZ879" s="239"/>
      <c r="EA879" s="180"/>
    </row>
    <row r="880" spans="1:131" hidden="1" x14ac:dyDescent="0.2">
      <c r="A880" s="164"/>
      <c r="B880" s="164"/>
      <c r="C880" s="201"/>
      <c r="D880" s="164"/>
      <c r="E880" s="164"/>
      <c r="F880" s="108"/>
      <c r="G880" s="98"/>
      <c r="H880" s="105"/>
      <c r="I880" s="164"/>
      <c r="J880" s="98"/>
      <c r="K880" s="98"/>
      <c r="L880" s="164"/>
      <c r="M880" s="164"/>
      <c r="N880" s="164"/>
      <c r="O880" s="138"/>
      <c r="P880" s="105"/>
      <c r="Q880" s="169"/>
      <c r="R880" s="160"/>
      <c r="S880" s="105"/>
      <c r="T880" s="160"/>
      <c r="U880" s="160"/>
      <c r="V880" s="105"/>
      <c r="W880" s="160"/>
      <c r="X880" s="160"/>
      <c r="Y880" s="105"/>
      <c r="Z880" s="160"/>
      <c r="AA880" s="160"/>
      <c r="AB880" s="105"/>
      <c r="AC880" s="160"/>
      <c r="AD880" s="160"/>
      <c r="AE880" s="103"/>
      <c r="AF880" s="160"/>
      <c r="AG880" s="160"/>
      <c r="BI880" s="162"/>
      <c r="BJ880" s="158"/>
      <c r="BK880" s="162"/>
      <c r="BL880" s="138"/>
      <c r="BM880" s="160"/>
      <c r="BN880" s="176"/>
      <c r="BO880" s="158"/>
      <c r="BP880" s="160"/>
      <c r="BQ880" s="172"/>
      <c r="CS880" s="166"/>
      <c r="CT880" s="168"/>
      <c r="CU880" s="158"/>
      <c r="CV880" s="158"/>
      <c r="CY880" s="190"/>
      <c r="CZ880" s="159"/>
      <c r="DA880" s="170"/>
      <c r="DB880" s="184"/>
      <c r="DC880" s="170"/>
      <c r="DZ880" s="239"/>
      <c r="EA880" s="158"/>
    </row>
    <row r="881" spans="1:131" hidden="1" x14ac:dyDescent="0.2">
      <c r="A881" s="164"/>
      <c r="B881" s="164"/>
      <c r="C881" s="201"/>
      <c r="D881" s="164"/>
      <c r="E881" s="164"/>
      <c r="F881" s="164"/>
      <c r="G881" s="98"/>
      <c r="H881" s="105"/>
      <c r="I881" s="164"/>
      <c r="J881" s="98"/>
      <c r="K881" s="98"/>
      <c r="L881" s="164"/>
      <c r="M881" s="164"/>
      <c r="N881" s="164"/>
      <c r="O881" s="138"/>
      <c r="P881" s="105"/>
      <c r="Q881" s="169"/>
      <c r="R881" s="160"/>
      <c r="S881" s="105"/>
      <c r="T881" s="160"/>
      <c r="U881" s="160"/>
      <c r="V881" s="105"/>
      <c r="W881" s="160"/>
      <c r="X881" s="160"/>
      <c r="Y881" s="105"/>
      <c r="Z881" s="160"/>
      <c r="AA881" s="160"/>
      <c r="AB881" s="105"/>
      <c r="AC881" s="160"/>
      <c r="AD881" s="160"/>
      <c r="AE881" s="103"/>
      <c r="AF881" s="160"/>
      <c r="AG881" s="160"/>
      <c r="BI881" s="162"/>
      <c r="BJ881" s="158"/>
      <c r="BK881" s="162"/>
      <c r="BL881" s="138"/>
      <c r="BM881" s="160"/>
      <c r="BN881" s="176"/>
      <c r="BO881" s="158"/>
      <c r="BP881" s="160"/>
      <c r="BQ881" s="172"/>
      <c r="CS881" s="166"/>
      <c r="CT881" s="168"/>
      <c r="CU881" s="158"/>
      <c r="CV881" s="158"/>
      <c r="CY881" s="162"/>
      <c r="CZ881" s="162"/>
      <c r="DA881" s="170"/>
      <c r="DB881" s="184"/>
      <c r="DC881" s="170"/>
      <c r="DZ881" s="239"/>
      <c r="EA881" s="158"/>
    </row>
    <row r="882" spans="1:131" hidden="1" x14ac:dyDescent="0.2">
      <c r="A882" s="164"/>
      <c r="B882" s="164"/>
      <c r="C882" s="201"/>
      <c r="D882" s="164"/>
      <c r="E882" s="164"/>
      <c r="F882" s="164"/>
      <c r="G882" s="98"/>
      <c r="H882" s="105"/>
      <c r="I882" s="164"/>
      <c r="J882" s="98"/>
      <c r="K882" s="98"/>
      <c r="L882" s="164"/>
      <c r="M882" s="164"/>
      <c r="N882" s="164"/>
      <c r="O882" s="138"/>
      <c r="P882" s="105"/>
      <c r="Q882" s="169"/>
      <c r="R882" s="160"/>
      <c r="S882" s="105"/>
      <c r="T882" s="160"/>
      <c r="U882" s="160"/>
      <c r="V882" s="105"/>
      <c r="W882" s="160"/>
      <c r="X882" s="160"/>
      <c r="Y882" s="105"/>
      <c r="Z882" s="160"/>
      <c r="AA882" s="160"/>
      <c r="AB882" s="105"/>
      <c r="AC882" s="160"/>
      <c r="AD882" s="160"/>
      <c r="AE882" s="103"/>
      <c r="AF882" s="160"/>
      <c r="AG882" s="160"/>
      <c r="BI882" s="162"/>
      <c r="BJ882" s="158"/>
      <c r="BK882" s="162"/>
      <c r="BL882" s="138"/>
      <c r="BM882" s="160"/>
      <c r="BN882" s="176"/>
      <c r="BO882" s="158"/>
      <c r="BP882" s="160"/>
      <c r="BQ882" s="172"/>
      <c r="CS882" s="166"/>
      <c r="CT882" s="168"/>
      <c r="CU882" s="158"/>
      <c r="CV882" s="158"/>
      <c r="CY882" s="162"/>
      <c r="CZ882" s="162"/>
      <c r="DA882" s="170"/>
      <c r="DB882" s="184"/>
      <c r="DC882" s="170"/>
      <c r="DZ882" s="239"/>
      <c r="EA882" s="158"/>
    </row>
    <row r="883" spans="1:131" hidden="1" x14ac:dyDescent="0.2">
      <c r="A883" s="164"/>
      <c r="B883" s="164"/>
      <c r="C883" s="201"/>
      <c r="D883" s="220"/>
      <c r="E883" s="164"/>
      <c r="F883" s="164"/>
      <c r="G883" s="98"/>
      <c r="H883" s="105"/>
      <c r="I883" s="164"/>
      <c r="J883" s="98"/>
      <c r="K883" s="98"/>
      <c r="L883" s="164"/>
      <c r="M883" s="164"/>
      <c r="N883" s="164"/>
      <c r="O883" s="138"/>
      <c r="P883" s="105"/>
      <c r="Q883" s="169"/>
      <c r="R883" s="160"/>
      <c r="S883" s="105"/>
      <c r="T883" s="160"/>
      <c r="U883" s="160"/>
      <c r="V883" s="105"/>
      <c r="W883" s="160"/>
      <c r="X883" s="160"/>
      <c r="Y883" s="105"/>
      <c r="Z883" s="160"/>
      <c r="AA883" s="160"/>
      <c r="AB883" s="105"/>
      <c r="AC883" s="160"/>
      <c r="AD883" s="160"/>
      <c r="AE883" s="103"/>
      <c r="AF883" s="160"/>
      <c r="AG883" s="160"/>
      <c r="BI883" s="162"/>
      <c r="BJ883" s="158"/>
      <c r="BK883" s="162"/>
      <c r="BL883" s="138"/>
      <c r="BM883" s="160"/>
      <c r="BN883" s="176"/>
      <c r="BO883" s="158"/>
      <c r="BP883" s="160"/>
      <c r="BQ883" s="172"/>
      <c r="CS883" s="166"/>
      <c r="CT883" s="167"/>
      <c r="CU883" s="158"/>
      <c r="CV883" s="158"/>
      <c r="CY883" s="162"/>
      <c r="CZ883" s="162"/>
      <c r="DA883" s="170"/>
      <c r="DB883" s="184"/>
      <c r="DC883" s="170"/>
      <c r="DZ883" s="239"/>
      <c r="EA883" s="158"/>
    </row>
    <row r="884" spans="1:131" hidden="1" x14ac:dyDescent="0.2">
      <c r="A884" s="164"/>
      <c r="B884" s="164"/>
      <c r="C884" s="203"/>
      <c r="D884" s="108"/>
      <c r="E884" s="164"/>
      <c r="F884" s="164"/>
      <c r="G884" s="98"/>
      <c r="H884" s="105"/>
      <c r="I884" s="164"/>
      <c r="J884" s="98"/>
      <c r="K884" s="98"/>
      <c r="L884" s="164"/>
      <c r="M884" s="164"/>
      <c r="N884" s="164"/>
      <c r="O884" s="138"/>
      <c r="P884" s="105"/>
      <c r="Q884" s="169"/>
      <c r="R884" s="160"/>
      <c r="S884" s="105"/>
      <c r="T884" s="160"/>
      <c r="U884" s="160"/>
      <c r="V884" s="105"/>
      <c r="W884" s="160"/>
      <c r="X884" s="160"/>
      <c r="Y884" s="105"/>
      <c r="Z884" s="160"/>
      <c r="AA884" s="160"/>
      <c r="AB884" s="105"/>
      <c r="AC884" s="160"/>
      <c r="AD884" s="160"/>
      <c r="AE884" s="103"/>
      <c r="AF884" s="160"/>
      <c r="AG884" s="160"/>
      <c r="BI884" s="162"/>
      <c r="BJ884" s="158"/>
      <c r="BK884" s="162"/>
      <c r="BL884" s="138"/>
      <c r="BM884" s="160"/>
      <c r="BN884" s="176"/>
      <c r="BO884" s="158"/>
      <c r="BP884" s="160"/>
      <c r="BQ884" s="172"/>
      <c r="CS884" s="166"/>
      <c r="CT884" s="168"/>
      <c r="CU884" s="158"/>
      <c r="CV884" s="158"/>
      <c r="CY884" s="162"/>
      <c r="CZ884" s="162"/>
      <c r="DA884" s="170"/>
      <c r="DB884" s="184"/>
      <c r="DC884" s="170"/>
      <c r="DZ884" s="239"/>
      <c r="EA884" s="180"/>
    </row>
    <row r="885" spans="1:131" hidden="1" x14ac:dyDescent="0.2">
      <c r="A885" s="164"/>
      <c r="B885" s="164"/>
      <c r="C885" s="201"/>
      <c r="D885" s="164"/>
      <c r="E885" s="164"/>
      <c r="F885" s="164"/>
      <c r="G885" s="98"/>
      <c r="H885" s="105"/>
      <c r="I885" s="164"/>
      <c r="J885" s="98"/>
      <c r="K885" s="98"/>
      <c r="L885" s="164"/>
      <c r="M885" s="164"/>
      <c r="N885" s="164"/>
      <c r="O885" s="138"/>
      <c r="P885" s="105"/>
      <c r="Q885" s="169"/>
      <c r="R885" s="160"/>
      <c r="S885" s="105"/>
      <c r="T885" s="160"/>
      <c r="U885" s="160"/>
      <c r="V885" s="105"/>
      <c r="W885" s="160"/>
      <c r="X885" s="160"/>
      <c r="Y885" s="105"/>
      <c r="Z885" s="160"/>
      <c r="AA885" s="160"/>
      <c r="AB885" s="105"/>
      <c r="AC885" s="160"/>
      <c r="AD885" s="160"/>
      <c r="AE885" s="103"/>
      <c r="AF885" s="160"/>
      <c r="AG885" s="160"/>
      <c r="BI885" s="162"/>
      <c r="BJ885" s="158"/>
      <c r="BK885" s="162"/>
      <c r="BL885" s="138"/>
      <c r="BM885" s="160"/>
      <c r="BN885" s="176"/>
      <c r="BO885" s="158"/>
      <c r="BP885" s="160"/>
      <c r="BQ885" s="172"/>
      <c r="CS885" s="166"/>
      <c r="CT885" s="167"/>
      <c r="CU885" s="158"/>
      <c r="CV885" s="158"/>
      <c r="CY885" s="162"/>
      <c r="CZ885" s="162"/>
      <c r="DA885" s="170"/>
      <c r="DB885" s="184"/>
      <c r="DC885" s="170"/>
      <c r="DZ885" s="239"/>
      <c r="EA885" s="235"/>
    </row>
    <row r="886" spans="1:131" hidden="1" x14ac:dyDescent="0.2">
      <c r="A886" s="164"/>
      <c r="B886" s="164"/>
      <c r="C886" s="201"/>
      <c r="D886" s="164"/>
      <c r="E886" s="164"/>
      <c r="F886" s="164"/>
      <c r="G886" s="98"/>
      <c r="H886" s="105"/>
      <c r="I886" s="164"/>
      <c r="J886" s="98"/>
      <c r="K886" s="98"/>
      <c r="L886" s="164"/>
      <c r="M886" s="164"/>
      <c r="N886" s="164"/>
      <c r="O886" s="138"/>
      <c r="P886" s="105"/>
      <c r="Q886" s="169"/>
      <c r="R886" s="160"/>
      <c r="S886" s="105"/>
      <c r="T886" s="160"/>
      <c r="U886" s="160"/>
      <c r="V886" s="105"/>
      <c r="W886" s="160"/>
      <c r="X886" s="160"/>
      <c r="Y886" s="105"/>
      <c r="Z886" s="160"/>
      <c r="AA886" s="160"/>
      <c r="AB886" s="105"/>
      <c r="AC886" s="160"/>
      <c r="AD886" s="160"/>
      <c r="AE886" s="103"/>
      <c r="AF886" s="160"/>
      <c r="AG886" s="160"/>
      <c r="BI886" s="162"/>
      <c r="BJ886" s="158"/>
      <c r="BK886" s="162"/>
      <c r="BL886" s="138"/>
      <c r="BM886" s="160"/>
      <c r="BN886" s="176"/>
      <c r="BO886" s="158"/>
      <c r="BP886" s="160"/>
      <c r="BQ886" s="172"/>
      <c r="CS886" s="166"/>
      <c r="CT886" s="168"/>
      <c r="CU886" s="158"/>
      <c r="CV886" s="158"/>
      <c r="CY886" s="162"/>
      <c r="CZ886" s="162"/>
      <c r="DA886" s="170"/>
      <c r="DB886" s="184"/>
      <c r="DC886" s="170"/>
      <c r="DZ886" s="239"/>
      <c r="EA886" s="235"/>
    </row>
    <row r="887" spans="1:131" hidden="1" x14ac:dyDescent="0.2">
      <c r="A887" s="200"/>
      <c r="B887" s="164"/>
      <c r="C887" s="201"/>
      <c r="D887" s="164"/>
      <c r="E887" s="164"/>
      <c r="F887" s="164"/>
      <c r="G887" s="98"/>
      <c r="H887" s="105"/>
      <c r="I887" s="164"/>
      <c r="J887" s="98"/>
      <c r="K887" s="98"/>
      <c r="L887" s="164"/>
      <c r="M887" s="164"/>
      <c r="N887" s="164"/>
      <c r="O887" s="138"/>
      <c r="P887" s="105"/>
      <c r="Q887" s="169"/>
      <c r="R887" s="160"/>
      <c r="S887" s="105"/>
      <c r="T887" s="160"/>
      <c r="U887" s="160"/>
      <c r="V887" s="105"/>
      <c r="W887" s="160"/>
      <c r="X887" s="160"/>
      <c r="Y887" s="105"/>
      <c r="Z887" s="160"/>
      <c r="AA887" s="160"/>
      <c r="AB887" s="105"/>
      <c r="AC887" s="160"/>
      <c r="AD887" s="160"/>
      <c r="AE887" s="103"/>
      <c r="AF887" s="160"/>
      <c r="AG887" s="160"/>
      <c r="BI887" s="162"/>
      <c r="BJ887" s="158"/>
      <c r="BK887" s="162"/>
      <c r="BL887" s="138"/>
      <c r="BM887" s="160"/>
      <c r="BN887" s="176"/>
      <c r="BO887" s="158"/>
      <c r="BP887" s="160"/>
      <c r="BQ887" s="172"/>
      <c r="CS887" s="166"/>
      <c r="CT887" s="168"/>
      <c r="CU887" s="158"/>
      <c r="CV887" s="158"/>
      <c r="CY887" s="162"/>
      <c r="CZ887" s="162"/>
      <c r="DA887" s="170"/>
      <c r="DB887" s="184"/>
      <c r="DC887" s="170"/>
      <c r="DZ887" s="239"/>
      <c r="EA887" s="158"/>
    </row>
    <row r="888" spans="1:131" hidden="1" x14ac:dyDescent="0.2">
      <c r="A888" s="108"/>
      <c r="B888" s="164"/>
      <c r="C888" s="201"/>
      <c r="D888" s="164"/>
      <c r="E888" s="164"/>
      <c r="F888" s="164"/>
      <c r="G888" s="98"/>
      <c r="H888" s="105"/>
      <c r="I888" s="164"/>
      <c r="J888" s="98"/>
      <c r="K888" s="98"/>
      <c r="L888" s="164"/>
      <c r="M888" s="164"/>
      <c r="N888" s="164"/>
      <c r="O888" s="138"/>
      <c r="P888" s="105"/>
      <c r="Q888" s="169"/>
      <c r="R888" s="160"/>
      <c r="S888" s="105"/>
      <c r="T888" s="160"/>
      <c r="U888" s="160"/>
      <c r="V888" s="105"/>
      <c r="W888" s="160"/>
      <c r="X888" s="160"/>
      <c r="Y888" s="105"/>
      <c r="Z888" s="160"/>
      <c r="AA888" s="160"/>
      <c r="AB888" s="105"/>
      <c r="AC888" s="160"/>
      <c r="AD888" s="160"/>
      <c r="AE888" s="103"/>
      <c r="AF888" s="160"/>
      <c r="AG888" s="160"/>
      <c r="BI888" s="162"/>
      <c r="BJ888" s="158"/>
      <c r="BK888" s="162"/>
      <c r="BL888" s="138"/>
      <c r="BM888" s="160"/>
      <c r="BN888" s="176"/>
      <c r="BO888" s="158"/>
      <c r="BP888" s="160"/>
      <c r="BQ888" s="172"/>
      <c r="CS888" s="166"/>
      <c r="CT888" s="168"/>
      <c r="CU888" s="158"/>
      <c r="CV888" s="158"/>
      <c r="CY888" s="190"/>
      <c r="CZ888" s="159"/>
      <c r="DA888" s="170"/>
      <c r="DB888" s="184"/>
      <c r="DC888" s="170"/>
      <c r="DZ888" s="239"/>
      <c r="EA888" s="158"/>
    </row>
    <row r="889" spans="1:131" hidden="1" x14ac:dyDescent="0.2">
      <c r="A889" s="164"/>
      <c r="B889" s="164"/>
      <c r="C889" s="201"/>
      <c r="D889" s="164"/>
      <c r="E889" s="164"/>
      <c r="F889" s="164"/>
      <c r="G889" s="98"/>
      <c r="H889" s="105"/>
      <c r="I889" s="164"/>
      <c r="J889" s="98"/>
      <c r="K889" s="98"/>
      <c r="L889" s="164"/>
      <c r="M889" s="164"/>
      <c r="N889" s="164"/>
      <c r="O889" s="138"/>
      <c r="P889" s="105"/>
      <c r="Q889" s="169"/>
      <c r="R889" s="160"/>
      <c r="S889" s="105"/>
      <c r="T889" s="160"/>
      <c r="U889" s="160"/>
      <c r="V889" s="105"/>
      <c r="W889" s="160"/>
      <c r="X889" s="160"/>
      <c r="Y889" s="105"/>
      <c r="Z889" s="160"/>
      <c r="AA889" s="160"/>
      <c r="AB889" s="105"/>
      <c r="AC889" s="160"/>
      <c r="AD889" s="160"/>
      <c r="AE889" s="103"/>
      <c r="AF889" s="160"/>
      <c r="AG889" s="160"/>
      <c r="BI889" s="157"/>
      <c r="BJ889" s="157"/>
      <c r="BK889" s="157"/>
      <c r="BL889" s="138"/>
      <c r="BM889" s="160"/>
      <c r="BN889" s="176"/>
      <c r="BO889" s="158"/>
      <c r="BP889" s="160"/>
      <c r="BQ889" s="172"/>
      <c r="CS889" s="166"/>
      <c r="CT889" s="168"/>
      <c r="CU889" s="158"/>
      <c r="CV889" s="158"/>
      <c r="CY889" s="162"/>
      <c r="CZ889" s="162"/>
      <c r="DA889" s="170"/>
      <c r="DB889" s="184"/>
      <c r="DC889" s="170"/>
      <c r="DZ889" s="159"/>
      <c r="EA889" s="158"/>
    </row>
    <row r="890" spans="1:131" hidden="1" x14ac:dyDescent="0.2">
      <c r="A890" s="164"/>
      <c r="B890" s="164"/>
      <c r="C890" s="203"/>
      <c r="D890" s="108"/>
      <c r="E890" s="164"/>
      <c r="F890" s="164"/>
      <c r="G890" s="98"/>
      <c r="H890" s="105"/>
      <c r="I890" s="164"/>
      <c r="J890" s="98"/>
      <c r="K890" s="98"/>
      <c r="L890" s="164"/>
      <c r="M890" s="164"/>
      <c r="N890" s="164"/>
      <c r="O890" s="138"/>
      <c r="P890" s="105"/>
      <c r="Q890" s="169"/>
      <c r="R890" s="160"/>
      <c r="S890" s="105"/>
      <c r="T890" s="160"/>
      <c r="U890" s="160"/>
      <c r="V890" s="105"/>
      <c r="W890" s="160"/>
      <c r="X890" s="160"/>
      <c r="Y890" s="105"/>
      <c r="Z890" s="160"/>
      <c r="AA890" s="160"/>
      <c r="AB890" s="105"/>
      <c r="AC890" s="160"/>
      <c r="AD890" s="160"/>
      <c r="AE890" s="103"/>
      <c r="AF890" s="160"/>
      <c r="AG890" s="160"/>
      <c r="BI890" s="157"/>
      <c r="BJ890" s="157"/>
      <c r="BK890" s="157"/>
      <c r="BL890" s="138"/>
      <c r="BM890" s="160"/>
      <c r="BN890" s="176"/>
      <c r="BO890" s="158"/>
      <c r="BP890" s="160"/>
      <c r="BQ890" s="172"/>
      <c r="CS890" s="166"/>
      <c r="CT890" s="100"/>
      <c r="CU890" s="158"/>
      <c r="CV890" s="158"/>
      <c r="CY890" s="162"/>
      <c r="CZ890" s="162"/>
      <c r="DA890" s="170"/>
      <c r="DB890" s="184"/>
      <c r="DC890" s="170"/>
      <c r="DZ890" s="159"/>
      <c r="EA890" s="158"/>
    </row>
    <row r="891" spans="1:131" hidden="1" x14ac:dyDescent="0.2">
      <c r="A891" s="164"/>
      <c r="B891" s="164"/>
      <c r="C891" s="201"/>
      <c r="D891" s="164"/>
      <c r="E891" s="164"/>
      <c r="F891" s="164"/>
      <c r="G891" s="98"/>
      <c r="H891" s="105"/>
      <c r="I891" s="164"/>
      <c r="J891" s="98"/>
      <c r="K891" s="98"/>
      <c r="L891" s="164"/>
      <c r="M891" s="164"/>
      <c r="N891" s="164"/>
      <c r="O891" s="138"/>
      <c r="P891" s="105"/>
      <c r="Q891" s="169"/>
      <c r="R891" s="160"/>
      <c r="S891" s="105"/>
      <c r="T891" s="160"/>
      <c r="U891" s="160"/>
      <c r="V891" s="105"/>
      <c r="W891" s="160"/>
      <c r="X891" s="160"/>
      <c r="Y891" s="105"/>
      <c r="Z891" s="160"/>
      <c r="AA891" s="160"/>
      <c r="AB891" s="105"/>
      <c r="AC891" s="160"/>
      <c r="AD891" s="160"/>
      <c r="AE891" s="103"/>
      <c r="AF891" s="160"/>
      <c r="AG891" s="160"/>
      <c r="BI891" s="157"/>
      <c r="BJ891" s="157"/>
      <c r="BK891" s="157"/>
      <c r="BL891" s="138"/>
      <c r="BM891" s="160"/>
      <c r="BN891" s="176"/>
      <c r="BO891" s="158"/>
      <c r="BP891" s="160"/>
      <c r="BQ891" s="172"/>
      <c r="CS891" s="166"/>
      <c r="CT891" s="168"/>
      <c r="CU891" s="158"/>
      <c r="CV891" s="158"/>
      <c r="CY891" s="162"/>
      <c r="CZ891" s="162"/>
      <c r="DA891" s="170"/>
      <c r="DB891" s="184"/>
      <c r="DC891" s="170"/>
      <c r="DZ891" s="159"/>
      <c r="EA891" s="158"/>
    </row>
    <row r="892" spans="1:131" hidden="1" x14ac:dyDescent="0.2">
      <c r="A892" s="164"/>
      <c r="B892" s="164"/>
      <c r="C892" s="201"/>
      <c r="D892" s="164"/>
      <c r="E892" s="164"/>
      <c r="F892" s="164"/>
      <c r="G892" s="98"/>
      <c r="H892" s="105"/>
      <c r="I892" s="164"/>
      <c r="J892" s="98"/>
      <c r="K892" s="98"/>
      <c r="L892" s="164"/>
      <c r="M892" s="164"/>
      <c r="N892" s="164"/>
      <c r="O892" s="138"/>
      <c r="P892" s="105"/>
      <c r="Q892" s="169"/>
      <c r="R892" s="160"/>
      <c r="S892" s="105"/>
      <c r="T892" s="160"/>
      <c r="U892" s="160"/>
      <c r="V892" s="105"/>
      <c r="W892" s="160"/>
      <c r="X892" s="160"/>
      <c r="Y892" s="105"/>
      <c r="Z892" s="160"/>
      <c r="AA892" s="160"/>
      <c r="AB892" s="105"/>
      <c r="AC892" s="160"/>
      <c r="AD892" s="160"/>
      <c r="AE892" s="103"/>
      <c r="AF892" s="160"/>
      <c r="AG892" s="160"/>
      <c r="BI892" s="157"/>
      <c r="BJ892" s="157"/>
      <c r="BK892" s="157"/>
      <c r="BL892" s="138"/>
      <c r="BM892" s="160"/>
      <c r="BN892" s="176"/>
      <c r="BO892" s="158"/>
      <c r="BP892" s="160"/>
      <c r="BQ892" s="172"/>
      <c r="CS892" s="166"/>
      <c r="CT892" s="99"/>
      <c r="CU892" s="158"/>
      <c r="CV892" s="158"/>
      <c r="CY892" s="162"/>
      <c r="CZ892" s="162"/>
      <c r="DA892" s="170"/>
      <c r="DB892" s="184"/>
      <c r="DC892" s="170"/>
      <c r="DZ892" s="159"/>
      <c r="EA892" s="158"/>
    </row>
    <row r="893" spans="1:131" hidden="1" x14ac:dyDescent="0.2">
      <c r="A893" s="164"/>
      <c r="B893" s="164"/>
      <c r="C893" s="201"/>
      <c r="D893" s="164"/>
      <c r="E893" s="164"/>
      <c r="F893" s="164"/>
      <c r="G893" s="98"/>
      <c r="H893" s="105"/>
      <c r="I893" s="164"/>
      <c r="J893" s="98"/>
      <c r="K893" s="98"/>
      <c r="L893" s="164"/>
      <c r="M893" s="164"/>
      <c r="N893" s="164"/>
      <c r="O893" s="138"/>
      <c r="P893" s="105"/>
      <c r="Q893" s="169"/>
      <c r="R893" s="160"/>
      <c r="S893" s="105"/>
      <c r="T893" s="160"/>
      <c r="U893" s="160"/>
      <c r="V893" s="105"/>
      <c r="W893" s="160"/>
      <c r="X893" s="160"/>
      <c r="Y893" s="105"/>
      <c r="Z893" s="160"/>
      <c r="AA893" s="160"/>
      <c r="AB893" s="105"/>
      <c r="AC893" s="160"/>
      <c r="AD893" s="160"/>
      <c r="AE893" s="103"/>
      <c r="AF893" s="160"/>
      <c r="AG893" s="160"/>
      <c r="BI893" s="157"/>
      <c r="BJ893" s="157"/>
      <c r="BK893" s="157"/>
      <c r="BL893" s="138"/>
      <c r="BM893" s="160"/>
      <c r="BN893" s="176"/>
      <c r="BO893" s="158"/>
      <c r="BP893" s="160"/>
      <c r="BQ893" s="172"/>
      <c r="CS893" s="166"/>
      <c r="CT893" s="167"/>
      <c r="CU893" s="158"/>
      <c r="CV893" s="158"/>
      <c r="CY893" s="162"/>
      <c r="CZ893" s="162"/>
      <c r="DA893" s="170"/>
      <c r="DB893" s="184"/>
      <c r="DC893" s="170"/>
      <c r="DZ893" s="159"/>
      <c r="EA893" s="158"/>
    </row>
    <row r="894" spans="1:131" hidden="1" x14ac:dyDescent="0.2">
      <c r="A894" s="164"/>
      <c r="B894" s="164"/>
      <c r="C894" s="201"/>
      <c r="D894" s="164"/>
      <c r="E894" s="164"/>
      <c r="F894" s="164"/>
      <c r="G894" s="98"/>
      <c r="H894" s="105"/>
      <c r="I894" s="164"/>
      <c r="J894" s="98"/>
      <c r="K894" s="98"/>
      <c r="L894" s="164"/>
      <c r="M894" s="164"/>
      <c r="N894" s="164"/>
      <c r="O894" s="138"/>
      <c r="P894" s="105"/>
      <c r="Q894" s="169"/>
      <c r="R894" s="160"/>
      <c r="S894" s="105"/>
      <c r="T894" s="160"/>
      <c r="U894" s="160"/>
      <c r="V894" s="105"/>
      <c r="W894" s="160"/>
      <c r="X894" s="160"/>
      <c r="Y894" s="105"/>
      <c r="Z894" s="160"/>
      <c r="AA894" s="160"/>
      <c r="AB894" s="105"/>
      <c r="AC894" s="160"/>
      <c r="AD894" s="160"/>
      <c r="AE894" s="103"/>
      <c r="AF894" s="160"/>
      <c r="AG894" s="160"/>
      <c r="BI894" s="157"/>
      <c r="BJ894" s="157"/>
      <c r="BK894" s="157"/>
      <c r="BL894" s="138"/>
      <c r="BM894" s="160"/>
      <c r="BN894" s="176"/>
      <c r="BO894" s="158"/>
      <c r="BP894" s="160"/>
      <c r="BQ894" s="172"/>
      <c r="CS894" s="166"/>
      <c r="CT894" s="168"/>
      <c r="CU894" s="158"/>
      <c r="CV894" s="158"/>
      <c r="CY894" s="162"/>
      <c r="CZ894" s="162"/>
      <c r="DA894" s="170"/>
      <c r="DB894" s="184"/>
      <c r="DC894" s="170"/>
      <c r="DZ894" s="159"/>
      <c r="EA894" s="158"/>
    </row>
    <row r="895" spans="1:131" hidden="1" x14ac:dyDescent="0.2">
      <c r="A895" s="164"/>
      <c r="B895" s="164"/>
      <c r="C895" s="201"/>
      <c r="D895" s="164"/>
      <c r="E895" s="164"/>
      <c r="F895" s="164"/>
      <c r="G895" s="98"/>
      <c r="H895" s="105"/>
      <c r="I895" s="164"/>
      <c r="J895" s="98"/>
      <c r="K895" s="98"/>
      <c r="L895" s="164"/>
      <c r="M895" s="164"/>
      <c r="N895" s="164"/>
      <c r="O895" s="138"/>
      <c r="P895" s="105"/>
      <c r="Q895" s="169"/>
      <c r="R895" s="160"/>
      <c r="S895" s="105"/>
      <c r="T895" s="160"/>
      <c r="U895" s="160"/>
      <c r="V895" s="105"/>
      <c r="W895" s="160"/>
      <c r="X895" s="160"/>
      <c r="Y895" s="105"/>
      <c r="Z895" s="160"/>
      <c r="AA895" s="160"/>
      <c r="AB895" s="105"/>
      <c r="AC895" s="160"/>
      <c r="AD895" s="160"/>
      <c r="AE895" s="103"/>
      <c r="AF895" s="160"/>
      <c r="AG895" s="160"/>
      <c r="BI895" s="157"/>
      <c r="BJ895" s="157"/>
      <c r="BK895" s="157"/>
      <c r="BL895" s="138"/>
      <c r="BM895" s="160"/>
      <c r="BN895" s="176"/>
      <c r="BO895" s="158"/>
      <c r="BP895" s="160"/>
      <c r="BQ895" s="172"/>
      <c r="CS895" s="166"/>
      <c r="CT895" s="167"/>
      <c r="CU895" s="158"/>
      <c r="CV895" s="158"/>
      <c r="CY895" s="162"/>
      <c r="CZ895" s="162"/>
      <c r="DA895" s="170"/>
      <c r="DB895" s="184"/>
      <c r="DC895" s="170"/>
      <c r="DZ895" s="159"/>
      <c r="EA895" s="158"/>
    </row>
    <row r="896" spans="1:131" hidden="1" x14ac:dyDescent="0.2">
      <c r="A896" s="164"/>
      <c r="B896" s="164"/>
      <c r="C896" s="201"/>
      <c r="D896" s="164"/>
      <c r="E896" s="164"/>
      <c r="F896" s="164"/>
      <c r="G896" s="98"/>
      <c r="H896" s="105"/>
      <c r="I896" s="164"/>
      <c r="J896" s="98"/>
      <c r="K896" s="98"/>
      <c r="L896" s="164"/>
      <c r="M896" s="164"/>
      <c r="N896" s="164"/>
      <c r="O896" s="138"/>
      <c r="P896" s="105"/>
      <c r="Q896" s="169"/>
      <c r="R896" s="160"/>
      <c r="S896" s="105"/>
      <c r="T896" s="160"/>
      <c r="U896" s="160"/>
      <c r="V896" s="105"/>
      <c r="W896" s="160"/>
      <c r="X896" s="160"/>
      <c r="Y896" s="105"/>
      <c r="Z896" s="160"/>
      <c r="AA896" s="160"/>
      <c r="AB896" s="105"/>
      <c r="AC896" s="160"/>
      <c r="AD896" s="160"/>
      <c r="AE896" s="103"/>
      <c r="AF896" s="160"/>
      <c r="AG896" s="160"/>
      <c r="BI896" s="157"/>
      <c r="BJ896" s="157"/>
      <c r="BK896" s="157"/>
      <c r="BL896" s="138"/>
      <c r="BM896" s="160"/>
      <c r="BN896" s="176"/>
      <c r="BO896" s="158"/>
      <c r="BP896" s="160"/>
      <c r="BQ896" s="172"/>
      <c r="CS896" s="166"/>
      <c r="CT896" s="167"/>
      <c r="CU896" s="158"/>
      <c r="CV896" s="158"/>
      <c r="CY896" s="162"/>
      <c r="CZ896" s="162"/>
      <c r="DA896" s="170"/>
      <c r="DB896" s="184"/>
      <c r="DC896" s="170"/>
      <c r="DZ896" s="159"/>
      <c r="EA896" s="158"/>
    </row>
    <row r="897" spans="1:131" hidden="1" x14ac:dyDescent="0.2">
      <c r="A897" s="164"/>
      <c r="B897" s="164"/>
      <c r="C897" s="201"/>
      <c r="D897" s="164"/>
      <c r="E897" s="164"/>
      <c r="F897" s="164"/>
      <c r="G897" s="98"/>
      <c r="H897" s="105"/>
      <c r="I897" s="164"/>
      <c r="J897" s="98"/>
      <c r="K897" s="98"/>
      <c r="L897" s="164"/>
      <c r="M897" s="164"/>
      <c r="N897" s="164"/>
      <c r="O897" s="138"/>
      <c r="P897" s="105"/>
      <c r="Q897" s="169"/>
      <c r="R897" s="160"/>
      <c r="S897" s="105"/>
      <c r="T897" s="160"/>
      <c r="U897" s="160"/>
      <c r="V897" s="105"/>
      <c r="W897" s="160"/>
      <c r="X897" s="160"/>
      <c r="Y897" s="105"/>
      <c r="Z897" s="160"/>
      <c r="AA897" s="160"/>
      <c r="AB897" s="105"/>
      <c r="AC897" s="160"/>
      <c r="AD897" s="160"/>
      <c r="AE897" s="103"/>
      <c r="AF897" s="160"/>
      <c r="AG897" s="160"/>
      <c r="BI897" s="157"/>
      <c r="BJ897" s="157"/>
      <c r="BK897" s="157"/>
      <c r="BL897" s="138"/>
      <c r="BM897" s="160"/>
      <c r="BN897" s="176"/>
      <c r="BO897" s="158"/>
      <c r="BP897" s="160"/>
      <c r="BQ897" s="172"/>
      <c r="CS897" s="166"/>
      <c r="CT897" s="167"/>
      <c r="CU897" s="158"/>
      <c r="CV897" s="158"/>
      <c r="CY897" s="162"/>
      <c r="CZ897" s="162"/>
      <c r="DA897" s="170"/>
      <c r="DB897" s="184"/>
      <c r="DC897" s="170"/>
      <c r="DZ897" s="159"/>
      <c r="EA897" s="158"/>
    </row>
    <row r="898" spans="1:131" hidden="1" x14ac:dyDescent="0.2">
      <c r="A898" s="164"/>
      <c r="B898" s="164"/>
      <c r="C898" s="201"/>
      <c r="D898" s="164"/>
      <c r="E898" s="164"/>
      <c r="F898" s="164"/>
      <c r="G898" s="98"/>
      <c r="H898" s="105"/>
      <c r="I898" s="164"/>
      <c r="J898" s="98"/>
      <c r="K898" s="98"/>
      <c r="L898" s="164"/>
      <c r="M898" s="164"/>
      <c r="N898" s="164"/>
      <c r="O898" s="138"/>
      <c r="P898" s="105"/>
      <c r="Q898" s="169"/>
      <c r="R898" s="160"/>
      <c r="S898" s="105"/>
      <c r="T898" s="160"/>
      <c r="U898" s="160"/>
      <c r="V898" s="105"/>
      <c r="W898" s="160"/>
      <c r="X898" s="160"/>
      <c r="Y898" s="105"/>
      <c r="Z898" s="160"/>
      <c r="AA898" s="160"/>
      <c r="AB898" s="105"/>
      <c r="AC898" s="160"/>
      <c r="AD898" s="160"/>
      <c r="AE898" s="103"/>
      <c r="AF898" s="160"/>
      <c r="AG898" s="160"/>
      <c r="BI898" s="157"/>
      <c r="BJ898" s="157"/>
      <c r="BK898" s="157"/>
      <c r="BL898" s="138"/>
      <c r="BM898" s="160"/>
      <c r="BN898" s="176"/>
      <c r="BO898" s="158"/>
      <c r="BP898" s="160"/>
      <c r="BQ898" s="172"/>
      <c r="CS898" s="166"/>
      <c r="CT898" s="168"/>
      <c r="CU898" s="158"/>
      <c r="CV898" s="158"/>
      <c r="CY898" s="162"/>
      <c r="CZ898" s="162"/>
      <c r="DA898" s="170"/>
      <c r="DB898" s="184"/>
      <c r="DC898" s="170"/>
      <c r="DZ898" s="159"/>
      <c r="EA898" s="158"/>
    </row>
    <row r="899" spans="1:131" hidden="1" x14ac:dyDescent="0.2">
      <c r="A899" s="164"/>
      <c r="B899" s="164"/>
      <c r="C899" s="201"/>
      <c r="D899" s="164"/>
      <c r="E899" s="164"/>
      <c r="F899" s="164"/>
      <c r="G899" s="98"/>
      <c r="H899" s="105"/>
      <c r="I899" s="164"/>
      <c r="J899" s="98"/>
      <c r="K899" s="98"/>
      <c r="L899" s="164"/>
      <c r="M899" s="164"/>
      <c r="N899" s="164"/>
      <c r="O899" s="138"/>
      <c r="P899" s="105"/>
      <c r="Q899" s="169"/>
      <c r="R899" s="160"/>
      <c r="S899" s="105"/>
      <c r="T899" s="160"/>
      <c r="U899" s="160"/>
      <c r="V899" s="105"/>
      <c r="W899" s="160"/>
      <c r="X899" s="160"/>
      <c r="Y899" s="105"/>
      <c r="Z899" s="160"/>
      <c r="AA899" s="160"/>
      <c r="AB899" s="105"/>
      <c r="AC899" s="160"/>
      <c r="AD899" s="160"/>
      <c r="AE899" s="103"/>
      <c r="AF899" s="160"/>
      <c r="AG899" s="160"/>
      <c r="BI899" s="158"/>
      <c r="BJ899" s="158"/>
      <c r="BK899" s="158"/>
      <c r="BL899" s="138"/>
      <c r="BM899" s="160"/>
      <c r="BN899" s="176"/>
      <c r="BO899" s="158"/>
      <c r="BP899" s="160"/>
      <c r="BQ899" s="172"/>
      <c r="CS899" s="166"/>
      <c r="CT899" s="99"/>
      <c r="CU899" s="158"/>
      <c r="CV899" s="158"/>
      <c r="CY899" s="162"/>
      <c r="CZ899" s="162"/>
      <c r="DA899" s="170"/>
      <c r="DB899" s="184"/>
      <c r="DC899" s="170"/>
      <c r="DZ899" s="159"/>
      <c r="EA899" s="158"/>
    </row>
    <row r="900" spans="1:131" hidden="1" x14ac:dyDescent="0.2">
      <c r="A900" s="164"/>
      <c r="B900" s="164"/>
      <c r="C900" s="201"/>
      <c r="D900" s="164"/>
      <c r="E900" s="164"/>
      <c r="F900" s="164"/>
      <c r="G900" s="98"/>
      <c r="H900" s="105"/>
      <c r="I900" s="164"/>
      <c r="J900" s="98"/>
      <c r="K900" s="98"/>
      <c r="L900" s="164"/>
      <c r="M900" s="164"/>
      <c r="N900" s="164"/>
      <c r="O900" s="138"/>
      <c r="P900" s="105"/>
      <c r="Q900" s="169"/>
      <c r="R900" s="160"/>
      <c r="S900" s="105"/>
      <c r="T900" s="160"/>
      <c r="U900" s="160"/>
      <c r="V900" s="105"/>
      <c r="W900" s="160"/>
      <c r="X900" s="160"/>
      <c r="Y900" s="105"/>
      <c r="Z900" s="160"/>
      <c r="AA900" s="160"/>
      <c r="AB900" s="105"/>
      <c r="AC900" s="160"/>
      <c r="AD900" s="160"/>
      <c r="AE900" s="103"/>
      <c r="AF900" s="160"/>
      <c r="AG900" s="160"/>
      <c r="BI900" s="158"/>
      <c r="BJ900" s="158"/>
      <c r="BK900" s="158"/>
      <c r="BL900" s="138"/>
      <c r="BM900" s="160"/>
      <c r="BN900" s="176"/>
      <c r="BO900" s="158"/>
      <c r="BP900" s="160"/>
      <c r="BQ900" s="172"/>
      <c r="CS900" s="166"/>
      <c r="CT900" s="168"/>
      <c r="CU900" s="158"/>
      <c r="CV900" s="158"/>
      <c r="CY900" s="162"/>
      <c r="CZ900" s="162"/>
      <c r="DA900" s="170"/>
      <c r="DB900" s="184"/>
      <c r="DC900" s="170"/>
      <c r="DZ900" s="159"/>
      <c r="EA900" s="158"/>
    </row>
    <row r="901" spans="1:131" hidden="1" x14ac:dyDescent="0.2">
      <c r="A901" s="164"/>
      <c r="B901" s="164"/>
      <c r="C901" s="201"/>
      <c r="D901" s="164"/>
      <c r="E901" s="164"/>
      <c r="F901" s="164"/>
      <c r="G901" s="98"/>
      <c r="H901" s="105"/>
      <c r="I901" s="164"/>
      <c r="J901" s="98"/>
      <c r="K901" s="98"/>
      <c r="L901" s="164"/>
      <c r="M901" s="164"/>
      <c r="N901" s="164"/>
      <c r="O901" s="138"/>
      <c r="P901" s="105"/>
      <c r="Q901" s="169"/>
      <c r="R901" s="160"/>
      <c r="S901" s="105"/>
      <c r="T901" s="160"/>
      <c r="U901" s="160"/>
      <c r="V901" s="105"/>
      <c r="W901" s="160"/>
      <c r="X901" s="160"/>
      <c r="Y901" s="105"/>
      <c r="Z901" s="160"/>
      <c r="AA901" s="160"/>
      <c r="AB901" s="105"/>
      <c r="AC901" s="160"/>
      <c r="AD901" s="160"/>
      <c r="AE901" s="103"/>
      <c r="AF901" s="160"/>
      <c r="AG901" s="160"/>
      <c r="BI901" s="158"/>
      <c r="BJ901" s="158"/>
      <c r="BK901" s="158"/>
      <c r="BL901" s="138"/>
      <c r="BM901" s="160"/>
      <c r="BN901" s="176"/>
      <c r="BO901" s="158"/>
      <c r="BP901" s="160"/>
      <c r="BQ901" s="172"/>
      <c r="CS901" s="166"/>
      <c r="CT901" s="168"/>
      <c r="CU901" s="158"/>
      <c r="CV901" s="158"/>
      <c r="CY901" s="162"/>
      <c r="CZ901" s="162"/>
      <c r="DA901" s="170"/>
      <c r="DB901" s="184"/>
      <c r="DC901" s="170"/>
      <c r="DZ901" s="159"/>
      <c r="EA901" s="158"/>
    </row>
    <row r="902" spans="1:131" hidden="1" x14ac:dyDescent="0.2">
      <c r="A902" s="164"/>
      <c r="B902" s="164"/>
      <c r="C902" s="201"/>
      <c r="D902" s="164"/>
      <c r="E902" s="164"/>
      <c r="F902" s="164"/>
      <c r="G902" s="98"/>
      <c r="H902" s="105"/>
      <c r="I902" s="164"/>
      <c r="J902" s="98"/>
      <c r="K902" s="98"/>
      <c r="L902" s="164"/>
      <c r="M902" s="164"/>
      <c r="N902" s="164"/>
      <c r="O902" s="138"/>
      <c r="P902" s="105"/>
      <c r="Q902" s="169"/>
      <c r="R902" s="160"/>
      <c r="S902" s="105"/>
      <c r="T902" s="160"/>
      <c r="U902" s="160"/>
      <c r="V902" s="105"/>
      <c r="W902" s="160"/>
      <c r="X902" s="160"/>
      <c r="Y902" s="105"/>
      <c r="Z902" s="160"/>
      <c r="AA902" s="160"/>
      <c r="AB902" s="105"/>
      <c r="AC902" s="160"/>
      <c r="AD902" s="160"/>
      <c r="AE902" s="103"/>
      <c r="AF902" s="160"/>
      <c r="AG902" s="160"/>
      <c r="BI902" s="157"/>
      <c r="BJ902" s="157"/>
      <c r="BK902" s="157"/>
      <c r="BL902" s="138"/>
      <c r="BM902" s="160"/>
      <c r="BN902" s="176"/>
      <c r="BO902" s="158"/>
      <c r="BP902" s="160"/>
      <c r="BQ902" s="172"/>
      <c r="CS902" s="166"/>
      <c r="CT902" s="167"/>
      <c r="CU902" s="158"/>
      <c r="CV902" s="158"/>
      <c r="CY902" s="162"/>
      <c r="CZ902" s="162"/>
      <c r="DA902" s="170"/>
      <c r="DB902" s="184"/>
      <c r="DC902" s="170"/>
      <c r="DZ902" s="159"/>
      <c r="EA902" s="158"/>
    </row>
    <row r="903" spans="1:131" hidden="1" x14ac:dyDescent="0.2">
      <c r="A903" s="164"/>
      <c r="B903" s="164"/>
      <c r="C903" s="201"/>
      <c r="D903" s="164"/>
      <c r="E903" s="164"/>
      <c r="F903" s="164"/>
      <c r="G903" s="98"/>
      <c r="H903" s="105"/>
      <c r="I903" s="164"/>
      <c r="J903" s="98"/>
      <c r="K903" s="98"/>
      <c r="L903" s="164"/>
      <c r="M903" s="164"/>
      <c r="N903" s="164"/>
      <c r="O903" s="138"/>
      <c r="P903" s="105"/>
      <c r="Q903" s="169"/>
      <c r="R903" s="160"/>
      <c r="S903" s="105"/>
      <c r="T903" s="160"/>
      <c r="U903" s="160"/>
      <c r="V903" s="105"/>
      <c r="W903" s="160"/>
      <c r="X903" s="160"/>
      <c r="Y903" s="105"/>
      <c r="Z903" s="160"/>
      <c r="AA903" s="160"/>
      <c r="AB903" s="105"/>
      <c r="AC903" s="160"/>
      <c r="AD903" s="160"/>
      <c r="AE903" s="103"/>
      <c r="AF903" s="160"/>
      <c r="AG903" s="160"/>
      <c r="BI903" s="157"/>
      <c r="BJ903" s="157"/>
      <c r="BK903" s="157"/>
      <c r="BL903" s="138"/>
      <c r="BM903" s="160"/>
      <c r="BN903" s="176"/>
      <c r="BO903" s="158"/>
      <c r="BP903" s="160"/>
      <c r="BQ903" s="172"/>
      <c r="CS903" s="166"/>
      <c r="CT903" s="100"/>
      <c r="CU903" s="158"/>
      <c r="CV903" s="158"/>
      <c r="CY903" s="162"/>
      <c r="CZ903" s="162"/>
      <c r="DA903" s="170"/>
      <c r="DB903" s="184"/>
      <c r="DC903" s="170"/>
      <c r="DZ903" s="159"/>
      <c r="EA903" s="158"/>
    </row>
    <row r="904" spans="1:131" hidden="1" x14ac:dyDescent="0.2">
      <c r="A904" s="164"/>
      <c r="B904" s="164"/>
      <c r="C904" s="201"/>
      <c r="D904" s="164"/>
      <c r="E904" s="164"/>
      <c r="F904" s="164"/>
      <c r="G904" s="98"/>
      <c r="H904" s="105"/>
      <c r="I904" s="164"/>
      <c r="J904" s="98"/>
      <c r="K904" s="98"/>
      <c r="L904" s="164"/>
      <c r="M904" s="164"/>
      <c r="N904" s="164"/>
      <c r="O904" s="138"/>
      <c r="P904" s="105"/>
      <c r="Q904" s="169"/>
      <c r="R904" s="160"/>
      <c r="S904" s="105"/>
      <c r="T904" s="160"/>
      <c r="U904" s="160"/>
      <c r="V904" s="105"/>
      <c r="W904" s="160"/>
      <c r="X904" s="160"/>
      <c r="Y904" s="105"/>
      <c r="Z904" s="160"/>
      <c r="AA904" s="160"/>
      <c r="AB904" s="105"/>
      <c r="AC904" s="160"/>
      <c r="AD904" s="160"/>
      <c r="AE904" s="103"/>
      <c r="AF904" s="160"/>
      <c r="AG904" s="160"/>
      <c r="BI904" s="157"/>
      <c r="BJ904" s="157"/>
      <c r="BK904" s="157"/>
      <c r="BL904" s="138"/>
      <c r="BM904" s="160"/>
      <c r="BN904" s="176"/>
      <c r="BO904" s="158"/>
      <c r="BP904" s="160"/>
      <c r="BQ904" s="172"/>
      <c r="CS904" s="166"/>
      <c r="CT904" s="167"/>
      <c r="CU904" s="158"/>
      <c r="CV904" s="158"/>
      <c r="CY904" s="162"/>
      <c r="CZ904" s="162"/>
      <c r="DA904" s="170"/>
      <c r="DB904" s="184"/>
      <c r="DC904" s="170"/>
      <c r="DZ904" s="159"/>
      <c r="EA904" s="158"/>
    </row>
    <row r="905" spans="1:131" hidden="1" x14ac:dyDescent="0.2">
      <c r="A905" s="164"/>
      <c r="B905" s="164"/>
      <c r="C905" s="201"/>
      <c r="D905" s="164"/>
      <c r="E905" s="164"/>
      <c r="F905" s="164"/>
      <c r="G905" s="98"/>
      <c r="H905" s="105"/>
      <c r="I905" s="164"/>
      <c r="J905" s="98"/>
      <c r="K905" s="98"/>
      <c r="L905" s="164"/>
      <c r="M905" s="164"/>
      <c r="N905" s="164"/>
      <c r="O905" s="138"/>
      <c r="P905" s="105"/>
      <c r="Q905" s="169"/>
      <c r="R905" s="160"/>
      <c r="S905" s="105"/>
      <c r="T905" s="160"/>
      <c r="U905" s="160"/>
      <c r="V905" s="105"/>
      <c r="W905" s="160"/>
      <c r="X905" s="160"/>
      <c r="Y905" s="105"/>
      <c r="Z905" s="160"/>
      <c r="AA905" s="160"/>
      <c r="AB905" s="105"/>
      <c r="AC905" s="160"/>
      <c r="AD905" s="160"/>
      <c r="AE905" s="103"/>
      <c r="AF905" s="160"/>
      <c r="AG905" s="160"/>
      <c r="BI905" s="157"/>
      <c r="BJ905" s="157"/>
      <c r="BK905" s="157"/>
      <c r="BL905" s="138"/>
      <c r="BM905" s="160"/>
      <c r="BN905" s="176"/>
      <c r="BO905" s="158"/>
      <c r="BP905" s="160"/>
      <c r="BQ905" s="172"/>
      <c r="CS905" s="197"/>
      <c r="CT905" s="168"/>
      <c r="CU905" s="158"/>
      <c r="CV905" s="158"/>
      <c r="CY905" s="162"/>
      <c r="CZ905" s="162"/>
      <c r="DA905" s="170"/>
      <c r="DB905" s="184"/>
      <c r="DC905" s="170"/>
      <c r="DZ905" s="159"/>
      <c r="EA905" s="158"/>
    </row>
    <row r="906" spans="1:131" hidden="1" x14ac:dyDescent="0.2">
      <c r="A906" s="164"/>
      <c r="B906" s="164"/>
      <c r="C906" s="201"/>
      <c r="D906" s="164"/>
      <c r="E906" s="164"/>
      <c r="F906" s="164"/>
      <c r="G906" s="98"/>
      <c r="H906" s="105"/>
      <c r="I906" s="164"/>
      <c r="J906" s="98"/>
      <c r="K906" s="98"/>
      <c r="L906" s="164"/>
      <c r="M906" s="164"/>
      <c r="N906" s="164"/>
      <c r="O906" s="138"/>
      <c r="P906" s="105"/>
      <c r="Q906" s="169"/>
      <c r="R906" s="160"/>
      <c r="S906" s="105"/>
      <c r="T906" s="160"/>
      <c r="U906" s="160"/>
      <c r="V906" s="105"/>
      <c r="W906" s="160"/>
      <c r="X906" s="160"/>
      <c r="Y906" s="105"/>
      <c r="Z906" s="160"/>
      <c r="AA906" s="160"/>
      <c r="AB906" s="105"/>
      <c r="AC906" s="160"/>
      <c r="AD906" s="160"/>
      <c r="AE906" s="103"/>
      <c r="AF906" s="160"/>
      <c r="AG906" s="160"/>
      <c r="BI906" s="157"/>
      <c r="BJ906" s="157"/>
      <c r="BK906" s="157"/>
      <c r="BL906" s="138"/>
      <c r="BM906" s="160"/>
      <c r="BN906" s="176"/>
      <c r="BO906" s="158"/>
      <c r="BP906" s="160"/>
      <c r="BQ906" s="172"/>
      <c r="CS906" s="166"/>
      <c r="CT906" s="168"/>
      <c r="CU906" s="158"/>
      <c r="CV906" s="158"/>
      <c r="CY906" s="162"/>
      <c r="CZ906" s="162"/>
      <c r="DA906" s="170"/>
      <c r="DB906" s="184"/>
      <c r="DC906" s="170"/>
      <c r="DZ906" s="159"/>
      <c r="EA906" s="158"/>
    </row>
    <row r="907" spans="1:131" hidden="1" x14ac:dyDescent="0.2">
      <c r="A907" s="164"/>
      <c r="B907" s="164"/>
      <c r="C907" s="203"/>
      <c r="D907" s="108"/>
      <c r="E907" s="164"/>
      <c r="F907" s="164"/>
      <c r="G907" s="98"/>
      <c r="H907" s="105"/>
      <c r="I907" s="164"/>
      <c r="J907" s="98"/>
      <c r="K907" s="98"/>
      <c r="L907" s="164"/>
      <c r="M907" s="164"/>
      <c r="N907" s="164"/>
      <c r="O907" s="138"/>
      <c r="P907" s="105"/>
      <c r="Q907" s="169"/>
      <c r="R907" s="160"/>
      <c r="S907" s="105"/>
      <c r="T907" s="160"/>
      <c r="U907" s="160"/>
      <c r="V907" s="105"/>
      <c r="W907" s="160"/>
      <c r="X907" s="160"/>
      <c r="Y907" s="105"/>
      <c r="Z907" s="160"/>
      <c r="AA907" s="160"/>
      <c r="AB907" s="105"/>
      <c r="AC907" s="160"/>
      <c r="AD907" s="160"/>
      <c r="AE907" s="103"/>
      <c r="AF907" s="160"/>
      <c r="AG907" s="160"/>
      <c r="BI907" s="157"/>
      <c r="BJ907" s="157"/>
      <c r="BK907" s="157"/>
      <c r="BL907" s="138"/>
      <c r="BM907" s="160"/>
      <c r="BN907" s="176"/>
      <c r="BO907" s="158"/>
      <c r="BP907" s="160"/>
      <c r="BQ907" s="172"/>
      <c r="CS907" s="166"/>
      <c r="CT907" s="167"/>
      <c r="CU907" s="158"/>
      <c r="CV907" s="158"/>
      <c r="CY907" s="162"/>
      <c r="CZ907" s="162"/>
      <c r="DA907" s="170"/>
      <c r="DB907" s="184"/>
      <c r="DC907" s="170"/>
      <c r="DZ907" s="159"/>
      <c r="EA907" s="158"/>
    </row>
    <row r="908" spans="1:131" hidden="1" x14ac:dyDescent="0.2">
      <c r="A908" s="164"/>
      <c r="B908" s="164"/>
      <c r="C908" s="201"/>
      <c r="D908" s="164"/>
      <c r="E908" s="164"/>
      <c r="F908" s="164"/>
      <c r="G908" s="98"/>
      <c r="H908" s="105"/>
      <c r="I908" s="164"/>
      <c r="J908" s="98"/>
      <c r="K908" s="98"/>
      <c r="L908" s="164"/>
      <c r="M908" s="164"/>
      <c r="N908" s="164"/>
      <c r="O908" s="138"/>
      <c r="P908" s="105"/>
      <c r="Q908" s="169"/>
      <c r="R908" s="160"/>
      <c r="S908" s="105"/>
      <c r="T908" s="160"/>
      <c r="U908" s="160"/>
      <c r="V908" s="105"/>
      <c r="W908" s="160"/>
      <c r="X908" s="160"/>
      <c r="Y908" s="105"/>
      <c r="Z908" s="160"/>
      <c r="AA908" s="160"/>
      <c r="AB908" s="105"/>
      <c r="AC908" s="160"/>
      <c r="AD908" s="160"/>
      <c r="AE908" s="103"/>
      <c r="AF908" s="160"/>
      <c r="AG908" s="160"/>
      <c r="BI908" s="157"/>
      <c r="BJ908" s="157"/>
      <c r="BK908" s="157"/>
      <c r="BL908" s="138"/>
      <c r="BM908" s="160"/>
      <c r="BN908" s="176"/>
      <c r="BO908" s="158"/>
      <c r="BP908" s="160"/>
      <c r="BQ908" s="172"/>
      <c r="CS908" s="151"/>
      <c r="CT908" s="167"/>
      <c r="CU908" s="158"/>
      <c r="CV908" s="158"/>
      <c r="CY908" s="162"/>
      <c r="CZ908" s="162"/>
      <c r="DA908" s="170"/>
      <c r="DB908" s="184"/>
      <c r="DC908" s="170"/>
      <c r="DZ908" s="159"/>
      <c r="EA908" s="158"/>
    </row>
    <row r="909" spans="1:131" hidden="1" x14ac:dyDescent="0.2">
      <c r="A909" s="164"/>
      <c r="B909" s="164"/>
      <c r="C909" s="201"/>
      <c r="D909" s="164"/>
      <c r="E909" s="164"/>
      <c r="F909" s="164"/>
      <c r="G909" s="98"/>
      <c r="H909" s="105"/>
      <c r="I909" s="164"/>
      <c r="J909" s="98"/>
      <c r="K909" s="98"/>
      <c r="L909" s="164"/>
      <c r="M909" s="164"/>
      <c r="N909" s="164"/>
      <c r="O909" s="138"/>
      <c r="P909" s="105"/>
      <c r="Q909" s="169"/>
      <c r="R909" s="160"/>
      <c r="S909" s="105"/>
      <c r="T909" s="160"/>
      <c r="U909" s="160"/>
      <c r="V909" s="105"/>
      <c r="W909" s="160"/>
      <c r="X909" s="160"/>
      <c r="Y909" s="105"/>
      <c r="Z909" s="160"/>
      <c r="AA909" s="160"/>
      <c r="AB909" s="105"/>
      <c r="AC909" s="160"/>
      <c r="AD909" s="160"/>
      <c r="AE909" s="103"/>
      <c r="AF909" s="160"/>
      <c r="AG909" s="160"/>
      <c r="BI909" s="157"/>
      <c r="BJ909" s="157"/>
      <c r="BK909" s="157"/>
      <c r="BL909" s="138"/>
      <c r="BM909" s="160"/>
      <c r="BN909" s="176"/>
      <c r="BO909" s="158"/>
      <c r="BP909" s="160"/>
      <c r="BQ909" s="172"/>
      <c r="CS909" s="197"/>
      <c r="CT909" s="167"/>
      <c r="CU909" s="158"/>
      <c r="CV909" s="158"/>
      <c r="CY909" s="199"/>
      <c r="CZ909" s="159"/>
      <c r="DA909" s="170"/>
      <c r="DB909" s="184"/>
      <c r="DC909" s="170"/>
      <c r="DZ909" s="159"/>
      <c r="EA909" s="158"/>
    </row>
    <row r="910" spans="1:131" hidden="1" x14ac:dyDescent="0.2">
      <c r="A910" s="164"/>
      <c r="B910" s="164"/>
      <c r="C910" s="201"/>
      <c r="D910" s="164"/>
      <c r="E910" s="164"/>
      <c r="F910" s="164"/>
      <c r="G910" s="98"/>
      <c r="H910" s="105"/>
      <c r="I910" s="164"/>
      <c r="J910" s="98"/>
      <c r="K910" s="98"/>
      <c r="L910" s="164"/>
      <c r="M910" s="164"/>
      <c r="N910" s="164"/>
      <c r="O910" s="138"/>
      <c r="P910" s="105"/>
      <c r="Q910" s="169"/>
      <c r="R910" s="160"/>
      <c r="S910" s="105"/>
      <c r="T910" s="160"/>
      <c r="U910" s="160"/>
      <c r="V910" s="105"/>
      <c r="W910" s="160"/>
      <c r="X910" s="160"/>
      <c r="Y910" s="105"/>
      <c r="Z910" s="160"/>
      <c r="AA910" s="160"/>
      <c r="AB910" s="105"/>
      <c r="AC910" s="160"/>
      <c r="AD910" s="160"/>
      <c r="AE910" s="103"/>
      <c r="AF910" s="160"/>
      <c r="AG910" s="160"/>
      <c r="BI910" s="157"/>
      <c r="BJ910" s="157"/>
      <c r="BK910" s="157"/>
      <c r="BL910" s="138"/>
      <c r="BM910" s="160"/>
      <c r="BN910" s="176"/>
      <c r="BO910" s="158"/>
      <c r="BP910" s="160"/>
      <c r="BQ910" s="172"/>
      <c r="CS910" s="166"/>
      <c r="CT910" s="167"/>
      <c r="CU910" s="158"/>
      <c r="CV910" s="158"/>
      <c r="CY910" s="162"/>
      <c r="CZ910" s="162"/>
      <c r="DA910" s="170"/>
      <c r="DB910" s="184"/>
      <c r="DC910" s="170"/>
      <c r="DZ910" s="159"/>
      <c r="EA910" s="158"/>
    </row>
    <row r="911" spans="1:131" hidden="1" x14ac:dyDescent="0.2">
      <c r="A911" s="164"/>
      <c r="B911" s="164"/>
      <c r="C911" s="201"/>
      <c r="D911" s="164"/>
      <c r="E911" s="164"/>
      <c r="F911" s="164"/>
      <c r="G911" s="98"/>
      <c r="H911" s="105"/>
      <c r="I911" s="164"/>
      <c r="J911" s="98"/>
      <c r="K911" s="98"/>
      <c r="L911" s="164"/>
      <c r="M911" s="164"/>
      <c r="N911" s="164"/>
      <c r="O911" s="138"/>
      <c r="P911" s="105"/>
      <c r="Q911" s="169"/>
      <c r="R911" s="160"/>
      <c r="S911" s="105"/>
      <c r="T911" s="160"/>
      <c r="U911" s="160"/>
      <c r="V911" s="105"/>
      <c r="W911" s="160"/>
      <c r="X911" s="160"/>
      <c r="Y911" s="105"/>
      <c r="Z911" s="160"/>
      <c r="AA911" s="160"/>
      <c r="AB911" s="105"/>
      <c r="AC911" s="160"/>
      <c r="AD911" s="160"/>
      <c r="AE911" s="103"/>
      <c r="AF911" s="160"/>
      <c r="AG911" s="160"/>
      <c r="BI911" s="157"/>
      <c r="BJ911" s="157"/>
      <c r="BK911" s="157"/>
      <c r="BL911" s="138"/>
      <c r="BM911" s="160"/>
      <c r="BN911" s="176"/>
      <c r="BO911" s="158"/>
      <c r="BP911" s="160"/>
      <c r="BQ911" s="172"/>
      <c r="CS911" s="197"/>
      <c r="CT911" s="168"/>
      <c r="CU911" s="158"/>
      <c r="CV911" s="158"/>
      <c r="CY911" s="162"/>
      <c r="CZ911" s="162"/>
      <c r="DA911" s="170"/>
      <c r="DB911" s="184"/>
      <c r="DC911" s="170"/>
      <c r="DZ911" s="159"/>
      <c r="EA911" s="158"/>
    </row>
    <row r="912" spans="1:131" hidden="1" x14ac:dyDescent="0.2">
      <c r="A912" s="164"/>
      <c r="B912" s="164"/>
      <c r="C912" s="203"/>
      <c r="D912" s="108"/>
      <c r="E912" s="164"/>
      <c r="F912" s="164"/>
      <c r="G912" s="98"/>
      <c r="H912" s="105"/>
      <c r="I912" s="164"/>
      <c r="J912" s="98"/>
      <c r="K912" s="98"/>
      <c r="L912" s="164"/>
      <c r="M912" s="164"/>
      <c r="N912" s="164"/>
      <c r="O912" s="138"/>
      <c r="P912" s="105"/>
      <c r="Q912" s="169"/>
      <c r="R912" s="160"/>
      <c r="S912" s="105"/>
      <c r="T912" s="160"/>
      <c r="U912" s="160"/>
      <c r="V912" s="105"/>
      <c r="W912" s="160"/>
      <c r="X912" s="160"/>
      <c r="Y912" s="105"/>
      <c r="Z912" s="160"/>
      <c r="AA912" s="160"/>
      <c r="AB912" s="105"/>
      <c r="AC912" s="160"/>
      <c r="AD912" s="160"/>
      <c r="AE912" s="103"/>
      <c r="AF912" s="160"/>
      <c r="AG912" s="160"/>
      <c r="BI912" s="157"/>
      <c r="BJ912" s="157"/>
      <c r="BK912" s="157"/>
      <c r="BL912" s="138"/>
      <c r="BM912" s="160"/>
      <c r="BN912" s="176"/>
      <c r="BO912" s="158"/>
      <c r="BP912" s="160"/>
      <c r="BQ912" s="172"/>
      <c r="CS912" s="166"/>
      <c r="CT912" s="168"/>
      <c r="CU912" s="158"/>
      <c r="CV912" s="158"/>
      <c r="CY912" s="162"/>
      <c r="CZ912" s="162"/>
      <c r="DA912" s="170"/>
      <c r="DB912" s="184"/>
      <c r="DC912" s="170"/>
      <c r="DZ912" s="159"/>
      <c r="EA912" s="158"/>
    </row>
    <row r="913" spans="1:131" hidden="1" x14ac:dyDescent="0.2">
      <c r="A913" s="204"/>
      <c r="B913" s="164"/>
      <c r="C913" s="201"/>
      <c r="D913" s="164"/>
      <c r="E913" s="164"/>
      <c r="F913" s="164"/>
      <c r="G913" s="98"/>
      <c r="H913" s="105"/>
      <c r="I913" s="164"/>
      <c r="J913" s="98"/>
      <c r="K913" s="98"/>
      <c r="L913" s="164"/>
      <c r="M913" s="164"/>
      <c r="N913" s="164"/>
      <c r="O913" s="138"/>
      <c r="P913" s="105"/>
      <c r="Q913" s="169"/>
      <c r="R913" s="160"/>
      <c r="S913" s="105"/>
      <c r="T913" s="160"/>
      <c r="U913" s="160"/>
      <c r="V913" s="105"/>
      <c r="W913" s="160"/>
      <c r="X913" s="160"/>
      <c r="Y913" s="105"/>
      <c r="Z913" s="160"/>
      <c r="AA913" s="160"/>
      <c r="AB913" s="105"/>
      <c r="AC913" s="160"/>
      <c r="AD913" s="160"/>
      <c r="AE913" s="103"/>
      <c r="AF913" s="160"/>
      <c r="AG913" s="160"/>
      <c r="BI913" s="158"/>
      <c r="BJ913" s="159"/>
      <c r="BK913" s="165"/>
      <c r="BL913" s="138"/>
      <c r="BM913" s="160"/>
      <c r="BN913" s="176"/>
      <c r="BO913" s="158"/>
      <c r="BP913" s="160"/>
      <c r="BQ913" s="172"/>
      <c r="CS913" s="151"/>
      <c r="CT913" s="167"/>
      <c r="CU913" s="158"/>
      <c r="CV913" s="158"/>
      <c r="CY913" s="162"/>
      <c r="CZ913" s="162"/>
      <c r="DA913" s="170"/>
      <c r="DB913" s="184"/>
      <c r="DC913" s="170"/>
      <c r="DZ913" s="159"/>
      <c r="EA913" s="180"/>
    </row>
    <row r="914" spans="1:131" hidden="1" x14ac:dyDescent="0.2">
      <c r="A914" s="204"/>
      <c r="B914" s="164"/>
      <c r="C914" s="201"/>
      <c r="D914" s="204"/>
      <c r="E914" s="164"/>
      <c r="F914" s="164"/>
      <c r="G914" s="98"/>
      <c r="H914" s="105"/>
      <c r="I914" s="164"/>
      <c r="J914" s="98"/>
      <c r="K914" s="98"/>
      <c r="L914" s="164"/>
      <c r="M914" s="164"/>
      <c r="N914" s="164"/>
      <c r="O914" s="138"/>
      <c r="P914" s="105"/>
      <c r="Q914" s="169"/>
      <c r="R914" s="160"/>
      <c r="S914" s="105"/>
      <c r="T914" s="160"/>
      <c r="U914" s="160"/>
      <c r="V914" s="105"/>
      <c r="W914" s="160"/>
      <c r="X914" s="160"/>
      <c r="Y914" s="105"/>
      <c r="Z914" s="160"/>
      <c r="AA914" s="160"/>
      <c r="AB914" s="105"/>
      <c r="AC914" s="160"/>
      <c r="AD914" s="160"/>
      <c r="AE914" s="103"/>
      <c r="AF914" s="160"/>
      <c r="AG914" s="160"/>
      <c r="BI914" s="158"/>
      <c r="BJ914" s="159"/>
      <c r="BK914" s="165"/>
      <c r="BL914" s="138"/>
      <c r="BM914" s="160"/>
      <c r="BN914" s="176"/>
      <c r="BO914" s="158"/>
      <c r="BP914" s="160"/>
      <c r="BQ914" s="172"/>
      <c r="CS914" s="166"/>
      <c r="CT914" s="99"/>
      <c r="CU914" s="158"/>
      <c r="CV914" s="158"/>
      <c r="CY914" s="162"/>
      <c r="CZ914" s="162"/>
      <c r="DA914" s="170"/>
      <c r="DB914" s="184"/>
      <c r="DC914" s="170"/>
      <c r="DZ914" s="159"/>
      <c r="EA914" s="180"/>
    </row>
    <row r="915" spans="1:131" hidden="1" x14ac:dyDescent="0.2">
      <c r="A915" s="204"/>
      <c r="B915" s="164"/>
      <c r="C915" s="201"/>
      <c r="D915" s="164"/>
      <c r="E915" s="164"/>
      <c r="F915" s="164"/>
      <c r="G915" s="98"/>
      <c r="H915" s="105"/>
      <c r="I915" s="164"/>
      <c r="J915" s="98"/>
      <c r="K915" s="98"/>
      <c r="L915" s="164"/>
      <c r="M915" s="164"/>
      <c r="N915" s="164"/>
      <c r="O915" s="138"/>
      <c r="P915" s="105"/>
      <c r="Q915" s="169"/>
      <c r="R915" s="160"/>
      <c r="S915" s="105"/>
      <c r="T915" s="160"/>
      <c r="U915" s="160"/>
      <c r="V915" s="105"/>
      <c r="W915" s="160"/>
      <c r="X915" s="160"/>
      <c r="Y915" s="105"/>
      <c r="Z915" s="160"/>
      <c r="AA915" s="160"/>
      <c r="AB915" s="105"/>
      <c r="AC915" s="160"/>
      <c r="AD915" s="160"/>
      <c r="AE915" s="103"/>
      <c r="AF915" s="160"/>
      <c r="AG915" s="160"/>
      <c r="BI915" s="158"/>
      <c r="BJ915" s="159"/>
      <c r="BK915" s="165"/>
      <c r="BL915" s="138"/>
      <c r="BM915" s="160"/>
      <c r="BN915" s="176"/>
      <c r="BO915" s="158"/>
      <c r="BP915" s="160"/>
      <c r="BQ915" s="172"/>
      <c r="CS915" s="166"/>
      <c r="CT915" s="99"/>
      <c r="CU915" s="158"/>
      <c r="CV915" s="158"/>
      <c r="CY915" s="162"/>
      <c r="CZ915" s="162"/>
      <c r="DA915" s="170"/>
      <c r="DB915" s="184"/>
      <c r="DC915" s="170"/>
      <c r="DZ915" s="159"/>
      <c r="EA915" s="180"/>
    </row>
    <row r="916" spans="1:131" hidden="1" x14ac:dyDescent="0.2">
      <c r="A916" s="204"/>
      <c r="B916" s="164"/>
      <c r="C916" s="201"/>
      <c r="D916" s="164"/>
      <c r="E916" s="164"/>
      <c r="F916" s="164"/>
      <c r="G916" s="98"/>
      <c r="H916" s="105"/>
      <c r="I916" s="164"/>
      <c r="J916" s="98"/>
      <c r="K916" s="98"/>
      <c r="L916" s="164"/>
      <c r="M916" s="164"/>
      <c r="N916" s="164"/>
      <c r="O916" s="138"/>
      <c r="P916" s="105"/>
      <c r="Q916" s="169"/>
      <c r="R916" s="160"/>
      <c r="S916" s="105"/>
      <c r="T916" s="160"/>
      <c r="U916" s="160"/>
      <c r="V916" s="105"/>
      <c r="W916" s="160"/>
      <c r="X916" s="160"/>
      <c r="Y916" s="105"/>
      <c r="Z916" s="160"/>
      <c r="AA916" s="160"/>
      <c r="AB916" s="105"/>
      <c r="AC916" s="160"/>
      <c r="AD916" s="160"/>
      <c r="AE916" s="103"/>
      <c r="AF916" s="160"/>
      <c r="AG916" s="160"/>
      <c r="BI916" s="158"/>
      <c r="BJ916" s="159"/>
      <c r="BK916" s="165"/>
      <c r="BL916" s="138"/>
      <c r="BM916" s="160"/>
      <c r="BN916" s="176"/>
      <c r="BO916" s="158"/>
      <c r="BP916" s="160"/>
      <c r="BQ916" s="172"/>
      <c r="CS916" s="166"/>
      <c r="CT916" s="168"/>
      <c r="CU916" s="158"/>
      <c r="CV916" s="158"/>
      <c r="CY916" s="138"/>
      <c r="CZ916" s="138"/>
      <c r="DA916" s="170"/>
      <c r="DB916" s="184"/>
      <c r="DC916" s="170"/>
      <c r="DZ916" s="159"/>
      <c r="EA916" s="180"/>
    </row>
    <row r="917" spans="1:131" hidden="1" x14ac:dyDescent="0.2">
      <c r="A917" s="204"/>
      <c r="B917" s="164"/>
      <c r="C917" s="203"/>
      <c r="D917" s="108"/>
      <c r="E917" s="164"/>
      <c r="F917" s="164"/>
      <c r="G917" s="98"/>
      <c r="H917" s="105"/>
      <c r="I917" s="164"/>
      <c r="J917" s="98"/>
      <c r="K917" s="98"/>
      <c r="L917" s="164"/>
      <c r="M917" s="164"/>
      <c r="N917" s="164"/>
      <c r="O917" s="138"/>
      <c r="P917" s="105"/>
      <c r="Q917" s="169"/>
      <c r="R917" s="160"/>
      <c r="S917" s="105"/>
      <c r="T917" s="160"/>
      <c r="U917" s="160"/>
      <c r="V917" s="105"/>
      <c r="W917" s="160"/>
      <c r="X917" s="160"/>
      <c r="Y917" s="105"/>
      <c r="Z917" s="160"/>
      <c r="AA917" s="160"/>
      <c r="AB917" s="105"/>
      <c r="AC917" s="160"/>
      <c r="AD917" s="160"/>
      <c r="AE917" s="103"/>
      <c r="AF917" s="160"/>
      <c r="AG917" s="160"/>
      <c r="BI917" s="158"/>
      <c r="BJ917" s="159"/>
      <c r="BK917" s="165"/>
      <c r="BL917" s="138"/>
      <c r="BM917" s="160"/>
      <c r="BN917" s="176"/>
      <c r="BO917" s="158"/>
      <c r="BP917" s="160"/>
      <c r="BQ917" s="172"/>
      <c r="CS917" s="166"/>
      <c r="CT917" s="110"/>
      <c r="CU917" s="158"/>
      <c r="CV917" s="158"/>
      <c r="CY917" s="162"/>
      <c r="CZ917" s="162"/>
      <c r="DA917" s="170"/>
      <c r="DB917" s="184"/>
      <c r="DC917" s="170"/>
      <c r="DZ917" s="159"/>
      <c r="EA917" s="180"/>
    </row>
    <row r="918" spans="1:131" hidden="1" x14ac:dyDescent="0.2">
      <c r="A918" s="204"/>
      <c r="B918" s="164"/>
      <c r="C918" s="201"/>
      <c r="D918" s="164"/>
      <c r="E918" s="164"/>
      <c r="F918" s="164"/>
      <c r="G918" s="98"/>
      <c r="H918" s="105"/>
      <c r="I918" s="164"/>
      <c r="J918" s="98"/>
      <c r="K918" s="98"/>
      <c r="L918" s="164"/>
      <c r="M918" s="164"/>
      <c r="N918" s="164"/>
      <c r="O918" s="138"/>
      <c r="P918" s="105"/>
      <c r="Q918" s="169"/>
      <c r="R918" s="160"/>
      <c r="S918" s="105"/>
      <c r="T918" s="160"/>
      <c r="U918" s="160"/>
      <c r="V918" s="105"/>
      <c r="W918" s="160"/>
      <c r="X918" s="160"/>
      <c r="Y918" s="105"/>
      <c r="Z918" s="160"/>
      <c r="AA918" s="160"/>
      <c r="AB918" s="105"/>
      <c r="AC918" s="160"/>
      <c r="AD918" s="160"/>
      <c r="AE918" s="103"/>
      <c r="AF918" s="160"/>
      <c r="AG918" s="160"/>
      <c r="BI918" s="158"/>
      <c r="BJ918" s="159"/>
      <c r="BK918" s="165"/>
      <c r="BL918" s="138"/>
      <c r="BM918" s="160"/>
      <c r="BN918" s="176"/>
      <c r="BO918" s="158"/>
      <c r="BP918" s="160"/>
      <c r="BQ918" s="172"/>
      <c r="CS918" s="166"/>
      <c r="CT918" s="167"/>
      <c r="CU918" s="158"/>
      <c r="CV918" s="158"/>
      <c r="CY918" s="162"/>
      <c r="CZ918" s="162"/>
      <c r="DA918" s="170"/>
      <c r="DB918" s="184"/>
      <c r="DC918" s="170"/>
      <c r="DZ918" s="159"/>
      <c r="EA918" s="180"/>
    </row>
    <row r="919" spans="1:131" hidden="1" x14ac:dyDescent="0.2">
      <c r="A919" s="204"/>
      <c r="B919" s="164"/>
      <c r="C919" s="201"/>
      <c r="D919" s="164"/>
      <c r="E919" s="164"/>
      <c r="F919" s="164"/>
      <c r="G919" s="98"/>
      <c r="H919" s="105"/>
      <c r="I919" s="164"/>
      <c r="J919" s="98"/>
      <c r="K919" s="98"/>
      <c r="L919" s="164"/>
      <c r="M919" s="164"/>
      <c r="N919" s="164"/>
      <c r="O919" s="138"/>
      <c r="P919" s="105"/>
      <c r="Q919" s="169"/>
      <c r="R919" s="160"/>
      <c r="S919" s="105"/>
      <c r="T919" s="160"/>
      <c r="U919" s="160"/>
      <c r="V919" s="105"/>
      <c r="W919" s="160"/>
      <c r="X919" s="160"/>
      <c r="Y919" s="105"/>
      <c r="Z919" s="160"/>
      <c r="AA919" s="160"/>
      <c r="AB919" s="105"/>
      <c r="AC919" s="160"/>
      <c r="AD919" s="160"/>
      <c r="AE919" s="103"/>
      <c r="AF919" s="160"/>
      <c r="AG919" s="160"/>
      <c r="BI919" s="158"/>
      <c r="BJ919" s="159"/>
      <c r="BK919" s="165"/>
      <c r="BL919" s="138"/>
      <c r="BM919" s="160"/>
      <c r="BN919" s="176"/>
      <c r="BO919" s="158"/>
      <c r="BP919" s="160"/>
      <c r="BQ919" s="172"/>
      <c r="CS919" s="166"/>
      <c r="CT919" s="168"/>
      <c r="CU919" s="158"/>
      <c r="CV919" s="158"/>
      <c r="CY919" s="162"/>
      <c r="CZ919" s="162"/>
      <c r="DA919" s="170"/>
      <c r="DB919" s="184"/>
      <c r="DC919" s="170"/>
      <c r="DZ919" s="159"/>
      <c r="EA919" s="180"/>
    </row>
    <row r="920" spans="1:131" hidden="1" x14ac:dyDescent="0.2">
      <c r="A920" s="204"/>
      <c r="B920" s="164"/>
      <c r="C920" s="201"/>
      <c r="D920" s="164"/>
      <c r="E920" s="164"/>
      <c r="F920" s="164"/>
      <c r="G920" s="98"/>
      <c r="H920" s="105"/>
      <c r="I920" s="164"/>
      <c r="J920" s="98"/>
      <c r="K920" s="98"/>
      <c r="L920" s="164"/>
      <c r="M920" s="164"/>
      <c r="N920" s="164"/>
      <c r="O920" s="138"/>
      <c r="P920" s="105"/>
      <c r="Q920" s="169"/>
      <c r="R920" s="160"/>
      <c r="S920" s="105"/>
      <c r="T920" s="160"/>
      <c r="U920" s="160"/>
      <c r="V920" s="105"/>
      <c r="W920" s="160"/>
      <c r="X920" s="160"/>
      <c r="Y920" s="105"/>
      <c r="Z920" s="160"/>
      <c r="AA920" s="160"/>
      <c r="AB920" s="105"/>
      <c r="AC920" s="160"/>
      <c r="AD920" s="160"/>
      <c r="AE920" s="103"/>
      <c r="AF920" s="160"/>
      <c r="AG920" s="160"/>
      <c r="BI920" s="158"/>
      <c r="BJ920" s="159"/>
      <c r="BK920" s="165"/>
      <c r="BL920" s="138"/>
      <c r="BM920" s="160"/>
      <c r="BN920" s="176"/>
      <c r="BO920" s="158"/>
      <c r="BP920" s="160"/>
      <c r="BQ920" s="172"/>
      <c r="CS920" s="166"/>
      <c r="CT920" s="99"/>
      <c r="CU920" s="158"/>
      <c r="CV920" s="158"/>
      <c r="CY920" s="162"/>
      <c r="CZ920" s="162"/>
      <c r="DA920" s="170"/>
      <c r="DB920" s="184"/>
      <c r="DC920" s="170"/>
      <c r="DZ920" s="159"/>
      <c r="EA920" s="180"/>
    </row>
    <row r="921" spans="1:131" hidden="1" x14ac:dyDescent="0.2">
      <c r="A921" s="164"/>
      <c r="B921" s="164"/>
      <c r="C921" s="201"/>
      <c r="D921" s="164"/>
      <c r="E921" s="164"/>
      <c r="F921" s="164"/>
      <c r="G921" s="98"/>
      <c r="H921" s="105"/>
      <c r="I921" s="164"/>
      <c r="J921" s="98"/>
      <c r="K921" s="98"/>
      <c r="L921" s="164"/>
      <c r="M921" s="164"/>
      <c r="N921" s="164"/>
      <c r="O921" s="138"/>
      <c r="P921" s="105"/>
      <c r="Q921" s="169"/>
      <c r="R921" s="160"/>
      <c r="S921" s="105"/>
      <c r="T921" s="160"/>
      <c r="U921" s="160"/>
      <c r="V921" s="105"/>
      <c r="W921" s="160"/>
      <c r="X921" s="160"/>
      <c r="Y921" s="105"/>
      <c r="Z921" s="160"/>
      <c r="AA921" s="160"/>
      <c r="AB921" s="105"/>
      <c r="AC921" s="160"/>
      <c r="AD921" s="160"/>
      <c r="AE921" s="103"/>
      <c r="AF921" s="160"/>
      <c r="AG921" s="160"/>
      <c r="BI921" s="157"/>
      <c r="BJ921" s="158"/>
      <c r="BK921" s="157"/>
      <c r="BL921" s="138"/>
      <c r="BM921" s="160"/>
      <c r="BN921" s="176"/>
      <c r="BO921" s="158"/>
      <c r="BP921" s="160"/>
      <c r="BQ921" s="172"/>
      <c r="CS921" s="166"/>
      <c r="CT921" s="106"/>
      <c r="CU921" s="158"/>
      <c r="CV921" s="158"/>
      <c r="CY921" s="162"/>
      <c r="CZ921" s="162"/>
      <c r="DA921" s="170"/>
      <c r="DB921" s="184"/>
      <c r="DC921" s="170"/>
      <c r="DZ921" s="159"/>
      <c r="EA921" s="180"/>
    </row>
    <row r="922" spans="1:131" hidden="1" x14ac:dyDescent="0.2">
      <c r="A922" s="164"/>
      <c r="B922" s="164"/>
      <c r="C922" s="201"/>
      <c r="D922" s="164"/>
      <c r="E922" s="164"/>
      <c r="F922" s="164"/>
      <c r="G922" s="98"/>
      <c r="H922" s="105"/>
      <c r="I922" s="164"/>
      <c r="J922" s="98"/>
      <c r="K922" s="98"/>
      <c r="L922" s="164"/>
      <c r="M922" s="164"/>
      <c r="N922" s="164"/>
      <c r="O922" s="138"/>
      <c r="P922" s="105"/>
      <c r="Q922" s="169"/>
      <c r="R922" s="160"/>
      <c r="S922" s="105"/>
      <c r="T922" s="160"/>
      <c r="U922" s="160"/>
      <c r="V922" s="105"/>
      <c r="W922" s="160"/>
      <c r="X922" s="160"/>
      <c r="Y922" s="105"/>
      <c r="Z922" s="160"/>
      <c r="AA922" s="160"/>
      <c r="AB922" s="105"/>
      <c r="AC922" s="160"/>
      <c r="AD922" s="160"/>
      <c r="AE922" s="103"/>
      <c r="AF922" s="160"/>
      <c r="AG922" s="160"/>
      <c r="BI922" s="157"/>
      <c r="BJ922" s="158"/>
      <c r="BK922" s="157"/>
      <c r="BL922" s="138"/>
      <c r="BM922" s="160"/>
      <c r="BN922" s="176"/>
      <c r="BO922" s="158"/>
      <c r="BP922" s="160"/>
      <c r="BQ922" s="172"/>
      <c r="CS922" s="166"/>
      <c r="CT922" s="167"/>
      <c r="CU922" s="158"/>
      <c r="CV922" s="158"/>
      <c r="CY922" s="162"/>
      <c r="CZ922" s="162"/>
      <c r="DA922" s="170"/>
      <c r="DB922" s="184"/>
      <c r="DC922" s="170"/>
      <c r="DZ922" s="159"/>
      <c r="EA922" s="180"/>
    </row>
    <row r="923" spans="1:131" hidden="1" x14ac:dyDescent="0.2">
      <c r="A923" s="108"/>
      <c r="B923" s="164"/>
      <c r="C923" s="201"/>
      <c r="D923" s="164"/>
      <c r="E923" s="164"/>
      <c r="F923" s="164"/>
      <c r="G923" s="98"/>
      <c r="H923" s="105"/>
      <c r="I923" s="164"/>
      <c r="J923" s="98"/>
      <c r="K923" s="98"/>
      <c r="L923" s="164"/>
      <c r="M923" s="164"/>
      <c r="N923" s="164"/>
      <c r="O923" s="138"/>
      <c r="P923" s="105"/>
      <c r="Q923" s="169"/>
      <c r="R923" s="160"/>
      <c r="S923" s="105"/>
      <c r="T923" s="160"/>
      <c r="U923" s="160"/>
      <c r="V923" s="105"/>
      <c r="W923" s="160"/>
      <c r="X923" s="160"/>
      <c r="Y923" s="105"/>
      <c r="Z923" s="160"/>
      <c r="AA923" s="160"/>
      <c r="AB923" s="105"/>
      <c r="AC923" s="160"/>
      <c r="AD923" s="160"/>
      <c r="AE923" s="103"/>
      <c r="AF923" s="160"/>
      <c r="AG923" s="160"/>
      <c r="BI923" s="157"/>
      <c r="BJ923" s="158"/>
      <c r="BK923" s="157"/>
      <c r="BL923" s="138"/>
      <c r="BM923" s="160"/>
      <c r="BN923" s="176"/>
      <c r="BO923" s="158"/>
      <c r="BP923" s="160"/>
      <c r="BQ923" s="172"/>
      <c r="CS923" s="166"/>
      <c r="CT923" s="168"/>
      <c r="CU923" s="158"/>
      <c r="CV923" s="158"/>
      <c r="CY923" s="162"/>
      <c r="CZ923" s="162"/>
      <c r="DA923" s="170"/>
      <c r="DB923" s="184"/>
      <c r="DC923" s="170"/>
      <c r="DZ923" s="159"/>
      <c r="EA923" s="180"/>
    </row>
    <row r="924" spans="1:131" hidden="1" x14ac:dyDescent="0.2">
      <c r="A924" s="108"/>
      <c r="B924" s="164"/>
      <c r="C924" s="201"/>
      <c r="D924" s="164"/>
      <c r="E924" s="164"/>
      <c r="F924" s="164"/>
      <c r="G924" s="98"/>
      <c r="H924" s="105"/>
      <c r="I924" s="164"/>
      <c r="J924" s="98"/>
      <c r="K924" s="98"/>
      <c r="L924" s="164"/>
      <c r="M924" s="164"/>
      <c r="N924" s="164"/>
      <c r="O924" s="138"/>
      <c r="P924" s="105"/>
      <c r="Q924" s="169"/>
      <c r="R924" s="160"/>
      <c r="S924" s="105"/>
      <c r="T924" s="160"/>
      <c r="U924" s="160"/>
      <c r="V924" s="105"/>
      <c r="W924" s="160"/>
      <c r="X924" s="160"/>
      <c r="Y924" s="105"/>
      <c r="Z924" s="160"/>
      <c r="AA924" s="160"/>
      <c r="AB924" s="105"/>
      <c r="AC924" s="160"/>
      <c r="AD924" s="160"/>
      <c r="AE924" s="103"/>
      <c r="AF924" s="160"/>
      <c r="AG924" s="160"/>
      <c r="BI924" s="157"/>
      <c r="BJ924" s="158"/>
      <c r="BK924" s="157"/>
      <c r="BL924" s="138"/>
      <c r="BM924" s="160"/>
      <c r="BN924" s="176"/>
      <c r="BO924" s="158"/>
      <c r="BP924" s="160"/>
      <c r="BQ924" s="172"/>
      <c r="CS924" s="166"/>
      <c r="CT924" s="167"/>
      <c r="CU924" s="158"/>
      <c r="CV924" s="158"/>
      <c r="CY924" s="162"/>
      <c r="CZ924" s="162"/>
      <c r="DA924" s="170"/>
      <c r="DB924" s="184"/>
      <c r="DC924" s="170"/>
      <c r="DZ924" s="159"/>
      <c r="EA924" s="180"/>
    </row>
    <row r="925" spans="1:131" hidden="1" x14ac:dyDescent="0.2">
      <c r="A925" s="164"/>
      <c r="B925" s="164"/>
      <c r="C925" s="201"/>
      <c r="D925" s="164"/>
      <c r="E925" s="164"/>
      <c r="F925" s="164"/>
      <c r="G925" s="98"/>
      <c r="H925" s="105"/>
      <c r="I925" s="164"/>
      <c r="J925" s="98"/>
      <c r="K925" s="98"/>
      <c r="L925" s="164"/>
      <c r="M925" s="164"/>
      <c r="N925" s="164"/>
      <c r="O925" s="138"/>
      <c r="P925" s="105"/>
      <c r="Q925" s="169"/>
      <c r="R925" s="160"/>
      <c r="S925" s="105"/>
      <c r="T925" s="160"/>
      <c r="U925" s="160"/>
      <c r="V925" s="105"/>
      <c r="W925" s="160"/>
      <c r="X925" s="160"/>
      <c r="Y925" s="105"/>
      <c r="Z925" s="160"/>
      <c r="AA925" s="160"/>
      <c r="AB925" s="105"/>
      <c r="AC925" s="160"/>
      <c r="AD925" s="160"/>
      <c r="AE925" s="103"/>
      <c r="AF925" s="160"/>
      <c r="AG925" s="160"/>
      <c r="BI925" s="157"/>
      <c r="BJ925" s="158"/>
      <c r="BK925" s="157"/>
      <c r="BL925" s="138"/>
      <c r="BM925" s="160"/>
      <c r="BN925" s="176"/>
      <c r="BO925" s="158"/>
      <c r="BP925" s="160"/>
      <c r="BQ925" s="172"/>
      <c r="CS925" s="166"/>
      <c r="CT925" s="168"/>
      <c r="CU925" s="158"/>
      <c r="CV925" s="158"/>
      <c r="CY925" s="162"/>
      <c r="CZ925" s="162"/>
      <c r="DA925" s="170"/>
      <c r="DB925" s="184"/>
      <c r="DC925" s="170"/>
      <c r="DZ925" s="159"/>
      <c r="EA925" s="180"/>
    </row>
    <row r="926" spans="1:131" hidden="1" x14ac:dyDescent="0.2">
      <c r="A926" s="164"/>
      <c r="B926" s="164"/>
      <c r="C926" s="201"/>
      <c r="D926" s="164"/>
      <c r="E926" s="164"/>
      <c r="F926" s="164"/>
      <c r="G926" s="98"/>
      <c r="H926" s="105"/>
      <c r="I926" s="164"/>
      <c r="J926" s="98"/>
      <c r="K926" s="98"/>
      <c r="L926" s="164"/>
      <c r="M926" s="164"/>
      <c r="N926" s="164"/>
      <c r="O926" s="138"/>
      <c r="P926" s="105"/>
      <c r="Q926" s="169"/>
      <c r="R926" s="160"/>
      <c r="S926" s="105"/>
      <c r="T926" s="160"/>
      <c r="U926" s="160"/>
      <c r="V926" s="105"/>
      <c r="W926" s="160"/>
      <c r="X926" s="160"/>
      <c r="Y926" s="105"/>
      <c r="Z926" s="160"/>
      <c r="AA926" s="160"/>
      <c r="AB926" s="105"/>
      <c r="AC926" s="160"/>
      <c r="AD926" s="160"/>
      <c r="AE926" s="103"/>
      <c r="AF926" s="160"/>
      <c r="AG926" s="160"/>
      <c r="BI926" s="157"/>
      <c r="BJ926" s="158"/>
      <c r="BK926" s="157"/>
      <c r="BL926" s="138"/>
      <c r="BM926" s="160"/>
      <c r="BN926" s="176"/>
      <c r="BO926" s="158"/>
      <c r="BP926" s="160"/>
      <c r="BQ926" s="172"/>
      <c r="CS926" s="166"/>
      <c r="CT926" s="168"/>
      <c r="CU926" s="158"/>
      <c r="CV926" s="158"/>
      <c r="CY926" s="162"/>
      <c r="CZ926" s="162"/>
      <c r="DA926" s="170"/>
      <c r="DB926" s="184"/>
      <c r="DC926" s="170"/>
      <c r="DZ926" s="159"/>
      <c r="EA926" s="180"/>
    </row>
    <row r="927" spans="1:131" hidden="1" x14ac:dyDescent="0.2">
      <c r="A927" s="108"/>
      <c r="B927" s="164"/>
      <c r="C927" s="203"/>
      <c r="D927" s="108"/>
      <c r="E927" s="164"/>
      <c r="F927" s="164"/>
      <c r="G927" s="98"/>
      <c r="H927" s="105"/>
      <c r="I927" s="164"/>
      <c r="J927" s="98"/>
      <c r="K927" s="98"/>
      <c r="L927" s="164"/>
      <c r="M927" s="164"/>
      <c r="N927" s="164"/>
      <c r="O927" s="138"/>
      <c r="P927" s="105"/>
      <c r="Q927" s="169"/>
      <c r="R927" s="160"/>
      <c r="S927" s="105"/>
      <c r="T927" s="160"/>
      <c r="U927" s="160"/>
      <c r="V927" s="105"/>
      <c r="W927" s="160"/>
      <c r="X927" s="160"/>
      <c r="Y927" s="105"/>
      <c r="Z927" s="160"/>
      <c r="AA927" s="160"/>
      <c r="AB927" s="105"/>
      <c r="AC927" s="160"/>
      <c r="AD927" s="160"/>
      <c r="AE927" s="103"/>
      <c r="AF927" s="160"/>
      <c r="AG927" s="160"/>
      <c r="BI927" s="158"/>
      <c r="BJ927" s="163"/>
      <c r="BK927" s="158"/>
      <c r="BL927" s="138"/>
      <c r="BM927" s="160"/>
      <c r="BN927" s="176"/>
      <c r="BO927" s="158"/>
      <c r="BP927" s="160"/>
      <c r="BQ927" s="172"/>
      <c r="CS927" s="166"/>
      <c r="CT927" s="167"/>
      <c r="CU927" s="158"/>
      <c r="CV927" s="158"/>
      <c r="CY927" s="162"/>
      <c r="CZ927" s="162"/>
      <c r="DA927" s="170"/>
      <c r="DB927" s="184"/>
      <c r="DC927" s="170"/>
      <c r="DZ927" s="159"/>
      <c r="EA927" s="180"/>
    </row>
    <row r="928" spans="1:131" hidden="1" x14ac:dyDescent="0.2">
      <c r="A928" s="164"/>
      <c r="B928" s="164"/>
      <c r="C928" s="201"/>
      <c r="D928" s="164"/>
      <c r="E928" s="164"/>
      <c r="F928" s="164"/>
      <c r="G928" s="98"/>
      <c r="H928" s="105"/>
      <c r="I928" s="164"/>
      <c r="J928" s="98"/>
      <c r="K928" s="98"/>
      <c r="L928" s="164"/>
      <c r="M928" s="164"/>
      <c r="N928" s="164"/>
      <c r="O928" s="138"/>
      <c r="P928" s="105"/>
      <c r="Q928" s="169"/>
      <c r="R928" s="160"/>
      <c r="S928" s="105"/>
      <c r="T928" s="160"/>
      <c r="U928" s="160"/>
      <c r="V928" s="105"/>
      <c r="W928" s="160"/>
      <c r="X928" s="160"/>
      <c r="Y928" s="105"/>
      <c r="Z928" s="160"/>
      <c r="AA928" s="160"/>
      <c r="AB928" s="105"/>
      <c r="AC928" s="160"/>
      <c r="AD928" s="160"/>
      <c r="AE928" s="103"/>
      <c r="AF928" s="160"/>
      <c r="AG928" s="160"/>
      <c r="BI928" s="158"/>
      <c r="BJ928" s="163"/>
      <c r="BK928" s="158"/>
      <c r="BL928" s="138"/>
      <c r="BM928" s="160"/>
      <c r="BN928" s="176"/>
      <c r="BO928" s="158"/>
      <c r="BP928" s="160"/>
      <c r="BQ928" s="172"/>
      <c r="CS928" s="166"/>
      <c r="CT928" s="167"/>
      <c r="CU928" s="158"/>
      <c r="CV928" s="158"/>
      <c r="CY928" s="162"/>
      <c r="CZ928" s="162"/>
      <c r="DA928" s="170"/>
      <c r="DB928" s="184"/>
      <c r="DC928" s="170"/>
      <c r="DZ928" s="159"/>
      <c r="EA928" s="180"/>
    </row>
    <row r="929" spans="1:131" hidden="1" x14ac:dyDescent="0.2">
      <c r="A929" s="164"/>
      <c r="B929" s="164"/>
      <c r="C929" s="201"/>
      <c r="D929" s="164"/>
      <c r="E929" s="164"/>
      <c r="F929" s="164"/>
      <c r="G929" s="98"/>
      <c r="H929" s="105"/>
      <c r="I929" s="164"/>
      <c r="J929" s="98"/>
      <c r="K929" s="98"/>
      <c r="L929" s="164"/>
      <c r="M929" s="164"/>
      <c r="N929" s="164"/>
      <c r="O929" s="138"/>
      <c r="P929" s="105"/>
      <c r="Q929" s="169"/>
      <c r="R929" s="160"/>
      <c r="S929" s="105"/>
      <c r="T929" s="160"/>
      <c r="U929" s="160"/>
      <c r="V929" s="105"/>
      <c r="W929" s="160"/>
      <c r="X929" s="160"/>
      <c r="Y929" s="105"/>
      <c r="Z929" s="160"/>
      <c r="AA929" s="160"/>
      <c r="AB929" s="105"/>
      <c r="AC929" s="160"/>
      <c r="AD929" s="160"/>
      <c r="AE929" s="103"/>
      <c r="AF929" s="160"/>
      <c r="AG929" s="160"/>
      <c r="BI929" s="158"/>
      <c r="BJ929" s="163"/>
      <c r="BK929" s="158"/>
      <c r="BL929" s="138"/>
      <c r="BM929" s="160"/>
      <c r="BN929" s="176"/>
      <c r="BO929" s="158"/>
      <c r="BP929" s="160"/>
      <c r="BQ929" s="172"/>
      <c r="CS929" s="166"/>
      <c r="CT929" s="99"/>
      <c r="CU929" s="158"/>
      <c r="CV929" s="158"/>
      <c r="CY929" s="162"/>
      <c r="CZ929" s="162"/>
      <c r="DA929" s="170"/>
      <c r="DB929" s="184"/>
      <c r="DC929" s="170"/>
      <c r="DZ929" s="159"/>
      <c r="EA929" s="158"/>
    </row>
    <row r="930" spans="1:131" hidden="1" x14ac:dyDescent="0.2">
      <c r="A930" s="164"/>
      <c r="B930" s="164"/>
      <c r="C930" s="201"/>
      <c r="D930" s="164"/>
      <c r="E930" s="164"/>
      <c r="F930" s="164"/>
      <c r="G930" s="98"/>
      <c r="H930" s="105"/>
      <c r="I930" s="164"/>
      <c r="J930" s="98"/>
      <c r="K930" s="98"/>
      <c r="L930" s="164"/>
      <c r="M930" s="164"/>
      <c r="N930" s="164"/>
      <c r="O930" s="138"/>
      <c r="P930" s="105"/>
      <c r="Q930" s="169"/>
      <c r="R930" s="160"/>
      <c r="S930" s="105"/>
      <c r="T930" s="160"/>
      <c r="U930" s="160"/>
      <c r="V930" s="105"/>
      <c r="W930" s="160"/>
      <c r="X930" s="160"/>
      <c r="Y930" s="105"/>
      <c r="Z930" s="160"/>
      <c r="AA930" s="160"/>
      <c r="AB930" s="105"/>
      <c r="AC930" s="160"/>
      <c r="AD930" s="160"/>
      <c r="AE930" s="103"/>
      <c r="AF930" s="160"/>
      <c r="AG930" s="160"/>
      <c r="BI930" s="158"/>
      <c r="BJ930" s="163"/>
      <c r="BK930" s="158"/>
      <c r="BL930" s="138"/>
      <c r="BM930" s="160"/>
      <c r="BN930" s="176"/>
      <c r="BO930" s="158"/>
      <c r="BP930" s="160"/>
      <c r="BQ930" s="172"/>
      <c r="CS930" s="166"/>
      <c r="CT930" s="167"/>
      <c r="CU930" s="158"/>
      <c r="CV930" s="158"/>
      <c r="CY930" s="162"/>
      <c r="CZ930" s="162"/>
      <c r="DA930" s="170"/>
      <c r="DB930" s="184"/>
      <c r="DC930" s="170"/>
      <c r="DZ930" s="159"/>
      <c r="EA930" s="158"/>
    </row>
    <row r="931" spans="1:131" hidden="1" x14ac:dyDescent="0.2">
      <c r="A931" s="164"/>
      <c r="B931" s="164"/>
      <c r="C931" s="201"/>
      <c r="D931" s="164"/>
      <c r="E931" s="164"/>
      <c r="F931" s="164"/>
      <c r="G931" s="98"/>
      <c r="H931" s="105"/>
      <c r="I931" s="164"/>
      <c r="J931" s="98"/>
      <c r="K931" s="98"/>
      <c r="L931" s="164"/>
      <c r="M931" s="164"/>
      <c r="N931" s="164"/>
      <c r="O931" s="138"/>
      <c r="P931" s="105"/>
      <c r="Q931" s="169"/>
      <c r="R931" s="160"/>
      <c r="S931" s="105"/>
      <c r="T931" s="160"/>
      <c r="U931" s="160"/>
      <c r="V931" s="105"/>
      <c r="W931" s="160"/>
      <c r="X931" s="160"/>
      <c r="Y931" s="105"/>
      <c r="Z931" s="160"/>
      <c r="AA931" s="160"/>
      <c r="AB931" s="105"/>
      <c r="AC931" s="160"/>
      <c r="AD931" s="160"/>
      <c r="AE931" s="103"/>
      <c r="AF931" s="160"/>
      <c r="AG931" s="160"/>
      <c r="BI931" s="158"/>
      <c r="BJ931" s="163"/>
      <c r="BK931" s="158"/>
      <c r="BL931" s="138"/>
      <c r="BM931" s="160"/>
      <c r="BN931" s="176"/>
      <c r="BO931" s="158"/>
      <c r="BP931" s="160"/>
      <c r="BQ931" s="172"/>
      <c r="CS931" s="166"/>
      <c r="CT931" s="167"/>
      <c r="CU931" s="158"/>
      <c r="CV931" s="158"/>
      <c r="CY931" s="162"/>
      <c r="CZ931" s="162"/>
      <c r="DA931" s="170"/>
      <c r="DB931" s="184"/>
      <c r="DC931" s="170"/>
      <c r="DZ931" s="159"/>
      <c r="EA931" s="158"/>
    </row>
    <row r="932" spans="1:131" hidden="1" x14ac:dyDescent="0.2">
      <c r="A932" s="164"/>
      <c r="B932" s="164"/>
      <c r="C932" s="201"/>
      <c r="D932" s="164"/>
      <c r="E932" s="164"/>
      <c r="F932" s="164"/>
      <c r="G932" s="98"/>
      <c r="H932" s="105"/>
      <c r="I932" s="164"/>
      <c r="J932" s="98"/>
      <c r="K932" s="98"/>
      <c r="L932" s="164"/>
      <c r="M932" s="164"/>
      <c r="N932" s="164"/>
      <c r="O932" s="138"/>
      <c r="P932" s="105"/>
      <c r="Q932" s="169"/>
      <c r="R932" s="160"/>
      <c r="S932" s="105"/>
      <c r="T932" s="160"/>
      <c r="U932" s="160"/>
      <c r="V932" s="105"/>
      <c r="W932" s="160"/>
      <c r="X932" s="160"/>
      <c r="Y932" s="105"/>
      <c r="Z932" s="160"/>
      <c r="AA932" s="160"/>
      <c r="AB932" s="105"/>
      <c r="AC932" s="160"/>
      <c r="AD932" s="160"/>
      <c r="AE932" s="103"/>
      <c r="AF932" s="160"/>
      <c r="AG932" s="160"/>
      <c r="BI932" s="158"/>
      <c r="BJ932" s="163"/>
      <c r="BK932" s="158"/>
      <c r="BL932" s="138"/>
      <c r="BM932" s="160"/>
      <c r="BN932" s="176"/>
      <c r="BO932" s="158"/>
      <c r="BP932" s="160"/>
      <c r="BQ932" s="172"/>
      <c r="CS932" s="166"/>
      <c r="CT932" s="168"/>
      <c r="CU932" s="158"/>
      <c r="CV932" s="158"/>
      <c r="CY932" s="162"/>
      <c r="CZ932" s="162"/>
      <c r="DA932" s="170"/>
      <c r="DB932" s="184"/>
      <c r="DC932" s="170"/>
      <c r="DZ932" s="159"/>
      <c r="EA932" s="158"/>
    </row>
    <row r="933" spans="1:131" hidden="1" x14ac:dyDescent="0.2">
      <c r="A933" s="164"/>
      <c r="B933" s="164"/>
      <c r="C933" s="201"/>
      <c r="D933" s="164"/>
      <c r="E933" s="164"/>
      <c r="F933" s="164"/>
      <c r="G933" s="98"/>
      <c r="H933" s="105"/>
      <c r="I933" s="164"/>
      <c r="J933" s="98"/>
      <c r="K933" s="98"/>
      <c r="L933" s="164"/>
      <c r="M933" s="164"/>
      <c r="N933" s="164"/>
      <c r="O933" s="138"/>
      <c r="P933" s="105"/>
      <c r="Q933" s="169"/>
      <c r="R933" s="160"/>
      <c r="S933" s="105"/>
      <c r="T933" s="160"/>
      <c r="U933" s="160"/>
      <c r="V933" s="105"/>
      <c r="W933" s="160"/>
      <c r="X933" s="160"/>
      <c r="Y933" s="105"/>
      <c r="Z933" s="160"/>
      <c r="AA933" s="160"/>
      <c r="AB933" s="105"/>
      <c r="AC933" s="160"/>
      <c r="AD933" s="160"/>
      <c r="AE933" s="103"/>
      <c r="AF933" s="160"/>
      <c r="AG933" s="160"/>
      <c r="BI933" s="158"/>
      <c r="BJ933" s="163"/>
      <c r="BK933" s="158"/>
      <c r="BL933" s="138"/>
      <c r="BM933" s="160"/>
      <c r="BN933" s="176"/>
      <c r="BO933" s="158"/>
      <c r="BP933" s="160"/>
      <c r="BQ933" s="172"/>
      <c r="CS933" s="166"/>
      <c r="CT933" s="167"/>
      <c r="CU933" s="158"/>
      <c r="CV933" s="158"/>
      <c r="CY933" s="162"/>
      <c r="CZ933" s="162"/>
      <c r="DA933" s="170"/>
      <c r="DB933" s="184"/>
      <c r="DC933" s="170"/>
      <c r="DZ933" s="159"/>
      <c r="EA933" s="158"/>
    </row>
    <row r="934" spans="1:131" hidden="1" x14ac:dyDescent="0.2">
      <c r="A934" s="164"/>
      <c r="B934" s="164"/>
      <c r="C934" s="201"/>
      <c r="D934" s="164"/>
      <c r="E934" s="164"/>
      <c r="F934" s="164"/>
      <c r="G934" s="98"/>
      <c r="H934" s="105"/>
      <c r="I934" s="164"/>
      <c r="J934" s="98"/>
      <c r="K934" s="98"/>
      <c r="L934" s="164"/>
      <c r="M934" s="164"/>
      <c r="N934" s="164"/>
      <c r="O934" s="138"/>
      <c r="P934" s="105"/>
      <c r="Q934" s="169"/>
      <c r="R934" s="160"/>
      <c r="S934" s="105"/>
      <c r="T934" s="160"/>
      <c r="U934" s="160"/>
      <c r="V934" s="105"/>
      <c r="W934" s="160"/>
      <c r="X934" s="160"/>
      <c r="Y934" s="105"/>
      <c r="Z934" s="160"/>
      <c r="AA934" s="160"/>
      <c r="AB934" s="105"/>
      <c r="AC934" s="160"/>
      <c r="AD934" s="160"/>
      <c r="AE934" s="103"/>
      <c r="AF934" s="160"/>
      <c r="AG934" s="160"/>
      <c r="BI934" s="158"/>
      <c r="BJ934" s="163"/>
      <c r="BK934" s="158"/>
      <c r="BL934" s="138"/>
      <c r="BM934" s="160"/>
      <c r="BN934" s="176"/>
      <c r="BO934" s="158"/>
      <c r="BP934" s="160"/>
      <c r="BQ934" s="172"/>
      <c r="CS934" s="166"/>
      <c r="CT934" s="168"/>
      <c r="CU934" s="158"/>
      <c r="CV934" s="158"/>
      <c r="CY934" s="162"/>
      <c r="CZ934" s="162"/>
      <c r="DA934" s="170"/>
      <c r="DB934" s="184"/>
      <c r="DC934" s="170"/>
      <c r="DZ934" s="159"/>
      <c r="EA934" s="180"/>
    </row>
    <row r="935" spans="1:131" hidden="1" x14ac:dyDescent="0.2">
      <c r="A935" s="164"/>
      <c r="B935" s="164"/>
      <c r="C935" s="201"/>
      <c r="D935" s="164"/>
      <c r="E935" s="164"/>
      <c r="F935" s="164"/>
      <c r="G935" s="98"/>
      <c r="H935" s="105"/>
      <c r="I935" s="164"/>
      <c r="J935" s="98"/>
      <c r="K935" s="98"/>
      <c r="L935" s="164"/>
      <c r="M935" s="164"/>
      <c r="N935" s="164"/>
      <c r="O935" s="138"/>
      <c r="P935" s="105"/>
      <c r="Q935" s="169"/>
      <c r="R935" s="160"/>
      <c r="S935" s="105"/>
      <c r="T935" s="160"/>
      <c r="U935" s="160"/>
      <c r="V935" s="105"/>
      <c r="W935" s="160"/>
      <c r="X935" s="160"/>
      <c r="Y935" s="105"/>
      <c r="Z935" s="160"/>
      <c r="AA935" s="160"/>
      <c r="AB935" s="105"/>
      <c r="AC935" s="160"/>
      <c r="AD935" s="160"/>
      <c r="AE935" s="103"/>
      <c r="AF935" s="160"/>
      <c r="AG935" s="160"/>
      <c r="BI935" s="158"/>
      <c r="BJ935" s="163"/>
      <c r="BK935" s="158"/>
      <c r="BL935" s="138"/>
      <c r="BM935" s="160"/>
      <c r="BN935" s="176"/>
      <c r="BO935" s="158"/>
      <c r="BP935" s="160"/>
      <c r="BQ935" s="172"/>
      <c r="CS935" s="166"/>
      <c r="CT935" s="167"/>
      <c r="CU935" s="158"/>
      <c r="CV935" s="158"/>
      <c r="CY935" s="162"/>
      <c r="CZ935" s="162"/>
      <c r="DA935" s="170"/>
      <c r="DB935" s="184"/>
      <c r="DC935" s="170"/>
      <c r="DZ935" s="159"/>
      <c r="EA935" s="180"/>
    </row>
    <row r="936" spans="1:131" hidden="1" x14ac:dyDescent="0.2">
      <c r="A936" s="164"/>
      <c r="B936" s="164"/>
      <c r="C936" s="201"/>
      <c r="D936" s="164"/>
      <c r="E936" s="164"/>
      <c r="F936" s="164"/>
      <c r="G936" s="98"/>
      <c r="H936" s="105"/>
      <c r="I936" s="164"/>
      <c r="J936" s="98"/>
      <c r="K936" s="98"/>
      <c r="L936" s="164"/>
      <c r="M936" s="164"/>
      <c r="N936" s="164"/>
      <c r="O936" s="138"/>
      <c r="P936" s="105"/>
      <c r="Q936" s="169"/>
      <c r="R936" s="160"/>
      <c r="S936" s="105"/>
      <c r="T936" s="160"/>
      <c r="U936" s="160"/>
      <c r="V936" s="105"/>
      <c r="W936" s="160"/>
      <c r="X936" s="160"/>
      <c r="Y936" s="105"/>
      <c r="Z936" s="160"/>
      <c r="AA936" s="160"/>
      <c r="AB936" s="105"/>
      <c r="AC936" s="160"/>
      <c r="AD936" s="160"/>
      <c r="AE936" s="103"/>
      <c r="AF936" s="160"/>
      <c r="AG936" s="160"/>
      <c r="BI936" s="165"/>
      <c r="BJ936" s="158"/>
      <c r="BK936" s="165"/>
      <c r="BL936" s="138"/>
      <c r="BM936" s="160"/>
      <c r="BN936" s="176"/>
      <c r="BO936" s="158"/>
      <c r="BP936" s="160"/>
      <c r="BQ936" s="172"/>
      <c r="CS936" s="166"/>
      <c r="CT936" s="168"/>
      <c r="CU936" s="158"/>
      <c r="CV936" s="158"/>
      <c r="CY936" s="162"/>
      <c r="CZ936" s="162"/>
      <c r="DA936" s="170"/>
      <c r="DB936" s="184"/>
      <c r="DC936" s="170"/>
      <c r="DZ936" s="159"/>
      <c r="EA936" s="180"/>
    </row>
    <row r="937" spans="1:131" hidden="1" x14ac:dyDescent="0.2">
      <c r="A937" s="164"/>
      <c r="B937" s="164"/>
      <c r="C937" s="201"/>
      <c r="D937" s="164"/>
      <c r="E937" s="164"/>
      <c r="F937" s="164"/>
      <c r="G937" s="98"/>
      <c r="H937" s="105"/>
      <c r="I937" s="164"/>
      <c r="J937" s="98"/>
      <c r="K937" s="98"/>
      <c r="L937" s="164"/>
      <c r="M937" s="164"/>
      <c r="N937" s="164"/>
      <c r="O937" s="138"/>
      <c r="P937" s="105"/>
      <c r="Q937" s="169"/>
      <c r="R937" s="160"/>
      <c r="S937" s="105"/>
      <c r="T937" s="160"/>
      <c r="U937" s="160"/>
      <c r="V937" s="105"/>
      <c r="W937" s="160"/>
      <c r="X937" s="160"/>
      <c r="Y937" s="105"/>
      <c r="Z937" s="160"/>
      <c r="AA937" s="160"/>
      <c r="AB937" s="105"/>
      <c r="AC937" s="160"/>
      <c r="AD937" s="160"/>
      <c r="AE937" s="103"/>
      <c r="AF937" s="160"/>
      <c r="AG937" s="160"/>
      <c r="BI937" s="165"/>
      <c r="BJ937" s="158"/>
      <c r="BK937" s="165"/>
      <c r="BL937" s="138"/>
      <c r="BM937" s="160"/>
      <c r="BN937" s="176"/>
      <c r="BO937" s="158"/>
      <c r="BP937" s="160"/>
      <c r="BQ937" s="172"/>
      <c r="CS937" s="180"/>
      <c r="CT937" s="168"/>
      <c r="CU937" s="158"/>
      <c r="CV937" s="158"/>
      <c r="CY937" s="162"/>
      <c r="CZ937" s="162"/>
      <c r="DA937" s="170"/>
      <c r="DB937" s="184"/>
      <c r="DC937" s="170"/>
      <c r="DZ937" s="159"/>
      <c r="EA937" s="158"/>
    </row>
    <row r="938" spans="1:131" hidden="1" x14ac:dyDescent="0.2">
      <c r="A938" s="164"/>
      <c r="B938" s="164"/>
      <c r="C938" s="203"/>
      <c r="D938" s="164"/>
      <c r="E938" s="164"/>
      <c r="F938" s="164"/>
      <c r="G938" s="98"/>
      <c r="H938" s="105"/>
      <c r="I938" s="164"/>
      <c r="J938" s="98"/>
      <c r="K938" s="98"/>
      <c r="L938" s="164"/>
      <c r="M938" s="164"/>
      <c r="N938" s="164"/>
      <c r="O938" s="138"/>
      <c r="P938" s="105"/>
      <c r="Q938" s="169"/>
      <c r="R938" s="160"/>
      <c r="S938" s="105"/>
      <c r="T938" s="160"/>
      <c r="U938" s="160"/>
      <c r="V938" s="105"/>
      <c r="W938" s="160"/>
      <c r="X938" s="160"/>
      <c r="Y938" s="105"/>
      <c r="Z938" s="160"/>
      <c r="AA938" s="160"/>
      <c r="AB938" s="105"/>
      <c r="AC938" s="160"/>
      <c r="AD938" s="160"/>
      <c r="AE938" s="103"/>
      <c r="AF938" s="160"/>
      <c r="AG938" s="160"/>
      <c r="BI938" s="165"/>
      <c r="BJ938" s="158"/>
      <c r="BK938" s="165"/>
      <c r="BL938" s="138"/>
      <c r="BM938" s="160"/>
      <c r="BN938" s="176"/>
      <c r="BO938" s="158"/>
      <c r="BP938" s="160"/>
      <c r="BQ938" s="172"/>
      <c r="CS938" s="166"/>
      <c r="CT938" s="168"/>
      <c r="CU938" s="158"/>
      <c r="CV938" s="158"/>
      <c r="CY938" s="162"/>
      <c r="CZ938" s="162"/>
      <c r="DA938" s="170"/>
      <c r="DB938" s="184"/>
      <c r="DC938" s="170"/>
      <c r="DZ938" s="159"/>
      <c r="EA938" s="180"/>
    </row>
    <row r="939" spans="1:131" hidden="1" x14ac:dyDescent="0.2">
      <c r="A939" s="164"/>
      <c r="B939" s="164"/>
      <c r="C939" s="201"/>
      <c r="D939" s="164"/>
      <c r="E939" s="164"/>
      <c r="F939" s="164"/>
      <c r="G939" s="98"/>
      <c r="H939" s="105"/>
      <c r="I939" s="164"/>
      <c r="J939" s="98"/>
      <c r="K939" s="98"/>
      <c r="L939" s="164"/>
      <c r="M939" s="164"/>
      <c r="N939" s="164"/>
      <c r="O939" s="138"/>
      <c r="P939" s="105"/>
      <c r="Q939" s="169"/>
      <c r="R939" s="160"/>
      <c r="S939" s="105"/>
      <c r="T939" s="160"/>
      <c r="U939" s="160"/>
      <c r="V939" s="105"/>
      <c r="W939" s="160"/>
      <c r="X939" s="160"/>
      <c r="Y939" s="105"/>
      <c r="Z939" s="160"/>
      <c r="AA939" s="160"/>
      <c r="AB939" s="105"/>
      <c r="AC939" s="160"/>
      <c r="AD939" s="160"/>
      <c r="AE939" s="103"/>
      <c r="AF939" s="160"/>
      <c r="AG939" s="160"/>
      <c r="BI939" s="165"/>
      <c r="BJ939" s="158"/>
      <c r="BK939" s="165"/>
      <c r="BL939" s="138"/>
      <c r="BM939" s="160"/>
      <c r="BN939" s="176"/>
      <c r="BO939" s="158"/>
      <c r="BP939" s="160"/>
      <c r="BQ939" s="172"/>
      <c r="CS939" s="166"/>
      <c r="CT939" s="167"/>
      <c r="CU939" s="158"/>
      <c r="CV939" s="158"/>
      <c r="CY939" s="162"/>
      <c r="CZ939" s="162"/>
      <c r="DA939" s="170"/>
      <c r="DB939" s="184"/>
      <c r="DC939" s="170"/>
      <c r="DZ939" s="159"/>
      <c r="EA939" s="158"/>
    </row>
    <row r="940" spans="1:131" hidden="1" x14ac:dyDescent="0.2">
      <c r="A940" s="164"/>
      <c r="B940" s="164"/>
      <c r="C940" s="201"/>
      <c r="D940" s="164"/>
      <c r="E940" s="164"/>
      <c r="F940" s="164"/>
      <c r="G940" s="98"/>
      <c r="H940" s="105"/>
      <c r="I940" s="164"/>
      <c r="J940" s="98"/>
      <c r="K940" s="98"/>
      <c r="L940" s="164"/>
      <c r="M940" s="164"/>
      <c r="N940" s="164"/>
      <c r="O940" s="138"/>
      <c r="P940" s="105"/>
      <c r="Q940" s="169"/>
      <c r="R940" s="160"/>
      <c r="S940" s="105"/>
      <c r="T940" s="160"/>
      <c r="U940" s="160"/>
      <c r="V940" s="105"/>
      <c r="W940" s="160"/>
      <c r="X940" s="160"/>
      <c r="Y940" s="105"/>
      <c r="Z940" s="160"/>
      <c r="AA940" s="160"/>
      <c r="AB940" s="105"/>
      <c r="AC940" s="160"/>
      <c r="AD940" s="160"/>
      <c r="AE940" s="103"/>
      <c r="AF940" s="160"/>
      <c r="AG940" s="160"/>
      <c r="BI940" s="165"/>
      <c r="BJ940" s="158"/>
      <c r="BK940" s="165"/>
      <c r="BL940" s="138"/>
      <c r="BM940" s="160"/>
      <c r="BN940" s="176"/>
      <c r="BO940" s="158"/>
      <c r="BP940" s="160"/>
      <c r="BQ940" s="172"/>
      <c r="CS940" s="166"/>
      <c r="CT940" s="168"/>
      <c r="CU940" s="158"/>
      <c r="CV940" s="158"/>
      <c r="CY940" s="162"/>
      <c r="CZ940" s="162"/>
      <c r="DA940" s="170"/>
      <c r="DB940" s="184"/>
      <c r="DC940" s="170"/>
      <c r="DZ940" s="159"/>
      <c r="EA940" s="158"/>
    </row>
    <row r="941" spans="1:131" hidden="1" x14ac:dyDescent="0.2">
      <c r="A941" s="164"/>
      <c r="B941" s="164"/>
      <c r="C941" s="201"/>
      <c r="D941" s="164"/>
      <c r="E941" s="164"/>
      <c r="F941" s="164"/>
      <c r="G941" s="98"/>
      <c r="H941" s="105"/>
      <c r="I941" s="164"/>
      <c r="J941" s="98"/>
      <c r="K941" s="98"/>
      <c r="L941" s="164"/>
      <c r="M941" s="164"/>
      <c r="N941" s="164"/>
      <c r="O941" s="138"/>
      <c r="P941" s="105"/>
      <c r="Q941" s="169"/>
      <c r="R941" s="160"/>
      <c r="S941" s="105"/>
      <c r="T941" s="160"/>
      <c r="U941" s="160"/>
      <c r="V941" s="105"/>
      <c r="W941" s="160"/>
      <c r="X941" s="160"/>
      <c r="Y941" s="105"/>
      <c r="Z941" s="160"/>
      <c r="AA941" s="160"/>
      <c r="AB941" s="105"/>
      <c r="AC941" s="160"/>
      <c r="AD941" s="160"/>
      <c r="AE941" s="103"/>
      <c r="AF941" s="160"/>
      <c r="AG941" s="160"/>
      <c r="BI941" s="165"/>
      <c r="BJ941" s="158"/>
      <c r="BK941" s="165"/>
      <c r="BL941" s="138"/>
      <c r="BM941" s="160"/>
      <c r="BN941" s="176"/>
      <c r="BO941" s="158"/>
      <c r="BP941" s="160"/>
      <c r="BQ941" s="172"/>
      <c r="CS941" s="166"/>
      <c r="CT941" s="168"/>
      <c r="CU941" s="158"/>
      <c r="CV941" s="158"/>
      <c r="CY941" s="190"/>
      <c r="CZ941" s="159"/>
      <c r="DA941" s="170"/>
      <c r="DB941" s="184"/>
      <c r="DC941" s="170"/>
      <c r="DZ941" s="159"/>
      <c r="EA941" s="158"/>
    </row>
    <row r="942" spans="1:131" hidden="1" x14ac:dyDescent="0.2">
      <c r="A942" s="164"/>
      <c r="B942" s="164"/>
      <c r="C942" s="201"/>
      <c r="D942" s="164"/>
      <c r="E942" s="164"/>
      <c r="F942" s="164"/>
      <c r="G942" s="98"/>
      <c r="H942" s="105"/>
      <c r="I942" s="164"/>
      <c r="J942" s="98"/>
      <c r="K942" s="98"/>
      <c r="L942" s="164"/>
      <c r="M942" s="164"/>
      <c r="N942" s="164"/>
      <c r="O942" s="138"/>
      <c r="P942" s="105"/>
      <c r="Q942" s="169"/>
      <c r="R942" s="160"/>
      <c r="S942" s="105"/>
      <c r="T942" s="160"/>
      <c r="U942" s="160"/>
      <c r="V942" s="105"/>
      <c r="W942" s="160"/>
      <c r="X942" s="160"/>
      <c r="Y942" s="105"/>
      <c r="Z942" s="160"/>
      <c r="AA942" s="160"/>
      <c r="AB942" s="105"/>
      <c r="AC942" s="160"/>
      <c r="AD942" s="160"/>
      <c r="AE942" s="103"/>
      <c r="AF942" s="160"/>
      <c r="AG942" s="160"/>
      <c r="BI942" s="165"/>
      <c r="BJ942" s="158"/>
      <c r="BK942" s="165"/>
      <c r="BL942" s="138"/>
      <c r="BM942" s="160"/>
      <c r="BN942" s="176"/>
      <c r="BO942" s="158"/>
      <c r="BP942" s="160"/>
      <c r="BQ942" s="172"/>
      <c r="CS942" s="166"/>
      <c r="CT942" s="168"/>
      <c r="CU942" s="158"/>
      <c r="CV942" s="158"/>
      <c r="CY942" s="162"/>
      <c r="CZ942" s="162"/>
      <c r="DA942" s="170"/>
      <c r="DB942" s="184"/>
      <c r="DC942" s="170"/>
      <c r="DZ942" s="159"/>
      <c r="EA942" s="180"/>
    </row>
    <row r="943" spans="1:131" hidden="1" x14ac:dyDescent="0.2">
      <c r="A943" s="164"/>
      <c r="B943" s="164"/>
      <c r="C943" s="201"/>
      <c r="D943" s="164"/>
      <c r="E943" s="164"/>
      <c r="F943" s="164"/>
      <c r="G943" s="98"/>
      <c r="H943" s="105"/>
      <c r="I943" s="164"/>
      <c r="J943" s="98"/>
      <c r="K943" s="98"/>
      <c r="L943" s="164"/>
      <c r="M943" s="164"/>
      <c r="N943" s="164"/>
      <c r="O943" s="138"/>
      <c r="P943" s="105"/>
      <c r="Q943" s="169"/>
      <c r="R943" s="160"/>
      <c r="S943" s="105"/>
      <c r="T943" s="160"/>
      <c r="U943" s="160"/>
      <c r="V943" s="105"/>
      <c r="W943" s="160"/>
      <c r="X943" s="160"/>
      <c r="Y943" s="105"/>
      <c r="Z943" s="160"/>
      <c r="AA943" s="160"/>
      <c r="AB943" s="105"/>
      <c r="AC943" s="160"/>
      <c r="AD943" s="160"/>
      <c r="AE943" s="103"/>
      <c r="AF943" s="160"/>
      <c r="AG943" s="160"/>
      <c r="BI943" s="165"/>
      <c r="BJ943" s="158"/>
      <c r="BK943" s="165"/>
      <c r="BL943" s="138"/>
      <c r="BM943" s="160"/>
      <c r="BN943" s="176"/>
      <c r="BO943" s="158"/>
      <c r="BP943" s="160"/>
      <c r="BQ943" s="172"/>
      <c r="CS943" s="166"/>
      <c r="CT943" s="168"/>
      <c r="CU943" s="158"/>
      <c r="CV943" s="158"/>
      <c r="CY943" s="162"/>
      <c r="CZ943" s="162"/>
      <c r="DA943" s="170"/>
      <c r="DB943" s="184"/>
      <c r="DC943" s="170"/>
      <c r="DZ943" s="159"/>
      <c r="EA943" s="180"/>
    </row>
    <row r="944" spans="1:131" hidden="1" x14ac:dyDescent="0.2">
      <c r="A944" s="164"/>
      <c r="B944" s="164"/>
      <c r="C944" s="203"/>
      <c r="D944" s="108"/>
      <c r="E944" s="164"/>
      <c r="F944" s="164"/>
      <c r="G944" s="98"/>
      <c r="H944" s="105"/>
      <c r="I944" s="164"/>
      <c r="J944" s="98"/>
      <c r="K944" s="98"/>
      <c r="L944" s="164"/>
      <c r="M944" s="164"/>
      <c r="N944" s="164"/>
      <c r="O944" s="138"/>
      <c r="P944" s="105"/>
      <c r="Q944" s="169"/>
      <c r="R944" s="160"/>
      <c r="S944" s="105"/>
      <c r="T944" s="160"/>
      <c r="U944" s="160"/>
      <c r="V944" s="105"/>
      <c r="W944" s="160"/>
      <c r="X944" s="160"/>
      <c r="Y944" s="105"/>
      <c r="Z944" s="160"/>
      <c r="AA944" s="160"/>
      <c r="AB944" s="105"/>
      <c r="AC944" s="160"/>
      <c r="AD944" s="160"/>
      <c r="AE944" s="103"/>
      <c r="AF944" s="160"/>
      <c r="AG944" s="160"/>
      <c r="BI944" s="158"/>
      <c r="BJ944" s="159"/>
      <c r="BK944" s="158"/>
      <c r="BL944" s="138"/>
      <c r="BM944" s="160"/>
      <c r="BN944" s="176"/>
      <c r="BO944" s="158"/>
      <c r="BP944" s="160"/>
      <c r="BQ944" s="172"/>
      <c r="CS944" s="166"/>
      <c r="CT944" s="168"/>
      <c r="CU944" s="158"/>
      <c r="CV944" s="158"/>
      <c r="CY944" s="162"/>
      <c r="CZ944" s="162"/>
      <c r="DA944" s="170"/>
      <c r="DB944" s="184"/>
      <c r="DC944" s="170"/>
      <c r="DZ944" s="159"/>
      <c r="EA944" s="180"/>
    </row>
    <row r="945" spans="1:131" hidden="1" x14ac:dyDescent="0.2">
      <c r="A945" s="164"/>
      <c r="B945" s="164"/>
      <c r="C945" s="203"/>
      <c r="D945" s="108"/>
      <c r="E945" s="164"/>
      <c r="F945" s="164"/>
      <c r="G945" s="98"/>
      <c r="H945" s="105"/>
      <c r="I945" s="164"/>
      <c r="J945" s="98"/>
      <c r="K945" s="98"/>
      <c r="L945" s="164"/>
      <c r="M945" s="164"/>
      <c r="N945" s="164"/>
      <c r="O945" s="138"/>
      <c r="P945" s="105"/>
      <c r="Q945" s="169"/>
      <c r="R945" s="160"/>
      <c r="S945" s="105"/>
      <c r="T945" s="160"/>
      <c r="U945" s="160"/>
      <c r="V945" s="105"/>
      <c r="W945" s="160"/>
      <c r="X945" s="160"/>
      <c r="Y945" s="105"/>
      <c r="Z945" s="160"/>
      <c r="AA945" s="160"/>
      <c r="AB945" s="105"/>
      <c r="AC945" s="160"/>
      <c r="AD945" s="160"/>
      <c r="AE945" s="103"/>
      <c r="AF945" s="160"/>
      <c r="AG945" s="160"/>
      <c r="BI945" s="158"/>
      <c r="BJ945" s="159"/>
      <c r="BK945" s="158"/>
      <c r="BL945" s="138"/>
      <c r="BM945" s="160"/>
      <c r="BN945" s="176"/>
      <c r="BO945" s="158"/>
      <c r="BP945" s="160"/>
      <c r="BQ945" s="172"/>
      <c r="CS945" s="166"/>
      <c r="CT945" s="168"/>
      <c r="CU945" s="158"/>
      <c r="CV945" s="158"/>
      <c r="CY945" s="162"/>
      <c r="CZ945" s="162"/>
      <c r="DA945" s="170"/>
      <c r="DB945" s="184"/>
      <c r="DC945" s="170"/>
      <c r="DZ945" s="159"/>
      <c r="EA945" s="180"/>
    </row>
    <row r="946" spans="1:131" hidden="1" x14ac:dyDescent="0.2">
      <c r="A946" s="164"/>
      <c r="B946" s="164"/>
      <c r="C946" s="201"/>
      <c r="D946" s="164"/>
      <c r="E946" s="164"/>
      <c r="F946" s="164"/>
      <c r="G946" s="98"/>
      <c r="H946" s="105"/>
      <c r="I946" s="164"/>
      <c r="J946" s="98"/>
      <c r="K946" s="98"/>
      <c r="L946" s="164"/>
      <c r="M946" s="164"/>
      <c r="N946" s="164"/>
      <c r="O946" s="138"/>
      <c r="P946" s="105"/>
      <c r="Q946" s="169"/>
      <c r="R946" s="160"/>
      <c r="S946" s="105"/>
      <c r="T946" s="160"/>
      <c r="U946" s="160"/>
      <c r="V946" s="105"/>
      <c r="W946" s="160"/>
      <c r="X946" s="160"/>
      <c r="Y946" s="105"/>
      <c r="Z946" s="160"/>
      <c r="AA946" s="160"/>
      <c r="AB946" s="105"/>
      <c r="AC946" s="160"/>
      <c r="AD946" s="160"/>
      <c r="AE946" s="103"/>
      <c r="AF946" s="160"/>
      <c r="AG946" s="160"/>
      <c r="BI946" s="158"/>
      <c r="BJ946" s="159"/>
      <c r="BK946" s="158"/>
      <c r="BL946" s="138"/>
      <c r="BM946" s="160"/>
      <c r="BN946" s="176"/>
      <c r="BO946" s="158"/>
      <c r="BP946" s="160"/>
      <c r="BQ946" s="172"/>
      <c r="CS946" s="166"/>
      <c r="CT946" s="167"/>
      <c r="CU946" s="158"/>
      <c r="CV946" s="158"/>
      <c r="CY946" s="190"/>
      <c r="CZ946" s="159"/>
      <c r="DA946" s="170"/>
      <c r="DB946" s="184"/>
      <c r="DC946" s="170"/>
      <c r="DZ946" s="159"/>
      <c r="EA946" s="180"/>
    </row>
    <row r="947" spans="1:131" hidden="1" x14ac:dyDescent="0.2">
      <c r="A947" s="164"/>
      <c r="B947" s="164"/>
      <c r="C947" s="203"/>
      <c r="D947" s="108"/>
      <c r="E947" s="164"/>
      <c r="F947" s="164"/>
      <c r="G947" s="98"/>
      <c r="H947" s="105"/>
      <c r="I947" s="164"/>
      <c r="J947" s="98"/>
      <c r="K947" s="98"/>
      <c r="L947" s="164"/>
      <c r="M947" s="164"/>
      <c r="N947" s="164"/>
      <c r="O947" s="138"/>
      <c r="P947" s="105"/>
      <c r="Q947" s="169"/>
      <c r="R947" s="160"/>
      <c r="S947" s="105"/>
      <c r="T947" s="160"/>
      <c r="U947" s="160"/>
      <c r="V947" s="105"/>
      <c r="W947" s="160"/>
      <c r="X947" s="160"/>
      <c r="Y947" s="105"/>
      <c r="Z947" s="160"/>
      <c r="AA947" s="160"/>
      <c r="AB947" s="105"/>
      <c r="AC947" s="160"/>
      <c r="AD947" s="160"/>
      <c r="AE947" s="103"/>
      <c r="AF947" s="160"/>
      <c r="AG947" s="160"/>
      <c r="BI947" s="158"/>
      <c r="BJ947" s="159"/>
      <c r="BK947" s="158"/>
      <c r="BL947" s="138"/>
      <c r="BM947" s="160"/>
      <c r="BN947" s="176"/>
      <c r="BO947" s="158"/>
      <c r="BP947" s="160"/>
      <c r="BQ947" s="172"/>
      <c r="CS947" s="166"/>
      <c r="CT947" s="168"/>
      <c r="CU947" s="158"/>
      <c r="CV947" s="158"/>
      <c r="CY947" s="162"/>
      <c r="CZ947" s="162"/>
      <c r="DA947" s="170"/>
      <c r="DB947" s="184"/>
      <c r="DC947" s="170"/>
      <c r="DZ947" s="159"/>
      <c r="EA947" s="180"/>
    </row>
    <row r="948" spans="1:131" hidden="1" x14ac:dyDescent="0.2">
      <c r="A948" s="164"/>
      <c r="B948" s="164"/>
      <c r="C948" s="203"/>
      <c r="D948" s="108"/>
      <c r="E948" s="164"/>
      <c r="F948" s="164"/>
      <c r="G948" s="98"/>
      <c r="H948" s="105"/>
      <c r="I948" s="164"/>
      <c r="J948" s="98"/>
      <c r="K948" s="98"/>
      <c r="L948" s="164"/>
      <c r="M948" s="164"/>
      <c r="N948" s="164"/>
      <c r="O948" s="138"/>
      <c r="P948" s="105"/>
      <c r="Q948" s="169"/>
      <c r="R948" s="160"/>
      <c r="S948" s="105"/>
      <c r="T948" s="160"/>
      <c r="U948" s="160"/>
      <c r="V948" s="105"/>
      <c r="W948" s="160"/>
      <c r="X948" s="160"/>
      <c r="Y948" s="105"/>
      <c r="Z948" s="160"/>
      <c r="AA948" s="160"/>
      <c r="AB948" s="105"/>
      <c r="AC948" s="160"/>
      <c r="AD948" s="160"/>
      <c r="AE948" s="103"/>
      <c r="AF948" s="160"/>
      <c r="AG948" s="160"/>
      <c r="BI948" s="158"/>
      <c r="BJ948" s="159"/>
      <c r="BK948" s="158"/>
      <c r="BL948" s="138"/>
      <c r="BM948" s="160"/>
      <c r="BN948" s="176"/>
      <c r="BO948" s="158"/>
      <c r="BP948" s="160"/>
      <c r="BQ948" s="172"/>
      <c r="CS948" s="166"/>
      <c r="CT948" s="168"/>
      <c r="CU948" s="158"/>
      <c r="CV948" s="158"/>
      <c r="CY948" s="190"/>
      <c r="CZ948" s="159"/>
      <c r="DA948" s="170"/>
      <c r="DB948" s="184"/>
      <c r="DC948" s="170"/>
      <c r="DZ948" s="159"/>
      <c r="EA948" s="180"/>
    </row>
    <row r="949" spans="1:131" hidden="1" x14ac:dyDescent="0.2">
      <c r="A949" s="164"/>
      <c r="B949" s="164"/>
      <c r="C949" s="201"/>
      <c r="D949" s="164"/>
      <c r="E949" s="164"/>
      <c r="F949" s="164"/>
      <c r="G949" s="98"/>
      <c r="H949" s="105"/>
      <c r="I949" s="164"/>
      <c r="J949" s="98"/>
      <c r="K949" s="98"/>
      <c r="L949" s="164"/>
      <c r="M949" s="164"/>
      <c r="N949" s="164"/>
      <c r="O949" s="138"/>
      <c r="P949" s="105"/>
      <c r="Q949" s="169"/>
      <c r="R949" s="160"/>
      <c r="S949" s="105"/>
      <c r="T949" s="160"/>
      <c r="U949" s="160"/>
      <c r="V949" s="105"/>
      <c r="W949" s="160"/>
      <c r="X949" s="160"/>
      <c r="Y949" s="105"/>
      <c r="Z949" s="160"/>
      <c r="AA949" s="160"/>
      <c r="AB949" s="105"/>
      <c r="AC949" s="160"/>
      <c r="AD949" s="160"/>
      <c r="AE949" s="103"/>
      <c r="AF949" s="160"/>
      <c r="AG949" s="160"/>
      <c r="AI949" s="140"/>
      <c r="AJ949" s="140"/>
      <c r="BI949" s="157"/>
      <c r="BJ949" s="157"/>
      <c r="BK949" s="157"/>
      <c r="BL949" s="138"/>
      <c r="BM949" s="160"/>
      <c r="BN949" s="176"/>
      <c r="BO949" s="158"/>
      <c r="BP949" s="160"/>
      <c r="BQ949" s="172"/>
      <c r="CK949" s="158"/>
      <c r="CL949" s="173"/>
      <c r="CM949" s="158"/>
      <c r="CN949" s="173"/>
      <c r="CO949" s="173"/>
      <c r="CP949" s="173"/>
      <c r="CS949" s="166"/>
      <c r="CT949" s="167"/>
      <c r="CU949" s="158"/>
      <c r="CV949" s="158"/>
      <c r="CY949" s="162"/>
      <c r="CZ949" s="162"/>
      <c r="DA949" s="170"/>
      <c r="DB949" s="184"/>
      <c r="DC949" s="170"/>
      <c r="DZ949" s="159"/>
      <c r="EA949" s="180"/>
    </row>
    <row r="950" spans="1:131" hidden="1" x14ac:dyDescent="0.2">
      <c r="A950" s="164"/>
      <c r="B950" s="164"/>
      <c r="C950" s="201"/>
      <c r="D950" s="164"/>
      <c r="E950" s="164"/>
      <c r="F950" s="164"/>
      <c r="G950" s="98"/>
      <c r="H950" s="105"/>
      <c r="I950" s="164"/>
      <c r="J950" s="98"/>
      <c r="K950" s="98"/>
      <c r="L950" s="164"/>
      <c r="M950" s="164"/>
      <c r="N950" s="164"/>
      <c r="O950" s="138"/>
      <c r="P950" s="105"/>
      <c r="Q950" s="169"/>
      <c r="R950" s="160"/>
      <c r="S950" s="105"/>
      <c r="T950" s="160"/>
      <c r="U950" s="160"/>
      <c r="V950" s="105"/>
      <c r="W950" s="160"/>
      <c r="X950" s="160"/>
      <c r="Y950" s="105"/>
      <c r="Z950" s="160"/>
      <c r="AA950" s="160"/>
      <c r="AB950" s="105"/>
      <c r="AC950" s="160"/>
      <c r="AD950" s="160"/>
      <c r="AE950" s="103"/>
      <c r="AF950" s="160"/>
      <c r="AG950" s="160"/>
      <c r="BI950" s="157"/>
      <c r="BJ950" s="157"/>
      <c r="BK950" s="157"/>
      <c r="BL950" s="138"/>
      <c r="BM950" s="160"/>
      <c r="BN950" s="176"/>
      <c r="BO950" s="158"/>
      <c r="BP950" s="160"/>
      <c r="BQ950" s="172"/>
      <c r="CS950" s="166"/>
      <c r="CT950" s="167"/>
      <c r="CU950" s="158"/>
      <c r="CV950" s="158"/>
      <c r="CY950" s="162"/>
      <c r="CZ950" s="162"/>
      <c r="DA950" s="170"/>
      <c r="DB950" s="184"/>
      <c r="DC950" s="170"/>
      <c r="DZ950" s="159"/>
      <c r="EA950" s="180"/>
    </row>
    <row r="951" spans="1:131" hidden="1" x14ac:dyDescent="0.2">
      <c r="A951" s="164"/>
      <c r="B951" s="164"/>
      <c r="C951" s="201"/>
      <c r="D951" s="164"/>
      <c r="E951" s="164"/>
      <c r="F951" s="164"/>
      <c r="G951" s="98"/>
      <c r="H951" s="105"/>
      <c r="I951" s="164"/>
      <c r="J951" s="98"/>
      <c r="K951" s="98"/>
      <c r="L951" s="164"/>
      <c r="M951" s="164"/>
      <c r="N951" s="164"/>
      <c r="O951" s="138"/>
      <c r="P951" s="105"/>
      <c r="Q951" s="169"/>
      <c r="R951" s="160"/>
      <c r="S951" s="105"/>
      <c r="T951" s="160"/>
      <c r="U951" s="160"/>
      <c r="V951" s="105"/>
      <c r="W951" s="160"/>
      <c r="X951" s="160"/>
      <c r="Y951" s="105"/>
      <c r="Z951" s="160"/>
      <c r="AA951" s="160"/>
      <c r="AB951" s="105"/>
      <c r="AC951" s="160"/>
      <c r="AD951" s="160"/>
      <c r="AE951" s="103"/>
      <c r="AF951" s="160"/>
      <c r="AG951" s="160"/>
      <c r="BI951" s="157"/>
      <c r="BJ951" s="157"/>
      <c r="BK951" s="157"/>
      <c r="BL951" s="138"/>
      <c r="BM951" s="160"/>
      <c r="BN951" s="176"/>
      <c r="BO951" s="158"/>
      <c r="BP951" s="160"/>
      <c r="BQ951" s="172"/>
      <c r="CS951" s="166"/>
      <c r="CT951" s="167"/>
      <c r="CU951" s="158"/>
      <c r="CV951" s="158"/>
      <c r="CY951" s="162"/>
      <c r="CZ951" s="162"/>
      <c r="DA951" s="170"/>
      <c r="DB951" s="184"/>
      <c r="DC951" s="170"/>
      <c r="DZ951" s="159"/>
      <c r="EA951" s="180"/>
    </row>
    <row r="952" spans="1:131" hidden="1" x14ac:dyDescent="0.2">
      <c r="A952" s="164"/>
      <c r="B952" s="164"/>
      <c r="C952" s="201"/>
      <c r="D952" s="164"/>
      <c r="E952" s="164"/>
      <c r="F952" s="164"/>
      <c r="G952" s="98"/>
      <c r="H952" s="105"/>
      <c r="I952" s="164"/>
      <c r="J952" s="98"/>
      <c r="K952" s="98"/>
      <c r="L952" s="164"/>
      <c r="M952" s="164"/>
      <c r="N952" s="164"/>
      <c r="O952" s="138"/>
      <c r="P952" s="105"/>
      <c r="Q952" s="169"/>
      <c r="R952" s="160"/>
      <c r="S952" s="105"/>
      <c r="T952" s="160"/>
      <c r="U952" s="160"/>
      <c r="V952" s="105"/>
      <c r="W952" s="160"/>
      <c r="X952" s="160"/>
      <c r="Y952" s="105"/>
      <c r="Z952" s="160"/>
      <c r="AA952" s="160"/>
      <c r="AB952" s="105"/>
      <c r="AC952" s="160"/>
      <c r="AD952" s="160"/>
      <c r="AE952" s="103"/>
      <c r="AF952" s="160"/>
      <c r="AG952" s="160"/>
      <c r="BI952" s="157"/>
      <c r="BJ952" s="158"/>
      <c r="BK952" s="157"/>
      <c r="BL952" s="138"/>
      <c r="BM952" s="160"/>
      <c r="BN952" s="176"/>
      <c r="BO952" s="158"/>
      <c r="BP952" s="160"/>
      <c r="BQ952" s="172"/>
      <c r="CS952" s="166"/>
      <c r="CT952" s="167"/>
      <c r="CU952" s="158"/>
      <c r="CV952" s="158"/>
      <c r="CY952" s="162"/>
      <c r="CZ952" s="162"/>
      <c r="DA952" s="170"/>
      <c r="DB952" s="184"/>
      <c r="DC952" s="170"/>
      <c r="DZ952" s="159"/>
      <c r="EA952" s="180"/>
    </row>
    <row r="953" spans="1:131" hidden="1" x14ac:dyDescent="0.2">
      <c r="A953" s="164"/>
      <c r="B953" s="164"/>
      <c r="C953" s="201"/>
      <c r="D953" s="164"/>
      <c r="E953" s="164"/>
      <c r="F953" s="164"/>
      <c r="G953" s="98"/>
      <c r="H953" s="105"/>
      <c r="I953" s="164"/>
      <c r="J953" s="98"/>
      <c r="K953" s="98"/>
      <c r="L953" s="164"/>
      <c r="M953" s="164"/>
      <c r="N953" s="164"/>
      <c r="O953" s="138"/>
      <c r="P953" s="105"/>
      <c r="Q953" s="169"/>
      <c r="R953" s="160"/>
      <c r="S953" s="105"/>
      <c r="T953" s="160"/>
      <c r="U953" s="160"/>
      <c r="V953" s="105"/>
      <c r="W953" s="160"/>
      <c r="X953" s="160"/>
      <c r="Y953" s="105"/>
      <c r="Z953" s="160"/>
      <c r="AA953" s="160"/>
      <c r="AB953" s="105"/>
      <c r="AC953" s="160"/>
      <c r="AD953" s="160"/>
      <c r="AE953" s="103"/>
      <c r="AF953" s="160"/>
      <c r="AG953" s="160"/>
      <c r="BI953" s="157"/>
      <c r="BJ953" s="158"/>
      <c r="BK953" s="157"/>
      <c r="BL953" s="138"/>
      <c r="BM953" s="160"/>
      <c r="BN953" s="176"/>
      <c r="BO953" s="158"/>
      <c r="BP953" s="160"/>
      <c r="BQ953" s="172"/>
      <c r="CS953" s="166"/>
      <c r="CT953" s="99"/>
      <c r="CU953" s="158"/>
      <c r="CV953" s="158"/>
      <c r="CY953" s="162"/>
      <c r="CZ953" s="162"/>
      <c r="DA953" s="170"/>
      <c r="DB953" s="184"/>
      <c r="DC953" s="170"/>
      <c r="DZ953" s="159"/>
      <c r="EA953" s="180"/>
    </row>
    <row r="954" spans="1:131" hidden="1" x14ac:dyDescent="0.2">
      <c r="A954" s="164"/>
      <c r="B954" s="164"/>
      <c r="C954" s="201"/>
      <c r="D954" s="164"/>
      <c r="E954" s="164"/>
      <c r="F954" s="164"/>
      <c r="G954" s="98"/>
      <c r="H954" s="105"/>
      <c r="I954" s="164"/>
      <c r="J954" s="98"/>
      <c r="K954" s="98"/>
      <c r="L954" s="164"/>
      <c r="M954" s="164"/>
      <c r="N954" s="164"/>
      <c r="O954" s="138"/>
      <c r="P954" s="105"/>
      <c r="Q954" s="169"/>
      <c r="R954" s="160"/>
      <c r="S954" s="105"/>
      <c r="T954" s="160"/>
      <c r="U954" s="160"/>
      <c r="V954" s="105"/>
      <c r="W954" s="160"/>
      <c r="X954" s="160"/>
      <c r="Y954" s="105"/>
      <c r="Z954" s="160"/>
      <c r="AA954" s="160"/>
      <c r="AB954" s="105"/>
      <c r="AC954" s="160"/>
      <c r="AD954" s="160"/>
      <c r="AE954" s="103"/>
      <c r="AF954" s="160"/>
      <c r="AG954" s="160"/>
      <c r="BI954" s="157"/>
      <c r="BJ954" s="158"/>
      <c r="BK954" s="157"/>
      <c r="BL954" s="138"/>
      <c r="BM954" s="160"/>
      <c r="BN954" s="176"/>
      <c r="BO954" s="158"/>
      <c r="BP954" s="160"/>
      <c r="BQ954" s="172"/>
      <c r="CS954" s="166"/>
      <c r="CT954" s="167"/>
      <c r="CU954" s="158"/>
      <c r="CV954" s="158"/>
      <c r="CY954" s="162"/>
      <c r="CZ954" s="162"/>
      <c r="DA954" s="170"/>
      <c r="DB954" s="184"/>
      <c r="DC954" s="170"/>
      <c r="DZ954" s="159"/>
      <c r="EA954" s="180"/>
    </row>
    <row r="955" spans="1:131" hidden="1" x14ac:dyDescent="0.2">
      <c r="A955" s="164"/>
      <c r="B955" s="164"/>
      <c r="C955" s="203"/>
      <c r="D955" s="164"/>
      <c r="E955" s="164"/>
      <c r="F955" s="164"/>
      <c r="G955" s="98"/>
      <c r="H955" s="105"/>
      <c r="I955" s="164"/>
      <c r="J955" s="98"/>
      <c r="K955" s="98"/>
      <c r="L955" s="164"/>
      <c r="M955" s="164"/>
      <c r="N955" s="164"/>
      <c r="O955" s="138"/>
      <c r="P955" s="105"/>
      <c r="Q955" s="169"/>
      <c r="R955" s="160"/>
      <c r="S955" s="105"/>
      <c r="T955" s="160"/>
      <c r="U955" s="160"/>
      <c r="V955" s="105"/>
      <c r="W955" s="160"/>
      <c r="X955" s="160"/>
      <c r="Y955" s="105"/>
      <c r="Z955" s="160"/>
      <c r="AA955" s="160"/>
      <c r="AB955" s="105"/>
      <c r="AC955" s="160"/>
      <c r="AD955" s="160"/>
      <c r="AE955" s="103"/>
      <c r="AF955" s="160"/>
      <c r="AG955" s="160"/>
      <c r="BI955" s="157"/>
      <c r="BJ955" s="158"/>
      <c r="BK955" s="157"/>
      <c r="BL955" s="138"/>
      <c r="BM955" s="160"/>
      <c r="BN955" s="176"/>
      <c r="BO955" s="158"/>
      <c r="BP955" s="160"/>
      <c r="BQ955" s="172"/>
      <c r="CS955" s="166"/>
      <c r="CT955" s="167"/>
      <c r="CU955" s="158"/>
      <c r="CV955" s="158"/>
      <c r="CY955" s="190"/>
      <c r="CZ955" s="159"/>
      <c r="DA955" s="170"/>
      <c r="DB955" s="184"/>
      <c r="DC955" s="170"/>
      <c r="DZ955" s="159"/>
      <c r="EA955" s="180"/>
    </row>
    <row r="956" spans="1:131" hidden="1" x14ac:dyDescent="0.2">
      <c r="A956" s="164"/>
      <c r="B956" s="164"/>
      <c r="C956" s="201"/>
      <c r="D956" s="164"/>
      <c r="E956" s="164"/>
      <c r="F956" s="164"/>
      <c r="G956" s="98"/>
      <c r="H956" s="105"/>
      <c r="I956" s="164"/>
      <c r="J956" s="98"/>
      <c r="K956" s="98"/>
      <c r="L956" s="164"/>
      <c r="M956" s="164"/>
      <c r="N956" s="164"/>
      <c r="O956" s="138"/>
      <c r="P956" s="105"/>
      <c r="Q956" s="169"/>
      <c r="R956" s="160"/>
      <c r="S956" s="105"/>
      <c r="T956" s="160"/>
      <c r="U956" s="160"/>
      <c r="V956" s="105"/>
      <c r="W956" s="160"/>
      <c r="X956" s="160"/>
      <c r="Y956" s="105"/>
      <c r="Z956" s="160"/>
      <c r="AA956" s="160"/>
      <c r="AB956" s="105"/>
      <c r="AC956" s="160"/>
      <c r="AD956" s="160"/>
      <c r="AE956" s="103"/>
      <c r="AF956" s="160"/>
      <c r="AG956" s="160"/>
      <c r="BI956" s="157"/>
      <c r="BJ956" s="158"/>
      <c r="BK956" s="157"/>
      <c r="BL956" s="138"/>
      <c r="BM956" s="160"/>
      <c r="BN956" s="176"/>
      <c r="BO956" s="158"/>
      <c r="BP956" s="160"/>
      <c r="BQ956" s="172"/>
      <c r="CS956" s="166"/>
      <c r="CT956" s="168"/>
      <c r="CU956" s="158"/>
      <c r="CV956" s="158"/>
      <c r="CY956" s="162"/>
      <c r="CZ956" s="162"/>
      <c r="DA956" s="170"/>
      <c r="DB956" s="184"/>
      <c r="DC956" s="170"/>
      <c r="DZ956" s="159"/>
      <c r="EA956" s="180"/>
    </row>
    <row r="957" spans="1:131" hidden="1" x14ac:dyDescent="0.2">
      <c r="A957" s="164"/>
      <c r="B957" s="164"/>
      <c r="C957" s="201"/>
      <c r="D957" s="164"/>
      <c r="E957" s="164"/>
      <c r="F957" s="164"/>
      <c r="G957" s="98"/>
      <c r="H957" s="105"/>
      <c r="I957" s="164"/>
      <c r="J957" s="98"/>
      <c r="K957" s="98"/>
      <c r="L957" s="164"/>
      <c r="M957" s="164"/>
      <c r="N957" s="164"/>
      <c r="O957" s="138"/>
      <c r="P957" s="105"/>
      <c r="Q957" s="169"/>
      <c r="R957" s="160"/>
      <c r="S957" s="105"/>
      <c r="T957" s="160"/>
      <c r="U957" s="160"/>
      <c r="V957" s="105"/>
      <c r="W957" s="160"/>
      <c r="X957" s="160"/>
      <c r="Y957" s="105"/>
      <c r="Z957" s="160"/>
      <c r="AA957" s="160"/>
      <c r="AB957" s="105"/>
      <c r="AC957" s="160"/>
      <c r="AD957" s="160"/>
      <c r="AE957" s="103"/>
      <c r="AF957" s="160"/>
      <c r="AG957" s="160"/>
      <c r="BI957" s="157"/>
      <c r="BJ957" s="158"/>
      <c r="BK957" s="157"/>
      <c r="BL957" s="138"/>
      <c r="BM957" s="160"/>
      <c r="BN957" s="176"/>
      <c r="BO957" s="158"/>
      <c r="BP957" s="160"/>
      <c r="BQ957" s="172"/>
      <c r="CS957" s="166"/>
      <c r="CT957" s="168"/>
      <c r="CU957" s="158"/>
      <c r="CV957" s="158"/>
      <c r="CY957" s="162"/>
      <c r="CZ957" s="162"/>
      <c r="DA957" s="170"/>
      <c r="DB957" s="184"/>
      <c r="DC957" s="170"/>
      <c r="DZ957" s="159"/>
      <c r="EA957" s="180"/>
    </row>
    <row r="958" spans="1:131" hidden="1" x14ac:dyDescent="0.2">
      <c r="A958" s="164"/>
      <c r="B958" s="164"/>
      <c r="C958" s="201"/>
      <c r="D958" s="204"/>
      <c r="E958" s="164"/>
      <c r="F958" s="164"/>
      <c r="G958" s="98"/>
      <c r="H958" s="105"/>
      <c r="I958" s="164"/>
      <c r="J958" s="98"/>
      <c r="K958" s="98"/>
      <c r="L958" s="164"/>
      <c r="M958" s="164"/>
      <c r="N958" s="164"/>
      <c r="O958" s="138"/>
      <c r="P958" s="105"/>
      <c r="Q958" s="169"/>
      <c r="R958" s="160"/>
      <c r="S958" s="105"/>
      <c r="T958" s="160"/>
      <c r="U958" s="160"/>
      <c r="V958" s="105"/>
      <c r="W958" s="160"/>
      <c r="X958" s="160"/>
      <c r="Y958" s="105"/>
      <c r="Z958" s="160"/>
      <c r="AA958" s="160"/>
      <c r="AB958" s="105"/>
      <c r="AC958" s="160"/>
      <c r="AD958" s="160"/>
      <c r="AE958" s="103"/>
      <c r="AF958" s="160"/>
      <c r="AG958" s="160"/>
      <c r="BI958" s="157"/>
      <c r="BJ958" s="158"/>
      <c r="BK958" s="157"/>
      <c r="BL958" s="138"/>
      <c r="BM958" s="160"/>
      <c r="BN958" s="176"/>
      <c r="BO958" s="158"/>
      <c r="BP958" s="160"/>
      <c r="BQ958" s="172"/>
      <c r="CS958" s="166"/>
      <c r="CT958" s="168"/>
      <c r="CU958" s="158"/>
      <c r="CV958" s="158"/>
      <c r="CY958" s="162"/>
      <c r="CZ958" s="162"/>
      <c r="DA958" s="170"/>
      <c r="DB958" s="184"/>
      <c r="DC958" s="170"/>
      <c r="DZ958" s="159"/>
      <c r="EA958" s="180"/>
    </row>
    <row r="959" spans="1:131" hidden="1" x14ac:dyDescent="0.2">
      <c r="A959" s="200"/>
      <c r="B959" s="164"/>
      <c r="C959" s="201"/>
      <c r="D959" s="164"/>
      <c r="E959" s="164"/>
      <c r="F959" s="164"/>
      <c r="G959" s="98"/>
      <c r="H959" s="105"/>
      <c r="I959" s="164"/>
      <c r="J959" s="98"/>
      <c r="K959" s="98"/>
      <c r="L959" s="164"/>
      <c r="M959" s="164"/>
      <c r="N959" s="164"/>
      <c r="O959" s="138"/>
      <c r="P959" s="105"/>
      <c r="Q959" s="169"/>
      <c r="R959" s="160"/>
      <c r="S959" s="105"/>
      <c r="T959" s="160"/>
      <c r="U959" s="160"/>
      <c r="V959" s="105"/>
      <c r="W959" s="160"/>
      <c r="X959" s="160"/>
      <c r="Y959" s="105"/>
      <c r="Z959" s="160"/>
      <c r="AA959" s="160"/>
      <c r="AB959" s="105"/>
      <c r="AC959" s="160"/>
      <c r="AD959" s="160"/>
      <c r="AE959" s="103"/>
      <c r="AF959" s="160"/>
      <c r="AG959" s="160"/>
      <c r="BI959" s="157"/>
      <c r="BJ959" s="158"/>
      <c r="BK959" s="157"/>
      <c r="BL959" s="138"/>
      <c r="BM959" s="160"/>
      <c r="BN959" s="176"/>
      <c r="BO959" s="158"/>
      <c r="BP959" s="160"/>
      <c r="BQ959" s="172"/>
      <c r="CS959" s="166"/>
      <c r="CT959" s="168"/>
      <c r="CU959" s="158"/>
      <c r="CV959" s="158"/>
      <c r="CY959" s="162"/>
      <c r="CZ959" s="162"/>
      <c r="DA959" s="170"/>
      <c r="DB959" s="184"/>
      <c r="DC959" s="170"/>
      <c r="DZ959" s="159"/>
      <c r="EA959" s="180"/>
    </row>
    <row r="960" spans="1:131" hidden="1" x14ac:dyDescent="0.2">
      <c r="A960" s="200"/>
      <c r="B960" s="164"/>
      <c r="C960" s="201"/>
      <c r="D960" s="108"/>
      <c r="E960" s="164"/>
      <c r="F960" s="164"/>
      <c r="G960" s="98"/>
      <c r="H960" s="105"/>
      <c r="I960" s="164"/>
      <c r="J960" s="98"/>
      <c r="K960" s="98"/>
      <c r="L960" s="164"/>
      <c r="M960" s="164"/>
      <c r="N960" s="164"/>
      <c r="O960" s="138"/>
      <c r="P960" s="105"/>
      <c r="Q960" s="169"/>
      <c r="R960" s="160"/>
      <c r="S960" s="105"/>
      <c r="T960" s="160"/>
      <c r="U960" s="160"/>
      <c r="V960" s="105"/>
      <c r="W960" s="160"/>
      <c r="X960" s="160"/>
      <c r="Y960" s="105"/>
      <c r="Z960" s="160"/>
      <c r="AA960" s="160"/>
      <c r="AB960" s="105"/>
      <c r="AC960" s="160"/>
      <c r="AD960" s="160"/>
      <c r="AE960" s="103"/>
      <c r="AF960" s="160"/>
      <c r="AG960" s="160"/>
      <c r="BI960" s="157"/>
      <c r="BJ960" s="158"/>
      <c r="BK960" s="157"/>
      <c r="BL960" s="138"/>
      <c r="BM960" s="160"/>
      <c r="BN960" s="176"/>
      <c r="BO960" s="158"/>
      <c r="BP960" s="160"/>
      <c r="BQ960" s="172"/>
      <c r="CS960" s="166"/>
      <c r="CT960" s="167"/>
      <c r="CU960" s="158"/>
      <c r="CV960" s="158"/>
      <c r="CY960" s="190"/>
      <c r="CZ960" s="159"/>
      <c r="DA960" s="170"/>
      <c r="DB960" s="184"/>
      <c r="DC960" s="170"/>
      <c r="DZ960" s="159"/>
      <c r="EA960" s="180"/>
    </row>
    <row r="961" spans="1:131" hidden="1" x14ac:dyDescent="0.2">
      <c r="A961" s="200"/>
      <c r="B961" s="164"/>
      <c r="C961" s="201"/>
      <c r="D961" s="164"/>
      <c r="E961" s="164"/>
      <c r="F961" s="164"/>
      <c r="G961" s="98"/>
      <c r="H961" s="105"/>
      <c r="I961" s="164"/>
      <c r="J961" s="98"/>
      <c r="K961" s="98"/>
      <c r="L961" s="164"/>
      <c r="M961" s="164"/>
      <c r="N961" s="164"/>
      <c r="O961" s="138"/>
      <c r="P961" s="105"/>
      <c r="Q961" s="169"/>
      <c r="R961" s="160"/>
      <c r="S961" s="105"/>
      <c r="T961" s="160"/>
      <c r="U961" s="160"/>
      <c r="V961" s="105"/>
      <c r="W961" s="160"/>
      <c r="X961" s="160"/>
      <c r="Y961" s="105"/>
      <c r="Z961" s="160"/>
      <c r="AA961" s="160"/>
      <c r="AB961" s="105"/>
      <c r="AC961" s="160"/>
      <c r="AD961" s="160"/>
      <c r="AE961" s="103"/>
      <c r="AF961" s="160"/>
      <c r="AG961" s="160"/>
      <c r="BI961" s="157"/>
      <c r="BJ961" s="158"/>
      <c r="BK961" s="157"/>
      <c r="BL961" s="138"/>
      <c r="BM961" s="160"/>
      <c r="BN961" s="176"/>
      <c r="BO961" s="158"/>
      <c r="BP961" s="160"/>
      <c r="BQ961" s="172"/>
      <c r="CS961" s="166"/>
      <c r="CT961" s="168"/>
      <c r="CU961" s="158"/>
      <c r="CV961" s="158"/>
      <c r="CY961" s="162"/>
      <c r="CZ961" s="162"/>
      <c r="DA961" s="170"/>
      <c r="DB961" s="184"/>
      <c r="DC961" s="170"/>
      <c r="DZ961" s="159"/>
      <c r="EA961" s="180"/>
    </row>
    <row r="962" spans="1:131" hidden="1" x14ac:dyDescent="0.2">
      <c r="A962" s="164"/>
      <c r="B962" s="164"/>
      <c r="C962" s="201"/>
      <c r="D962" s="164"/>
      <c r="E962" s="164"/>
      <c r="F962" s="164"/>
      <c r="G962" s="98"/>
      <c r="H962" s="105"/>
      <c r="I962" s="164"/>
      <c r="J962" s="98"/>
      <c r="K962" s="98"/>
      <c r="L962" s="164"/>
      <c r="M962" s="164"/>
      <c r="N962" s="164"/>
      <c r="O962" s="138"/>
      <c r="P962" s="105"/>
      <c r="Q962" s="169"/>
      <c r="R962" s="160"/>
      <c r="S962" s="105"/>
      <c r="T962" s="160"/>
      <c r="U962" s="160"/>
      <c r="V962" s="105"/>
      <c r="W962" s="160"/>
      <c r="X962" s="160"/>
      <c r="Y962" s="105"/>
      <c r="Z962" s="160"/>
      <c r="AA962" s="160"/>
      <c r="AB962" s="105"/>
      <c r="AC962" s="160"/>
      <c r="AD962" s="160"/>
      <c r="AE962" s="103"/>
      <c r="AF962" s="160"/>
      <c r="AG962" s="160"/>
      <c r="BI962" s="157"/>
      <c r="BJ962" s="158"/>
      <c r="BK962" s="157"/>
      <c r="BL962" s="138"/>
      <c r="BM962" s="160"/>
      <c r="BN962" s="176"/>
      <c r="BO962" s="158"/>
      <c r="BP962" s="160"/>
      <c r="BQ962" s="172"/>
      <c r="CS962" s="151"/>
      <c r="CT962" s="167"/>
      <c r="CU962" s="158"/>
      <c r="CV962" s="158"/>
      <c r="CY962" s="162"/>
      <c r="CZ962" s="162"/>
      <c r="DA962" s="170"/>
      <c r="DB962" s="184"/>
      <c r="DC962" s="170"/>
      <c r="DZ962" s="159"/>
      <c r="EA962" s="238"/>
    </row>
    <row r="963" spans="1:131" hidden="1" x14ac:dyDescent="0.2">
      <c r="A963" s="164"/>
      <c r="B963" s="164"/>
      <c r="C963" s="201"/>
      <c r="D963" s="164"/>
      <c r="E963" s="164"/>
      <c r="F963" s="164"/>
      <c r="G963" s="98"/>
      <c r="H963" s="105"/>
      <c r="I963" s="164"/>
      <c r="J963" s="98"/>
      <c r="K963" s="98"/>
      <c r="L963" s="164"/>
      <c r="M963" s="164"/>
      <c r="N963" s="164"/>
      <c r="O963" s="138"/>
      <c r="P963" s="105"/>
      <c r="Q963" s="169"/>
      <c r="R963" s="160"/>
      <c r="S963" s="105"/>
      <c r="T963" s="160"/>
      <c r="U963" s="160"/>
      <c r="V963" s="105"/>
      <c r="W963" s="160"/>
      <c r="X963" s="160"/>
      <c r="Y963" s="105"/>
      <c r="Z963" s="160"/>
      <c r="AA963" s="160"/>
      <c r="AB963" s="105"/>
      <c r="AC963" s="160"/>
      <c r="AD963" s="160"/>
      <c r="AE963" s="103"/>
      <c r="AF963" s="160"/>
      <c r="AG963" s="160"/>
      <c r="BI963" s="158"/>
      <c r="BJ963" s="158"/>
      <c r="BK963" s="158"/>
      <c r="BL963" s="138"/>
      <c r="BM963" s="160"/>
      <c r="BN963" s="176"/>
      <c r="BO963" s="158"/>
      <c r="BP963" s="160"/>
      <c r="BQ963" s="172"/>
      <c r="CS963" s="166"/>
      <c r="CT963" s="167"/>
      <c r="CU963" s="158"/>
      <c r="CV963" s="158"/>
      <c r="CY963" s="162"/>
      <c r="CZ963" s="162"/>
      <c r="DA963" s="170"/>
      <c r="DB963" s="184"/>
      <c r="DC963" s="170"/>
      <c r="DZ963" s="159"/>
      <c r="EA963" s="138"/>
    </row>
    <row r="964" spans="1:131" hidden="1" x14ac:dyDescent="0.2">
      <c r="A964" s="164"/>
      <c r="B964" s="164"/>
      <c r="C964" s="203"/>
      <c r="D964" s="108"/>
      <c r="E964" s="164"/>
      <c r="F964" s="164"/>
      <c r="G964" s="98"/>
      <c r="H964" s="105"/>
      <c r="I964" s="164"/>
      <c r="J964" s="98"/>
      <c r="K964" s="98"/>
      <c r="L964" s="164"/>
      <c r="M964" s="164"/>
      <c r="N964" s="164"/>
      <c r="O964" s="138"/>
      <c r="P964" s="105"/>
      <c r="Q964" s="169"/>
      <c r="R964" s="160"/>
      <c r="S964" s="105"/>
      <c r="T964" s="160"/>
      <c r="U964" s="160"/>
      <c r="V964" s="105"/>
      <c r="W964" s="160"/>
      <c r="X964" s="160"/>
      <c r="Y964" s="105"/>
      <c r="Z964" s="160"/>
      <c r="AA964" s="160"/>
      <c r="AB964" s="105"/>
      <c r="AC964" s="160"/>
      <c r="AD964" s="160"/>
      <c r="AE964" s="103"/>
      <c r="AF964" s="160"/>
      <c r="AG964" s="160"/>
      <c r="BI964" s="158"/>
      <c r="BJ964" s="158"/>
      <c r="BK964" s="158"/>
      <c r="BL964" s="138"/>
      <c r="BM964" s="160"/>
      <c r="BN964" s="176"/>
      <c r="BO964" s="158"/>
      <c r="BP964" s="160"/>
      <c r="BQ964" s="172"/>
      <c r="CS964" s="166"/>
      <c r="CT964" s="168"/>
      <c r="CU964" s="158"/>
      <c r="CV964" s="158"/>
      <c r="CY964" s="162"/>
      <c r="CZ964" s="162"/>
      <c r="DA964" s="170"/>
      <c r="DB964" s="184"/>
      <c r="DC964" s="170"/>
      <c r="DZ964" s="159"/>
      <c r="EA964" s="138"/>
    </row>
    <row r="965" spans="1:131" hidden="1" x14ac:dyDescent="0.2">
      <c r="A965" s="164"/>
      <c r="B965" s="164"/>
      <c r="C965" s="201"/>
      <c r="D965" s="164"/>
      <c r="E965" s="164"/>
      <c r="F965" s="164"/>
      <c r="G965" s="98"/>
      <c r="H965" s="105"/>
      <c r="I965" s="164"/>
      <c r="J965" s="98"/>
      <c r="K965" s="98"/>
      <c r="L965" s="164"/>
      <c r="M965" s="164"/>
      <c r="N965" s="164"/>
      <c r="O965" s="138"/>
      <c r="P965" s="105"/>
      <c r="Q965" s="169"/>
      <c r="R965" s="160"/>
      <c r="S965" s="105"/>
      <c r="T965" s="160"/>
      <c r="U965" s="160"/>
      <c r="V965" s="105"/>
      <c r="W965" s="160"/>
      <c r="X965" s="160"/>
      <c r="Y965" s="105"/>
      <c r="Z965" s="160"/>
      <c r="AA965" s="160"/>
      <c r="AB965" s="105"/>
      <c r="AC965" s="160"/>
      <c r="AD965" s="160"/>
      <c r="AE965" s="103"/>
      <c r="AF965" s="160"/>
      <c r="AG965" s="160"/>
      <c r="BI965" s="158"/>
      <c r="BJ965" s="158"/>
      <c r="BK965" s="158"/>
      <c r="BL965" s="138"/>
      <c r="BM965" s="160"/>
      <c r="BN965" s="176"/>
      <c r="BO965" s="158"/>
      <c r="BP965" s="160"/>
      <c r="BQ965" s="172"/>
      <c r="CS965" s="166"/>
      <c r="CT965" s="167"/>
      <c r="CU965" s="158"/>
      <c r="CV965" s="158"/>
      <c r="CY965" s="162"/>
      <c r="CZ965" s="162"/>
      <c r="DA965" s="170"/>
      <c r="DB965" s="184"/>
      <c r="DC965" s="170"/>
      <c r="DZ965" s="159"/>
      <c r="EA965" s="158"/>
    </row>
    <row r="966" spans="1:131" hidden="1" x14ac:dyDescent="0.2">
      <c r="A966" s="164"/>
      <c r="B966" s="164"/>
      <c r="C966" s="201"/>
      <c r="D966" s="164"/>
      <c r="E966" s="164"/>
      <c r="F966" s="164"/>
      <c r="G966" s="98"/>
      <c r="H966" s="105"/>
      <c r="I966" s="164"/>
      <c r="J966" s="98"/>
      <c r="K966" s="98"/>
      <c r="L966" s="164"/>
      <c r="M966" s="164"/>
      <c r="N966" s="164"/>
      <c r="O966" s="138"/>
      <c r="P966" s="105"/>
      <c r="Q966" s="169"/>
      <c r="R966" s="160"/>
      <c r="S966" s="105"/>
      <c r="T966" s="160"/>
      <c r="U966" s="160"/>
      <c r="V966" s="105"/>
      <c r="W966" s="160"/>
      <c r="X966" s="160"/>
      <c r="Y966" s="105"/>
      <c r="Z966" s="160"/>
      <c r="AA966" s="160"/>
      <c r="AB966" s="105"/>
      <c r="AC966" s="160"/>
      <c r="AD966" s="160"/>
      <c r="AE966" s="103"/>
      <c r="AF966" s="160"/>
      <c r="AG966" s="160"/>
      <c r="BI966" s="158"/>
      <c r="BJ966" s="158"/>
      <c r="BK966" s="158"/>
      <c r="BL966" s="138"/>
      <c r="BM966" s="160"/>
      <c r="BN966" s="176"/>
      <c r="BO966" s="158"/>
      <c r="BP966" s="160"/>
      <c r="BQ966" s="172"/>
      <c r="CS966" s="166"/>
      <c r="CT966" s="167"/>
      <c r="CU966" s="158"/>
      <c r="CV966" s="158"/>
      <c r="CY966" s="162"/>
      <c r="CZ966" s="162"/>
      <c r="DA966" s="170"/>
      <c r="DB966" s="184"/>
      <c r="DC966" s="170"/>
      <c r="DZ966" s="159"/>
      <c r="EA966" s="158"/>
    </row>
    <row r="967" spans="1:131" hidden="1" x14ac:dyDescent="0.2">
      <c r="A967" s="164"/>
      <c r="B967" s="164"/>
      <c r="C967" s="201"/>
      <c r="D967" s="164"/>
      <c r="E967" s="108"/>
      <c r="F967" s="108"/>
      <c r="G967" s="98"/>
      <c r="H967" s="105"/>
      <c r="I967" s="164"/>
      <c r="J967" s="98"/>
      <c r="K967" s="98"/>
      <c r="L967" s="164"/>
      <c r="M967" s="164"/>
      <c r="N967" s="164"/>
      <c r="O967" s="138"/>
      <c r="P967" s="105"/>
      <c r="Q967" s="169"/>
      <c r="R967" s="160"/>
      <c r="S967" s="105"/>
      <c r="T967" s="160"/>
      <c r="U967" s="160"/>
      <c r="V967" s="105"/>
      <c r="W967" s="160"/>
      <c r="X967" s="160"/>
      <c r="Y967" s="105"/>
      <c r="Z967" s="160"/>
      <c r="AA967" s="160"/>
      <c r="AB967" s="105"/>
      <c r="AC967" s="160"/>
      <c r="AD967" s="160"/>
      <c r="AE967" s="103"/>
      <c r="AF967" s="160"/>
      <c r="AG967" s="160"/>
      <c r="BI967" s="158"/>
      <c r="BJ967" s="158"/>
      <c r="BK967" s="158"/>
      <c r="BL967" s="138"/>
      <c r="BM967" s="160"/>
      <c r="BN967" s="176"/>
      <c r="BO967" s="158"/>
      <c r="BP967" s="160"/>
      <c r="BQ967" s="172"/>
      <c r="CS967" s="166"/>
      <c r="CT967" s="99"/>
      <c r="CU967" s="158"/>
      <c r="CV967" s="158"/>
      <c r="CY967" s="162"/>
      <c r="CZ967" s="162"/>
      <c r="DA967" s="170"/>
      <c r="DB967" s="184"/>
      <c r="DC967" s="170"/>
      <c r="DZ967" s="159"/>
      <c r="EA967" s="180"/>
    </row>
    <row r="968" spans="1:131" hidden="1" x14ac:dyDescent="0.2">
      <c r="A968" s="164"/>
      <c r="B968" s="164"/>
      <c r="C968" s="201"/>
      <c r="D968" s="164"/>
      <c r="E968" s="164"/>
      <c r="F968" s="164"/>
      <c r="G968" s="98"/>
      <c r="H968" s="105"/>
      <c r="I968" s="164"/>
      <c r="J968" s="98"/>
      <c r="K968" s="98"/>
      <c r="L968" s="164"/>
      <c r="M968" s="164"/>
      <c r="N968" s="164"/>
      <c r="O968" s="138"/>
      <c r="P968" s="105"/>
      <c r="Q968" s="169"/>
      <c r="R968" s="160"/>
      <c r="S968" s="105"/>
      <c r="T968" s="160"/>
      <c r="U968" s="160"/>
      <c r="V968" s="105"/>
      <c r="W968" s="160"/>
      <c r="X968" s="160"/>
      <c r="Y968" s="105"/>
      <c r="Z968" s="160"/>
      <c r="AA968" s="160"/>
      <c r="AB968" s="105"/>
      <c r="AC968" s="160"/>
      <c r="AD968" s="160"/>
      <c r="AE968" s="103"/>
      <c r="AF968" s="160"/>
      <c r="AG968" s="160"/>
      <c r="BI968" s="158"/>
      <c r="BJ968" s="158"/>
      <c r="BK968" s="158"/>
      <c r="BL968" s="138"/>
      <c r="BM968" s="160"/>
      <c r="BN968" s="176"/>
      <c r="BO968" s="158"/>
      <c r="BP968" s="160"/>
      <c r="BQ968" s="172"/>
      <c r="CS968" s="189"/>
      <c r="CT968" s="167"/>
      <c r="CU968" s="158"/>
      <c r="CV968" s="158"/>
      <c r="CY968" s="162"/>
      <c r="CZ968" s="162"/>
      <c r="DA968" s="170"/>
      <c r="DB968" s="184"/>
      <c r="DC968" s="170"/>
      <c r="DZ968" s="159"/>
      <c r="EA968" s="180"/>
    </row>
    <row r="969" spans="1:131" hidden="1" x14ac:dyDescent="0.2">
      <c r="A969" s="164"/>
      <c r="B969" s="164"/>
      <c r="C969" s="201"/>
      <c r="D969" s="164"/>
      <c r="E969" s="164"/>
      <c r="F969" s="164"/>
      <c r="G969" s="98"/>
      <c r="H969" s="105"/>
      <c r="I969" s="164"/>
      <c r="J969" s="98"/>
      <c r="K969" s="98"/>
      <c r="L969" s="164"/>
      <c r="M969" s="164"/>
      <c r="N969" s="164"/>
      <c r="O969" s="138"/>
      <c r="P969" s="105"/>
      <c r="Q969" s="169"/>
      <c r="R969" s="160"/>
      <c r="S969" s="105"/>
      <c r="T969" s="160"/>
      <c r="U969" s="160"/>
      <c r="V969" s="105"/>
      <c r="W969" s="160"/>
      <c r="X969" s="160"/>
      <c r="Y969" s="105"/>
      <c r="Z969" s="160"/>
      <c r="AA969" s="160"/>
      <c r="AB969" s="105"/>
      <c r="AC969" s="160"/>
      <c r="AD969" s="160"/>
      <c r="AE969" s="103"/>
      <c r="AF969" s="160"/>
      <c r="AG969" s="160"/>
      <c r="BI969" s="158"/>
      <c r="BJ969" s="158"/>
      <c r="BK969" s="158"/>
      <c r="BL969" s="138"/>
      <c r="BM969" s="160"/>
      <c r="BN969" s="176"/>
      <c r="BO969" s="158"/>
      <c r="BP969" s="160"/>
      <c r="BQ969" s="172"/>
      <c r="CS969" s="194"/>
      <c r="CT969" s="168"/>
      <c r="CU969" s="158"/>
      <c r="CV969" s="158"/>
      <c r="CY969" s="162"/>
      <c r="CZ969" s="162"/>
      <c r="DA969" s="170"/>
      <c r="DB969" s="184"/>
      <c r="DC969" s="170"/>
      <c r="DZ969" s="159"/>
      <c r="EA969" s="180"/>
    </row>
    <row r="970" spans="1:131" hidden="1" x14ac:dyDescent="0.2">
      <c r="A970" s="164"/>
      <c r="B970" s="164"/>
      <c r="C970" s="201"/>
      <c r="D970" s="164"/>
      <c r="E970" s="108"/>
      <c r="F970" s="108"/>
      <c r="G970" s="98"/>
      <c r="H970" s="105"/>
      <c r="I970" s="164"/>
      <c r="J970" s="98"/>
      <c r="K970" s="98"/>
      <c r="L970" s="164"/>
      <c r="M970" s="164"/>
      <c r="N970" s="164"/>
      <c r="O970" s="138"/>
      <c r="P970" s="105"/>
      <c r="Q970" s="169"/>
      <c r="R970" s="160"/>
      <c r="S970" s="105"/>
      <c r="T970" s="160"/>
      <c r="U970" s="160"/>
      <c r="V970" s="105"/>
      <c r="W970" s="160"/>
      <c r="X970" s="160"/>
      <c r="Y970" s="105"/>
      <c r="Z970" s="160"/>
      <c r="AA970" s="160"/>
      <c r="AB970" s="105"/>
      <c r="AC970" s="160"/>
      <c r="AD970" s="160"/>
      <c r="AE970" s="103"/>
      <c r="AF970" s="160"/>
      <c r="AG970" s="160"/>
      <c r="BI970" s="158"/>
      <c r="BJ970" s="158"/>
      <c r="BK970" s="158"/>
      <c r="BL970" s="138"/>
      <c r="BM970" s="160"/>
      <c r="BN970" s="176"/>
      <c r="BO970" s="158"/>
      <c r="BP970" s="160"/>
      <c r="BQ970" s="172"/>
      <c r="CS970" s="166"/>
      <c r="CT970" s="99"/>
      <c r="CU970" s="158"/>
      <c r="CV970" s="158"/>
      <c r="CY970" s="162"/>
      <c r="CZ970" s="162"/>
      <c r="DA970" s="170"/>
      <c r="DB970" s="184"/>
      <c r="DC970" s="170"/>
      <c r="DZ970" s="159"/>
      <c r="EA970" s="180"/>
    </row>
    <row r="971" spans="1:131" hidden="1" x14ac:dyDescent="0.2">
      <c r="A971" s="108"/>
      <c r="B971" s="164"/>
      <c r="C971" s="201"/>
      <c r="D971" s="108"/>
      <c r="E971" s="164"/>
      <c r="F971" s="164"/>
      <c r="G971" s="98"/>
      <c r="H971" s="105"/>
      <c r="I971" s="164"/>
      <c r="J971" s="98"/>
      <c r="K971" s="98"/>
      <c r="L971" s="164"/>
      <c r="M971" s="164"/>
      <c r="N971" s="164"/>
      <c r="O971" s="138"/>
      <c r="P971" s="105"/>
      <c r="Q971" s="169"/>
      <c r="R971" s="160"/>
      <c r="S971" s="105"/>
      <c r="T971" s="160"/>
      <c r="U971" s="160"/>
      <c r="V971" s="105"/>
      <c r="W971" s="160"/>
      <c r="X971" s="160"/>
      <c r="Y971" s="105"/>
      <c r="Z971" s="160"/>
      <c r="AA971" s="160"/>
      <c r="AB971" s="105"/>
      <c r="AC971" s="160"/>
      <c r="AD971" s="160"/>
      <c r="AE971" s="103"/>
      <c r="AF971" s="160"/>
      <c r="AG971" s="160"/>
      <c r="BI971" s="158"/>
      <c r="BJ971" s="158"/>
      <c r="BK971" s="158"/>
      <c r="BL971" s="138"/>
      <c r="BM971" s="160"/>
      <c r="BN971" s="176"/>
      <c r="BO971" s="158"/>
      <c r="BP971" s="160"/>
      <c r="BQ971" s="172"/>
      <c r="CS971" s="166"/>
      <c r="CT971" s="168"/>
      <c r="CU971" s="158"/>
      <c r="CV971" s="158"/>
      <c r="CY971" s="162"/>
      <c r="CZ971" s="162"/>
      <c r="DA971" s="170"/>
      <c r="DB971" s="184"/>
      <c r="DC971" s="170"/>
      <c r="DZ971" s="159"/>
      <c r="EA971" s="158"/>
    </row>
    <row r="972" spans="1:131" hidden="1" x14ac:dyDescent="0.2">
      <c r="A972" s="164"/>
      <c r="B972" s="164"/>
      <c r="C972" s="203"/>
      <c r="D972" s="108"/>
      <c r="E972" s="164"/>
      <c r="F972" s="164"/>
      <c r="G972" s="98"/>
      <c r="H972" s="105"/>
      <c r="I972" s="164"/>
      <c r="J972" s="98"/>
      <c r="K972" s="98"/>
      <c r="L972" s="164"/>
      <c r="M972" s="164"/>
      <c r="N972" s="164"/>
      <c r="O972" s="138"/>
      <c r="P972" s="105"/>
      <c r="Q972" s="169"/>
      <c r="R972" s="160"/>
      <c r="S972" s="105"/>
      <c r="T972" s="160"/>
      <c r="U972" s="160"/>
      <c r="V972" s="105"/>
      <c r="W972" s="160"/>
      <c r="X972" s="160"/>
      <c r="Y972" s="105"/>
      <c r="Z972" s="160"/>
      <c r="AA972" s="160"/>
      <c r="AB972" s="105"/>
      <c r="AC972" s="160"/>
      <c r="AD972" s="160"/>
      <c r="AE972" s="103"/>
      <c r="AF972" s="160"/>
      <c r="AG972" s="160"/>
      <c r="BI972" s="158"/>
      <c r="BJ972" s="158"/>
      <c r="BK972" s="158"/>
      <c r="BL972" s="138"/>
      <c r="BM972" s="160"/>
      <c r="BN972" s="176"/>
      <c r="BO972" s="158"/>
      <c r="BP972" s="160"/>
      <c r="BQ972" s="172"/>
      <c r="CS972" s="166"/>
      <c r="CT972" s="168"/>
      <c r="CU972" s="158"/>
      <c r="CV972" s="158"/>
      <c r="CY972" s="162"/>
      <c r="CZ972" s="162"/>
      <c r="DA972" s="170"/>
      <c r="DB972" s="184"/>
      <c r="DC972" s="170"/>
      <c r="DZ972" s="159"/>
      <c r="EA972" s="180"/>
    </row>
    <row r="973" spans="1:131" hidden="1" x14ac:dyDescent="0.2">
      <c r="A973" s="164"/>
      <c r="B973" s="164"/>
      <c r="C973" s="201"/>
      <c r="D973" s="108"/>
      <c r="E973" s="164"/>
      <c r="F973" s="164"/>
      <c r="G973" s="98"/>
      <c r="H973" s="105"/>
      <c r="I973" s="164"/>
      <c r="J973" s="98"/>
      <c r="K973" s="98"/>
      <c r="L973" s="164"/>
      <c r="M973" s="164"/>
      <c r="N973" s="164"/>
      <c r="O973" s="138"/>
      <c r="P973" s="105"/>
      <c r="Q973" s="169"/>
      <c r="R973" s="160"/>
      <c r="S973" s="105"/>
      <c r="T973" s="160"/>
      <c r="U973" s="160"/>
      <c r="V973" s="105"/>
      <c r="W973" s="160"/>
      <c r="X973" s="160"/>
      <c r="Y973" s="105"/>
      <c r="Z973" s="160"/>
      <c r="AA973" s="160"/>
      <c r="AB973" s="105"/>
      <c r="AC973" s="160"/>
      <c r="AD973" s="160"/>
      <c r="AE973" s="103"/>
      <c r="AF973" s="160"/>
      <c r="AG973" s="160"/>
      <c r="BI973" s="158"/>
      <c r="BJ973" s="158"/>
      <c r="BK973" s="158"/>
      <c r="BL973" s="138"/>
      <c r="BM973" s="160"/>
      <c r="BN973" s="176"/>
      <c r="BO973" s="158"/>
      <c r="BP973" s="160"/>
      <c r="BQ973" s="172"/>
      <c r="CS973" s="166"/>
      <c r="CT973" s="167"/>
      <c r="CU973" s="158"/>
      <c r="CV973" s="158"/>
      <c r="CY973" s="162"/>
      <c r="CZ973" s="162"/>
      <c r="DA973" s="170"/>
      <c r="DB973" s="184"/>
      <c r="DC973" s="170"/>
      <c r="DZ973" s="159"/>
      <c r="EA973" s="180"/>
    </row>
    <row r="974" spans="1:131" hidden="1" x14ac:dyDescent="0.2">
      <c r="A974" s="164"/>
      <c r="B974" s="164"/>
      <c r="C974" s="201"/>
      <c r="D974" s="164"/>
      <c r="E974" s="164"/>
      <c r="F974" s="164"/>
      <c r="G974" s="98"/>
      <c r="H974" s="105"/>
      <c r="I974" s="164"/>
      <c r="J974" s="98"/>
      <c r="K974" s="98"/>
      <c r="L974" s="164"/>
      <c r="M974" s="164"/>
      <c r="N974" s="164"/>
      <c r="O974" s="138"/>
      <c r="P974" s="105"/>
      <c r="Q974" s="169"/>
      <c r="R974" s="160"/>
      <c r="S974" s="105"/>
      <c r="T974" s="160"/>
      <c r="U974" s="160"/>
      <c r="V974" s="105"/>
      <c r="W974" s="160"/>
      <c r="X974" s="160"/>
      <c r="Y974" s="105"/>
      <c r="Z974" s="160"/>
      <c r="AA974" s="160"/>
      <c r="AB974" s="105"/>
      <c r="AC974" s="160"/>
      <c r="AD974" s="160"/>
      <c r="AE974" s="103"/>
      <c r="AF974" s="160"/>
      <c r="AG974" s="160"/>
      <c r="BI974" s="158"/>
      <c r="BJ974" s="158"/>
      <c r="BK974" s="158"/>
      <c r="BL974" s="138"/>
      <c r="BM974" s="160"/>
      <c r="BN974" s="176"/>
      <c r="BO974" s="158"/>
      <c r="BP974" s="160"/>
      <c r="BQ974" s="172"/>
      <c r="CS974" s="166"/>
      <c r="CT974" s="167"/>
      <c r="CU974" s="158"/>
      <c r="CV974" s="158"/>
      <c r="CY974" s="190"/>
      <c r="CZ974" s="159"/>
      <c r="DA974" s="170"/>
      <c r="DB974" s="184"/>
      <c r="DC974" s="170"/>
      <c r="DZ974" s="159"/>
      <c r="EA974" s="180"/>
    </row>
    <row r="975" spans="1:131" hidden="1" x14ac:dyDescent="0.2">
      <c r="A975" s="164"/>
      <c r="B975" s="164"/>
      <c r="C975" s="201"/>
      <c r="D975" s="108"/>
      <c r="E975" s="108"/>
      <c r="F975" s="108"/>
      <c r="G975" s="98"/>
      <c r="H975" s="105"/>
      <c r="I975" s="164"/>
      <c r="J975" s="98"/>
      <c r="K975" s="98"/>
      <c r="L975" s="164"/>
      <c r="M975" s="164"/>
      <c r="N975" s="164"/>
      <c r="O975" s="138"/>
      <c r="P975" s="105"/>
      <c r="Q975" s="169"/>
      <c r="R975" s="160"/>
      <c r="S975" s="105"/>
      <c r="T975" s="160"/>
      <c r="U975" s="160"/>
      <c r="V975" s="105"/>
      <c r="W975" s="160"/>
      <c r="X975" s="160"/>
      <c r="Y975" s="105"/>
      <c r="Z975" s="160"/>
      <c r="AA975" s="160"/>
      <c r="AB975" s="105"/>
      <c r="AC975" s="160"/>
      <c r="AD975" s="160"/>
      <c r="AE975" s="103"/>
      <c r="AF975" s="160"/>
      <c r="AG975" s="160"/>
      <c r="BI975" s="158"/>
      <c r="BJ975" s="158"/>
      <c r="BK975" s="158"/>
      <c r="BL975" s="138"/>
      <c r="BM975" s="160"/>
      <c r="BN975" s="176"/>
      <c r="BO975" s="158"/>
      <c r="BP975" s="160"/>
      <c r="BQ975" s="172"/>
      <c r="CS975" s="166"/>
      <c r="CT975" s="99"/>
      <c r="CU975" s="158"/>
      <c r="CV975" s="158"/>
      <c r="CY975" s="162"/>
      <c r="CZ975" s="162"/>
      <c r="DA975" s="170"/>
      <c r="DB975" s="184"/>
      <c r="DC975" s="170"/>
      <c r="DZ975" s="159"/>
      <c r="EA975" s="180"/>
    </row>
    <row r="976" spans="1:131" hidden="1" x14ac:dyDescent="0.2">
      <c r="A976" s="164"/>
      <c r="B976" s="164"/>
      <c r="C976" s="201"/>
      <c r="D976" s="108"/>
      <c r="E976" s="164"/>
      <c r="F976" s="164"/>
      <c r="G976" s="98"/>
      <c r="H976" s="105"/>
      <c r="I976" s="164"/>
      <c r="J976" s="98"/>
      <c r="K976" s="98"/>
      <c r="L976" s="164"/>
      <c r="M976" s="164"/>
      <c r="N976" s="164"/>
      <c r="O976" s="138"/>
      <c r="P976" s="105"/>
      <c r="Q976" s="169"/>
      <c r="R976" s="160"/>
      <c r="S976" s="105"/>
      <c r="T976" s="160"/>
      <c r="U976" s="160"/>
      <c r="V976" s="105"/>
      <c r="W976" s="160"/>
      <c r="X976" s="160"/>
      <c r="Y976" s="105"/>
      <c r="Z976" s="160"/>
      <c r="AA976" s="160"/>
      <c r="AB976" s="105"/>
      <c r="AC976" s="160"/>
      <c r="AD976" s="160"/>
      <c r="AE976" s="103"/>
      <c r="AF976" s="160"/>
      <c r="AG976" s="160"/>
      <c r="BI976" s="158"/>
      <c r="BJ976" s="158"/>
      <c r="BK976" s="158"/>
      <c r="BL976" s="138"/>
      <c r="BM976" s="160"/>
      <c r="BN976" s="176"/>
      <c r="BO976" s="158"/>
      <c r="BP976" s="160"/>
      <c r="BQ976" s="172"/>
      <c r="CS976" s="166"/>
      <c r="CT976" s="167"/>
      <c r="CU976" s="158"/>
      <c r="CV976" s="158"/>
      <c r="CY976" s="162"/>
      <c r="CZ976" s="162"/>
      <c r="DA976" s="170"/>
      <c r="DB976" s="184"/>
      <c r="DC976" s="170"/>
      <c r="DZ976" s="159"/>
      <c r="EA976" s="180"/>
    </row>
    <row r="977" spans="1:131" hidden="1" x14ac:dyDescent="0.2">
      <c r="A977" s="173"/>
      <c r="B977" s="164"/>
      <c r="C977" s="201"/>
      <c r="D977" s="164"/>
      <c r="E977" s="164"/>
      <c r="F977" s="164"/>
      <c r="G977" s="98"/>
      <c r="H977" s="105"/>
      <c r="I977" s="164"/>
      <c r="J977" s="98"/>
      <c r="K977" s="98"/>
      <c r="L977" s="164"/>
      <c r="M977" s="164"/>
      <c r="N977" s="164"/>
      <c r="O977" s="138"/>
      <c r="P977" s="105"/>
      <c r="Q977" s="169"/>
      <c r="R977" s="160"/>
      <c r="S977" s="105"/>
      <c r="T977" s="160"/>
      <c r="U977" s="160"/>
      <c r="V977" s="105"/>
      <c r="W977" s="160"/>
      <c r="X977" s="160"/>
      <c r="Y977" s="105"/>
      <c r="Z977" s="160"/>
      <c r="AA977" s="160"/>
      <c r="AB977" s="105"/>
      <c r="AC977" s="160"/>
      <c r="AD977" s="160"/>
      <c r="AE977" s="103"/>
      <c r="AF977" s="160"/>
      <c r="AG977" s="160"/>
      <c r="BI977" s="165"/>
      <c r="BJ977" s="158"/>
      <c r="BK977" s="158"/>
      <c r="BL977" s="138"/>
      <c r="BM977" s="160"/>
      <c r="BN977" s="176"/>
      <c r="BO977" s="158"/>
      <c r="BP977" s="160"/>
      <c r="BQ977" s="172"/>
      <c r="CI977" s="159"/>
      <c r="CJ977" s="169"/>
      <c r="CS977" s="166"/>
      <c r="CT977" s="167"/>
      <c r="CU977" s="158"/>
      <c r="CV977" s="158"/>
      <c r="CY977" s="162"/>
      <c r="CZ977" s="162"/>
      <c r="DA977" s="170"/>
      <c r="DB977" s="184"/>
      <c r="DC977" s="170"/>
      <c r="DZ977" s="239"/>
      <c r="EA977" s="158"/>
    </row>
    <row r="978" spans="1:131" hidden="1" x14ac:dyDescent="0.2">
      <c r="A978" s="108"/>
      <c r="B978" s="164"/>
      <c r="C978" s="201"/>
      <c r="D978" s="164"/>
      <c r="E978" s="164"/>
      <c r="F978" s="164"/>
      <c r="G978" s="98"/>
      <c r="H978" s="105"/>
      <c r="I978" s="164"/>
      <c r="J978" s="98"/>
      <c r="K978" s="98"/>
      <c r="L978" s="164"/>
      <c r="M978" s="164"/>
      <c r="N978" s="164"/>
      <c r="O978" s="138"/>
      <c r="P978" s="105"/>
      <c r="Q978" s="169"/>
      <c r="R978" s="160"/>
      <c r="S978" s="105"/>
      <c r="T978" s="160"/>
      <c r="U978" s="160"/>
      <c r="V978" s="105"/>
      <c r="W978" s="160"/>
      <c r="X978" s="160"/>
      <c r="Y978" s="105"/>
      <c r="Z978" s="160"/>
      <c r="AA978" s="160"/>
      <c r="AB978" s="105"/>
      <c r="AC978" s="160"/>
      <c r="AD978" s="160"/>
      <c r="AE978" s="103"/>
      <c r="AF978" s="160"/>
      <c r="AG978" s="160"/>
      <c r="BI978" s="162"/>
      <c r="BJ978" s="158"/>
      <c r="BK978" s="162"/>
      <c r="BL978" s="138"/>
      <c r="BM978" s="160"/>
      <c r="BN978" s="176"/>
      <c r="BO978" s="158"/>
      <c r="BP978" s="160"/>
      <c r="BQ978" s="172"/>
      <c r="CS978" s="166"/>
      <c r="CT978" s="99"/>
      <c r="CU978" s="158"/>
      <c r="CV978" s="158"/>
      <c r="CY978" s="162"/>
      <c r="CZ978" s="162"/>
      <c r="DA978" s="170"/>
      <c r="DB978" s="184"/>
      <c r="DC978" s="170"/>
      <c r="DZ978" s="239"/>
      <c r="EA978" s="158"/>
    </row>
    <row r="979" spans="1:131" hidden="1" x14ac:dyDescent="0.2">
      <c r="A979" s="164"/>
      <c r="B979" s="164"/>
      <c r="C979" s="201"/>
      <c r="D979" s="164"/>
      <c r="E979" s="164"/>
      <c r="F979" s="164"/>
      <c r="G979" s="98"/>
      <c r="H979" s="105"/>
      <c r="I979" s="164"/>
      <c r="J979" s="98"/>
      <c r="K979" s="98"/>
      <c r="L979" s="164"/>
      <c r="M979" s="164"/>
      <c r="N979" s="164"/>
      <c r="O979" s="138"/>
      <c r="P979" s="105"/>
      <c r="Q979" s="169"/>
      <c r="R979" s="160"/>
      <c r="S979" s="105"/>
      <c r="T979" s="160"/>
      <c r="U979" s="160"/>
      <c r="V979" s="105"/>
      <c r="W979" s="160"/>
      <c r="X979" s="160"/>
      <c r="Y979" s="105"/>
      <c r="Z979" s="160"/>
      <c r="AA979" s="160"/>
      <c r="AB979" s="105"/>
      <c r="AC979" s="160"/>
      <c r="AD979" s="160"/>
      <c r="AE979" s="103"/>
      <c r="AF979" s="160"/>
      <c r="AG979" s="160"/>
      <c r="BI979" s="157"/>
      <c r="BJ979" s="158"/>
      <c r="BK979" s="158"/>
      <c r="BL979" s="138"/>
      <c r="BM979" s="160"/>
      <c r="BN979" s="176"/>
      <c r="BO979" s="158"/>
      <c r="BP979" s="160"/>
      <c r="BQ979" s="172"/>
      <c r="CS979" s="166"/>
      <c r="CT979" s="167"/>
      <c r="CU979" s="158"/>
      <c r="CV979" s="158"/>
      <c r="CY979" s="162"/>
      <c r="CZ979" s="162"/>
      <c r="DA979" s="170"/>
      <c r="DB979" s="184"/>
      <c r="DC979" s="170"/>
      <c r="DZ979" s="159"/>
      <c r="EA979" s="158"/>
    </row>
    <row r="980" spans="1:131" hidden="1" x14ac:dyDescent="0.2">
      <c r="A980" s="164"/>
      <c r="B980" s="164"/>
      <c r="C980" s="201"/>
      <c r="D980" s="164"/>
      <c r="E980" s="164"/>
      <c r="F980" s="164"/>
      <c r="G980" s="98"/>
      <c r="H980" s="105"/>
      <c r="I980" s="164"/>
      <c r="J980" s="98"/>
      <c r="K980" s="98"/>
      <c r="L980" s="164"/>
      <c r="M980" s="164"/>
      <c r="N980" s="164"/>
      <c r="O980" s="138"/>
      <c r="P980" s="105"/>
      <c r="Q980" s="169"/>
      <c r="R980" s="160"/>
      <c r="S980" s="105"/>
      <c r="T980" s="160"/>
      <c r="U980" s="160"/>
      <c r="V980" s="105"/>
      <c r="W980" s="160"/>
      <c r="X980" s="160"/>
      <c r="Y980" s="105"/>
      <c r="Z980" s="160"/>
      <c r="AA980" s="160"/>
      <c r="AB980" s="105"/>
      <c r="AC980" s="160"/>
      <c r="AD980" s="160"/>
      <c r="AE980" s="103"/>
      <c r="AF980" s="160"/>
      <c r="AG980" s="160"/>
      <c r="BI980" s="165"/>
      <c r="BJ980" s="158"/>
      <c r="BK980" s="165"/>
      <c r="BL980" s="138"/>
      <c r="BM980" s="160"/>
      <c r="BN980" s="176"/>
      <c r="BO980" s="158"/>
      <c r="BP980" s="160"/>
      <c r="BQ980" s="172"/>
      <c r="CS980" s="166"/>
      <c r="CT980" s="167"/>
      <c r="CU980" s="158"/>
      <c r="CV980" s="158"/>
      <c r="CY980" s="162"/>
      <c r="CZ980" s="162"/>
      <c r="DA980" s="170"/>
      <c r="DB980" s="184"/>
      <c r="DC980" s="170"/>
      <c r="DZ980" s="159"/>
      <c r="EA980" s="158"/>
    </row>
    <row r="981" spans="1:131" hidden="1" x14ac:dyDescent="0.2">
      <c r="A981" s="164"/>
      <c r="B981" s="164"/>
      <c r="C981" s="201"/>
      <c r="D981" s="164"/>
      <c r="E981" s="164"/>
      <c r="F981" s="164"/>
      <c r="G981" s="98"/>
      <c r="H981" s="105"/>
      <c r="I981" s="164"/>
      <c r="J981" s="98"/>
      <c r="K981" s="98"/>
      <c r="L981" s="164"/>
      <c r="M981" s="164"/>
      <c r="N981" s="164"/>
      <c r="O981" s="138"/>
      <c r="P981" s="105"/>
      <c r="Q981" s="169"/>
      <c r="R981" s="160"/>
      <c r="S981" s="105"/>
      <c r="T981" s="160"/>
      <c r="U981" s="160"/>
      <c r="V981" s="105"/>
      <c r="W981" s="160"/>
      <c r="X981" s="160"/>
      <c r="Y981" s="105"/>
      <c r="Z981" s="160"/>
      <c r="AA981" s="160"/>
      <c r="AB981" s="105"/>
      <c r="AC981" s="160"/>
      <c r="AD981" s="160"/>
      <c r="AE981" s="103"/>
      <c r="AF981" s="160"/>
      <c r="AG981" s="160"/>
      <c r="BI981" s="165"/>
      <c r="BJ981" s="163"/>
      <c r="BK981" s="165"/>
      <c r="BL981" s="138"/>
      <c r="BM981" s="160"/>
      <c r="BN981" s="176"/>
      <c r="BO981" s="158"/>
      <c r="BP981" s="160"/>
      <c r="BQ981" s="172"/>
      <c r="CS981" s="166"/>
      <c r="CT981" s="167"/>
      <c r="CU981" s="158"/>
      <c r="CV981" s="158"/>
      <c r="CY981" s="162"/>
      <c r="CZ981" s="162"/>
      <c r="DA981" s="170"/>
      <c r="DB981" s="184"/>
      <c r="DC981" s="170"/>
      <c r="DZ981" s="159"/>
      <c r="EA981" s="158"/>
    </row>
    <row r="982" spans="1:131" hidden="1" x14ac:dyDescent="0.2">
      <c r="A982" s="164"/>
      <c r="B982" s="164"/>
      <c r="C982" s="201"/>
      <c r="D982" s="164"/>
      <c r="E982" s="164"/>
      <c r="F982" s="164"/>
      <c r="G982" s="98"/>
      <c r="H982" s="105"/>
      <c r="I982" s="164"/>
      <c r="J982" s="98"/>
      <c r="K982" s="98"/>
      <c r="L982" s="164"/>
      <c r="M982" s="164"/>
      <c r="N982" s="164"/>
      <c r="O982" s="138"/>
      <c r="P982" s="105"/>
      <c r="Q982" s="169"/>
      <c r="R982" s="160"/>
      <c r="S982" s="105"/>
      <c r="T982" s="160"/>
      <c r="U982" s="160"/>
      <c r="V982" s="105"/>
      <c r="W982" s="160"/>
      <c r="X982" s="160"/>
      <c r="Y982" s="105"/>
      <c r="Z982" s="160"/>
      <c r="AA982" s="160"/>
      <c r="AB982" s="105"/>
      <c r="AC982" s="160"/>
      <c r="AD982" s="160"/>
      <c r="AE982" s="103"/>
      <c r="AF982" s="160"/>
      <c r="AG982" s="160"/>
      <c r="BI982" s="165"/>
      <c r="BJ982" s="163"/>
      <c r="BK982" s="165"/>
      <c r="BL982" s="138"/>
      <c r="BM982" s="160"/>
      <c r="BN982" s="176"/>
      <c r="BO982" s="158"/>
      <c r="BP982" s="160"/>
      <c r="BQ982" s="172"/>
      <c r="CS982" s="166"/>
      <c r="CT982" s="167"/>
      <c r="CU982" s="158"/>
      <c r="CV982" s="158"/>
      <c r="CY982" s="162"/>
      <c r="CZ982" s="162"/>
      <c r="DA982" s="170"/>
      <c r="DB982" s="184"/>
      <c r="DC982" s="170"/>
      <c r="DZ982" s="159"/>
      <c r="EA982" s="158"/>
    </row>
    <row r="983" spans="1:131" hidden="1" x14ac:dyDescent="0.2">
      <c r="A983" s="164"/>
      <c r="B983" s="164"/>
      <c r="C983" s="201"/>
      <c r="D983" s="164"/>
      <c r="E983" s="164"/>
      <c r="F983" s="164"/>
      <c r="G983" s="98"/>
      <c r="H983" s="105"/>
      <c r="I983" s="164"/>
      <c r="J983" s="98"/>
      <c r="K983" s="98"/>
      <c r="L983" s="164"/>
      <c r="M983" s="164"/>
      <c r="N983" s="164"/>
      <c r="O983" s="138"/>
      <c r="P983" s="105"/>
      <c r="Q983" s="169"/>
      <c r="R983" s="160"/>
      <c r="S983" s="105"/>
      <c r="T983" s="160"/>
      <c r="U983" s="160"/>
      <c r="V983" s="105"/>
      <c r="W983" s="160"/>
      <c r="X983" s="160"/>
      <c r="Y983" s="105"/>
      <c r="Z983" s="160"/>
      <c r="AA983" s="160"/>
      <c r="AB983" s="105"/>
      <c r="AC983" s="160"/>
      <c r="AD983" s="160"/>
      <c r="AE983" s="103"/>
      <c r="AF983" s="160"/>
      <c r="AG983" s="160"/>
      <c r="BI983" s="158"/>
      <c r="BJ983" s="163"/>
      <c r="BK983" s="163"/>
      <c r="BL983" s="138"/>
      <c r="BM983" s="160"/>
      <c r="BN983" s="176"/>
      <c r="BO983" s="158"/>
      <c r="BP983" s="160"/>
      <c r="BQ983" s="172"/>
      <c r="CS983" s="166"/>
      <c r="CT983" s="167"/>
      <c r="CU983" s="158"/>
      <c r="CV983" s="158"/>
      <c r="CY983" s="162"/>
      <c r="CZ983" s="162"/>
      <c r="DA983" s="170"/>
      <c r="DB983" s="184"/>
      <c r="DC983" s="170"/>
      <c r="DZ983" s="159"/>
      <c r="EA983" s="158"/>
    </row>
    <row r="984" spans="1:131" hidden="1" x14ac:dyDescent="0.2">
      <c r="A984" s="222"/>
      <c r="B984" s="164"/>
      <c r="C984" s="213"/>
      <c r="D984" s="222"/>
      <c r="E984" s="213"/>
      <c r="F984" s="213"/>
      <c r="G984" s="213"/>
      <c r="H984" s="228"/>
      <c r="I984" s="213"/>
      <c r="J984" s="213"/>
      <c r="K984" s="213"/>
      <c r="L984" s="213"/>
      <c r="M984" s="213"/>
      <c r="N984" s="213"/>
      <c r="O984" s="159"/>
      <c r="P984" s="164"/>
      <c r="Q984" s="159"/>
      <c r="R984" s="159"/>
      <c r="S984" s="164"/>
      <c r="T984" s="159"/>
      <c r="U984" s="159"/>
      <c r="V984" s="164"/>
      <c r="W984" s="159"/>
      <c r="X984" s="159"/>
      <c r="Y984" s="164"/>
      <c r="Z984" s="159"/>
      <c r="AA984" s="159"/>
      <c r="AB984" s="164"/>
      <c r="AC984" s="159"/>
      <c r="AD984" s="159"/>
      <c r="AE984" s="164"/>
      <c r="AF984" s="159"/>
      <c r="AG984" s="159"/>
      <c r="BI984" s="159"/>
      <c r="BJ984" s="159"/>
      <c r="BK984" s="159"/>
      <c r="BL984" s="159"/>
      <c r="BM984" s="159"/>
      <c r="BN984" s="159"/>
      <c r="BO984" s="159"/>
      <c r="BP984" s="159"/>
      <c r="BQ984" s="159"/>
      <c r="CS984" s="151"/>
      <c r="CT984" s="159"/>
      <c r="CU984" s="159"/>
      <c r="CV984" s="159"/>
      <c r="CY984" s="159"/>
      <c r="CZ984" s="159"/>
      <c r="DA984" s="170"/>
      <c r="DB984" s="184"/>
      <c r="DC984" s="170"/>
      <c r="DZ984" s="234"/>
      <c r="EA984" s="108"/>
    </row>
    <row r="985" spans="1:131" hidden="1" x14ac:dyDescent="0.2">
      <c r="A985" s="222"/>
      <c r="B985" s="164"/>
      <c r="C985" s="213"/>
      <c r="D985" s="222"/>
      <c r="E985" s="213"/>
      <c r="F985" s="213"/>
      <c r="G985" s="213"/>
      <c r="H985" s="228"/>
      <c r="I985" s="213"/>
      <c r="J985" s="213"/>
      <c r="K985" s="213"/>
      <c r="L985" s="213"/>
      <c r="M985" s="213"/>
      <c r="N985" s="213"/>
      <c r="O985" s="159"/>
      <c r="P985" s="164"/>
      <c r="Q985" s="159"/>
      <c r="R985" s="159"/>
      <c r="S985" s="164"/>
      <c r="T985" s="159"/>
      <c r="U985" s="159"/>
      <c r="V985" s="164"/>
      <c r="W985" s="159"/>
      <c r="X985" s="159"/>
      <c r="Y985" s="164"/>
      <c r="Z985" s="159"/>
      <c r="AA985" s="159"/>
      <c r="AB985" s="164"/>
      <c r="AC985" s="159"/>
      <c r="AD985" s="159"/>
      <c r="AE985" s="164"/>
      <c r="AF985" s="159"/>
      <c r="AG985" s="159"/>
      <c r="BI985" s="159"/>
      <c r="BJ985" s="159"/>
      <c r="BK985" s="159"/>
      <c r="BL985" s="159"/>
      <c r="BM985" s="159"/>
      <c r="BN985" s="159"/>
      <c r="BO985" s="159"/>
      <c r="BP985" s="159"/>
      <c r="BQ985" s="159"/>
      <c r="CS985" s="151"/>
      <c r="CT985" s="159"/>
      <c r="CU985" s="159"/>
      <c r="CV985" s="159"/>
      <c r="CY985" s="159"/>
      <c r="CZ985" s="159"/>
      <c r="DA985" s="170"/>
      <c r="DB985" s="184"/>
      <c r="DC985" s="170"/>
      <c r="DZ985" s="234"/>
      <c r="EA985" s="108"/>
    </row>
    <row r="986" spans="1:131" hidden="1" x14ac:dyDescent="0.2">
      <c r="A986" s="222"/>
      <c r="B986" s="164"/>
      <c r="C986" s="213"/>
      <c r="D986" s="222"/>
      <c r="E986" s="213"/>
      <c r="F986" s="213"/>
      <c r="G986" s="213"/>
      <c r="H986" s="228"/>
      <c r="I986" s="213"/>
      <c r="J986" s="213"/>
      <c r="K986" s="213"/>
      <c r="L986" s="213"/>
      <c r="M986" s="213"/>
      <c r="N986" s="213"/>
      <c r="O986" s="159"/>
      <c r="P986" s="164"/>
      <c r="Q986" s="159"/>
      <c r="R986" s="159"/>
      <c r="S986" s="164"/>
      <c r="T986" s="159"/>
      <c r="U986" s="159"/>
      <c r="V986" s="164"/>
      <c r="W986" s="159"/>
      <c r="X986" s="159"/>
      <c r="Y986" s="164"/>
      <c r="Z986" s="159"/>
      <c r="AA986" s="159"/>
      <c r="AB986" s="164"/>
      <c r="AC986" s="159"/>
      <c r="AD986" s="159"/>
      <c r="AE986" s="164"/>
      <c r="AF986" s="159"/>
      <c r="AG986" s="159"/>
      <c r="BI986" s="159"/>
      <c r="BJ986" s="159"/>
      <c r="BK986" s="159"/>
      <c r="BL986" s="159"/>
      <c r="BM986" s="159"/>
      <c r="BN986" s="159"/>
      <c r="BO986" s="159"/>
      <c r="BP986" s="159"/>
      <c r="BQ986" s="159"/>
      <c r="CS986" s="151"/>
      <c r="CT986" s="159"/>
      <c r="CU986" s="159"/>
      <c r="CV986" s="159"/>
      <c r="CY986" s="159"/>
      <c r="CZ986" s="159"/>
      <c r="DA986" s="170"/>
      <c r="DB986" s="184"/>
      <c r="DC986" s="170"/>
      <c r="DZ986" s="234"/>
      <c r="EA986" s="108"/>
    </row>
    <row r="987" spans="1:131" hidden="1" x14ac:dyDescent="0.2">
      <c r="A987" s="164"/>
      <c r="B987" s="164"/>
      <c r="C987" s="201"/>
      <c r="D987" s="108"/>
      <c r="E987" s="164"/>
      <c r="F987" s="164"/>
      <c r="G987" s="98"/>
      <c r="H987" s="105"/>
      <c r="I987" s="164"/>
      <c r="J987" s="98"/>
      <c r="K987" s="98"/>
      <c r="L987" s="164"/>
      <c r="M987" s="164"/>
      <c r="N987" s="164"/>
      <c r="O987" s="138"/>
      <c r="P987" s="105"/>
      <c r="Q987" s="169"/>
      <c r="R987" s="160"/>
      <c r="S987" s="105"/>
      <c r="T987" s="160"/>
      <c r="U987" s="160"/>
      <c r="V987" s="105"/>
      <c r="W987" s="160"/>
      <c r="X987" s="160"/>
      <c r="Y987" s="105"/>
      <c r="Z987" s="160"/>
      <c r="AA987" s="160"/>
      <c r="AB987" s="103"/>
      <c r="AC987" s="160"/>
      <c r="AD987" s="160"/>
      <c r="AE987" s="164"/>
      <c r="AF987" s="159"/>
      <c r="AG987" s="159"/>
      <c r="BI987" s="162"/>
      <c r="BJ987" s="158"/>
      <c r="BK987" s="162"/>
      <c r="BL987" s="138"/>
      <c r="BM987" s="160"/>
      <c r="BN987" s="176"/>
      <c r="BO987" s="158"/>
      <c r="BP987" s="160"/>
      <c r="BQ987" s="172"/>
      <c r="CS987" s="166"/>
      <c r="CT987" s="167"/>
      <c r="CU987" s="158"/>
      <c r="CV987" s="158"/>
      <c r="CY987" s="162"/>
      <c r="CZ987" s="162"/>
      <c r="DA987" s="170"/>
      <c r="DB987" s="184"/>
      <c r="DC987" s="170"/>
      <c r="DZ987" s="239"/>
      <c r="EA987" s="158"/>
    </row>
    <row r="988" spans="1:131" hidden="1" x14ac:dyDescent="0.2">
      <c r="A988" s="164"/>
      <c r="B988" s="164"/>
      <c r="C988" s="201"/>
      <c r="D988" s="164"/>
      <c r="E988" s="164"/>
      <c r="F988" s="164"/>
      <c r="G988" s="98"/>
      <c r="H988" s="105"/>
      <c r="I988" s="164"/>
      <c r="J988" s="98"/>
      <c r="K988" s="98"/>
      <c r="L988" s="164"/>
      <c r="M988" s="164"/>
      <c r="N988" s="164"/>
      <c r="O988" s="138"/>
      <c r="P988" s="105"/>
      <c r="Q988" s="169"/>
      <c r="R988" s="160"/>
      <c r="S988" s="105"/>
      <c r="T988" s="160"/>
      <c r="U988" s="160"/>
      <c r="V988" s="105"/>
      <c r="W988" s="160"/>
      <c r="X988" s="160"/>
      <c r="Y988" s="105"/>
      <c r="Z988" s="160"/>
      <c r="AA988" s="160"/>
      <c r="AB988" s="103"/>
      <c r="AC988" s="160"/>
      <c r="AD988" s="160"/>
      <c r="AE988" s="164"/>
      <c r="AF988" s="159"/>
      <c r="AG988" s="159"/>
      <c r="BI988" s="162"/>
      <c r="BJ988" s="158"/>
      <c r="BK988" s="162"/>
      <c r="BL988" s="138"/>
      <c r="BM988" s="160"/>
      <c r="BN988" s="176"/>
      <c r="BO988" s="158"/>
      <c r="BP988" s="160"/>
      <c r="BQ988" s="172"/>
      <c r="CS988" s="151"/>
      <c r="CT988" s="99"/>
      <c r="CU988" s="158"/>
      <c r="CV988" s="158"/>
      <c r="CY988" s="162"/>
      <c r="CZ988" s="162"/>
      <c r="DA988" s="170"/>
      <c r="DB988" s="184"/>
      <c r="DC988" s="170"/>
      <c r="DZ988" s="239"/>
      <c r="EA988" s="158"/>
    </row>
    <row r="989" spans="1:131" hidden="1" x14ac:dyDescent="0.2">
      <c r="A989" s="164"/>
      <c r="B989" s="164"/>
      <c r="C989" s="201"/>
      <c r="D989" s="164"/>
      <c r="E989" s="164"/>
      <c r="F989" s="164"/>
      <c r="G989" s="98"/>
      <c r="H989" s="105"/>
      <c r="I989" s="164"/>
      <c r="J989" s="98"/>
      <c r="K989" s="98"/>
      <c r="L989" s="164"/>
      <c r="M989" s="164"/>
      <c r="N989" s="164"/>
      <c r="O989" s="138"/>
      <c r="P989" s="105"/>
      <c r="Q989" s="169"/>
      <c r="R989" s="160"/>
      <c r="S989" s="105"/>
      <c r="T989" s="160"/>
      <c r="U989" s="160"/>
      <c r="V989" s="105"/>
      <c r="W989" s="160"/>
      <c r="X989" s="160"/>
      <c r="Y989" s="105"/>
      <c r="Z989" s="160"/>
      <c r="AA989" s="160"/>
      <c r="AB989" s="103"/>
      <c r="AC989" s="160"/>
      <c r="AD989" s="160"/>
      <c r="AE989" s="164"/>
      <c r="AF989" s="159"/>
      <c r="AG989" s="159"/>
      <c r="BI989" s="162"/>
      <c r="BJ989" s="158"/>
      <c r="BK989" s="162"/>
      <c r="BL989" s="138"/>
      <c r="BM989" s="160"/>
      <c r="BN989" s="176"/>
      <c r="BO989" s="158"/>
      <c r="BP989" s="160"/>
      <c r="BQ989" s="172"/>
      <c r="CS989" s="166"/>
      <c r="CT989" s="168"/>
      <c r="CU989" s="158"/>
      <c r="CV989" s="158"/>
      <c r="CY989" s="162"/>
      <c r="CZ989" s="162"/>
      <c r="DA989" s="170"/>
      <c r="DB989" s="184"/>
      <c r="DC989" s="170"/>
      <c r="DZ989" s="239"/>
      <c r="EA989" s="158"/>
    </row>
    <row r="990" spans="1:131" hidden="1" x14ac:dyDescent="0.2">
      <c r="A990" s="164"/>
      <c r="B990" s="164"/>
      <c r="C990" s="201"/>
      <c r="D990" s="164"/>
      <c r="E990" s="164"/>
      <c r="F990" s="164"/>
      <c r="G990" s="98"/>
      <c r="H990" s="105"/>
      <c r="I990" s="164"/>
      <c r="J990" s="98"/>
      <c r="K990" s="98"/>
      <c r="L990" s="164"/>
      <c r="M990" s="164"/>
      <c r="N990" s="164"/>
      <c r="O990" s="138"/>
      <c r="P990" s="105"/>
      <c r="Q990" s="169"/>
      <c r="R990" s="160"/>
      <c r="S990" s="105"/>
      <c r="T990" s="160"/>
      <c r="U990" s="160"/>
      <c r="V990" s="105"/>
      <c r="W990" s="160"/>
      <c r="X990" s="160"/>
      <c r="Y990" s="105"/>
      <c r="Z990" s="160"/>
      <c r="AA990" s="160"/>
      <c r="AB990" s="103"/>
      <c r="AC990" s="160"/>
      <c r="AD990" s="160"/>
      <c r="AE990" s="164"/>
      <c r="AF990" s="159"/>
      <c r="AG990" s="159"/>
      <c r="BI990" s="162"/>
      <c r="BJ990" s="158"/>
      <c r="BK990" s="162"/>
      <c r="BL990" s="138"/>
      <c r="BM990" s="160"/>
      <c r="BN990" s="176"/>
      <c r="BO990" s="158"/>
      <c r="BP990" s="160"/>
      <c r="BQ990" s="172"/>
      <c r="CS990" s="166"/>
      <c r="CT990" s="168"/>
      <c r="CU990" s="158"/>
      <c r="CV990" s="158"/>
      <c r="CY990" s="162"/>
      <c r="CZ990" s="162"/>
      <c r="DA990" s="170"/>
      <c r="DB990" s="184"/>
      <c r="DC990" s="170"/>
      <c r="DZ990" s="239"/>
      <c r="EA990" s="158"/>
    </row>
    <row r="991" spans="1:131" hidden="1" x14ac:dyDescent="0.2">
      <c r="A991" s="164"/>
      <c r="B991" s="164"/>
      <c r="C991" s="201"/>
      <c r="D991" s="164"/>
      <c r="E991" s="164"/>
      <c r="F991" s="164"/>
      <c r="G991" s="98"/>
      <c r="H991" s="105"/>
      <c r="I991" s="164"/>
      <c r="J991" s="98"/>
      <c r="K991" s="98"/>
      <c r="L991" s="164"/>
      <c r="M991" s="164"/>
      <c r="N991" s="164"/>
      <c r="O991" s="138"/>
      <c r="P991" s="105"/>
      <c r="Q991" s="169"/>
      <c r="R991" s="160"/>
      <c r="S991" s="105"/>
      <c r="T991" s="160"/>
      <c r="U991" s="160"/>
      <c r="V991" s="105"/>
      <c r="W991" s="160"/>
      <c r="X991" s="160"/>
      <c r="Y991" s="105"/>
      <c r="Z991" s="160"/>
      <c r="AA991" s="160"/>
      <c r="AB991" s="103"/>
      <c r="AC991" s="160"/>
      <c r="AD991" s="160"/>
      <c r="AE991" s="164"/>
      <c r="AF991" s="159"/>
      <c r="AG991" s="159"/>
      <c r="BI991" s="162"/>
      <c r="BJ991" s="158"/>
      <c r="BK991" s="162"/>
      <c r="BL991" s="138"/>
      <c r="BM991" s="160"/>
      <c r="BN991" s="176"/>
      <c r="BO991" s="158"/>
      <c r="BP991" s="160"/>
      <c r="BQ991" s="172"/>
      <c r="CS991" s="166"/>
      <c r="CT991" s="167"/>
      <c r="CU991" s="158"/>
      <c r="CV991" s="158"/>
      <c r="CY991" s="162"/>
      <c r="CZ991" s="162"/>
      <c r="DA991" s="170"/>
      <c r="DB991" s="184"/>
      <c r="DC991" s="170"/>
      <c r="DZ991" s="239"/>
      <c r="EA991" s="158"/>
    </row>
    <row r="992" spans="1:131" hidden="1" x14ac:dyDescent="0.2">
      <c r="A992" s="164"/>
      <c r="B992" s="164"/>
      <c r="C992" s="201"/>
      <c r="D992" s="164"/>
      <c r="E992" s="164"/>
      <c r="F992" s="108"/>
      <c r="G992" s="98"/>
      <c r="H992" s="105"/>
      <c r="I992" s="164"/>
      <c r="J992" s="98"/>
      <c r="K992" s="98"/>
      <c r="L992" s="164"/>
      <c r="M992" s="164"/>
      <c r="N992" s="164"/>
      <c r="O992" s="138"/>
      <c r="P992" s="105"/>
      <c r="Q992" s="169"/>
      <c r="R992" s="160"/>
      <c r="S992" s="105"/>
      <c r="T992" s="160"/>
      <c r="U992" s="160"/>
      <c r="V992" s="105"/>
      <c r="W992" s="160"/>
      <c r="X992" s="160"/>
      <c r="Y992" s="105"/>
      <c r="Z992" s="160"/>
      <c r="AA992" s="160"/>
      <c r="AB992" s="103"/>
      <c r="AC992" s="160"/>
      <c r="AD992" s="160"/>
      <c r="AE992" s="164"/>
      <c r="AF992" s="159"/>
      <c r="AG992" s="159"/>
      <c r="BI992" s="162"/>
      <c r="BJ992" s="158"/>
      <c r="BK992" s="162"/>
      <c r="BL992" s="138"/>
      <c r="BM992" s="160"/>
      <c r="BN992" s="176"/>
      <c r="BO992" s="158"/>
      <c r="BP992" s="160"/>
      <c r="BQ992" s="172"/>
      <c r="CS992" s="166"/>
      <c r="CT992" s="99"/>
      <c r="CU992" s="158"/>
      <c r="CV992" s="158"/>
      <c r="CY992" s="162"/>
      <c r="CZ992" s="162"/>
      <c r="DA992" s="170"/>
      <c r="DB992" s="184"/>
      <c r="DC992" s="170"/>
      <c r="DZ992" s="239"/>
      <c r="EA992" s="158"/>
    </row>
    <row r="993" spans="1:131" hidden="1" x14ac:dyDescent="0.2">
      <c r="A993" s="164"/>
      <c r="B993" s="164"/>
      <c r="C993" s="201"/>
      <c r="D993" s="164"/>
      <c r="E993" s="164"/>
      <c r="F993" s="164"/>
      <c r="G993" s="98"/>
      <c r="H993" s="105"/>
      <c r="I993" s="164"/>
      <c r="J993" s="98"/>
      <c r="K993" s="98"/>
      <c r="L993" s="164"/>
      <c r="M993" s="164"/>
      <c r="N993" s="164"/>
      <c r="O993" s="138"/>
      <c r="P993" s="105"/>
      <c r="Q993" s="169"/>
      <c r="R993" s="160"/>
      <c r="S993" s="105"/>
      <c r="T993" s="160"/>
      <c r="U993" s="160"/>
      <c r="V993" s="105"/>
      <c r="W993" s="160"/>
      <c r="X993" s="160"/>
      <c r="Y993" s="105"/>
      <c r="Z993" s="160"/>
      <c r="AA993" s="160"/>
      <c r="AB993" s="103"/>
      <c r="AC993" s="160"/>
      <c r="AD993" s="160"/>
      <c r="AE993" s="164"/>
      <c r="AF993" s="159"/>
      <c r="AG993" s="159"/>
      <c r="BI993" s="162"/>
      <c r="BJ993" s="158"/>
      <c r="BK993" s="162"/>
      <c r="BL993" s="138"/>
      <c r="BM993" s="160"/>
      <c r="BN993" s="176"/>
      <c r="BO993" s="158"/>
      <c r="BP993" s="160"/>
      <c r="BQ993" s="172"/>
      <c r="CS993" s="166"/>
      <c r="CT993" s="167"/>
      <c r="CU993" s="158"/>
      <c r="CV993" s="158"/>
      <c r="CY993" s="162"/>
      <c r="CZ993" s="162"/>
      <c r="DA993" s="170"/>
      <c r="DB993" s="184"/>
      <c r="DC993" s="170"/>
      <c r="DZ993" s="239"/>
      <c r="EA993" s="158"/>
    </row>
    <row r="994" spans="1:131" hidden="1" x14ac:dyDescent="0.2">
      <c r="A994" s="200"/>
      <c r="B994" s="164"/>
      <c r="C994" s="203"/>
      <c r="D994" s="108"/>
      <c r="E994" s="164"/>
      <c r="F994" s="164"/>
      <c r="G994" s="98"/>
      <c r="H994" s="105"/>
      <c r="I994" s="164"/>
      <c r="J994" s="98"/>
      <c r="K994" s="98"/>
      <c r="L994" s="164"/>
      <c r="M994" s="164"/>
      <c r="N994" s="164"/>
      <c r="O994" s="138"/>
      <c r="P994" s="105"/>
      <c r="Q994" s="169"/>
      <c r="R994" s="160"/>
      <c r="S994" s="105"/>
      <c r="T994" s="160"/>
      <c r="U994" s="160"/>
      <c r="V994" s="105"/>
      <c r="W994" s="160"/>
      <c r="X994" s="160"/>
      <c r="Y994" s="105"/>
      <c r="Z994" s="160"/>
      <c r="AA994" s="160"/>
      <c r="AB994" s="103"/>
      <c r="AC994" s="160"/>
      <c r="AD994" s="160"/>
      <c r="AE994" s="164"/>
      <c r="AF994" s="159"/>
      <c r="AG994" s="159"/>
      <c r="BI994" s="162"/>
      <c r="BJ994" s="158"/>
      <c r="BK994" s="162"/>
      <c r="BL994" s="138"/>
      <c r="BM994" s="160"/>
      <c r="BN994" s="176"/>
      <c r="BO994" s="158"/>
      <c r="BP994" s="160"/>
      <c r="BQ994" s="172"/>
      <c r="CS994" s="166"/>
      <c r="CT994" s="168"/>
      <c r="CU994" s="158"/>
      <c r="CV994" s="158"/>
      <c r="CY994" s="162"/>
      <c r="CZ994" s="162"/>
      <c r="DA994" s="170"/>
      <c r="DB994" s="184"/>
      <c r="DC994" s="170"/>
      <c r="DZ994" s="239"/>
      <c r="EA994" s="158"/>
    </row>
    <row r="995" spans="1:131" hidden="1" x14ac:dyDescent="0.2">
      <c r="A995" s="200"/>
      <c r="B995" s="164"/>
      <c r="C995" s="201"/>
      <c r="D995" s="164"/>
      <c r="E995" s="164"/>
      <c r="F995" s="164"/>
      <c r="G995" s="98"/>
      <c r="H995" s="105"/>
      <c r="I995" s="164"/>
      <c r="J995" s="98"/>
      <c r="K995" s="98"/>
      <c r="L995" s="164"/>
      <c r="M995" s="164"/>
      <c r="N995" s="164"/>
      <c r="O995" s="138"/>
      <c r="P995" s="105"/>
      <c r="Q995" s="169"/>
      <c r="R995" s="160"/>
      <c r="S995" s="105"/>
      <c r="T995" s="160"/>
      <c r="U995" s="160"/>
      <c r="V995" s="105"/>
      <c r="W995" s="160"/>
      <c r="X995" s="160"/>
      <c r="Y995" s="105"/>
      <c r="Z995" s="160"/>
      <c r="AA995" s="160"/>
      <c r="AB995" s="103"/>
      <c r="AC995" s="160"/>
      <c r="AD995" s="160"/>
      <c r="AE995" s="164"/>
      <c r="AF995" s="159"/>
      <c r="AG995" s="159"/>
      <c r="BI995" s="162"/>
      <c r="BJ995" s="158"/>
      <c r="BK995" s="162"/>
      <c r="BL995" s="138"/>
      <c r="BM995" s="160"/>
      <c r="BN995" s="176"/>
      <c r="BO995" s="158"/>
      <c r="BP995" s="160"/>
      <c r="BQ995" s="172"/>
      <c r="CS995" s="166"/>
      <c r="CT995" s="167"/>
      <c r="CU995" s="158"/>
      <c r="CV995" s="158"/>
      <c r="CY995" s="162"/>
      <c r="CZ995" s="162"/>
      <c r="DA995" s="170"/>
      <c r="DB995" s="184"/>
      <c r="DC995" s="170"/>
      <c r="DZ995" s="239"/>
      <c r="EA995" s="158"/>
    </row>
    <row r="996" spans="1:131" hidden="1" x14ac:dyDescent="0.2">
      <c r="A996" s="164"/>
      <c r="B996" s="164"/>
      <c r="C996" s="201"/>
      <c r="D996" s="164"/>
      <c r="E996" s="164"/>
      <c r="F996" s="164"/>
      <c r="G996" s="98"/>
      <c r="H996" s="105"/>
      <c r="I996" s="164"/>
      <c r="J996" s="98"/>
      <c r="K996" s="98"/>
      <c r="L996" s="164"/>
      <c r="M996" s="164"/>
      <c r="N996" s="164"/>
      <c r="O996" s="138"/>
      <c r="P996" s="105"/>
      <c r="Q996" s="169"/>
      <c r="R996" s="160"/>
      <c r="S996" s="105"/>
      <c r="T996" s="160"/>
      <c r="U996" s="160"/>
      <c r="V996" s="105"/>
      <c r="W996" s="160"/>
      <c r="X996" s="160"/>
      <c r="Y996" s="105"/>
      <c r="Z996" s="160"/>
      <c r="AA996" s="160"/>
      <c r="AB996" s="103"/>
      <c r="AC996" s="160"/>
      <c r="AD996" s="160"/>
      <c r="AE996" s="164"/>
      <c r="AF996" s="159"/>
      <c r="AG996" s="159"/>
      <c r="BI996" s="162"/>
      <c r="BJ996" s="158"/>
      <c r="BK996" s="162"/>
      <c r="BL996" s="138"/>
      <c r="BM996" s="160"/>
      <c r="BN996" s="176"/>
      <c r="BO996" s="158"/>
      <c r="BP996" s="160"/>
      <c r="BQ996" s="172"/>
      <c r="CS996" s="166"/>
      <c r="CT996" s="167"/>
      <c r="CU996" s="158"/>
      <c r="CV996" s="158"/>
      <c r="CY996" s="138"/>
      <c r="CZ996" s="138"/>
      <c r="DA996" s="170"/>
      <c r="DB996" s="184"/>
      <c r="DC996" s="170"/>
      <c r="DZ996" s="239"/>
      <c r="EA996" s="158"/>
    </row>
    <row r="997" spans="1:131" hidden="1" x14ac:dyDescent="0.2">
      <c r="A997" s="164"/>
      <c r="B997" s="164"/>
      <c r="C997" s="201"/>
      <c r="D997" s="164"/>
      <c r="E997" s="164"/>
      <c r="F997" s="164"/>
      <c r="G997" s="98"/>
      <c r="H997" s="105"/>
      <c r="I997" s="164"/>
      <c r="J997" s="98"/>
      <c r="K997" s="98"/>
      <c r="L997" s="164"/>
      <c r="M997" s="164"/>
      <c r="N997" s="164"/>
      <c r="O997" s="138"/>
      <c r="P997" s="105"/>
      <c r="Q997" s="169"/>
      <c r="R997" s="160"/>
      <c r="S997" s="105"/>
      <c r="T997" s="160"/>
      <c r="U997" s="160"/>
      <c r="V997" s="105"/>
      <c r="W997" s="160"/>
      <c r="X997" s="160"/>
      <c r="Y997" s="105"/>
      <c r="Z997" s="160"/>
      <c r="AA997" s="160"/>
      <c r="AB997" s="103"/>
      <c r="AC997" s="160"/>
      <c r="AD997" s="160"/>
      <c r="AE997" s="164"/>
      <c r="AF997" s="159"/>
      <c r="AG997" s="159"/>
      <c r="BI997" s="162"/>
      <c r="BJ997" s="158"/>
      <c r="BK997" s="162"/>
      <c r="BL997" s="138"/>
      <c r="BM997" s="160"/>
      <c r="BN997" s="176"/>
      <c r="BO997" s="158"/>
      <c r="BP997" s="160"/>
      <c r="BQ997" s="172"/>
      <c r="CS997" s="197"/>
      <c r="CT997" s="168"/>
      <c r="CU997" s="158"/>
      <c r="CV997" s="158"/>
      <c r="CY997" s="138"/>
      <c r="CZ997" s="138"/>
      <c r="DA997" s="170"/>
      <c r="DB997" s="184"/>
      <c r="DC997" s="170"/>
      <c r="DZ997" s="239"/>
      <c r="EA997" s="158"/>
    </row>
    <row r="998" spans="1:131" hidden="1" x14ac:dyDescent="0.2">
      <c r="A998" s="164"/>
      <c r="B998" s="164"/>
      <c r="C998" s="203"/>
      <c r="D998" s="108"/>
      <c r="E998" s="164"/>
      <c r="F998" s="164"/>
      <c r="G998" s="98"/>
      <c r="H998" s="105"/>
      <c r="I998" s="164"/>
      <c r="J998" s="98"/>
      <c r="K998" s="98"/>
      <c r="L998" s="164"/>
      <c r="M998" s="164"/>
      <c r="N998" s="164"/>
      <c r="O998" s="138"/>
      <c r="P998" s="105"/>
      <c r="Q998" s="169"/>
      <c r="R998" s="160"/>
      <c r="S998" s="105"/>
      <c r="T998" s="160"/>
      <c r="U998" s="160"/>
      <c r="V998" s="105"/>
      <c r="W998" s="160"/>
      <c r="X998" s="160"/>
      <c r="Y998" s="105"/>
      <c r="Z998" s="160"/>
      <c r="AA998" s="160"/>
      <c r="AB998" s="103"/>
      <c r="AC998" s="160"/>
      <c r="AD998" s="160"/>
      <c r="AE998" s="164"/>
      <c r="AF998" s="159"/>
      <c r="AG998" s="159"/>
      <c r="BI998" s="162"/>
      <c r="BJ998" s="158"/>
      <c r="BK998" s="162"/>
      <c r="BL998" s="138"/>
      <c r="BM998" s="160"/>
      <c r="BN998" s="176"/>
      <c r="BO998" s="158"/>
      <c r="BP998" s="160"/>
      <c r="BQ998" s="172"/>
      <c r="CS998" s="166"/>
      <c r="CT998" s="106"/>
      <c r="CU998" s="158"/>
      <c r="CV998" s="158"/>
      <c r="CY998" s="164"/>
      <c r="CZ998" s="159"/>
      <c r="DA998" s="170"/>
      <c r="DB998" s="184"/>
      <c r="DC998" s="170"/>
      <c r="DZ998" s="239"/>
      <c r="EA998" s="157"/>
    </row>
    <row r="999" spans="1:131" hidden="1" x14ac:dyDescent="0.2">
      <c r="A999" s="164"/>
      <c r="B999" s="164"/>
      <c r="C999" s="203"/>
      <c r="D999" s="164"/>
      <c r="E999" s="164"/>
      <c r="F999" s="164"/>
      <c r="G999" s="98"/>
      <c r="H999" s="105"/>
      <c r="I999" s="164"/>
      <c r="J999" s="98"/>
      <c r="K999" s="98"/>
      <c r="L999" s="164"/>
      <c r="M999" s="164"/>
      <c r="N999" s="164"/>
      <c r="O999" s="138"/>
      <c r="P999" s="105"/>
      <c r="Q999" s="169"/>
      <c r="R999" s="160"/>
      <c r="S999" s="105"/>
      <c r="T999" s="160"/>
      <c r="U999" s="160"/>
      <c r="V999" s="105"/>
      <c r="W999" s="160"/>
      <c r="X999" s="160"/>
      <c r="Y999" s="105"/>
      <c r="Z999" s="160"/>
      <c r="AA999" s="160"/>
      <c r="AB999" s="103"/>
      <c r="AC999" s="160"/>
      <c r="AD999" s="160"/>
      <c r="AE999" s="164"/>
      <c r="AF999" s="159"/>
      <c r="AG999" s="159"/>
      <c r="BI999" s="162"/>
      <c r="BJ999" s="158"/>
      <c r="BK999" s="162"/>
      <c r="BL999" s="138"/>
      <c r="BM999" s="160"/>
      <c r="BN999" s="176"/>
      <c r="BO999" s="158"/>
      <c r="BP999" s="160"/>
      <c r="BQ999" s="172"/>
      <c r="CS999" s="166"/>
      <c r="CT999" s="167"/>
      <c r="CU999" s="158"/>
      <c r="CV999" s="158"/>
      <c r="CY999" s="162"/>
      <c r="CZ999" s="162"/>
      <c r="DA999" s="170"/>
      <c r="DB999" s="184"/>
      <c r="DC999" s="170"/>
      <c r="DZ999" s="239"/>
      <c r="EA999" s="158"/>
    </row>
    <row r="1000" spans="1:131" hidden="1" x14ac:dyDescent="0.2">
      <c r="A1000" s="164"/>
      <c r="B1000" s="164"/>
      <c r="C1000" s="203"/>
      <c r="D1000" s="164"/>
      <c r="E1000" s="164"/>
      <c r="F1000" s="164"/>
      <c r="G1000" s="98"/>
      <c r="H1000" s="105"/>
      <c r="I1000" s="164"/>
      <c r="J1000" s="98"/>
      <c r="K1000" s="98"/>
      <c r="L1000" s="164"/>
      <c r="M1000" s="164"/>
      <c r="N1000" s="164"/>
      <c r="O1000" s="138"/>
      <c r="P1000" s="105"/>
      <c r="Q1000" s="169"/>
      <c r="R1000" s="160"/>
      <c r="S1000" s="105"/>
      <c r="T1000" s="160"/>
      <c r="U1000" s="160"/>
      <c r="V1000" s="105"/>
      <c r="W1000" s="160"/>
      <c r="X1000" s="160"/>
      <c r="Y1000" s="105"/>
      <c r="Z1000" s="160"/>
      <c r="AA1000" s="160"/>
      <c r="AB1000" s="103"/>
      <c r="AC1000" s="160"/>
      <c r="AD1000" s="160"/>
      <c r="AE1000" s="164"/>
      <c r="AF1000" s="159"/>
      <c r="AG1000" s="159"/>
      <c r="BI1000" s="162"/>
      <c r="BJ1000" s="158"/>
      <c r="BK1000" s="162"/>
      <c r="BL1000" s="138"/>
      <c r="BM1000" s="160"/>
      <c r="BN1000" s="176"/>
      <c r="BO1000" s="158"/>
      <c r="BP1000" s="160"/>
      <c r="BQ1000" s="172"/>
      <c r="CS1000" s="166"/>
      <c r="CT1000" s="168"/>
      <c r="CU1000" s="158"/>
      <c r="CV1000" s="158"/>
      <c r="CY1000" s="162"/>
      <c r="CZ1000" s="162"/>
      <c r="DA1000" s="170"/>
      <c r="DB1000" s="184"/>
      <c r="DC1000" s="170"/>
      <c r="DZ1000" s="239"/>
      <c r="EA1000" s="158"/>
    </row>
    <row r="1001" spans="1:131" hidden="1" x14ac:dyDescent="0.2">
      <c r="A1001" s="164"/>
      <c r="B1001" s="164"/>
      <c r="C1001" s="203"/>
      <c r="D1001" s="108"/>
      <c r="E1001" s="164"/>
      <c r="F1001" s="164"/>
      <c r="G1001" s="98"/>
      <c r="H1001" s="105"/>
      <c r="I1001" s="164"/>
      <c r="J1001" s="98"/>
      <c r="K1001" s="98"/>
      <c r="L1001" s="164"/>
      <c r="M1001" s="164"/>
      <c r="N1001" s="164"/>
      <c r="O1001" s="138"/>
      <c r="P1001" s="105"/>
      <c r="Q1001" s="169"/>
      <c r="R1001" s="160"/>
      <c r="S1001" s="105"/>
      <c r="T1001" s="160"/>
      <c r="U1001" s="160"/>
      <c r="V1001" s="105"/>
      <c r="W1001" s="160"/>
      <c r="X1001" s="160"/>
      <c r="Y1001" s="105"/>
      <c r="Z1001" s="160"/>
      <c r="AA1001" s="160"/>
      <c r="AB1001" s="103"/>
      <c r="AC1001" s="160"/>
      <c r="AD1001" s="160"/>
      <c r="AE1001" s="164"/>
      <c r="AF1001" s="159"/>
      <c r="AG1001" s="159"/>
      <c r="BI1001" s="162"/>
      <c r="BJ1001" s="158"/>
      <c r="BK1001" s="162"/>
      <c r="BL1001" s="138"/>
      <c r="BM1001" s="160"/>
      <c r="BN1001" s="176"/>
      <c r="BO1001" s="158"/>
      <c r="BP1001" s="160"/>
      <c r="BQ1001" s="172"/>
      <c r="CS1001" s="166"/>
      <c r="CT1001" s="168"/>
      <c r="CU1001" s="158"/>
      <c r="CV1001" s="158"/>
      <c r="CY1001" s="162"/>
      <c r="CZ1001" s="162"/>
      <c r="DA1001" s="170"/>
      <c r="DB1001" s="184"/>
      <c r="DC1001" s="170"/>
      <c r="DZ1001" s="239"/>
      <c r="EA1001" s="158"/>
    </row>
    <row r="1002" spans="1:131" hidden="1" x14ac:dyDescent="0.2">
      <c r="A1002" s="164"/>
      <c r="B1002" s="164"/>
      <c r="C1002" s="201"/>
      <c r="D1002" s="164"/>
      <c r="E1002" s="164"/>
      <c r="F1002" s="164"/>
      <c r="G1002" s="98"/>
      <c r="H1002" s="105"/>
      <c r="I1002" s="164"/>
      <c r="J1002" s="98"/>
      <c r="K1002" s="98"/>
      <c r="L1002" s="164"/>
      <c r="M1002" s="164"/>
      <c r="N1002" s="164"/>
      <c r="O1002" s="138"/>
      <c r="P1002" s="105"/>
      <c r="Q1002" s="169"/>
      <c r="R1002" s="160"/>
      <c r="S1002" s="105"/>
      <c r="T1002" s="160"/>
      <c r="U1002" s="160"/>
      <c r="V1002" s="105"/>
      <c r="W1002" s="160"/>
      <c r="X1002" s="160"/>
      <c r="Y1002" s="105"/>
      <c r="Z1002" s="160"/>
      <c r="AA1002" s="160"/>
      <c r="AB1002" s="103"/>
      <c r="AC1002" s="160"/>
      <c r="AD1002" s="160"/>
      <c r="AE1002" s="164"/>
      <c r="AF1002" s="159"/>
      <c r="AG1002" s="159"/>
      <c r="BI1002" s="162"/>
      <c r="BJ1002" s="158"/>
      <c r="BK1002" s="162"/>
      <c r="BL1002" s="138"/>
      <c r="BM1002" s="160"/>
      <c r="BN1002" s="176"/>
      <c r="BO1002" s="158"/>
      <c r="BP1002" s="160"/>
      <c r="BQ1002" s="172"/>
      <c r="CS1002" s="166"/>
      <c r="CT1002" s="167"/>
      <c r="CU1002" s="158"/>
      <c r="CV1002" s="158"/>
      <c r="CY1002" s="162"/>
      <c r="CZ1002" s="162"/>
      <c r="DA1002" s="170"/>
      <c r="DB1002" s="184"/>
      <c r="DC1002" s="170"/>
      <c r="DZ1002" s="239"/>
      <c r="EA1002" s="158"/>
    </row>
    <row r="1003" spans="1:131" hidden="1" x14ac:dyDescent="0.2">
      <c r="A1003" s="164"/>
      <c r="B1003" s="164"/>
      <c r="C1003" s="201"/>
      <c r="D1003" s="164"/>
      <c r="E1003" s="164"/>
      <c r="F1003" s="164"/>
      <c r="G1003" s="98"/>
      <c r="H1003" s="105"/>
      <c r="I1003" s="164"/>
      <c r="J1003" s="98"/>
      <c r="K1003" s="98"/>
      <c r="L1003" s="164"/>
      <c r="M1003" s="164"/>
      <c r="N1003" s="164"/>
      <c r="O1003" s="138"/>
      <c r="P1003" s="105"/>
      <c r="Q1003" s="169"/>
      <c r="R1003" s="160"/>
      <c r="S1003" s="105"/>
      <c r="T1003" s="160"/>
      <c r="U1003" s="160"/>
      <c r="V1003" s="105"/>
      <c r="W1003" s="160"/>
      <c r="X1003" s="160"/>
      <c r="Y1003" s="105"/>
      <c r="Z1003" s="160"/>
      <c r="AA1003" s="160"/>
      <c r="AB1003" s="103"/>
      <c r="AC1003" s="160"/>
      <c r="AD1003" s="160"/>
      <c r="AE1003" s="164"/>
      <c r="AF1003" s="159"/>
      <c r="AG1003" s="159"/>
      <c r="BI1003" s="162"/>
      <c r="BJ1003" s="158"/>
      <c r="BK1003" s="162"/>
      <c r="BL1003" s="138"/>
      <c r="BM1003" s="160"/>
      <c r="BN1003" s="176"/>
      <c r="BO1003" s="158"/>
      <c r="BP1003" s="160"/>
      <c r="BQ1003" s="172"/>
      <c r="CS1003" s="269"/>
      <c r="CT1003" s="99"/>
      <c r="CU1003" s="158"/>
      <c r="CV1003" s="158"/>
      <c r="CY1003" s="162"/>
      <c r="CZ1003" s="162"/>
      <c r="DA1003" s="170"/>
      <c r="DB1003" s="184"/>
      <c r="DC1003" s="170"/>
      <c r="DZ1003" s="239"/>
      <c r="EA1003" s="158"/>
    </row>
    <row r="1004" spans="1:131" hidden="1" x14ac:dyDescent="0.2">
      <c r="A1004" s="164"/>
      <c r="B1004" s="164"/>
      <c r="C1004" s="201"/>
      <c r="D1004" s="164"/>
      <c r="E1004" s="164"/>
      <c r="F1004" s="164"/>
      <c r="G1004" s="98"/>
      <c r="H1004" s="105"/>
      <c r="I1004" s="164"/>
      <c r="J1004" s="98"/>
      <c r="K1004" s="98"/>
      <c r="L1004" s="164"/>
      <c r="M1004" s="164"/>
      <c r="N1004" s="164"/>
      <c r="O1004" s="138"/>
      <c r="P1004" s="105"/>
      <c r="Q1004" s="169"/>
      <c r="R1004" s="160"/>
      <c r="S1004" s="105"/>
      <c r="T1004" s="160"/>
      <c r="U1004" s="160"/>
      <c r="V1004" s="105"/>
      <c r="W1004" s="160"/>
      <c r="X1004" s="160"/>
      <c r="Y1004" s="105"/>
      <c r="Z1004" s="160"/>
      <c r="AA1004" s="160"/>
      <c r="AB1004" s="103"/>
      <c r="AC1004" s="160"/>
      <c r="AD1004" s="160"/>
      <c r="AE1004" s="164"/>
      <c r="AF1004" s="159"/>
      <c r="AG1004" s="159"/>
      <c r="BI1004" s="162"/>
      <c r="BJ1004" s="158"/>
      <c r="BK1004" s="162"/>
      <c r="BL1004" s="138"/>
      <c r="BM1004" s="160"/>
      <c r="BN1004" s="176"/>
      <c r="BO1004" s="158"/>
      <c r="BP1004" s="160"/>
      <c r="BQ1004" s="172"/>
      <c r="CS1004" s="166"/>
      <c r="CT1004" s="167"/>
      <c r="CU1004" s="158"/>
      <c r="CV1004" s="158"/>
      <c r="CY1004" s="164"/>
      <c r="CZ1004" s="159"/>
      <c r="DA1004" s="170"/>
      <c r="DB1004" s="184"/>
      <c r="DC1004" s="170"/>
      <c r="DZ1004" s="239"/>
      <c r="EA1004" s="158"/>
    </row>
    <row r="1005" spans="1:131" hidden="1" x14ac:dyDescent="0.2">
      <c r="A1005" s="164"/>
      <c r="B1005" s="164"/>
      <c r="C1005" s="201"/>
      <c r="D1005" s="164"/>
      <c r="E1005" s="164"/>
      <c r="F1005" s="164"/>
      <c r="G1005" s="98"/>
      <c r="H1005" s="105"/>
      <c r="I1005" s="164"/>
      <c r="J1005" s="98"/>
      <c r="K1005" s="98"/>
      <c r="L1005" s="164"/>
      <c r="M1005" s="164"/>
      <c r="N1005" s="164"/>
      <c r="O1005" s="138"/>
      <c r="P1005" s="105"/>
      <c r="Q1005" s="169"/>
      <c r="R1005" s="160"/>
      <c r="S1005" s="105"/>
      <c r="T1005" s="160"/>
      <c r="U1005" s="160"/>
      <c r="V1005" s="105"/>
      <c r="W1005" s="160"/>
      <c r="X1005" s="160"/>
      <c r="Y1005" s="105"/>
      <c r="Z1005" s="160"/>
      <c r="AA1005" s="160"/>
      <c r="AB1005" s="103"/>
      <c r="AC1005" s="160"/>
      <c r="AD1005" s="160"/>
      <c r="AE1005" s="164"/>
      <c r="AF1005" s="159"/>
      <c r="AG1005" s="159"/>
      <c r="BI1005" s="162"/>
      <c r="BJ1005" s="158"/>
      <c r="BK1005" s="162"/>
      <c r="BL1005" s="138"/>
      <c r="BM1005" s="160"/>
      <c r="BN1005" s="176"/>
      <c r="BO1005" s="158"/>
      <c r="BP1005" s="160"/>
      <c r="BQ1005" s="172"/>
      <c r="CS1005" s="166"/>
      <c r="CT1005" s="99"/>
      <c r="CU1005" s="158"/>
      <c r="CV1005" s="158"/>
      <c r="CY1005" s="162"/>
      <c r="CZ1005" s="162"/>
      <c r="DA1005" s="170"/>
      <c r="DB1005" s="184"/>
      <c r="DC1005" s="170"/>
      <c r="DZ1005" s="239"/>
      <c r="EA1005" s="158"/>
    </row>
    <row r="1006" spans="1:131" hidden="1" x14ac:dyDescent="0.2">
      <c r="A1006" s="164"/>
      <c r="B1006" s="164"/>
      <c r="C1006" s="201"/>
      <c r="D1006" s="164"/>
      <c r="E1006" s="164"/>
      <c r="F1006" s="164"/>
      <c r="G1006" s="98"/>
      <c r="H1006" s="105"/>
      <c r="I1006" s="164"/>
      <c r="J1006" s="98"/>
      <c r="K1006" s="98"/>
      <c r="L1006" s="164"/>
      <c r="M1006" s="164"/>
      <c r="N1006" s="164"/>
      <c r="O1006" s="138"/>
      <c r="P1006" s="105"/>
      <c r="Q1006" s="169"/>
      <c r="R1006" s="160"/>
      <c r="S1006" s="105"/>
      <c r="T1006" s="160"/>
      <c r="U1006" s="160"/>
      <c r="V1006" s="105"/>
      <c r="W1006" s="160"/>
      <c r="X1006" s="160"/>
      <c r="Y1006" s="105"/>
      <c r="Z1006" s="160"/>
      <c r="AA1006" s="160"/>
      <c r="AB1006" s="103"/>
      <c r="AC1006" s="160"/>
      <c r="AD1006" s="160"/>
      <c r="AE1006" s="164"/>
      <c r="AF1006" s="159"/>
      <c r="AG1006" s="159"/>
      <c r="BI1006" s="162"/>
      <c r="BJ1006" s="158"/>
      <c r="BK1006" s="162"/>
      <c r="BL1006" s="138"/>
      <c r="BM1006" s="160"/>
      <c r="BN1006" s="176"/>
      <c r="BO1006" s="158"/>
      <c r="BP1006" s="160"/>
      <c r="BQ1006" s="172"/>
      <c r="CS1006" s="166"/>
      <c r="CT1006" s="168"/>
      <c r="CU1006" s="158"/>
      <c r="CV1006" s="158"/>
      <c r="CY1006" s="162"/>
      <c r="CZ1006" s="162"/>
      <c r="DA1006" s="170"/>
      <c r="DB1006" s="184"/>
      <c r="DC1006" s="170"/>
      <c r="DZ1006" s="239"/>
      <c r="EA1006" s="158"/>
    </row>
    <row r="1007" spans="1:131" hidden="1" x14ac:dyDescent="0.2">
      <c r="A1007" s="164"/>
      <c r="B1007" s="164"/>
      <c r="C1007" s="201"/>
      <c r="D1007" s="164"/>
      <c r="E1007" s="164"/>
      <c r="F1007" s="164"/>
      <c r="G1007" s="98"/>
      <c r="H1007" s="105"/>
      <c r="I1007" s="164"/>
      <c r="J1007" s="98"/>
      <c r="K1007" s="98"/>
      <c r="L1007" s="164"/>
      <c r="M1007" s="164"/>
      <c r="N1007" s="164"/>
      <c r="O1007" s="138"/>
      <c r="P1007" s="105"/>
      <c r="Q1007" s="169"/>
      <c r="R1007" s="160"/>
      <c r="S1007" s="105"/>
      <c r="T1007" s="160"/>
      <c r="U1007" s="160"/>
      <c r="V1007" s="105"/>
      <c r="W1007" s="160"/>
      <c r="X1007" s="160"/>
      <c r="Y1007" s="105"/>
      <c r="Z1007" s="160"/>
      <c r="AA1007" s="160"/>
      <c r="AB1007" s="103"/>
      <c r="AC1007" s="160"/>
      <c r="AD1007" s="160"/>
      <c r="AE1007" s="164"/>
      <c r="AF1007" s="159"/>
      <c r="AG1007" s="159"/>
      <c r="BI1007" s="162"/>
      <c r="BJ1007" s="158"/>
      <c r="BK1007" s="162"/>
      <c r="BL1007" s="138"/>
      <c r="BM1007" s="160"/>
      <c r="BN1007" s="176"/>
      <c r="BO1007" s="158"/>
      <c r="BP1007" s="160"/>
      <c r="BQ1007" s="172"/>
      <c r="CS1007" s="166"/>
      <c r="CT1007" s="167"/>
      <c r="CU1007" s="158"/>
      <c r="CV1007" s="158"/>
      <c r="CY1007" s="162"/>
      <c r="CZ1007" s="162"/>
      <c r="DA1007" s="170"/>
      <c r="DB1007" s="184"/>
      <c r="DC1007" s="170"/>
      <c r="DZ1007" s="239"/>
      <c r="EA1007" s="158"/>
    </row>
    <row r="1008" spans="1:131" hidden="1" x14ac:dyDescent="0.2">
      <c r="A1008" s="164"/>
      <c r="B1008" s="164"/>
      <c r="C1008" s="201"/>
      <c r="D1008" s="164"/>
      <c r="E1008" s="164"/>
      <c r="F1008" s="164"/>
      <c r="G1008" s="98"/>
      <c r="H1008" s="105"/>
      <c r="I1008" s="164"/>
      <c r="J1008" s="98"/>
      <c r="K1008" s="98"/>
      <c r="L1008" s="164"/>
      <c r="M1008" s="164"/>
      <c r="N1008" s="164"/>
      <c r="O1008" s="138"/>
      <c r="P1008" s="105"/>
      <c r="Q1008" s="169"/>
      <c r="R1008" s="160"/>
      <c r="S1008" s="105"/>
      <c r="T1008" s="160"/>
      <c r="U1008" s="160"/>
      <c r="V1008" s="105"/>
      <c r="W1008" s="160"/>
      <c r="X1008" s="160"/>
      <c r="Y1008" s="105"/>
      <c r="Z1008" s="160"/>
      <c r="AA1008" s="160"/>
      <c r="AB1008" s="103"/>
      <c r="AC1008" s="160"/>
      <c r="AD1008" s="160"/>
      <c r="AE1008" s="164"/>
      <c r="AF1008" s="159"/>
      <c r="AG1008" s="159"/>
      <c r="BI1008" s="162"/>
      <c r="BJ1008" s="158"/>
      <c r="BK1008" s="162"/>
      <c r="BL1008" s="138"/>
      <c r="BM1008" s="160"/>
      <c r="BN1008" s="176"/>
      <c r="BO1008" s="158"/>
      <c r="BP1008" s="160"/>
      <c r="BQ1008" s="172"/>
      <c r="CS1008" s="166"/>
      <c r="CT1008" s="270"/>
      <c r="CU1008" s="158"/>
      <c r="CV1008" s="158"/>
      <c r="CY1008" s="190"/>
      <c r="CZ1008" s="159"/>
      <c r="DA1008" s="170"/>
      <c r="DB1008" s="184"/>
      <c r="DC1008" s="170"/>
      <c r="DZ1008" s="239"/>
      <c r="EA1008" s="158"/>
    </row>
    <row r="1009" spans="1:131" hidden="1" x14ac:dyDescent="0.2">
      <c r="A1009" s="164"/>
      <c r="B1009" s="164"/>
      <c r="C1009" s="201"/>
      <c r="D1009" s="164"/>
      <c r="E1009" s="164"/>
      <c r="F1009" s="164"/>
      <c r="G1009" s="98"/>
      <c r="H1009" s="105"/>
      <c r="I1009" s="164"/>
      <c r="J1009" s="98"/>
      <c r="K1009" s="98"/>
      <c r="L1009" s="164"/>
      <c r="M1009" s="164"/>
      <c r="N1009" s="164"/>
      <c r="O1009" s="138"/>
      <c r="P1009" s="105"/>
      <c r="Q1009" s="169"/>
      <c r="R1009" s="160"/>
      <c r="S1009" s="105"/>
      <c r="T1009" s="160"/>
      <c r="U1009" s="160"/>
      <c r="V1009" s="105"/>
      <c r="W1009" s="160"/>
      <c r="X1009" s="160"/>
      <c r="Y1009" s="105"/>
      <c r="Z1009" s="160"/>
      <c r="AA1009" s="160"/>
      <c r="AB1009" s="103"/>
      <c r="AC1009" s="160"/>
      <c r="AD1009" s="160"/>
      <c r="AE1009" s="164"/>
      <c r="AF1009" s="159"/>
      <c r="AG1009" s="159"/>
      <c r="BI1009" s="162"/>
      <c r="BJ1009" s="158"/>
      <c r="BK1009" s="162"/>
      <c r="BL1009" s="138"/>
      <c r="BM1009" s="160"/>
      <c r="BN1009" s="176"/>
      <c r="BO1009" s="158"/>
      <c r="BP1009" s="160"/>
      <c r="BQ1009" s="172"/>
      <c r="CS1009" s="166"/>
      <c r="CT1009" s="167"/>
      <c r="CU1009" s="158"/>
      <c r="CV1009" s="158"/>
      <c r="CY1009" s="162"/>
      <c r="CZ1009" s="162"/>
      <c r="DA1009" s="170"/>
      <c r="DB1009" s="184"/>
      <c r="DC1009" s="170"/>
      <c r="DZ1009" s="239"/>
      <c r="EA1009" s="158"/>
    </row>
    <row r="1010" spans="1:131" hidden="1" x14ac:dyDescent="0.2">
      <c r="A1010" s="164"/>
      <c r="B1010" s="164"/>
      <c r="C1010" s="201"/>
      <c r="D1010" s="164"/>
      <c r="E1010" s="164"/>
      <c r="F1010" s="164"/>
      <c r="G1010" s="98"/>
      <c r="H1010" s="105"/>
      <c r="I1010" s="164"/>
      <c r="J1010" s="98"/>
      <c r="K1010" s="98"/>
      <c r="L1010" s="164"/>
      <c r="M1010" s="164"/>
      <c r="N1010" s="164"/>
      <c r="O1010" s="138"/>
      <c r="P1010" s="105"/>
      <c r="Q1010" s="169"/>
      <c r="R1010" s="160"/>
      <c r="S1010" s="105"/>
      <c r="T1010" s="160"/>
      <c r="U1010" s="160"/>
      <c r="V1010" s="105"/>
      <c r="W1010" s="160"/>
      <c r="X1010" s="160"/>
      <c r="Y1010" s="105"/>
      <c r="Z1010" s="160"/>
      <c r="AA1010" s="160"/>
      <c r="AB1010" s="103"/>
      <c r="AC1010" s="160"/>
      <c r="AD1010" s="160"/>
      <c r="AE1010" s="164"/>
      <c r="AF1010" s="159"/>
      <c r="AG1010" s="159"/>
      <c r="BI1010" s="162"/>
      <c r="BJ1010" s="158"/>
      <c r="BK1010" s="162"/>
      <c r="BL1010" s="138"/>
      <c r="BM1010" s="160"/>
      <c r="BN1010" s="176"/>
      <c r="BO1010" s="158"/>
      <c r="BP1010" s="160"/>
      <c r="BQ1010" s="172"/>
      <c r="CS1010" s="166"/>
      <c r="CT1010" s="167"/>
      <c r="CU1010" s="158"/>
      <c r="CV1010" s="158"/>
      <c r="CY1010" s="162"/>
      <c r="CZ1010" s="162"/>
      <c r="DA1010" s="170"/>
      <c r="DB1010" s="184"/>
      <c r="DC1010" s="170"/>
      <c r="DZ1010" s="239"/>
      <c r="EA1010" s="158"/>
    </row>
    <row r="1011" spans="1:131" hidden="1" x14ac:dyDescent="0.2">
      <c r="A1011" s="108"/>
      <c r="B1011" s="164"/>
      <c r="C1011" s="201"/>
      <c r="D1011" s="164"/>
      <c r="E1011" s="164"/>
      <c r="F1011" s="164"/>
      <c r="G1011" s="98"/>
      <c r="H1011" s="105"/>
      <c r="I1011" s="164"/>
      <c r="J1011" s="98"/>
      <c r="K1011" s="98"/>
      <c r="L1011" s="164"/>
      <c r="M1011" s="164"/>
      <c r="N1011" s="164"/>
      <c r="O1011" s="138"/>
      <c r="P1011" s="105"/>
      <c r="Q1011" s="169"/>
      <c r="R1011" s="160"/>
      <c r="S1011" s="105"/>
      <c r="T1011" s="160"/>
      <c r="U1011" s="160"/>
      <c r="V1011" s="105"/>
      <c r="W1011" s="160"/>
      <c r="X1011" s="160"/>
      <c r="Y1011" s="105"/>
      <c r="Z1011" s="160"/>
      <c r="AA1011" s="160"/>
      <c r="AB1011" s="103"/>
      <c r="AC1011" s="160"/>
      <c r="AD1011" s="160"/>
      <c r="AE1011" s="164"/>
      <c r="AF1011" s="159"/>
      <c r="AG1011" s="159"/>
      <c r="BI1011" s="162"/>
      <c r="BJ1011" s="158"/>
      <c r="BK1011" s="162"/>
      <c r="BL1011" s="138"/>
      <c r="BM1011" s="160"/>
      <c r="BN1011" s="176"/>
      <c r="BO1011" s="158"/>
      <c r="BP1011" s="160"/>
      <c r="BQ1011" s="172"/>
      <c r="CS1011" s="166"/>
      <c r="CT1011" s="167"/>
      <c r="CU1011" s="158"/>
      <c r="CV1011" s="158"/>
      <c r="CY1011" s="162"/>
      <c r="CZ1011" s="162"/>
      <c r="DA1011" s="170"/>
      <c r="DB1011" s="184"/>
      <c r="DC1011" s="170"/>
      <c r="DZ1011" s="239"/>
      <c r="EA1011" s="158"/>
    </row>
    <row r="1012" spans="1:131" hidden="1" x14ac:dyDescent="0.2">
      <c r="A1012" s="164"/>
      <c r="B1012" s="164"/>
      <c r="C1012" s="201"/>
      <c r="D1012" s="164"/>
      <c r="E1012" s="164"/>
      <c r="F1012" s="164"/>
      <c r="G1012" s="98"/>
      <c r="H1012" s="105"/>
      <c r="I1012" s="164"/>
      <c r="J1012" s="98"/>
      <c r="K1012" s="98"/>
      <c r="L1012" s="164"/>
      <c r="M1012" s="164"/>
      <c r="N1012" s="164"/>
      <c r="O1012" s="138"/>
      <c r="P1012" s="105"/>
      <c r="Q1012" s="169"/>
      <c r="R1012" s="160"/>
      <c r="S1012" s="105"/>
      <c r="T1012" s="160"/>
      <c r="U1012" s="160"/>
      <c r="V1012" s="105"/>
      <c r="W1012" s="160"/>
      <c r="X1012" s="160"/>
      <c r="Y1012" s="105"/>
      <c r="Z1012" s="160"/>
      <c r="AA1012" s="160"/>
      <c r="AB1012" s="103"/>
      <c r="AC1012" s="160"/>
      <c r="AD1012" s="160"/>
      <c r="AE1012" s="164"/>
      <c r="AF1012" s="159"/>
      <c r="AG1012" s="159"/>
      <c r="BI1012" s="162"/>
      <c r="BJ1012" s="158"/>
      <c r="BK1012" s="162"/>
      <c r="BL1012" s="138"/>
      <c r="BM1012" s="160"/>
      <c r="BN1012" s="176"/>
      <c r="BO1012" s="158"/>
      <c r="BP1012" s="160"/>
      <c r="BQ1012" s="172"/>
      <c r="CS1012" s="166"/>
      <c r="CT1012" s="168"/>
      <c r="CU1012" s="158"/>
      <c r="CV1012" s="158"/>
      <c r="CY1012" s="162"/>
      <c r="CZ1012" s="162"/>
      <c r="DA1012" s="170"/>
      <c r="DB1012" s="184"/>
      <c r="DC1012" s="170"/>
      <c r="DZ1012" s="239"/>
      <c r="EA1012" s="158"/>
    </row>
    <row r="1013" spans="1:131" hidden="1" x14ac:dyDescent="0.2">
      <c r="A1013" s="164"/>
      <c r="B1013" s="164"/>
      <c r="C1013" s="201"/>
      <c r="D1013" s="164"/>
      <c r="E1013" s="164"/>
      <c r="F1013" s="164"/>
      <c r="G1013" s="98"/>
      <c r="H1013" s="105"/>
      <c r="I1013" s="164"/>
      <c r="J1013" s="98"/>
      <c r="K1013" s="98"/>
      <c r="L1013" s="164"/>
      <c r="M1013" s="164"/>
      <c r="N1013" s="164"/>
      <c r="O1013" s="138"/>
      <c r="P1013" s="105"/>
      <c r="Q1013" s="169"/>
      <c r="R1013" s="160"/>
      <c r="S1013" s="105"/>
      <c r="T1013" s="160"/>
      <c r="U1013" s="160"/>
      <c r="V1013" s="105"/>
      <c r="W1013" s="160"/>
      <c r="X1013" s="160"/>
      <c r="Y1013" s="105"/>
      <c r="Z1013" s="160"/>
      <c r="AA1013" s="160"/>
      <c r="AB1013" s="103"/>
      <c r="AC1013" s="160"/>
      <c r="AD1013" s="160"/>
      <c r="AE1013" s="164"/>
      <c r="AF1013" s="159"/>
      <c r="AG1013" s="159"/>
      <c r="BI1013" s="162"/>
      <c r="BJ1013" s="158"/>
      <c r="BK1013" s="162"/>
      <c r="BL1013" s="138"/>
      <c r="BM1013" s="160"/>
      <c r="BN1013" s="176"/>
      <c r="BO1013" s="158"/>
      <c r="BP1013" s="160"/>
      <c r="BQ1013" s="172"/>
      <c r="CS1013" s="166"/>
      <c r="CT1013" s="167"/>
      <c r="CU1013" s="158"/>
      <c r="CV1013" s="158"/>
      <c r="CY1013" s="162"/>
      <c r="CZ1013" s="162"/>
      <c r="DA1013" s="170"/>
      <c r="DB1013" s="184"/>
      <c r="DC1013" s="170"/>
      <c r="DZ1013" s="239"/>
      <c r="EA1013" s="158"/>
    </row>
    <row r="1014" spans="1:131" hidden="1" x14ac:dyDescent="0.2">
      <c r="A1014" s="164"/>
      <c r="B1014" s="164"/>
      <c r="C1014" s="201"/>
      <c r="D1014" s="164"/>
      <c r="E1014" s="164"/>
      <c r="F1014" s="164"/>
      <c r="G1014" s="98"/>
      <c r="H1014" s="105"/>
      <c r="I1014" s="164"/>
      <c r="J1014" s="98"/>
      <c r="K1014" s="98"/>
      <c r="L1014" s="164"/>
      <c r="M1014" s="164"/>
      <c r="N1014" s="164"/>
      <c r="O1014" s="138"/>
      <c r="P1014" s="105"/>
      <c r="Q1014" s="169"/>
      <c r="R1014" s="160"/>
      <c r="S1014" s="105"/>
      <c r="T1014" s="160"/>
      <c r="U1014" s="160"/>
      <c r="V1014" s="105"/>
      <c r="W1014" s="160"/>
      <c r="X1014" s="160"/>
      <c r="Y1014" s="105"/>
      <c r="Z1014" s="160"/>
      <c r="AA1014" s="160"/>
      <c r="AB1014" s="103"/>
      <c r="AC1014" s="160"/>
      <c r="AD1014" s="160"/>
      <c r="AE1014" s="164"/>
      <c r="AF1014" s="159"/>
      <c r="AG1014" s="159"/>
      <c r="BI1014" s="162"/>
      <c r="BJ1014" s="158"/>
      <c r="BK1014" s="162"/>
      <c r="BL1014" s="138"/>
      <c r="BM1014" s="160"/>
      <c r="BN1014" s="176"/>
      <c r="BO1014" s="158"/>
      <c r="BP1014" s="160"/>
      <c r="BQ1014" s="172"/>
      <c r="CS1014" s="166"/>
      <c r="CT1014" s="168"/>
      <c r="CU1014" s="158"/>
      <c r="CV1014" s="158"/>
      <c r="CY1014" s="162"/>
      <c r="CZ1014" s="162"/>
      <c r="DA1014" s="170"/>
      <c r="DB1014" s="184"/>
      <c r="DC1014" s="170"/>
      <c r="DZ1014" s="239"/>
      <c r="EA1014" s="158"/>
    </row>
    <row r="1015" spans="1:131" hidden="1" x14ac:dyDescent="0.2">
      <c r="A1015" s="164"/>
      <c r="B1015" s="164"/>
      <c r="C1015" s="201"/>
      <c r="D1015" s="108"/>
      <c r="E1015" s="164"/>
      <c r="F1015" s="164"/>
      <c r="G1015" s="98"/>
      <c r="H1015" s="105"/>
      <c r="I1015" s="164"/>
      <c r="J1015" s="98"/>
      <c r="K1015" s="98"/>
      <c r="L1015" s="164"/>
      <c r="M1015" s="164"/>
      <c r="N1015" s="164"/>
      <c r="O1015" s="138"/>
      <c r="P1015" s="105"/>
      <c r="Q1015" s="169"/>
      <c r="R1015" s="160"/>
      <c r="S1015" s="105"/>
      <c r="T1015" s="160"/>
      <c r="U1015" s="160"/>
      <c r="V1015" s="105"/>
      <c r="W1015" s="160"/>
      <c r="X1015" s="160"/>
      <c r="Y1015" s="105"/>
      <c r="Z1015" s="160"/>
      <c r="AA1015" s="160"/>
      <c r="AB1015" s="103"/>
      <c r="AC1015" s="160"/>
      <c r="AD1015" s="160"/>
      <c r="AE1015" s="164"/>
      <c r="AF1015" s="159"/>
      <c r="AG1015" s="159"/>
      <c r="BI1015" s="162"/>
      <c r="BJ1015" s="158"/>
      <c r="BK1015" s="162"/>
      <c r="BL1015" s="138"/>
      <c r="BM1015" s="160"/>
      <c r="BN1015" s="176"/>
      <c r="BO1015" s="158"/>
      <c r="BP1015" s="160"/>
      <c r="BQ1015" s="172"/>
      <c r="CS1015" s="166"/>
      <c r="CT1015" s="168"/>
      <c r="CU1015" s="158"/>
      <c r="CV1015" s="158"/>
      <c r="CY1015" s="162"/>
      <c r="CZ1015" s="162"/>
      <c r="DA1015" s="170"/>
      <c r="DB1015" s="184"/>
      <c r="DC1015" s="170"/>
      <c r="DZ1015" s="239"/>
      <c r="EA1015" s="158"/>
    </row>
    <row r="1016" spans="1:131" hidden="1" x14ac:dyDescent="0.2">
      <c r="A1016" s="164"/>
      <c r="B1016" s="164"/>
      <c r="C1016" s="201"/>
      <c r="D1016" s="164"/>
      <c r="E1016" s="164"/>
      <c r="F1016" s="164"/>
      <c r="G1016" s="98"/>
      <c r="H1016" s="105"/>
      <c r="I1016" s="164"/>
      <c r="J1016" s="98"/>
      <c r="K1016" s="98"/>
      <c r="L1016" s="164"/>
      <c r="M1016" s="164"/>
      <c r="N1016" s="164"/>
      <c r="O1016" s="138"/>
      <c r="P1016" s="105"/>
      <c r="Q1016" s="169"/>
      <c r="R1016" s="160"/>
      <c r="S1016" s="105"/>
      <c r="T1016" s="160"/>
      <c r="U1016" s="160"/>
      <c r="V1016" s="105"/>
      <c r="W1016" s="160"/>
      <c r="X1016" s="160"/>
      <c r="Y1016" s="105"/>
      <c r="Z1016" s="160"/>
      <c r="AA1016" s="160"/>
      <c r="AB1016" s="103"/>
      <c r="AC1016" s="160"/>
      <c r="AD1016" s="160"/>
      <c r="AE1016" s="164"/>
      <c r="AF1016" s="159"/>
      <c r="AG1016" s="159"/>
      <c r="BI1016" s="162"/>
      <c r="BJ1016" s="158"/>
      <c r="BK1016" s="162"/>
      <c r="BL1016" s="138"/>
      <c r="BM1016" s="160"/>
      <c r="BN1016" s="176"/>
      <c r="BO1016" s="158"/>
      <c r="BP1016" s="160"/>
      <c r="BQ1016" s="172"/>
      <c r="CS1016" s="166"/>
      <c r="CT1016" s="168"/>
      <c r="CU1016" s="158"/>
      <c r="CV1016" s="158"/>
      <c r="CY1016" s="162"/>
      <c r="CZ1016" s="162"/>
      <c r="DA1016" s="170"/>
      <c r="DB1016" s="184"/>
      <c r="DC1016" s="170"/>
      <c r="DZ1016" s="239"/>
      <c r="EA1016" s="158"/>
    </row>
    <row r="1017" spans="1:131" hidden="1" x14ac:dyDescent="0.2">
      <c r="A1017" s="164"/>
      <c r="B1017" s="164"/>
      <c r="C1017" s="201"/>
      <c r="D1017" s="108"/>
      <c r="E1017" s="164"/>
      <c r="F1017" s="164"/>
      <c r="G1017" s="98"/>
      <c r="H1017" s="105"/>
      <c r="I1017" s="164"/>
      <c r="J1017" s="98"/>
      <c r="K1017" s="98"/>
      <c r="L1017" s="164"/>
      <c r="M1017" s="164"/>
      <c r="N1017" s="164"/>
      <c r="O1017" s="138"/>
      <c r="P1017" s="105"/>
      <c r="Q1017" s="169"/>
      <c r="R1017" s="160"/>
      <c r="S1017" s="105"/>
      <c r="T1017" s="160"/>
      <c r="U1017" s="160"/>
      <c r="V1017" s="105"/>
      <c r="W1017" s="160"/>
      <c r="X1017" s="160"/>
      <c r="Y1017" s="105"/>
      <c r="Z1017" s="160"/>
      <c r="AA1017" s="160"/>
      <c r="AB1017" s="103"/>
      <c r="AC1017" s="160"/>
      <c r="AD1017" s="160"/>
      <c r="AE1017" s="164"/>
      <c r="AF1017" s="159"/>
      <c r="AG1017" s="159"/>
      <c r="BI1017" s="162"/>
      <c r="BJ1017" s="158"/>
      <c r="BK1017" s="162"/>
      <c r="BL1017" s="138"/>
      <c r="BM1017" s="160"/>
      <c r="BN1017" s="176"/>
      <c r="BO1017" s="158"/>
      <c r="BP1017" s="160"/>
      <c r="BQ1017" s="172"/>
      <c r="CS1017" s="166"/>
      <c r="CT1017" s="168"/>
      <c r="CU1017" s="158"/>
      <c r="CV1017" s="158"/>
      <c r="CY1017" s="246"/>
      <c r="CZ1017" s="246"/>
      <c r="DA1017" s="170"/>
      <c r="DB1017" s="184"/>
      <c r="DC1017" s="170"/>
      <c r="DZ1017" s="239"/>
      <c r="EA1017" s="158"/>
    </row>
    <row r="1018" spans="1:131" hidden="1" x14ac:dyDescent="0.2">
      <c r="A1018" s="164"/>
      <c r="B1018" s="164"/>
      <c r="C1018" s="201"/>
      <c r="D1018" s="164"/>
      <c r="E1018" s="164"/>
      <c r="F1018" s="164"/>
      <c r="G1018" s="98"/>
      <c r="H1018" s="105"/>
      <c r="I1018" s="164"/>
      <c r="J1018" s="98"/>
      <c r="K1018" s="98"/>
      <c r="L1018" s="164"/>
      <c r="M1018" s="164"/>
      <c r="N1018" s="164"/>
      <c r="O1018" s="138"/>
      <c r="P1018" s="105"/>
      <c r="Q1018" s="169"/>
      <c r="R1018" s="160"/>
      <c r="S1018" s="105"/>
      <c r="T1018" s="160"/>
      <c r="U1018" s="160"/>
      <c r="V1018" s="105"/>
      <c r="W1018" s="160"/>
      <c r="X1018" s="160"/>
      <c r="Y1018" s="105"/>
      <c r="Z1018" s="160"/>
      <c r="AA1018" s="160"/>
      <c r="AB1018" s="103"/>
      <c r="AC1018" s="160"/>
      <c r="AD1018" s="160"/>
      <c r="AE1018" s="164"/>
      <c r="AF1018" s="159"/>
      <c r="AG1018" s="159"/>
      <c r="BI1018" s="162"/>
      <c r="BJ1018" s="158"/>
      <c r="BK1018" s="162"/>
      <c r="BL1018" s="138"/>
      <c r="BM1018" s="160"/>
      <c r="BN1018" s="176"/>
      <c r="BO1018" s="158"/>
      <c r="BP1018" s="160"/>
      <c r="BQ1018" s="172"/>
      <c r="CS1018" s="166"/>
      <c r="CT1018" s="167"/>
      <c r="CU1018" s="158"/>
      <c r="CV1018" s="158"/>
      <c r="CY1018" s="162"/>
      <c r="CZ1018" s="162"/>
      <c r="DA1018" s="170"/>
      <c r="DB1018" s="184"/>
      <c r="DC1018" s="170"/>
      <c r="DZ1018" s="239"/>
      <c r="EA1018" s="158"/>
    </row>
    <row r="1019" spans="1:131" hidden="1" x14ac:dyDescent="0.2">
      <c r="A1019" s="200"/>
      <c r="B1019" s="164"/>
      <c r="C1019" s="201"/>
      <c r="D1019" s="164"/>
      <c r="E1019" s="164"/>
      <c r="F1019" s="164"/>
      <c r="G1019" s="98"/>
      <c r="H1019" s="105"/>
      <c r="I1019" s="164"/>
      <c r="J1019" s="98"/>
      <c r="K1019" s="98"/>
      <c r="L1019" s="164"/>
      <c r="M1019" s="164"/>
      <c r="N1019" s="164"/>
      <c r="O1019" s="138"/>
      <c r="P1019" s="105"/>
      <c r="Q1019" s="169"/>
      <c r="R1019" s="160"/>
      <c r="S1019" s="105"/>
      <c r="T1019" s="160"/>
      <c r="U1019" s="160"/>
      <c r="V1019" s="105"/>
      <c r="W1019" s="160"/>
      <c r="X1019" s="160"/>
      <c r="Y1019" s="105"/>
      <c r="Z1019" s="160"/>
      <c r="AA1019" s="160"/>
      <c r="AB1019" s="103"/>
      <c r="AC1019" s="160"/>
      <c r="AD1019" s="160"/>
      <c r="AE1019" s="164"/>
      <c r="AF1019" s="159"/>
      <c r="AG1019" s="159"/>
      <c r="BI1019" s="162"/>
      <c r="BJ1019" s="158"/>
      <c r="BK1019" s="162"/>
      <c r="BL1019" s="138"/>
      <c r="BM1019" s="160"/>
      <c r="BN1019" s="176"/>
      <c r="BO1019" s="158"/>
      <c r="BP1019" s="160"/>
      <c r="BQ1019" s="172"/>
      <c r="CS1019" s="166"/>
      <c r="CT1019" s="167"/>
      <c r="CU1019" s="158"/>
      <c r="CV1019" s="158"/>
      <c r="CY1019" s="162"/>
      <c r="CZ1019" s="162"/>
      <c r="DA1019" s="170"/>
      <c r="DB1019" s="184"/>
      <c r="DC1019" s="170"/>
      <c r="DZ1019" s="239"/>
      <c r="EA1019" s="158"/>
    </row>
    <row r="1020" spans="1:131" hidden="1" x14ac:dyDescent="0.2">
      <c r="A1020" s="164"/>
      <c r="B1020" s="164"/>
      <c r="C1020" s="201"/>
      <c r="D1020" s="164"/>
      <c r="E1020" s="164"/>
      <c r="F1020" s="164"/>
      <c r="G1020" s="98"/>
      <c r="H1020" s="105"/>
      <c r="I1020" s="164"/>
      <c r="J1020" s="98"/>
      <c r="K1020" s="98"/>
      <c r="L1020" s="164"/>
      <c r="M1020" s="164"/>
      <c r="N1020" s="164"/>
      <c r="O1020" s="138"/>
      <c r="P1020" s="105"/>
      <c r="Q1020" s="169"/>
      <c r="R1020" s="160"/>
      <c r="S1020" s="105"/>
      <c r="T1020" s="160"/>
      <c r="U1020" s="160"/>
      <c r="V1020" s="105"/>
      <c r="W1020" s="160"/>
      <c r="X1020" s="160"/>
      <c r="Y1020" s="105"/>
      <c r="Z1020" s="160"/>
      <c r="AA1020" s="160"/>
      <c r="AB1020" s="103"/>
      <c r="AC1020" s="160"/>
      <c r="AD1020" s="160"/>
      <c r="AE1020" s="164"/>
      <c r="AF1020" s="159"/>
      <c r="AG1020" s="159"/>
      <c r="BI1020" s="162"/>
      <c r="BJ1020" s="158"/>
      <c r="BK1020" s="162"/>
      <c r="BL1020" s="138"/>
      <c r="BM1020" s="160"/>
      <c r="BN1020" s="176"/>
      <c r="BO1020" s="158"/>
      <c r="BP1020" s="160"/>
      <c r="BQ1020" s="172"/>
      <c r="CS1020" s="166"/>
      <c r="CT1020" s="168"/>
      <c r="CU1020" s="158"/>
      <c r="CV1020" s="158"/>
      <c r="CY1020" s="162"/>
      <c r="CZ1020" s="162"/>
      <c r="DA1020" s="170"/>
      <c r="DB1020" s="184"/>
      <c r="DC1020" s="170"/>
      <c r="DZ1020" s="239"/>
      <c r="EA1020" s="158"/>
    </row>
    <row r="1021" spans="1:131" hidden="1" x14ac:dyDescent="0.2">
      <c r="A1021" s="164"/>
      <c r="B1021" s="164"/>
      <c r="C1021" s="201"/>
      <c r="D1021" s="164"/>
      <c r="E1021" s="164"/>
      <c r="F1021" s="164"/>
      <c r="G1021" s="98"/>
      <c r="H1021" s="105"/>
      <c r="I1021" s="164"/>
      <c r="J1021" s="98"/>
      <c r="K1021" s="98"/>
      <c r="L1021" s="164"/>
      <c r="M1021" s="164"/>
      <c r="N1021" s="164"/>
      <c r="O1021" s="138"/>
      <c r="P1021" s="105"/>
      <c r="Q1021" s="169"/>
      <c r="R1021" s="160"/>
      <c r="S1021" s="105"/>
      <c r="T1021" s="160"/>
      <c r="U1021" s="160"/>
      <c r="V1021" s="105"/>
      <c r="W1021" s="160"/>
      <c r="X1021" s="160"/>
      <c r="Y1021" s="105"/>
      <c r="Z1021" s="160"/>
      <c r="AA1021" s="160"/>
      <c r="AB1021" s="103"/>
      <c r="AC1021" s="160"/>
      <c r="AD1021" s="160"/>
      <c r="AE1021" s="164"/>
      <c r="AF1021" s="159"/>
      <c r="AG1021" s="159"/>
      <c r="BI1021" s="162"/>
      <c r="BJ1021" s="158"/>
      <c r="BK1021" s="162"/>
      <c r="BL1021" s="138"/>
      <c r="BM1021" s="160"/>
      <c r="BN1021" s="176"/>
      <c r="BO1021" s="158"/>
      <c r="BP1021" s="160"/>
      <c r="BQ1021" s="172"/>
      <c r="CS1021" s="166"/>
      <c r="CT1021" s="167"/>
      <c r="CU1021" s="158"/>
      <c r="CV1021" s="158"/>
      <c r="CY1021" s="162"/>
      <c r="CZ1021" s="162"/>
      <c r="DA1021" s="170"/>
      <c r="DB1021" s="184"/>
      <c r="DC1021" s="170"/>
      <c r="DZ1021" s="239"/>
      <c r="EA1021" s="158"/>
    </row>
    <row r="1022" spans="1:131" hidden="1" x14ac:dyDescent="0.2">
      <c r="A1022" s="164"/>
      <c r="B1022" s="164"/>
      <c r="C1022" s="201"/>
      <c r="D1022" s="164"/>
      <c r="E1022" s="164"/>
      <c r="F1022" s="164"/>
      <c r="G1022" s="98"/>
      <c r="H1022" s="105"/>
      <c r="I1022" s="164"/>
      <c r="J1022" s="98"/>
      <c r="K1022" s="98"/>
      <c r="L1022" s="164"/>
      <c r="M1022" s="164"/>
      <c r="N1022" s="164"/>
      <c r="O1022" s="138"/>
      <c r="P1022" s="105"/>
      <c r="Q1022" s="169"/>
      <c r="R1022" s="160"/>
      <c r="S1022" s="105"/>
      <c r="T1022" s="160"/>
      <c r="U1022" s="160"/>
      <c r="V1022" s="105"/>
      <c r="W1022" s="160"/>
      <c r="X1022" s="160"/>
      <c r="Y1022" s="105"/>
      <c r="Z1022" s="160"/>
      <c r="AA1022" s="160"/>
      <c r="AB1022" s="103"/>
      <c r="AC1022" s="160"/>
      <c r="AD1022" s="160"/>
      <c r="AE1022" s="164"/>
      <c r="AF1022" s="159"/>
      <c r="AG1022" s="159"/>
      <c r="BI1022" s="162"/>
      <c r="BJ1022" s="158"/>
      <c r="BK1022" s="162"/>
      <c r="BL1022" s="138"/>
      <c r="BM1022" s="160"/>
      <c r="BN1022" s="176"/>
      <c r="BO1022" s="158"/>
      <c r="BP1022" s="160"/>
      <c r="BQ1022" s="172"/>
      <c r="CS1022" s="166"/>
      <c r="CT1022" s="167"/>
      <c r="CU1022" s="158"/>
      <c r="CV1022" s="158"/>
      <c r="CY1022" s="162"/>
      <c r="CZ1022" s="162"/>
      <c r="DA1022" s="170"/>
      <c r="DB1022" s="184"/>
      <c r="DC1022" s="170"/>
      <c r="DZ1022" s="239"/>
      <c r="EA1022" s="158"/>
    </row>
    <row r="1023" spans="1:131" hidden="1" x14ac:dyDescent="0.2">
      <c r="A1023" s="164"/>
      <c r="B1023" s="164"/>
      <c r="C1023" s="201"/>
      <c r="D1023" s="164"/>
      <c r="E1023" s="164"/>
      <c r="F1023" s="164"/>
      <c r="G1023" s="98"/>
      <c r="H1023" s="105"/>
      <c r="I1023" s="164"/>
      <c r="J1023" s="98"/>
      <c r="K1023" s="98"/>
      <c r="L1023" s="164"/>
      <c r="M1023" s="164"/>
      <c r="N1023" s="164"/>
      <c r="O1023" s="138"/>
      <c r="P1023" s="105"/>
      <c r="Q1023" s="169"/>
      <c r="R1023" s="160"/>
      <c r="S1023" s="105"/>
      <c r="T1023" s="160"/>
      <c r="U1023" s="160"/>
      <c r="V1023" s="105"/>
      <c r="W1023" s="160"/>
      <c r="X1023" s="160"/>
      <c r="Y1023" s="105"/>
      <c r="Z1023" s="160"/>
      <c r="AA1023" s="160"/>
      <c r="AB1023" s="103"/>
      <c r="AC1023" s="160"/>
      <c r="AD1023" s="160"/>
      <c r="AE1023" s="164"/>
      <c r="AF1023" s="159"/>
      <c r="AG1023" s="159"/>
      <c r="BI1023" s="162"/>
      <c r="BJ1023" s="158"/>
      <c r="BK1023" s="162"/>
      <c r="BL1023" s="138"/>
      <c r="BM1023" s="160"/>
      <c r="BN1023" s="176"/>
      <c r="BO1023" s="158"/>
      <c r="BP1023" s="160"/>
      <c r="BQ1023" s="172"/>
      <c r="CS1023" s="166"/>
      <c r="CT1023" s="168"/>
      <c r="CU1023" s="158"/>
      <c r="CV1023" s="158"/>
      <c r="CY1023" s="138"/>
      <c r="CZ1023" s="138"/>
      <c r="DA1023" s="170"/>
      <c r="DB1023" s="184"/>
      <c r="DC1023" s="170"/>
      <c r="DZ1023" s="239"/>
      <c r="EA1023" s="158"/>
    </row>
    <row r="1024" spans="1:131" hidden="1" x14ac:dyDescent="0.2">
      <c r="A1024" s="164"/>
      <c r="B1024" s="164"/>
      <c r="C1024" s="201"/>
      <c r="D1024" s="164"/>
      <c r="E1024" s="164"/>
      <c r="F1024" s="164"/>
      <c r="G1024" s="98"/>
      <c r="H1024" s="105"/>
      <c r="I1024" s="164"/>
      <c r="J1024" s="98"/>
      <c r="K1024" s="98"/>
      <c r="L1024" s="164"/>
      <c r="M1024" s="164"/>
      <c r="N1024" s="164"/>
      <c r="O1024" s="138"/>
      <c r="P1024" s="105"/>
      <c r="Q1024" s="169"/>
      <c r="R1024" s="160"/>
      <c r="S1024" s="105"/>
      <c r="T1024" s="160"/>
      <c r="U1024" s="160"/>
      <c r="V1024" s="105"/>
      <c r="W1024" s="160"/>
      <c r="X1024" s="160"/>
      <c r="Y1024" s="105"/>
      <c r="Z1024" s="160"/>
      <c r="AA1024" s="160"/>
      <c r="AB1024" s="103"/>
      <c r="AC1024" s="160"/>
      <c r="AD1024" s="160"/>
      <c r="AE1024" s="164"/>
      <c r="AF1024" s="159"/>
      <c r="AG1024" s="159"/>
      <c r="BI1024" s="162"/>
      <c r="BJ1024" s="158"/>
      <c r="BK1024" s="162"/>
      <c r="BL1024" s="138"/>
      <c r="BM1024" s="160"/>
      <c r="BN1024" s="176"/>
      <c r="BO1024" s="158"/>
      <c r="BP1024" s="160"/>
      <c r="BQ1024" s="172"/>
      <c r="CS1024" s="166"/>
      <c r="CT1024" s="167"/>
      <c r="CU1024" s="158"/>
      <c r="CV1024" s="158"/>
      <c r="CY1024" s="246"/>
      <c r="CZ1024" s="246"/>
      <c r="DA1024" s="170"/>
      <c r="DB1024" s="184"/>
      <c r="DC1024" s="170"/>
      <c r="DZ1024" s="239"/>
      <c r="EA1024" s="158"/>
    </row>
    <row r="1025" spans="1:131" hidden="1" x14ac:dyDescent="0.2">
      <c r="A1025" s="164"/>
      <c r="B1025" s="164"/>
      <c r="C1025" s="201"/>
      <c r="D1025" s="164"/>
      <c r="E1025" s="164"/>
      <c r="F1025" s="164"/>
      <c r="G1025" s="98"/>
      <c r="H1025" s="105"/>
      <c r="I1025" s="164"/>
      <c r="J1025" s="98"/>
      <c r="K1025" s="98"/>
      <c r="L1025" s="164"/>
      <c r="M1025" s="164"/>
      <c r="N1025" s="164"/>
      <c r="O1025" s="138"/>
      <c r="P1025" s="105"/>
      <c r="Q1025" s="169"/>
      <c r="R1025" s="160"/>
      <c r="S1025" s="105"/>
      <c r="T1025" s="160"/>
      <c r="U1025" s="160"/>
      <c r="V1025" s="105"/>
      <c r="W1025" s="160"/>
      <c r="X1025" s="160"/>
      <c r="Y1025" s="105"/>
      <c r="Z1025" s="160"/>
      <c r="AA1025" s="160"/>
      <c r="AB1025" s="103"/>
      <c r="AC1025" s="160"/>
      <c r="AD1025" s="160"/>
      <c r="AE1025" s="164"/>
      <c r="AF1025" s="159"/>
      <c r="AG1025" s="159"/>
      <c r="BI1025" s="162"/>
      <c r="BJ1025" s="158"/>
      <c r="BK1025" s="162"/>
      <c r="BL1025" s="138"/>
      <c r="BM1025" s="160"/>
      <c r="BN1025" s="176"/>
      <c r="BO1025" s="158"/>
      <c r="BP1025" s="160"/>
      <c r="BQ1025" s="172"/>
      <c r="CS1025" s="166"/>
      <c r="CT1025" s="168"/>
      <c r="CU1025" s="158"/>
      <c r="CV1025" s="158"/>
      <c r="CY1025" s="162"/>
      <c r="CZ1025" s="162"/>
      <c r="DA1025" s="170"/>
      <c r="DB1025" s="184"/>
      <c r="DC1025" s="170"/>
      <c r="DZ1025" s="239"/>
      <c r="EA1025" s="158"/>
    </row>
    <row r="1026" spans="1:131" hidden="1" x14ac:dyDescent="0.2">
      <c r="A1026" s="164"/>
      <c r="B1026" s="164"/>
      <c r="C1026" s="201"/>
      <c r="D1026" s="164"/>
      <c r="E1026" s="164"/>
      <c r="F1026" s="164"/>
      <c r="G1026" s="98"/>
      <c r="H1026" s="105"/>
      <c r="I1026" s="164"/>
      <c r="J1026" s="98"/>
      <c r="K1026" s="98"/>
      <c r="L1026" s="164"/>
      <c r="M1026" s="164"/>
      <c r="N1026" s="164"/>
      <c r="O1026" s="138"/>
      <c r="P1026" s="105"/>
      <c r="Q1026" s="169"/>
      <c r="R1026" s="160"/>
      <c r="S1026" s="105"/>
      <c r="T1026" s="160"/>
      <c r="U1026" s="160"/>
      <c r="V1026" s="105"/>
      <c r="W1026" s="160"/>
      <c r="X1026" s="160"/>
      <c r="Y1026" s="105"/>
      <c r="Z1026" s="160"/>
      <c r="AA1026" s="160"/>
      <c r="AB1026" s="103"/>
      <c r="AC1026" s="160"/>
      <c r="AD1026" s="160"/>
      <c r="AE1026" s="164"/>
      <c r="AF1026" s="159"/>
      <c r="AG1026" s="159"/>
      <c r="BI1026" s="162"/>
      <c r="BJ1026" s="158"/>
      <c r="BK1026" s="162"/>
      <c r="BL1026" s="138"/>
      <c r="BM1026" s="160"/>
      <c r="BN1026" s="176"/>
      <c r="BO1026" s="158"/>
      <c r="BP1026" s="160"/>
      <c r="BQ1026" s="172"/>
      <c r="CS1026" s="166"/>
      <c r="CT1026" s="167"/>
      <c r="CU1026" s="158"/>
      <c r="CV1026" s="158"/>
      <c r="CY1026" s="162"/>
      <c r="CZ1026" s="162"/>
      <c r="DA1026" s="170"/>
      <c r="DB1026" s="184"/>
      <c r="DC1026" s="170"/>
      <c r="DZ1026" s="239"/>
      <c r="EA1026" s="158"/>
    </row>
    <row r="1027" spans="1:131" hidden="1" x14ac:dyDescent="0.2">
      <c r="A1027" s="164"/>
      <c r="B1027" s="164"/>
      <c r="C1027" s="203"/>
      <c r="D1027" s="108"/>
      <c r="E1027" s="164"/>
      <c r="F1027" s="164"/>
      <c r="G1027" s="98"/>
      <c r="H1027" s="105"/>
      <c r="I1027" s="164"/>
      <c r="J1027" s="98"/>
      <c r="K1027" s="98"/>
      <c r="L1027" s="164"/>
      <c r="M1027" s="164"/>
      <c r="N1027" s="164"/>
      <c r="O1027" s="138"/>
      <c r="P1027" s="105"/>
      <c r="Q1027" s="169"/>
      <c r="R1027" s="160"/>
      <c r="S1027" s="105"/>
      <c r="T1027" s="160"/>
      <c r="U1027" s="160"/>
      <c r="V1027" s="105"/>
      <c r="W1027" s="160"/>
      <c r="X1027" s="160"/>
      <c r="Y1027" s="105"/>
      <c r="Z1027" s="160"/>
      <c r="AA1027" s="160"/>
      <c r="AB1027" s="103"/>
      <c r="AC1027" s="160"/>
      <c r="AD1027" s="160"/>
      <c r="AE1027" s="164"/>
      <c r="AF1027" s="159"/>
      <c r="AG1027" s="159"/>
      <c r="BI1027" s="162"/>
      <c r="BJ1027" s="158"/>
      <c r="BK1027" s="162"/>
      <c r="BL1027" s="138"/>
      <c r="BM1027" s="160"/>
      <c r="BN1027" s="176"/>
      <c r="BO1027" s="158"/>
      <c r="BP1027" s="160"/>
      <c r="BQ1027" s="172"/>
      <c r="CS1027" s="179"/>
      <c r="CT1027" s="100"/>
      <c r="CU1027" s="158"/>
      <c r="CV1027" s="158"/>
      <c r="CY1027" s="138"/>
      <c r="CZ1027" s="138"/>
      <c r="DA1027" s="170"/>
      <c r="DB1027" s="184"/>
      <c r="DC1027" s="170"/>
      <c r="DZ1027" s="239"/>
      <c r="EA1027" s="158"/>
    </row>
    <row r="1028" spans="1:131" hidden="1" x14ac:dyDescent="0.2">
      <c r="A1028" s="164"/>
      <c r="B1028" s="164"/>
      <c r="C1028" s="201"/>
      <c r="D1028" s="164"/>
      <c r="E1028" s="164"/>
      <c r="F1028" s="164"/>
      <c r="G1028" s="98"/>
      <c r="H1028" s="105"/>
      <c r="I1028" s="164"/>
      <c r="J1028" s="98"/>
      <c r="K1028" s="98"/>
      <c r="L1028" s="164"/>
      <c r="M1028" s="164"/>
      <c r="N1028" s="164"/>
      <c r="O1028" s="138"/>
      <c r="P1028" s="105"/>
      <c r="Q1028" s="169"/>
      <c r="R1028" s="160"/>
      <c r="S1028" s="105"/>
      <c r="T1028" s="160"/>
      <c r="U1028" s="160"/>
      <c r="V1028" s="105"/>
      <c r="W1028" s="160"/>
      <c r="X1028" s="160"/>
      <c r="Y1028" s="105"/>
      <c r="Z1028" s="160"/>
      <c r="AA1028" s="160"/>
      <c r="AB1028" s="103"/>
      <c r="AC1028" s="160"/>
      <c r="AD1028" s="160"/>
      <c r="AE1028" s="164"/>
      <c r="AF1028" s="159"/>
      <c r="AG1028" s="159"/>
      <c r="BI1028" s="162"/>
      <c r="BJ1028" s="158"/>
      <c r="BK1028" s="162"/>
      <c r="BL1028" s="138"/>
      <c r="BM1028" s="160"/>
      <c r="BN1028" s="176"/>
      <c r="BO1028" s="158"/>
      <c r="BP1028" s="160"/>
      <c r="BQ1028" s="172"/>
      <c r="CS1028" s="179"/>
      <c r="CT1028" s="168"/>
      <c r="CU1028" s="158"/>
      <c r="CV1028" s="158"/>
      <c r="CY1028" s="138"/>
      <c r="CZ1028" s="138"/>
      <c r="DA1028" s="170"/>
      <c r="DB1028" s="184"/>
      <c r="DC1028" s="170"/>
      <c r="DZ1028" s="239"/>
      <c r="EA1028" s="158"/>
    </row>
    <row r="1029" spans="1:131" hidden="1" x14ac:dyDescent="0.2">
      <c r="A1029" s="164"/>
      <c r="B1029" s="164"/>
      <c r="C1029" s="201"/>
      <c r="D1029" s="164"/>
      <c r="E1029" s="164"/>
      <c r="F1029" s="164"/>
      <c r="G1029" s="98"/>
      <c r="H1029" s="105"/>
      <c r="I1029" s="164"/>
      <c r="J1029" s="98"/>
      <c r="K1029" s="98"/>
      <c r="L1029" s="164"/>
      <c r="M1029" s="164"/>
      <c r="N1029" s="164"/>
      <c r="O1029" s="138"/>
      <c r="P1029" s="105"/>
      <c r="Q1029" s="169"/>
      <c r="R1029" s="160"/>
      <c r="S1029" s="105"/>
      <c r="T1029" s="160"/>
      <c r="U1029" s="160"/>
      <c r="V1029" s="105"/>
      <c r="W1029" s="160"/>
      <c r="X1029" s="160"/>
      <c r="Y1029" s="105"/>
      <c r="Z1029" s="160"/>
      <c r="AA1029" s="160"/>
      <c r="AB1029" s="103"/>
      <c r="AC1029" s="160"/>
      <c r="AD1029" s="160"/>
      <c r="AE1029" s="164"/>
      <c r="AF1029" s="159"/>
      <c r="AG1029" s="159"/>
      <c r="BI1029" s="162"/>
      <c r="BJ1029" s="158"/>
      <c r="BK1029" s="162"/>
      <c r="BL1029" s="138"/>
      <c r="BM1029" s="160"/>
      <c r="BN1029" s="176"/>
      <c r="BO1029" s="158"/>
      <c r="BP1029" s="160"/>
      <c r="BQ1029" s="172"/>
      <c r="CS1029" s="166"/>
      <c r="CT1029" s="168"/>
      <c r="CU1029" s="158"/>
      <c r="CV1029" s="158"/>
      <c r="CY1029" s="162"/>
      <c r="CZ1029" s="162"/>
      <c r="DA1029" s="170"/>
      <c r="DB1029" s="184"/>
      <c r="DC1029" s="170"/>
      <c r="DZ1029" s="239"/>
      <c r="EA1029" s="158"/>
    </row>
    <row r="1030" spans="1:131" hidden="1" x14ac:dyDescent="0.2">
      <c r="A1030" s="164"/>
      <c r="B1030" s="164"/>
      <c r="C1030" s="201"/>
      <c r="D1030" s="164"/>
      <c r="E1030" s="164"/>
      <c r="F1030" s="164"/>
      <c r="G1030" s="98"/>
      <c r="H1030" s="105"/>
      <c r="I1030" s="164"/>
      <c r="J1030" s="98"/>
      <c r="K1030" s="98"/>
      <c r="L1030" s="164"/>
      <c r="M1030" s="164"/>
      <c r="N1030" s="164"/>
      <c r="O1030" s="138"/>
      <c r="P1030" s="105"/>
      <c r="Q1030" s="169"/>
      <c r="R1030" s="160"/>
      <c r="S1030" s="105"/>
      <c r="T1030" s="160"/>
      <c r="U1030" s="160"/>
      <c r="V1030" s="105"/>
      <c r="W1030" s="160"/>
      <c r="X1030" s="160"/>
      <c r="Y1030" s="105"/>
      <c r="Z1030" s="160"/>
      <c r="AA1030" s="160"/>
      <c r="AB1030" s="103"/>
      <c r="AC1030" s="160"/>
      <c r="AD1030" s="160"/>
      <c r="AE1030" s="164"/>
      <c r="AF1030" s="159"/>
      <c r="AG1030" s="159"/>
      <c r="BI1030" s="162"/>
      <c r="BJ1030" s="158"/>
      <c r="BK1030" s="162"/>
      <c r="BL1030" s="138"/>
      <c r="BM1030" s="160"/>
      <c r="BN1030" s="176"/>
      <c r="BO1030" s="158"/>
      <c r="BP1030" s="160"/>
      <c r="BQ1030" s="172"/>
      <c r="CS1030" s="151"/>
      <c r="CT1030" s="168"/>
      <c r="CU1030" s="158"/>
      <c r="CV1030" s="158"/>
      <c r="CY1030" s="162"/>
      <c r="CZ1030" s="162"/>
      <c r="DA1030" s="170"/>
      <c r="DB1030" s="184"/>
      <c r="DC1030" s="170"/>
      <c r="DZ1030" s="239"/>
      <c r="EA1030" s="158"/>
    </row>
    <row r="1031" spans="1:131" hidden="1" x14ac:dyDescent="0.2">
      <c r="A1031" s="164"/>
      <c r="B1031" s="164"/>
      <c r="C1031" s="201"/>
      <c r="D1031" s="164"/>
      <c r="E1031" s="164"/>
      <c r="F1031" s="164"/>
      <c r="G1031" s="98"/>
      <c r="H1031" s="105"/>
      <c r="I1031" s="164"/>
      <c r="J1031" s="98"/>
      <c r="K1031" s="98"/>
      <c r="L1031" s="164"/>
      <c r="M1031" s="164"/>
      <c r="N1031" s="164"/>
      <c r="O1031" s="138"/>
      <c r="P1031" s="105"/>
      <c r="Q1031" s="169"/>
      <c r="R1031" s="160"/>
      <c r="S1031" s="105"/>
      <c r="T1031" s="160"/>
      <c r="U1031" s="160"/>
      <c r="V1031" s="105"/>
      <c r="W1031" s="160"/>
      <c r="X1031" s="160"/>
      <c r="Y1031" s="105"/>
      <c r="Z1031" s="160"/>
      <c r="AA1031" s="160"/>
      <c r="AB1031" s="103"/>
      <c r="AC1031" s="160"/>
      <c r="AD1031" s="160"/>
      <c r="AE1031" s="164"/>
      <c r="AF1031" s="159"/>
      <c r="AG1031" s="159"/>
      <c r="BI1031" s="162"/>
      <c r="BJ1031" s="158"/>
      <c r="BK1031" s="162"/>
      <c r="BL1031" s="138"/>
      <c r="BM1031" s="160"/>
      <c r="BN1031" s="176"/>
      <c r="BO1031" s="158"/>
      <c r="BP1031" s="160"/>
      <c r="BQ1031" s="172"/>
      <c r="CS1031" s="166"/>
      <c r="CT1031" s="221"/>
      <c r="CU1031" s="158"/>
      <c r="CV1031" s="158"/>
      <c r="CY1031" s="164"/>
      <c r="CZ1031" s="159"/>
      <c r="DA1031" s="170"/>
      <c r="DB1031" s="184"/>
      <c r="DC1031" s="170"/>
      <c r="DZ1031" s="239"/>
      <c r="EA1031" s="158"/>
    </row>
    <row r="1032" spans="1:131" hidden="1" x14ac:dyDescent="0.2">
      <c r="A1032" s="164"/>
      <c r="B1032" s="164"/>
      <c r="C1032" s="201"/>
      <c r="D1032" s="164"/>
      <c r="E1032" s="164"/>
      <c r="F1032" s="164"/>
      <c r="G1032" s="98"/>
      <c r="H1032" s="105"/>
      <c r="I1032" s="164"/>
      <c r="J1032" s="98"/>
      <c r="K1032" s="98"/>
      <c r="L1032" s="164"/>
      <c r="M1032" s="164"/>
      <c r="N1032" s="164"/>
      <c r="O1032" s="138"/>
      <c r="P1032" s="105"/>
      <c r="Q1032" s="169"/>
      <c r="R1032" s="160"/>
      <c r="S1032" s="105"/>
      <c r="T1032" s="160"/>
      <c r="U1032" s="160"/>
      <c r="V1032" s="105"/>
      <c r="W1032" s="160"/>
      <c r="X1032" s="160"/>
      <c r="Y1032" s="105"/>
      <c r="Z1032" s="160"/>
      <c r="AA1032" s="160"/>
      <c r="AB1032" s="103"/>
      <c r="AC1032" s="160"/>
      <c r="AD1032" s="160"/>
      <c r="AE1032" s="164"/>
      <c r="AF1032" s="159"/>
      <c r="AG1032" s="159"/>
      <c r="BI1032" s="162"/>
      <c r="BJ1032" s="158"/>
      <c r="BK1032" s="162"/>
      <c r="BL1032" s="138"/>
      <c r="BM1032" s="160"/>
      <c r="BN1032" s="176"/>
      <c r="BO1032" s="158"/>
      <c r="BP1032" s="160"/>
      <c r="BQ1032" s="172"/>
      <c r="CS1032" s="185"/>
      <c r="CT1032" s="167"/>
      <c r="CU1032" s="158"/>
      <c r="CV1032" s="158"/>
      <c r="CY1032" s="162"/>
      <c r="CZ1032" s="162"/>
      <c r="DA1032" s="170"/>
      <c r="DB1032" s="184"/>
      <c r="DC1032" s="170"/>
      <c r="DZ1032" s="239"/>
      <c r="EA1032" s="158"/>
    </row>
    <row r="1033" spans="1:131" hidden="1" x14ac:dyDescent="0.2">
      <c r="A1033" s="164"/>
      <c r="B1033" s="164"/>
      <c r="C1033" s="201"/>
      <c r="D1033" s="164"/>
      <c r="E1033" s="108"/>
      <c r="F1033" s="164"/>
      <c r="G1033" s="98"/>
      <c r="H1033" s="105"/>
      <c r="I1033" s="164"/>
      <c r="J1033" s="98"/>
      <c r="K1033" s="98"/>
      <c r="L1033" s="164"/>
      <c r="M1033" s="164"/>
      <c r="N1033" s="164"/>
      <c r="O1033" s="138"/>
      <c r="P1033" s="105"/>
      <c r="Q1033" s="169"/>
      <c r="R1033" s="160"/>
      <c r="S1033" s="105"/>
      <c r="T1033" s="160"/>
      <c r="U1033" s="160"/>
      <c r="V1033" s="105"/>
      <c r="W1033" s="160"/>
      <c r="X1033" s="160"/>
      <c r="Y1033" s="105"/>
      <c r="Z1033" s="160"/>
      <c r="AA1033" s="160"/>
      <c r="AB1033" s="103"/>
      <c r="AC1033" s="160"/>
      <c r="AD1033" s="160"/>
      <c r="AE1033" s="164"/>
      <c r="AF1033" s="159"/>
      <c r="AG1033" s="159"/>
      <c r="BI1033" s="162"/>
      <c r="BJ1033" s="158"/>
      <c r="BK1033" s="162"/>
      <c r="BL1033" s="138"/>
      <c r="BM1033" s="160"/>
      <c r="BN1033" s="176"/>
      <c r="BO1033" s="158"/>
      <c r="BP1033" s="160"/>
      <c r="BQ1033" s="172"/>
      <c r="CS1033" s="166"/>
      <c r="CT1033" s="99"/>
      <c r="CU1033" s="158"/>
      <c r="CV1033" s="158"/>
      <c r="CY1033" s="162"/>
      <c r="CZ1033" s="162"/>
      <c r="DA1033" s="170"/>
      <c r="DB1033" s="184"/>
      <c r="DC1033" s="170"/>
      <c r="DZ1033" s="239"/>
      <c r="EA1033" s="158"/>
    </row>
    <row r="1034" spans="1:131" hidden="1" x14ac:dyDescent="0.2">
      <c r="A1034" s="164"/>
      <c r="B1034" s="164"/>
      <c r="C1034" s="201"/>
      <c r="D1034" s="164"/>
      <c r="E1034" s="164"/>
      <c r="F1034" s="164"/>
      <c r="G1034" s="98"/>
      <c r="H1034" s="105"/>
      <c r="I1034" s="164"/>
      <c r="J1034" s="98"/>
      <c r="K1034" s="98"/>
      <c r="L1034" s="164"/>
      <c r="M1034" s="164"/>
      <c r="N1034" s="164"/>
      <c r="O1034" s="138"/>
      <c r="P1034" s="105"/>
      <c r="Q1034" s="169"/>
      <c r="R1034" s="160"/>
      <c r="S1034" s="105"/>
      <c r="T1034" s="160"/>
      <c r="U1034" s="160"/>
      <c r="V1034" s="105"/>
      <c r="W1034" s="160"/>
      <c r="X1034" s="160"/>
      <c r="Y1034" s="105"/>
      <c r="Z1034" s="160"/>
      <c r="AA1034" s="160"/>
      <c r="AB1034" s="103"/>
      <c r="AC1034" s="160"/>
      <c r="AD1034" s="160"/>
      <c r="AE1034" s="164"/>
      <c r="AF1034" s="159"/>
      <c r="AG1034" s="159"/>
      <c r="BI1034" s="162"/>
      <c r="BJ1034" s="158"/>
      <c r="BK1034" s="162"/>
      <c r="BL1034" s="138"/>
      <c r="BM1034" s="160"/>
      <c r="BN1034" s="176"/>
      <c r="BO1034" s="158"/>
      <c r="BP1034" s="160"/>
      <c r="BQ1034" s="172"/>
      <c r="CS1034" s="151"/>
      <c r="CT1034" s="167"/>
      <c r="CU1034" s="158"/>
      <c r="CV1034" s="158"/>
      <c r="CY1034" s="162"/>
      <c r="CZ1034" s="162"/>
      <c r="DA1034" s="170"/>
      <c r="DB1034" s="184"/>
      <c r="DC1034" s="170"/>
      <c r="DZ1034" s="239"/>
      <c r="EA1034" s="158"/>
    </row>
    <row r="1035" spans="1:131" hidden="1" x14ac:dyDescent="0.2">
      <c r="A1035" s="164"/>
      <c r="B1035" s="164"/>
      <c r="C1035" s="201"/>
      <c r="D1035" s="164"/>
      <c r="E1035" s="164"/>
      <c r="F1035" s="164"/>
      <c r="G1035" s="98"/>
      <c r="H1035" s="105"/>
      <c r="I1035" s="164"/>
      <c r="J1035" s="98"/>
      <c r="K1035" s="98"/>
      <c r="L1035" s="164"/>
      <c r="M1035" s="164"/>
      <c r="N1035" s="164"/>
      <c r="O1035" s="138"/>
      <c r="P1035" s="105"/>
      <c r="Q1035" s="169"/>
      <c r="R1035" s="160"/>
      <c r="S1035" s="105"/>
      <c r="T1035" s="160"/>
      <c r="U1035" s="160"/>
      <c r="V1035" s="105"/>
      <c r="W1035" s="160"/>
      <c r="X1035" s="160"/>
      <c r="Y1035" s="105"/>
      <c r="Z1035" s="160"/>
      <c r="AA1035" s="160"/>
      <c r="AB1035" s="103"/>
      <c r="AC1035" s="160"/>
      <c r="AD1035" s="160"/>
      <c r="AE1035" s="164"/>
      <c r="AF1035" s="159"/>
      <c r="AG1035" s="159"/>
      <c r="BI1035" s="162"/>
      <c r="BJ1035" s="158"/>
      <c r="BK1035" s="162"/>
      <c r="BL1035" s="138"/>
      <c r="BM1035" s="160"/>
      <c r="BN1035" s="176"/>
      <c r="BO1035" s="158"/>
      <c r="BP1035" s="160"/>
      <c r="BQ1035" s="172"/>
      <c r="CS1035" s="151"/>
      <c r="CT1035" s="168"/>
      <c r="CU1035" s="158"/>
      <c r="CV1035" s="158"/>
      <c r="CY1035" s="162"/>
      <c r="CZ1035" s="162"/>
      <c r="DA1035" s="170"/>
      <c r="DB1035" s="184"/>
      <c r="DC1035" s="170"/>
      <c r="DZ1035" s="239"/>
      <c r="EA1035" s="158"/>
    </row>
    <row r="1036" spans="1:131" hidden="1" x14ac:dyDescent="0.2">
      <c r="A1036" s="164"/>
      <c r="B1036" s="164"/>
      <c r="C1036" s="201"/>
      <c r="D1036" s="164"/>
      <c r="E1036" s="164"/>
      <c r="F1036" s="164"/>
      <c r="G1036" s="98"/>
      <c r="H1036" s="105"/>
      <c r="I1036" s="164"/>
      <c r="J1036" s="98"/>
      <c r="K1036" s="98"/>
      <c r="L1036" s="164"/>
      <c r="M1036" s="164"/>
      <c r="N1036" s="164"/>
      <c r="O1036" s="138"/>
      <c r="P1036" s="105"/>
      <c r="Q1036" s="169"/>
      <c r="R1036" s="160"/>
      <c r="S1036" s="105"/>
      <c r="T1036" s="160"/>
      <c r="U1036" s="160"/>
      <c r="V1036" s="105"/>
      <c r="W1036" s="160"/>
      <c r="X1036" s="160"/>
      <c r="Y1036" s="105"/>
      <c r="Z1036" s="160"/>
      <c r="AA1036" s="160"/>
      <c r="AB1036" s="103"/>
      <c r="AC1036" s="160"/>
      <c r="AD1036" s="160"/>
      <c r="AE1036" s="164"/>
      <c r="AF1036" s="159"/>
      <c r="AG1036" s="159"/>
      <c r="BI1036" s="162"/>
      <c r="BJ1036" s="158"/>
      <c r="BK1036" s="162"/>
      <c r="BL1036" s="138"/>
      <c r="BM1036" s="160"/>
      <c r="BN1036" s="176"/>
      <c r="BO1036" s="158"/>
      <c r="BP1036" s="160"/>
      <c r="BQ1036" s="172"/>
      <c r="CS1036" s="151"/>
      <c r="CT1036" s="167"/>
      <c r="CU1036" s="158"/>
      <c r="CV1036" s="158"/>
      <c r="CY1036" s="162"/>
      <c r="CZ1036" s="162"/>
      <c r="DA1036" s="170"/>
      <c r="DB1036" s="184"/>
      <c r="DC1036" s="170"/>
      <c r="DZ1036" s="239"/>
      <c r="EA1036" s="158"/>
    </row>
    <row r="1037" spans="1:131" hidden="1" x14ac:dyDescent="0.2">
      <c r="A1037" s="164"/>
      <c r="B1037" s="164"/>
      <c r="C1037" s="203"/>
      <c r="D1037" s="108"/>
      <c r="E1037" s="164"/>
      <c r="F1037" s="164"/>
      <c r="G1037" s="98"/>
      <c r="H1037" s="105"/>
      <c r="I1037" s="164"/>
      <c r="J1037" s="98"/>
      <c r="K1037" s="98"/>
      <c r="L1037" s="164"/>
      <c r="M1037" s="164"/>
      <c r="N1037" s="164"/>
      <c r="O1037" s="138"/>
      <c r="P1037" s="105"/>
      <c r="Q1037" s="169"/>
      <c r="R1037" s="160"/>
      <c r="S1037" s="105"/>
      <c r="T1037" s="160"/>
      <c r="U1037" s="160"/>
      <c r="V1037" s="105"/>
      <c r="W1037" s="160"/>
      <c r="X1037" s="160"/>
      <c r="Y1037" s="105"/>
      <c r="Z1037" s="160"/>
      <c r="AA1037" s="160"/>
      <c r="AB1037" s="103"/>
      <c r="AC1037" s="160"/>
      <c r="AD1037" s="160"/>
      <c r="AE1037" s="164"/>
      <c r="AF1037" s="159"/>
      <c r="AG1037" s="159"/>
      <c r="BI1037" s="162"/>
      <c r="BJ1037" s="158"/>
      <c r="BK1037" s="162"/>
      <c r="BL1037" s="138"/>
      <c r="BM1037" s="160"/>
      <c r="BN1037" s="176"/>
      <c r="BO1037" s="158"/>
      <c r="BP1037" s="160"/>
      <c r="BQ1037" s="172"/>
      <c r="CS1037" s="166"/>
      <c r="CT1037" s="168"/>
      <c r="CU1037" s="158"/>
      <c r="CV1037" s="158"/>
      <c r="CY1037" s="162"/>
      <c r="CZ1037" s="162"/>
      <c r="DA1037" s="170"/>
      <c r="DB1037" s="184"/>
      <c r="DC1037" s="170"/>
      <c r="DZ1037" s="239"/>
      <c r="EA1037" s="158"/>
    </row>
    <row r="1038" spans="1:131" hidden="1" x14ac:dyDescent="0.2">
      <c r="A1038" s="164"/>
      <c r="B1038" s="164"/>
      <c r="C1038" s="203"/>
      <c r="D1038" s="108"/>
      <c r="E1038" s="164"/>
      <c r="F1038" s="164"/>
      <c r="G1038" s="98"/>
      <c r="H1038" s="105"/>
      <c r="I1038" s="164"/>
      <c r="J1038" s="98"/>
      <c r="K1038" s="98"/>
      <c r="L1038" s="164"/>
      <c r="M1038" s="164"/>
      <c r="N1038" s="164"/>
      <c r="O1038" s="138"/>
      <c r="P1038" s="105"/>
      <c r="Q1038" s="169"/>
      <c r="R1038" s="160"/>
      <c r="S1038" s="105"/>
      <c r="T1038" s="160"/>
      <c r="U1038" s="160"/>
      <c r="V1038" s="105"/>
      <c r="W1038" s="160"/>
      <c r="X1038" s="160"/>
      <c r="Y1038" s="105"/>
      <c r="Z1038" s="160"/>
      <c r="AA1038" s="160"/>
      <c r="AB1038" s="103"/>
      <c r="AC1038" s="160"/>
      <c r="AD1038" s="160"/>
      <c r="AE1038" s="164"/>
      <c r="AF1038" s="159"/>
      <c r="AG1038" s="159"/>
      <c r="BI1038" s="162"/>
      <c r="BJ1038" s="158"/>
      <c r="BK1038" s="162"/>
      <c r="BL1038" s="138"/>
      <c r="BM1038" s="160"/>
      <c r="BN1038" s="176"/>
      <c r="BO1038" s="158"/>
      <c r="BP1038" s="160"/>
      <c r="BQ1038" s="172"/>
      <c r="CS1038" s="179"/>
      <c r="CT1038" s="168"/>
      <c r="CU1038" s="158"/>
      <c r="CV1038" s="158"/>
      <c r="CY1038" s="138"/>
      <c r="CZ1038" s="138"/>
      <c r="DA1038" s="170"/>
      <c r="DB1038" s="184"/>
      <c r="DC1038" s="170"/>
      <c r="DZ1038" s="239"/>
      <c r="EA1038" s="158"/>
    </row>
    <row r="1039" spans="1:131" hidden="1" x14ac:dyDescent="0.2">
      <c r="A1039" s="164"/>
      <c r="B1039" s="164"/>
      <c r="C1039" s="203"/>
      <c r="D1039" s="108"/>
      <c r="E1039" s="164"/>
      <c r="F1039" s="164"/>
      <c r="G1039" s="98"/>
      <c r="H1039" s="105"/>
      <c r="I1039" s="164"/>
      <c r="J1039" s="98"/>
      <c r="K1039" s="98"/>
      <c r="L1039" s="164"/>
      <c r="M1039" s="164"/>
      <c r="N1039" s="164"/>
      <c r="O1039" s="138"/>
      <c r="P1039" s="105"/>
      <c r="Q1039" s="169"/>
      <c r="R1039" s="160"/>
      <c r="S1039" s="105"/>
      <c r="T1039" s="160"/>
      <c r="U1039" s="160"/>
      <c r="V1039" s="105"/>
      <c r="W1039" s="160"/>
      <c r="X1039" s="160"/>
      <c r="Y1039" s="105"/>
      <c r="Z1039" s="160"/>
      <c r="AA1039" s="160"/>
      <c r="AB1039" s="103"/>
      <c r="AC1039" s="160"/>
      <c r="AD1039" s="160"/>
      <c r="AE1039" s="164"/>
      <c r="AF1039" s="159"/>
      <c r="AG1039" s="159"/>
      <c r="BI1039" s="162"/>
      <c r="BJ1039" s="158"/>
      <c r="BK1039" s="162"/>
      <c r="BL1039" s="138"/>
      <c r="BM1039" s="160"/>
      <c r="BN1039" s="176"/>
      <c r="BO1039" s="158"/>
      <c r="BP1039" s="160"/>
      <c r="BQ1039" s="172"/>
      <c r="CS1039" s="179"/>
      <c r="CT1039" s="168"/>
      <c r="CU1039" s="158"/>
      <c r="CV1039" s="158"/>
      <c r="CY1039" s="162"/>
      <c r="CZ1039" s="162"/>
      <c r="DA1039" s="170"/>
      <c r="DB1039" s="184"/>
      <c r="DC1039" s="170"/>
      <c r="DZ1039" s="239"/>
      <c r="EA1039" s="158"/>
    </row>
    <row r="1040" spans="1:131" hidden="1" x14ac:dyDescent="0.2">
      <c r="A1040" s="164"/>
      <c r="B1040" s="164"/>
      <c r="C1040" s="201"/>
      <c r="D1040" s="164"/>
      <c r="E1040" s="164"/>
      <c r="F1040" s="164"/>
      <c r="G1040" s="98"/>
      <c r="H1040" s="105"/>
      <c r="I1040" s="164"/>
      <c r="J1040" s="98"/>
      <c r="K1040" s="98"/>
      <c r="L1040" s="164"/>
      <c r="M1040" s="164"/>
      <c r="N1040" s="164"/>
      <c r="O1040" s="138"/>
      <c r="P1040" s="105"/>
      <c r="Q1040" s="169"/>
      <c r="R1040" s="160"/>
      <c r="S1040" s="105"/>
      <c r="T1040" s="160"/>
      <c r="U1040" s="160"/>
      <c r="V1040" s="105"/>
      <c r="W1040" s="160"/>
      <c r="X1040" s="160"/>
      <c r="Y1040" s="105"/>
      <c r="Z1040" s="160"/>
      <c r="AA1040" s="160"/>
      <c r="AB1040" s="103"/>
      <c r="AC1040" s="160"/>
      <c r="AD1040" s="160"/>
      <c r="AE1040" s="164"/>
      <c r="AF1040" s="159"/>
      <c r="AG1040" s="159"/>
      <c r="BI1040" s="162"/>
      <c r="BJ1040" s="158"/>
      <c r="BK1040" s="162"/>
      <c r="BL1040" s="138"/>
      <c r="BM1040" s="160"/>
      <c r="BN1040" s="176"/>
      <c r="BO1040" s="158"/>
      <c r="BP1040" s="160"/>
      <c r="BQ1040" s="172"/>
      <c r="CS1040" s="166"/>
      <c r="CT1040" s="168"/>
      <c r="CU1040" s="158"/>
      <c r="CV1040" s="158"/>
      <c r="CY1040" s="162"/>
      <c r="CZ1040" s="162"/>
      <c r="DA1040" s="170"/>
      <c r="DB1040" s="184"/>
      <c r="DC1040" s="170"/>
      <c r="DZ1040" s="239"/>
      <c r="EA1040" s="158"/>
    </row>
    <row r="1041" spans="1:131" hidden="1" x14ac:dyDescent="0.2">
      <c r="A1041" s="164"/>
      <c r="B1041" s="164"/>
      <c r="C1041" s="201"/>
      <c r="D1041" s="164"/>
      <c r="E1041" s="164"/>
      <c r="F1041" s="164"/>
      <c r="G1041" s="98"/>
      <c r="H1041" s="105"/>
      <c r="I1041" s="164"/>
      <c r="J1041" s="98"/>
      <c r="K1041" s="98"/>
      <c r="L1041" s="164"/>
      <c r="M1041" s="164"/>
      <c r="N1041" s="164"/>
      <c r="O1041" s="138"/>
      <c r="P1041" s="105"/>
      <c r="Q1041" s="169"/>
      <c r="R1041" s="160"/>
      <c r="S1041" s="105"/>
      <c r="T1041" s="160"/>
      <c r="U1041" s="160"/>
      <c r="V1041" s="105"/>
      <c r="W1041" s="160"/>
      <c r="X1041" s="160"/>
      <c r="Y1041" s="105"/>
      <c r="Z1041" s="160"/>
      <c r="AA1041" s="160"/>
      <c r="AB1041" s="103"/>
      <c r="AC1041" s="160"/>
      <c r="AD1041" s="160"/>
      <c r="AE1041" s="164"/>
      <c r="AF1041" s="159"/>
      <c r="AG1041" s="159"/>
      <c r="BI1041" s="162"/>
      <c r="BJ1041" s="158"/>
      <c r="BK1041" s="162"/>
      <c r="BL1041" s="138"/>
      <c r="BM1041" s="160"/>
      <c r="BN1041" s="176"/>
      <c r="BO1041" s="158"/>
      <c r="BP1041" s="160"/>
      <c r="BQ1041" s="172"/>
      <c r="CS1041" s="179"/>
      <c r="CT1041" s="221"/>
      <c r="CU1041" s="158"/>
      <c r="CV1041" s="158"/>
      <c r="CY1041" s="162"/>
      <c r="CZ1041" s="162"/>
      <c r="DA1041" s="170"/>
      <c r="DB1041" s="184"/>
      <c r="DC1041" s="170"/>
      <c r="DZ1041" s="239"/>
      <c r="EA1041" s="158"/>
    </row>
    <row r="1042" spans="1:131" hidden="1" x14ac:dyDescent="0.2">
      <c r="A1042" s="164"/>
      <c r="B1042" s="164"/>
      <c r="C1042" s="201"/>
      <c r="D1042" s="164"/>
      <c r="E1042" s="164"/>
      <c r="F1042" s="164"/>
      <c r="G1042" s="98"/>
      <c r="H1042" s="105"/>
      <c r="I1042" s="164"/>
      <c r="J1042" s="98"/>
      <c r="K1042" s="98"/>
      <c r="L1042" s="164"/>
      <c r="M1042" s="164"/>
      <c r="N1042" s="164"/>
      <c r="O1042" s="138"/>
      <c r="P1042" s="105"/>
      <c r="Q1042" s="169"/>
      <c r="R1042" s="160"/>
      <c r="S1042" s="105"/>
      <c r="T1042" s="160"/>
      <c r="U1042" s="160"/>
      <c r="V1042" s="105"/>
      <c r="W1042" s="160"/>
      <c r="X1042" s="160"/>
      <c r="Y1042" s="105"/>
      <c r="Z1042" s="160"/>
      <c r="AA1042" s="160"/>
      <c r="AB1042" s="103"/>
      <c r="AC1042" s="160"/>
      <c r="AD1042" s="160"/>
      <c r="AE1042" s="164"/>
      <c r="AF1042" s="159"/>
      <c r="AG1042" s="159"/>
      <c r="BI1042" s="162"/>
      <c r="BJ1042" s="158"/>
      <c r="BK1042" s="162"/>
      <c r="BL1042" s="138"/>
      <c r="BM1042" s="160"/>
      <c r="BN1042" s="176"/>
      <c r="BO1042" s="158"/>
      <c r="BP1042" s="160"/>
      <c r="BQ1042" s="172"/>
      <c r="CS1042" s="151"/>
      <c r="CT1042" s="167"/>
      <c r="CU1042" s="158"/>
      <c r="CV1042" s="158"/>
      <c r="CY1042" s="162"/>
      <c r="CZ1042" s="162"/>
      <c r="DA1042" s="170"/>
      <c r="DB1042" s="184"/>
      <c r="DC1042" s="170"/>
      <c r="DZ1042" s="239"/>
      <c r="EA1042" s="158"/>
    </row>
    <row r="1043" spans="1:131" hidden="1" x14ac:dyDescent="0.2">
      <c r="A1043" s="164"/>
      <c r="B1043" s="164"/>
      <c r="C1043" s="201"/>
      <c r="D1043" s="108"/>
      <c r="E1043" s="164"/>
      <c r="F1043" s="164"/>
      <c r="G1043" s="98"/>
      <c r="H1043" s="105"/>
      <c r="I1043" s="164"/>
      <c r="J1043" s="98"/>
      <c r="K1043" s="98"/>
      <c r="L1043" s="164"/>
      <c r="M1043" s="164"/>
      <c r="N1043" s="164"/>
      <c r="O1043" s="138"/>
      <c r="P1043" s="105"/>
      <c r="Q1043" s="169"/>
      <c r="R1043" s="160"/>
      <c r="S1043" s="105"/>
      <c r="T1043" s="160"/>
      <c r="U1043" s="160"/>
      <c r="V1043" s="105"/>
      <c r="W1043" s="160"/>
      <c r="X1043" s="160"/>
      <c r="Y1043" s="105"/>
      <c r="Z1043" s="160"/>
      <c r="AA1043" s="160"/>
      <c r="AB1043" s="103"/>
      <c r="AC1043" s="160"/>
      <c r="AD1043" s="160"/>
      <c r="AE1043" s="164"/>
      <c r="AF1043" s="159"/>
      <c r="AG1043" s="159"/>
      <c r="BI1043" s="162"/>
      <c r="BJ1043" s="158"/>
      <c r="BK1043" s="162"/>
      <c r="BL1043" s="138"/>
      <c r="BM1043" s="160"/>
      <c r="BN1043" s="176"/>
      <c r="BO1043" s="158"/>
      <c r="BP1043" s="160"/>
      <c r="BQ1043" s="172"/>
      <c r="CS1043" s="166"/>
      <c r="CT1043" s="196"/>
      <c r="CU1043" s="158"/>
      <c r="CV1043" s="158"/>
      <c r="CY1043" s="138"/>
      <c r="CZ1043" s="138"/>
      <c r="DA1043" s="170"/>
      <c r="DB1043" s="184"/>
      <c r="DC1043" s="170"/>
      <c r="DZ1043" s="239"/>
      <c r="EA1043" s="158"/>
    </row>
    <row r="1044" spans="1:131" hidden="1" x14ac:dyDescent="0.2">
      <c r="A1044" s="164"/>
      <c r="B1044" s="164"/>
      <c r="C1044" s="203"/>
      <c r="D1044" s="108"/>
      <c r="E1044" s="164"/>
      <c r="F1044" s="164"/>
      <c r="G1044" s="98"/>
      <c r="H1044" s="105"/>
      <c r="I1044" s="164"/>
      <c r="J1044" s="98"/>
      <c r="K1044" s="98"/>
      <c r="L1044" s="164"/>
      <c r="M1044" s="164"/>
      <c r="N1044" s="164"/>
      <c r="O1044" s="138"/>
      <c r="P1044" s="105"/>
      <c r="Q1044" s="169"/>
      <c r="R1044" s="160"/>
      <c r="S1044" s="105"/>
      <c r="T1044" s="160"/>
      <c r="U1044" s="160"/>
      <c r="V1044" s="105"/>
      <c r="W1044" s="160"/>
      <c r="X1044" s="160"/>
      <c r="Y1044" s="105"/>
      <c r="Z1044" s="160"/>
      <c r="AA1044" s="160"/>
      <c r="AB1044" s="103"/>
      <c r="AC1044" s="160"/>
      <c r="AD1044" s="160"/>
      <c r="AE1044" s="164"/>
      <c r="AF1044" s="159"/>
      <c r="AG1044" s="159"/>
      <c r="BI1044" s="162"/>
      <c r="BJ1044" s="158"/>
      <c r="BK1044" s="162"/>
      <c r="BL1044" s="138"/>
      <c r="BM1044" s="160"/>
      <c r="BN1044" s="176"/>
      <c r="BO1044" s="158"/>
      <c r="BP1044" s="160"/>
      <c r="BQ1044" s="172"/>
      <c r="CS1044" s="166"/>
      <c r="CT1044" s="168"/>
      <c r="CU1044" s="158"/>
      <c r="CV1044" s="158"/>
      <c r="CY1044" s="162"/>
      <c r="CZ1044" s="162"/>
      <c r="DA1044" s="170"/>
      <c r="DB1044" s="184"/>
      <c r="DC1044" s="170"/>
      <c r="DZ1044" s="239"/>
      <c r="EA1044" s="158"/>
    </row>
    <row r="1045" spans="1:131" hidden="1" x14ac:dyDescent="0.2">
      <c r="A1045" s="164"/>
      <c r="B1045" s="164"/>
      <c r="C1045" s="201"/>
      <c r="D1045" s="164"/>
      <c r="E1045" s="164"/>
      <c r="F1045" s="164"/>
      <c r="G1045" s="98"/>
      <c r="H1045" s="105"/>
      <c r="I1045" s="164"/>
      <c r="J1045" s="98"/>
      <c r="K1045" s="98"/>
      <c r="L1045" s="164"/>
      <c r="M1045" s="164"/>
      <c r="N1045" s="164"/>
      <c r="O1045" s="138"/>
      <c r="P1045" s="105"/>
      <c r="Q1045" s="169"/>
      <c r="R1045" s="160"/>
      <c r="S1045" s="105"/>
      <c r="T1045" s="160"/>
      <c r="U1045" s="160"/>
      <c r="V1045" s="105"/>
      <c r="W1045" s="160"/>
      <c r="X1045" s="160"/>
      <c r="Y1045" s="105"/>
      <c r="Z1045" s="160"/>
      <c r="AA1045" s="160"/>
      <c r="AB1045" s="103"/>
      <c r="AC1045" s="160"/>
      <c r="AD1045" s="160"/>
      <c r="AE1045" s="164"/>
      <c r="AF1045" s="159"/>
      <c r="AG1045" s="159"/>
      <c r="BI1045" s="162"/>
      <c r="BJ1045" s="158"/>
      <c r="BK1045" s="162"/>
      <c r="BL1045" s="138"/>
      <c r="BM1045" s="160"/>
      <c r="BN1045" s="176"/>
      <c r="BO1045" s="158"/>
      <c r="BP1045" s="160"/>
      <c r="BQ1045" s="172"/>
      <c r="CS1045" s="151"/>
      <c r="CT1045" s="167"/>
      <c r="CU1045" s="158"/>
      <c r="CV1045" s="158"/>
      <c r="CY1045" s="162"/>
      <c r="CZ1045" s="162"/>
      <c r="DA1045" s="170"/>
      <c r="DB1045" s="184"/>
      <c r="DC1045" s="170"/>
      <c r="DZ1045" s="239"/>
      <c r="EA1045" s="158"/>
    </row>
    <row r="1046" spans="1:131" hidden="1" x14ac:dyDescent="0.2">
      <c r="A1046" s="164"/>
      <c r="B1046" s="164"/>
      <c r="C1046" s="201"/>
      <c r="D1046" s="164"/>
      <c r="E1046" s="164"/>
      <c r="F1046" s="164"/>
      <c r="G1046" s="98"/>
      <c r="H1046" s="105"/>
      <c r="I1046" s="164"/>
      <c r="J1046" s="98"/>
      <c r="K1046" s="98"/>
      <c r="L1046" s="164"/>
      <c r="M1046" s="164"/>
      <c r="N1046" s="164"/>
      <c r="O1046" s="138"/>
      <c r="P1046" s="105"/>
      <c r="Q1046" s="169"/>
      <c r="R1046" s="160"/>
      <c r="S1046" s="105"/>
      <c r="T1046" s="160"/>
      <c r="U1046" s="160"/>
      <c r="V1046" s="105"/>
      <c r="W1046" s="160"/>
      <c r="X1046" s="160"/>
      <c r="Y1046" s="105"/>
      <c r="Z1046" s="160"/>
      <c r="AA1046" s="160"/>
      <c r="AB1046" s="103"/>
      <c r="AC1046" s="160"/>
      <c r="AD1046" s="160"/>
      <c r="AE1046" s="164"/>
      <c r="AF1046" s="159"/>
      <c r="AG1046" s="159"/>
      <c r="BI1046" s="162"/>
      <c r="BJ1046" s="158"/>
      <c r="BK1046" s="162"/>
      <c r="BL1046" s="138"/>
      <c r="BM1046" s="160"/>
      <c r="BN1046" s="176"/>
      <c r="BO1046" s="158"/>
      <c r="BP1046" s="160"/>
      <c r="BQ1046" s="172"/>
      <c r="CS1046" s="166"/>
      <c r="CT1046" s="167"/>
      <c r="CU1046" s="158"/>
      <c r="CV1046" s="158"/>
      <c r="CY1046" s="162"/>
      <c r="CZ1046" s="162"/>
      <c r="DA1046" s="170"/>
      <c r="DB1046" s="184"/>
      <c r="DC1046" s="170"/>
      <c r="DZ1046" s="239"/>
      <c r="EA1046" s="158"/>
    </row>
    <row r="1047" spans="1:131" hidden="1" x14ac:dyDescent="0.2">
      <c r="A1047" s="164"/>
      <c r="B1047" s="164"/>
      <c r="C1047" s="201"/>
      <c r="D1047" s="164"/>
      <c r="E1047" s="164"/>
      <c r="F1047" s="164"/>
      <c r="G1047" s="98"/>
      <c r="H1047" s="105"/>
      <c r="I1047" s="164"/>
      <c r="J1047" s="98"/>
      <c r="K1047" s="98"/>
      <c r="L1047" s="164"/>
      <c r="M1047" s="164"/>
      <c r="N1047" s="164"/>
      <c r="O1047" s="138"/>
      <c r="P1047" s="105"/>
      <c r="Q1047" s="169"/>
      <c r="R1047" s="160"/>
      <c r="S1047" s="105"/>
      <c r="T1047" s="160"/>
      <c r="U1047" s="160"/>
      <c r="V1047" s="105"/>
      <c r="W1047" s="160"/>
      <c r="X1047" s="160"/>
      <c r="Y1047" s="105"/>
      <c r="Z1047" s="160"/>
      <c r="AA1047" s="160"/>
      <c r="AB1047" s="103"/>
      <c r="AC1047" s="160"/>
      <c r="AD1047" s="160"/>
      <c r="AE1047" s="164"/>
      <c r="AF1047" s="159"/>
      <c r="AG1047" s="159"/>
      <c r="BI1047" s="162"/>
      <c r="BJ1047" s="158"/>
      <c r="BK1047" s="162"/>
      <c r="BL1047" s="138"/>
      <c r="BM1047" s="160"/>
      <c r="BN1047" s="176"/>
      <c r="BO1047" s="158"/>
      <c r="BP1047" s="160"/>
      <c r="BQ1047" s="172"/>
      <c r="CS1047" s="166"/>
      <c r="CT1047" s="99"/>
      <c r="CU1047" s="158"/>
      <c r="CV1047" s="158"/>
      <c r="CY1047" s="162"/>
      <c r="CZ1047" s="162"/>
      <c r="DA1047" s="170"/>
      <c r="DB1047" s="184"/>
      <c r="DC1047" s="170"/>
      <c r="DZ1047" s="239"/>
      <c r="EA1047" s="158"/>
    </row>
    <row r="1048" spans="1:131" hidden="1" x14ac:dyDescent="0.2">
      <c r="A1048" s="164"/>
      <c r="B1048" s="164"/>
      <c r="C1048" s="201"/>
      <c r="D1048" s="164"/>
      <c r="E1048" s="164"/>
      <c r="F1048" s="164"/>
      <c r="G1048" s="98"/>
      <c r="H1048" s="105"/>
      <c r="I1048" s="164"/>
      <c r="J1048" s="98"/>
      <c r="K1048" s="98"/>
      <c r="L1048" s="164"/>
      <c r="M1048" s="164"/>
      <c r="N1048" s="164"/>
      <c r="O1048" s="138"/>
      <c r="P1048" s="105"/>
      <c r="Q1048" s="169"/>
      <c r="R1048" s="160"/>
      <c r="S1048" s="105"/>
      <c r="T1048" s="160"/>
      <c r="U1048" s="160"/>
      <c r="V1048" s="105"/>
      <c r="W1048" s="160"/>
      <c r="X1048" s="160"/>
      <c r="Y1048" s="105"/>
      <c r="Z1048" s="160"/>
      <c r="AA1048" s="160"/>
      <c r="AB1048" s="103"/>
      <c r="AC1048" s="160"/>
      <c r="AD1048" s="160"/>
      <c r="AE1048" s="164"/>
      <c r="AF1048" s="159"/>
      <c r="AG1048" s="159"/>
      <c r="BI1048" s="162"/>
      <c r="BJ1048" s="158"/>
      <c r="BK1048" s="162"/>
      <c r="BL1048" s="138"/>
      <c r="BM1048" s="160"/>
      <c r="BN1048" s="176"/>
      <c r="BO1048" s="158"/>
      <c r="BP1048" s="160"/>
      <c r="BQ1048" s="172"/>
      <c r="CS1048" s="166"/>
      <c r="CT1048" s="168"/>
      <c r="CU1048" s="158"/>
      <c r="CV1048" s="158"/>
      <c r="CY1048" s="162"/>
      <c r="CZ1048" s="162"/>
      <c r="DA1048" s="170"/>
      <c r="DB1048" s="184"/>
      <c r="DC1048" s="170"/>
      <c r="DZ1048" s="239"/>
      <c r="EA1048" s="158"/>
    </row>
    <row r="1049" spans="1:131" hidden="1" x14ac:dyDescent="0.2">
      <c r="A1049" s="164"/>
      <c r="B1049" s="164"/>
      <c r="C1049" s="201"/>
      <c r="D1049" s="164"/>
      <c r="E1049" s="164"/>
      <c r="F1049" s="164"/>
      <c r="G1049" s="98"/>
      <c r="H1049" s="105"/>
      <c r="I1049" s="164"/>
      <c r="J1049" s="98"/>
      <c r="K1049" s="98"/>
      <c r="L1049" s="164"/>
      <c r="M1049" s="164"/>
      <c r="N1049" s="164"/>
      <c r="O1049" s="138"/>
      <c r="P1049" s="105"/>
      <c r="Q1049" s="169"/>
      <c r="R1049" s="160"/>
      <c r="S1049" s="105"/>
      <c r="T1049" s="160"/>
      <c r="U1049" s="160"/>
      <c r="V1049" s="105"/>
      <c r="W1049" s="160"/>
      <c r="X1049" s="160"/>
      <c r="Y1049" s="105"/>
      <c r="Z1049" s="160"/>
      <c r="AA1049" s="160"/>
      <c r="AB1049" s="103"/>
      <c r="AC1049" s="160"/>
      <c r="AD1049" s="160"/>
      <c r="AE1049" s="164"/>
      <c r="AF1049" s="159"/>
      <c r="AG1049" s="159"/>
      <c r="BI1049" s="162"/>
      <c r="BJ1049" s="158"/>
      <c r="BK1049" s="162"/>
      <c r="BL1049" s="138"/>
      <c r="BM1049" s="160"/>
      <c r="BN1049" s="176"/>
      <c r="BO1049" s="158"/>
      <c r="BP1049" s="160"/>
      <c r="BQ1049" s="172"/>
      <c r="CS1049" s="166"/>
      <c r="CT1049" s="167"/>
      <c r="CU1049" s="158"/>
      <c r="CV1049" s="158"/>
      <c r="CY1049" s="162"/>
      <c r="CZ1049" s="162"/>
      <c r="DA1049" s="170"/>
      <c r="DB1049" s="184"/>
      <c r="DC1049" s="170"/>
      <c r="DZ1049" s="239"/>
      <c r="EA1049" s="158"/>
    </row>
    <row r="1050" spans="1:131" hidden="1" x14ac:dyDescent="0.2">
      <c r="A1050" s="164"/>
      <c r="B1050" s="164"/>
      <c r="C1050" s="201"/>
      <c r="D1050" s="164"/>
      <c r="E1050" s="164"/>
      <c r="F1050" s="164"/>
      <c r="G1050" s="98"/>
      <c r="H1050" s="105"/>
      <c r="I1050" s="164"/>
      <c r="J1050" s="98"/>
      <c r="K1050" s="98"/>
      <c r="L1050" s="164"/>
      <c r="M1050" s="164"/>
      <c r="N1050" s="164"/>
      <c r="O1050" s="138"/>
      <c r="P1050" s="105"/>
      <c r="Q1050" s="169"/>
      <c r="R1050" s="160"/>
      <c r="S1050" s="105"/>
      <c r="T1050" s="160"/>
      <c r="U1050" s="160"/>
      <c r="V1050" s="105"/>
      <c r="W1050" s="160"/>
      <c r="X1050" s="160"/>
      <c r="Y1050" s="105"/>
      <c r="Z1050" s="160"/>
      <c r="AA1050" s="160"/>
      <c r="AB1050" s="103"/>
      <c r="AC1050" s="160"/>
      <c r="AD1050" s="160"/>
      <c r="AE1050" s="164"/>
      <c r="AF1050" s="159"/>
      <c r="AG1050" s="159"/>
      <c r="BI1050" s="162"/>
      <c r="BJ1050" s="158"/>
      <c r="BK1050" s="162"/>
      <c r="BL1050" s="138"/>
      <c r="BM1050" s="160"/>
      <c r="BN1050" s="176"/>
      <c r="BO1050" s="158"/>
      <c r="BP1050" s="160"/>
      <c r="BQ1050" s="172"/>
      <c r="CS1050" s="166"/>
      <c r="CT1050" s="168"/>
      <c r="CU1050" s="158"/>
      <c r="CV1050" s="158"/>
      <c r="CY1050" s="162"/>
      <c r="CZ1050" s="162"/>
      <c r="DA1050" s="170"/>
      <c r="DB1050" s="184"/>
      <c r="DC1050" s="170"/>
      <c r="DZ1050" s="239"/>
      <c r="EA1050" s="158"/>
    </row>
    <row r="1051" spans="1:131" hidden="1" x14ac:dyDescent="0.2">
      <c r="A1051" s="108"/>
      <c r="B1051" s="164"/>
      <c r="C1051" s="201"/>
      <c r="D1051" s="164"/>
      <c r="E1051" s="164"/>
      <c r="F1051" s="164"/>
      <c r="G1051" s="98"/>
      <c r="H1051" s="105"/>
      <c r="I1051" s="164"/>
      <c r="J1051" s="98"/>
      <c r="K1051" s="98"/>
      <c r="L1051" s="164"/>
      <c r="M1051" s="164"/>
      <c r="N1051" s="164"/>
      <c r="O1051" s="138"/>
      <c r="P1051" s="105"/>
      <c r="Q1051" s="169"/>
      <c r="R1051" s="160"/>
      <c r="S1051" s="105"/>
      <c r="T1051" s="160"/>
      <c r="U1051" s="160"/>
      <c r="V1051" s="105"/>
      <c r="W1051" s="160"/>
      <c r="X1051" s="160"/>
      <c r="Y1051" s="105"/>
      <c r="Z1051" s="160"/>
      <c r="AA1051" s="160"/>
      <c r="AB1051" s="103"/>
      <c r="AC1051" s="160"/>
      <c r="AD1051" s="160"/>
      <c r="AE1051" s="164"/>
      <c r="AF1051" s="159"/>
      <c r="AG1051" s="159"/>
      <c r="BI1051" s="162"/>
      <c r="BJ1051" s="158"/>
      <c r="BK1051" s="162"/>
      <c r="BL1051" s="138"/>
      <c r="BM1051" s="160"/>
      <c r="BN1051" s="176"/>
      <c r="BO1051" s="158"/>
      <c r="BP1051" s="160"/>
      <c r="BQ1051" s="172"/>
      <c r="CS1051" s="166"/>
      <c r="CT1051" s="167"/>
      <c r="CU1051" s="158"/>
      <c r="CV1051" s="158"/>
      <c r="CY1051" s="162"/>
      <c r="CZ1051" s="162"/>
      <c r="DA1051" s="170"/>
      <c r="DB1051" s="184"/>
      <c r="DC1051" s="170"/>
      <c r="DZ1051" s="239"/>
      <c r="EA1051" s="158"/>
    </row>
    <row r="1052" spans="1:131" hidden="1" x14ac:dyDescent="0.2">
      <c r="A1052" s="164"/>
      <c r="B1052" s="164"/>
      <c r="C1052" s="201"/>
      <c r="D1052" s="164"/>
      <c r="E1052" s="164"/>
      <c r="F1052" s="164"/>
      <c r="G1052" s="98"/>
      <c r="H1052" s="105"/>
      <c r="I1052" s="164"/>
      <c r="J1052" s="98"/>
      <c r="K1052" s="98"/>
      <c r="L1052" s="164"/>
      <c r="M1052" s="164"/>
      <c r="N1052" s="164"/>
      <c r="O1052" s="138"/>
      <c r="P1052" s="105"/>
      <c r="Q1052" s="169"/>
      <c r="R1052" s="160"/>
      <c r="S1052" s="105"/>
      <c r="T1052" s="160"/>
      <c r="U1052" s="160"/>
      <c r="V1052" s="105"/>
      <c r="W1052" s="160"/>
      <c r="X1052" s="160"/>
      <c r="Y1052" s="105"/>
      <c r="Z1052" s="160"/>
      <c r="AA1052" s="160"/>
      <c r="AB1052" s="103"/>
      <c r="AC1052" s="160"/>
      <c r="AD1052" s="160"/>
      <c r="AE1052" s="164"/>
      <c r="AF1052" s="159"/>
      <c r="AG1052" s="159"/>
      <c r="BI1052" s="162"/>
      <c r="BJ1052" s="158"/>
      <c r="BK1052" s="162"/>
      <c r="BL1052" s="138"/>
      <c r="BM1052" s="160"/>
      <c r="BN1052" s="176"/>
      <c r="BO1052" s="158"/>
      <c r="BP1052" s="160"/>
      <c r="BQ1052" s="172"/>
      <c r="CS1052" s="166"/>
      <c r="CT1052" s="168"/>
      <c r="CU1052" s="158"/>
      <c r="CV1052" s="158"/>
      <c r="CY1052" s="162"/>
      <c r="CZ1052" s="162"/>
      <c r="DA1052" s="170"/>
      <c r="DB1052" s="184"/>
      <c r="DC1052" s="170"/>
      <c r="DZ1052" s="239"/>
      <c r="EA1052" s="158"/>
    </row>
    <row r="1053" spans="1:131" hidden="1" x14ac:dyDescent="0.2">
      <c r="A1053" s="164"/>
      <c r="B1053" s="164"/>
      <c r="C1053" s="201"/>
      <c r="D1053" s="164"/>
      <c r="E1053" s="164"/>
      <c r="F1053" s="164"/>
      <c r="G1053" s="98"/>
      <c r="H1053" s="105"/>
      <c r="I1053" s="164"/>
      <c r="J1053" s="98"/>
      <c r="K1053" s="98"/>
      <c r="L1053" s="164"/>
      <c r="M1053" s="164"/>
      <c r="N1053" s="164"/>
      <c r="O1053" s="138"/>
      <c r="P1053" s="105"/>
      <c r="Q1053" s="169"/>
      <c r="R1053" s="160"/>
      <c r="S1053" s="105"/>
      <c r="T1053" s="160"/>
      <c r="U1053" s="160"/>
      <c r="V1053" s="105"/>
      <c r="W1053" s="160"/>
      <c r="X1053" s="160"/>
      <c r="Y1053" s="105"/>
      <c r="Z1053" s="160"/>
      <c r="AA1053" s="160"/>
      <c r="AB1053" s="103"/>
      <c r="AC1053" s="160"/>
      <c r="AD1053" s="160"/>
      <c r="AE1053" s="164"/>
      <c r="AF1053" s="159"/>
      <c r="AG1053" s="159"/>
      <c r="BI1053" s="162"/>
      <c r="BJ1053" s="158"/>
      <c r="BK1053" s="162"/>
      <c r="BL1053" s="138"/>
      <c r="BM1053" s="160"/>
      <c r="BN1053" s="176"/>
      <c r="BO1053" s="158"/>
      <c r="BP1053" s="160"/>
      <c r="BQ1053" s="172"/>
      <c r="CS1053" s="166"/>
      <c r="CT1053" s="167"/>
      <c r="CU1053" s="158"/>
      <c r="CV1053" s="158"/>
      <c r="CY1053" s="246"/>
      <c r="CZ1053" s="246"/>
      <c r="DA1053" s="170"/>
      <c r="DB1053" s="184"/>
      <c r="DC1053" s="170"/>
      <c r="DZ1053" s="239"/>
      <c r="EA1053" s="158"/>
    </row>
    <row r="1054" spans="1:131" hidden="1" x14ac:dyDescent="0.2">
      <c r="A1054" s="108"/>
      <c r="B1054" s="164"/>
      <c r="C1054" s="201"/>
      <c r="D1054" s="164"/>
      <c r="E1054" s="164"/>
      <c r="F1054" s="164"/>
      <c r="G1054" s="98"/>
      <c r="H1054" s="105"/>
      <c r="I1054" s="164"/>
      <c r="J1054" s="98"/>
      <c r="K1054" s="98"/>
      <c r="L1054" s="164"/>
      <c r="M1054" s="164"/>
      <c r="N1054" s="164"/>
      <c r="O1054" s="138"/>
      <c r="P1054" s="105"/>
      <c r="Q1054" s="169"/>
      <c r="R1054" s="160"/>
      <c r="S1054" s="105"/>
      <c r="T1054" s="160"/>
      <c r="U1054" s="160"/>
      <c r="V1054" s="105"/>
      <c r="W1054" s="160"/>
      <c r="X1054" s="160"/>
      <c r="Y1054" s="105"/>
      <c r="Z1054" s="160"/>
      <c r="AA1054" s="160"/>
      <c r="AB1054" s="103"/>
      <c r="AC1054" s="160"/>
      <c r="AD1054" s="160"/>
      <c r="AE1054" s="164"/>
      <c r="AF1054" s="159"/>
      <c r="AG1054" s="159"/>
      <c r="BI1054" s="162"/>
      <c r="BJ1054" s="158"/>
      <c r="BK1054" s="162"/>
      <c r="BL1054" s="138"/>
      <c r="BM1054" s="160"/>
      <c r="BN1054" s="176"/>
      <c r="BO1054" s="158"/>
      <c r="BP1054" s="160"/>
      <c r="BQ1054" s="172"/>
      <c r="CS1054" s="166"/>
      <c r="CT1054" s="167"/>
      <c r="CU1054" s="158"/>
      <c r="CV1054" s="158"/>
      <c r="CY1054" s="162"/>
      <c r="CZ1054" s="162"/>
      <c r="DA1054" s="170"/>
      <c r="DB1054" s="184"/>
      <c r="DC1054" s="170"/>
      <c r="DZ1054" s="239"/>
      <c r="EA1054" s="158"/>
    </row>
    <row r="1055" spans="1:131" hidden="1" x14ac:dyDescent="0.2">
      <c r="A1055" s="164"/>
      <c r="B1055" s="164"/>
      <c r="C1055" s="201"/>
      <c r="D1055" s="164"/>
      <c r="E1055" s="164"/>
      <c r="F1055" s="164"/>
      <c r="G1055" s="98"/>
      <c r="H1055" s="105"/>
      <c r="I1055" s="164"/>
      <c r="J1055" s="98"/>
      <c r="K1055" s="98"/>
      <c r="L1055" s="164"/>
      <c r="M1055" s="164"/>
      <c r="N1055" s="164"/>
      <c r="O1055" s="138"/>
      <c r="P1055" s="105"/>
      <c r="Q1055" s="169"/>
      <c r="R1055" s="160"/>
      <c r="S1055" s="105"/>
      <c r="T1055" s="160"/>
      <c r="U1055" s="160"/>
      <c r="V1055" s="105"/>
      <c r="W1055" s="160"/>
      <c r="X1055" s="160"/>
      <c r="Y1055" s="105"/>
      <c r="Z1055" s="160"/>
      <c r="AA1055" s="160"/>
      <c r="AB1055" s="103"/>
      <c r="AC1055" s="160"/>
      <c r="AD1055" s="160"/>
      <c r="AE1055" s="164"/>
      <c r="AF1055" s="159"/>
      <c r="AG1055" s="159"/>
      <c r="BI1055" s="162"/>
      <c r="BJ1055" s="158"/>
      <c r="BK1055" s="162"/>
      <c r="BL1055" s="138"/>
      <c r="BM1055" s="160"/>
      <c r="BN1055" s="176"/>
      <c r="BO1055" s="158"/>
      <c r="BP1055" s="160"/>
      <c r="BQ1055" s="172"/>
      <c r="CS1055" s="166"/>
      <c r="CT1055" s="167"/>
      <c r="CU1055" s="158"/>
      <c r="CV1055" s="158"/>
      <c r="CY1055" s="162"/>
      <c r="CZ1055" s="162"/>
      <c r="DA1055" s="170"/>
      <c r="DB1055" s="184"/>
      <c r="DC1055" s="170"/>
      <c r="DZ1055" s="239"/>
      <c r="EA1055" s="158"/>
    </row>
    <row r="1056" spans="1:131" hidden="1" x14ac:dyDescent="0.2">
      <c r="A1056" s="164"/>
      <c r="B1056" s="164"/>
      <c r="C1056" s="201"/>
      <c r="D1056" s="164"/>
      <c r="E1056" s="164"/>
      <c r="F1056" s="164"/>
      <c r="G1056" s="98"/>
      <c r="H1056" s="105"/>
      <c r="I1056" s="164"/>
      <c r="J1056" s="98"/>
      <c r="K1056" s="98"/>
      <c r="L1056" s="164"/>
      <c r="M1056" s="164"/>
      <c r="N1056" s="164"/>
      <c r="O1056" s="138"/>
      <c r="P1056" s="105"/>
      <c r="Q1056" s="169"/>
      <c r="R1056" s="160"/>
      <c r="S1056" s="105"/>
      <c r="T1056" s="160"/>
      <c r="U1056" s="160"/>
      <c r="V1056" s="105"/>
      <c r="W1056" s="160"/>
      <c r="X1056" s="160"/>
      <c r="Y1056" s="105"/>
      <c r="Z1056" s="160"/>
      <c r="AA1056" s="160"/>
      <c r="AB1056" s="103"/>
      <c r="AC1056" s="160"/>
      <c r="AD1056" s="160"/>
      <c r="AE1056" s="164"/>
      <c r="AF1056" s="159"/>
      <c r="AG1056" s="159"/>
      <c r="BI1056" s="162"/>
      <c r="BJ1056" s="158"/>
      <c r="BK1056" s="162"/>
      <c r="BL1056" s="138"/>
      <c r="BM1056" s="160"/>
      <c r="BN1056" s="176"/>
      <c r="BO1056" s="158"/>
      <c r="BP1056" s="160"/>
      <c r="BQ1056" s="172"/>
      <c r="CS1056" s="166"/>
      <c r="CT1056" s="167"/>
      <c r="CU1056" s="158"/>
      <c r="CV1056" s="158"/>
      <c r="CY1056" s="162"/>
      <c r="CZ1056" s="162"/>
      <c r="DA1056" s="170"/>
      <c r="DB1056" s="184"/>
      <c r="DC1056" s="170"/>
      <c r="DZ1056" s="239"/>
      <c r="EA1056" s="158"/>
    </row>
    <row r="1057" spans="1:131" hidden="1" x14ac:dyDescent="0.2">
      <c r="A1057" s="164"/>
      <c r="B1057" s="164"/>
      <c r="C1057" s="201"/>
      <c r="D1057" s="164"/>
      <c r="E1057" s="164"/>
      <c r="F1057" s="108"/>
      <c r="G1057" s="98"/>
      <c r="H1057" s="105"/>
      <c r="I1057" s="164"/>
      <c r="J1057" s="98"/>
      <c r="K1057" s="98"/>
      <c r="L1057" s="164"/>
      <c r="M1057" s="164"/>
      <c r="N1057" s="164"/>
      <c r="O1057" s="138"/>
      <c r="P1057" s="105"/>
      <c r="Q1057" s="169"/>
      <c r="R1057" s="160"/>
      <c r="S1057" s="105"/>
      <c r="T1057" s="160"/>
      <c r="U1057" s="160"/>
      <c r="V1057" s="105"/>
      <c r="W1057" s="160"/>
      <c r="X1057" s="160"/>
      <c r="Y1057" s="105"/>
      <c r="Z1057" s="160"/>
      <c r="AA1057" s="160"/>
      <c r="AB1057" s="103"/>
      <c r="AC1057" s="160"/>
      <c r="AD1057" s="160"/>
      <c r="AE1057" s="164"/>
      <c r="AF1057" s="159"/>
      <c r="AG1057" s="159"/>
      <c r="BI1057" s="162"/>
      <c r="BJ1057" s="158"/>
      <c r="BK1057" s="162"/>
      <c r="BL1057" s="138"/>
      <c r="BM1057" s="160"/>
      <c r="BN1057" s="176"/>
      <c r="BO1057" s="158"/>
      <c r="BP1057" s="160"/>
      <c r="BQ1057" s="172"/>
      <c r="CS1057" s="151"/>
      <c r="CT1057" s="167"/>
      <c r="CU1057" s="158"/>
      <c r="CV1057" s="158"/>
      <c r="CY1057" s="162"/>
      <c r="CZ1057" s="162"/>
      <c r="DA1057" s="170"/>
      <c r="DB1057" s="184"/>
      <c r="DC1057" s="170"/>
      <c r="DZ1057" s="239"/>
      <c r="EA1057" s="158"/>
    </row>
    <row r="1058" spans="1:131" hidden="1" x14ac:dyDescent="0.2">
      <c r="A1058" s="164"/>
      <c r="B1058" s="164"/>
      <c r="C1058" s="201"/>
      <c r="D1058" s="204"/>
      <c r="E1058" s="164"/>
      <c r="F1058" s="164"/>
      <c r="G1058" s="98"/>
      <c r="H1058" s="105"/>
      <c r="I1058" s="164"/>
      <c r="J1058" s="98"/>
      <c r="K1058" s="98"/>
      <c r="L1058" s="164"/>
      <c r="M1058" s="164"/>
      <c r="N1058" s="164"/>
      <c r="O1058" s="138"/>
      <c r="P1058" s="105"/>
      <c r="Q1058" s="169"/>
      <c r="R1058" s="160"/>
      <c r="S1058" s="105"/>
      <c r="T1058" s="160"/>
      <c r="U1058" s="160"/>
      <c r="V1058" s="105"/>
      <c r="W1058" s="160"/>
      <c r="X1058" s="160"/>
      <c r="Y1058" s="105"/>
      <c r="Z1058" s="160"/>
      <c r="AA1058" s="160"/>
      <c r="AB1058" s="103"/>
      <c r="AC1058" s="160"/>
      <c r="AD1058" s="160"/>
      <c r="AE1058" s="164"/>
      <c r="AF1058" s="159"/>
      <c r="AG1058" s="159"/>
      <c r="BI1058" s="162"/>
      <c r="BJ1058" s="158"/>
      <c r="BK1058" s="162"/>
      <c r="BL1058" s="138"/>
      <c r="BM1058" s="160"/>
      <c r="BN1058" s="176"/>
      <c r="BO1058" s="158"/>
      <c r="BP1058" s="160"/>
      <c r="BQ1058" s="172"/>
      <c r="CS1058" s="166"/>
      <c r="CT1058" s="168"/>
      <c r="CU1058" s="158"/>
      <c r="CV1058" s="158"/>
      <c r="CY1058" s="162"/>
      <c r="CZ1058" s="162"/>
      <c r="DA1058" s="170"/>
      <c r="DB1058" s="184"/>
      <c r="DC1058" s="170"/>
      <c r="DZ1058" s="239"/>
      <c r="EA1058" s="158"/>
    </row>
    <row r="1059" spans="1:131" hidden="1" x14ac:dyDescent="0.2">
      <c r="A1059" s="164"/>
      <c r="B1059" s="164"/>
      <c r="C1059" s="201"/>
      <c r="D1059" s="164"/>
      <c r="E1059" s="164"/>
      <c r="F1059" s="164"/>
      <c r="G1059" s="98"/>
      <c r="H1059" s="105"/>
      <c r="I1059" s="164"/>
      <c r="J1059" s="98"/>
      <c r="K1059" s="98"/>
      <c r="L1059" s="164"/>
      <c r="M1059" s="164"/>
      <c r="N1059" s="164"/>
      <c r="O1059" s="138"/>
      <c r="P1059" s="105"/>
      <c r="Q1059" s="169"/>
      <c r="R1059" s="160"/>
      <c r="S1059" s="105"/>
      <c r="T1059" s="160"/>
      <c r="U1059" s="160"/>
      <c r="V1059" s="105"/>
      <c r="W1059" s="160"/>
      <c r="X1059" s="160"/>
      <c r="Y1059" s="105"/>
      <c r="Z1059" s="160"/>
      <c r="AA1059" s="160"/>
      <c r="AB1059" s="103"/>
      <c r="AC1059" s="160"/>
      <c r="AD1059" s="160"/>
      <c r="AE1059" s="164"/>
      <c r="AF1059" s="159"/>
      <c r="AG1059" s="159"/>
      <c r="BI1059" s="162"/>
      <c r="BJ1059" s="158"/>
      <c r="BK1059" s="162"/>
      <c r="BL1059" s="138"/>
      <c r="BM1059" s="160"/>
      <c r="BN1059" s="176"/>
      <c r="BO1059" s="158"/>
      <c r="BP1059" s="160"/>
      <c r="BQ1059" s="172"/>
      <c r="CS1059" s="166"/>
      <c r="CT1059" s="168"/>
      <c r="CU1059" s="158"/>
      <c r="CV1059" s="158"/>
      <c r="CY1059" s="162"/>
      <c r="CZ1059" s="162"/>
      <c r="DA1059" s="170"/>
      <c r="DB1059" s="184"/>
      <c r="DC1059" s="170"/>
      <c r="DZ1059" s="239"/>
      <c r="EA1059" s="158"/>
    </row>
    <row r="1060" spans="1:131" hidden="1" x14ac:dyDescent="0.2">
      <c r="A1060" s="164"/>
      <c r="B1060" s="164"/>
      <c r="C1060" s="201"/>
      <c r="D1060" s="164"/>
      <c r="E1060" s="164"/>
      <c r="F1060" s="164"/>
      <c r="G1060" s="98"/>
      <c r="H1060" s="105"/>
      <c r="I1060" s="164"/>
      <c r="J1060" s="98"/>
      <c r="K1060" s="98"/>
      <c r="L1060" s="164"/>
      <c r="M1060" s="164"/>
      <c r="N1060" s="164"/>
      <c r="O1060" s="138"/>
      <c r="P1060" s="105"/>
      <c r="Q1060" s="169"/>
      <c r="R1060" s="160"/>
      <c r="S1060" s="105"/>
      <c r="T1060" s="160"/>
      <c r="U1060" s="160"/>
      <c r="V1060" s="105"/>
      <c r="W1060" s="160"/>
      <c r="X1060" s="160"/>
      <c r="Y1060" s="105"/>
      <c r="Z1060" s="160"/>
      <c r="AA1060" s="160"/>
      <c r="AB1060" s="103"/>
      <c r="AC1060" s="160"/>
      <c r="AD1060" s="160"/>
      <c r="AE1060" s="164"/>
      <c r="AF1060" s="159"/>
      <c r="AG1060" s="159"/>
      <c r="BI1060" s="162"/>
      <c r="BJ1060" s="158"/>
      <c r="BK1060" s="162"/>
      <c r="BL1060" s="138"/>
      <c r="BM1060" s="160"/>
      <c r="BN1060" s="176"/>
      <c r="BO1060" s="158"/>
      <c r="BP1060" s="160"/>
      <c r="BQ1060" s="172"/>
      <c r="CS1060" s="166"/>
      <c r="CT1060" s="167"/>
      <c r="CU1060" s="158"/>
      <c r="CV1060" s="158"/>
      <c r="CY1060" s="162"/>
      <c r="CZ1060" s="162"/>
      <c r="DA1060" s="170"/>
      <c r="DB1060" s="184"/>
      <c r="DC1060" s="170"/>
      <c r="DZ1060" s="239"/>
      <c r="EA1060" s="158"/>
    </row>
    <row r="1061" spans="1:131" hidden="1" x14ac:dyDescent="0.2">
      <c r="A1061" s="202"/>
      <c r="B1061" s="164"/>
      <c r="C1061" s="201"/>
      <c r="D1061" s="164"/>
      <c r="E1061" s="164"/>
      <c r="F1061" s="108"/>
      <c r="G1061" s="98"/>
      <c r="H1061" s="105"/>
      <c r="I1061" s="164"/>
      <c r="J1061" s="98"/>
      <c r="K1061" s="98"/>
      <c r="L1061" s="164"/>
      <c r="M1061" s="164"/>
      <c r="N1061" s="164"/>
      <c r="O1061" s="138"/>
      <c r="P1061" s="105"/>
      <c r="Q1061" s="169"/>
      <c r="R1061" s="160"/>
      <c r="S1061" s="105"/>
      <c r="T1061" s="160"/>
      <c r="U1061" s="160"/>
      <c r="V1061" s="105"/>
      <c r="W1061" s="160"/>
      <c r="X1061" s="160"/>
      <c r="Y1061" s="105"/>
      <c r="Z1061" s="160"/>
      <c r="AA1061" s="160"/>
      <c r="AB1061" s="103"/>
      <c r="AC1061" s="160"/>
      <c r="AD1061" s="160"/>
      <c r="AE1061" s="164"/>
      <c r="AF1061" s="159"/>
      <c r="AG1061" s="159"/>
      <c r="BI1061" s="162"/>
      <c r="BJ1061" s="158"/>
      <c r="BK1061" s="162"/>
      <c r="BL1061" s="138"/>
      <c r="BM1061" s="160"/>
      <c r="BN1061" s="176"/>
      <c r="BO1061" s="158"/>
      <c r="BP1061" s="160"/>
      <c r="BQ1061" s="172"/>
      <c r="CS1061" s="151"/>
      <c r="CT1061" s="168"/>
      <c r="CU1061" s="158"/>
      <c r="CV1061" s="158"/>
      <c r="CY1061" s="162"/>
      <c r="CZ1061" s="162"/>
      <c r="DA1061" s="170"/>
      <c r="DB1061" s="184"/>
      <c r="DC1061" s="170"/>
      <c r="DZ1061" s="239"/>
      <c r="EA1061" s="158"/>
    </row>
    <row r="1062" spans="1:131" hidden="1" x14ac:dyDescent="0.2">
      <c r="A1062" s="164"/>
      <c r="B1062" s="164"/>
      <c r="C1062" s="201"/>
      <c r="D1062" s="164"/>
      <c r="E1062" s="164"/>
      <c r="F1062" s="164"/>
      <c r="G1062" s="98"/>
      <c r="H1062" s="105"/>
      <c r="I1062" s="164"/>
      <c r="J1062" s="98"/>
      <c r="K1062" s="98"/>
      <c r="L1062" s="164"/>
      <c r="M1062" s="164"/>
      <c r="N1062" s="164"/>
      <c r="O1062" s="138"/>
      <c r="P1062" s="105"/>
      <c r="Q1062" s="169"/>
      <c r="R1062" s="160"/>
      <c r="S1062" s="105"/>
      <c r="T1062" s="160"/>
      <c r="U1062" s="160"/>
      <c r="V1062" s="105"/>
      <c r="W1062" s="160"/>
      <c r="X1062" s="160"/>
      <c r="Y1062" s="105"/>
      <c r="Z1062" s="160"/>
      <c r="AA1062" s="160"/>
      <c r="AB1062" s="103"/>
      <c r="AC1062" s="160"/>
      <c r="AD1062" s="160"/>
      <c r="AE1062" s="164"/>
      <c r="AF1062" s="159"/>
      <c r="AG1062" s="159"/>
      <c r="BI1062" s="162"/>
      <c r="BJ1062" s="158"/>
      <c r="BK1062" s="162"/>
      <c r="BL1062" s="138"/>
      <c r="BM1062" s="160"/>
      <c r="BN1062" s="176"/>
      <c r="BO1062" s="158"/>
      <c r="BP1062" s="160"/>
      <c r="BQ1062" s="172"/>
      <c r="CS1062" s="166"/>
      <c r="CT1062" s="167"/>
      <c r="CU1062" s="158"/>
      <c r="CV1062" s="158"/>
      <c r="CY1062" s="162"/>
      <c r="CZ1062" s="162"/>
      <c r="DA1062" s="170"/>
      <c r="DB1062" s="184"/>
      <c r="DC1062" s="170"/>
      <c r="DZ1062" s="239"/>
      <c r="EA1062" s="158"/>
    </row>
    <row r="1063" spans="1:131" hidden="1" x14ac:dyDescent="0.2">
      <c r="A1063" s="200"/>
      <c r="B1063" s="164"/>
      <c r="C1063" s="201"/>
      <c r="D1063" s="164"/>
      <c r="E1063" s="164"/>
      <c r="F1063" s="164"/>
      <c r="G1063" s="98"/>
      <c r="H1063" s="105"/>
      <c r="I1063" s="164"/>
      <c r="J1063" s="98"/>
      <c r="K1063" s="98"/>
      <c r="L1063" s="164"/>
      <c r="M1063" s="164"/>
      <c r="N1063" s="164"/>
      <c r="O1063" s="138"/>
      <c r="P1063" s="105"/>
      <c r="Q1063" s="169"/>
      <c r="R1063" s="160"/>
      <c r="S1063" s="105"/>
      <c r="T1063" s="160"/>
      <c r="U1063" s="160"/>
      <c r="V1063" s="105"/>
      <c r="W1063" s="160"/>
      <c r="X1063" s="160"/>
      <c r="Y1063" s="105"/>
      <c r="Z1063" s="160"/>
      <c r="AA1063" s="160"/>
      <c r="AB1063" s="103"/>
      <c r="AC1063" s="160"/>
      <c r="AD1063" s="160"/>
      <c r="AE1063" s="164"/>
      <c r="AF1063" s="159"/>
      <c r="AG1063" s="159"/>
      <c r="BI1063" s="162"/>
      <c r="BJ1063" s="158"/>
      <c r="BK1063" s="162"/>
      <c r="BL1063" s="138"/>
      <c r="BM1063" s="160"/>
      <c r="BN1063" s="176"/>
      <c r="BO1063" s="158"/>
      <c r="BP1063" s="160"/>
      <c r="BQ1063" s="172"/>
      <c r="CS1063" s="166"/>
      <c r="CT1063" s="168"/>
      <c r="CU1063" s="158"/>
      <c r="CV1063" s="158"/>
      <c r="CY1063" s="162"/>
      <c r="CZ1063" s="162"/>
      <c r="DA1063" s="170"/>
      <c r="DB1063" s="184"/>
      <c r="DC1063" s="170"/>
      <c r="DZ1063" s="239"/>
      <c r="EA1063" s="158"/>
    </row>
    <row r="1064" spans="1:131" hidden="1" x14ac:dyDescent="0.2">
      <c r="A1064" s="164"/>
      <c r="B1064" s="164"/>
      <c r="C1064" s="201"/>
      <c r="D1064" s="164"/>
      <c r="E1064" s="164"/>
      <c r="F1064" s="164"/>
      <c r="G1064" s="98"/>
      <c r="H1064" s="105"/>
      <c r="I1064" s="164"/>
      <c r="J1064" s="98"/>
      <c r="K1064" s="98"/>
      <c r="L1064" s="164"/>
      <c r="M1064" s="164"/>
      <c r="N1064" s="164"/>
      <c r="O1064" s="138"/>
      <c r="P1064" s="105"/>
      <c r="Q1064" s="169"/>
      <c r="R1064" s="160"/>
      <c r="S1064" s="105"/>
      <c r="T1064" s="160"/>
      <c r="U1064" s="160"/>
      <c r="V1064" s="105"/>
      <c r="W1064" s="160"/>
      <c r="X1064" s="160"/>
      <c r="Y1064" s="105"/>
      <c r="Z1064" s="160"/>
      <c r="AA1064" s="160"/>
      <c r="AB1064" s="103"/>
      <c r="AC1064" s="160"/>
      <c r="AD1064" s="160"/>
      <c r="AE1064" s="164"/>
      <c r="AF1064" s="159"/>
      <c r="AG1064" s="159"/>
      <c r="BI1064" s="162"/>
      <c r="BJ1064" s="158"/>
      <c r="BK1064" s="162"/>
      <c r="BL1064" s="138"/>
      <c r="BM1064" s="160"/>
      <c r="BN1064" s="176"/>
      <c r="BO1064" s="158"/>
      <c r="BP1064" s="160"/>
      <c r="BQ1064" s="172"/>
      <c r="CS1064" s="166"/>
      <c r="CT1064" s="167"/>
      <c r="CU1064" s="158"/>
      <c r="CV1064" s="158"/>
      <c r="CY1064" s="162"/>
      <c r="CZ1064" s="162"/>
      <c r="DA1064" s="170"/>
      <c r="DB1064" s="184"/>
      <c r="DC1064" s="170"/>
      <c r="DZ1064" s="239"/>
      <c r="EA1064" s="158"/>
    </row>
    <row r="1065" spans="1:131" hidden="1" x14ac:dyDescent="0.2">
      <c r="A1065" s="200"/>
      <c r="B1065" s="164"/>
      <c r="C1065" s="201"/>
      <c r="D1065" s="164"/>
      <c r="E1065" s="164"/>
      <c r="F1065" s="164"/>
      <c r="G1065" s="98"/>
      <c r="H1065" s="105"/>
      <c r="I1065" s="164"/>
      <c r="J1065" s="98"/>
      <c r="K1065" s="98"/>
      <c r="L1065" s="164"/>
      <c r="M1065" s="164"/>
      <c r="N1065" s="164"/>
      <c r="O1065" s="138"/>
      <c r="P1065" s="105"/>
      <c r="Q1065" s="169"/>
      <c r="R1065" s="160"/>
      <c r="S1065" s="105"/>
      <c r="T1065" s="160"/>
      <c r="U1065" s="160"/>
      <c r="V1065" s="105"/>
      <c r="W1065" s="160"/>
      <c r="X1065" s="160"/>
      <c r="Y1065" s="105"/>
      <c r="Z1065" s="160"/>
      <c r="AA1065" s="160"/>
      <c r="AB1065" s="103"/>
      <c r="AC1065" s="160"/>
      <c r="AD1065" s="160"/>
      <c r="AE1065" s="164"/>
      <c r="AF1065" s="159"/>
      <c r="AG1065" s="159"/>
      <c r="BI1065" s="162"/>
      <c r="BJ1065" s="158"/>
      <c r="BK1065" s="162"/>
      <c r="BL1065" s="138"/>
      <c r="BM1065" s="160"/>
      <c r="BN1065" s="176"/>
      <c r="BO1065" s="158"/>
      <c r="BP1065" s="160"/>
      <c r="BQ1065" s="172"/>
      <c r="CS1065" s="151"/>
      <c r="CT1065" s="167"/>
      <c r="CU1065" s="158"/>
      <c r="CV1065" s="158"/>
      <c r="CY1065" s="162"/>
      <c r="CZ1065" s="162"/>
      <c r="DA1065" s="170"/>
      <c r="DB1065" s="184"/>
      <c r="DC1065" s="170"/>
      <c r="DZ1065" s="239"/>
      <c r="EA1065" s="158"/>
    </row>
    <row r="1066" spans="1:131" hidden="1" x14ac:dyDescent="0.2">
      <c r="A1066" s="164"/>
      <c r="B1066" s="164"/>
      <c r="C1066" s="201"/>
      <c r="D1066" s="164"/>
      <c r="E1066" s="164"/>
      <c r="F1066" s="164"/>
      <c r="G1066" s="98"/>
      <c r="H1066" s="105"/>
      <c r="I1066" s="164"/>
      <c r="J1066" s="98"/>
      <c r="K1066" s="98"/>
      <c r="L1066" s="164"/>
      <c r="M1066" s="164"/>
      <c r="N1066" s="164"/>
      <c r="O1066" s="138"/>
      <c r="P1066" s="105"/>
      <c r="Q1066" s="169"/>
      <c r="R1066" s="160"/>
      <c r="S1066" s="105"/>
      <c r="T1066" s="160"/>
      <c r="U1066" s="160"/>
      <c r="V1066" s="105"/>
      <c r="W1066" s="160"/>
      <c r="X1066" s="160"/>
      <c r="Y1066" s="105"/>
      <c r="Z1066" s="160"/>
      <c r="AA1066" s="160"/>
      <c r="AB1066" s="103"/>
      <c r="AC1066" s="160"/>
      <c r="AD1066" s="160"/>
      <c r="AE1066" s="164"/>
      <c r="AF1066" s="159"/>
      <c r="AG1066" s="159"/>
      <c r="BI1066" s="162"/>
      <c r="BJ1066" s="158"/>
      <c r="BK1066" s="162"/>
      <c r="BL1066" s="138"/>
      <c r="BM1066" s="160"/>
      <c r="BN1066" s="176"/>
      <c r="BO1066" s="158"/>
      <c r="BP1066" s="160"/>
      <c r="BQ1066" s="172"/>
      <c r="CS1066" s="166"/>
      <c r="CT1066" s="167"/>
      <c r="CU1066" s="158"/>
      <c r="CV1066" s="158"/>
      <c r="CY1066" s="162"/>
      <c r="CZ1066" s="162"/>
      <c r="DA1066" s="170"/>
      <c r="DB1066" s="184"/>
      <c r="DC1066" s="170"/>
      <c r="DZ1066" s="239"/>
      <c r="EA1066" s="158"/>
    </row>
    <row r="1067" spans="1:131" hidden="1" x14ac:dyDescent="0.2">
      <c r="A1067" s="164"/>
      <c r="B1067" s="164"/>
      <c r="C1067" s="201"/>
      <c r="D1067" s="164"/>
      <c r="E1067" s="164"/>
      <c r="F1067" s="164"/>
      <c r="G1067" s="98"/>
      <c r="H1067" s="105"/>
      <c r="I1067" s="164"/>
      <c r="J1067" s="98"/>
      <c r="K1067" s="98"/>
      <c r="L1067" s="164"/>
      <c r="M1067" s="164"/>
      <c r="N1067" s="164"/>
      <c r="O1067" s="138"/>
      <c r="P1067" s="105"/>
      <c r="Q1067" s="169"/>
      <c r="R1067" s="160"/>
      <c r="S1067" s="105"/>
      <c r="T1067" s="160"/>
      <c r="U1067" s="160"/>
      <c r="V1067" s="105"/>
      <c r="W1067" s="160"/>
      <c r="X1067" s="160"/>
      <c r="Y1067" s="105"/>
      <c r="Z1067" s="160"/>
      <c r="AA1067" s="160"/>
      <c r="AB1067" s="103"/>
      <c r="AC1067" s="160"/>
      <c r="AD1067" s="160"/>
      <c r="AE1067" s="164"/>
      <c r="AF1067" s="159"/>
      <c r="AG1067" s="159"/>
      <c r="BI1067" s="162"/>
      <c r="BJ1067" s="158"/>
      <c r="BK1067" s="162"/>
      <c r="BL1067" s="138"/>
      <c r="BM1067" s="160"/>
      <c r="BN1067" s="176"/>
      <c r="BO1067" s="158"/>
      <c r="BP1067" s="160"/>
      <c r="BQ1067" s="172"/>
      <c r="CS1067" s="151"/>
      <c r="CT1067" s="167"/>
      <c r="CU1067" s="158"/>
      <c r="CV1067" s="158"/>
      <c r="CY1067" s="162"/>
      <c r="CZ1067" s="162"/>
      <c r="DA1067" s="170"/>
      <c r="DB1067" s="184"/>
      <c r="DC1067" s="170"/>
      <c r="DZ1067" s="239"/>
      <c r="EA1067" s="158"/>
    </row>
    <row r="1068" spans="1:131" hidden="1" x14ac:dyDescent="0.2">
      <c r="A1068" s="164"/>
      <c r="B1068" s="164"/>
      <c r="C1068" s="201"/>
      <c r="D1068" s="164"/>
      <c r="E1068" s="164"/>
      <c r="F1068" s="164"/>
      <c r="G1068" s="98"/>
      <c r="H1068" s="105"/>
      <c r="I1068" s="164"/>
      <c r="J1068" s="98"/>
      <c r="K1068" s="98"/>
      <c r="L1068" s="164"/>
      <c r="M1068" s="164"/>
      <c r="N1068" s="164"/>
      <c r="O1068" s="138"/>
      <c r="P1068" s="105"/>
      <c r="Q1068" s="169"/>
      <c r="R1068" s="160"/>
      <c r="S1068" s="105"/>
      <c r="T1068" s="160"/>
      <c r="U1068" s="160"/>
      <c r="V1068" s="105"/>
      <c r="W1068" s="160"/>
      <c r="X1068" s="160"/>
      <c r="Y1068" s="105"/>
      <c r="Z1068" s="160"/>
      <c r="AA1068" s="160"/>
      <c r="AB1068" s="103"/>
      <c r="AC1068" s="160"/>
      <c r="AD1068" s="160"/>
      <c r="AE1068" s="164"/>
      <c r="AF1068" s="159"/>
      <c r="AG1068" s="159"/>
      <c r="BI1068" s="162"/>
      <c r="BJ1068" s="158"/>
      <c r="BK1068" s="162"/>
      <c r="BL1068" s="138"/>
      <c r="BM1068" s="160"/>
      <c r="BN1068" s="176"/>
      <c r="BO1068" s="158"/>
      <c r="BP1068" s="160"/>
      <c r="BQ1068" s="172"/>
      <c r="CS1068" s="179"/>
      <c r="CT1068" s="167"/>
      <c r="CU1068" s="158"/>
      <c r="CV1068" s="158"/>
      <c r="CY1068" s="162"/>
      <c r="CZ1068" s="162"/>
      <c r="DA1068" s="170"/>
      <c r="DB1068" s="184"/>
      <c r="DC1068" s="170"/>
      <c r="DZ1068" s="239"/>
      <c r="EA1068" s="158"/>
    </row>
    <row r="1069" spans="1:131" hidden="1" x14ac:dyDescent="0.2">
      <c r="A1069" s="164"/>
      <c r="B1069" s="164"/>
      <c r="C1069" s="201"/>
      <c r="D1069" s="204"/>
      <c r="E1069" s="164"/>
      <c r="F1069" s="164"/>
      <c r="G1069" s="98"/>
      <c r="H1069" s="105"/>
      <c r="I1069" s="164"/>
      <c r="J1069" s="98"/>
      <c r="K1069" s="98"/>
      <c r="L1069" s="164"/>
      <c r="M1069" s="164"/>
      <c r="N1069" s="164"/>
      <c r="O1069" s="138"/>
      <c r="P1069" s="105"/>
      <c r="Q1069" s="169"/>
      <c r="R1069" s="160"/>
      <c r="S1069" s="105"/>
      <c r="T1069" s="160"/>
      <c r="U1069" s="160"/>
      <c r="V1069" s="105"/>
      <c r="W1069" s="160"/>
      <c r="X1069" s="160"/>
      <c r="Y1069" s="105"/>
      <c r="Z1069" s="160"/>
      <c r="AA1069" s="160"/>
      <c r="AB1069" s="103"/>
      <c r="AC1069" s="160"/>
      <c r="AD1069" s="160"/>
      <c r="AE1069" s="164"/>
      <c r="AF1069" s="159"/>
      <c r="AG1069" s="159"/>
      <c r="BI1069" s="162"/>
      <c r="BJ1069" s="158"/>
      <c r="BK1069" s="162"/>
      <c r="BL1069" s="138"/>
      <c r="BM1069" s="160"/>
      <c r="BN1069" s="176"/>
      <c r="BO1069" s="158"/>
      <c r="BP1069" s="160"/>
      <c r="BQ1069" s="172"/>
      <c r="CS1069" s="166"/>
      <c r="CT1069" s="167"/>
      <c r="CU1069" s="158"/>
      <c r="CV1069" s="158"/>
      <c r="CY1069" s="162"/>
      <c r="CZ1069" s="162"/>
      <c r="DA1069" s="170"/>
      <c r="DB1069" s="184"/>
      <c r="DC1069" s="170"/>
      <c r="DZ1069" s="239"/>
      <c r="EA1069" s="158"/>
    </row>
    <row r="1070" spans="1:131" hidden="1" x14ac:dyDescent="0.2">
      <c r="A1070" s="164"/>
      <c r="B1070" s="164"/>
      <c r="C1070" s="201"/>
      <c r="D1070" s="164"/>
      <c r="E1070" s="164"/>
      <c r="F1070" s="164"/>
      <c r="G1070" s="98"/>
      <c r="H1070" s="105"/>
      <c r="I1070" s="164"/>
      <c r="J1070" s="98"/>
      <c r="K1070" s="98"/>
      <c r="L1070" s="164"/>
      <c r="M1070" s="164"/>
      <c r="N1070" s="164"/>
      <c r="O1070" s="138"/>
      <c r="P1070" s="105"/>
      <c r="Q1070" s="169"/>
      <c r="R1070" s="160"/>
      <c r="S1070" s="105"/>
      <c r="T1070" s="160"/>
      <c r="U1070" s="160"/>
      <c r="V1070" s="105"/>
      <c r="W1070" s="160"/>
      <c r="X1070" s="160"/>
      <c r="Y1070" s="105"/>
      <c r="Z1070" s="160"/>
      <c r="AA1070" s="160"/>
      <c r="AB1070" s="103"/>
      <c r="AC1070" s="160"/>
      <c r="AD1070" s="160"/>
      <c r="AE1070" s="164"/>
      <c r="AF1070" s="159"/>
      <c r="AG1070" s="159"/>
      <c r="BI1070" s="162"/>
      <c r="BJ1070" s="158"/>
      <c r="BK1070" s="162"/>
      <c r="BL1070" s="138"/>
      <c r="BM1070" s="160"/>
      <c r="BN1070" s="176"/>
      <c r="BO1070" s="158"/>
      <c r="BP1070" s="160"/>
      <c r="BQ1070" s="172"/>
      <c r="CS1070" s="151"/>
      <c r="CT1070" s="167"/>
      <c r="CU1070" s="158"/>
      <c r="CV1070" s="158"/>
      <c r="CY1070" s="162"/>
      <c r="CZ1070" s="162"/>
      <c r="DA1070" s="170"/>
      <c r="DB1070" s="184"/>
      <c r="DC1070" s="170"/>
      <c r="DZ1070" s="239"/>
      <c r="EA1070" s="158"/>
    </row>
    <row r="1071" spans="1:131" hidden="1" x14ac:dyDescent="0.2">
      <c r="A1071" s="164"/>
      <c r="B1071" s="164"/>
      <c r="C1071" s="201"/>
      <c r="D1071" s="164"/>
      <c r="E1071" s="164"/>
      <c r="F1071" s="164"/>
      <c r="G1071" s="98"/>
      <c r="H1071" s="105"/>
      <c r="I1071" s="164"/>
      <c r="J1071" s="98"/>
      <c r="K1071" s="98"/>
      <c r="L1071" s="164"/>
      <c r="M1071" s="164"/>
      <c r="N1071" s="164"/>
      <c r="O1071" s="138"/>
      <c r="P1071" s="105"/>
      <c r="Q1071" s="169"/>
      <c r="R1071" s="160"/>
      <c r="S1071" s="105"/>
      <c r="T1071" s="160"/>
      <c r="U1071" s="160"/>
      <c r="V1071" s="105"/>
      <c r="W1071" s="160"/>
      <c r="X1071" s="160"/>
      <c r="Y1071" s="105"/>
      <c r="Z1071" s="160"/>
      <c r="AA1071" s="160"/>
      <c r="AB1071" s="103"/>
      <c r="AC1071" s="160"/>
      <c r="AD1071" s="160"/>
      <c r="AE1071" s="164"/>
      <c r="AF1071" s="159"/>
      <c r="AG1071" s="159"/>
      <c r="BI1071" s="162"/>
      <c r="BJ1071" s="158"/>
      <c r="BK1071" s="162"/>
      <c r="BL1071" s="138"/>
      <c r="BM1071" s="160"/>
      <c r="BN1071" s="176"/>
      <c r="BO1071" s="158"/>
      <c r="BP1071" s="160"/>
      <c r="BQ1071" s="172"/>
      <c r="CS1071" s="166"/>
      <c r="CT1071" s="167"/>
      <c r="CU1071" s="158"/>
      <c r="CV1071" s="158"/>
      <c r="CY1071" s="162"/>
      <c r="CZ1071" s="162"/>
      <c r="DA1071" s="170"/>
      <c r="DB1071" s="184"/>
      <c r="DC1071" s="170"/>
      <c r="DZ1071" s="239"/>
      <c r="EA1071" s="158"/>
    </row>
    <row r="1072" spans="1:131" hidden="1" x14ac:dyDescent="0.2">
      <c r="A1072" s="164"/>
      <c r="B1072" s="164"/>
      <c r="C1072" s="201"/>
      <c r="D1072" s="164"/>
      <c r="E1072" s="164"/>
      <c r="F1072" s="164"/>
      <c r="G1072" s="98"/>
      <c r="H1072" s="105"/>
      <c r="I1072" s="164"/>
      <c r="J1072" s="98"/>
      <c r="K1072" s="98"/>
      <c r="L1072" s="164"/>
      <c r="M1072" s="164"/>
      <c r="N1072" s="164"/>
      <c r="O1072" s="138"/>
      <c r="P1072" s="105"/>
      <c r="Q1072" s="169"/>
      <c r="R1072" s="160"/>
      <c r="S1072" s="105"/>
      <c r="T1072" s="160"/>
      <c r="U1072" s="160"/>
      <c r="V1072" s="105"/>
      <c r="W1072" s="160"/>
      <c r="X1072" s="160"/>
      <c r="Y1072" s="105"/>
      <c r="Z1072" s="160"/>
      <c r="AA1072" s="160"/>
      <c r="AB1072" s="103"/>
      <c r="AC1072" s="160"/>
      <c r="AD1072" s="160"/>
      <c r="AE1072" s="164"/>
      <c r="AF1072" s="159"/>
      <c r="AG1072" s="159"/>
      <c r="BI1072" s="162"/>
      <c r="BJ1072" s="158"/>
      <c r="BK1072" s="162"/>
      <c r="BL1072" s="138"/>
      <c r="BM1072" s="160"/>
      <c r="BN1072" s="176"/>
      <c r="BO1072" s="158"/>
      <c r="BP1072" s="160"/>
      <c r="BQ1072" s="172"/>
      <c r="CS1072" s="166"/>
      <c r="CT1072" s="168"/>
      <c r="CU1072" s="158"/>
      <c r="CV1072" s="158"/>
      <c r="CY1072" s="162"/>
      <c r="CZ1072" s="162"/>
      <c r="DA1072" s="170"/>
      <c r="DB1072" s="184"/>
      <c r="DC1072" s="170"/>
      <c r="DZ1072" s="239"/>
      <c r="EA1072" s="158"/>
    </row>
    <row r="1073" spans="1:131" hidden="1" x14ac:dyDescent="0.2">
      <c r="A1073" s="164"/>
      <c r="B1073" s="164"/>
      <c r="C1073" s="201"/>
      <c r="D1073" s="164"/>
      <c r="E1073" s="164"/>
      <c r="F1073" s="164"/>
      <c r="G1073" s="98"/>
      <c r="H1073" s="105"/>
      <c r="I1073" s="164"/>
      <c r="J1073" s="98"/>
      <c r="K1073" s="98"/>
      <c r="L1073" s="164"/>
      <c r="M1073" s="164"/>
      <c r="N1073" s="164"/>
      <c r="O1073" s="138"/>
      <c r="P1073" s="105"/>
      <c r="Q1073" s="169"/>
      <c r="R1073" s="160"/>
      <c r="S1073" s="105"/>
      <c r="T1073" s="160"/>
      <c r="U1073" s="160"/>
      <c r="V1073" s="105"/>
      <c r="W1073" s="160"/>
      <c r="X1073" s="160"/>
      <c r="Y1073" s="105"/>
      <c r="Z1073" s="160"/>
      <c r="AA1073" s="160"/>
      <c r="AB1073" s="103"/>
      <c r="AC1073" s="160"/>
      <c r="AD1073" s="160"/>
      <c r="AE1073" s="164"/>
      <c r="AF1073" s="159"/>
      <c r="AG1073" s="159"/>
      <c r="BI1073" s="162"/>
      <c r="BJ1073" s="158"/>
      <c r="BK1073" s="162"/>
      <c r="BL1073" s="138"/>
      <c r="BM1073" s="160"/>
      <c r="BN1073" s="176"/>
      <c r="BO1073" s="158"/>
      <c r="BP1073" s="160"/>
      <c r="BQ1073" s="172"/>
      <c r="CS1073" s="166"/>
      <c r="CT1073" s="168"/>
      <c r="CU1073" s="158"/>
      <c r="CV1073" s="158"/>
      <c r="CY1073" s="162"/>
      <c r="CZ1073" s="162"/>
      <c r="DA1073" s="170"/>
      <c r="DB1073" s="184"/>
      <c r="DC1073" s="170"/>
      <c r="DZ1073" s="239"/>
      <c r="EA1073" s="158"/>
    </row>
    <row r="1074" spans="1:131" hidden="1" x14ac:dyDescent="0.2">
      <c r="A1074" s="164"/>
      <c r="B1074" s="164"/>
      <c r="C1074" s="201"/>
      <c r="D1074" s="164"/>
      <c r="E1074" s="164"/>
      <c r="F1074" s="164"/>
      <c r="G1074" s="98"/>
      <c r="H1074" s="105"/>
      <c r="I1074" s="164"/>
      <c r="J1074" s="98"/>
      <c r="K1074" s="98"/>
      <c r="L1074" s="164"/>
      <c r="M1074" s="164"/>
      <c r="N1074" s="164"/>
      <c r="O1074" s="138"/>
      <c r="P1074" s="105"/>
      <c r="Q1074" s="169"/>
      <c r="R1074" s="160"/>
      <c r="S1074" s="105"/>
      <c r="T1074" s="160"/>
      <c r="U1074" s="160"/>
      <c r="V1074" s="105"/>
      <c r="W1074" s="160"/>
      <c r="X1074" s="160"/>
      <c r="Y1074" s="105"/>
      <c r="Z1074" s="160"/>
      <c r="AA1074" s="160"/>
      <c r="AB1074" s="103"/>
      <c r="AC1074" s="160"/>
      <c r="AD1074" s="160"/>
      <c r="AE1074" s="164"/>
      <c r="AF1074" s="159"/>
      <c r="AG1074" s="159"/>
      <c r="BI1074" s="162"/>
      <c r="BJ1074" s="158"/>
      <c r="BK1074" s="162"/>
      <c r="BL1074" s="138"/>
      <c r="BM1074" s="160"/>
      <c r="BN1074" s="176"/>
      <c r="BO1074" s="158"/>
      <c r="BP1074" s="160"/>
      <c r="BQ1074" s="172"/>
      <c r="CS1074" s="166"/>
      <c r="CT1074" s="168"/>
      <c r="CU1074" s="158"/>
      <c r="CV1074" s="158"/>
      <c r="CY1074" s="162"/>
      <c r="CZ1074" s="162"/>
      <c r="DA1074" s="170"/>
      <c r="DB1074" s="184"/>
      <c r="DC1074" s="170"/>
      <c r="DZ1074" s="159"/>
      <c r="EA1074" s="158"/>
    </row>
    <row r="1075" spans="1:131" hidden="1" x14ac:dyDescent="0.2">
      <c r="A1075" s="164"/>
      <c r="B1075" s="164"/>
      <c r="C1075" s="201"/>
      <c r="D1075" s="164"/>
      <c r="E1075" s="164"/>
      <c r="F1075" s="164"/>
      <c r="G1075" s="98"/>
      <c r="H1075" s="105"/>
      <c r="I1075" s="164"/>
      <c r="J1075" s="98"/>
      <c r="K1075" s="98"/>
      <c r="L1075" s="164"/>
      <c r="M1075" s="164"/>
      <c r="N1075" s="164"/>
      <c r="O1075" s="138"/>
      <c r="P1075" s="105"/>
      <c r="Q1075" s="169"/>
      <c r="R1075" s="160"/>
      <c r="S1075" s="105"/>
      <c r="T1075" s="160"/>
      <c r="U1075" s="160"/>
      <c r="V1075" s="105"/>
      <c r="W1075" s="160"/>
      <c r="X1075" s="160"/>
      <c r="Y1075" s="105"/>
      <c r="Z1075" s="160"/>
      <c r="AA1075" s="160"/>
      <c r="AB1075" s="103"/>
      <c r="AC1075" s="160"/>
      <c r="AD1075" s="160"/>
      <c r="AE1075" s="164"/>
      <c r="AF1075" s="159"/>
      <c r="AG1075" s="159"/>
      <c r="BI1075" s="162"/>
      <c r="BJ1075" s="158"/>
      <c r="BK1075" s="162"/>
      <c r="BL1075" s="138"/>
      <c r="BM1075" s="160"/>
      <c r="BN1075" s="176"/>
      <c r="BO1075" s="158"/>
      <c r="BP1075" s="160"/>
      <c r="BQ1075" s="172"/>
      <c r="CS1075" s="186"/>
      <c r="CT1075" s="271"/>
      <c r="CU1075" s="158"/>
      <c r="CV1075" s="158"/>
      <c r="CY1075" s="164"/>
      <c r="CZ1075" s="159"/>
      <c r="DA1075" s="170"/>
      <c r="DB1075" s="184"/>
      <c r="DC1075" s="170"/>
      <c r="DZ1075" s="239"/>
      <c r="EA1075" s="158"/>
    </row>
    <row r="1076" spans="1:131" hidden="1" x14ac:dyDescent="0.2">
      <c r="A1076" s="164"/>
      <c r="B1076" s="164"/>
      <c r="C1076" s="201"/>
      <c r="D1076" s="164"/>
      <c r="E1076" s="164"/>
      <c r="F1076" s="164"/>
      <c r="G1076" s="98"/>
      <c r="H1076" s="105"/>
      <c r="I1076" s="164"/>
      <c r="J1076" s="98"/>
      <c r="K1076" s="98"/>
      <c r="L1076" s="164"/>
      <c r="M1076" s="164"/>
      <c r="N1076" s="164"/>
      <c r="O1076" s="138"/>
      <c r="P1076" s="105"/>
      <c r="Q1076" s="169"/>
      <c r="R1076" s="160"/>
      <c r="S1076" s="105"/>
      <c r="T1076" s="160"/>
      <c r="U1076" s="160"/>
      <c r="V1076" s="105"/>
      <c r="W1076" s="160"/>
      <c r="X1076" s="160"/>
      <c r="Y1076" s="105"/>
      <c r="Z1076" s="160"/>
      <c r="AA1076" s="160"/>
      <c r="AB1076" s="103"/>
      <c r="AC1076" s="160"/>
      <c r="AD1076" s="160"/>
      <c r="AE1076" s="164"/>
      <c r="AF1076" s="159"/>
      <c r="AG1076" s="159"/>
      <c r="BI1076" s="162"/>
      <c r="BJ1076" s="158"/>
      <c r="BK1076" s="162"/>
      <c r="BL1076" s="138"/>
      <c r="BM1076" s="160"/>
      <c r="BN1076" s="176"/>
      <c r="BO1076" s="158"/>
      <c r="BP1076" s="160"/>
      <c r="BQ1076" s="172"/>
      <c r="CS1076" s="166"/>
      <c r="CT1076" s="168"/>
      <c r="CU1076" s="158"/>
      <c r="CV1076" s="158"/>
      <c r="CY1076" s="162"/>
      <c r="CZ1076" s="162"/>
      <c r="DA1076" s="170"/>
      <c r="DB1076" s="184"/>
      <c r="DC1076" s="170"/>
      <c r="DZ1076" s="239"/>
      <c r="EA1076" s="158"/>
    </row>
    <row r="1077" spans="1:131" hidden="1" x14ac:dyDescent="0.2">
      <c r="A1077" s="164"/>
      <c r="B1077" s="164"/>
      <c r="C1077" s="203"/>
      <c r="D1077" s="108"/>
      <c r="E1077" s="164"/>
      <c r="F1077" s="164"/>
      <c r="G1077" s="98"/>
      <c r="H1077" s="105"/>
      <c r="I1077" s="164"/>
      <c r="J1077" s="98"/>
      <c r="K1077" s="98"/>
      <c r="L1077" s="164"/>
      <c r="M1077" s="164"/>
      <c r="N1077" s="164"/>
      <c r="O1077" s="138"/>
      <c r="P1077" s="105"/>
      <c r="Q1077" s="169"/>
      <c r="R1077" s="160"/>
      <c r="S1077" s="105"/>
      <c r="T1077" s="160"/>
      <c r="U1077" s="160"/>
      <c r="V1077" s="105"/>
      <c r="W1077" s="160"/>
      <c r="X1077" s="160"/>
      <c r="Y1077" s="105"/>
      <c r="Z1077" s="160"/>
      <c r="AA1077" s="160"/>
      <c r="AB1077" s="103"/>
      <c r="AC1077" s="160"/>
      <c r="AD1077" s="160"/>
      <c r="AE1077" s="164"/>
      <c r="AF1077" s="159"/>
      <c r="AG1077" s="159"/>
      <c r="BI1077" s="157"/>
      <c r="BJ1077" s="157"/>
      <c r="BK1077" s="157"/>
      <c r="BL1077" s="138"/>
      <c r="BM1077" s="160"/>
      <c r="BN1077" s="176"/>
      <c r="BO1077" s="158"/>
      <c r="BP1077" s="160"/>
      <c r="BQ1077" s="172"/>
      <c r="CS1077" s="166"/>
      <c r="CT1077" s="106"/>
      <c r="CU1077" s="158"/>
      <c r="CV1077" s="158"/>
      <c r="CY1077" s="162"/>
      <c r="CZ1077" s="162"/>
      <c r="DA1077" s="170"/>
      <c r="DB1077" s="184"/>
      <c r="DC1077" s="170"/>
      <c r="DZ1077" s="159"/>
      <c r="EA1077" s="158"/>
    </row>
    <row r="1078" spans="1:131" hidden="1" x14ac:dyDescent="0.2">
      <c r="A1078" s="164"/>
      <c r="B1078" s="164"/>
      <c r="C1078" s="201"/>
      <c r="D1078" s="164"/>
      <c r="E1078" s="164"/>
      <c r="F1078" s="164"/>
      <c r="G1078" s="98"/>
      <c r="H1078" s="105"/>
      <c r="I1078" s="164"/>
      <c r="J1078" s="98"/>
      <c r="K1078" s="98"/>
      <c r="L1078" s="164"/>
      <c r="M1078" s="164"/>
      <c r="N1078" s="164"/>
      <c r="O1078" s="138"/>
      <c r="P1078" s="105"/>
      <c r="Q1078" s="169"/>
      <c r="R1078" s="160"/>
      <c r="S1078" s="105"/>
      <c r="T1078" s="160"/>
      <c r="U1078" s="160"/>
      <c r="V1078" s="105"/>
      <c r="W1078" s="160"/>
      <c r="X1078" s="160"/>
      <c r="Y1078" s="105"/>
      <c r="Z1078" s="160"/>
      <c r="AA1078" s="160"/>
      <c r="AB1078" s="103"/>
      <c r="AC1078" s="160"/>
      <c r="AD1078" s="160"/>
      <c r="AE1078" s="164"/>
      <c r="AF1078" s="159"/>
      <c r="AG1078" s="159"/>
      <c r="BI1078" s="157"/>
      <c r="BJ1078" s="157"/>
      <c r="BK1078" s="157"/>
      <c r="BL1078" s="138"/>
      <c r="BM1078" s="160"/>
      <c r="BN1078" s="176"/>
      <c r="BO1078" s="158"/>
      <c r="BP1078" s="160"/>
      <c r="BQ1078" s="172"/>
      <c r="CS1078" s="166"/>
      <c r="CT1078" s="167"/>
      <c r="CU1078" s="158"/>
      <c r="CV1078" s="158"/>
      <c r="CY1078" s="162"/>
      <c r="CZ1078" s="162"/>
      <c r="DA1078" s="170"/>
      <c r="DB1078" s="184"/>
      <c r="DC1078" s="170"/>
      <c r="DZ1078" s="159"/>
      <c r="EA1078" s="158"/>
    </row>
    <row r="1079" spans="1:131" hidden="1" x14ac:dyDescent="0.2">
      <c r="A1079" s="164"/>
      <c r="B1079" s="164"/>
      <c r="C1079" s="203"/>
      <c r="D1079" s="108"/>
      <c r="E1079" s="164"/>
      <c r="F1079" s="164"/>
      <c r="G1079" s="98"/>
      <c r="H1079" s="105"/>
      <c r="I1079" s="164"/>
      <c r="J1079" s="98"/>
      <c r="K1079" s="98"/>
      <c r="L1079" s="164"/>
      <c r="M1079" s="164"/>
      <c r="N1079" s="164"/>
      <c r="O1079" s="138"/>
      <c r="P1079" s="105"/>
      <c r="Q1079" s="169"/>
      <c r="R1079" s="160"/>
      <c r="S1079" s="105"/>
      <c r="T1079" s="160"/>
      <c r="U1079" s="160"/>
      <c r="V1079" s="105"/>
      <c r="W1079" s="160"/>
      <c r="X1079" s="160"/>
      <c r="Y1079" s="105"/>
      <c r="Z1079" s="160"/>
      <c r="AA1079" s="160"/>
      <c r="AB1079" s="103"/>
      <c r="AC1079" s="160"/>
      <c r="AD1079" s="160"/>
      <c r="AE1079" s="164"/>
      <c r="AF1079" s="159"/>
      <c r="AG1079" s="159"/>
      <c r="BI1079" s="157"/>
      <c r="BJ1079" s="157"/>
      <c r="BK1079" s="157"/>
      <c r="BL1079" s="138"/>
      <c r="BM1079" s="160"/>
      <c r="BN1079" s="176"/>
      <c r="BO1079" s="158"/>
      <c r="BP1079" s="160"/>
      <c r="BQ1079" s="172"/>
      <c r="CS1079" s="166"/>
      <c r="CT1079" s="168"/>
      <c r="CU1079" s="158"/>
      <c r="CV1079" s="158"/>
      <c r="CY1079" s="190"/>
      <c r="CZ1079" s="159"/>
      <c r="DA1079" s="170"/>
      <c r="DB1079" s="184"/>
      <c r="DC1079" s="170"/>
      <c r="DZ1079" s="159"/>
      <c r="EA1079" s="158"/>
    </row>
    <row r="1080" spans="1:131" hidden="1" x14ac:dyDescent="0.2">
      <c r="A1080" s="164"/>
      <c r="B1080" s="164"/>
      <c r="C1080" s="201"/>
      <c r="D1080" s="164"/>
      <c r="E1080" s="164"/>
      <c r="F1080" s="164"/>
      <c r="G1080" s="98"/>
      <c r="H1080" s="105"/>
      <c r="I1080" s="164"/>
      <c r="J1080" s="98"/>
      <c r="K1080" s="98"/>
      <c r="L1080" s="164"/>
      <c r="M1080" s="164"/>
      <c r="N1080" s="164"/>
      <c r="O1080" s="138"/>
      <c r="P1080" s="105"/>
      <c r="Q1080" s="169"/>
      <c r="R1080" s="160"/>
      <c r="S1080" s="105"/>
      <c r="T1080" s="160"/>
      <c r="U1080" s="160"/>
      <c r="V1080" s="105"/>
      <c r="W1080" s="160"/>
      <c r="X1080" s="160"/>
      <c r="Y1080" s="105"/>
      <c r="Z1080" s="160"/>
      <c r="AA1080" s="160"/>
      <c r="AB1080" s="103"/>
      <c r="AC1080" s="160"/>
      <c r="AD1080" s="160"/>
      <c r="AE1080" s="164"/>
      <c r="AF1080" s="159"/>
      <c r="AG1080" s="159"/>
      <c r="BI1080" s="157"/>
      <c r="BJ1080" s="157"/>
      <c r="BK1080" s="157"/>
      <c r="BL1080" s="138"/>
      <c r="BM1080" s="160"/>
      <c r="BN1080" s="176"/>
      <c r="BO1080" s="158"/>
      <c r="BP1080" s="160"/>
      <c r="BQ1080" s="172"/>
      <c r="CS1080" s="166"/>
      <c r="CT1080" s="167"/>
      <c r="CU1080" s="158"/>
      <c r="CV1080" s="158"/>
      <c r="CY1080" s="162"/>
      <c r="CZ1080" s="162"/>
      <c r="DA1080" s="170"/>
      <c r="DB1080" s="184"/>
      <c r="DC1080" s="170"/>
      <c r="DZ1080" s="159"/>
      <c r="EA1080" s="158"/>
    </row>
    <row r="1081" spans="1:131" hidden="1" x14ac:dyDescent="0.2">
      <c r="A1081" s="164"/>
      <c r="B1081" s="164"/>
      <c r="C1081" s="203"/>
      <c r="D1081" s="108"/>
      <c r="E1081" s="164"/>
      <c r="F1081" s="164"/>
      <c r="G1081" s="98"/>
      <c r="H1081" s="105"/>
      <c r="I1081" s="164"/>
      <c r="J1081" s="98"/>
      <c r="K1081" s="98"/>
      <c r="L1081" s="164"/>
      <c r="M1081" s="164"/>
      <c r="N1081" s="164"/>
      <c r="O1081" s="138"/>
      <c r="P1081" s="105"/>
      <c r="Q1081" s="169"/>
      <c r="R1081" s="160"/>
      <c r="S1081" s="105"/>
      <c r="T1081" s="160"/>
      <c r="U1081" s="160"/>
      <c r="V1081" s="105"/>
      <c r="W1081" s="160"/>
      <c r="X1081" s="160"/>
      <c r="Y1081" s="105"/>
      <c r="Z1081" s="160"/>
      <c r="AA1081" s="160"/>
      <c r="AB1081" s="103"/>
      <c r="AC1081" s="160"/>
      <c r="AD1081" s="160"/>
      <c r="AE1081" s="164"/>
      <c r="AF1081" s="159"/>
      <c r="AG1081" s="159"/>
      <c r="BI1081" s="157"/>
      <c r="BJ1081" s="157"/>
      <c r="BK1081" s="157"/>
      <c r="BL1081" s="138"/>
      <c r="BM1081" s="160"/>
      <c r="BN1081" s="176"/>
      <c r="BO1081" s="158"/>
      <c r="BP1081" s="160"/>
      <c r="BQ1081" s="172"/>
      <c r="CS1081" s="166"/>
      <c r="CT1081" s="106"/>
      <c r="CU1081" s="158"/>
      <c r="CV1081" s="158"/>
      <c r="CY1081" s="162"/>
      <c r="CZ1081" s="162"/>
      <c r="DA1081" s="170"/>
      <c r="DB1081" s="184"/>
      <c r="DC1081" s="170"/>
      <c r="DZ1081" s="159"/>
      <c r="EA1081" s="158"/>
    </row>
    <row r="1082" spans="1:131" hidden="1" x14ac:dyDescent="0.2">
      <c r="A1082" s="164"/>
      <c r="B1082" s="164"/>
      <c r="C1082" s="203"/>
      <c r="D1082" s="108"/>
      <c r="E1082" s="164"/>
      <c r="F1082" s="164"/>
      <c r="G1082" s="98"/>
      <c r="H1082" s="105"/>
      <c r="I1082" s="164"/>
      <c r="J1082" s="98"/>
      <c r="K1082" s="98"/>
      <c r="L1082" s="164"/>
      <c r="M1082" s="164"/>
      <c r="N1082" s="164"/>
      <c r="O1082" s="138"/>
      <c r="P1082" s="105"/>
      <c r="Q1082" s="169"/>
      <c r="R1082" s="160"/>
      <c r="S1082" s="105"/>
      <c r="T1082" s="160"/>
      <c r="U1082" s="160"/>
      <c r="V1082" s="105"/>
      <c r="W1082" s="160"/>
      <c r="X1082" s="160"/>
      <c r="Y1082" s="105"/>
      <c r="Z1082" s="160"/>
      <c r="AA1082" s="160"/>
      <c r="AB1082" s="103"/>
      <c r="AC1082" s="160"/>
      <c r="AD1082" s="160"/>
      <c r="AE1082" s="164"/>
      <c r="AF1082" s="159"/>
      <c r="AG1082" s="159"/>
      <c r="BI1082" s="157"/>
      <c r="BJ1082" s="157"/>
      <c r="BK1082" s="157"/>
      <c r="BL1082" s="138"/>
      <c r="BM1082" s="160"/>
      <c r="BN1082" s="176"/>
      <c r="BO1082" s="158"/>
      <c r="BP1082" s="160"/>
      <c r="BQ1082" s="172"/>
      <c r="CS1082" s="166"/>
      <c r="CT1082" s="106"/>
      <c r="CU1082" s="158"/>
      <c r="CV1082" s="158"/>
      <c r="CY1082" s="162"/>
      <c r="CZ1082" s="162"/>
      <c r="DA1082" s="170"/>
      <c r="DB1082" s="184"/>
      <c r="DC1082" s="170"/>
      <c r="DZ1082" s="159"/>
      <c r="EA1082" s="158"/>
    </row>
    <row r="1083" spans="1:131" hidden="1" x14ac:dyDescent="0.2">
      <c r="A1083" s="164"/>
      <c r="B1083" s="164"/>
      <c r="C1083" s="203"/>
      <c r="D1083" s="108"/>
      <c r="E1083" s="164"/>
      <c r="F1083" s="164"/>
      <c r="G1083" s="98"/>
      <c r="H1083" s="105"/>
      <c r="I1083" s="164"/>
      <c r="J1083" s="98"/>
      <c r="K1083" s="98"/>
      <c r="L1083" s="164"/>
      <c r="M1083" s="164"/>
      <c r="N1083" s="164"/>
      <c r="O1083" s="138"/>
      <c r="P1083" s="105"/>
      <c r="Q1083" s="169"/>
      <c r="R1083" s="160"/>
      <c r="S1083" s="105"/>
      <c r="T1083" s="160"/>
      <c r="U1083" s="160"/>
      <c r="V1083" s="105"/>
      <c r="W1083" s="160"/>
      <c r="X1083" s="160"/>
      <c r="Y1083" s="105"/>
      <c r="Z1083" s="160"/>
      <c r="AA1083" s="160"/>
      <c r="AB1083" s="103"/>
      <c r="AC1083" s="160"/>
      <c r="AD1083" s="160"/>
      <c r="AE1083" s="164"/>
      <c r="AF1083" s="159"/>
      <c r="AG1083" s="159"/>
      <c r="BI1083" s="157"/>
      <c r="BJ1083" s="157"/>
      <c r="BK1083" s="157"/>
      <c r="BL1083" s="138"/>
      <c r="BM1083" s="160"/>
      <c r="BN1083" s="176"/>
      <c r="BO1083" s="158"/>
      <c r="BP1083" s="160"/>
      <c r="BQ1083" s="172"/>
      <c r="CS1083" s="166"/>
      <c r="CT1083" s="168"/>
      <c r="CU1083" s="158"/>
      <c r="CV1083" s="158"/>
      <c r="CY1083" s="162"/>
      <c r="CZ1083" s="162"/>
      <c r="DA1083" s="170"/>
      <c r="DB1083" s="184"/>
      <c r="DC1083" s="170"/>
      <c r="DZ1083" s="159"/>
      <c r="EA1083" s="158"/>
    </row>
    <row r="1084" spans="1:131" hidden="1" x14ac:dyDescent="0.2">
      <c r="A1084" s="164"/>
      <c r="B1084" s="164"/>
      <c r="C1084" s="203"/>
      <c r="D1084" s="108"/>
      <c r="E1084" s="164"/>
      <c r="F1084" s="108"/>
      <c r="G1084" s="98"/>
      <c r="H1084" s="105"/>
      <c r="I1084" s="164"/>
      <c r="J1084" s="98"/>
      <c r="K1084" s="98"/>
      <c r="L1084" s="164"/>
      <c r="M1084" s="164"/>
      <c r="N1084" s="164"/>
      <c r="O1084" s="138"/>
      <c r="P1084" s="105"/>
      <c r="Q1084" s="169"/>
      <c r="R1084" s="160"/>
      <c r="S1084" s="105"/>
      <c r="T1084" s="160"/>
      <c r="U1084" s="160"/>
      <c r="V1084" s="105"/>
      <c r="W1084" s="160"/>
      <c r="X1084" s="160"/>
      <c r="Y1084" s="105"/>
      <c r="Z1084" s="160"/>
      <c r="AA1084" s="160"/>
      <c r="AB1084" s="103"/>
      <c r="AC1084" s="160"/>
      <c r="AD1084" s="160"/>
      <c r="AE1084" s="164"/>
      <c r="AF1084" s="159"/>
      <c r="AG1084" s="159"/>
      <c r="BI1084" s="157"/>
      <c r="BJ1084" s="157"/>
      <c r="BK1084" s="157"/>
      <c r="BL1084" s="138"/>
      <c r="BM1084" s="160"/>
      <c r="BN1084" s="176"/>
      <c r="BO1084" s="158"/>
      <c r="BP1084" s="160"/>
      <c r="BQ1084" s="172"/>
      <c r="CS1084" s="151"/>
      <c r="CT1084" s="168"/>
      <c r="CU1084" s="158"/>
      <c r="CV1084" s="158"/>
      <c r="CY1084" s="162"/>
      <c r="CZ1084" s="162"/>
      <c r="DA1084" s="170"/>
      <c r="DB1084" s="184"/>
      <c r="DC1084" s="170"/>
      <c r="DZ1084" s="159"/>
      <c r="EA1084" s="158"/>
    </row>
    <row r="1085" spans="1:131" hidden="1" x14ac:dyDescent="0.2">
      <c r="A1085" s="164"/>
      <c r="B1085" s="164"/>
      <c r="C1085" s="201"/>
      <c r="D1085" s="164"/>
      <c r="E1085" s="164"/>
      <c r="F1085" s="164"/>
      <c r="G1085" s="98"/>
      <c r="H1085" s="105"/>
      <c r="I1085" s="164"/>
      <c r="J1085" s="98"/>
      <c r="K1085" s="98"/>
      <c r="L1085" s="164"/>
      <c r="M1085" s="164"/>
      <c r="N1085" s="164"/>
      <c r="O1085" s="138"/>
      <c r="P1085" s="105"/>
      <c r="Q1085" s="169"/>
      <c r="R1085" s="160"/>
      <c r="S1085" s="105"/>
      <c r="T1085" s="160"/>
      <c r="U1085" s="160"/>
      <c r="V1085" s="105"/>
      <c r="W1085" s="160"/>
      <c r="X1085" s="160"/>
      <c r="Y1085" s="105"/>
      <c r="Z1085" s="160"/>
      <c r="AA1085" s="160"/>
      <c r="AB1085" s="103"/>
      <c r="AC1085" s="160"/>
      <c r="AD1085" s="160"/>
      <c r="AE1085" s="164"/>
      <c r="AF1085" s="159"/>
      <c r="AG1085" s="159"/>
      <c r="BI1085" s="157"/>
      <c r="BJ1085" s="157"/>
      <c r="BK1085" s="157"/>
      <c r="BL1085" s="138"/>
      <c r="BM1085" s="160"/>
      <c r="BN1085" s="176"/>
      <c r="BO1085" s="158"/>
      <c r="BP1085" s="160"/>
      <c r="BQ1085" s="172"/>
      <c r="CS1085" s="166"/>
      <c r="CT1085" s="167"/>
      <c r="CU1085" s="158"/>
      <c r="CV1085" s="158"/>
      <c r="CY1085" s="162"/>
      <c r="CZ1085" s="162"/>
      <c r="DA1085" s="170"/>
      <c r="DB1085" s="184"/>
      <c r="DC1085" s="170"/>
      <c r="DZ1085" s="159"/>
      <c r="EA1085" s="158"/>
    </row>
    <row r="1086" spans="1:131" hidden="1" x14ac:dyDescent="0.2">
      <c r="A1086" s="200"/>
      <c r="B1086" s="164"/>
      <c r="C1086" s="201"/>
      <c r="D1086" s="164"/>
      <c r="E1086" s="164"/>
      <c r="F1086" s="164"/>
      <c r="G1086" s="98"/>
      <c r="H1086" s="105"/>
      <c r="I1086" s="164"/>
      <c r="J1086" s="98"/>
      <c r="K1086" s="98"/>
      <c r="L1086" s="164"/>
      <c r="M1086" s="164"/>
      <c r="N1086" s="164"/>
      <c r="O1086" s="138"/>
      <c r="P1086" s="105"/>
      <c r="Q1086" s="169"/>
      <c r="R1086" s="160"/>
      <c r="S1086" s="105"/>
      <c r="T1086" s="160"/>
      <c r="U1086" s="160"/>
      <c r="V1086" s="105"/>
      <c r="W1086" s="160"/>
      <c r="X1086" s="160"/>
      <c r="Y1086" s="105"/>
      <c r="Z1086" s="160"/>
      <c r="AA1086" s="160"/>
      <c r="AB1086" s="103"/>
      <c r="AC1086" s="160"/>
      <c r="AD1086" s="160"/>
      <c r="AE1086" s="164"/>
      <c r="AF1086" s="159"/>
      <c r="AG1086" s="159"/>
      <c r="BI1086" s="157"/>
      <c r="BJ1086" s="157"/>
      <c r="BK1086" s="157"/>
      <c r="BL1086" s="138"/>
      <c r="BM1086" s="160"/>
      <c r="BN1086" s="176"/>
      <c r="BO1086" s="158"/>
      <c r="BP1086" s="160"/>
      <c r="BQ1086" s="172"/>
      <c r="CS1086" s="166"/>
      <c r="CT1086" s="167"/>
      <c r="CU1086" s="158"/>
      <c r="CV1086" s="158"/>
      <c r="CY1086" s="162"/>
      <c r="CZ1086" s="162"/>
      <c r="DA1086" s="170"/>
      <c r="DB1086" s="184"/>
      <c r="DC1086" s="170"/>
      <c r="DZ1086" s="159"/>
      <c r="EA1086" s="158"/>
    </row>
    <row r="1087" spans="1:131" hidden="1" x14ac:dyDescent="0.2">
      <c r="A1087" s="164"/>
      <c r="B1087" s="164"/>
      <c r="C1087" s="201"/>
      <c r="D1087" s="164"/>
      <c r="E1087" s="164"/>
      <c r="F1087" s="164"/>
      <c r="G1087" s="98"/>
      <c r="H1087" s="105"/>
      <c r="I1087" s="164"/>
      <c r="J1087" s="98"/>
      <c r="K1087" s="98"/>
      <c r="L1087" s="164"/>
      <c r="M1087" s="164"/>
      <c r="N1087" s="164"/>
      <c r="O1087" s="138"/>
      <c r="P1087" s="105"/>
      <c r="Q1087" s="169"/>
      <c r="R1087" s="160"/>
      <c r="S1087" s="105"/>
      <c r="T1087" s="160"/>
      <c r="U1087" s="160"/>
      <c r="V1087" s="105"/>
      <c r="W1087" s="160"/>
      <c r="X1087" s="160"/>
      <c r="Y1087" s="105"/>
      <c r="Z1087" s="160"/>
      <c r="AA1087" s="160"/>
      <c r="AB1087" s="103"/>
      <c r="AC1087" s="160"/>
      <c r="AD1087" s="160"/>
      <c r="AE1087" s="164"/>
      <c r="AF1087" s="159"/>
      <c r="AG1087" s="159"/>
      <c r="BI1087" s="157"/>
      <c r="BJ1087" s="157"/>
      <c r="BK1087" s="157"/>
      <c r="BL1087" s="138"/>
      <c r="BM1087" s="160"/>
      <c r="BN1087" s="176"/>
      <c r="BO1087" s="158"/>
      <c r="BP1087" s="160"/>
      <c r="BQ1087" s="172"/>
      <c r="CS1087" s="166"/>
      <c r="CT1087" s="168"/>
      <c r="CU1087" s="158"/>
      <c r="CV1087" s="158"/>
      <c r="CY1087" s="162"/>
      <c r="CZ1087" s="162"/>
      <c r="DA1087" s="170"/>
      <c r="DB1087" s="184"/>
      <c r="DC1087" s="170"/>
      <c r="DZ1087" s="159"/>
      <c r="EA1087" s="158"/>
    </row>
    <row r="1088" spans="1:131" hidden="1" x14ac:dyDescent="0.2">
      <c r="A1088" s="164"/>
      <c r="B1088" s="164"/>
      <c r="C1088" s="201"/>
      <c r="D1088" s="164"/>
      <c r="E1088" s="164"/>
      <c r="F1088" s="164"/>
      <c r="G1088" s="98"/>
      <c r="H1088" s="105"/>
      <c r="I1088" s="164"/>
      <c r="J1088" s="98"/>
      <c r="K1088" s="98"/>
      <c r="L1088" s="164"/>
      <c r="M1088" s="164"/>
      <c r="N1088" s="164"/>
      <c r="O1088" s="138"/>
      <c r="P1088" s="105"/>
      <c r="Q1088" s="169"/>
      <c r="R1088" s="160"/>
      <c r="S1088" s="105"/>
      <c r="T1088" s="160"/>
      <c r="U1088" s="160"/>
      <c r="V1088" s="105"/>
      <c r="W1088" s="160"/>
      <c r="X1088" s="160"/>
      <c r="Y1088" s="105"/>
      <c r="Z1088" s="160"/>
      <c r="AA1088" s="160"/>
      <c r="AB1088" s="103"/>
      <c r="AC1088" s="160"/>
      <c r="AD1088" s="160"/>
      <c r="AE1088" s="164"/>
      <c r="AF1088" s="159"/>
      <c r="AG1088" s="159"/>
      <c r="BI1088" s="157"/>
      <c r="BJ1088" s="157"/>
      <c r="BK1088" s="157"/>
      <c r="BL1088" s="138"/>
      <c r="BM1088" s="160"/>
      <c r="BN1088" s="176"/>
      <c r="BO1088" s="158"/>
      <c r="BP1088" s="160"/>
      <c r="BQ1088" s="172"/>
      <c r="CS1088" s="166"/>
      <c r="CT1088" s="167"/>
      <c r="CU1088" s="158"/>
      <c r="CV1088" s="158"/>
      <c r="CY1088" s="162"/>
      <c r="CZ1088" s="162"/>
      <c r="DA1088" s="170"/>
      <c r="DB1088" s="184"/>
      <c r="DC1088" s="170"/>
      <c r="DZ1088" s="159"/>
      <c r="EA1088" s="158"/>
    </row>
    <row r="1089" spans="1:131" hidden="1" x14ac:dyDescent="0.2">
      <c r="A1089" s="222"/>
      <c r="B1089" s="164"/>
      <c r="C1089" s="213"/>
      <c r="D1089" s="222"/>
      <c r="E1089" s="213"/>
      <c r="F1089" s="213"/>
      <c r="G1089" s="213"/>
      <c r="H1089" s="228"/>
      <c r="I1089" s="213"/>
      <c r="J1089" s="213"/>
      <c r="K1089" s="213"/>
      <c r="L1089" s="213"/>
      <c r="M1089" s="213"/>
      <c r="N1089" s="213"/>
      <c r="O1089" s="159"/>
      <c r="P1089" s="164"/>
      <c r="Q1089" s="159"/>
      <c r="R1089" s="159"/>
      <c r="S1089" s="164"/>
      <c r="T1089" s="159"/>
      <c r="U1089" s="159"/>
      <c r="V1089" s="164"/>
      <c r="W1089" s="159"/>
      <c r="X1089" s="159"/>
      <c r="Y1089" s="164"/>
      <c r="Z1089" s="159"/>
      <c r="AA1089" s="159"/>
      <c r="AB1089" s="164"/>
      <c r="AC1089" s="159"/>
      <c r="AD1089" s="159"/>
      <c r="AE1089" s="164"/>
      <c r="AF1089" s="159"/>
      <c r="AG1089" s="159"/>
      <c r="BI1089" s="159"/>
      <c r="BJ1089" s="159"/>
      <c r="BK1089" s="159"/>
      <c r="BL1089" s="159"/>
      <c r="BM1089" s="159"/>
      <c r="BN1089" s="159"/>
      <c r="BO1089" s="159"/>
      <c r="BP1089" s="159"/>
      <c r="BQ1089" s="159"/>
      <c r="CS1089" s="151"/>
      <c r="CT1089" s="159"/>
      <c r="CU1089" s="159"/>
      <c r="CV1089" s="159"/>
      <c r="CY1089" s="159"/>
      <c r="CZ1089" s="159"/>
      <c r="DA1089" s="170"/>
      <c r="DB1089" s="184"/>
      <c r="DC1089" s="170"/>
      <c r="DZ1089" s="234"/>
      <c r="EA1089" s="108"/>
    </row>
    <row r="1090" spans="1:131" hidden="1" x14ac:dyDescent="0.2">
      <c r="A1090" s="222"/>
      <c r="B1090" s="164"/>
      <c r="C1090" s="213"/>
      <c r="D1090" s="222"/>
      <c r="E1090" s="213"/>
      <c r="F1090" s="213"/>
      <c r="G1090" s="213"/>
      <c r="H1090" s="228"/>
      <c r="I1090" s="213"/>
      <c r="J1090" s="213"/>
      <c r="K1090" s="213"/>
      <c r="L1090" s="213"/>
      <c r="M1090" s="213"/>
      <c r="N1090" s="213"/>
      <c r="O1090" s="159"/>
      <c r="P1090" s="164"/>
      <c r="Q1090" s="159"/>
      <c r="R1090" s="159"/>
      <c r="S1090" s="164"/>
      <c r="T1090" s="159"/>
      <c r="U1090" s="159"/>
      <c r="V1090" s="164"/>
      <c r="W1090" s="159"/>
      <c r="X1090" s="159"/>
      <c r="Y1090" s="164"/>
      <c r="Z1090" s="159"/>
      <c r="AA1090" s="159"/>
      <c r="AB1090" s="164"/>
      <c r="AC1090" s="159"/>
      <c r="AD1090" s="159"/>
      <c r="AE1090" s="164"/>
      <c r="AF1090" s="159"/>
      <c r="AG1090" s="159"/>
      <c r="BI1090" s="159"/>
      <c r="BJ1090" s="159"/>
      <c r="BK1090" s="159"/>
      <c r="BL1090" s="159"/>
      <c r="BM1090" s="159"/>
      <c r="BN1090" s="159"/>
      <c r="BO1090" s="159"/>
      <c r="BP1090" s="159"/>
      <c r="BQ1090" s="159"/>
      <c r="CS1090" s="151"/>
      <c r="CT1090" s="159"/>
      <c r="CU1090" s="159"/>
      <c r="CV1090" s="159"/>
      <c r="CY1090" s="159"/>
      <c r="CZ1090" s="159"/>
      <c r="DA1090" s="170"/>
      <c r="DB1090" s="184"/>
      <c r="DC1090" s="170"/>
      <c r="DZ1090" s="234"/>
      <c r="EA1090" s="108"/>
    </row>
    <row r="1091" spans="1:131" hidden="1" x14ac:dyDescent="0.2">
      <c r="A1091" s="222"/>
      <c r="B1091" s="164"/>
      <c r="C1091" s="213"/>
      <c r="D1091" s="222"/>
      <c r="E1091" s="213"/>
      <c r="F1091" s="213"/>
      <c r="G1091" s="213"/>
      <c r="H1091" s="228"/>
      <c r="I1091" s="213"/>
      <c r="J1091" s="213"/>
      <c r="K1091" s="213"/>
      <c r="L1091" s="213"/>
      <c r="M1091" s="213"/>
      <c r="N1091" s="213"/>
      <c r="O1091" s="159"/>
      <c r="P1091" s="164"/>
      <c r="Q1091" s="159"/>
      <c r="R1091" s="159"/>
      <c r="S1091" s="164"/>
      <c r="T1091" s="159"/>
      <c r="U1091" s="159"/>
      <c r="V1091" s="164"/>
      <c r="W1091" s="159"/>
      <c r="X1091" s="159"/>
      <c r="Y1091" s="164"/>
      <c r="Z1091" s="159"/>
      <c r="AA1091" s="159"/>
      <c r="AB1091" s="164"/>
      <c r="AC1091" s="159"/>
      <c r="AD1091" s="159"/>
      <c r="AE1091" s="164"/>
      <c r="AF1091" s="159"/>
      <c r="AG1091" s="159"/>
      <c r="BI1091" s="159"/>
      <c r="BJ1091" s="159"/>
      <c r="BK1091" s="159"/>
      <c r="BL1091" s="159"/>
      <c r="BM1091" s="159"/>
      <c r="BN1091" s="159"/>
      <c r="BO1091" s="159"/>
      <c r="BP1091" s="159"/>
      <c r="BQ1091" s="159"/>
      <c r="CS1091" s="151"/>
      <c r="CT1091" s="159"/>
      <c r="CU1091" s="159"/>
      <c r="CV1091" s="159"/>
      <c r="CY1091" s="159"/>
      <c r="CZ1091" s="159"/>
      <c r="DA1091" s="170"/>
      <c r="DB1091" s="184"/>
      <c r="DC1091" s="170"/>
      <c r="DZ1091" s="234"/>
      <c r="EA1091" s="108"/>
    </row>
    <row r="1092" spans="1:131" hidden="1" x14ac:dyDescent="0.2">
      <c r="A1092" s="222"/>
      <c r="B1092" s="164"/>
      <c r="C1092" s="213"/>
      <c r="D1092" s="222"/>
      <c r="E1092" s="213"/>
      <c r="F1092" s="213"/>
      <c r="G1092" s="213"/>
      <c r="H1092" s="228"/>
      <c r="I1092" s="213"/>
      <c r="J1092" s="213"/>
      <c r="K1092" s="213"/>
      <c r="L1092" s="213"/>
      <c r="M1092" s="213"/>
      <c r="N1092" s="213"/>
      <c r="O1092" s="159"/>
      <c r="P1092" s="164"/>
      <c r="Q1092" s="159"/>
      <c r="R1092" s="159"/>
      <c r="S1092" s="164"/>
      <c r="T1092" s="159"/>
      <c r="U1092" s="159"/>
      <c r="V1092" s="164"/>
      <c r="W1092" s="159"/>
      <c r="X1092" s="159"/>
      <c r="Y1092" s="164"/>
      <c r="Z1092" s="159"/>
      <c r="AA1092" s="159"/>
      <c r="AB1092" s="164"/>
      <c r="AC1092" s="159"/>
      <c r="AD1092" s="159"/>
      <c r="AE1092" s="164"/>
      <c r="AF1092" s="159"/>
      <c r="AG1092" s="159"/>
      <c r="BI1092" s="159"/>
      <c r="BJ1092" s="159"/>
      <c r="BK1092" s="159"/>
      <c r="BL1092" s="159"/>
      <c r="BM1092" s="159"/>
      <c r="BN1092" s="159"/>
      <c r="BO1092" s="159"/>
      <c r="BP1092" s="159"/>
      <c r="BQ1092" s="159"/>
      <c r="CS1092" s="151"/>
      <c r="CT1092" s="159"/>
      <c r="CU1092" s="159"/>
      <c r="CV1092" s="159"/>
      <c r="CY1092" s="159"/>
      <c r="CZ1092" s="159"/>
      <c r="DA1092" s="170"/>
      <c r="DB1092" s="184"/>
      <c r="DC1092" s="170"/>
      <c r="DZ1092" s="234"/>
      <c r="EA1092" s="108"/>
    </row>
    <row r="1093" spans="1:131" hidden="1" x14ac:dyDescent="0.2">
      <c r="A1093" s="222"/>
      <c r="B1093" s="164"/>
      <c r="C1093" s="213"/>
      <c r="D1093" s="222"/>
      <c r="E1093" s="213"/>
      <c r="F1093" s="213"/>
      <c r="G1093" s="213"/>
      <c r="H1093" s="228"/>
      <c r="I1093" s="213"/>
      <c r="J1093" s="213"/>
      <c r="K1093" s="213"/>
      <c r="L1093" s="213"/>
      <c r="M1093" s="213"/>
      <c r="N1093" s="213"/>
      <c r="O1093" s="159"/>
      <c r="P1093" s="164"/>
      <c r="Q1093" s="159"/>
      <c r="R1093" s="159"/>
      <c r="S1093" s="164"/>
      <c r="T1093" s="159"/>
      <c r="U1093" s="159"/>
      <c r="V1093" s="164"/>
      <c r="W1093" s="159"/>
      <c r="X1093" s="159"/>
      <c r="Y1093" s="164"/>
      <c r="Z1093" s="159"/>
      <c r="AA1093" s="159"/>
      <c r="AB1093" s="164"/>
      <c r="AC1093" s="159"/>
      <c r="AD1093" s="159"/>
      <c r="AE1093" s="164"/>
      <c r="AF1093" s="159"/>
      <c r="AG1093" s="159"/>
      <c r="BI1093" s="159"/>
      <c r="BJ1093" s="159"/>
      <c r="BK1093" s="159"/>
      <c r="BL1093" s="159"/>
      <c r="BM1093" s="159"/>
      <c r="BN1093" s="159"/>
      <c r="BO1093" s="159"/>
      <c r="BP1093" s="159"/>
      <c r="BQ1093" s="159"/>
      <c r="CS1093" s="151"/>
      <c r="CT1093" s="159"/>
      <c r="CU1093" s="159"/>
      <c r="CV1093" s="159"/>
      <c r="CY1093" s="159"/>
      <c r="CZ1093" s="159"/>
      <c r="DA1093" s="170"/>
      <c r="DB1093" s="184"/>
      <c r="DC1093" s="170"/>
      <c r="DZ1093" s="234"/>
      <c r="EA1093" s="108"/>
    </row>
    <row r="1094" spans="1:131" hidden="1" x14ac:dyDescent="0.2">
      <c r="A1094" s="222"/>
      <c r="B1094" s="164"/>
      <c r="C1094" s="213"/>
      <c r="D1094" s="222"/>
      <c r="E1094" s="213"/>
      <c r="F1094" s="213"/>
      <c r="G1094" s="213"/>
      <c r="H1094" s="228"/>
      <c r="I1094" s="213"/>
      <c r="J1094" s="213"/>
      <c r="K1094" s="213"/>
      <c r="L1094" s="213"/>
      <c r="M1094" s="213"/>
      <c r="N1094" s="213"/>
      <c r="O1094" s="159"/>
      <c r="P1094" s="164"/>
      <c r="Q1094" s="159"/>
      <c r="R1094" s="159"/>
      <c r="S1094" s="164"/>
      <c r="T1094" s="159"/>
      <c r="U1094" s="159"/>
      <c r="V1094" s="164"/>
      <c r="W1094" s="159"/>
      <c r="X1094" s="159"/>
      <c r="Y1094" s="164"/>
      <c r="Z1094" s="159"/>
      <c r="AA1094" s="159"/>
      <c r="AB1094" s="164"/>
      <c r="AC1094" s="159"/>
      <c r="AD1094" s="159"/>
      <c r="AE1094" s="164"/>
      <c r="AF1094" s="159"/>
      <c r="AG1094" s="159"/>
      <c r="BI1094" s="159"/>
      <c r="BJ1094" s="159"/>
      <c r="BK1094" s="159"/>
      <c r="BL1094" s="159"/>
      <c r="BM1094" s="159"/>
      <c r="BN1094" s="159"/>
      <c r="BO1094" s="159"/>
      <c r="BP1094" s="159"/>
      <c r="BQ1094" s="159"/>
      <c r="CS1094" s="151"/>
      <c r="CT1094" s="159"/>
      <c r="CU1094" s="159"/>
      <c r="CV1094" s="159"/>
      <c r="CY1094" s="159"/>
      <c r="CZ1094" s="159"/>
      <c r="DA1094" s="170"/>
      <c r="DB1094" s="184"/>
      <c r="DC1094" s="170"/>
      <c r="DZ1094" s="234"/>
      <c r="EA1094" s="108"/>
    </row>
    <row r="1095" spans="1:131" hidden="1" x14ac:dyDescent="0.2">
      <c r="A1095" s="222"/>
      <c r="B1095" s="164"/>
      <c r="C1095" s="213"/>
      <c r="D1095" s="222"/>
      <c r="E1095" s="213"/>
      <c r="F1095" s="213"/>
      <c r="G1095" s="213"/>
      <c r="H1095" s="228"/>
      <c r="I1095" s="213"/>
      <c r="J1095" s="213"/>
      <c r="K1095" s="213"/>
      <c r="L1095" s="213"/>
      <c r="M1095" s="213"/>
      <c r="N1095" s="213"/>
      <c r="O1095" s="159"/>
      <c r="P1095" s="164"/>
      <c r="Q1095" s="159"/>
      <c r="R1095" s="159"/>
      <c r="S1095" s="164"/>
      <c r="T1095" s="159"/>
      <c r="U1095" s="159"/>
      <c r="V1095" s="164"/>
      <c r="W1095" s="159"/>
      <c r="X1095" s="159"/>
      <c r="Y1095" s="164"/>
      <c r="Z1095" s="159"/>
      <c r="AA1095" s="159"/>
      <c r="AB1095" s="164"/>
      <c r="AC1095" s="159"/>
      <c r="AD1095" s="159"/>
      <c r="AE1095" s="164"/>
      <c r="AF1095" s="159"/>
      <c r="AG1095" s="159"/>
      <c r="BI1095" s="159"/>
      <c r="BJ1095" s="159"/>
      <c r="BK1095" s="159"/>
      <c r="BL1095" s="159"/>
      <c r="BM1095" s="159"/>
      <c r="BN1095" s="159"/>
      <c r="BO1095" s="159"/>
      <c r="BP1095" s="159"/>
      <c r="BQ1095" s="159"/>
      <c r="CS1095" s="151"/>
      <c r="CT1095" s="159"/>
      <c r="CU1095" s="159"/>
      <c r="CV1095" s="159"/>
      <c r="CY1095" s="159"/>
      <c r="CZ1095" s="159"/>
      <c r="DA1095" s="170"/>
      <c r="DB1095" s="184"/>
      <c r="DC1095" s="170"/>
      <c r="DZ1095" s="234"/>
      <c r="EA1095" s="108"/>
    </row>
    <row r="1096" spans="1:131" hidden="1" x14ac:dyDescent="0.2">
      <c r="A1096" s="222"/>
      <c r="B1096" s="164"/>
      <c r="C1096" s="213"/>
      <c r="D1096" s="222"/>
      <c r="E1096" s="213"/>
      <c r="F1096" s="213"/>
      <c r="G1096" s="213"/>
      <c r="H1096" s="228"/>
      <c r="I1096" s="213"/>
      <c r="J1096" s="213"/>
      <c r="K1096" s="213"/>
      <c r="L1096" s="213"/>
      <c r="M1096" s="213"/>
      <c r="N1096" s="213"/>
      <c r="O1096" s="159"/>
      <c r="P1096" s="164"/>
      <c r="Q1096" s="159"/>
      <c r="R1096" s="159"/>
      <c r="S1096" s="164"/>
      <c r="T1096" s="159"/>
      <c r="U1096" s="159"/>
      <c r="V1096" s="164"/>
      <c r="W1096" s="159"/>
      <c r="X1096" s="159"/>
      <c r="Y1096" s="164"/>
      <c r="Z1096" s="159"/>
      <c r="AA1096" s="159"/>
      <c r="AB1096" s="164"/>
      <c r="AC1096" s="159"/>
      <c r="AD1096" s="159"/>
      <c r="AE1096" s="164"/>
      <c r="AF1096" s="159"/>
      <c r="AG1096" s="159"/>
      <c r="BI1096" s="159"/>
      <c r="BJ1096" s="159"/>
      <c r="BK1096" s="159"/>
      <c r="BL1096" s="159"/>
      <c r="BM1096" s="159"/>
      <c r="BN1096" s="159"/>
      <c r="BO1096" s="159"/>
      <c r="BP1096" s="159"/>
      <c r="BQ1096" s="159"/>
      <c r="CS1096" s="151"/>
      <c r="CT1096" s="159"/>
      <c r="CU1096" s="159"/>
      <c r="CV1096" s="159"/>
      <c r="CY1096" s="159"/>
      <c r="CZ1096" s="159"/>
      <c r="DA1096" s="170"/>
      <c r="DB1096" s="184"/>
      <c r="DC1096" s="170"/>
      <c r="DZ1096" s="234"/>
      <c r="EA1096" s="108"/>
    </row>
    <row r="1097" spans="1:131" hidden="1" x14ac:dyDescent="0.2">
      <c r="A1097" s="222"/>
      <c r="B1097" s="164"/>
      <c r="C1097" s="213"/>
      <c r="D1097" s="222"/>
      <c r="E1097" s="213"/>
      <c r="F1097" s="213"/>
      <c r="G1097" s="213"/>
      <c r="H1097" s="228"/>
      <c r="I1097" s="213"/>
      <c r="J1097" s="213"/>
      <c r="K1097" s="213"/>
      <c r="L1097" s="213"/>
      <c r="M1097" s="213"/>
      <c r="N1097" s="213"/>
      <c r="O1097" s="159"/>
      <c r="P1097" s="164"/>
      <c r="Q1097" s="159"/>
      <c r="R1097" s="159"/>
      <c r="S1097" s="164"/>
      <c r="T1097" s="159"/>
      <c r="U1097" s="159"/>
      <c r="V1097" s="164"/>
      <c r="W1097" s="159"/>
      <c r="X1097" s="159"/>
      <c r="Y1097" s="164"/>
      <c r="Z1097" s="159"/>
      <c r="AA1097" s="159"/>
      <c r="AB1097" s="164"/>
      <c r="AC1097" s="159"/>
      <c r="AD1097" s="159"/>
      <c r="AE1097" s="164"/>
      <c r="AF1097" s="159"/>
      <c r="AG1097" s="159"/>
      <c r="BI1097" s="159"/>
      <c r="BJ1097" s="159"/>
      <c r="BK1097" s="159"/>
      <c r="BL1097" s="159"/>
      <c r="BM1097" s="159"/>
      <c r="BN1097" s="159"/>
      <c r="BO1097" s="159"/>
      <c r="BP1097" s="159"/>
      <c r="BQ1097" s="159"/>
      <c r="CS1097" s="151"/>
      <c r="CT1097" s="159"/>
      <c r="CU1097" s="159"/>
      <c r="CV1097" s="159"/>
      <c r="CY1097" s="159"/>
      <c r="CZ1097" s="159"/>
      <c r="DA1097" s="170"/>
      <c r="DB1097" s="184"/>
      <c r="DC1097" s="170"/>
      <c r="DZ1097" s="234"/>
      <c r="EA1097" s="108"/>
    </row>
    <row r="1098" spans="1:131" hidden="1" x14ac:dyDescent="0.2">
      <c r="A1098" s="222"/>
      <c r="B1098" s="164"/>
      <c r="C1098" s="213"/>
      <c r="D1098" s="222"/>
      <c r="E1098" s="213"/>
      <c r="F1098" s="213"/>
      <c r="G1098" s="213"/>
      <c r="H1098" s="228"/>
      <c r="I1098" s="213"/>
      <c r="J1098" s="213"/>
      <c r="K1098" s="213"/>
      <c r="L1098" s="213"/>
      <c r="M1098" s="213"/>
      <c r="N1098" s="213"/>
      <c r="O1098" s="159"/>
      <c r="P1098" s="164"/>
      <c r="Q1098" s="159"/>
      <c r="R1098" s="159"/>
      <c r="S1098" s="164"/>
      <c r="T1098" s="159"/>
      <c r="U1098" s="159"/>
      <c r="V1098" s="164"/>
      <c r="W1098" s="159"/>
      <c r="X1098" s="159"/>
      <c r="Y1098" s="164"/>
      <c r="Z1098" s="159"/>
      <c r="AA1098" s="159"/>
      <c r="AB1098" s="164"/>
      <c r="AC1098" s="159"/>
      <c r="AD1098" s="159"/>
      <c r="AE1098" s="164"/>
      <c r="AF1098" s="159"/>
      <c r="AG1098" s="159"/>
      <c r="BI1098" s="159"/>
      <c r="BJ1098" s="159"/>
      <c r="BK1098" s="159"/>
      <c r="BL1098" s="159"/>
      <c r="BM1098" s="159"/>
      <c r="BN1098" s="159"/>
      <c r="BO1098" s="159"/>
      <c r="BP1098" s="159"/>
      <c r="BQ1098" s="159"/>
      <c r="CS1098" s="151"/>
      <c r="CT1098" s="159"/>
      <c r="CU1098" s="159"/>
      <c r="CV1098" s="159"/>
      <c r="CY1098" s="159"/>
      <c r="CZ1098" s="159"/>
      <c r="DA1098" s="170"/>
      <c r="DB1098" s="184"/>
      <c r="DC1098" s="170"/>
      <c r="DZ1098" s="234"/>
      <c r="EA1098" s="108"/>
    </row>
    <row r="1099" spans="1:131" hidden="1" x14ac:dyDescent="0.2">
      <c r="A1099" s="204"/>
      <c r="B1099" s="164"/>
      <c r="C1099" s="201"/>
      <c r="D1099" s="204"/>
      <c r="E1099" s="164"/>
      <c r="F1099" s="164"/>
      <c r="G1099" s="98"/>
      <c r="H1099" s="105"/>
      <c r="I1099" s="164"/>
      <c r="J1099" s="98"/>
      <c r="K1099" s="98"/>
      <c r="L1099" s="164"/>
      <c r="M1099" s="164"/>
      <c r="N1099" s="164"/>
      <c r="O1099" s="138"/>
      <c r="P1099" s="105"/>
      <c r="Q1099" s="169"/>
      <c r="R1099" s="160"/>
      <c r="S1099" s="105"/>
      <c r="T1099" s="160"/>
      <c r="U1099" s="160"/>
      <c r="V1099" s="105"/>
      <c r="W1099" s="160"/>
      <c r="X1099" s="160"/>
      <c r="Y1099" s="105"/>
      <c r="Z1099" s="160"/>
      <c r="AA1099" s="160"/>
      <c r="AB1099" s="103"/>
      <c r="AC1099" s="160"/>
      <c r="AD1099" s="160"/>
      <c r="AE1099" s="164"/>
      <c r="AF1099" s="159"/>
      <c r="AG1099" s="159"/>
      <c r="BI1099" s="158"/>
      <c r="BJ1099" s="159"/>
      <c r="BK1099" s="165"/>
      <c r="BL1099" s="138"/>
      <c r="BM1099" s="160"/>
      <c r="BN1099" s="176"/>
      <c r="BO1099" s="158"/>
      <c r="BP1099" s="160"/>
      <c r="BQ1099" s="172"/>
      <c r="BR1099" s="248"/>
      <c r="BS1099" s="249"/>
      <c r="CF1099" s="241"/>
      <c r="CG1099" s="241"/>
      <c r="CH1099" s="241"/>
      <c r="CI1099" s="241"/>
      <c r="CJ1099" s="241"/>
      <c r="CK1099" s="241"/>
      <c r="CL1099" s="241"/>
      <c r="CM1099" s="241"/>
      <c r="CN1099" s="241"/>
      <c r="CO1099" s="241"/>
      <c r="CP1099" s="241"/>
      <c r="CQ1099" s="241"/>
      <c r="CR1099" s="241"/>
      <c r="CS1099" s="193"/>
      <c r="CT1099" s="99"/>
      <c r="CU1099" s="158"/>
      <c r="CV1099" s="158"/>
      <c r="CY1099" s="162"/>
      <c r="CZ1099" s="162"/>
      <c r="DA1099" s="170"/>
      <c r="DB1099" s="184"/>
      <c r="DC1099" s="170"/>
      <c r="DZ1099" s="159"/>
      <c r="EA1099" s="180"/>
    </row>
    <row r="1100" spans="1:131" hidden="1" x14ac:dyDescent="0.2">
      <c r="A1100" s="200"/>
      <c r="B1100" s="164"/>
      <c r="C1100" s="201"/>
      <c r="D1100" s="164"/>
      <c r="E1100" s="164"/>
      <c r="F1100" s="164"/>
      <c r="G1100" s="98"/>
      <c r="H1100" s="105"/>
      <c r="I1100" s="164"/>
      <c r="J1100" s="98"/>
      <c r="K1100" s="98"/>
      <c r="L1100" s="164"/>
      <c r="M1100" s="164"/>
      <c r="N1100" s="164"/>
      <c r="O1100" s="138"/>
      <c r="P1100" s="105"/>
      <c r="Q1100" s="169"/>
      <c r="R1100" s="160"/>
      <c r="S1100" s="105"/>
      <c r="T1100" s="160"/>
      <c r="U1100" s="160"/>
      <c r="V1100" s="105"/>
      <c r="W1100" s="160"/>
      <c r="X1100" s="160"/>
      <c r="Y1100" s="105"/>
      <c r="Z1100" s="160"/>
      <c r="AA1100" s="160"/>
      <c r="AB1100" s="103"/>
      <c r="AC1100" s="160"/>
      <c r="AD1100" s="160"/>
      <c r="AE1100" s="164"/>
      <c r="AF1100" s="159"/>
      <c r="AG1100" s="159"/>
      <c r="BI1100" s="162"/>
      <c r="BJ1100" s="158"/>
      <c r="BK1100" s="162"/>
      <c r="BL1100" s="138"/>
      <c r="BM1100" s="160"/>
      <c r="BN1100" s="176"/>
      <c r="BO1100" s="158"/>
      <c r="BP1100" s="160"/>
      <c r="BQ1100" s="172"/>
      <c r="BR1100" s="248"/>
      <c r="BS1100" s="249"/>
      <c r="CF1100" s="241"/>
      <c r="CG1100" s="241"/>
      <c r="CH1100" s="241"/>
      <c r="CI1100" s="241"/>
      <c r="CJ1100" s="241"/>
      <c r="CK1100" s="241"/>
      <c r="CL1100" s="241"/>
      <c r="CM1100" s="241"/>
      <c r="CN1100" s="241"/>
      <c r="CO1100" s="241"/>
      <c r="CP1100" s="241"/>
      <c r="CQ1100" s="241"/>
      <c r="CR1100" s="241"/>
      <c r="CS1100" s="180"/>
      <c r="CT1100" s="167"/>
      <c r="CU1100" s="158"/>
      <c r="CV1100" s="158"/>
      <c r="CY1100" s="164"/>
      <c r="CZ1100" s="159"/>
      <c r="DA1100" s="170"/>
      <c r="DB1100" s="184"/>
      <c r="DC1100" s="170"/>
      <c r="DZ1100" s="239"/>
      <c r="EA1100" s="158"/>
    </row>
    <row r="1101" spans="1:131" hidden="1" x14ac:dyDescent="0.2">
      <c r="A1101" s="164"/>
      <c r="B1101" s="164"/>
      <c r="C1101" s="201"/>
      <c r="D1101" s="164"/>
      <c r="E1101" s="164"/>
      <c r="F1101" s="164"/>
      <c r="G1101" s="98"/>
      <c r="H1101" s="105"/>
      <c r="I1101" s="164"/>
      <c r="J1101" s="98"/>
      <c r="K1101" s="98"/>
      <c r="L1101" s="164"/>
      <c r="M1101" s="164"/>
      <c r="N1101" s="164"/>
      <c r="O1101" s="138"/>
      <c r="P1101" s="105"/>
      <c r="Q1101" s="169"/>
      <c r="R1101" s="160"/>
      <c r="S1101" s="105"/>
      <c r="T1101" s="160"/>
      <c r="U1101" s="160"/>
      <c r="V1101" s="105"/>
      <c r="W1101" s="160"/>
      <c r="X1101" s="160"/>
      <c r="Y1101" s="105"/>
      <c r="Z1101" s="160"/>
      <c r="AA1101" s="160"/>
      <c r="AB1101" s="103"/>
      <c r="AC1101" s="160"/>
      <c r="AD1101" s="160"/>
      <c r="AE1101" s="164"/>
      <c r="AF1101" s="159"/>
      <c r="AG1101" s="159"/>
      <c r="BI1101" s="162"/>
      <c r="BJ1101" s="158"/>
      <c r="BK1101" s="162"/>
      <c r="BL1101" s="138"/>
      <c r="BM1101" s="160"/>
      <c r="BN1101" s="176"/>
      <c r="BO1101" s="158"/>
      <c r="BP1101" s="160"/>
      <c r="BQ1101" s="172"/>
      <c r="BR1101" s="248"/>
      <c r="BS1101" s="249"/>
      <c r="CF1101" s="241"/>
      <c r="CG1101" s="241"/>
      <c r="CH1101" s="241"/>
      <c r="CI1101" s="241"/>
      <c r="CJ1101" s="241"/>
      <c r="CK1101" s="241"/>
      <c r="CL1101" s="241"/>
      <c r="CM1101" s="241"/>
      <c r="CN1101" s="241"/>
      <c r="CO1101" s="241"/>
      <c r="CP1101" s="241"/>
      <c r="CQ1101" s="241"/>
      <c r="CR1101" s="241"/>
      <c r="CS1101" s="192"/>
      <c r="CT1101" s="99"/>
      <c r="CU1101" s="158"/>
      <c r="CV1101" s="158"/>
      <c r="CY1101" s="162"/>
      <c r="CZ1101" s="162"/>
      <c r="DA1101" s="170"/>
      <c r="DB1101" s="184"/>
      <c r="DC1101" s="170"/>
      <c r="DZ1101" s="239"/>
      <c r="EA1101" s="158"/>
    </row>
    <row r="1102" spans="1:131" hidden="1" x14ac:dyDescent="0.2">
      <c r="A1102" s="164"/>
      <c r="B1102" s="164"/>
      <c r="C1102" s="201"/>
      <c r="D1102" s="164"/>
      <c r="E1102" s="164"/>
      <c r="F1102" s="164"/>
      <c r="G1102" s="98"/>
      <c r="H1102" s="105"/>
      <c r="I1102" s="164"/>
      <c r="J1102" s="98"/>
      <c r="K1102" s="98"/>
      <c r="L1102" s="164"/>
      <c r="M1102" s="164"/>
      <c r="N1102" s="164"/>
      <c r="O1102" s="138"/>
      <c r="P1102" s="105"/>
      <c r="Q1102" s="169"/>
      <c r="R1102" s="160"/>
      <c r="S1102" s="105"/>
      <c r="T1102" s="160"/>
      <c r="U1102" s="160"/>
      <c r="V1102" s="105"/>
      <c r="W1102" s="160"/>
      <c r="X1102" s="160"/>
      <c r="Y1102" s="103"/>
      <c r="Z1102" s="160"/>
      <c r="AA1102" s="160"/>
      <c r="AB1102" s="103"/>
      <c r="AC1102" s="160"/>
      <c r="AD1102" s="160"/>
      <c r="AE1102" s="164"/>
      <c r="AF1102" s="159"/>
      <c r="AG1102" s="159"/>
      <c r="BI1102" s="162"/>
      <c r="BJ1102" s="158"/>
      <c r="BK1102" s="162"/>
      <c r="BL1102" s="138"/>
      <c r="BM1102" s="160"/>
      <c r="BN1102" s="176"/>
      <c r="BO1102" s="158"/>
      <c r="BP1102" s="160"/>
      <c r="BQ1102" s="172"/>
      <c r="BR1102" s="248"/>
      <c r="BS1102" s="249"/>
      <c r="CF1102" s="241"/>
      <c r="CG1102" s="241"/>
      <c r="CH1102" s="241"/>
      <c r="CI1102" s="241"/>
      <c r="CJ1102" s="241"/>
      <c r="CK1102" s="241"/>
      <c r="CL1102" s="241"/>
      <c r="CM1102" s="241"/>
      <c r="CN1102" s="241"/>
      <c r="CO1102" s="241"/>
      <c r="CP1102" s="241"/>
      <c r="CQ1102" s="241"/>
      <c r="CR1102" s="241"/>
      <c r="CS1102" s="179"/>
      <c r="CT1102" s="167"/>
      <c r="CU1102" s="158"/>
      <c r="CV1102" s="158"/>
      <c r="CY1102" s="164"/>
      <c r="CZ1102" s="159"/>
      <c r="DA1102" s="170"/>
      <c r="DB1102" s="184"/>
      <c r="DC1102" s="170"/>
      <c r="DZ1102" s="239"/>
      <c r="EA1102" s="180"/>
    </row>
    <row r="1103" spans="1:131" hidden="1" x14ac:dyDescent="0.2">
      <c r="A1103" s="222"/>
      <c r="B1103" s="164"/>
      <c r="C1103" s="213"/>
      <c r="D1103" s="222"/>
      <c r="E1103" s="213"/>
      <c r="F1103" s="213"/>
      <c r="G1103" s="213"/>
      <c r="H1103" s="228"/>
      <c r="I1103" s="213"/>
      <c r="J1103" s="213"/>
      <c r="K1103" s="213"/>
      <c r="L1103" s="213"/>
      <c r="M1103" s="213"/>
      <c r="N1103" s="213"/>
      <c r="O1103" s="159"/>
      <c r="P1103" s="164"/>
      <c r="Q1103" s="159"/>
      <c r="R1103" s="159"/>
      <c r="S1103" s="164"/>
      <c r="T1103" s="159"/>
      <c r="U1103" s="159"/>
      <c r="V1103" s="164"/>
      <c r="W1103" s="159"/>
      <c r="X1103" s="159"/>
      <c r="Y1103" s="164"/>
      <c r="Z1103" s="159"/>
      <c r="AA1103" s="159"/>
      <c r="AB1103" s="164"/>
      <c r="AC1103" s="159"/>
      <c r="AD1103" s="159"/>
      <c r="AE1103" s="164"/>
      <c r="AF1103" s="159"/>
      <c r="AG1103" s="159"/>
      <c r="BI1103" s="159"/>
      <c r="BJ1103" s="159"/>
      <c r="BK1103" s="159"/>
      <c r="BL1103" s="159"/>
      <c r="BM1103" s="159"/>
      <c r="BN1103" s="159"/>
      <c r="BO1103" s="159"/>
      <c r="BP1103" s="159"/>
      <c r="BQ1103" s="159"/>
      <c r="CS1103" s="151"/>
      <c r="CT1103" s="159"/>
      <c r="CU1103" s="159"/>
      <c r="CV1103" s="159"/>
      <c r="CY1103" s="159"/>
      <c r="CZ1103" s="159"/>
      <c r="DA1103" s="170"/>
      <c r="DB1103" s="184"/>
      <c r="DC1103" s="170"/>
      <c r="DZ1103" s="234"/>
      <c r="EA1103" s="108"/>
    </row>
    <row r="1104" spans="1:131" hidden="1" x14ac:dyDescent="0.2">
      <c r="A1104" s="222"/>
      <c r="B1104" s="164"/>
      <c r="C1104" s="213"/>
      <c r="D1104" s="222"/>
      <c r="E1104" s="213"/>
      <c r="F1104" s="213"/>
      <c r="G1104" s="213"/>
      <c r="H1104" s="228"/>
      <c r="I1104" s="213"/>
      <c r="J1104" s="213"/>
      <c r="K1104" s="213"/>
      <c r="L1104" s="213"/>
      <c r="M1104" s="213"/>
      <c r="N1104" s="213"/>
      <c r="O1104" s="159"/>
      <c r="P1104" s="164"/>
      <c r="Q1104" s="159"/>
      <c r="R1104" s="159"/>
      <c r="S1104" s="164"/>
      <c r="T1104" s="159"/>
      <c r="U1104" s="159"/>
      <c r="V1104" s="164"/>
      <c r="W1104" s="159"/>
      <c r="X1104" s="159"/>
      <c r="Y1104" s="164"/>
      <c r="Z1104" s="159"/>
      <c r="AA1104" s="159"/>
      <c r="AB1104" s="164"/>
      <c r="AC1104" s="159"/>
      <c r="AD1104" s="159"/>
      <c r="AE1104" s="164"/>
      <c r="AF1104" s="159"/>
      <c r="AG1104" s="159"/>
      <c r="BI1104" s="159"/>
      <c r="BJ1104" s="159"/>
      <c r="BK1104" s="159"/>
      <c r="BL1104" s="159"/>
      <c r="BM1104" s="159"/>
      <c r="BN1104" s="159"/>
      <c r="BO1104" s="159"/>
      <c r="BP1104" s="159"/>
      <c r="BQ1104" s="159"/>
      <c r="CS1104" s="151"/>
      <c r="CT1104" s="159"/>
      <c r="CU1104" s="159"/>
      <c r="CV1104" s="159"/>
      <c r="CY1104" s="159"/>
      <c r="CZ1104" s="159"/>
      <c r="DA1104" s="170"/>
      <c r="DB1104" s="184"/>
      <c r="DC1104" s="170"/>
      <c r="DZ1104" s="234"/>
      <c r="EA1104" s="108"/>
    </row>
    <row r="1105" spans="1:131" hidden="1" x14ac:dyDescent="0.2">
      <c r="A1105" s="222"/>
      <c r="B1105" s="164"/>
      <c r="C1105" s="213"/>
      <c r="D1105" s="222"/>
      <c r="E1105" s="213"/>
      <c r="F1105" s="213"/>
      <c r="G1105" s="213"/>
      <c r="H1105" s="228"/>
      <c r="I1105" s="213"/>
      <c r="J1105" s="213"/>
      <c r="K1105" s="213"/>
      <c r="L1105" s="213"/>
      <c r="M1105" s="213"/>
      <c r="N1105" s="213"/>
      <c r="O1105" s="159"/>
      <c r="P1105" s="164"/>
      <c r="Q1105" s="159"/>
      <c r="R1105" s="159"/>
      <c r="S1105" s="164"/>
      <c r="T1105" s="159"/>
      <c r="U1105" s="159"/>
      <c r="V1105" s="164"/>
      <c r="W1105" s="159"/>
      <c r="X1105" s="159"/>
      <c r="Y1105" s="164"/>
      <c r="Z1105" s="159"/>
      <c r="AA1105" s="159"/>
      <c r="AB1105" s="164"/>
      <c r="AC1105" s="159"/>
      <c r="AD1105" s="159"/>
      <c r="AE1105" s="164"/>
      <c r="AF1105" s="159"/>
      <c r="AG1105" s="159"/>
      <c r="BI1105" s="159"/>
      <c r="BJ1105" s="159"/>
      <c r="BK1105" s="159"/>
      <c r="BL1105" s="159"/>
      <c r="BM1105" s="159"/>
      <c r="BN1105" s="159"/>
      <c r="BO1105" s="159"/>
      <c r="BP1105" s="159"/>
      <c r="BQ1105" s="159"/>
      <c r="CS1105" s="151"/>
      <c r="CT1105" s="159"/>
      <c r="CU1105" s="159"/>
      <c r="CV1105" s="159"/>
      <c r="CY1105" s="159"/>
      <c r="CZ1105" s="159"/>
      <c r="DA1105" s="170"/>
      <c r="DB1105" s="184"/>
      <c r="DC1105" s="170"/>
      <c r="DZ1105" s="234"/>
      <c r="EA1105" s="108"/>
    </row>
    <row r="1106" spans="1:131" hidden="1" x14ac:dyDescent="0.2">
      <c r="A1106" s="222"/>
      <c r="B1106" s="213"/>
      <c r="C1106" s="213"/>
      <c r="D1106" s="222"/>
      <c r="E1106" s="213"/>
      <c r="F1106" s="213"/>
      <c r="G1106" s="213"/>
      <c r="H1106" s="228"/>
      <c r="I1106" s="213"/>
      <c r="J1106" s="213"/>
      <c r="K1106" s="213"/>
      <c r="L1106" s="213"/>
      <c r="M1106" s="213"/>
      <c r="N1106" s="213"/>
      <c r="O1106" s="159"/>
      <c r="P1106" s="164"/>
      <c r="Q1106" s="159"/>
      <c r="R1106" s="159"/>
      <c r="S1106" s="164"/>
      <c r="T1106" s="159"/>
      <c r="U1106" s="159"/>
      <c r="V1106" s="164"/>
      <c r="W1106" s="159"/>
      <c r="X1106" s="159"/>
      <c r="Y1106" s="164"/>
      <c r="Z1106" s="159"/>
      <c r="AA1106" s="159"/>
      <c r="AB1106" s="164"/>
      <c r="AC1106" s="159"/>
      <c r="AD1106" s="159"/>
      <c r="AE1106" s="164"/>
      <c r="AF1106" s="159"/>
      <c r="AG1106" s="159"/>
      <c r="BI1106" s="159"/>
      <c r="BJ1106" s="159"/>
      <c r="BK1106" s="159"/>
      <c r="BL1106" s="159"/>
      <c r="BM1106" s="159"/>
      <c r="BN1106" s="159"/>
      <c r="BO1106" s="159"/>
      <c r="BP1106" s="159"/>
      <c r="BQ1106" s="159"/>
      <c r="CS1106" s="151"/>
      <c r="CT1106" s="159"/>
      <c r="CU1106" s="159"/>
      <c r="CV1106" s="159"/>
      <c r="CY1106" s="159"/>
      <c r="CZ1106" s="159"/>
      <c r="DA1106" s="170"/>
      <c r="DB1106" s="184"/>
      <c r="DC1106" s="170"/>
      <c r="DZ1106" s="234"/>
      <c r="EA1106" s="108"/>
    </row>
    <row r="1107" spans="1:131" hidden="1" x14ac:dyDescent="0.2">
      <c r="A1107" s="164"/>
      <c r="B1107" s="164"/>
      <c r="C1107" s="203"/>
      <c r="D1107" s="108"/>
      <c r="E1107" s="164"/>
      <c r="F1107" s="164"/>
      <c r="G1107" s="98"/>
      <c r="H1107" s="105"/>
      <c r="I1107" s="164"/>
      <c r="J1107" s="98"/>
      <c r="K1107" s="98"/>
      <c r="L1107" s="164"/>
      <c r="M1107" s="164"/>
      <c r="N1107" s="164"/>
      <c r="O1107" s="138"/>
      <c r="P1107" s="105"/>
      <c r="Q1107" s="169"/>
      <c r="R1107" s="160"/>
      <c r="S1107" s="105"/>
      <c r="T1107" s="160"/>
      <c r="U1107" s="160"/>
      <c r="V1107" s="105"/>
      <c r="W1107" s="160"/>
      <c r="X1107" s="160"/>
      <c r="Y1107" s="105"/>
      <c r="Z1107" s="160"/>
      <c r="AA1107" s="160"/>
      <c r="AB1107" s="103"/>
      <c r="AC1107" s="160"/>
      <c r="AD1107" s="160"/>
      <c r="AE1107" s="164"/>
      <c r="AF1107" s="159"/>
      <c r="AG1107" s="159"/>
      <c r="BI1107" s="162"/>
      <c r="BJ1107" s="158"/>
      <c r="BK1107" s="162"/>
      <c r="BL1107" s="138"/>
      <c r="BM1107" s="160"/>
      <c r="BN1107" s="176"/>
      <c r="BO1107" s="158"/>
      <c r="BP1107" s="160"/>
      <c r="BQ1107" s="172"/>
      <c r="CS1107" s="166"/>
      <c r="CT1107" s="167"/>
      <c r="CU1107" s="158"/>
      <c r="CV1107" s="158"/>
      <c r="CY1107" s="162"/>
      <c r="CZ1107" s="162"/>
      <c r="DA1107" s="170"/>
      <c r="DB1107" s="184"/>
      <c r="DC1107" s="170"/>
      <c r="DZ1107" s="239"/>
      <c r="EA1107" s="158"/>
    </row>
    <row r="1108" spans="1:131" hidden="1" x14ac:dyDescent="0.2">
      <c r="A1108" s="164"/>
      <c r="B1108" s="164"/>
      <c r="C1108" s="201"/>
      <c r="D1108" s="164"/>
      <c r="E1108" s="164"/>
      <c r="F1108" s="164"/>
      <c r="G1108" s="98"/>
      <c r="H1108" s="105"/>
      <c r="I1108" s="164"/>
      <c r="J1108" s="98"/>
      <c r="K1108" s="98"/>
      <c r="L1108" s="164"/>
      <c r="M1108" s="164"/>
      <c r="N1108" s="164"/>
      <c r="O1108" s="138"/>
      <c r="P1108" s="105"/>
      <c r="Q1108" s="169"/>
      <c r="R1108" s="160"/>
      <c r="S1108" s="105"/>
      <c r="T1108" s="160"/>
      <c r="U1108" s="160"/>
      <c r="V1108" s="105"/>
      <c r="W1108" s="160"/>
      <c r="X1108" s="160"/>
      <c r="Y1108" s="105"/>
      <c r="Z1108" s="160"/>
      <c r="AA1108" s="160"/>
      <c r="AB1108" s="103"/>
      <c r="AC1108" s="160"/>
      <c r="AD1108" s="160"/>
      <c r="AE1108" s="164"/>
      <c r="AF1108" s="159"/>
      <c r="AG1108" s="159"/>
      <c r="BI1108" s="162"/>
      <c r="BJ1108" s="158"/>
      <c r="BK1108" s="162"/>
      <c r="BL1108" s="138"/>
      <c r="BM1108" s="160"/>
      <c r="BN1108" s="176"/>
      <c r="BO1108" s="158"/>
      <c r="BP1108" s="160"/>
      <c r="BQ1108" s="172"/>
      <c r="CS1108" s="166"/>
      <c r="CT1108" s="168"/>
      <c r="CU1108" s="158"/>
      <c r="CV1108" s="158"/>
      <c r="CY1108" s="164"/>
      <c r="CZ1108" s="159"/>
      <c r="DA1108" s="170"/>
      <c r="DB1108" s="184"/>
      <c r="DC1108" s="170"/>
      <c r="DZ1108" s="239"/>
      <c r="EA1108" s="158"/>
    </row>
    <row r="1109" spans="1:131" hidden="1" x14ac:dyDescent="0.2">
      <c r="A1109" s="164"/>
      <c r="B1109" s="164"/>
      <c r="C1109" s="201"/>
      <c r="D1109" s="164"/>
      <c r="E1109" s="164"/>
      <c r="F1109" s="164"/>
      <c r="G1109" s="98"/>
      <c r="H1109" s="105"/>
      <c r="I1109" s="164"/>
      <c r="J1109" s="98"/>
      <c r="K1109" s="98"/>
      <c r="L1109" s="164"/>
      <c r="M1109" s="164"/>
      <c r="N1109" s="164"/>
      <c r="O1109" s="138"/>
      <c r="P1109" s="105"/>
      <c r="Q1109" s="169"/>
      <c r="R1109" s="160"/>
      <c r="S1109" s="105"/>
      <c r="T1109" s="160"/>
      <c r="U1109" s="160"/>
      <c r="V1109" s="105"/>
      <c r="W1109" s="160"/>
      <c r="X1109" s="160"/>
      <c r="Y1109" s="105"/>
      <c r="Z1109" s="160"/>
      <c r="AA1109" s="160"/>
      <c r="AB1109" s="103"/>
      <c r="AC1109" s="160"/>
      <c r="AD1109" s="160"/>
      <c r="AE1109" s="164"/>
      <c r="AF1109" s="159"/>
      <c r="AG1109" s="159"/>
      <c r="BI1109" s="162"/>
      <c r="BJ1109" s="158"/>
      <c r="BK1109" s="162"/>
      <c r="BL1109" s="138"/>
      <c r="BM1109" s="160"/>
      <c r="BN1109" s="176"/>
      <c r="BO1109" s="158"/>
      <c r="BP1109" s="160"/>
      <c r="BQ1109" s="172"/>
      <c r="CS1109" s="166"/>
      <c r="CT1109" s="168"/>
      <c r="CU1109" s="158"/>
      <c r="CV1109" s="158"/>
      <c r="CY1109" s="162"/>
      <c r="CZ1109" s="162"/>
      <c r="DA1109" s="170"/>
      <c r="DB1109" s="184"/>
      <c r="DC1109" s="170"/>
      <c r="DZ1109" s="239"/>
      <c r="EA1109" s="158"/>
    </row>
    <row r="1110" spans="1:131" hidden="1" x14ac:dyDescent="0.2">
      <c r="A1110" s="164"/>
      <c r="B1110" s="164"/>
      <c r="C1110" s="201"/>
      <c r="D1110" s="204"/>
      <c r="E1110" s="164"/>
      <c r="F1110" s="164"/>
      <c r="G1110" s="98"/>
      <c r="H1110" s="105"/>
      <c r="I1110" s="164"/>
      <c r="J1110" s="98"/>
      <c r="K1110" s="98"/>
      <c r="L1110" s="164"/>
      <c r="M1110" s="164"/>
      <c r="N1110" s="164"/>
      <c r="O1110" s="138"/>
      <c r="P1110" s="105"/>
      <c r="Q1110" s="169"/>
      <c r="R1110" s="160"/>
      <c r="S1110" s="105"/>
      <c r="T1110" s="160"/>
      <c r="U1110" s="160"/>
      <c r="V1110" s="105"/>
      <c r="W1110" s="160"/>
      <c r="X1110" s="160"/>
      <c r="Y1110" s="105"/>
      <c r="Z1110" s="160"/>
      <c r="AA1110" s="160"/>
      <c r="AB1110" s="103"/>
      <c r="AC1110" s="160"/>
      <c r="AD1110" s="160"/>
      <c r="AE1110" s="164"/>
      <c r="AF1110" s="159"/>
      <c r="AG1110" s="159"/>
      <c r="BI1110" s="162"/>
      <c r="BJ1110" s="158"/>
      <c r="BK1110" s="162"/>
      <c r="BL1110" s="138"/>
      <c r="BM1110" s="160"/>
      <c r="BN1110" s="176"/>
      <c r="BO1110" s="158"/>
      <c r="BP1110" s="160"/>
      <c r="BQ1110" s="172"/>
      <c r="CS1110" s="166"/>
      <c r="CT1110" s="168"/>
      <c r="CU1110" s="158"/>
      <c r="CV1110" s="158"/>
      <c r="CY1110" s="162"/>
      <c r="CZ1110" s="162"/>
      <c r="DA1110" s="170"/>
      <c r="DB1110" s="184"/>
      <c r="DC1110" s="170"/>
      <c r="DZ1110" s="239"/>
      <c r="EA1110" s="158"/>
    </row>
    <row r="1111" spans="1:131" hidden="1" x14ac:dyDescent="0.2">
      <c r="A1111" s="108"/>
      <c r="B1111" s="164"/>
      <c r="C1111" s="203"/>
      <c r="D1111" s="108"/>
      <c r="E1111" s="164"/>
      <c r="F1111" s="164"/>
      <c r="G1111" s="98"/>
      <c r="H1111" s="105"/>
      <c r="I1111" s="164"/>
      <c r="J1111" s="98"/>
      <c r="K1111" s="98"/>
      <c r="L1111" s="164"/>
      <c r="M1111" s="164"/>
      <c r="N1111" s="164"/>
      <c r="O1111" s="138"/>
      <c r="P1111" s="105"/>
      <c r="Q1111" s="169"/>
      <c r="R1111" s="160"/>
      <c r="S1111" s="103"/>
      <c r="T1111" s="160"/>
      <c r="U1111" s="160"/>
      <c r="V1111" s="105"/>
      <c r="W1111" s="160"/>
      <c r="X1111" s="160"/>
      <c r="Y1111" s="105"/>
      <c r="Z1111" s="160"/>
      <c r="AA1111" s="160"/>
      <c r="AB1111" s="103"/>
      <c r="AC1111" s="160"/>
      <c r="AD1111" s="160"/>
      <c r="AE1111" s="164"/>
      <c r="AF1111" s="159"/>
      <c r="AG1111" s="159"/>
      <c r="BI1111" s="157"/>
      <c r="BJ1111" s="158"/>
      <c r="BK1111" s="158"/>
      <c r="BL1111" s="138"/>
      <c r="BM1111" s="160"/>
      <c r="BN1111" s="176"/>
      <c r="BO1111" s="158"/>
      <c r="BP1111" s="160"/>
      <c r="BQ1111" s="172"/>
      <c r="CS1111" s="180"/>
      <c r="CT1111" s="106"/>
      <c r="CU1111" s="158"/>
      <c r="CV1111" s="158"/>
      <c r="CY1111" s="199"/>
      <c r="CZ1111" s="199"/>
      <c r="DA1111" s="170"/>
      <c r="DB1111" s="184"/>
      <c r="DC1111" s="170"/>
      <c r="DZ1111" s="199"/>
      <c r="EA1111" s="158"/>
    </row>
    <row r="1112" spans="1:131" hidden="1" x14ac:dyDescent="0.2">
      <c r="A1112" s="164"/>
      <c r="B1112" s="164"/>
      <c r="C1112" s="201"/>
      <c r="D1112" s="164"/>
      <c r="E1112" s="164"/>
      <c r="F1112" s="164"/>
      <c r="G1112" s="98"/>
      <c r="H1112" s="105"/>
      <c r="I1112" s="164"/>
      <c r="J1112" s="98"/>
      <c r="K1112" s="98"/>
      <c r="L1112" s="164"/>
      <c r="M1112" s="164"/>
      <c r="N1112" s="164"/>
      <c r="O1112" s="138"/>
      <c r="P1112" s="105"/>
      <c r="Q1112" s="169"/>
      <c r="R1112" s="160"/>
      <c r="S1112" s="105"/>
      <c r="T1112" s="160"/>
      <c r="U1112" s="160"/>
      <c r="V1112" s="105"/>
      <c r="W1112" s="160"/>
      <c r="X1112" s="160"/>
      <c r="Y1112" s="105"/>
      <c r="Z1112" s="160"/>
      <c r="AA1112" s="160"/>
      <c r="AB1112" s="103"/>
      <c r="AC1112" s="160"/>
      <c r="AD1112" s="160"/>
      <c r="AE1112" s="164"/>
      <c r="AF1112" s="159"/>
      <c r="AG1112" s="159"/>
      <c r="BI1112" s="162"/>
      <c r="BJ1112" s="158"/>
      <c r="BK1112" s="162"/>
      <c r="BL1112" s="138"/>
      <c r="BM1112" s="160"/>
      <c r="BN1112" s="176"/>
      <c r="BO1112" s="158"/>
      <c r="BP1112" s="160"/>
      <c r="BQ1112" s="172"/>
      <c r="CS1112" s="166"/>
      <c r="CT1112" s="168"/>
      <c r="CU1112" s="158"/>
      <c r="CV1112" s="158"/>
      <c r="CY1112" s="164"/>
      <c r="CZ1112" s="159"/>
      <c r="DA1112" s="170"/>
      <c r="DB1112" s="184"/>
      <c r="DC1112" s="170"/>
      <c r="DZ1112" s="239"/>
      <c r="EA1112" s="158"/>
    </row>
    <row r="1113" spans="1:131" hidden="1" x14ac:dyDescent="0.2">
      <c r="A1113" s="164"/>
      <c r="B1113" s="164"/>
      <c r="C1113" s="201"/>
      <c r="D1113" s="164"/>
      <c r="E1113" s="164"/>
      <c r="F1113" s="164"/>
      <c r="G1113" s="98"/>
      <c r="H1113" s="105"/>
      <c r="I1113" s="164"/>
      <c r="J1113" s="98"/>
      <c r="K1113" s="98"/>
      <c r="L1113" s="164"/>
      <c r="M1113" s="164"/>
      <c r="N1113" s="164"/>
      <c r="O1113" s="138"/>
      <c r="P1113" s="105"/>
      <c r="Q1113" s="169"/>
      <c r="R1113" s="160"/>
      <c r="S1113" s="105"/>
      <c r="T1113" s="160"/>
      <c r="U1113" s="160"/>
      <c r="V1113" s="105"/>
      <c r="W1113" s="160"/>
      <c r="X1113" s="160"/>
      <c r="Y1113" s="105"/>
      <c r="Z1113" s="160"/>
      <c r="AA1113" s="160"/>
      <c r="AB1113" s="103"/>
      <c r="AC1113" s="160"/>
      <c r="AD1113" s="160"/>
      <c r="AE1113" s="164"/>
      <c r="AF1113" s="159"/>
      <c r="AG1113" s="159"/>
      <c r="BI1113" s="157"/>
      <c r="BJ1113" s="157"/>
      <c r="BK1113" s="157"/>
      <c r="BL1113" s="138"/>
      <c r="BM1113" s="160"/>
      <c r="BN1113" s="176"/>
      <c r="BO1113" s="158"/>
      <c r="BP1113" s="160"/>
      <c r="BQ1113" s="172"/>
      <c r="CS1113" s="151"/>
      <c r="CT1113" s="167"/>
      <c r="CU1113" s="158"/>
      <c r="CV1113" s="158"/>
      <c r="CY1113" s="162"/>
      <c r="CZ1113" s="162"/>
      <c r="DA1113" s="170"/>
      <c r="DB1113" s="184"/>
      <c r="DC1113" s="170"/>
      <c r="DZ1113" s="159"/>
      <c r="EA1113" s="158"/>
    </row>
    <row r="1114" spans="1:131" hidden="1" x14ac:dyDescent="0.2">
      <c r="A1114" s="164"/>
      <c r="B1114" s="164"/>
      <c r="C1114" s="201"/>
      <c r="D1114" s="164"/>
      <c r="E1114" s="164"/>
      <c r="F1114" s="108"/>
      <c r="G1114" s="98"/>
      <c r="H1114" s="105"/>
      <c r="I1114" s="164"/>
      <c r="J1114" s="98"/>
      <c r="K1114" s="98"/>
      <c r="L1114" s="164"/>
      <c r="M1114" s="164"/>
      <c r="N1114" s="164"/>
      <c r="O1114" s="138"/>
      <c r="P1114" s="105"/>
      <c r="Q1114" s="169"/>
      <c r="R1114" s="160"/>
      <c r="S1114" s="105"/>
      <c r="T1114" s="160"/>
      <c r="U1114" s="160"/>
      <c r="V1114" s="105"/>
      <c r="W1114" s="160"/>
      <c r="X1114" s="160"/>
      <c r="Y1114" s="105"/>
      <c r="Z1114" s="160"/>
      <c r="AA1114" s="160"/>
      <c r="AB1114" s="103"/>
      <c r="AC1114" s="160"/>
      <c r="AD1114" s="160"/>
      <c r="AE1114" s="164"/>
      <c r="AF1114" s="159"/>
      <c r="AG1114" s="159"/>
      <c r="BI1114" s="157"/>
      <c r="BJ1114" s="157"/>
      <c r="BK1114" s="157"/>
      <c r="BL1114" s="138"/>
      <c r="BM1114" s="160"/>
      <c r="BN1114" s="176"/>
      <c r="BO1114" s="158"/>
      <c r="BP1114" s="160"/>
      <c r="BQ1114" s="172"/>
      <c r="CS1114" s="179"/>
      <c r="CT1114" s="168"/>
      <c r="CU1114" s="158"/>
      <c r="CV1114" s="158"/>
      <c r="CY1114" s="138"/>
      <c r="CZ1114" s="138"/>
      <c r="DA1114" s="170"/>
      <c r="DB1114" s="184"/>
      <c r="DC1114" s="170"/>
      <c r="DZ1114" s="159"/>
      <c r="EA1114" s="158"/>
    </row>
    <row r="1115" spans="1:131" hidden="1" x14ac:dyDescent="0.2">
      <c r="A1115" s="164"/>
      <c r="B1115" s="164"/>
      <c r="C1115" s="203"/>
      <c r="D1115" s="108"/>
      <c r="E1115" s="164"/>
      <c r="F1115" s="108"/>
      <c r="G1115" s="98"/>
      <c r="H1115" s="105"/>
      <c r="I1115" s="164"/>
      <c r="J1115" s="98"/>
      <c r="K1115" s="98"/>
      <c r="L1115" s="164"/>
      <c r="M1115" s="164"/>
      <c r="N1115" s="164"/>
      <c r="O1115" s="138"/>
      <c r="P1115" s="105"/>
      <c r="Q1115" s="169"/>
      <c r="R1115" s="160"/>
      <c r="S1115" s="105"/>
      <c r="T1115" s="160"/>
      <c r="U1115" s="160"/>
      <c r="V1115" s="105"/>
      <c r="W1115" s="160"/>
      <c r="X1115" s="160"/>
      <c r="Y1115" s="105"/>
      <c r="Z1115" s="160"/>
      <c r="AA1115" s="160"/>
      <c r="AB1115" s="103"/>
      <c r="AC1115" s="160"/>
      <c r="AD1115" s="160"/>
      <c r="AE1115" s="164"/>
      <c r="AF1115" s="159"/>
      <c r="AG1115" s="159"/>
      <c r="BI1115" s="157"/>
      <c r="BJ1115" s="157"/>
      <c r="BK1115" s="157"/>
      <c r="BL1115" s="138"/>
      <c r="BM1115" s="160"/>
      <c r="BN1115" s="176"/>
      <c r="BO1115" s="158"/>
      <c r="BP1115" s="160"/>
      <c r="BQ1115" s="172"/>
      <c r="CS1115" s="179"/>
      <c r="CT1115" s="168"/>
      <c r="CU1115" s="158"/>
      <c r="CV1115" s="158"/>
      <c r="CY1115" s="138"/>
      <c r="CZ1115" s="138"/>
      <c r="DA1115" s="170"/>
      <c r="DB1115" s="184"/>
      <c r="DC1115" s="170"/>
      <c r="DZ1115" s="159"/>
      <c r="EA1115" s="180"/>
    </row>
    <row r="1116" spans="1:131" hidden="1" x14ac:dyDescent="0.2">
      <c r="A1116" s="164"/>
      <c r="B1116" s="164"/>
      <c r="C1116" s="201"/>
      <c r="D1116" s="164"/>
      <c r="E1116" s="164"/>
      <c r="F1116" s="108"/>
      <c r="G1116" s="98"/>
      <c r="H1116" s="105"/>
      <c r="I1116" s="164"/>
      <c r="J1116" s="98"/>
      <c r="K1116" s="98"/>
      <c r="L1116" s="164"/>
      <c r="M1116" s="164"/>
      <c r="N1116" s="164"/>
      <c r="O1116" s="138"/>
      <c r="P1116" s="105"/>
      <c r="Q1116" s="169"/>
      <c r="R1116" s="160"/>
      <c r="S1116" s="105"/>
      <c r="T1116" s="160"/>
      <c r="U1116" s="160"/>
      <c r="V1116" s="105"/>
      <c r="W1116" s="160"/>
      <c r="X1116" s="160"/>
      <c r="Y1116" s="105"/>
      <c r="Z1116" s="160"/>
      <c r="AA1116" s="160"/>
      <c r="AB1116" s="103"/>
      <c r="AC1116" s="160"/>
      <c r="AD1116" s="160"/>
      <c r="AE1116" s="164"/>
      <c r="AF1116" s="159"/>
      <c r="AG1116" s="159"/>
      <c r="BI1116" s="157"/>
      <c r="BJ1116" s="157"/>
      <c r="BK1116" s="157"/>
      <c r="BL1116" s="138"/>
      <c r="BM1116" s="160"/>
      <c r="BN1116" s="176"/>
      <c r="BO1116" s="158"/>
      <c r="BP1116" s="160"/>
      <c r="BQ1116" s="172"/>
      <c r="CS1116" s="179"/>
      <c r="CT1116" s="168"/>
      <c r="CU1116" s="158"/>
      <c r="CV1116" s="158"/>
      <c r="CY1116" s="190"/>
      <c r="CZ1116" s="159"/>
      <c r="DA1116" s="170"/>
      <c r="DB1116" s="184"/>
      <c r="DC1116" s="170"/>
      <c r="DZ1116" s="159"/>
      <c r="EA1116" s="180"/>
    </row>
    <row r="1117" spans="1:131" hidden="1" x14ac:dyDescent="0.2">
      <c r="A1117" s="164"/>
      <c r="B1117" s="164"/>
      <c r="C1117" s="203"/>
      <c r="D1117" s="108"/>
      <c r="E1117" s="164"/>
      <c r="F1117" s="108"/>
      <c r="G1117" s="98"/>
      <c r="H1117" s="105"/>
      <c r="I1117" s="164"/>
      <c r="J1117" s="98"/>
      <c r="K1117" s="98"/>
      <c r="L1117" s="164"/>
      <c r="M1117" s="164"/>
      <c r="N1117" s="164"/>
      <c r="O1117" s="138"/>
      <c r="P1117" s="105"/>
      <c r="Q1117" s="169"/>
      <c r="R1117" s="160"/>
      <c r="S1117" s="105"/>
      <c r="T1117" s="160"/>
      <c r="U1117" s="160"/>
      <c r="V1117" s="105"/>
      <c r="W1117" s="160"/>
      <c r="X1117" s="160"/>
      <c r="Y1117" s="105"/>
      <c r="Z1117" s="160"/>
      <c r="AA1117" s="160"/>
      <c r="AB1117" s="103"/>
      <c r="AC1117" s="160"/>
      <c r="AD1117" s="160"/>
      <c r="AE1117" s="164"/>
      <c r="AF1117" s="159"/>
      <c r="AG1117" s="159"/>
      <c r="BI1117" s="157"/>
      <c r="BJ1117" s="157"/>
      <c r="BK1117" s="157"/>
      <c r="BL1117" s="138"/>
      <c r="BM1117" s="160"/>
      <c r="BN1117" s="176"/>
      <c r="BO1117" s="158"/>
      <c r="BP1117" s="160"/>
      <c r="BQ1117" s="172"/>
      <c r="CS1117" s="179"/>
      <c r="CT1117" s="168"/>
      <c r="CU1117" s="158"/>
      <c r="CV1117" s="158"/>
      <c r="CY1117" s="190"/>
      <c r="CZ1117" s="159"/>
      <c r="DA1117" s="170"/>
      <c r="DB1117" s="184"/>
      <c r="DC1117" s="170"/>
      <c r="DZ1117" s="159"/>
      <c r="EA1117" s="158"/>
    </row>
    <row r="1118" spans="1:131" hidden="1" x14ac:dyDescent="0.2">
      <c r="A1118" s="164"/>
      <c r="B1118" s="164"/>
      <c r="C1118" s="203"/>
      <c r="D1118" s="108"/>
      <c r="E1118" s="164"/>
      <c r="F1118" s="164"/>
      <c r="G1118" s="98"/>
      <c r="H1118" s="105"/>
      <c r="I1118" s="164"/>
      <c r="J1118" s="98"/>
      <c r="K1118" s="98"/>
      <c r="L1118" s="164"/>
      <c r="M1118" s="164"/>
      <c r="N1118" s="164"/>
      <c r="O1118" s="138"/>
      <c r="P1118" s="105"/>
      <c r="Q1118" s="169"/>
      <c r="R1118" s="160"/>
      <c r="S1118" s="105"/>
      <c r="T1118" s="160"/>
      <c r="U1118" s="160"/>
      <c r="V1118" s="105"/>
      <c r="W1118" s="160"/>
      <c r="X1118" s="160"/>
      <c r="Y1118" s="105"/>
      <c r="Z1118" s="160"/>
      <c r="AA1118" s="160"/>
      <c r="AB1118" s="103"/>
      <c r="AC1118" s="160"/>
      <c r="AD1118" s="160"/>
      <c r="AE1118" s="164"/>
      <c r="AF1118" s="159"/>
      <c r="AG1118" s="159"/>
      <c r="BI1118" s="157"/>
      <c r="BJ1118" s="157"/>
      <c r="BK1118" s="157"/>
      <c r="BL1118" s="138"/>
      <c r="BM1118" s="160"/>
      <c r="BN1118" s="176"/>
      <c r="BO1118" s="158"/>
      <c r="BP1118" s="160"/>
      <c r="BQ1118" s="172"/>
      <c r="CS1118" s="151"/>
      <c r="CT1118" s="168"/>
      <c r="CU1118" s="158"/>
      <c r="CV1118" s="158"/>
      <c r="CY1118" s="246"/>
      <c r="CZ1118" s="246"/>
      <c r="DA1118" s="170"/>
      <c r="DB1118" s="184"/>
      <c r="DC1118" s="170"/>
      <c r="DZ1118" s="159"/>
      <c r="EA1118" s="158"/>
    </row>
    <row r="1119" spans="1:131" hidden="1" x14ac:dyDescent="0.2">
      <c r="A1119" s="164"/>
      <c r="B1119" s="164"/>
      <c r="C1119" s="201"/>
      <c r="D1119" s="164"/>
      <c r="E1119" s="164"/>
      <c r="F1119" s="108"/>
      <c r="G1119" s="98"/>
      <c r="H1119" s="105"/>
      <c r="I1119" s="164"/>
      <c r="J1119" s="98"/>
      <c r="K1119" s="98"/>
      <c r="L1119" s="164"/>
      <c r="M1119" s="164"/>
      <c r="N1119" s="164"/>
      <c r="O1119" s="138"/>
      <c r="P1119" s="105"/>
      <c r="Q1119" s="169"/>
      <c r="R1119" s="160"/>
      <c r="S1119" s="105"/>
      <c r="T1119" s="160"/>
      <c r="U1119" s="160"/>
      <c r="V1119" s="105"/>
      <c r="W1119" s="160"/>
      <c r="X1119" s="160"/>
      <c r="Y1119" s="105"/>
      <c r="Z1119" s="160"/>
      <c r="AA1119" s="160"/>
      <c r="AB1119" s="103"/>
      <c r="AC1119" s="160"/>
      <c r="AD1119" s="160"/>
      <c r="AE1119" s="164"/>
      <c r="AF1119" s="159"/>
      <c r="AG1119" s="159"/>
      <c r="BI1119" s="157"/>
      <c r="BJ1119" s="157"/>
      <c r="BK1119" s="157"/>
      <c r="BL1119" s="138"/>
      <c r="BM1119" s="160"/>
      <c r="BN1119" s="176"/>
      <c r="BO1119" s="158"/>
      <c r="BP1119" s="160"/>
      <c r="BQ1119" s="172"/>
      <c r="CS1119" s="151"/>
      <c r="CT1119" s="167"/>
      <c r="CU1119" s="158"/>
      <c r="CV1119" s="158"/>
      <c r="CY1119" s="162"/>
      <c r="CZ1119" s="162"/>
      <c r="DA1119" s="170"/>
      <c r="DB1119" s="184"/>
      <c r="DC1119" s="170"/>
      <c r="DZ1119" s="159"/>
      <c r="EA1119" s="158"/>
    </row>
    <row r="1120" spans="1:131" hidden="1" x14ac:dyDescent="0.2">
      <c r="A1120" s="164"/>
      <c r="B1120" s="164"/>
      <c r="C1120" s="201"/>
      <c r="D1120" s="164"/>
      <c r="E1120" s="164"/>
      <c r="F1120" s="108"/>
      <c r="G1120" s="98"/>
      <c r="H1120" s="105"/>
      <c r="I1120" s="164"/>
      <c r="J1120" s="98"/>
      <c r="K1120" s="98"/>
      <c r="L1120" s="164"/>
      <c r="M1120" s="164"/>
      <c r="N1120" s="164"/>
      <c r="O1120" s="138"/>
      <c r="P1120" s="105"/>
      <c r="Q1120" s="169"/>
      <c r="R1120" s="160"/>
      <c r="S1120" s="105"/>
      <c r="T1120" s="160"/>
      <c r="U1120" s="160"/>
      <c r="V1120" s="105"/>
      <c r="W1120" s="160"/>
      <c r="X1120" s="160"/>
      <c r="Y1120" s="105"/>
      <c r="Z1120" s="160"/>
      <c r="AA1120" s="160"/>
      <c r="AB1120" s="103"/>
      <c r="AC1120" s="160"/>
      <c r="AD1120" s="160"/>
      <c r="AE1120" s="164"/>
      <c r="AF1120" s="159"/>
      <c r="AG1120" s="159"/>
      <c r="BI1120" s="157"/>
      <c r="BJ1120" s="157"/>
      <c r="BK1120" s="157"/>
      <c r="BL1120" s="138"/>
      <c r="BM1120" s="160"/>
      <c r="BN1120" s="176"/>
      <c r="BO1120" s="158"/>
      <c r="BP1120" s="160"/>
      <c r="BQ1120" s="172"/>
      <c r="CS1120" s="151"/>
      <c r="CT1120" s="168"/>
      <c r="CU1120" s="158"/>
      <c r="CV1120" s="158"/>
      <c r="CY1120" s="138"/>
      <c r="CZ1120" s="138"/>
      <c r="DA1120" s="170"/>
      <c r="DB1120" s="184"/>
      <c r="DC1120" s="170"/>
      <c r="DZ1120" s="159"/>
      <c r="EA1120" s="158"/>
    </row>
    <row r="1121" spans="1:131" hidden="1" x14ac:dyDescent="0.2">
      <c r="A1121" s="164"/>
      <c r="B1121" s="164"/>
      <c r="C1121" s="201"/>
      <c r="D1121" s="164"/>
      <c r="E1121" s="164"/>
      <c r="F1121" s="108"/>
      <c r="G1121" s="98"/>
      <c r="H1121" s="105"/>
      <c r="I1121" s="164"/>
      <c r="J1121" s="98"/>
      <c r="K1121" s="98"/>
      <c r="L1121" s="164"/>
      <c r="M1121" s="164"/>
      <c r="N1121" s="164"/>
      <c r="O1121" s="138"/>
      <c r="P1121" s="105"/>
      <c r="Q1121" s="169"/>
      <c r="R1121" s="160"/>
      <c r="S1121" s="105"/>
      <c r="T1121" s="160"/>
      <c r="U1121" s="160"/>
      <c r="V1121" s="105"/>
      <c r="W1121" s="160"/>
      <c r="X1121" s="160"/>
      <c r="Y1121" s="105"/>
      <c r="Z1121" s="160"/>
      <c r="AA1121" s="160"/>
      <c r="AB1121" s="103"/>
      <c r="AC1121" s="160"/>
      <c r="AD1121" s="160"/>
      <c r="AE1121" s="164"/>
      <c r="AF1121" s="159"/>
      <c r="AG1121" s="159"/>
      <c r="BI1121" s="157"/>
      <c r="BJ1121" s="157"/>
      <c r="BK1121" s="157"/>
      <c r="BL1121" s="138"/>
      <c r="BM1121" s="160"/>
      <c r="BN1121" s="176"/>
      <c r="BO1121" s="158"/>
      <c r="BP1121" s="160"/>
      <c r="BQ1121" s="172"/>
      <c r="CS1121" s="151"/>
      <c r="CT1121" s="167"/>
      <c r="CU1121" s="158"/>
      <c r="CV1121" s="158"/>
      <c r="CY1121" s="199"/>
      <c r="CZ1121" s="159"/>
      <c r="DA1121" s="170"/>
      <c r="DB1121" s="184"/>
      <c r="DC1121" s="170"/>
      <c r="DZ1121" s="159"/>
      <c r="EA1121" s="180"/>
    </row>
    <row r="1122" spans="1:131" hidden="1" x14ac:dyDescent="0.2">
      <c r="A1122" s="164"/>
      <c r="B1122" s="164"/>
      <c r="C1122" s="201"/>
      <c r="D1122" s="164"/>
      <c r="E1122" s="164"/>
      <c r="F1122" s="164"/>
      <c r="G1122" s="98"/>
      <c r="H1122" s="105"/>
      <c r="I1122" s="164"/>
      <c r="J1122" s="98"/>
      <c r="K1122" s="98"/>
      <c r="L1122" s="164"/>
      <c r="M1122" s="164"/>
      <c r="N1122" s="164"/>
      <c r="O1122" s="138"/>
      <c r="P1122" s="105"/>
      <c r="Q1122" s="169"/>
      <c r="R1122" s="160"/>
      <c r="S1122" s="105"/>
      <c r="T1122" s="160"/>
      <c r="U1122" s="160"/>
      <c r="V1122" s="105"/>
      <c r="W1122" s="160"/>
      <c r="X1122" s="160"/>
      <c r="Y1122" s="105"/>
      <c r="Z1122" s="160"/>
      <c r="AA1122" s="160"/>
      <c r="AB1122" s="103"/>
      <c r="AC1122" s="160"/>
      <c r="AD1122" s="160"/>
      <c r="AE1122" s="164"/>
      <c r="AF1122" s="159"/>
      <c r="AG1122" s="159"/>
      <c r="BI1122" s="157"/>
      <c r="BJ1122" s="157"/>
      <c r="BK1122" s="157"/>
      <c r="BL1122" s="138"/>
      <c r="BM1122" s="160"/>
      <c r="BN1122" s="176"/>
      <c r="BO1122" s="158"/>
      <c r="BP1122" s="160"/>
      <c r="BQ1122" s="172"/>
      <c r="CS1122" s="151"/>
      <c r="CT1122" s="167"/>
      <c r="CU1122" s="158"/>
      <c r="CV1122" s="158"/>
      <c r="CY1122" s="162"/>
      <c r="CZ1122" s="162"/>
      <c r="DA1122" s="170"/>
      <c r="DB1122" s="184"/>
      <c r="DC1122" s="170"/>
      <c r="DZ1122" s="159"/>
      <c r="EA1122" s="180"/>
    </row>
    <row r="1123" spans="1:131" hidden="1" x14ac:dyDescent="0.2">
      <c r="A1123" s="164"/>
      <c r="B1123" s="164"/>
      <c r="C1123" s="201"/>
      <c r="D1123" s="164"/>
      <c r="E1123" s="164"/>
      <c r="F1123" s="108"/>
      <c r="G1123" s="98"/>
      <c r="H1123" s="105"/>
      <c r="I1123" s="164"/>
      <c r="J1123" s="98"/>
      <c r="K1123" s="98"/>
      <c r="L1123" s="164"/>
      <c r="M1123" s="164"/>
      <c r="N1123" s="164"/>
      <c r="O1123" s="138"/>
      <c r="P1123" s="105"/>
      <c r="Q1123" s="169"/>
      <c r="R1123" s="160"/>
      <c r="S1123" s="105"/>
      <c r="T1123" s="160"/>
      <c r="U1123" s="160"/>
      <c r="V1123" s="105"/>
      <c r="W1123" s="160"/>
      <c r="X1123" s="160"/>
      <c r="Y1123" s="105"/>
      <c r="Z1123" s="160"/>
      <c r="AA1123" s="160"/>
      <c r="AB1123" s="103"/>
      <c r="AC1123" s="160"/>
      <c r="AD1123" s="160"/>
      <c r="AE1123" s="164"/>
      <c r="AF1123" s="159"/>
      <c r="AG1123" s="159"/>
      <c r="BI1123" s="157"/>
      <c r="BJ1123" s="157"/>
      <c r="BK1123" s="157"/>
      <c r="BL1123" s="138"/>
      <c r="BM1123" s="160"/>
      <c r="BN1123" s="176"/>
      <c r="BO1123" s="158"/>
      <c r="BP1123" s="160"/>
      <c r="BQ1123" s="172"/>
      <c r="CS1123" s="151"/>
      <c r="CT1123" s="167"/>
      <c r="CU1123" s="158"/>
      <c r="CV1123" s="158"/>
      <c r="CY1123" s="162"/>
      <c r="CZ1123" s="162"/>
      <c r="DA1123" s="170"/>
      <c r="DB1123" s="184"/>
      <c r="DC1123" s="170"/>
      <c r="DZ1123" s="159"/>
      <c r="EA1123" s="180"/>
    </row>
    <row r="1124" spans="1:131" hidden="1" x14ac:dyDescent="0.2">
      <c r="A1124" s="164"/>
      <c r="B1124" s="164"/>
      <c r="C1124" s="201"/>
      <c r="D1124" s="164"/>
      <c r="E1124" s="164"/>
      <c r="F1124" s="108"/>
      <c r="G1124" s="98"/>
      <c r="H1124" s="105"/>
      <c r="I1124" s="164"/>
      <c r="J1124" s="98"/>
      <c r="K1124" s="98"/>
      <c r="L1124" s="164"/>
      <c r="M1124" s="164"/>
      <c r="N1124" s="164"/>
      <c r="O1124" s="138"/>
      <c r="P1124" s="105"/>
      <c r="Q1124" s="169"/>
      <c r="R1124" s="160"/>
      <c r="S1124" s="105"/>
      <c r="T1124" s="160"/>
      <c r="U1124" s="160"/>
      <c r="V1124" s="105"/>
      <c r="W1124" s="160"/>
      <c r="X1124" s="160"/>
      <c r="Y1124" s="105"/>
      <c r="Z1124" s="160"/>
      <c r="AA1124" s="160"/>
      <c r="AB1124" s="103"/>
      <c r="AC1124" s="160"/>
      <c r="AD1124" s="160"/>
      <c r="AE1124" s="164"/>
      <c r="AF1124" s="159"/>
      <c r="AG1124" s="159"/>
      <c r="BI1124" s="157"/>
      <c r="BJ1124" s="157"/>
      <c r="BK1124" s="157"/>
      <c r="BL1124" s="138"/>
      <c r="BM1124" s="160"/>
      <c r="BN1124" s="176"/>
      <c r="BO1124" s="158"/>
      <c r="BP1124" s="160"/>
      <c r="BQ1124" s="172"/>
      <c r="CS1124" s="151"/>
      <c r="CT1124" s="168"/>
      <c r="CU1124" s="158"/>
      <c r="CV1124" s="158"/>
      <c r="CY1124" s="162"/>
      <c r="CZ1124" s="162"/>
      <c r="DA1124" s="170"/>
      <c r="DB1124" s="184"/>
      <c r="DC1124" s="170"/>
      <c r="DZ1124" s="159"/>
      <c r="EA1124" s="180"/>
    </row>
    <row r="1125" spans="1:131" hidden="1" x14ac:dyDescent="0.2">
      <c r="A1125" s="164"/>
      <c r="B1125" s="164"/>
      <c r="C1125" s="201"/>
      <c r="D1125" s="164"/>
      <c r="E1125" s="164"/>
      <c r="F1125" s="108"/>
      <c r="G1125" s="98"/>
      <c r="H1125" s="105"/>
      <c r="I1125" s="164"/>
      <c r="J1125" s="98"/>
      <c r="K1125" s="98"/>
      <c r="L1125" s="164"/>
      <c r="M1125" s="164"/>
      <c r="N1125" s="164"/>
      <c r="O1125" s="138"/>
      <c r="P1125" s="105"/>
      <c r="Q1125" s="169"/>
      <c r="R1125" s="160"/>
      <c r="S1125" s="105"/>
      <c r="T1125" s="160"/>
      <c r="U1125" s="160"/>
      <c r="V1125" s="105"/>
      <c r="W1125" s="160"/>
      <c r="X1125" s="160"/>
      <c r="Y1125" s="105"/>
      <c r="Z1125" s="160"/>
      <c r="AA1125" s="160"/>
      <c r="AB1125" s="103"/>
      <c r="AC1125" s="160"/>
      <c r="AD1125" s="160"/>
      <c r="AE1125" s="164"/>
      <c r="AF1125" s="159"/>
      <c r="AG1125" s="159"/>
      <c r="BI1125" s="157"/>
      <c r="BJ1125" s="157"/>
      <c r="BK1125" s="157"/>
      <c r="BL1125" s="138"/>
      <c r="BM1125" s="160"/>
      <c r="BN1125" s="176"/>
      <c r="BO1125" s="158"/>
      <c r="BP1125" s="160"/>
      <c r="BQ1125" s="172"/>
      <c r="CS1125" s="179"/>
      <c r="CT1125" s="99"/>
      <c r="CU1125" s="158"/>
      <c r="CV1125" s="158"/>
      <c r="CY1125" s="162"/>
      <c r="CZ1125" s="162"/>
      <c r="DA1125" s="170"/>
      <c r="DB1125" s="184"/>
      <c r="DC1125" s="170"/>
      <c r="DZ1125" s="159"/>
      <c r="EA1125" s="180"/>
    </row>
    <row r="1126" spans="1:131" hidden="1" x14ac:dyDescent="0.2">
      <c r="A1126" s="164"/>
      <c r="B1126" s="164"/>
      <c r="C1126" s="201"/>
      <c r="D1126" s="164"/>
      <c r="E1126" s="164"/>
      <c r="F1126" s="108"/>
      <c r="G1126" s="98"/>
      <c r="H1126" s="105"/>
      <c r="I1126" s="164"/>
      <c r="J1126" s="98"/>
      <c r="K1126" s="98"/>
      <c r="L1126" s="164"/>
      <c r="M1126" s="164"/>
      <c r="N1126" s="164"/>
      <c r="O1126" s="138"/>
      <c r="P1126" s="105"/>
      <c r="Q1126" s="169"/>
      <c r="R1126" s="160"/>
      <c r="S1126" s="105"/>
      <c r="T1126" s="160"/>
      <c r="U1126" s="160"/>
      <c r="V1126" s="105"/>
      <c r="W1126" s="160"/>
      <c r="X1126" s="160"/>
      <c r="Y1126" s="105"/>
      <c r="Z1126" s="160"/>
      <c r="AA1126" s="160"/>
      <c r="AB1126" s="103"/>
      <c r="AC1126" s="160"/>
      <c r="AD1126" s="160"/>
      <c r="AE1126" s="164"/>
      <c r="AF1126" s="159"/>
      <c r="AG1126" s="159"/>
      <c r="BI1126" s="157"/>
      <c r="BJ1126" s="157"/>
      <c r="BK1126" s="157"/>
      <c r="BL1126" s="138"/>
      <c r="BM1126" s="160"/>
      <c r="BN1126" s="176"/>
      <c r="BO1126" s="158"/>
      <c r="BP1126" s="160"/>
      <c r="BQ1126" s="172"/>
      <c r="CS1126" s="179"/>
      <c r="CT1126" s="168"/>
      <c r="CU1126" s="158"/>
      <c r="CV1126" s="158"/>
      <c r="CY1126" s="138"/>
      <c r="CZ1126" s="138"/>
      <c r="DA1126" s="170"/>
      <c r="DB1126" s="184"/>
      <c r="DC1126" s="170"/>
      <c r="DZ1126" s="159"/>
      <c r="EA1126" s="180"/>
    </row>
    <row r="1127" spans="1:131" hidden="1" x14ac:dyDescent="0.2">
      <c r="A1127" s="164"/>
      <c r="B1127" s="164"/>
      <c r="C1127" s="201"/>
      <c r="D1127" s="164"/>
      <c r="E1127" s="164"/>
      <c r="F1127" s="108"/>
      <c r="G1127" s="98"/>
      <c r="H1127" s="105"/>
      <c r="I1127" s="164"/>
      <c r="J1127" s="98"/>
      <c r="K1127" s="98"/>
      <c r="L1127" s="164"/>
      <c r="M1127" s="164"/>
      <c r="N1127" s="164"/>
      <c r="O1127" s="138"/>
      <c r="P1127" s="105"/>
      <c r="Q1127" s="169"/>
      <c r="R1127" s="160"/>
      <c r="S1127" s="105"/>
      <c r="T1127" s="160"/>
      <c r="U1127" s="160"/>
      <c r="V1127" s="105"/>
      <c r="W1127" s="160"/>
      <c r="X1127" s="160"/>
      <c r="Y1127" s="105"/>
      <c r="Z1127" s="160"/>
      <c r="AA1127" s="160"/>
      <c r="AB1127" s="103"/>
      <c r="AC1127" s="160"/>
      <c r="AD1127" s="160"/>
      <c r="AE1127" s="164"/>
      <c r="AF1127" s="159"/>
      <c r="AG1127" s="159"/>
      <c r="BI1127" s="157"/>
      <c r="BJ1127" s="157"/>
      <c r="BK1127" s="157"/>
      <c r="BL1127" s="138"/>
      <c r="BM1127" s="160"/>
      <c r="BN1127" s="176"/>
      <c r="BO1127" s="158"/>
      <c r="BP1127" s="160"/>
      <c r="BQ1127" s="172"/>
      <c r="CS1127" s="151"/>
      <c r="CT1127" s="167"/>
      <c r="CU1127" s="158"/>
      <c r="CV1127" s="158"/>
      <c r="CY1127" s="162"/>
      <c r="CZ1127" s="162"/>
      <c r="DA1127" s="170"/>
      <c r="DB1127" s="184"/>
      <c r="DC1127" s="170"/>
      <c r="DZ1127" s="159"/>
      <c r="EA1127" s="180"/>
    </row>
    <row r="1128" spans="1:131" hidden="1" x14ac:dyDescent="0.2">
      <c r="A1128" s="164"/>
      <c r="B1128" s="164"/>
      <c r="C1128" s="201"/>
      <c r="D1128" s="164"/>
      <c r="E1128" s="164"/>
      <c r="F1128" s="164"/>
      <c r="G1128" s="98"/>
      <c r="H1128" s="105"/>
      <c r="I1128" s="164"/>
      <c r="J1128" s="98"/>
      <c r="K1128" s="98"/>
      <c r="L1128" s="164"/>
      <c r="M1128" s="164"/>
      <c r="N1128" s="164"/>
      <c r="O1128" s="138"/>
      <c r="P1128" s="105"/>
      <c r="Q1128" s="169"/>
      <c r="R1128" s="160"/>
      <c r="S1128" s="105"/>
      <c r="T1128" s="160"/>
      <c r="U1128" s="160"/>
      <c r="V1128" s="105"/>
      <c r="W1128" s="160"/>
      <c r="X1128" s="160"/>
      <c r="Y1128" s="105"/>
      <c r="Z1128" s="160"/>
      <c r="AA1128" s="160"/>
      <c r="AB1128" s="103"/>
      <c r="AC1128" s="160"/>
      <c r="AD1128" s="160"/>
      <c r="AE1128" s="164"/>
      <c r="AF1128" s="159"/>
      <c r="AG1128" s="159"/>
      <c r="BI1128" s="157"/>
      <c r="BJ1128" s="157"/>
      <c r="BK1128" s="157"/>
      <c r="BL1128" s="138"/>
      <c r="BM1128" s="160"/>
      <c r="BN1128" s="176"/>
      <c r="BO1128" s="158"/>
      <c r="BP1128" s="160"/>
      <c r="BQ1128" s="172"/>
      <c r="CS1128" s="151"/>
      <c r="CT1128" s="167"/>
      <c r="CU1128" s="158"/>
      <c r="CV1128" s="158"/>
      <c r="CY1128" s="162"/>
      <c r="CZ1128" s="162"/>
      <c r="DA1128" s="170"/>
      <c r="DB1128" s="184"/>
      <c r="DC1128" s="170"/>
      <c r="DZ1128" s="159"/>
      <c r="EA1128" s="180"/>
    </row>
    <row r="1129" spans="1:131" hidden="1" x14ac:dyDescent="0.2">
      <c r="A1129" s="164"/>
      <c r="B1129" s="164"/>
      <c r="C1129" s="203"/>
      <c r="D1129" s="108"/>
      <c r="E1129" s="164"/>
      <c r="F1129" s="164"/>
      <c r="G1129" s="98"/>
      <c r="H1129" s="105"/>
      <c r="I1129" s="164"/>
      <c r="J1129" s="98"/>
      <c r="K1129" s="98"/>
      <c r="L1129" s="164"/>
      <c r="M1129" s="164"/>
      <c r="N1129" s="164"/>
      <c r="O1129" s="138"/>
      <c r="P1129" s="105"/>
      <c r="Q1129" s="169"/>
      <c r="R1129" s="160"/>
      <c r="S1129" s="105"/>
      <c r="T1129" s="160"/>
      <c r="U1129" s="160"/>
      <c r="V1129" s="105"/>
      <c r="W1129" s="160"/>
      <c r="X1129" s="160"/>
      <c r="Y1129" s="105"/>
      <c r="Z1129" s="160"/>
      <c r="AA1129" s="160"/>
      <c r="AB1129" s="103"/>
      <c r="AC1129" s="160"/>
      <c r="AD1129" s="160"/>
      <c r="AE1129" s="164"/>
      <c r="AF1129" s="159"/>
      <c r="AG1129" s="159"/>
      <c r="BI1129" s="157"/>
      <c r="BJ1129" s="157"/>
      <c r="BK1129" s="157"/>
      <c r="BL1129" s="138"/>
      <c r="BM1129" s="160"/>
      <c r="BN1129" s="176"/>
      <c r="BO1129" s="158"/>
      <c r="BP1129" s="160"/>
      <c r="BQ1129" s="172"/>
      <c r="CS1129" s="166"/>
      <c r="CT1129" s="168"/>
      <c r="CU1129" s="158"/>
      <c r="CV1129" s="158"/>
      <c r="CY1129" s="162"/>
      <c r="CZ1129" s="162"/>
      <c r="DA1129" s="170"/>
      <c r="DB1129" s="184"/>
      <c r="DC1129" s="170"/>
      <c r="DZ1129" s="159"/>
      <c r="EA1129" s="180"/>
    </row>
    <row r="1130" spans="1:131" hidden="1" x14ac:dyDescent="0.2">
      <c r="A1130" s="164"/>
      <c r="B1130" s="164"/>
      <c r="C1130" s="203"/>
      <c r="D1130" s="108"/>
      <c r="E1130" s="164"/>
      <c r="F1130" s="164"/>
      <c r="G1130" s="98"/>
      <c r="H1130" s="105"/>
      <c r="I1130" s="164"/>
      <c r="J1130" s="98"/>
      <c r="K1130" s="98"/>
      <c r="L1130" s="164"/>
      <c r="M1130" s="164"/>
      <c r="N1130" s="164"/>
      <c r="O1130" s="138"/>
      <c r="P1130" s="105"/>
      <c r="Q1130" s="169"/>
      <c r="R1130" s="160"/>
      <c r="S1130" s="105"/>
      <c r="T1130" s="160"/>
      <c r="U1130" s="160"/>
      <c r="V1130" s="105"/>
      <c r="W1130" s="160"/>
      <c r="X1130" s="160"/>
      <c r="Y1130" s="105"/>
      <c r="Z1130" s="160"/>
      <c r="AA1130" s="160"/>
      <c r="AB1130" s="103"/>
      <c r="AC1130" s="160"/>
      <c r="AD1130" s="160"/>
      <c r="AE1130" s="164"/>
      <c r="AF1130" s="159"/>
      <c r="AG1130" s="159"/>
      <c r="BI1130" s="157"/>
      <c r="BJ1130" s="157"/>
      <c r="BK1130" s="157"/>
      <c r="BL1130" s="138"/>
      <c r="BM1130" s="160"/>
      <c r="BN1130" s="176"/>
      <c r="BO1130" s="158"/>
      <c r="BP1130" s="160"/>
      <c r="BQ1130" s="172"/>
      <c r="CS1130" s="166"/>
      <c r="CT1130" s="168"/>
      <c r="CU1130" s="158"/>
      <c r="CV1130" s="158"/>
      <c r="CY1130" s="162"/>
      <c r="CZ1130" s="162"/>
      <c r="DA1130" s="170"/>
      <c r="DB1130" s="184"/>
      <c r="DC1130" s="170"/>
      <c r="DZ1130" s="159"/>
      <c r="EA1130" s="180"/>
    </row>
    <row r="1131" spans="1:131" hidden="1" x14ac:dyDescent="0.2">
      <c r="A1131" s="164"/>
      <c r="B1131" s="164"/>
      <c r="C1131" s="201"/>
      <c r="D1131" s="164"/>
      <c r="E1131" s="164"/>
      <c r="F1131" s="108"/>
      <c r="G1131" s="98"/>
      <c r="H1131" s="105"/>
      <c r="I1131" s="164"/>
      <c r="J1131" s="98"/>
      <c r="K1131" s="98"/>
      <c r="L1131" s="164"/>
      <c r="M1131" s="164"/>
      <c r="N1131" s="164"/>
      <c r="O1131" s="138"/>
      <c r="P1131" s="105"/>
      <c r="Q1131" s="169"/>
      <c r="R1131" s="160"/>
      <c r="S1131" s="105"/>
      <c r="T1131" s="160"/>
      <c r="U1131" s="160"/>
      <c r="V1131" s="105"/>
      <c r="W1131" s="160"/>
      <c r="X1131" s="160"/>
      <c r="Y1131" s="105"/>
      <c r="Z1131" s="160"/>
      <c r="AA1131" s="160"/>
      <c r="AB1131" s="103"/>
      <c r="AC1131" s="160"/>
      <c r="AD1131" s="160"/>
      <c r="AE1131" s="164"/>
      <c r="AF1131" s="159"/>
      <c r="AG1131" s="159"/>
      <c r="BI1131" s="191"/>
      <c r="BJ1131" s="191"/>
      <c r="BK1131" s="191"/>
      <c r="BL1131" s="138"/>
      <c r="BM1131" s="160"/>
      <c r="BN1131" s="176"/>
      <c r="BO1131" s="158"/>
      <c r="BP1131" s="160"/>
      <c r="BQ1131" s="172"/>
      <c r="CS1131" s="151"/>
      <c r="CT1131" s="247"/>
      <c r="CU1131" s="158"/>
      <c r="CV1131" s="158"/>
      <c r="CY1131" s="236"/>
      <c r="CZ1131" s="236"/>
      <c r="DA1131" s="170"/>
      <c r="DB1131" s="184"/>
      <c r="DC1131" s="170"/>
      <c r="DZ1131" s="159"/>
      <c r="EA1131" s="180"/>
    </row>
    <row r="1132" spans="1:131" hidden="1" x14ac:dyDescent="0.2">
      <c r="A1132" s="164"/>
      <c r="B1132" s="164"/>
      <c r="C1132" s="164"/>
      <c r="D1132" s="108"/>
      <c r="E1132" s="164"/>
      <c r="F1132" s="164"/>
      <c r="G1132" s="164"/>
      <c r="H1132" s="164"/>
      <c r="I1132" s="164"/>
      <c r="J1132" s="164"/>
      <c r="K1132" s="164"/>
      <c r="L1132" s="164"/>
      <c r="M1132" s="164"/>
      <c r="N1132" s="164"/>
      <c r="O1132" s="138"/>
      <c r="P1132" s="105"/>
      <c r="Q1132" s="169"/>
      <c r="R1132" s="160"/>
      <c r="S1132" s="105"/>
      <c r="T1132" s="160"/>
      <c r="U1132" s="160"/>
      <c r="V1132" s="105"/>
      <c r="W1132" s="160"/>
      <c r="X1132" s="160"/>
      <c r="Y1132" s="105"/>
      <c r="Z1132" s="160"/>
      <c r="AA1132" s="160"/>
      <c r="AB1132" s="103"/>
      <c r="AC1132" s="160"/>
      <c r="AD1132" s="160"/>
      <c r="AE1132" s="164"/>
      <c r="AF1132" s="159"/>
      <c r="AG1132" s="159"/>
      <c r="BI1132" s="191"/>
      <c r="BJ1132" s="157"/>
      <c r="BK1132" s="157"/>
      <c r="BL1132" s="138"/>
      <c r="BM1132" s="160"/>
      <c r="BN1132" s="176"/>
      <c r="BO1132" s="158"/>
      <c r="BP1132" s="160"/>
      <c r="BQ1132" s="172"/>
      <c r="CS1132" s="166"/>
      <c r="CT1132" s="99"/>
      <c r="CU1132" s="158"/>
      <c r="CV1132" s="158"/>
      <c r="CY1132" s="164"/>
      <c r="CZ1132" s="159"/>
      <c r="DA1132" s="170"/>
      <c r="DB1132" s="184"/>
      <c r="DC1132" s="170"/>
      <c r="DZ1132" s="159"/>
      <c r="EA1132" s="180"/>
    </row>
    <row r="1133" spans="1:131" hidden="1" x14ac:dyDescent="0.2">
      <c r="A1133" s="164"/>
      <c r="B1133" s="164"/>
      <c r="C1133" s="201"/>
      <c r="D1133" s="164"/>
      <c r="E1133" s="164"/>
      <c r="F1133" s="108"/>
      <c r="G1133" s="98"/>
      <c r="H1133" s="105"/>
      <c r="I1133" s="164"/>
      <c r="J1133" s="98"/>
      <c r="K1133" s="98"/>
      <c r="L1133" s="164"/>
      <c r="M1133" s="164"/>
      <c r="N1133" s="164"/>
      <c r="O1133" s="138"/>
      <c r="P1133" s="105"/>
      <c r="Q1133" s="169"/>
      <c r="R1133" s="160"/>
      <c r="S1133" s="105"/>
      <c r="T1133" s="160"/>
      <c r="U1133" s="160"/>
      <c r="V1133" s="105"/>
      <c r="W1133" s="160"/>
      <c r="X1133" s="160"/>
      <c r="Y1133" s="105"/>
      <c r="Z1133" s="160"/>
      <c r="AA1133" s="160"/>
      <c r="AB1133" s="103"/>
      <c r="AC1133" s="160"/>
      <c r="AD1133" s="160"/>
      <c r="AE1133" s="164"/>
      <c r="AF1133" s="159"/>
      <c r="AG1133" s="159"/>
      <c r="BI1133" s="157"/>
      <c r="BJ1133" s="157"/>
      <c r="BK1133" s="157"/>
      <c r="BL1133" s="138"/>
      <c r="BM1133" s="160"/>
      <c r="BN1133" s="176"/>
      <c r="BO1133" s="158"/>
      <c r="BP1133" s="160"/>
      <c r="BQ1133" s="172"/>
      <c r="CS1133" s="179"/>
      <c r="CT1133" s="167"/>
      <c r="CU1133" s="158"/>
      <c r="CV1133" s="158"/>
      <c r="CY1133" s="162"/>
      <c r="CZ1133" s="162"/>
      <c r="DA1133" s="170"/>
      <c r="DB1133" s="184"/>
      <c r="DC1133" s="170"/>
      <c r="DZ1133" s="159"/>
      <c r="EA1133" s="180"/>
    </row>
    <row r="1134" spans="1:131" hidden="1" x14ac:dyDescent="0.2">
      <c r="A1134" s="164"/>
      <c r="B1134" s="164"/>
      <c r="C1134" s="201"/>
      <c r="D1134" s="164"/>
      <c r="E1134" s="164"/>
      <c r="F1134" s="108"/>
      <c r="G1134" s="98"/>
      <c r="H1134" s="105"/>
      <c r="I1134" s="164"/>
      <c r="J1134" s="98"/>
      <c r="K1134" s="98"/>
      <c r="L1134" s="164"/>
      <c r="M1134" s="164"/>
      <c r="N1134" s="164"/>
      <c r="O1134" s="138"/>
      <c r="P1134" s="105"/>
      <c r="Q1134" s="169"/>
      <c r="R1134" s="160"/>
      <c r="S1134" s="105"/>
      <c r="T1134" s="160"/>
      <c r="U1134" s="160"/>
      <c r="V1134" s="105"/>
      <c r="W1134" s="160"/>
      <c r="X1134" s="160"/>
      <c r="Y1134" s="105"/>
      <c r="Z1134" s="160"/>
      <c r="AA1134" s="160"/>
      <c r="AB1134" s="103"/>
      <c r="AC1134" s="160"/>
      <c r="AD1134" s="160"/>
      <c r="AE1134" s="164"/>
      <c r="AF1134" s="159"/>
      <c r="AG1134" s="159"/>
      <c r="BI1134" s="157"/>
      <c r="BJ1134" s="157"/>
      <c r="BK1134" s="157"/>
      <c r="BL1134" s="138"/>
      <c r="BM1134" s="160"/>
      <c r="BN1134" s="176"/>
      <c r="BO1134" s="158"/>
      <c r="BP1134" s="160"/>
      <c r="BQ1134" s="172"/>
      <c r="CS1134" s="179"/>
      <c r="CT1134" s="167"/>
      <c r="CU1134" s="158"/>
      <c r="CV1134" s="158"/>
      <c r="CY1134" s="162"/>
      <c r="CZ1134" s="162"/>
      <c r="DA1134" s="170"/>
      <c r="DB1134" s="184"/>
      <c r="DC1134" s="170"/>
      <c r="DZ1134" s="159"/>
      <c r="EA1134" s="180"/>
    </row>
    <row r="1135" spans="1:131" hidden="1" x14ac:dyDescent="0.2">
      <c r="A1135" s="164"/>
      <c r="B1135" s="164"/>
      <c r="C1135" s="201"/>
      <c r="D1135" s="164"/>
      <c r="E1135" s="164"/>
      <c r="F1135" s="164"/>
      <c r="G1135" s="98"/>
      <c r="H1135" s="105"/>
      <c r="I1135" s="164"/>
      <c r="J1135" s="98"/>
      <c r="K1135" s="98"/>
      <c r="L1135" s="164"/>
      <c r="M1135" s="164"/>
      <c r="N1135" s="164"/>
      <c r="O1135" s="138"/>
      <c r="P1135" s="105"/>
      <c r="Q1135" s="169"/>
      <c r="R1135" s="160"/>
      <c r="S1135" s="105"/>
      <c r="T1135" s="160"/>
      <c r="U1135" s="160"/>
      <c r="V1135" s="105"/>
      <c r="W1135" s="160"/>
      <c r="X1135" s="160"/>
      <c r="Y1135" s="105"/>
      <c r="Z1135" s="160"/>
      <c r="AA1135" s="160"/>
      <c r="AB1135" s="103"/>
      <c r="AC1135" s="160"/>
      <c r="AD1135" s="160"/>
      <c r="AE1135" s="164"/>
      <c r="AF1135" s="159"/>
      <c r="AG1135" s="159"/>
      <c r="BI1135" s="157"/>
      <c r="BJ1135" s="157"/>
      <c r="BK1135" s="157"/>
      <c r="BL1135" s="138"/>
      <c r="BM1135" s="160"/>
      <c r="BN1135" s="176"/>
      <c r="BO1135" s="158"/>
      <c r="BP1135" s="160"/>
      <c r="BQ1135" s="172"/>
      <c r="CS1135" s="166"/>
      <c r="CT1135" s="167"/>
      <c r="CU1135" s="158"/>
      <c r="CV1135" s="158"/>
      <c r="CY1135" s="162"/>
      <c r="CZ1135" s="162"/>
      <c r="DA1135" s="170"/>
      <c r="DB1135" s="184"/>
      <c r="DC1135" s="170"/>
      <c r="DZ1135" s="159"/>
      <c r="EA1135" s="180"/>
    </row>
    <row r="1136" spans="1:131" hidden="1" x14ac:dyDescent="0.2">
      <c r="A1136" s="164"/>
      <c r="B1136" s="164"/>
      <c r="C1136" s="201"/>
      <c r="D1136" s="164"/>
      <c r="E1136" s="164"/>
      <c r="F1136" s="164"/>
      <c r="G1136" s="98"/>
      <c r="H1136" s="105"/>
      <c r="I1136" s="164"/>
      <c r="J1136" s="98"/>
      <c r="K1136" s="98"/>
      <c r="L1136" s="164"/>
      <c r="M1136" s="164"/>
      <c r="N1136" s="164"/>
      <c r="O1136" s="138"/>
      <c r="P1136" s="105"/>
      <c r="Q1136" s="169"/>
      <c r="R1136" s="160"/>
      <c r="S1136" s="105"/>
      <c r="T1136" s="160"/>
      <c r="U1136" s="160"/>
      <c r="V1136" s="105"/>
      <c r="W1136" s="160"/>
      <c r="X1136" s="160"/>
      <c r="Y1136" s="105"/>
      <c r="Z1136" s="160"/>
      <c r="AA1136" s="160"/>
      <c r="AB1136" s="103"/>
      <c r="AC1136" s="160"/>
      <c r="AD1136" s="160"/>
      <c r="AE1136" s="164"/>
      <c r="AF1136" s="159"/>
      <c r="AG1136" s="159"/>
      <c r="BI1136" s="157"/>
      <c r="BJ1136" s="157"/>
      <c r="BK1136" s="157"/>
      <c r="BL1136" s="138"/>
      <c r="BM1136" s="160"/>
      <c r="BN1136" s="176"/>
      <c r="BO1136" s="158"/>
      <c r="BP1136" s="160"/>
      <c r="BQ1136" s="172"/>
      <c r="CS1136" s="151"/>
      <c r="CT1136" s="167"/>
      <c r="CU1136" s="158"/>
      <c r="CV1136" s="158"/>
      <c r="CY1136" s="162"/>
      <c r="CZ1136" s="162"/>
      <c r="DA1136" s="170"/>
      <c r="DB1136" s="184"/>
      <c r="DC1136" s="170"/>
      <c r="DZ1136" s="159"/>
      <c r="EA1136" s="180"/>
    </row>
    <row r="1137" spans="1:131" hidden="1" x14ac:dyDescent="0.2">
      <c r="A1137" s="164"/>
      <c r="B1137" s="164"/>
      <c r="C1137" s="201"/>
      <c r="D1137" s="164"/>
      <c r="E1137" s="164"/>
      <c r="F1137" s="164"/>
      <c r="G1137" s="98"/>
      <c r="H1137" s="105"/>
      <c r="I1137" s="164"/>
      <c r="J1137" s="98"/>
      <c r="K1137" s="98"/>
      <c r="L1137" s="164"/>
      <c r="M1137" s="164"/>
      <c r="N1137" s="164"/>
      <c r="O1137" s="138"/>
      <c r="P1137" s="105"/>
      <c r="Q1137" s="169"/>
      <c r="R1137" s="160"/>
      <c r="S1137" s="105"/>
      <c r="T1137" s="160"/>
      <c r="U1137" s="160"/>
      <c r="V1137" s="105"/>
      <c r="W1137" s="160"/>
      <c r="X1137" s="160"/>
      <c r="Y1137" s="105"/>
      <c r="Z1137" s="160"/>
      <c r="AA1137" s="160"/>
      <c r="AB1137" s="103"/>
      <c r="AC1137" s="160"/>
      <c r="AD1137" s="160"/>
      <c r="AE1137" s="164"/>
      <c r="AF1137" s="159"/>
      <c r="AG1137" s="159"/>
      <c r="BI1137" s="157"/>
      <c r="BJ1137" s="157"/>
      <c r="BK1137" s="157"/>
      <c r="BL1137" s="138"/>
      <c r="BM1137" s="160"/>
      <c r="BN1137" s="176"/>
      <c r="BO1137" s="158"/>
      <c r="BP1137" s="160"/>
      <c r="BQ1137" s="172"/>
      <c r="CS1137" s="179"/>
      <c r="CT1137" s="168"/>
      <c r="CU1137" s="158"/>
      <c r="CV1137" s="158"/>
      <c r="CY1137" s="138"/>
      <c r="CZ1137" s="138"/>
      <c r="DA1137" s="170"/>
      <c r="DB1137" s="184"/>
      <c r="DC1137" s="170"/>
      <c r="DZ1137" s="159"/>
      <c r="EA1137" s="180"/>
    </row>
    <row r="1138" spans="1:131" hidden="1" x14ac:dyDescent="0.2">
      <c r="A1138" s="164"/>
      <c r="B1138" s="164"/>
      <c r="C1138" s="201"/>
      <c r="D1138" s="164"/>
      <c r="E1138" s="164"/>
      <c r="F1138" s="164"/>
      <c r="G1138" s="98"/>
      <c r="H1138" s="105"/>
      <c r="I1138" s="164"/>
      <c r="J1138" s="98"/>
      <c r="K1138" s="98"/>
      <c r="L1138" s="164"/>
      <c r="M1138" s="164"/>
      <c r="N1138" s="164"/>
      <c r="O1138" s="138"/>
      <c r="P1138" s="105"/>
      <c r="Q1138" s="169"/>
      <c r="R1138" s="160"/>
      <c r="S1138" s="105"/>
      <c r="T1138" s="160"/>
      <c r="U1138" s="160"/>
      <c r="V1138" s="105"/>
      <c r="W1138" s="160"/>
      <c r="X1138" s="160"/>
      <c r="Y1138" s="105"/>
      <c r="Z1138" s="160"/>
      <c r="AA1138" s="160"/>
      <c r="AB1138" s="103"/>
      <c r="AC1138" s="160"/>
      <c r="AD1138" s="160"/>
      <c r="AE1138" s="164"/>
      <c r="AF1138" s="159"/>
      <c r="AG1138" s="159"/>
      <c r="BI1138" s="157"/>
      <c r="BJ1138" s="157"/>
      <c r="BK1138" s="157"/>
      <c r="BL1138" s="138"/>
      <c r="BM1138" s="160"/>
      <c r="BN1138" s="176"/>
      <c r="BO1138" s="158"/>
      <c r="BP1138" s="160"/>
      <c r="BQ1138" s="172"/>
      <c r="CS1138" s="179"/>
      <c r="CT1138" s="168"/>
      <c r="CU1138" s="158"/>
      <c r="CV1138" s="158"/>
      <c r="CY1138" s="162"/>
      <c r="CZ1138" s="162"/>
      <c r="DA1138" s="170"/>
      <c r="DB1138" s="184"/>
      <c r="DC1138" s="170"/>
      <c r="DZ1138" s="159"/>
      <c r="EA1138" s="180"/>
    </row>
    <row r="1139" spans="1:131" hidden="1" x14ac:dyDescent="0.2">
      <c r="A1139" s="164"/>
      <c r="B1139" s="164"/>
      <c r="C1139" s="201"/>
      <c r="D1139" s="164"/>
      <c r="E1139" s="164"/>
      <c r="F1139" s="164"/>
      <c r="G1139" s="98"/>
      <c r="H1139" s="105"/>
      <c r="I1139" s="164"/>
      <c r="J1139" s="98"/>
      <c r="K1139" s="98"/>
      <c r="L1139" s="164"/>
      <c r="M1139" s="164"/>
      <c r="N1139" s="164"/>
      <c r="O1139" s="138"/>
      <c r="P1139" s="105"/>
      <c r="Q1139" s="169"/>
      <c r="R1139" s="160"/>
      <c r="S1139" s="105"/>
      <c r="T1139" s="160"/>
      <c r="U1139" s="160"/>
      <c r="V1139" s="105"/>
      <c r="W1139" s="160"/>
      <c r="X1139" s="160"/>
      <c r="Y1139" s="105"/>
      <c r="Z1139" s="160"/>
      <c r="AA1139" s="160"/>
      <c r="AB1139" s="103"/>
      <c r="AC1139" s="160"/>
      <c r="AD1139" s="160"/>
      <c r="AE1139" s="164"/>
      <c r="AF1139" s="159"/>
      <c r="AG1139" s="159"/>
      <c r="BI1139" s="157"/>
      <c r="BJ1139" s="157"/>
      <c r="BK1139" s="157"/>
      <c r="BL1139" s="138"/>
      <c r="BM1139" s="160"/>
      <c r="BN1139" s="176"/>
      <c r="BO1139" s="158"/>
      <c r="BP1139" s="160"/>
      <c r="BQ1139" s="172"/>
      <c r="CS1139" s="179"/>
      <c r="CT1139" s="167"/>
      <c r="CU1139" s="158"/>
      <c r="CV1139" s="158"/>
      <c r="CY1139" s="138"/>
      <c r="CZ1139" s="138"/>
      <c r="DA1139" s="170"/>
      <c r="DB1139" s="184"/>
      <c r="DC1139" s="170"/>
      <c r="DZ1139" s="159"/>
      <c r="EA1139" s="180"/>
    </row>
    <row r="1140" spans="1:131" hidden="1" x14ac:dyDescent="0.2">
      <c r="A1140" s="164"/>
      <c r="B1140" s="164"/>
      <c r="C1140" s="201"/>
      <c r="D1140" s="204"/>
      <c r="E1140" s="164"/>
      <c r="F1140" s="164"/>
      <c r="G1140" s="98"/>
      <c r="H1140" s="105"/>
      <c r="I1140" s="164"/>
      <c r="J1140" s="98"/>
      <c r="K1140" s="98"/>
      <c r="L1140" s="164"/>
      <c r="M1140" s="164"/>
      <c r="N1140" s="164"/>
      <c r="O1140" s="138"/>
      <c r="P1140" s="105"/>
      <c r="Q1140" s="169"/>
      <c r="R1140" s="160"/>
      <c r="S1140" s="105"/>
      <c r="T1140" s="160"/>
      <c r="U1140" s="160"/>
      <c r="V1140" s="105"/>
      <c r="W1140" s="160"/>
      <c r="X1140" s="160"/>
      <c r="Y1140" s="105"/>
      <c r="Z1140" s="160"/>
      <c r="AA1140" s="160"/>
      <c r="AB1140" s="103"/>
      <c r="AC1140" s="160"/>
      <c r="AD1140" s="160"/>
      <c r="AE1140" s="164"/>
      <c r="AF1140" s="159"/>
      <c r="AG1140" s="159"/>
      <c r="BI1140" s="157"/>
      <c r="BJ1140" s="157"/>
      <c r="BK1140" s="157"/>
      <c r="BL1140" s="138"/>
      <c r="BM1140" s="160"/>
      <c r="BN1140" s="176"/>
      <c r="BO1140" s="158"/>
      <c r="BP1140" s="160"/>
      <c r="BQ1140" s="172"/>
      <c r="CS1140" s="179"/>
      <c r="CT1140" s="167"/>
      <c r="CU1140" s="158"/>
      <c r="CV1140" s="158"/>
      <c r="CY1140" s="162"/>
      <c r="CZ1140" s="162"/>
      <c r="DA1140" s="170"/>
      <c r="DB1140" s="184"/>
      <c r="DC1140" s="170"/>
      <c r="DZ1140" s="159"/>
      <c r="EA1140" s="180"/>
    </row>
    <row r="1141" spans="1:131" hidden="1" x14ac:dyDescent="0.2">
      <c r="A1141" s="164"/>
      <c r="B1141" s="164"/>
      <c r="C1141" s="201"/>
      <c r="D1141" s="204"/>
      <c r="E1141" s="164"/>
      <c r="F1141" s="164"/>
      <c r="G1141" s="98"/>
      <c r="H1141" s="105"/>
      <c r="I1141" s="164"/>
      <c r="J1141" s="98"/>
      <c r="K1141" s="98"/>
      <c r="L1141" s="164"/>
      <c r="M1141" s="164"/>
      <c r="N1141" s="164"/>
      <c r="O1141" s="138"/>
      <c r="P1141" s="105"/>
      <c r="Q1141" s="169"/>
      <c r="R1141" s="160"/>
      <c r="S1141" s="105"/>
      <c r="T1141" s="160"/>
      <c r="U1141" s="160"/>
      <c r="V1141" s="105"/>
      <c r="W1141" s="160"/>
      <c r="X1141" s="160"/>
      <c r="Y1141" s="105"/>
      <c r="Z1141" s="160"/>
      <c r="AA1141" s="160"/>
      <c r="AB1141" s="103"/>
      <c r="AC1141" s="160"/>
      <c r="AD1141" s="160"/>
      <c r="AE1141" s="164"/>
      <c r="AF1141" s="159"/>
      <c r="AG1141" s="159"/>
      <c r="BI1141" s="157"/>
      <c r="BJ1141" s="157"/>
      <c r="BK1141" s="157"/>
      <c r="BL1141" s="138"/>
      <c r="BM1141" s="160"/>
      <c r="BN1141" s="176"/>
      <c r="BO1141" s="158"/>
      <c r="BP1141" s="160"/>
      <c r="BQ1141" s="172"/>
      <c r="CS1141" s="179"/>
      <c r="CT1141" s="167"/>
      <c r="CU1141" s="158"/>
      <c r="CV1141" s="158"/>
      <c r="CY1141" s="162"/>
      <c r="CZ1141" s="162"/>
      <c r="DA1141" s="170"/>
      <c r="DB1141" s="184"/>
      <c r="DC1141" s="170"/>
      <c r="DZ1141" s="159"/>
      <c r="EA1141" s="180"/>
    </row>
    <row r="1142" spans="1:131" hidden="1" x14ac:dyDescent="0.2">
      <c r="A1142" s="164"/>
      <c r="B1142" s="164"/>
      <c r="C1142" s="201"/>
      <c r="D1142" s="164"/>
      <c r="E1142" s="164"/>
      <c r="F1142" s="164"/>
      <c r="G1142" s="98"/>
      <c r="H1142" s="105"/>
      <c r="I1142" s="164"/>
      <c r="J1142" s="98"/>
      <c r="K1142" s="98"/>
      <c r="L1142" s="164"/>
      <c r="M1142" s="164"/>
      <c r="N1142" s="164"/>
      <c r="O1142" s="138"/>
      <c r="P1142" s="105"/>
      <c r="Q1142" s="169"/>
      <c r="R1142" s="160"/>
      <c r="S1142" s="105"/>
      <c r="T1142" s="160"/>
      <c r="U1142" s="160"/>
      <c r="V1142" s="105"/>
      <c r="W1142" s="160"/>
      <c r="X1142" s="160"/>
      <c r="Y1142" s="105"/>
      <c r="Z1142" s="160"/>
      <c r="AA1142" s="160"/>
      <c r="AB1142" s="103"/>
      <c r="AC1142" s="160"/>
      <c r="AD1142" s="160"/>
      <c r="AE1142" s="164"/>
      <c r="AF1142" s="159"/>
      <c r="AG1142" s="159"/>
      <c r="BI1142" s="157"/>
      <c r="BJ1142" s="157"/>
      <c r="BK1142" s="157"/>
      <c r="BL1142" s="138"/>
      <c r="BM1142" s="160"/>
      <c r="BN1142" s="176"/>
      <c r="BO1142" s="158"/>
      <c r="BP1142" s="160"/>
      <c r="BQ1142" s="172"/>
      <c r="CS1142" s="179"/>
      <c r="CT1142" s="168"/>
      <c r="CU1142" s="158"/>
      <c r="CV1142" s="158"/>
      <c r="CY1142" s="162"/>
      <c r="CZ1142" s="162"/>
      <c r="DA1142" s="170"/>
      <c r="DB1142" s="184"/>
      <c r="DC1142" s="170"/>
      <c r="DZ1142" s="159"/>
      <c r="EA1142" s="158"/>
    </row>
    <row r="1143" spans="1:131" hidden="1" x14ac:dyDescent="0.2">
      <c r="A1143" s="164"/>
      <c r="B1143" s="164"/>
      <c r="C1143" s="201"/>
      <c r="D1143" s="164"/>
      <c r="E1143" s="164"/>
      <c r="F1143" s="164"/>
      <c r="G1143" s="98"/>
      <c r="H1143" s="105"/>
      <c r="I1143" s="164"/>
      <c r="J1143" s="98"/>
      <c r="K1143" s="98"/>
      <c r="L1143" s="164"/>
      <c r="M1143" s="164"/>
      <c r="N1143" s="164"/>
      <c r="O1143" s="138"/>
      <c r="P1143" s="105"/>
      <c r="Q1143" s="169"/>
      <c r="R1143" s="160"/>
      <c r="S1143" s="105"/>
      <c r="T1143" s="160"/>
      <c r="U1143" s="160"/>
      <c r="V1143" s="105"/>
      <c r="W1143" s="160"/>
      <c r="X1143" s="160"/>
      <c r="Y1143" s="105"/>
      <c r="Z1143" s="160"/>
      <c r="AA1143" s="160"/>
      <c r="AB1143" s="103"/>
      <c r="AC1143" s="160"/>
      <c r="AD1143" s="160"/>
      <c r="AE1143" s="164"/>
      <c r="AF1143" s="159"/>
      <c r="AG1143" s="159"/>
      <c r="BI1143" s="157"/>
      <c r="BJ1143" s="157"/>
      <c r="BK1143" s="157"/>
      <c r="BL1143" s="138"/>
      <c r="BM1143" s="160"/>
      <c r="BN1143" s="176"/>
      <c r="BO1143" s="158"/>
      <c r="BP1143" s="160"/>
      <c r="BQ1143" s="172"/>
      <c r="CS1143" s="250"/>
      <c r="CT1143" s="247"/>
      <c r="CU1143" s="158"/>
      <c r="CV1143" s="158"/>
      <c r="CY1143" s="177"/>
      <c r="CZ1143" s="177"/>
      <c r="DA1143" s="170"/>
      <c r="DB1143" s="184"/>
      <c r="DC1143" s="170"/>
      <c r="DZ1143" s="243"/>
      <c r="EA1143" s="180"/>
    </row>
    <row r="1144" spans="1:131" hidden="1" x14ac:dyDescent="0.2">
      <c r="A1144" s="164"/>
      <c r="B1144" s="164"/>
      <c r="C1144" s="201"/>
      <c r="D1144" s="164"/>
      <c r="E1144" s="164"/>
      <c r="F1144" s="164"/>
      <c r="G1144" s="98"/>
      <c r="H1144" s="105"/>
      <c r="I1144" s="164"/>
      <c r="J1144" s="98"/>
      <c r="K1144" s="98"/>
      <c r="L1144" s="164"/>
      <c r="M1144" s="164"/>
      <c r="N1144" s="164"/>
      <c r="O1144" s="138"/>
      <c r="P1144" s="105"/>
      <c r="Q1144" s="169"/>
      <c r="R1144" s="160"/>
      <c r="S1144" s="105"/>
      <c r="T1144" s="160"/>
      <c r="U1144" s="160"/>
      <c r="V1144" s="105"/>
      <c r="W1144" s="160"/>
      <c r="X1144" s="160"/>
      <c r="Y1144" s="105"/>
      <c r="Z1144" s="160"/>
      <c r="AA1144" s="160"/>
      <c r="AB1144" s="103"/>
      <c r="AC1144" s="160"/>
      <c r="AD1144" s="160"/>
      <c r="AE1144" s="164"/>
      <c r="AF1144" s="159"/>
      <c r="AG1144" s="159"/>
      <c r="BI1144" s="157"/>
      <c r="BJ1144" s="157"/>
      <c r="BK1144" s="157"/>
      <c r="BL1144" s="138"/>
      <c r="BM1144" s="160"/>
      <c r="BN1144" s="176"/>
      <c r="BO1144" s="158"/>
      <c r="BP1144" s="160"/>
      <c r="BQ1144" s="172"/>
      <c r="CS1144" s="179"/>
      <c r="CT1144" s="167"/>
      <c r="CU1144" s="158"/>
      <c r="CV1144" s="158"/>
      <c r="CY1144" s="162"/>
      <c r="CZ1144" s="162"/>
      <c r="DA1144" s="170"/>
      <c r="DB1144" s="184"/>
      <c r="DC1144" s="170"/>
      <c r="DZ1144" s="159"/>
      <c r="EA1144" s="235"/>
    </row>
    <row r="1145" spans="1:131" hidden="1" x14ac:dyDescent="0.2">
      <c r="A1145" s="164"/>
      <c r="B1145" s="164"/>
      <c r="C1145" s="203"/>
      <c r="D1145" s="108"/>
      <c r="E1145" s="164"/>
      <c r="F1145" s="164"/>
      <c r="G1145" s="98"/>
      <c r="H1145" s="105"/>
      <c r="I1145" s="164"/>
      <c r="J1145" s="98"/>
      <c r="K1145" s="98"/>
      <c r="L1145" s="164"/>
      <c r="M1145" s="164"/>
      <c r="N1145" s="164"/>
      <c r="O1145" s="138"/>
      <c r="P1145" s="105"/>
      <c r="Q1145" s="169"/>
      <c r="R1145" s="160"/>
      <c r="S1145" s="105"/>
      <c r="T1145" s="160"/>
      <c r="U1145" s="160"/>
      <c r="V1145" s="105"/>
      <c r="W1145" s="160"/>
      <c r="X1145" s="160"/>
      <c r="Y1145" s="105"/>
      <c r="Z1145" s="160"/>
      <c r="AA1145" s="160"/>
      <c r="AB1145" s="103"/>
      <c r="AC1145" s="160"/>
      <c r="AD1145" s="160"/>
      <c r="AE1145" s="164"/>
      <c r="AF1145" s="159"/>
      <c r="AG1145" s="159"/>
      <c r="BI1145" s="158"/>
      <c r="BJ1145" s="159"/>
      <c r="BK1145" s="158"/>
      <c r="BL1145" s="138"/>
      <c r="BM1145" s="160"/>
      <c r="BN1145" s="176"/>
      <c r="BO1145" s="158"/>
      <c r="BP1145" s="160"/>
      <c r="BQ1145" s="172"/>
      <c r="CS1145" s="166"/>
      <c r="CT1145" s="168"/>
      <c r="CU1145" s="158"/>
      <c r="CV1145" s="158"/>
      <c r="CY1145" s="164"/>
      <c r="CZ1145" s="159"/>
      <c r="DA1145" s="170"/>
      <c r="DB1145" s="184"/>
      <c r="DC1145" s="170"/>
      <c r="DZ1145" s="251"/>
      <c r="EA1145" s="158"/>
    </row>
    <row r="1146" spans="1:131" hidden="1" x14ac:dyDescent="0.2">
      <c r="A1146" s="164"/>
      <c r="B1146" s="164"/>
      <c r="C1146" s="203"/>
      <c r="D1146" s="108"/>
      <c r="E1146" s="164"/>
      <c r="F1146" s="108"/>
      <c r="G1146" s="98"/>
      <c r="H1146" s="105"/>
      <c r="I1146" s="164"/>
      <c r="J1146" s="98"/>
      <c r="K1146" s="98"/>
      <c r="L1146" s="164"/>
      <c r="M1146" s="164"/>
      <c r="N1146" s="164"/>
      <c r="O1146" s="138"/>
      <c r="P1146" s="105"/>
      <c r="Q1146" s="169"/>
      <c r="R1146" s="160"/>
      <c r="S1146" s="105"/>
      <c r="T1146" s="160"/>
      <c r="U1146" s="160"/>
      <c r="V1146" s="105"/>
      <c r="W1146" s="160"/>
      <c r="X1146" s="160"/>
      <c r="Y1146" s="105"/>
      <c r="Z1146" s="160"/>
      <c r="AA1146" s="160"/>
      <c r="AB1146" s="103"/>
      <c r="AC1146" s="160"/>
      <c r="AD1146" s="160"/>
      <c r="AE1146" s="164"/>
      <c r="AF1146" s="159"/>
      <c r="AG1146" s="159"/>
      <c r="BI1146" s="158"/>
      <c r="BJ1146" s="159"/>
      <c r="BK1146" s="158"/>
      <c r="BL1146" s="138"/>
      <c r="BM1146" s="160"/>
      <c r="BN1146" s="176"/>
      <c r="BO1146" s="158"/>
      <c r="BP1146" s="160"/>
      <c r="BQ1146" s="172"/>
      <c r="CS1146" s="166"/>
      <c r="CT1146" s="168"/>
      <c r="CU1146" s="158"/>
      <c r="CV1146" s="158"/>
      <c r="CY1146" s="190"/>
      <c r="CZ1146" s="159"/>
      <c r="DA1146" s="170"/>
      <c r="DB1146" s="184"/>
      <c r="DC1146" s="170"/>
      <c r="DZ1146" s="159"/>
      <c r="EA1146" s="180"/>
    </row>
    <row r="1147" spans="1:131" hidden="1" x14ac:dyDescent="0.2">
      <c r="A1147" s="164"/>
      <c r="B1147" s="164"/>
      <c r="C1147" s="201"/>
      <c r="D1147" s="164"/>
      <c r="E1147" s="164"/>
      <c r="F1147" s="164"/>
      <c r="G1147" s="98"/>
      <c r="H1147" s="105"/>
      <c r="I1147" s="164"/>
      <c r="J1147" s="98"/>
      <c r="K1147" s="98"/>
      <c r="L1147" s="164"/>
      <c r="M1147" s="164"/>
      <c r="N1147" s="164"/>
      <c r="O1147" s="138"/>
      <c r="P1147" s="105"/>
      <c r="Q1147" s="169"/>
      <c r="R1147" s="160"/>
      <c r="S1147" s="105"/>
      <c r="T1147" s="160"/>
      <c r="U1147" s="160"/>
      <c r="V1147" s="105"/>
      <c r="W1147" s="160"/>
      <c r="X1147" s="160"/>
      <c r="Y1147" s="105"/>
      <c r="Z1147" s="160"/>
      <c r="AA1147" s="160"/>
      <c r="AB1147" s="103"/>
      <c r="AC1147" s="160"/>
      <c r="AD1147" s="160"/>
      <c r="AE1147" s="164"/>
      <c r="AF1147" s="159"/>
      <c r="AG1147" s="159"/>
      <c r="BI1147" s="158"/>
      <c r="BJ1147" s="158"/>
      <c r="BK1147" s="158"/>
      <c r="BL1147" s="138"/>
      <c r="BM1147" s="160"/>
      <c r="BN1147" s="176"/>
      <c r="BO1147" s="158"/>
      <c r="BP1147" s="160"/>
      <c r="BQ1147" s="172"/>
      <c r="CS1147" s="166"/>
      <c r="CT1147" s="99"/>
      <c r="CU1147" s="158"/>
      <c r="CV1147" s="158"/>
      <c r="CY1147" s="162"/>
      <c r="CZ1147" s="162"/>
      <c r="DA1147" s="170"/>
      <c r="DB1147" s="184"/>
      <c r="DC1147" s="170"/>
      <c r="DZ1147" s="159"/>
      <c r="EA1147" s="138"/>
    </row>
    <row r="1148" spans="1:131" hidden="1" x14ac:dyDescent="0.2">
      <c r="A1148" s="222"/>
      <c r="B1148" s="164"/>
      <c r="C1148" s="213"/>
      <c r="D1148" s="222"/>
      <c r="E1148" s="213"/>
      <c r="F1148" s="213"/>
      <c r="G1148" s="213"/>
      <c r="H1148" s="228"/>
      <c r="I1148" s="213"/>
      <c r="J1148" s="213"/>
      <c r="K1148" s="213"/>
      <c r="L1148" s="213"/>
      <c r="M1148" s="213"/>
      <c r="N1148" s="213"/>
      <c r="O1148" s="159"/>
      <c r="P1148" s="164"/>
      <c r="Q1148" s="159"/>
      <c r="R1148" s="159"/>
      <c r="S1148" s="164"/>
      <c r="T1148" s="159"/>
      <c r="U1148" s="159"/>
      <c r="V1148" s="164"/>
      <c r="W1148" s="159"/>
      <c r="X1148" s="159"/>
      <c r="Y1148" s="164"/>
      <c r="Z1148" s="159"/>
      <c r="AA1148" s="159"/>
      <c r="AB1148" s="164"/>
      <c r="AC1148" s="159"/>
      <c r="AD1148" s="159"/>
      <c r="AE1148" s="164"/>
      <c r="AF1148" s="159"/>
      <c r="AG1148" s="159"/>
      <c r="BI1148" s="159"/>
      <c r="BJ1148" s="159"/>
      <c r="BK1148" s="159"/>
      <c r="BL1148" s="185"/>
      <c r="BM1148" s="185"/>
      <c r="BN1148" s="185"/>
      <c r="BO1148" s="185"/>
      <c r="BP1148" s="185"/>
      <c r="BQ1148" s="185"/>
      <c r="CS1148" s="151"/>
      <c r="CT1148" s="159"/>
      <c r="CU1148" s="185"/>
      <c r="CV1148" s="185"/>
      <c r="CY1148" s="159"/>
      <c r="CZ1148" s="159"/>
      <c r="DA1148" s="170"/>
      <c r="DB1148" s="184"/>
      <c r="DC1148" s="170"/>
      <c r="DZ1148" s="234"/>
      <c r="EA1148" s="108"/>
    </row>
    <row r="1149" spans="1:131" hidden="1" x14ac:dyDescent="0.2">
      <c r="A1149" s="222"/>
      <c r="B1149" s="164"/>
      <c r="C1149" s="213"/>
      <c r="D1149" s="222"/>
      <c r="E1149" s="213"/>
      <c r="F1149" s="213"/>
      <c r="G1149" s="213"/>
      <c r="H1149" s="228"/>
      <c r="I1149" s="213"/>
      <c r="J1149" s="213"/>
      <c r="K1149" s="213"/>
      <c r="L1149" s="213"/>
      <c r="M1149" s="213"/>
      <c r="N1149" s="213"/>
      <c r="O1149" s="159"/>
      <c r="P1149" s="164"/>
      <c r="Q1149" s="159"/>
      <c r="R1149" s="159"/>
      <c r="S1149" s="164"/>
      <c r="T1149" s="159"/>
      <c r="U1149" s="159"/>
      <c r="V1149" s="164"/>
      <c r="W1149" s="159"/>
      <c r="X1149" s="159"/>
      <c r="Y1149" s="164"/>
      <c r="Z1149" s="159"/>
      <c r="AA1149" s="159"/>
      <c r="AB1149" s="164"/>
      <c r="AC1149" s="159"/>
      <c r="AD1149" s="159"/>
      <c r="AE1149" s="164"/>
      <c r="AF1149" s="159"/>
      <c r="AG1149" s="159"/>
      <c r="BI1149" s="159"/>
      <c r="BJ1149" s="159"/>
      <c r="BK1149" s="159"/>
      <c r="BL1149" s="159"/>
      <c r="BM1149" s="159"/>
      <c r="BN1149" s="159"/>
      <c r="BO1149" s="159"/>
      <c r="BP1149" s="159"/>
      <c r="BQ1149" s="159"/>
      <c r="CS1149" s="151"/>
      <c r="CT1149" s="159"/>
      <c r="CU1149" s="159"/>
      <c r="CV1149" s="159"/>
      <c r="CY1149" s="159"/>
      <c r="CZ1149" s="159"/>
      <c r="DA1149" s="170"/>
      <c r="DB1149" s="184"/>
      <c r="DC1149" s="170"/>
      <c r="DZ1149" s="234"/>
      <c r="EA1149" s="108"/>
    </row>
    <row r="1150" spans="1:131" hidden="1" x14ac:dyDescent="0.2">
      <c r="A1150" s="222"/>
      <c r="B1150" s="164"/>
      <c r="C1150" s="213"/>
      <c r="D1150" s="222"/>
      <c r="E1150" s="213"/>
      <c r="F1150" s="213"/>
      <c r="G1150" s="213"/>
      <c r="H1150" s="228"/>
      <c r="I1150" s="213"/>
      <c r="J1150" s="213"/>
      <c r="K1150" s="213"/>
      <c r="L1150" s="213"/>
      <c r="M1150" s="213"/>
      <c r="N1150" s="213"/>
      <c r="O1150" s="159"/>
      <c r="P1150" s="164"/>
      <c r="Q1150" s="159"/>
      <c r="R1150" s="159"/>
      <c r="S1150" s="164"/>
      <c r="T1150" s="159"/>
      <c r="U1150" s="159"/>
      <c r="V1150" s="164"/>
      <c r="W1150" s="159"/>
      <c r="X1150" s="159"/>
      <c r="Y1150" s="164"/>
      <c r="Z1150" s="159"/>
      <c r="AA1150" s="159"/>
      <c r="AB1150" s="164"/>
      <c r="AC1150" s="159"/>
      <c r="AD1150" s="159"/>
      <c r="AE1150" s="164"/>
      <c r="AF1150" s="159"/>
      <c r="AG1150" s="159"/>
      <c r="BI1150" s="159"/>
      <c r="BJ1150" s="159"/>
      <c r="BK1150" s="159"/>
      <c r="BL1150" s="159"/>
      <c r="BM1150" s="159"/>
      <c r="BN1150" s="159"/>
      <c r="BO1150" s="159"/>
      <c r="BP1150" s="159"/>
      <c r="BQ1150" s="159"/>
      <c r="CS1150" s="151"/>
      <c r="CT1150" s="159"/>
      <c r="CU1150" s="159"/>
      <c r="CV1150" s="159"/>
      <c r="CY1150" s="159"/>
      <c r="CZ1150" s="159"/>
      <c r="DA1150" s="170"/>
      <c r="DB1150" s="184"/>
      <c r="DC1150" s="170"/>
      <c r="DZ1150" s="234"/>
      <c r="EA1150" s="108"/>
    </row>
    <row r="1151" spans="1:131" hidden="1" x14ac:dyDescent="0.2">
      <c r="A1151" s="222"/>
      <c r="B1151" s="213"/>
      <c r="C1151" s="213"/>
      <c r="D1151" s="222"/>
      <c r="E1151" s="213"/>
      <c r="F1151" s="213"/>
      <c r="G1151" s="213"/>
      <c r="H1151" s="228"/>
      <c r="I1151" s="213"/>
      <c r="J1151" s="213"/>
      <c r="K1151" s="213"/>
      <c r="L1151" s="213"/>
      <c r="M1151" s="213"/>
      <c r="N1151" s="213"/>
      <c r="O1151" s="159"/>
      <c r="P1151" s="164"/>
      <c r="Q1151" s="159"/>
      <c r="R1151" s="159"/>
      <c r="S1151" s="164"/>
      <c r="T1151" s="159"/>
      <c r="U1151" s="159"/>
      <c r="V1151" s="164"/>
      <c r="W1151" s="159"/>
      <c r="X1151" s="159"/>
      <c r="Y1151" s="164"/>
      <c r="Z1151" s="159"/>
      <c r="AA1151" s="159"/>
      <c r="AB1151" s="164"/>
      <c r="AC1151" s="159"/>
      <c r="AD1151" s="159"/>
      <c r="AE1151" s="164"/>
      <c r="AF1151" s="159"/>
      <c r="AG1151" s="159"/>
      <c r="BI1151" s="159"/>
      <c r="BJ1151" s="159"/>
      <c r="BK1151" s="159"/>
      <c r="BL1151" s="159"/>
      <c r="BM1151" s="159"/>
      <c r="BN1151" s="159"/>
      <c r="BO1151" s="159"/>
      <c r="BP1151" s="159"/>
      <c r="BQ1151" s="159"/>
      <c r="CS1151" s="151"/>
      <c r="CT1151" s="159"/>
      <c r="CU1151" s="159"/>
      <c r="CV1151" s="159"/>
      <c r="CY1151" s="159"/>
      <c r="CZ1151" s="159"/>
      <c r="DA1151" s="170"/>
      <c r="DB1151" s="184"/>
      <c r="DC1151" s="170"/>
      <c r="DZ1151" s="234"/>
      <c r="EA1151" s="108"/>
    </row>
    <row r="1152" spans="1:131" hidden="1" x14ac:dyDescent="0.2">
      <c r="A1152" s="164"/>
      <c r="B1152" s="164"/>
      <c r="C1152" s="201"/>
      <c r="D1152" s="164"/>
      <c r="E1152" s="164"/>
      <c r="F1152" s="164"/>
      <c r="G1152" s="98"/>
      <c r="H1152" s="105"/>
      <c r="I1152" s="164"/>
      <c r="J1152" s="98"/>
      <c r="K1152" s="98"/>
      <c r="L1152" s="164"/>
      <c r="M1152" s="164"/>
      <c r="N1152" s="164"/>
      <c r="O1152" s="138"/>
      <c r="P1152" s="105"/>
      <c r="Q1152" s="169"/>
      <c r="R1152" s="160"/>
      <c r="S1152" s="105"/>
      <c r="T1152" s="160"/>
      <c r="U1152" s="160"/>
      <c r="V1152" s="105"/>
      <c r="W1152" s="160"/>
      <c r="X1152" s="160"/>
      <c r="Y1152" s="103"/>
      <c r="Z1152" s="160"/>
      <c r="AA1152" s="160"/>
      <c r="AB1152" s="164"/>
      <c r="AC1152" s="159"/>
      <c r="AD1152" s="159"/>
      <c r="AE1152" s="164"/>
      <c r="AF1152" s="159"/>
      <c r="AG1152" s="159"/>
      <c r="BI1152" s="162"/>
      <c r="BJ1152" s="158"/>
      <c r="BK1152" s="162"/>
      <c r="BL1152" s="138"/>
      <c r="BM1152" s="160"/>
      <c r="BN1152" s="176"/>
      <c r="BO1152" s="158"/>
      <c r="BP1152" s="160"/>
      <c r="BQ1152" s="172"/>
      <c r="CS1152" s="166"/>
      <c r="CT1152" s="99"/>
      <c r="CU1152" s="158"/>
      <c r="CV1152" s="158"/>
      <c r="CY1152" s="162"/>
      <c r="CZ1152" s="162"/>
      <c r="DA1152" s="170"/>
      <c r="DB1152" s="184"/>
      <c r="DC1152" s="170"/>
      <c r="DZ1152" s="239"/>
      <c r="EA1152" s="158"/>
    </row>
    <row r="1153" spans="1:131" hidden="1" x14ac:dyDescent="0.2">
      <c r="A1153" s="164"/>
      <c r="B1153" s="164"/>
      <c r="C1153" s="201"/>
      <c r="D1153" s="164"/>
      <c r="E1153" s="164"/>
      <c r="F1153" s="164"/>
      <c r="G1153" s="98"/>
      <c r="H1153" s="105"/>
      <c r="I1153" s="164"/>
      <c r="J1153" s="98"/>
      <c r="K1153" s="98"/>
      <c r="L1153" s="164"/>
      <c r="M1153" s="164"/>
      <c r="N1153" s="164"/>
      <c r="O1153" s="138"/>
      <c r="P1153" s="105"/>
      <c r="Q1153" s="169"/>
      <c r="R1153" s="160"/>
      <c r="S1153" s="105"/>
      <c r="T1153" s="160"/>
      <c r="U1153" s="160"/>
      <c r="V1153" s="105"/>
      <c r="W1153" s="160"/>
      <c r="X1153" s="160"/>
      <c r="Y1153" s="103"/>
      <c r="Z1153" s="160"/>
      <c r="AA1153" s="160"/>
      <c r="AB1153" s="164"/>
      <c r="AC1153" s="159"/>
      <c r="AD1153" s="159"/>
      <c r="AE1153" s="164"/>
      <c r="AF1153" s="159"/>
      <c r="AG1153" s="159"/>
      <c r="BI1153" s="162"/>
      <c r="BJ1153" s="158"/>
      <c r="BK1153" s="162"/>
      <c r="BL1153" s="138"/>
      <c r="BM1153" s="160"/>
      <c r="BN1153" s="176"/>
      <c r="BO1153" s="158"/>
      <c r="BP1153" s="160"/>
      <c r="BQ1153" s="172"/>
      <c r="CS1153" s="166"/>
      <c r="CT1153" s="168"/>
      <c r="CU1153" s="158"/>
      <c r="CV1153" s="158"/>
      <c r="CY1153" s="164"/>
      <c r="CZ1153" s="159"/>
      <c r="DA1153" s="170"/>
      <c r="DB1153" s="184"/>
      <c r="DC1153" s="170"/>
      <c r="DZ1153" s="239"/>
      <c r="EA1153" s="180"/>
    </row>
    <row r="1154" spans="1:131" hidden="1" x14ac:dyDescent="0.2">
      <c r="A1154" s="164"/>
      <c r="B1154" s="164"/>
      <c r="C1154" s="201"/>
      <c r="D1154" s="164"/>
      <c r="E1154" s="164"/>
      <c r="F1154" s="164"/>
      <c r="G1154" s="98"/>
      <c r="H1154" s="105"/>
      <c r="I1154" s="164"/>
      <c r="J1154" s="98"/>
      <c r="K1154" s="98"/>
      <c r="L1154" s="164"/>
      <c r="M1154" s="164"/>
      <c r="N1154" s="164"/>
      <c r="O1154" s="138"/>
      <c r="P1154" s="105"/>
      <c r="Q1154" s="169"/>
      <c r="R1154" s="160"/>
      <c r="S1154" s="105"/>
      <c r="T1154" s="160"/>
      <c r="U1154" s="160"/>
      <c r="V1154" s="105"/>
      <c r="W1154" s="160"/>
      <c r="X1154" s="160"/>
      <c r="Y1154" s="103"/>
      <c r="Z1154" s="160"/>
      <c r="AA1154" s="160"/>
      <c r="AB1154" s="164"/>
      <c r="AC1154" s="159"/>
      <c r="AD1154" s="159"/>
      <c r="AE1154" s="164"/>
      <c r="AF1154" s="159"/>
      <c r="AG1154" s="159"/>
      <c r="BI1154" s="162"/>
      <c r="BJ1154" s="158"/>
      <c r="BK1154" s="162"/>
      <c r="BL1154" s="138"/>
      <c r="BM1154" s="160"/>
      <c r="BN1154" s="176"/>
      <c r="BO1154" s="158"/>
      <c r="BP1154" s="160"/>
      <c r="BQ1154" s="172"/>
      <c r="CS1154" s="166"/>
      <c r="CT1154" s="99"/>
      <c r="CU1154" s="158"/>
      <c r="CV1154" s="158"/>
      <c r="CY1154" s="162"/>
      <c r="CZ1154" s="162"/>
      <c r="DA1154" s="170"/>
      <c r="DB1154" s="184"/>
      <c r="DC1154" s="170"/>
      <c r="DZ1154" s="239"/>
      <c r="EA1154" s="180"/>
    </row>
    <row r="1155" spans="1:131" hidden="1" x14ac:dyDescent="0.2">
      <c r="A1155" s="164"/>
      <c r="B1155" s="164"/>
      <c r="C1155" s="203"/>
      <c r="D1155" s="164"/>
      <c r="E1155" s="164"/>
      <c r="F1155" s="164"/>
      <c r="G1155" s="98"/>
      <c r="H1155" s="105"/>
      <c r="I1155" s="164"/>
      <c r="J1155" s="98"/>
      <c r="K1155" s="98"/>
      <c r="L1155" s="164"/>
      <c r="M1155" s="164"/>
      <c r="N1155" s="164"/>
      <c r="O1155" s="138"/>
      <c r="P1155" s="105"/>
      <c r="Q1155" s="169"/>
      <c r="R1155" s="160"/>
      <c r="S1155" s="105"/>
      <c r="T1155" s="160"/>
      <c r="U1155" s="160"/>
      <c r="V1155" s="103"/>
      <c r="W1155" s="160"/>
      <c r="X1155" s="160"/>
      <c r="Y1155" s="103"/>
      <c r="Z1155" s="160"/>
      <c r="AA1155" s="160"/>
      <c r="AB1155" s="164"/>
      <c r="AC1155" s="159"/>
      <c r="AD1155" s="159"/>
      <c r="AE1155" s="164"/>
      <c r="AF1155" s="159"/>
      <c r="AG1155" s="159"/>
      <c r="BI1155" s="162"/>
      <c r="BJ1155" s="158"/>
      <c r="BK1155" s="162"/>
      <c r="BL1155" s="138"/>
      <c r="BM1155" s="160"/>
      <c r="BN1155" s="176"/>
      <c r="BO1155" s="158"/>
      <c r="BP1155" s="160"/>
      <c r="BQ1155" s="172"/>
      <c r="CS1155" s="166"/>
      <c r="CT1155" s="167"/>
      <c r="CU1155" s="158"/>
      <c r="CV1155" s="158"/>
      <c r="CY1155" s="162"/>
      <c r="CZ1155" s="162"/>
      <c r="DA1155" s="170"/>
      <c r="DB1155" s="184"/>
      <c r="DC1155" s="170"/>
      <c r="DZ1155" s="239"/>
      <c r="EA1155" s="158"/>
    </row>
    <row r="1156" spans="1:131" hidden="1" x14ac:dyDescent="0.2">
      <c r="A1156" s="164"/>
      <c r="B1156" s="164"/>
      <c r="C1156" s="201"/>
      <c r="D1156" s="108"/>
      <c r="E1156" s="164"/>
      <c r="F1156" s="162"/>
      <c r="G1156" s="98"/>
      <c r="H1156" s="105"/>
      <c r="I1156" s="164"/>
      <c r="J1156" s="98"/>
      <c r="K1156" s="98"/>
      <c r="L1156" s="164"/>
      <c r="M1156" s="164"/>
      <c r="N1156" s="164"/>
      <c r="O1156" s="138"/>
      <c r="P1156" s="105"/>
      <c r="Q1156" s="169"/>
      <c r="R1156" s="160"/>
      <c r="S1156" s="105"/>
      <c r="T1156" s="160"/>
      <c r="U1156" s="160"/>
      <c r="V1156" s="103"/>
      <c r="W1156" s="160"/>
      <c r="X1156" s="160"/>
      <c r="Y1156" s="103"/>
      <c r="Z1156" s="160"/>
      <c r="AA1156" s="160"/>
      <c r="AB1156" s="164"/>
      <c r="AC1156" s="159"/>
      <c r="AD1156" s="159"/>
      <c r="AE1156" s="164"/>
      <c r="AF1156" s="159"/>
      <c r="AG1156" s="159"/>
      <c r="BI1156" s="157"/>
      <c r="BJ1156" s="157"/>
      <c r="BK1156" s="157"/>
      <c r="BL1156" s="138"/>
      <c r="BM1156" s="160"/>
      <c r="BN1156" s="176"/>
      <c r="BO1156" s="158"/>
      <c r="BP1156" s="160"/>
      <c r="BQ1156" s="172"/>
      <c r="CS1156" s="166"/>
      <c r="CT1156" s="99"/>
      <c r="CU1156" s="158"/>
      <c r="CV1156" s="158"/>
      <c r="CY1156" s="164"/>
      <c r="CZ1156" s="159"/>
      <c r="DA1156" s="170"/>
      <c r="DB1156" s="184"/>
      <c r="DC1156" s="170"/>
      <c r="DZ1156" s="159"/>
      <c r="EA1156" s="158"/>
    </row>
    <row r="1157" spans="1:131" hidden="1" x14ac:dyDescent="0.2">
      <c r="A1157" s="164"/>
      <c r="B1157" s="164"/>
      <c r="C1157" s="203"/>
      <c r="D1157" s="108"/>
      <c r="E1157" s="164"/>
      <c r="F1157" s="164"/>
      <c r="G1157" s="98"/>
      <c r="H1157" s="105"/>
      <c r="I1157" s="164"/>
      <c r="J1157" s="98"/>
      <c r="K1157" s="98"/>
      <c r="L1157" s="164"/>
      <c r="M1157" s="164"/>
      <c r="N1157" s="164"/>
      <c r="O1157" s="138"/>
      <c r="P1157" s="105"/>
      <c r="Q1157" s="169"/>
      <c r="R1157" s="160"/>
      <c r="S1157" s="105"/>
      <c r="T1157" s="160"/>
      <c r="U1157" s="160"/>
      <c r="V1157" s="105"/>
      <c r="W1157" s="160"/>
      <c r="X1157" s="160"/>
      <c r="Y1157" s="103"/>
      <c r="Z1157" s="160"/>
      <c r="AA1157" s="160"/>
      <c r="AB1157" s="164"/>
      <c r="AC1157" s="159"/>
      <c r="AD1157" s="159"/>
      <c r="AE1157" s="164"/>
      <c r="AF1157" s="159"/>
      <c r="AG1157" s="159"/>
      <c r="BI1157" s="158"/>
      <c r="BJ1157" s="158"/>
      <c r="BK1157" s="165"/>
      <c r="BL1157" s="138"/>
      <c r="BM1157" s="160"/>
      <c r="BN1157" s="176"/>
      <c r="BO1157" s="158"/>
      <c r="BP1157" s="160"/>
      <c r="BQ1157" s="172"/>
      <c r="CS1157" s="166"/>
      <c r="CT1157" s="168"/>
      <c r="CU1157" s="158"/>
      <c r="CV1157" s="158"/>
      <c r="CY1157" s="164"/>
      <c r="CZ1157" s="159"/>
      <c r="DA1157" s="170"/>
      <c r="DB1157" s="184"/>
      <c r="DC1157" s="170"/>
      <c r="DZ1157" s="159"/>
      <c r="EA1157" s="158"/>
    </row>
    <row r="1158" spans="1:131" hidden="1" x14ac:dyDescent="0.2">
      <c r="A1158" s="164"/>
      <c r="B1158" s="164"/>
      <c r="C1158" s="201"/>
      <c r="D1158" s="164"/>
      <c r="E1158" s="164"/>
      <c r="F1158" s="164"/>
      <c r="G1158" s="98"/>
      <c r="H1158" s="105"/>
      <c r="I1158" s="164"/>
      <c r="J1158" s="98"/>
      <c r="K1158" s="98"/>
      <c r="L1158" s="164"/>
      <c r="M1158" s="164"/>
      <c r="N1158" s="164"/>
      <c r="O1158" s="138"/>
      <c r="P1158" s="105"/>
      <c r="Q1158" s="169"/>
      <c r="R1158" s="160"/>
      <c r="S1158" s="105"/>
      <c r="T1158" s="160"/>
      <c r="U1158" s="160"/>
      <c r="V1158" s="103"/>
      <c r="W1158" s="160"/>
      <c r="X1158" s="160"/>
      <c r="Y1158" s="103"/>
      <c r="Z1158" s="160"/>
      <c r="AA1158" s="160"/>
      <c r="AB1158" s="164"/>
      <c r="AC1158" s="159"/>
      <c r="AD1158" s="159"/>
      <c r="AE1158" s="164"/>
      <c r="AF1158" s="159"/>
      <c r="AG1158" s="159"/>
      <c r="BI1158" s="162"/>
      <c r="BJ1158" s="158"/>
      <c r="BK1158" s="162"/>
      <c r="BL1158" s="138"/>
      <c r="BM1158" s="160"/>
      <c r="BN1158" s="176"/>
      <c r="BO1158" s="158"/>
      <c r="BP1158" s="160"/>
      <c r="BQ1158" s="172"/>
      <c r="CS1158" s="166"/>
      <c r="CT1158" s="221"/>
      <c r="CU1158" s="158"/>
      <c r="CV1158" s="158"/>
      <c r="CY1158" s="164"/>
      <c r="CZ1158" s="159"/>
      <c r="DA1158" s="170"/>
      <c r="DB1158" s="184"/>
      <c r="DC1158" s="170"/>
      <c r="DZ1158" s="239"/>
      <c r="EA1158" s="158"/>
    </row>
    <row r="1159" spans="1:131" hidden="1" x14ac:dyDescent="0.2">
      <c r="A1159" s="164"/>
      <c r="B1159" s="164"/>
      <c r="C1159" s="201"/>
      <c r="D1159" s="164"/>
      <c r="E1159" s="164"/>
      <c r="F1159" s="164"/>
      <c r="G1159" s="98"/>
      <c r="H1159" s="105"/>
      <c r="I1159" s="164"/>
      <c r="J1159" s="98"/>
      <c r="K1159" s="98"/>
      <c r="L1159" s="164"/>
      <c r="M1159" s="164"/>
      <c r="N1159" s="164"/>
      <c r="O1159" s="138"/>
      <c r="P1159" s="105"/>
      <c r="Q1159" s="169"/>
      <c r="R1159" s="160"/>
      <c r="S1159" s="105"/>
      <c r="T1159" s="160"/>
      <c r="U1159" s="160"/>
      <c r="V1159" s="105"/>
      <c r="W1159" s="160"/>
      <c r="X1159" s="160"/>
      <c r="Y1159" s="103"/>
      <c r="Z1159" s="160"/>
      <c r="AA1159" s="160"/>
      <c r="AB1159" s="164"/>
      <c r="AC1159" s="159"/>
      <c r="AD1159" s="159"/>
      <c r="AE1159" s="164"/>
      <c r="AF1159" s="159"/>
      <c r="AG1159" s="159"/>
      <c r="BI1159" s="162"/>
      <c r="BJ1159" s="158"/>
      <c r="BK1159" s="162"/>
      <c r="BL1159" s="138"/>
      <c r="BM1159" s="160"/>
      <c r="BN1159" s="176"/>
      <c r="BO1159" s="158"/>
      <c r="BP1159" s="160"/>
      <c r="BQ1159" s="172"/>
      <c r="CS1159" s="166"/>
      <c r="CT1159" s="110"/>
      <c r="CU1159" s="158"/>
      <c r="CV1159" s="158"/>
      <c r="CY1159" s="164"/>
      <c r="CZ1159" s="159"/>
      <c r="DA1159" s="170"/>
      <c r="DB1159" s="184"/>
      <c r="DC1159" s="170"/>
      <c r="DZ1159" s="159"/>
      <c r="EA1159" s="158"/>
    </row>
    <row r="1160" spans="1:131" hidden="1" x14ac:dyDescent="0.2">
      <c r="A1160" s="164"/>
      <c r="B1160" s="164"/>
      <c r="C1160" s="201"/>
      <c r="D1160" s="164"/>
      <c r="E1160" s="164"/>
      <c r="F1160" s="163"/>
      <c r="G1160" s="98"/>
      <c r="H1160" s="105"/>
      <c r="I1160" s="164"/>
      <c r="J1160" s="98"/>
      <c r="K1160" s="98"/>
      <c r="L1160" s="164"/>
      <c r="M1160" s="164"/>
      <c r="N1160" s="164"/>
      <c r="O1160" s="138"/>
      <c r="P1160" s="105"/>
      <c r="Q1160" s="169"/>
      <c r="R1160" s="160"/>
      <c r="S1160" s="105"/>
      <c r="T1160" s="160"/>
      <c r="U1160" s="160"/>
      <c r="V1160" s="103"/>
      <c r="W1160" s="160"/>
      <c r="X1160" s="160"/>
      <c r="Y1160" s="103"/>
      <c r="Z1160" s="160"/>
      <c r="AA1160" s="160"/>
      <c r="AB1160" s="164"/>
      <c r="AC1160" s="159"/>
      <c r="AD1160" s="159"/>
      <c r="AE1160" s="164"/>
      <c r="AF1160" s="159"/>
      <c r="AG1160" s="159"/>
      <c r="BI1160" s="157"/>
      <c r="BJ1160" s="157"/>
      <c r="BK1160" s="157"/>
      <c r="BL1160" s="138"/>
      <c r="BM1160" s="160"/>
      <c r="BN1160" s="176"/>
      <c r="BO1160" s="158"/>
      <c r="BP1160" s="160"/>
      <c r="BQ1160" s="172"/>
      <c r="CS1160" s="151"/>
      <c r="CT1160" s="99"/>
      <c r="CU1160" s="158"/>
      <c r="CV1160" s="158"/>
      <c r="CY1160" s="162"/>
      <c r="CZ1160" s="162"/>
      <c r="DA1160" s="170"/>
      <c r="DB1160" s="184"/>
      <c r="DC1160" s="170"/>
      <c r="DZ1160" s="159"/>
      <c r="EA1160" s="180"/>
    </row>
    <row r="1161" spans="1:131" hidden="1" x14ac:dyDescent="0.2">
      <c r="A1161" s="164"/>
      <c r="B1161" s="164"/>
      <c r="C1161" s="201"/>
      <c r="D1161" s="164"/>
      <c r="E1161" s="164"/>
      <c r="F1161" s="138"/>
      <c r="G1161" s="98"/>
      <c r="H1161" s="105"/>
      <c r="I1161" s="164"/>
      <c r="J1161" s="98"/>
      <c r="K1161" s="98"/>
      <c r="L1161" s="164"/>
      <c r="M1161" s="164"/>
      <c r="N1161" s="164"/>
      <c r="O1161" s="138"/>
      <c r="P1161" s="105"/>
      <c r="Q1161" s="169"/>
      <c r="R1161" s="160"/>
      <c r="S1161" s="105"/>
      <c r="T1161" s="160"/>
      <c r="U1161" s="160"/>
      <c r="V1161" s="103"/>
      <c r="W1161" s="160"/>
      <c r="X1161" s="160"/>
      <c r="Y1161" s="103"/>
      <c r="Z1161" s="160"/>
      <c r="AA1161" s="160"/>
      <c r="AB1161" s="164"/>
      <c r="AC1161" s="159"/>
      <c r="AD1161" s="159"/>
      <c r="AE1161" s="164"/>
      <c r="AF1161" s="159"/>
      <c r="AG1161" s="159"/>
      <c r="BI1161" s="157"/>
      <c r="BJ1161" s="157"/>
      <c r="BK1161" s="157"/>
      <c r="BL1161" s="138"/>
      <c r="BM1161" s="160"/>
      <c r="BN1161" s="176"/>
      <c r="BO1161" s="158"/>
      <c r="BP1161" s="160"/>
      <c r="BQ1161" s="172"/>
      <c r="CS1161" s="179"/>
      <c r="CT1161" s="168"/>
      <c r="CU1161" s="158"/>
      <c r="CV1161" s="158"/>
      <c r="CY1161" s="164"/>
      <c r="CZ1161" s="159"/>
      <c r="DA1161" s="170"/>
      <c r="DB1161" s="184"/>
      <c r="DC1161" s="170"/>
      <c r="DZ1161" s="159"/>
      <c r="EA1161" s="198"/>
    </row>
    <row r="1162" spans="1:131" hidden="1" x14ac:dyDescent="0.2">
      <c r="A1162" s="164"/>
      <c r="B1162" s="164"/>
      <c r="C1162" s="201"/>
      <c r="D1162" s="164"/>
      <c r="E1162" s="164"/>
      <c r="F1162" s="164"/>
      <c r="G1162" s="98"/>
      <c r="H1162" s="105"/>
      <c r="I1162" s="164"/>
      <c r="J1162" s="98"/>
      <c r="K1162" s="98"/>
      <c r="L1162" s="164"/>
      <c r="M1162" s="164"/>
      <c r="N1162" s="164"/>
      <c r="O1162" s="138"/>
      <c r="P1162" s="105"/>
      <c r="Q1162" s="169"/>
      <c r="R1162" s="160"/>
      <c r="S1162" s="105"/>
      <c r="T1162" s="160"/>
      <c r="U1162" s="160"/>
      <c r="V1162" s="103"/>
      <c r="W1162" s="160"/>
      <c r="X1162" s="160"/>
      <c r="Y1162" s="103"/>
      <c r="Z1162" s="160"/>
      <c r="AA1162" s="160"/>
      <c r="AB1162" s="164"/>
      <c r="AC1162" s="159"/>
      <c r="AD1162" s="159"/>
      <c r="AE1162" s="164"/>
      <c r="AF1162" s="159"/>
      <c r="AG1162" s="159"/>
      <c r="BI1162" s="162"/>
      <c r="BJ1162" s="158"/>
      <c r="BK1162" s="162"/>
      <c r="BL1162" s="138"/>
      <c r="BM1162" s="160"/>
      <c r="BN1162" s="176"/>
      <c r="BO1162" s="158"/>
      <c r="BP1162" s="160"/>
      <c r="BQ1162" s="172"/>
      <c r="CS1162" s="166"/>
      <c r="CT1162" s="167"/>
      <c r="CU1162" s="158"/>
      <c r="CV1162" s="158"/>
      <c r="CY1162" s="162"/>
      <c r="CZ1162" s="162"/>
      <c r="DA1162" s="170"/>
      <c r="DB1162" s="184"/>
      <c r="DC1162" s="170"/>
      <c r="DZ1162" s="239"/>
      <c r="EA1162" s="180"/>
    </row>
    <row r="1163" spans="1:131" hidden="1" x14ac:dyDescent="0.2">
      <c r="A1163" s="222"/>
      <c r="B1163" s="164"/>
      <c r="C1163" s="213"/>
      <c r="D1163" s="222"/>
      <c r="E1163" s="213"/>
      <c r="F1163" s="213"/>
      <c r="G1163" s="213"/>
      <c r="H1163" s="228"/>
      <c r="I1163" s="213"/>
      <c r="J1163" s="213"/>
      <c r="K1163" s="213"/>
      <c r="L1163" s="213"/>
      <c r="M1163" s="213"/>
      <c r="N1163" s="213"/>
      <c r="O1163" s="159"/>
      <c r="P1163" s="164"/>
      <c r="Q1163" s="159"/>
      <c r="R1163" s="159"/>
      <c r="S1163" s="164"/>
      <c r="T1163" s="159"/>
      <c r="U1163" s="159"/>
      <c r="V1163" s="164"/>
      <c r="W1163" s="159"/>
      <c r="X1163" s="159"/>
      <c r="Y1163" s="164"/>
      <c r="Z1163" s="159"/>
      <c r="AA1163" s="159"/>
      <c r="AB1163" s="164"/>
      <c r="AC1163" s="159"/>
      <c r="AD1163" s="159"/>
      <c r="AE1163" s="164"/>
      <c r="AF1163" s="159"/>
      <c r="AG1163" s="159"/>
      <c r="BI1163" s="159"/>
      <c r="BJ1163" s="159"/>
      <c r="BK1163" s="159"/>
      <c r="BL1163" s="185"/>
      <c r="BM1163" s="185"/>
      <c r="BN1163" s="185"/>
      <c r="BO1163" s="185"/>
      <c r="BP1163" s="185"/>
      <c r="BQ1163" s="185"/>
      <c r="CS1163" s="151"/>
      <c r="CT1163" s="159"/>
      <c r="CU1163" s="185"/>
      <c r="CV1163" s="185"/>
      <c r="CY1163" s="159"/>
      <c r="CZ1163" s="159"/>
      <c r="DA1163" s="170"/>
      <c r="DB1163" s="184"/>
      <c r="DC1163" s="170"/>
      <c r="DZ1163" s="234"/>
      <c r="EA1163" s="108"/>
    </row>
    <row r="1164" spans="1:131" hidden="1" x14ac:dyDescent="0.2">
      <c r="A1164" s="222"/>
      <c r="B1164" s="164"/>
      <c r="C1164" s="213"/>
      <c r="D1164" s="222"/>
      <c r="E1164" s="213"/>
      <c r="F1164" s="213"/>
      <c r="G1164" s="213"/>
      <c r="H1164" s="228"/>
      <c r="I1164" s="213"/>
      <c r="J1164" s="213"/>
      <c r="K1164" s="213"/>
      <c r="L1164" s="213"/>
      <c r="M1164" s="213"/>
      <c r="N1164" s="213"/>
      <c r="O1164" s="159"/>
      <c r="P1164" s="164"/>
      <c r="Q1164" s="159"/>
      <c r="R1164" s="159"/>
      <c r="S1164" s="164"/>
      <c r="T1164" s="159"/>
      <c r="U1164" s="159"/>
      <c r="V1164" s="164"/>
      <c r="W1164" s="159"/>
      <c r="X1164" s="159"/>
      <c r="Y1164" s="164"/>
      <c r="Z1164" s="159"/>
      <c r="AA1164" s="159"/>
      <c r="AB1164" s="164"/>
      <c r="AC1164" s="159"/>
      <c r="AD1164" s="159"/>
      <c r="AE1164" s="164"/>
      <c r="AF1164" s="159"/>
      <c r="AG1164" s="159"/>
      <c r="BI1164" s="159"/>
      <c r="BJ1164" s="159"/>
      <c r="BK1164" s="159"/>
      <c r="BL1164" s="159"/>
      <c r="BM1164" s="159"/>
      <c r="BN1164" s="159"/>
      <c r="BO1164" s="159"/>
      <c r="BP1164" s="159"/>
      <c r="BQ1164" s="159"/>
      <c r="CS1164" s="151"/>
      <c r="CT1164" s="159"/>
      <c r="CU1164" s="159"/>
      <c r="CV1164" s="159"/>
      <c r="CY1164" s="159"/>
      <c r="CZ1164" s="159"/>
      <c r="DA1164" s="170"/>
      <c r="DB1164" s="184"/>
      <c r="DC1164" s="170"/>
      <c r="DZ1164" s="234"/>
      <c r="EA1164" s="108"/>
    </row>
    <row r="1165" spans="1:131" hidden="1" x14ac:dyDescent="0.2">
      <c r="A1165" s="222"/>
      <c r="B1165" s="164"/>
      <c r="C1165" s="213"/>
      <c r="D1165" s="222"/>
      <c r="E1165" s="213"/>
      <c r="F1165" s="213"/>
      <c r="G1165" s="213"/>
      <c r="H1165" s="228"/>
      <c r="I1165" s="213"/>
      <c r="J1165" s="213"/>
      <c r="K1165" s="213"/>
      <c r="L1165" s="213"/>
      <c r="M1165" s="213"/>
      <c r="N1165" s="213"/>
      <c r="O1165" s="159"/>
      <c r="P1165" s="164"/>
      <c r="Q1165" s="159"/>
      <c r="R1165" s="159"/>
      <c r="S1165" s="164"/>
      <c r="T1165" s="159"/>
      <c r="U1165" s="159"/>
      <c r="V1165" s="164"/>
      <c r="W1165" s="159"/>
      <c r="X1165" s="159"/>
      <c r="Y1165" s="164"/>
      <c r="Z1165" s="159"/>
      <c r="AA1165" s="159"/>
      <c r="AB1165" s="164"/>
      <c r="AC1165" s="159"/>
      <c r="AD1165" s="159"/>
      <c r="AE1165" s="164"/>
      <c r="AF1165" s="159"/>
      <c r="AG1165" s="159"/>
      <c r="BI1165" s="159"/>
      <c r="BJ1165" s="159"/>
      <c r="BK1165" s="159"/>
      <c r="BL1165" s="159"/>
      <c r="BM1165" s="159"/>
      <c r="BN1165" s="159"/>
      <c r="BO1165" s="159"/>
      <c r="BP1165" s="159"/>
      <c r="BQ1165" s="159"/>
      <c r="CS1165" s="151"/>
      <c r="CT1165" s="159"/>
      <c r="CU1165" s="159"/>
      <c r="CV1165" s="159"/>
      <c r="CY1165" s="159"/>
      <c r="CZ1165" s="159"/>
      <c r="DA1165" s="170"/>
      <c r="DB1165" s="184"/>
      <c r="DC1165" s="170"/>
      <c r="DZ1165" s="234"/>
      <c r="EA1165" s="108"/>
    </row>
    <row r="1166" spans="1:131" hidden="1" x14ac:dyDescent="0.2">
      <c r="A1166" s="222"/>
      <c r="B1166" s="164"/>
      <c r="C1166" s="213"/>
      <c r="D1166" s="222"/>
      <c r="E1166" s="213"/>
      <c r="F1166" s="213"/>
      <c r="G1166" s="213"/>
      <c r="H1166" s="228"/>
      <c r="I1166" s="213"/>
      <c r="J1166" s="213"/>
      <c r="K1166" s="213"/>
      <c r="L1166" s="213"/>
      <c r="M1166" s="213"/>
      <c r="N1166" s="213"/>
      <c r="O1166" s="159"/>
      <c r="P1166" s="164"/>
      <c r="Q1166" s="159"/>
      <c r="R1166" s="159"/>
      <c r="S1166" s="164"/>
      <c r="T1166" s="159"/>
      <c r="U1166" s="159"/>
      <c r="V1166" s="164"/>
      <c r="W1166" s="159"/>
      <c r="X1166" s="159"/>
      <c r="Y1166" s="164"/>
      <c r="Z1166" s="159"/>
      <c r="AA1166" s="159"/>
      <c r="AB1166" s="164"/>
      <c r="AC1166" s="159"/>
      <c r="AD1166" s="159"/>
      <c r="AE1166" s="164"/>
      <c r="AF1166" s="159"/>
      <c r="AG1166" s="159"/>
      <c r="BI1166" s="159"/>
      <c r="BJ1166" s="159"/>
      <c r="BK1166" s="159"/>
      <c r="BL1166" s="159"/>
      <c r="BM1166" s="159"/>
      <c r="BN1166" s="159"/>
      <c r="BO1166" s="159"/>
      <c r="BP1166" s="159"/>
      <c r="BQ1166" s="159"/>
      <c r="CS1166" s="151"/>
      <c r="CT1166" s="159"/>
      <c r="CU1166" s="159"/>
      <c r="CV1166" s="159"/>
      <c r="CY1166" s="159"/>
      <c r="CZ1166" s="159"/>
      <c r="DA1166" s="170"/>
      <c r="DB1166" s="184"/>
      <c r="DC1166" s="170"/>
      <c r="DZ1166" s="234"/>
      <c r="EA1166" s="108"/>
    </row>
    <row r="1167" spans="1:131" hidden="1" x14ac:dyDescent="0.2">
      <c r="A1167" s="222"/>
      <c r="B1167" s="164"/>
      <c r="C1167" s="213"/>
      <c r="D1167" s="222"/>
      <c r="E1167" s="213"/>
      <c r="F1167" s="213"/>
      <c r="G1167" s="213"/>
      <c r="H1167" s="228"/>
      <c r="I1167" s="213"/>
      <c r="J1167" s="213"/>
      <c r="K1167" s="213"/>
      <c r="L1167" s="213"/>
      <c r="M1167" s="213"/>
      <c r="N1167" s="213"/>
      <c r="O1167" s="159"/>
      <c r="P1167" s="164"/>
      <c r="Q1167" s="159"/>
      <c r="R1167" s="159"/>
      <c r="S1167" s="164"/>
      <c r="T1167" s="159"/>
      <c r="U1167" s="159"/>
      <c r="V1167" s="164"/>
      <c r="W1167" s="159"/>
      <c r="X1167" s="159"/>
      <c r="Y1167" s="164"/>
      <c r="Z1167" s="159"/>
      <c r="AA1167" s="159"/>
      <c r="AB1167" s="164"/>
      <c r="AC1167" s="159"/>
      <c r="AD1167" s="159"/>
      <c r="AE1167" s="164"/>
      <c r="AF1167" s="159"/>
      <c r="AG1167" s="159"/>
      <c r="BI1167" s="159"/>
      <c r="BJ1167" s="159"/>
      <c r="BK1167" s="159"/>
      <c r="BL1167" s="159"/>
      <c r="BM1167" s="159"/>
      <c r="BN1167" s="159"/>
      <c r="BO1167" s="159"/>
      <c r="BP1167" s="159"/>
      <c r="BQ1167" s="159"/>
      <c r="CS1167" s="151"/>
      <c r="CT1167" s="159"/>
      <c r="CU1167" s="159"/>
      <c r="CV1167" s="159"/>
      <c r="CY1167" s="159"/>
      <c r="CZ1167" s="159"/>
      <c r="DA1167" s="170"/>
      <c r="DB1167" s="184"/>
      <c r="DC1167" s="170"/>
      <c r="DZ1167" s="234"/>
      <c r="EA1167" s="108"/>
    </row>
    <row r="1168" spans="1:131" hidden="1" x14ac:dyDescent="0.2">
      <c r="A1168" s="222"/>
      <c r="B1168" s="164"/>
      <c r="C1168" s="213"/>
      <c r="D1168" s="222"/>
      <c r="E1168" s="213"/>
      <c r="F1168" s="213"/>
      <c r="G1168" s="213"/>
      <c r="H1168" s="228"/>
      <c r="I1168" s="213"/>
      <c r="J1168" s="213"/>
      <c r="K1168" s="213"/>
      <c r="L1168" s="213"/>
      <c r="M1168" s="213"/>
      <c r="N1168" s="213"/>
      <c r="O1168" s="159"/>
      <c r="P1168" s="164"/>
      <c r="Q1168" s="159"/>
      <c r="R1168" s="159"/>
      <c r="S1168" s="164"/>
      <c r="T1168" s="159"/>
      <c r="U1168" s="159"/>
      <c r="V1168" s="164"/>
      <c r="W1168" s="159"/>
      <c r="X1168" s="159"/>
      <c r="Y1168" s="164"/>
      <c r="Z1168" s="159"/>
      <c r="AA1168" s="159"/>
      <c r="AB1168" s="164"/>
      <c r="AC1168" s="159"/>
      <c r="AD1168" s="159"/>
      <c r="AE1168" s="164"/>
      <c r="AF1168" s="159"/>
      <c r="AG1168" s="159"/>
      <c r="BI1168" s="159"/>
      <c r="BJ1168" s="159"/>
      <c r="BK1168" s="159"/>
      <c r="BL1168" s="159"/>
      <c r="BM1168" s="159"/>
      <c r="BN1168" s="159"/>
      <c r="BO1168" s="159"/>
      <c r="BP1168" s="159"/>
      <c r="BQ1168" s="159"/>
      <c r="CS1168" s="151"/>
      <c r="CT1168" s="159"/>
      <c r="CU1168" s="159"/>
      <c r="CV1168" s="159"/>
      <c r="CY1168" s="159"/>
      <c r="CZ1168" s="159"/>
      <c r="DA1168" s="170"/>
      <c r="DB1168" s="184"/>
      <c r="DC1168" s="170"/>
      <c r="DZ1168" s="234"/>
      <c r="EA1168" s="108"/>
    </row>
    <row r="1169" spans="1:131" hidden="1" x14ac:dyDescent="0.2">
      <c r="A1169" s="222"/>
      <c r="B1169" s="164"/>
      <c r="C1169" s="213"/>
      <c r="D1169" s="222"/>
      <c r="E1169" s="213"/>
      <c r="F1169" s="213"/>
      <c r="G1169" s="213"/>
      <c r="H1169" s="228"/>
      <c r="I1169" s="213"/>
      <c r="J1169" s="213"/>
      <c r="K1169" s="213"/>
      <c r="L1169" s="213"/>
      <c r="M1169" s="213"/>
      <c r="N1169" s="213"/>
      <c r="O1169" s="159"/>
      <c r="P1169" s="164"/>
      <c r="Q1169" s="159"/>
      <c r="R1169" s="159"/>
      <c r="S1169" s="164"/>
      <c r="T1169" s="159"/>
      <c r="U1169" s="159"/>
      <c r="V1169" s="164"/>
      <c r="W1169" s="159"/>
      <c r="X1169" s="159"/>
      <c r="Y1169" s="164"/>
      <c r="Z1169" s="159"/>
      <c r="AA1169" s="159"/>
      <c r="AB1169" s="164"/>
      <c r="AC1169" s="159"/>
      <c r="AD1169" s="159"/>
      <c r="AE1169" s="164"/>
      <c r="AF1169" s="159"/>
      <c r="AG1169" s="159"/>
      <c r="BI1169" s="159"/>
      <c r="BJ1169" s="159"/>
      <c r="BK1169" s="159"/>
      <c r="BL1169" s="159"/>
      <c r="BM1169" s="159"/>
      <c r="BN1169" s="159"/>
      <c r="BO1169" s="159"/>
      <c r="BP1169" s="159"/>
      <c r="BQ1169" s="159"/>
      <c r="CS1169" s="151"/>
      <c r="CT1169" s="159"/>
      <c r="CU1169" s="159"/>
      <c r="CV1169" s="159"/>
      <c r="CY1169" s="159"/>
      <c r="CZ1169" s="159"/>
      <c r="DA1169" s="170"/>
      <c r="DB1169" s="184"/>
      <c r="DC1169" s="170"/>
      <c r="DZ1169" s="234"/>
      <c r="EA1169" s="108"/>
    </row>
    <row r="1170" spans="1:131" hidden="1" x14ac:dyDescent="0.2">
      <c r="A1170" s="222"/>
      <c r="B1170" s="164"/>
      <c r="C1170" s="213"/>
      <c r="D1170" s="222"/>
      <c r="E1170" s="213"/>
      <c r="F1170" s="213"/>
      <c r="G1170" s="213"/>
      <c r="H1170" s="228"/>
      <c r="I1170" s="213"/>
      <c r="J1170" s="213"/>
      <c r="K1170" s="213"/>
      <c r="L1170" s="213"/>
      <c r="M1170" s="213"/>
      <c r="N1170" s="213"/>
      <c r="O1170" s="159"/>
      <c r="P1170" s="164"/>
      <c r="Q1170" s="159"/>
      <c r="R1170" s="159"/>
      <c r="S1170" s="164"/>
      <c r="T1170" s="159"/>
      <c r="U1170" s="159"/>
      <c r="V1170" s="164"/>
      <c r="W1170" s="159"/>
      <c r="X1170" s="159"/>
      <c r="Y1170" s="164"/>
      <c r="Z1170" s="159"/>
      <c r="AA1170" s="159"/>
      <c r="AB1170" s="164"/>
      <c r="AC1170" s="159"/>
      <c r="AD1170" s="159"/>
      <c r="AE1170" s="164"/>
      <c r="AF1170" s="159"/>
      <c r="AG1170" s="159"/>
      <c r="BI1170" s="159"/>
      <c r="BJ1170" s="159"/>
      <c r="BK1170" s="159"/>
      <c r="BL1170" s="159"/>
      <c r="BM1170" s="159"/>
      <c r="BN1170" s="159"/>
      <c r="BO1170" s="159"/>
      <c r="BP1170" s="159"/>
      <c r="BQ1170" s="159"/>
      <c r="CS1170" s="151"/>
      <c r="CT1170" s="159"/>
      <c r="CU1170" s="159"/>
      <c r="CV1170" s="159"/>
      <c r="CY1170" s="159"/>
      <c r="CZ1170" s="159"/>
      <c r="DA1170" s="170"/>
      <c r="DB1170" s="184"/>
      <c r="DC1170" s="170"/>
      <c r="DZ1170" s="234"/>
      <c r="EA1170" s="108"/>
    </row>
    <row r="1171" spans="1:131" hidden="1" x14ac:dyDescent="0.2">
      <c r="A1171" s="222"/>
      <c r="B1171" s="164"/>
      <c r="C1171" s="213"/>
      <c r="D1171" s="222"/>
      <c r="E1171" s="213"/>
      <c r="F1171" s="213"/>
      <c r="G1171" s="213"/>
      <c r="H1171" s="228"/>
      <c r="I1171" s="213"/>
      <c r="J1171" s="213"/>
      <c r="K1171" s="213"/>
      <c r="L1171" s="213"/>
      <c r="M1171" s="213"/>
      <c r="N1171" s="213"/>
      <c r="O1171" s="159"/>
      <c r="P1171" s="164"/>
      <c r="Q1171" s="159"/>
      <c r="R1171" s="159"/>
      <c r="S1171" s="164"/>
      <c r="T1171" s="159"/>
      <c r="U1171" s="159"/>
      <c r="V1171" s="164"/>
      <c r="W1171" s="159"/>
      <c r="X1171" s="159"/>
      <c r="Y1171" s="164"/>
      <c r="Z1171" s="159"/>
      <c r="AA1171" s="159"/>
      <c r="AB1171" s="164"/>
      <c r="AC1171" s="159"/>
      <c r="AD1171" s="159"/>
      <c r="AE1171" s="164"/>
      <c r="AF1171" s="159"/>
      <c r="AG1171" s="159"/>
      <c r="BI1171" s="159"/>
      <c r="BJ1171" s="159"/>
      <c r="BK1171" s="159"/>
      <c r="BL1171" s="159"/>
      <c r="BM1171" s="159"/>
      <c r="BN1171" s="159"/>
      <c r="BO1171" s="159"/>
      <c r="BP1171" s="159"/>
      <c r="BQ1171" s="159"/>
      <c r="CS1171" s="151"/>
      <c r="CT1171" s="159"/>
      <c r="CU1171" s="159"/>
      <c r="CV1171" s="159"/>
      <c r="CY1171" s="159"/>
      <c r="CZ1171" s="159"/>
      <c r="DA1171" s="170"/>
      <c r="DB1171" s="184"/>
      <c r="DC1171" s="170"/>
      <c r="DZ1171" s="234"/>
      <c r="EA1171" s="108"/>
    </row>
    <row r="1172" spans="1:131" hidden="1" x14ac:dyDescent="0.2">
      <c r="A1172" s="222"/>
      <c r="B1172" s="213"/>
      <c r="C1172" s="213"/>
      <c r="D1172" s="222"/>
      <c r="E1172" s="213"/>
      <c r="F1172" s="213"/>
      <c r="G1172" s="213"/>
      <c r="H1172" s="228"/>
      <c r="I1172" s="213"/>
      <c r="J1172" s="213"/>
      <c r="K1172" s="213"/>
      <c r="L1172" s="213"/>
      <c r="M1172" s="213"/>
      <c r="N1172" s="213"/>
      <c r="O1172" s="159"/>
      <c r="P1172" s="164"/>
      <c r="Q1172" s="159"/>
      <c r="R1172" s="159"/>
      <c r="S1172" s="164"/>
      <c r="T1172" s="159"/>
      <c r="U1172" s="159"/>
      <c r="V1172" s="164"/>
      <c r="W1172" s="159"/>
      <c r="X1172" s="159"/>
      <c r="Y1172" s="164"/>
      <c r="Z1172" s="159"/>
      <c r="AA1172" s="159"/>
      <c r="AB1172" s="164"/>
      <c r="AC1172" s="159"/>
      <c r="AD1172" s="159"/>
      <c r="AE1172" s="164"/>
      <c r="AF1172" s="159"/>
      <c r="AG1172" s="159"/>
      <c r="BI1172" s="159"/>
      <c r="BJ1172" s="159"/>
      <c r="BK1172" s="159"/>
      <c r="BL1172" s="159"/>
      <c r="BM1172" s="159"/>
      <c r="BN1172" s="159"/>
      <c r="BO1172" s="159"/>
      <c r="BP1172" s="159"/>
      <c r="BQ1172" s="159"/>
      <c r="CS1172" s="151"/>
      <c r="CT1172" s="159"/>
      <c r="CU1172" s="159"/>
      <c r="CV1172" s="159"/>
      <c r="CY1172" s="159"/>
      <c r="CZ1172" s="159"/>
      <c r="DA1172" s="170"/>
      <c r="DB1172" s="184"/>
      <c r="DC1172" s="170"/>
      <c r="DZ1172" s="234"/>
      <c r="EA1172" s="108"/>
    </row>
    <row r="1173" spans="1:131" hidden="1" x14ac:dyDescent="0.2">
      <c r="A1173" s="164"/>
      <c r="B1173" s="164"/>
      <c r="C1173" s="201"/>
      <c r="D1173" s="164"/>
      <c r="E1173" s="164"/>
      <c r="F1173" s="164"/>
      <c r="G1173" s="98"/>
      <c r="H1173" s="105"/>
      <c r="I1173" s="164"/>
      <c r="J1173" s="98"/>
      <c r="K1173" s="98"/>
      <c r="L1173" s="164"/>
      <c r="M1173" s="164"/>
      <c r="N1173" s="164"/>
      <c r="O1173" s="138"/>
      <c r="P1173" s="105"/>
      <c r="Q1173" s="169"/>
      <c r="R1173" s="160"/>
      <c r="S1173" s="105"/>
      <c r="T1173" s="160"/>
      <c r="U1173" s="160"/>
      <c r="V1173" s="105"/>
      <c r="W1173" s="160"/>
      <c r="X1173" s="160"/>
      <c r="Y1173" s="103"/>
      <c r="Z1173" s="160"/>
      <c r="AA1173" s="160"/>
      <c r="AB1173" s="164"/>
      <c r="AC1173" s="159"/>
      <c r="AD1173" s="159"/>
      <c r="AE1173" s="164"/>
      <c r="AF1173" s="159"/>
      <c r="AG1173" s="159"/>
      <c r="BI1173" s="157"/>
      <c r="BJ1173" s="157"/>
      <c r="BK1173" s="157"/>
      <c r="BL1173" s="138"/>
      <c r="BM1173" s="160"/>
      <c r="BN1173" s="176"/>
      <c r="BO1173" s="158"/>
      <c r="BP1173" s="160"/>
      <c r="BQ1173" s="172"/>
      <c r="CS1173" s="166"/>
      <c r="CT1173" s="168"/>
      <c r="CU1173" s="158"/>
      <c r="CV1173" s="158"/>
      <c r="CY1173" s="162"/>
      <c r="CZ1173" s="162"/>
      <c r="DA1173" s="170"/>
      <c r="DB1173" s="184"/>
      <c r="DC1173" s="170"/>
      <c r="DZ1173" s="159"/>
      <c r="EA1173" s="108"/>
    </row>
    <row r="1174" spans="1:131" hidden="1" x14ac:dyDescent="0.2">
      <c r="A1174" s="164"/>
      <c r="B1174" s="164"/>
      <c r="C1174" s="201"/>
      <c r="D1174" s="164"/>
      <c r="E1174" s="164"/>
      <c r="F1174" s="164"/>
      <c r="G1174" s="98"/>
      <c r="H1174" s="105"/>
      <c r="I1174" s="164"/>
      <c r="J1174" s="98"/>
      <c r="K1174" s="98"/>
      <c r="L1174" s="164"/>
      <c r="M1174" s="164"/>
      <c r="N1174" s="164"/>
      <c r="O1174" s="138"/>
      <c r="P1174" s="105"/>
      <c r="Q1174" s="169"/>
      <c r="R1174" s="160"/>
      <c r="S1174" s="105"/>
      <c r="T1174" s="160"/>
      <c r="U1174" s="160"/>
      <c r="V1174" s="105"/>
      <c r="W1174" s="160"/>
      <c r="X1174" s="160"/>
      <c r="Y1174" s="103"/>
      <c r="Z1174" s="160"/>
      <c r="AA1174" s="160"/>
      <c r="AB1174" s="164"/>
      <c r="AC1174" s="159"/>
      <c r="AD1174" s="159"/>
      <c r="AE1174" s="164"/>
      <c r="AF1174" s="159"/>
      <c r="AG1174" s="159"/>
      <c r="BI1174" s="162"/>
      <c r="BJ1174" s="158"/>
      <c r="BK1174" s="162"/>
      <c r="BL1174" s="138"/>
      <c r="BM1174" s="160"/>
      <c r="BN1174" s="176"/>
      <c r="BO1174" s="158"/>
      <c r="BP1174" s="160"/>
      <c r="BQ1174" s="172"/>
      <c r="CS1174" s="166"/>
      <c r="CT1174" s="167"/>
      <c r="CU1174" s="158"/>
      <c r="CV1174" s="158"/>
      <c r="CY1174" s="162"/>
      <c r="CZ1174" s="162"/>
      <c r="DA1174" s="170"/>
      <c r="DB1174" s="184"/>
      <c r="DC1174" s="170"/>
      <c r="DZ1174" s="159"/>
      <c r="EA1174" s="108"/>
    </row>
    <row r="1175" spans="1:131" ht="15" hidden="1" x14ac:dyDescent="0.2">
      <c r="A1175" s="257"/>
      <c r="B1175" s="164"/>
      <c r="C1175" s="201"/>
      <c r="D1175" s="108"/>
      <c r="E1175" s="164"/>
      <c r="F1175" s="164"/>
      <c r="G1175" s="98"/>
      <c r="H1175" s="105"/>
      <c r="I1175" s="164"/>
      <c r="J1175" s="98"/>
      <c r="K1175" s="98"/>
      <c r="L1175" s="164"/>
      <c r="M1175" s="164"/>
      <c r="N1175" s="164"/>
      <c r="O1175" s="138"/>
      <c r="P1175" s="105"/>
      <c r="Q1175" s="169"/>
      <c r="R1175" s="160"/>
      <c r="S1175" s="103"/>
      <c r="T1175" s="160"/>
      <c r="U1175" s="160"/>
      <c r="V1175" s="105"/>
      <c r="W1175" s="160"/>
      <c r="X1175" s="160"/>
      <c r="Y1175" s="103"/>
      <c r="Z1175" s="160"/>
      <c r="AA1175" s="160"/>
      <c r="AB1175" s="164"/>
      <c r="AC1175" s="159"/>
      <c r="AD1175" s="159"/>
      <c r="AE1175" s="164"/>
      <c r="AF1175" s="159"/>
      <c r="AG1175" s="159"/>
      <c r="BI1175" s="164"/>
      <c r="BJ1175" s="108"/>
      <c r="BK1175" s="158"/>
      <c r="BL1175" s="138"/>
      <c r="BM1175" s="160"/>
      <c r="BN1175" s="176"/>
      <c r="BO1175" s="158"/>
      <c r="BP1175" s="160"/>
      <c r="BQ1175" s="172"/>
      <c r="CS1175" s="166"/>
      <c r="CT1175" s="168"/>
      <c r="CU1175" s="158"/>
      <c r="CV1175" s="158"/>
      <c r="CY1175" s="246"/>
      <c r="CZ1175" s="246"/>
      <c r="DA1175" s="170"/>
      <c r="DB1175" s="184"/>
      <c r="DC1175" s="170"/>
      <c r="DZ1175" s="159"/>
      <c r="EA1175" s="108"/>
    </row>
    <row r="1176" spans="1:131" ht="15" hidden="1" x14ac:dyDescent="0.2">
      <c r="A1176" s="257"/>
      <c r="B1176" s="164"/>
      <c r="C1176" s="201"/>
      <c r="D1176" s="108"/>
      <c r="E1176" s="164"/>
      <c r="F1176" s="164"/>
      <c r="G1176" s="98"/>
      <c r="H1176" s="105"/>
      <c r="I1176" s="164"/>
      <c r="J1176" s="98"/>
      <c r="K1176" s="98"/>
      <c r="L1176" s="164"/>
      <c r="M1176" s="164"/>
      <c r="N1176" s="164"/>
      <c r="O1176" s="138"/>
      <c r="P1176" s="105"/>
      <c r="Q1176" s="169"/>
      <c r="R1176" s="160"/>
      <c r="S1176" s="105"/>
      <c r="T1176" s="160"/>
      <c r="U1176" s="160"/>
      <c r="V1176" s="103"/>
      <c r="W1176" s="160"/>
      <c r="X1176" s="160"/>
      <c r="Y1176" s="103"/>
      <c r="Z1176" s="160"/>
      <c r="AA1176" s="160"/>
      <c r="AB1176" s="164"/>
      <c r="AC1176" s="159"/>
      <c r="AD1176" s="159"/>
      <c r="AE1176" s="164"/>
      <c r="AF1176" s="159"/>
      <c r="AG1176" s="159"/>
      <c r="BI1176" s="157"/>
      <c r="BJ1176" s="158"/>
      <c r="BK1176" s="157"/>
      <c r="BL1176" s="138"/>
      <c r="BM1176" s="160"/>
      <c r="BN1176" s="176"/>
      <c r="BO1176" s="158"/>
      <c r="BP1176" s="160"/>
      <c r="BQ1176" s="172"/>
      <c r="CS1176" s="166"/>
      <c r="CT1176" s="168"/>
      <c r="CU1176" s="158"/>
      <c r="CV1176" s="158"/>
      <c r="CY1176" s="164"/>
      <c r="CZ1176" s="159"/>
      <c r="DA1176" s="170"/>
      <c r="DB1176" s="184"/>
      <c r="DC1176" s="170"/>
      <c r="DZ1176" s="159"/>
      <c r="EA1176" s="108"/>
    </row>
    <row r="1177" spans="1:131" hidden="1" x14ac:dyDescent="0.2">
      <c r="A1177" s="164"/>
      <c r="B1177" s="164"/>
      <c r="C1177" s="203"/>
      <c r="D1177" s="108"/>
      <c r="E1177" s="164"/>
      <c r="F1177" s="164"/>
      <c r="G1177" s="98"/>
      <c r="H1177" s="105"/>
      <c r="I1177" s="164"/>
      <c r="J1177" s="98"/>
      <c r="K1177" s="98"/>
      <c r="L1177" s="164"/>
      <c r="M1177" s="164"/>
      <c r="N1177" s="164"/>
      <c r="O1177" s="138"/>
      <c r="P1177" s="105"/>
      <c r="Q1177" s="169"/>
      <c r="R1177" s="160"/>
      <c r="S1177" s="105"/>
      <c r="T1177" s="160"/>
      <c r="U1177" s="160"/>
      <c r="V1177" s="105"/>
      <c r="W1177" s="160"/>
      <c r="X1177" s="160"/>
      <c r="Y1177" s="103"/>
      <c r="Z1177" s="160"/>
      <c r="AA1177" s="160"/>
      <c r="AB1177" s="164"/>
      <c r="AC1177" s="159"/>
      <c r="AD1177" s="159"/>
      <c r="AE1177" s="164"/>
      <c r="AF1177" s="159"/>
      <c r="AG1177" s="159"/>
      <c r="BI1177" s="158"/>
      <c r="BJ1177" s="159"/>
      <c r="BK1177" s="158"/>
      <c r="BL1177" s="138"/>
      <c r="BM1177" s="160"/>
      <c r="BN1177" s="176"/>
      <c r="BO1177" s="158"/>
      <c r="BP1177" s="160"/>
      <c r="BQ1177" s="172"/>
      <c r="CS1177" s="166"/>
      <c r="CT1177" s="168"/>
      <c r="CU1177" s="158"/>
      <c r="CV1177" s="158"/>
      <c r="CY1177" s="164"/>
      <c r="CZ1177" s="159"/>
      <c r="DA1177" s="170"/>
      <c r="DB1177" s="184"/>
      <c r="DC1177" s="170"/>
      <c r="DZ1177" s="159"/>
      <c r="EA1177" s="108"/>
    </row>
    <row r="1178" spans="1:131" ht="15" hidden="1" x14ac:dyDescent="0.2">
      <c r="A1178" s="257"/>
      <c r="B1178" s="164"/>
      <c r="C1178" s="203"/>
      <c r="D1178" s="164"/>
      <c r="E1178" s="164"/>
      <c r="F1178" s="164"/>
      <c r="G1178" s="98"/>
      <c r="H1178" s="105"/>
      <c r="I1178" s="164"/>
      <c r="J1178" s="98"/>
      <c r="K1178" s="98"/>
      <c r="L1178" s="164"/>
      <c r="M1178" s="164"/>
      <c r="N1178" s="164"/>
      <c r="O1178" s="138"/>
      <c r="P1178" s="105"/>
      <c r="Q1178" s="169"/>
      <c r="R1178" s="160"/>
      <c r="S1178" s="105"/>
      <c r="T1178" s="160"/>
      <c r="U1178" s="160"/>
      <c r="V1178" s="105"/>
      <c r="W1178" s="160"/>
      <c r="X1178" s="160"/>
      <c r="Y1178" s="103"/>
      <c r="Z1178" s="160"/>
      <c r="AA1178" s="160"/>
      <c r="AB1178" s="164"/>
      <c r="AC1178" s="159"/>
      <c r="AD1178" s="159"/>
      <c r="AE1178" s="164"/>
      <c r="AF1178" s="159"/>
      <c r="AG1178" s="159"/>
      <c r="BI1178" s="158"/>
      <c r="BJ1178" s="163"/>
      <c r="BK1178" s="158"/>
      <c r="BL1178" s="138"/>
      <c r="BM1178" s="160"/>
      <c r="BN1178" s="176"/>
      <c r="BO1178" s="158"/>
      <c r="BP1178" s="160"/>
      <c r="BQ1178" s="172"/>
      <c r="CS1178" s="166"/>
      <c r="CT1178" s="168"/>
      <c r="CU1178" s="158"/>
      <c r="CV1178" s="158"/>
      <c r="CY1178" s="164"/>
      <c r="CZ1178" s="159"/>
      <c r="DA1178" s="170"/>
      <c r="DB1178" s="184"/>
      <c r="DC1178" s="170"/>
      <c r="DZ1178" s="159"/>
      <c r="EA1178" s="108"/>
    </row>
    <row r="1179" spans="1:131" hidden="1" x14ac:dyDescent="0.2">
      <c r="A1179" s="164"/>
      <c r="B1179" s="164"/>
      <c r="C1179" s="201"/>
      <c r="D1179" s="164"/>
      <c r="E1179" s="164"/>
      <c r="F1179" s="164"/>
      <c r="G1179" s="98"/>
      <c r="H1179" s="105"/>
      <c r="I1179" s="164"/>
      <c r="J1179" s="98"/>
      <c r="K1179" s="98"/>
      <c r="L1179" s="164"/>
      <c r="M1179" s="164"/>
      <c r="N1179" s="164"/>
      <c r="O1179" s="138"/>
      <c r="P1179" s="105"/>
      <c r="Q1179" s="169"/>
      <c r="R1179" s="160"/>
      <c r="S1179" s="105"/>
      <c r="T1179" s="160"/>
      <c r="U1179" s="160"/>
      <c r="V1179" s="103"/>
      <c r="W1179" s="160"/>
      <c r="X1179" s="160"/>
      <c r="Y1179" s="103"/>
      <c r="Z1179" s="160"/>
      <c r="AA1179" s="160"/>
      <c r="AB1179" s="164"/>
      <c r="AC1179" s="159"/>
      <c r="AD1179" s="159"/>
      <c r="AE1179" s="164"/>
      <c r="AF1179" s="159"/>
      <c r="AG1179" s="159"/>
      <c r="BI1179" s="162"/>
      <c r="BJ1179" s="158"/>
      <c r="BK1179" s="162"/>
      <c r="BL1179" s="138"/>
      <c r="BM1179" s="160"/>
      <c r="BN1179" s="176"/>
      <c r="BO1179" s="158"/>
      <c r="BP1179" s="160"/>
      <c r="BQ1179" s="172"/>
      <c r="CS1179" s="179"/>
      <c r="CT1179" s="167"/>
      <c r="CU1179" s="158"/>
      <c r="CV1179" s="158"/>
      <c r="CY1179" s="246"/>
      <c r="CZ1179" s="246"/>
      <c r="DA1179" s="170"/>
      <c r="DB1179" s="184"/>
      <c r="DC1179" s="170"/>
      <c r="DZ1179" s="159"/>
      <c r="EA1179" s="108"/>
    </row>
    <row r="1180" spans="1:131" ht="15" hidden="1" x14ac:dyDescent="0.2">
      <c r="A1180" s="257"/>
      <c r="B1180" s="164"/>
      <c r="C1180" s="203"/>
      <c r="D1180" s="164"/>
      <c r="E1180" s="164"/>
      <c r="F1180" s="164"/>
      <c r="G1180" s="98"/>
      <c r="H1180" s="105"/>
      <c r="I1180" s="164"/>
      <c r="J1180" s="98"/>
      <c r="K1180" s="98"/>
      <c r="L1180" s="164"/>
      <c r="M1180" s="164"/>
      <c r="N1180" s="164"/>
      <c r="O1180" s="138"/>
      <c r="P1180" s="105"/>
      <c r="Q1180" s="169"/>
      <c r="R1180" s="160"/>
      <c r="S1180" s="105"/>
      <c r="T1180" s="160"/>
      <c r="U1180" s="160"/>
      <c r="V1180" s="105"/>
      <c r="W1180" s="160"/>
      <c r="X1180" s="160"/>
      <c r="Y1180" s="103"/>
      <c r="Z1180" s="160"/>
      <c r="AA1180" s="160"/>
      <c r="AB1180" s="164"/>
      <c r="AC1180" s="159"/>
      <c r="AD1180" s="159"/>
      <c r="AE1180" s="164"/>
      <c r="AF1180" s="159"/>
      <c r="AG1180" s="159"/>
      <c r="BI1180" s="157"/>
      <c r="BJ1180" s="157"/>
      <c r="BK1180" s="157"/>
      <c r="BL1180" s="138"/>
      <c r="BM1180" s="160"/>
      <c r="BN1180" s="176"/>
      <c r="BO1180" s="158"/>
      <c r="BP1180" s="160"/>
      <c r="BQ1180" s="172"/>
      <c r="CS1180" s="166"/>
      <c r="CT1180" s="168"/>
      <c r="CU1180" s="158"/>
      <c r="CV1180" s="158"/>
      <c r="CY1180" s="164"/>
      <c r="CZ1180" s="159"/>
      <c r="DA1180" s="170"/>
      <c r="DB1180" s="184"/>
      <c r="DC1180" s="170"/>
      <c r="DZ1180" s="159"/>
      <c r="EA1180" s="108"/>
    </row>
    <row r="1181" spans="1:131" hidden="1" x14ac:dyDescent="0.2">
      <c r="A1181" s="164"/>
      <c r="B1181" s="164"/>
      <c r="C1181" s="201"/>
      <c r="D1181" s="164"/>
      <c r="E1181" s="164"/>
      <c r="F1181" s="164"/>
      <c r="G1181" s="98"/>
      <c r="H1181" s="105"/>
      <c r="I1181" s="164"/>
      <c r="J1181" s="98"/>
      <c r="K1181" s="98"/>
      <c r="L1181" s="164"/>
      <c r="M1181" s="164"/>
      <c r="N1181" s="164"/>
      <c r="O1181" s="138"/>
      <c r="P1181" s="105"/>
      <c r="Q1181" s="169"/>
      <c r="R1181" s="160"/>
      <c r="S1181" s="105"/>
      <c r="T1181" s="160"/>
      <c r="U1181" s="160"/>
      <c r="V1181" s="105"/>
      <c r="W1181" s="160"/>
      <c r="X1181" s="160"/>
      <c r="Y1181" s="103"/>
      <c r="Z1181" s="160"/>
      <c r="AA1181" s="160"/>
      <c r="AB1181" s="164"/>
      <c r="AC1181" s="159"/>
      <c r="AD1181" s="159"/>
      <c r="AE1181" s="164"/>
      <c r="AF1181" s="159"/>
      <c r="AG1181" s="159"/>
      <c r="BI1181" s="162"/>
      <c r="BJ1181" s="158"/>
      <c r="BK1181" s="162"/>
      <c r="BL1181" s="138"/>
      <c r="BM1181" s="160"/>
      <c r="BN1181" s="176"/>
      <c r="BO1181" s="158"/>
      <c r="BP1181" s="160"/>
      <c r="BQ1181" s="172"/>
      <c r="CS1181" s="166"/>
      <c r="CT1181" s="167"/>
      <c r="CU1181" s="158"/>
      <c r="CV1181" s="158"/>
      <c r="CY1181" s="162"/>
      <c r="CZ1181" s="162"/>
      <c r="DA1181" s="170"/>
      <c r="DB1181" s="184"/>
      <c r="DC1181" s="170"/>
      <c r="DZ1181" s="159"/>
      <c r="EA1181" s="108"/>
    </row>
    <row r="1182" spans="1:131" hidden="1" x14ac:dyDescent="0.2">
      <c r="A1182" s="164"/>
      <c r="B1182" s="164"/>
      <c r="C1182" s="203"/>
      <c r="D1182" s="108"/>
      <c r="E1182" s="164"/>
      <c r="F1182" s="164"/>
      <c r="G1182" s="98"/>
      <c r="H1182" s="105"/>
      <c r="I1182" s="164"/>
      <c r="J1182" s="98"/>
      <c r="K1182" s="98"/>
      <c r="L1182" s="164"/>
      <c r="M1182" s="164"/>
      <c r="N1182" s="164"/>
      <c r="O1182" s="138"/>
      <c r="P1182" s="105"/>
      <c r="Q1182" s="169"/>
      <c r="R1182" s="160"/>
      <c r="S1182" s="105"/>
      <c r="T1182" s="160"/>
      <c r="U1182" s="160"/>
      <c r="V1182" s="103"/>
      <c r="W1182" s="160"/>
      <c r="X1182" s="160"/>
      <c r="Y1182" s="103"/>
      <c r="Z1182" s="160"/>
      <c r="AA1182" s="160"/>
      <c r="AB1182" s="164"/>
      <c r="AC1182" s="159"/>
      <c r="AD1182" s="159"/>
      <c r="AE1182" s="164"/>
      <c r="AF1182" s="159"/>
      <c r="AG1182" s="159"/>
      <c r="BI1182" s="157"/>
      <c r="BJ1182" s="157"/>
      <c r="BK1182" s="157"/>
      <c r="BL1182" s="138"/>
      <c r="BM1182" s="160"/>
      <c r="BN1182" s="176"/>
      <c r="BO1182" s="158"/>
      <c r="BP1182" s="160"/>
      <c r="BQ1182" s="172"/>
      <c r="CS1182" s="166"/>
      <c r="CT1182" s="168"/>
      <c r="CU1182" s="158"/>
      <c r="CV1182" s="158"/>
      <c r="CY1182" s="246"/>
      <c r="CZ1182" s="246"/>
      <c r="DA1182" s="170"/>
      <c r="DB1182" s="184"/>
      <c r="DC1182" s="170"/>
      <c r="DZ1182" s="159"/>
      <c r="EA1182" s="108"/>
    </row>
    <row r="1183" spans="1:131" hidden="1" x14ac:dyDescent="0.2">
      <c r="A1183" s="222"/>
      <c r="B1183" s="164"/>
      <c r="C1183" s="213"/>
      <c r="D1183" s="222"/>
      <c r="E1183" s="213"/>
      <c r="F1183" s="213"/>
      <c r="G1183" s="213"/>
      <c r="H1183" s="228"/>
      <c r="I1183" s="213"/>
      <c r="J1183" s="213"/>
      <c r="K1183" s="213"/>
      <c r="L1183" s="213"/>
      <c r="M1183" s="213"/>
      <c r="N1183" s="213"/>
      <c r="O1183" s="159"/>
      <c r="P1183" s="164"/>
      <c r="Q1183" s="159"/>
      <c r="R1183" s="159"/>
      <c r="S1183" s="164"/>
      <c r="T1183" s="159"/>
      <c r="U1183" s="159"/>
      <c r="V1183" s="164"/>
      <c r="W1183" s="159"/>
      <c r="X1183" s="159"/>
      <c r="Y1183" s="164"/>
      <c r="Z1183" s="159"/>
      <c r="AA1183" s="159"/>
      <c r="AB1183" s="164"/>
      <c r="AC1183" s="159"/>
      <c r="AD1183" s="159"/>
      <c r="AE1183" s="164"/>
      <c r="AF1183" s="159"/>
      <c r="AG1183" s="159"/>
      <c r="BI1183" s="159"/>
      <c r="BJ1183" s="159"/>
      <c r="BK1183" s="159"/>
      <c r="BL1183" s="185"/>
      <c r="BM1183" s="185"/>
      <c r="BN1183" s="185"/>
      <c r="BO1183" s="185"/>
      <c r="BP1183" s="185"/>
      <c r="BQ1183" s="185"/>
      <c r="CS1183" s="151"/>
      <c r="CT1183" s="159"/>
      <c r="CU1183" s="185"/>
      <c r="CV1183" s="185"/>
      <c r="CY1183" s="159"/>
      <c r="CZ1183" s="159"/>
      <c r="DA1183" s="170"/>
      <c r="DB1183" s="184"/>
      <c r="DC1183" s="170"/>
      <c r="DZ1183" s="234"/>
      <c r="EA1183" s="108"/>
    </row>
    <row r="1184" spans="1:131" hidden="1" x14ac:dyDescent="0.2">
      <c r="A1184" s="222"/>
      <c r="B1184" s="164"/>
      <c r="C1184" s="213"/>
      <c r="D1184" s="222"/>
      <c r="E1184" s="213"/>
      <c r="F1184" s="213"/>
      <c r="G1184" s="213"/>
      <c r="H1184" s="228"/>
      <c r="I1184" s="213"/>
      <c r="J1184" s="213"/>
      <c r="K1184" s="213"/>
      <c r="L1184" s="213"/>
      <c r="M1184" s="213"/>
      <c r="N1184" s="213"/>
      <c r="O1184" s="159"/>
      <c r="P1184" s="164"/>
      <c r="Q1184" s="159"/>
      <c r="R1184" s="159"/>
      <c r="S1184" s="164"/>
      <c r="T1184" s="159"/>
      <c r="U1184" s="159"/>
      <c r="V1184" s="164"/>
      <c r="W1184" s="159"/>
      <c r="X1184" s="159"/>
      <c r="Y1184" s="164"/>
      <c r="Z1184" s="159"/>
      <c r="AA1184" s="159"/>
      <c r="AB1184" s="164"/>
      <c r="AC1184" s="159"/>
      <c r="AD1184" s="159"/>
      <c r="AE1184" s="164"/>
      <c r="AF1184" s="159"/>
      <c r="AG1184" s="159"/>
      <c r="BI1184" s="159"/>
      <c r="BJ1184" s="159"/>
      <c r="BK1184" s="159"/>
      <c r="BL1184" s="159"/>
      <c r="BM1184" s="159"/>
      <c r="BN1184" s="159"/>
      <c r="BO1184" s="159"/>
      <c r="BP1184" s="159"/>
      <c r="BQ1184" s="159"/>
      <c r="CS1184" s="151"/>
      <c r="CT1184" s="159"/>
      <c r="CU1184" s="159"/>
      <c r="CV1184" s="159"/>
      <c r="CY1184" s="159"/>
      <c r="CZ1184" s="159"/>
      <c r="DA1184" s="170"/>
      <c r="DB1184" s="184"/>
      <c r="DC1184" s="170"/>
      <c r="DZ1184" s="234"/>
      <c r="EA1184" s="108"/>
    </row>
    <row r="1185" spans="1:131" hidden="1" x14ac:dyDescent="0.2">
      <c r="A1185" s="222"/>
      <c r="B1185" s="164"/>
      <c r="C1185" s="213"/>
      <c r="D1185" s="222"/>
      <c r="E1185" s="213"/>
      <c r="F1185" s="213"/>
      <c r="G1185" s="213"/>
      <c r="H1185" s="228"/>
      <c r="I1185" s="213"/>
      <c r="J1185" s="213"/>
      <c r="K1185" s="213"/>
      <c r="L1185" s="213"/>
      <c r="M1185" s="213"/>
      <c r="N1185" s="213"/>
      <c r="O1185" s="159"/>
      <c r="P1185" s="164"/>
      <c r="Q1185" s="159"/>
      <c r="R1185" s="159"/>
      <c r="S1185" s="164"/>
      <c r="T1185" s="159"/>
      <c r="U1185" s="159"/>
      <c r="V1185" s="164"/>
      <c r="W1185" s="159"/>
      <c r="X1185" s="159"/>
      <c r="Y1185" s="164"/>
      <c r="Z1185" s="159"/>
      <c r="AA1185" s="159"/>
      <c r="AB1185" s="164"/>
      <c r="AC1185" s="159"/>
      <c r="AD1185" s="159"/>
      <c r="AE1185" s="164"/>
      <c r="AF1185" s="159"/>
      <c r="AG1185" s="159"/>
      <c r="BI1185" s="159"/>
      <c r="BJ1185" s="159"/>
      <c r="BK1185" s="159"/>
      <c r="BL1185" s="159"/>
      <c r="BM1185" s="159"/>
      <c r="BN1185" s="159"/>
      <c r="BO1185" s="159"/>
      <c r="BP1185" s="159"/>
      <c r="BQ1185" s="159"/>
      <c r="CS1185" s="151"/>
      <c r="CT1185" s="159"/>
      <c r="CU1185" s="159"/>
      <c r="CV1185" s="159"/>
      <c r="CY1185" s="159"/>
      <c r="CZ1185" s="159"/>
      <c r="DA1185" s="170"/>
      <c r="DB1185" s="184"/>
      <c r="DC1185" s="170"/>
      <c r="DZ1185" s="234"/>
      <c r="EA1185" s="108"/>
    </row>
    <row r="1186" spans="1:131" hidden="1" x14ac:dyDescent="0.2">
      <c r="A1186" s="222"/>
      <c r="B1186" s="164"/>
      <c r="C1186" s="213"/>
      <c r="D1186" s="222"/>
      <c r="E1186" s="213"/>
      <c r="F1186" s="213"/>
      <c r="G1186" s="213"/>
      <c r="H1186" s="228"/>
      <c r="I1186" s="213"/>
      <c r="J1186" s="213"/>
      <c r="K1186" s="213"/>
      <c r="L1186" s="213"/>
      <c r="M1186" s="213"/>
      <c r="N1186" s="213"/>
      <c r="O1186" s="159"/>
      <c r="P1186" s="164"/>
      <c r="Q1186" s="159"/>
      <c r="R1186" s="159"/>
      <c r="S1186" s="164"/>
      <c r="T1186" s="159"/>
      <c r="U1186" s="159"/>
      <c r="V1186" s="164"/>
      <c r="W1186" s="159"/>
      <c r="X1186" s="159"/>
      <c r="Y1186" s="164"/>
      <c r="Z1186" s="159"/>
      <c r="AA1186" s="159"/>
      <c r="AB1186" s="164"/>
      <c r="AC1186" s="159"/>
      <c r="AD1186" s="159"/>
      <c r="AE1186" s="164"/>
      <c r="AF1186" s="159"/>
      <c r="AG1186" s="159"/>
      <c r="BI1186" s="159"/>
      <c r="BJ1186" s="159"/>
      <c r="BK1186" s="159"/>
      <c r="BL1186" s="159"/>
      <c r="BM1186" s="159"/>
      <c r="BN1186" s="159"/>
      <c r="BO1186" s="159"/>
      <c r="BP1186" s="159"/>
      <c r="BQ1186" s="159"/>
      <c r="CS1186" s="151"/>
      <c r="CT1186" s="159"/>
      <c r="CU1186" s="159"/>
      <c r="CV1186" s="159"/>
      <c r="CY1186" s="159"/>
      <c r="CZ1186" s="159"/>
      <c r="DA1186" s="170"/>
      <c r="DB1186" s="184"/>
      <c r="DC1186" s="170"/>
      <c r="DZ1186" s="234"/>
      <c r="EA1186" s="108"/>
    </row>
    <row r="1187" spans="1:131" hidden="1" x14ac:dyDescent="0.2">
      <c r="A1187" s="222"/>
      <c r="B1187" s="164"/>
      <c r="C1187" s="213"/>
      <c r="D1187" s="222"/>
      <c r="E1187" s="213"/>
      <c r="F1187" s="213"/>
      <c r="G1187" s="213"/>
      <c r="H1187" s="228"/>
      <c r="I1187" s="213"/>
      <c r="J1187" s="213"/>
      <c r="K1187" s="213"/>
      <c r="L1187" s="213"/>
      <c r="M1187" s="213"/>
      <c r="N1187" s="213"/>
      <c r="O1187" s="159"/>
      <c r="P1187" s="164"/>
      <c r="Q1187" s="159"/>
      <c r="R1187" s="159"/>
      <c r="S1187" s="164"/>
      <c r="T1187" s="159"/>
      <c r="U1187" s="159"/>
      <c r="V1187" s="164"/>
      <c r="W1187" s="159"/>
      <c r="X1187" s="159"/>
      <c r="Y1187" s="164"/>
      <c r="Z1187" s="159"/>
      <c r="AA1187" s="159"/>
      <c r="AB1187" s="164"/>
      <c r="AC1187" s="159"/>
      <c r="AD1187" s="159"/>
      <c r="AE1187" s="164"/>
      <c r="AF1187" s="159"/>
      <c r="AG1187" s="159"/>
      <c r="BI1187" s="159"/>
      <c r="BJ1187" s="159"/>
      <c r="BK1187" s="159"/>
      <c r="BL1187" s="159"/>
      <c r="BM1187" s="159"/>
      <c r="BN1187" s="159"/>
      <c r="BO1187" s="159"/>
      <c r="BP1187" s="159"/>
      <c r="BQ1187" s="159"/>
      <c r="CS1187" s="151"/>
      <c r="CT1187" s="159"/>
      <c r="CU1187" s="159"/>
      <c r="CV1187" s="159"/>
      <c r="CY1187" s="159"/>
      <c r="CZ1187" s="159"/>
      <c r="DA1187" s="170"/>
      <c r="DB1187" s="184"/>
      <c r="DC1187" s="170"/>
      <c r="DZ1187" s="234"/>
      <c r="EA1187" s="108"/>
    </row>
    <row r="1188" spans="1:131" hidden="1" x14ac:dyDescent="0.2">
      <c r="A1188" s="222"/>
      <c r="B1188" s="213"/>
      <c r="C1188" s="213"/>
      <c r="D1188" s="222"/>
      <c r="E1188" s="213"/>
      <c r="F1188" s="213"/>
      <c r="G1188" s="213"/>
      <c r="H1188" s="228"/>
      <c r="I1188" s="213"/>
      <c r="J1188" s="213"/>
      <c r="K1188" s="213"/>
      <c r="L1188" s="213"/>
      <c r="M1188" s="213"/>
      <c r="N1188" s="213"/>
      <c r="O1188" s="159"/>
      <c r="P1188" s="164"/>
      <c r="Q1188" s="159"/>
      <c r="R1188" s="159"/>
      <c r="S1188" s="164"/>
      <c r="T1188" s="159"/>
      <c r="U1188" s="159"/>
      <c r="V1188" s="164"/>
      <c r="W1188" s="159"/>
      <c r="X1188" s="159"/>
      <c r="Y1188" s="164"/>
      <c r="Z1188" s="159"/>
      <c r="AA1188" s="159"/>
      <c r="AB1188" s="164"/>
      <c r="AC1188" s="159"/>
      <c r="AD1188" s="159"/>
      <c r="AE1188" s="164"/>
      <c r="AF1188" s="159"/>
      <c r="AG1188" s="159"/>
      <c r="BI1188" s="159"/>
      <c r="BJ1188" s="159"/>
      <c r="BK1188" s="159"/>
      <c r="BL1188" s="159"/>
      <c r="BM1188" s="159"/>
      <c r="BN1188" s="159"/>
      <c r="BO1188" s="159"/>
      <c r="BP1188" s="159"/>
      <c r="BQ1188" s="159"/>
      <c r="CS1188" s="151"/>
      <c r="CT1188" s="159"/>
      <c r="CU1188" s="159"/>
      <c r="CV1188" s="159"/>
      <c r="CY1188" s="159"/>
      <c r="CZ1188" s="159"/>
      <c r="DA1188" s="170"/>
      <c r="DB1188" s="184"/>
      <c r="DC1188" s="170"/>
      <c r="DZ1188" s="234"/>
      <c r="EA1188" s="108"/>
    </row>
    <row r="1189" spans="1:131" hidden="1" x14ac:dyDescent="0.2">
      <c r="A1189" s="164"/>
      <c r="B1189" s="213"/>
      <c r="C1189" s="201"/>
      <c r="D1189" s="164"/>
      <c r="E1189" s="164"/>
      <c r="F1189" s="164"/>
      <c r="G1189" s="98"/>
      <c r="H1189" s="105"/>
      <c r="I1189" s="164"/>
      <c r="J1189" s="98"/>
      <c r="K1189" s="98"/>
      <c r="L1189" s="164"/>
      <c r="M1189" s="164"/>
      <c r="N1189" s="164"/>
      <c r="O1189" s="236"/>
      <c r="P1189" s="105"/>
      <c r="Q1189" s="252"/>
      <c r="R1189" s="160"/>
      <c r="S1189" s="105"/>
      <c r="T1189" s="160"/>
      <c r="U1189" s="160"/>
      <c r="V1189" s="105"/>
      <c r="W1189" s="160"/>
      <c r="X1189" s="160"/>
      <c r="Y1189" s="103"/>
      <c r="Z1189" s="160"/>
      <c r="AA1189" s="160"/>
      <c r="AB1189" s="164"/>
      <c r="AC1189" s="159"/>
      <c r="AD1189" s="159"/>
      <c r="AE1189" s="164"/>
      <c r="AF1189" s="159"/>
      <c r="AG1189" s="159"/>
      <c r="BI1189" s="191"/>
      <c r="BJ1189" s="191"/>
      <c r="BK1189" s="191"/>
      <c r="BL1189" s="236"/>
      <c r="BM1189" s="253"/>
      <c r="BN1189" s="254"/>
      <c r="BO1189" s="178"/>
      <c r="BP1189" s="253"/>
      <c r="BQ1189" s="255"/>
      <c r="CS1189" s="195"/>
      <c r="CT1189" s="152"/>
      <c r="CU1189" s="178"/>
      <c r="CV1189" s="178"/>
      <c r="CY1189" s="256"/>
      <c r="CZ1189" s="256"/>
      <c r="DA1189" s="170"/>
      <c r="DB1189" s="184"/>
      <c r="DC1189" s="170"/>
      <c r="DZ1189" s="222"/>
      <c r="EA1189" s="108"/>
    </row>
    <row r="1190" spans="1:131" hidden="1" x14ac:dyDescent="0.2">
      <c r="A1190" s="164"/>
      <c r="B1190" s="164"/>
      <c r="C1190" s="201"/>
      <c r="D1190" s="164"/>
      <c r="E1190" s="164"/>
      <c r="F1190" s="164"/>
      <c r="G1190" s="98"/>
      <c r="H1190" s="105"/>
      <c r="I1190" s="164"/>
      <c r="J1190" s="98"/>
      <c r="K1190" s="98"/>
      <c r="L1190" s="164"/>
      <c r="M1190" s="164"/>
      <c r="N1190" s="164"/>
      <c r="O1190" s="236"/>
      <c r="P1190" s="105"/>
      <c r="Q1190" s="252"/>
      <c r="R1190" s="160"/>
      <c r="S1190" s="105"/>
      <c r="T1190" s="160"/>
      <c r="U1190" s="160"/>
      <c r="V1190" s="105"/>
      <c r="W1190" s="160"/>
      <c r="X1190" s="160"/>
      <c r="Y1190" s="103"/>
      <c r="Z1190" s="160"/>
      <c r="AA1190" s="160"/>
      <c r="AB1190" s="164"/>
      <c r="AC1190" s="159"/>
      <c r="AD1190" s="159"/>
      <c r="AE1190" s="164"/>
      <c r="AF1190" s="159"/>
      <c r="AG1190" s="159"/>
      <c r="BI1190" s="165"/>
      <c r="BJ1190" s="157"/>
      <c r="BK1190" s="165"/>
      <c r="BL1190" s="236"/>
      <c r="BM1190" s="253"/>
      <c r="BN1190" s="254"/>
      <c r="BO1190" s="178"/>
      <c r="BP1190" s="253"/>
      <c r="BQ1190" s="255"/>
      <c r="CS1190" s="166"/>
      <c r="CT1190" s="167"/>
      <c r="CU1190" s="178"/>
      <c r="CV1190" s="178"/>
      <c r="CY1190" s="164"/>
      <c r="CZ1190" s="159"/>
      <c r="DA1190" s="170"/>
      <c r="DB1190" s="184"/>
      <c r="DC1190" s="170"/>
      <c r="DZ1190" s="159"/>
      <c r="EA1190" s="108"/>
    </row>
    <row r="1191" spans="1:131" hidden="1" x14ac:dyDescent="0.2">
      <c r="A1191" s="164"/>
      <c r="B1191" s="164"/>
      <c r="C1191" s="203"/>
      <c r="D1191" s="164"/>
      <c r="E1191" s="164"/>
      <c r="F1191" s="164"/>
      <c r="G1191" s="98"/>
      <c r="H1191" s="105"/>
      <c r="I1191" s="164"/>
      <c r="J1191" s="98"/>
      <c r="K1191" s="98"/>
      <c r="L1191" s="164"/>
      <c r="M1191" s="164"/>
      <c r="N1191" s="164"/>
      <c r="O1191" s="236"/>
      <c r="P1191" s="105"/>
      <c r="Q1191" s="252"/>
      <c r="R1191" s="160"/>
      <c r="S1191" s="105"/>
      <c r="T1191" s="160"/>
      <c r="U1191" s="160"/>
      <c r="V1191" s="105"/>
      <c r="W1191" s="160"/>
      <c r="X1191" s="160"/>
      <c r="Y1191" s="103"/>
      <c r="Z1191" s="160"/>
      <c r="AA1191" s="160"/>
      <c r="AB1191" s="164"/>
      <c r="AC1191" s="159"/>
      <c r="AD1191" s="159"/>
      <c r="AE1191" s="164"/>
      <c r="AF1191" s="159"/>
      <c r="AG1191" s="159"/>
      <c r="BI1191" s="157"/>
      <c r="BJ1191" s="158"/>
      <c r="BK1191" s="157"/>
      <c r="BL1191" s="236"/>
      <c r="BM1191" s="253"/>
      <c r="BN1191" s="254"/>
      <c r="BO1191" s="178"/>
      <c r="BP1191" s="253"/>
      <c r="BQ1191" s="255"/>
      <c r="CS1191" s="166"/>
      <c r="CT1191" s="168"/>
      <c r="CU1191" s="178"/>
      <c r="CV1191" s="178"/>
      <c r="CY1191" s="246"/>
      <c r="CZ1191" s="246"/>
      <c r="DA1191" s="170"/>
      <c r="DB1191" s="184"/>
      <c r="DC1191" s="170"/>
      <c r="DZ1191" s="159"/>
      <c r="EA1191" s="108"/>
    </row>
    <row r="1192" spans="1:131" hidden="1" x14ac:dyDescent="0.2">
      <c r="A1192" s="222"/>
      <c r="B1192" s="164"/>
      <c r="C1192" s="213"/>
      <c r="D1192" s="222"/>
      <c r="E1192" s="213"/>
      <c r="F1192" s="213"/>
      <c r="G1192" s="213"/>
      <c r="H1192" s="228"/>
      <c r="I1192" s="213"/>
      <c r="J1192" s="213"/>
      <c r="K1192" s="213"/>
      <c r="L1192" s="213"/>
      <c r="M1192" s="213"/>
      <c r="N1192" s="213"/>
      <c r="O1192" s="159"/>
      <c r="P1192" s="164"/>
      <c r="Q1192" s="159"/>
      <c r="R1192" s="159"/>
      <c r="S1192" s="164"/>
      <c r="T1192" s="159"/>
      <c r="U1192" s="159"/>
      <c r="V1192" s="164"/>
      <c r="W1192" s="159"/>
      <c r="X1192" s="159"/>
      <c r="Y1192" s="164"/>
      <c r="Z1192" s="159"/>
      <c r="AA1192" s="159"/>
      <c r="AB1192" s="164"/>
      <c r="AC1192" s="159"/>
      <c r="AD1192" s="159"/>
      <c r="AE1192" s="164"/>
      <c r="AF1192" s="159"/>
      <c r="AG1192" s="159"/>
      <c r="BI1192" s="159"/>
      <c r="BJ1192" s="159"/>
      <c r="BK1192" s="159"/>
      <c r="BL1192" s="159"/>
      <c r="BM1192" s="159"/>
      <c r="BN1192" s="159"/>
      <c r="BO1192" s="159"/>
      <c r="BP1192" s="159"/>
      <c r="BQ1192" s="159"/>
      <c r="CS1192" s="166"/>
      <c r="CT1192" s="167"/>
      <c r="CU1192" s="158"/>
      <c r="CV1192" s="158"/>
      <c r="CY1192" s="162"/>
      <c r="CZ1192" s="162"/>
      <c r="DA1192" s="170"/>
      <c r="DB1192" s="184"/>
      <c r="DC1192" s="170"/>
      <c r="DZ1192" s="159"/>
      <c r="EA1192" s="108"/>
    </row>
    <row r="1193" spans="1:131" hidden="1" x14ac:dyDescent="0.2">
      <c r="A1193" s="222"/>
      <c r="B1193" s="164"/>
      <c r="C1193" s="213"/>
      <c r="D1193" s="222"/>
      <c r="E1193" s="213"/>
      <c r="F1193" s="213"/>
      <c r="G1193" s="213"/>
      <c r="H1193" s="228"/>
      <c r="I1193" s="213"/>
      <c r="J1193" s="213"/>
      <c r="K1193" s="213"/>
      <c r="L1193" s="213"/>
      <c r="M1193" s="213"/>
      <c r="N1193" s="213"/>
      <c r="O1193" s="159"/>
      <c r="P1193" s="164"/>
      <c r="Q1193" s="159"/>
      <c r="R1193" s="159"/>
      <c r="S1193" s="164"/>
      <c r="T1193" s="159"/>
      <c r="U1193" s="159"/>
      <c r="V1193" s="164"/>
      <c r="W1193" s="159"/>
      <c r="X1193" s="159"/>
      <c r="Y1193" s="164"/>
      <c r="Z1193" s="159"/>
      <c r="AA1193" s="159"/>
      <c r="AB1193" s="164"/>
      <c r="AC1193" s="159"/>
      <c r="AD1193" s="159"/>
      <c r="AE1193" s="164"/>
      <c r="AF1193" s="159"/>
      <c r="AG1193" s="159"/>
      <c r="BI1193" s="159"/>
      <c r="BJ1193" s="159"/>
      <c r="BK1193" s="159"/>
      <c r="BL1193" s="159"/>
      <c r="BM1193" s="159"/>
      <c r="BN1193" s="159"/>
      <c r="BO1193" s="159"/>
      <c r="BP1193" s="159"/>
      <c r="BQ1193" s="159"/>
      <c r="CS1193" s="151"/>
      <c r="CT1193" s="167"/>
      <c r="CU1193" s="159"/>
      <c r="CV1193" s="159"/>
      <c r="CY1193" s="159"/>
      <c r="CZ1193" s="159"/>
      <c r="DA1193" s="170"/>
      <c r="DB1193" s="184"/>
      <c r="DC1193" s="170"/>
      <c r="DZ1193" s="234"/>
      <c r="EA1193" s="108"/>
    </row>
    <row r="1194" spans="1:131" hidden="1" x14ac:dyDescent="0.2">
      <c r="A1194" s="222"/>
      <c r="B1194" s="164"/>
      <c r="C1194" s="213"/>
      <c r="D1194" s="222"/>
      <c r="E1194" s="213"/>
      <c r="F1194" s="213"/>
      <c r="G1194" s="213"/>
      <c r="H1194" s="228"/>
      <c r="I1194" s="213"/>
      <c r="J1194" s="213"/>
      <c r="K1194" s="213"/>
      <c r="L1194" s="213"/>
      <c r="M1194" s="213"/>
      <c r="N1194" s="213"/>
      <c r="O1194" s="159"/>
      <c r="P1194" s="164"/>
      <c r="Q1194" s="159"/>
      <c r="R1194" s="159"/>
      <c r="S1194" s="164"/>
      <c r="T1194" s="159"/>
      <c r="U1194" s="159"/>
      <c r="V1194" s="164"/>
      <c r="W1194" s="159"/>
      <c r="X1194" s="159"/>
      <c r="Y1194" s="164"/>
      <c r="Z1194" s="159"/>
      <c r="AA1194" s="159"/>
      <c r="AB1194" s="164"/>
      <c r="AC1194" s="159"/>
      <c r="AD1194" s="159"/>
      <c r="AE1194" s="164"/>
      <c r="AF1194" s="159"/>
      <c r="AG1194" s="159"/>
      <c r="BI1194" s="159"/>
      <c r="BJ1194" s="159"/>
      <c r="BK1194" s="159"/>
      <c r="BL1194" s="159"/>
      <c r="BM1194" s="159"/>
      <c r="BN1194" s="159"/>
      <c r="BO1194" s="159"/>
      <c r="BP1194" s="159"/>
      <c r="BQ1194" s="159"/>
      <c r="CS1194" s="151"/>
      <c r="CT1194" s="159"/>
      <c r="CU1194" s="159"/>
      <c r="CV1194" s="159"/>
      <c r="CY1194" s="159"/>
      <c r="CZ1194" s="159"/>
      <c r="DA1194" s="170"/>
      <c r="DB1194" s="184"/>
      <c r="DC1194" s="170"/>
      <c r="DZ1194" s="234"/>
      <c r="EA1194" s="108"/>
    </row>
    <row r="1195" spans="1:131" hidden="1" x14ac:dyDescent="0.2">
      <c r="A1195" s="222"/>
      <c r="B1195" s="164"/>
      <c r="C1195" s="213"/>
      <c r="D1195" s="222"/>
      <c r="E1195" s="213"/>
      <c r="F1195" s="213"/>
      <c r="G1195" s="213"/>
      <c r="H1195" s="228"/>
      <c r="I1195" s="213"/>
      <c r="J1195" s="213"/>
      <c r="K1195" s="213"/>
      <c r="L1195" s="213"/>
      <c r="M1195" s="213"/>
      <c r="N1195" s="213"/>
      <c r="O1195" s="159"/>
      <c r="P1195" s="164"/>
      <c r="Q1195" s="159"/>
      <c r="R1195" s="159"/>
      <c r="S1195" s="164"/>
      <c r="T1195" s="159"/>
      <c r="U1195" s="159"/>
      <c r="V1195" s="164"/>
      <c r="W1195" s="159"/>
      <c r="X1195" s="159"/>
      <c r="Y1195" s="164"/>
      <c r="Z1195" s="159"/>
      <c r="AA1195" s="159"/>
      <c r="AB1195" s="164"/>
      <c r="AC1195" s="159"/>
      <c r="AD1195" s="159"/>
      <c r="AE1195" s="164"/>
      <c r="AF1195" s="159"/>
      <c r="AG1195" s="159"/>
      <c r="BI1195" s="159"/>
      <c r="BJ1195" s="159"/>
      <c r="BK1195" s="159"/>
      <c r="BL1195" s="159"/>
      <c r="BM1195" s="159"/>
      <c r="BN1195" s="159"/>
      <c r="BO1195" s="159"/>
      <c r="BP1195" s="159"/>
      <c r="BQ1195" s="159"/>
      <c r="CS1195" s="151"/>
      <c r="CT1195" s="159"/>
      <c r="CU1195" s="159"/>
      <c r="CV1195" s="159"/>
      <c r="CY1195" s="159"/>
      <c r="CZ1195" s="159"/>
      <c r="DA1195" s="170"/>
      <c r="DB1195" s="184"/>
      <c r="DC1195" s="170"/>
      <c r="DZ1195" s="234"/>
      <c r="EA1195" s="108"/>
    </row>
    <row r="1196" spans="1:131" hidden="1" x14ac:dyDescent="0.2">
      <c r="A1196" s="222"/>
      <c r="B1196" s="164"/>
      <c r="C1196" s="213"/>
      <c r="D1196" s="222"/>
      <c r="E1196" s="213"/>
      <c r="F1196" s="213"/>
      <c r="G1196" s="213"/>
      <c r="H1196" s="228"/>
      <c r="I1196" s="213"/>
      <c r="J1196" s="213"/>
      <c r="K1196" s="213"/>
      <c r="L1196" s="213"/>
      <c r="M1196" s="213"/>
      <c r="N1196" s="213"/>
      <c r="O1196" s="159"/>
      <c r="P1196" s="164"/>
      <c r="Q1196" s="159"/>
      <c r="R1196" s="159"/>
      <c r="S1196" s="164"/>
      <c r="T1196" s="159"/>
      <c r="U1196" s="159"/>
      <c r="V1196" s="164"/>
      <c r="W1196" s="159"/>
      <c r="X1196" s="159"/>
      <c r="Y1196" s="164"/>
      <c r="Z1196" s="159"/>
      <c r="AA1196" s="159"/>
      <c r="AB1196" s="164"/>
      <c r="AC1196" s="159"/>
      <c r="AD1196" s="159"/>
      <c r="AE1196" s="164"/>
      <c r="AF1196" s="159"/>
      <c r="AG1196" s="159"/>
      <c r="BI1196" s="159"/>
      <c r="BJ1196" s="159"/>
      <c r="BK1196" s="159"/>
      <c r="BL1196" s="159"/>
      <c r="BM1196" s="159"/>
      <c r="BN1196" s="159"/>
      <c r="BO1196" s="159"/>
      <c r="BP1196" s="159"/>
      <c r="BQ1196" s="159"/>
      <c r="CS1196" s="151"/>
      <c r="CT1196" s="159"/>
      <c r="CU1196" s="159"/>
      <c r="CV1196" s="159"/>
      <c r="CY1196" s="159"/>
      <c r="CZ1196" s="159"/>
      <c r="DA1196" s="170"/>
      <c r="DB1196" s="184"/>
      <c r="DC1196" s="170"/>
      <c r="DZ1196" s="234"/>
      <c r="EA1196" s="108"/>
    </row>
    <row r="1197" spans="1:131" hidden="1" x14ac:dyDescent="0.2">
      <c r="A1197" s="222"/>
      <c r="B1197" s="164"/>
      <c r="C1197" s="213"/>
      <c r="D1197" s="222"/>
      <c r="E1197" s="213"/>
      <c r="F1197" s="213"/>
      <c r="G1197" s="213"/>
      <c r="H1197" s="228"/>
      <c r="I1197" s="213"/>
      <c r="J1197" s="213"/>
      <c r="K1197" s="213"/>
      <c r="L1197" s="213"/>
      <c r="M1197" s="213"/>
      <c r="N1197" s="213"/>
      <c r="O1197" s="159"/>
      <c r="P1197" s="164"/>
      <c r="Q1197" s="159"/>
      <c r="R1197" s="159"/>
      <c r="S1197" s="164"/>
      <c r="T1197" s="159"/>
      <c r="U1197" s="159"/>
      <c r="V1197" s="164"/>
      <c r="W1197" s="159"/>
      <c r="X1197" s="159"/>
      <c r="Y1197" s="164"/>
      <c r="Z1197" s="159"/>
      <c r="AA1197" s="159"/>
      <c r="AB1197" s="164"/>
      <c r="AC1197" s="159"/>
      <c r="AD1197" s="159"/>
      <c r="AE1197" s="164"/>
      <c r="AF1197" s="159"/>
      <c r="AG1197" s="159"/>
      <c r="BI1197" s="159"/>
      <c r="BJ1197" s="159"/>
      <c r="BK1197" s="159"/>
      <c r="BL1197" s="159"/>
      <c r="BM1197" s="159"/>
      <c r="BN1197" s="159"/>
      <c r="BO1197" s="159"/>
      <c r="BP1197" s="159"/>
      <c r="BQ1197" s="159"/>
      <c r="CS1197" s="151"/>
      <c r="CT1197" s="159"/>
      <c r="CU1197" s="159"/>
      <c r="CV1197" s="159"/>
      <c r="CY1197" s="159"/>
      <c r="CZ1197" s="159"/>
      <c r="DA1197" s="170"/>
      <c r="DB1197" s="184"/>
      <c r="DC1197" s="170"/>
      <c r="DZ1197" s="234"/>
      <c r="EA1197" s="108"/>
    </row>
    <row r="1198" spans="1:131" hidden="1" x14ac:dyDescent="0.2">
      <c r="A1198" s="222"/>
      <c r="B1198" s="164"/>
      <c r="C1198" s="213"/>
      <c r="D1198" s="222"/>
      <c r="E1198" s="213"/>
      <c r="F1198" s="213"/>
      <c r="G1198" s="213"/>
      <c r="H1198" s="228"/>
      <c r="I1198" s="213"/>
      <c r="J1198" s="213"/>
      <c r="K1198" s="213"/>
      <c r="L1198" s="213"/>
      <c r="M1198" s="213"/>
      <c r="N1198" s="213"/>
      <c r="O1198" s="159"/>
      <c r="P1198" s="164"/>
      <c r="Q1198" s="159"/>
      <c r="R1198" s="159"/>
      <c r="S1198" s="164"/>
      <c r="T1198" s="159"/>
      <c r="U1198" s="159"/>
      <c r="V1198" s="164"/>
      <c r="W1198" s="159"/>
      <c r="X1198" s="159"/>
      <c r="Y1198" s="164"/>
      <c r="Z1198" s="159"/>
      <c r="AA1198" s="159"/>
      <c r="AB1198" s="164"/>
      <c r="AC1198" s="159"/>
      <c r="AD1198" s="159"/>
      <c r="AE1198" s="164"/>
      <c r="AF1198" s="159"/>
      <c r="AG1198" s="159"/>
      <c r="BI1198" s="159"/>
      <c r="BJ1198" s="159"/>
      <c r="BK1198" s="159"/>
      <c r="BL1198" s="159"/>
      <c r="BM1198" s="159"/>
      <c r="BN1198" s="159"/>
      <c r="BO1198" s="159"/>
      <c r="BP1198" s="159"/>
      <c r="BQ1198" s="159"/>
      <c r="CS1198" s="151"/>
      <c r="CT1198" s="159"/>
      <c r="CU1198" s="159"/>
      <c r="CV1198" s="159"/>
      <c r="CY1198" s="159"/>
      <c r="CZ1198" s="159"/>
      <c r="DA1198" s="170"/>
      <c r="DB1198" s="184"/>
      <c r="DC1198" s="170"/>
      <c r="DZ1198" s="234"/>
      <c r="EA1198" s="108"/>
    </row>
    <row r="1199" spans="1:131" hidden="1" x14ac:dyDescent="0.2">
      <c r="A1199" s="222"/>
      <c r="B1199" s="164"/>
      <c r="C1199" s="213"/>
      <c r="D1199" s="222"/>
      <c r="E1199" s="213"/>
      <c r="F1199" s="213"/>
      <c r="G1199" s="213"/>
      <c r="H1199" s="228"/>
      <c r="I1199" s="213"/>
      <c r="J1199" s="213"/>
      <c r="K1199" s="213"/>
      <c r="L1199" s="213"/>
      <c r="M1199" s="213"/>
      <c r="N1199" s="213"/>
      <c r="O1199" s="159"/>
      <c r="P1199" s="164"/>
      <c r="Q1199" s="159"/>
      <c r="R1199" s="159"/>
      <c r="S1199" s="164"/>
      <c r="T1199" s="159"/>
      <c r="U1199" s="159"/>
      <c r="V1199" s="164"/>
      <c r="W1199" s="159"/>
      <c r="X1199" s="159"/>
      <c r="Y1199" s="164"/>
      <c r="Z1199" s="159"/>
      <c r="AA1199" s="159"/>
      <c r="AB1199" s="164"/>
      <c r="AC1199" s="159"/>
      <c r="AD1199" s="159"/>
      <c r="AE1199" s="164"/>
      <c r="AF1199" s="159"/>
      <c r="AG1199" s="159"/>
      <c r="BI1199" s="159"/>
      <c r="BJ1199" s="159"/>
      <c r="BK1199" s="159"/>
      <c r="BL1199" s="159"/>
      <c r="BM1199" s="159"/>
      <c r="BN1199" s="159"/>
      <c r="BO1199" s="159"/>
      <c r="BP1199" s="159"/>
      <c r="BQ1199" s="159"/>
      <c r="CS1199" s="151"/>
      <c r="CT1199" s="159"/>
      <c r="CU1199" s="159"/>
      <c r="CV1199" s="159"/>
      <c r="CY1199" s="159"/>
      <c r="CZ1199" s="159"/>
      <c r="DA1199" s="170"/>
      <c r="DB1199" s="184"/>
      <c r="DC1199" s="170"/>
      <c r="DZ1199" s="234"/>
      <c r="EA1199" s="108"/>
    </row>
    <row r="1200" spans="1:131" hidden="1" x14ac:dyDescent="0.2">
      <c r="A1200" s="222"/>
      <c r="B1200" s="213"/>
      <c r="C1200" s="213"/>
      <c r="D1200" s="222"/>
      <c r="E1200" s="213"/>
      <c r="F1200" s="213"/>
      <c r="G1200" s="213"/>
      <c r="H1200" s="228"/>
      <c r="I1200" s="213"/>
      <c r="J1200" s="213"/>
      <c r="K1200" s="213"/>
      <c r="L1200" s="213"/>
      <c r="M1200" s="213"/>
      <c r="N1200" s="213"/>
      <c r="O1200" s="159"/>
      <c r="P1200" s="164"/>
      <c r="Q1200" s="159"/>
      <c r="R1200" s="159"/>
      <c r="S1200" s="164"/>
      <c r="T1200" s="159"/>
      <c r="U1200" s="159"/>
      <c r="V1200" s="164"/>
      <c r="W1200" s="159"/>
      <c r="X1200" s="159"/>
      <c r="Y1200" s="164"/>
      <c r="Z1200" s="159"/>
      <c r="AA1200" s="159"/>
      <c r="AB1200" s="164"/>
      <c r="AC1200" s="159"/>
      <c r="AD1200" s="159"/>
      <c r="AE1200" s="164"/>
      <c r="AF1200" s="159"/>
      <c r="AG1200" s="159"/>
      <c r="BI1200" s="159"/>
      <c r="BJ1200" s="159"/>
      <c r="BK1200" s="159"/>
      <c r="BL1200" s="159"/>
      <c r="BM1200" s="159"/>
      <c r="BN1200" s="159"/>
      <c r="BO1200" s="159"/>
      <c r="BP1200" s="159"/>
      <c r="BQ1200" s="159"/>
      <c r="CS1200" s="151"/>
      <c r="CT1200" s="159"/>
      <c r="CU1200" s="159"/>
      <c r="CV1200" s="159"/>
      <c r="CY1200" s="159"/>
      <c r="CZ1200" s="159"/>
      <c r="DA1200" s="170"/>
      <c r="DB1200" s="184"/>
      <c r="DC1200" s="170"/>
      <c r="DZ1200" s="234"/>
      <c r="EA1200" s="108"/>
    </row>
    <row r="1201" spans="1:131" hidden="1" x14ac:dyDescent="0.2">
      <c r="A1201" s="164"/>
      <c r="B1201" s="164"/>
      <c r="C1201" s="201"/>
      <c r="D1201" s="164"/>
      <c r="E1201" s="164"/>
      <c r="F1201" s="164"/>
      <c r="G1201" s="98"/>
      <c r="H1201" s="105"/>
      <c r="I1201" s="164"/>
      <c r="J1201" s="98"/>
      <c r="K1201" s="98"/>
      <c r="L1201" s="164"/>
      <c r="M1201" s="164"/>
      <c r="N1201" s="164"/>
      <c r="O1201" s="138"/>
      <c r="P1201" s="212"/>
      <c r="Q1201" s="169"/>
      <c r="R1201" s="160"/>
      <c r="S1201" s="212"/>
      <c r="T1201" s="160"/>
      <c r="U1201" s="160"/>
      <c r="V1201" s="170"/>
      <c r="W1201" s="160"/>
      <c r="X1201" s="160"/>
      <c r="Y1201" s="164"/>
      <c r="Z1201" s="159"/>
      <c r="AA1201" s="159"/>
      <c r="AB1201" s="164"/>
      <c r="AC1201" s="159"/>
      <c r="AD1201" s="159"/>
      <c r="AE1201" s="164"/>
      <c r="AF1201" s="159"/>
      <c r="AG1201" s="159"/>
      <c r="BI1201" s="162"/>
      <c r="BJ1201" s="158"/>
      <c r="BK1201" s="162"/>
      <c r="BL1201" s="138"/>
      <c r="BM1201" s="160"/>
      <c r="BN1201" s="176"/>
      <c r="BO1201" s="158"/>
      <c r="BP1201" s="160"/>
      <c r="BQ1201" s="172"/>
      <c r="CS1201" s="180"/>
      <c r="CT1201" s="168"/>
      <c r="CU1201" s="158"/>
      <c r="CV1201" s="158"/>
      <c r="CY1201" s="162"/>
      <c r="CZ1201" s="162"/>
      <c r="DA1201" s="170"/>
      <c r="DB1201" s="184"/>
      <c r="DC1201" s="170"/>
      <c r="DZ1201" s="239"/>
      <c r="EA1201" s="108"/>
    </row>
    <row r="1202" spans="1:131" hidden="1" x14ac:dyDescent="0.2">
      <c r="A1202" s="164"/>
      <c r="B1202" s="164"/>
      <c r="C1202" s="201"/>
      <c r="D1202" s="108"/>
      <c r="E1202" s="164"/>
      <c r="F1202" s="164"/>
      <c r="G1202" s="98"/>
      <c r="H1202" s="105"/>
      <c r="I1202" s="164"/>
      <c r="J1202" s="98"/>
      <c r="K1202" s="98"/>
      <c r="L1202" s="164"/>
      <c r="M1202" s="164"/>
      <c r="N1202" s="164"/>
      <c r="O1202" s="138"/>
      <c r="P1202" s="212"/>
      <c r="Q1202" s="169"/>
      <c r="R1202" s="160"/>
      <c r="S1202" s="212"/>
      <c r="T1202" s="160"/>
      <c r="U1202" s="160"/>
      <c r="V1202" s="170"/>
      <c r="W1202" s="160"/>
      <c r="X1202" s="160"/>
      <c r="Y1202" s="164"/>
      <c r="Z1202" s="159"/>
      <c r="AA1202" s="159"/>
      <c r="AB1202" s="164"/>
      <c r="AC1202" s="159"/>
      <c r="AD1202" s="159"/>
      <c r="AE1202" s="164"/>
      <c r="AF1202" s="159"/>
      <c r="AG1202" s="159"/>
      <c r="BI1202" s="157"/>
      <c r="BJ1202" s="157"/>
      <c r="BK1202" s="157"/>
      <c r="BL1202" s="138"/>
      <c r="BM1202" s="160"/>
      <c r="BN1202" s="176"/>
      <c r="BO1202" s="158"/>
      <c r="BP1202" s="160"/>
      <c r="BQ1202" s="172"/>
      <c r="CS1202" s="166"/>
      <c r="CT1202" s="99"/>
      <c r="CU1202" s="158"/>
      <c r="CV1202" s="158"/>
      <c r="CY1202" s="246"/>
      <c r="CZ1202" s="246"/>
      <c r="DA1202" s="170"/>
      <c r="DB1202" s="184"/>
      <c r="DC1202" s="170"/>
      <c r="DZ1202" s="159"/>
      <c r="EA1202" s="108"/>
    </row>
    <row r="1203" spans="1:131" hidden="1" x14ac:dyDescent="0.2">
      <c r="A1203" s="164"/>
      <c r="B1203" s="164"/>
      <c r="C1203" s="201"/>
      <c r="D1203" s="108"/>
      <c r="E1203" s="164"/>
      <c r="F1203" s="164"/>
      <c r="G1203" s="98"/>
      <c r="H1203" s="105"/>
      <c r="I1203" s="164"/>
      <c r="J1203" s="98"/>
      <c r="K1203" s="98"/>
      <c r="L1203" s="164"/>
      <c r="M1203" s="164"/>
      <c r="N1203" s="164"/>
      <c r="O1203" s="138"/>
      <c r="P1203" s="212"/>
      <c r="Q1203" s="169"/>
      <c r="R1203" s="160"/>
      <c r="S1203" s="170"/>
      <c r="T1203" s="160"/>
      <c r="U1203" s="160"/>
      <c r="V1203" s="170"/>
      <c r="W1203" s="160"/>
      <c r="X1203" s="160"/>
      <c r="Y1203" s="164"/>
      <c r="Z1203" s="159"/>
      <c r="AA1203" s="159"/>
      <c r="AB1203" s="164"/>
      <c r="AC1203" s="159"/>
      <c r="AD1203" s="159"/>
      <c r="AE1203" s="164"/>
      <c r="AF1203" s="159"/>
      <c r="AG1203" s="159"/>
      <c r="BI1203" s="164"/>
      <c r="BJ1203" s="108"/>
      <c r="BK1203" s="158"/>
      <c r="BL1203" s="138"/>
      <c r="BM1203" s="160"/>
      <c r="BN1203" s="176"/>
      <c r="BO1203" s="158"/>
      <c r="BP1203" s="160"/>
      <c r="BQ1203" s="172"/>
      <c r="CS1203" s="166"/>
      <c r="CT1203" s="99"/>
      <c r="CU1203" s="158"/>
      <c r="CV1203" s="158"/>
      <c r="CY1203" s="246"/>
      <c r="CZ1203" s="246"/>
      <c r="DA1203" s="170"/>
      <c r="DB1203" s="184"/>
      <c r="DC1203" s="170"/>
      <c r="DZ1203" s="159"/>
      <c r="EA1203" s="108"/>
    </row>
    <row r="1204" spans="1:131" hidden="1" x14ac:dyDescent="0.2">
      <c r="A1204" s="164"/>
      <c r="B1204" s="164"/>
      <c r="C1204" s="201"/>
      <c r="D1204" s="164"/>
      <c r="E1204" s="164"/>
      <c r="F1204" s="164"/>
      <c r="G1204" s="98"/>
      <c r="H1204" s="105"/>
      <c r="I1204" s="164"/>
      <c r="J1204" s="98"/>
      <c r="K1204" s="98"/>
      <c r="L1204" s="164"/>
      <c r="M1204" s="164"/>
      <c r="N1204" s="164"/>
      <c r="O1204" s="138"/>
      <c r="P1204" s="212"/>
      <c r="Q1204" s="169"/>
      <c r="R1204" s="160"/>
      <c r="S1204" s="170"/>
      <c r="T1204" s="160"/>
      <c r="U1204" s="160"/>
      <c r="V1204" s="170"/>
      <c r="W1204" s="160"/>
      <c r="X1204" s="160"/>
      <c r="Y1204" s="164"/>
      <c r="Z1204" s="159"/>
      <c r="AA1204" s="159"/>
      <c r="AB1204" s="164"/>
      <c r="AC1204" s="159"/>
      <c r="AD1204" s="159"/>
      <c r="AE1204" s="164"/>
      <c r="AF1204" s="159"/>
      <c r="AG1204" s="159"/>
      <c r="BI1204" s="164"/>
      <c r="BJ1204" s="108"/>
      <c r="BK1204" s="158"/>
      <c r="BL1204" s="138"/>
      <c r="BM1204" s="160"/>
      <c r="BN1204" s="176"/>
      <c r="BO1204" s="158"/>
      <c r="BP1204" s="160"/>
      <c r="BQ1204" s="172"/>
      <c r="CS1204" s="166"/>
      <c r="CT1204" s="99"/>
      <c r="CU1204" s="158"/>
      <c r="CV1204" s="158"/>
      <c r="CY1204" s="246"/>
      <c r="CZ1204" s="246"/>
      <c r="DA1204" s="170"/>
      <c r="DB1204" s="184"/>
      <c r="DC1204" s="170"/>
      <c r="DZ1204" s="159"/>
      <c r="EA1204" s="108"/>
    </row>
    <row r="1205" spans="1:131" hidden="1" x14ac:dyDescent="0.2">
      <c r="A1205" s="222"/>
      <c r="B1205" s="164"/>
      <c r="C1205" s="213"/>
      <c r="D1205" s="222"/>
      <c r="E1205" s="213"/>
      <c r="F1205" s="213"/>
      <c r="G1205" s="213"/>
      <c r="H1205" s="228"/>
      <c r="I1205" s="213"/>
      <c r="J1205" s="213"/>
      <c r="K1205" s="213"/>
      <c r="L1205" s="213"/>
      <c r="M1205" s="213"/>
      <c r="N1205" s="213"/>
      <c r="O1205" s="159"/>
      <c r="P1205" s="164"/>
      <c r="Q1205" s="159"/>
      <c r="R1205" s="159"/>
      <c r="S1205" s="164"/>
      <c r="T1205" s="159"/>
      <c r="U1205" s="159"/>
      <c r="V1205" s="164"/>
      <c r="W1205" s="159"/>
      <c r="X1205" s="159"/>
      <c r="Y1205" s="164"/>
      <c r="Z1205" s="159"/>
      <c r="AA1205" s="159"/>
      <c r="AB1205" s="164"/>
      <c r="AC1205" s="159"/>
      <c r="AD1205" s="159"/>
      <c r="AE1205" s="164"/>
      <c r="AF1205" s="159"/>
      <c r="AG1205" s="159"/>
      <c r="BI1205" s="159"/>
      <c r="BJ1205" s="159"/>
      <c r="BK1205" s="159"/>
      <c r="BL1205" s="185"/>
      <c r="BM1205" s="185"/>
      <c r="BN1205" s="185"/>
      <c r="BO1205" s="185"/>
      <c r="BP1205" s="185"/>
      <c r="BQ1205" s="185"/>
      <c r="CS1205" s="151"/>
      <c r="CT1205" s="159"/>
      <c r="CU1205" s="185"/>
      <c r="CV1205" s="185"/>
      <c r="CY1205" s="159"/>
      <c r="CZ1205" s="159"/>
      <c r="DA1205" s="170"/>
      <c r="DB1205" s="184"/>
      <c r="DC1205" s="170"/>
      <c r="DZ1205" s="234"/>
      <c r="EA1205" s="108"/>
    </row>
    <row r="1206" spans="1:131" hidden="1" x14ac:dyDescent="0.2">
      <c r="A1206" s="222"/>
      <c r="B1206" s="164"/>
      <c r="C1206" s="213"/>
      <c r="D1206" s="222"/>
      <c r="E1206" s="213"/>
      <c r="F1206" s="213"/>
      <c r="G1206" s="213"/>
      <c r="H1206" s="228"/>
      <c r="I1206" s="213"/>
      <c r="J1206" s="213"/>
      <c r="K1206" s="213"/>
      <c r="L1206" s="213"/>
      <c r="M1206" s="213"/>
      <c r="N1206" s="213"/>
      <c r="O1206" s="159"/>
      <c r="P1206" s="164"/>
      <c r="Q1206" s="159"/>
      <c r="R1206" s="159"/>
      <c r="S1206" s="164"/>
      <c r="T1206" s="159"/>
      <c r="U1206" s="159"/>
      <c r="V1206" s="164"/>
      <c r="W1206" s="159"/>
      <c r="X1206" s="159"/>
      <c r="Y1206" s="164"/>
      <c r="Z1206" s="159"/>
      <c r="AA1206" s="159"/>
      <c r="AB1206" s="164"/>
      <c r="AC1206" s="159"/>
      <c r="AD1206" s="159"/>
      <c r="AE1206" s="164"/>
      <c r="AF1206" s="159"/>
      <c r="AG1206" s="159"/>
      <c r="BI1206" s="159"/>
      <c r="BJ1206" s="159"/>
      <c r="BK1206" s="159"/>
      <c r="BL1206" s="159"/>
      <c r="BM1206" s="159"/>
      <c r="BN1206" s="159"/>
      <c r="BO1206" s="159"/>
      <c r="BP1206" s="159"/>
      <c r="BQ1206" s="159"/>
      <c r="CS1206" s="151"/>
      <c r="CT1206" s="159"/>
      <c r="CU1206" s="159"/>
      <c r="CV1206" s="159"/>
      <c r="CY1206" s="159"/>
      <c r="CZ1206" s="159"/>
      <c r="DA1206" s="170"/>
      <c r="DB1206" s="184"/>
      <c r="DC1206" s="170"/>
      <c r="DZ1206" s="234"/>
      <c r="EA1206" s="108"/>
    </row>
    <row r="1207" spans="1:131" hidden="1" x14ac:dyDescent="0.2">
      <c r="A1207" s="222"/>
      <c r="B1207" s="164"/>
      <c r="C1207" s="213"/>
      <c r="D1207" s="222"/>
      <c r="E1207" s="213"/>
      <c r="F1207" s="213"/>
      <c r="G1207" s="213"/>
      <c r="H1207" s="228"/>
      <c r="I1207" s="213"/>
      <c r="J1207" s="213"/>
      <c r="K1207" s="213"/>
      <c r="L1207" s="213"/>
      <c r="M1207" s="213"/>
      <c r="N1207" s="213"/>
      <c r="O1207" s="159"/>
      <c r="P1207" s="164"/>
      <c r="Q1207" s="159"/>
      <c r="R1207" s="159"/>
      <c r="S1207" s="164"/>
      <c r="T1207" s="159"/>
      <c r="U1207" s="159"/>
      <c r="V1207" s="164"/>
      <c r="W1207" s="159"/>
      <c r="X1207" s="159"/>
      <c r="Y1207" s="164"/>
      <c r="Z1207" s="159"/>
      <c r="AA1207" s="159"/>
      <c r="AB1207" s="164"/>
      <c r="AC1207" s="159"/>
      <c r="AD1207" s="159"/>
      <c r="AE1207" s="164"/>
      <c r="AF1207" s="159"/>
      <c r="AG1207" s="159"/>
      <c r="BI1207" s="159"/>
      <c r="BJ1207" s="159"/>
      <c r="BK1207" s="159"/>
      <c r="BL1207" s="159"/>
      <c r="BM1207" s="159"/>
      <c r="BN1207" s="159"/>
      <c r="BO1207" s="159"/>
      <c r="BP1207" s="159"/>
      <c r="BQ1207" s="159"/>
      <c r="CS1207" s="151"/>
      <c r="CT1207" s="159"/>
      <c r="CU1207" s="159"/>
      <c r="CV1207" s="159"/>
      <c r="CY1207" s="159"/>
      <c r="CZ1207" s="159"/>
      <c r="DA1207" s="170"/>
      <c r="DB1207" s="184"/>
      <c r="DC1207" s="170"/>
      <c r="DZ1207" s="234"/>
      <c r="EA1207" s="108"/>
    </row>
    <row r="1208" spans="1:131" hidden="1" x14ac:dyDescent="0.2">
      <c r="A1208" s="222"/>
      <c r="B1208" s="164"/>
      <c r="C1208" s="213"/>
      <c r="D1208" s="222"/>
      <c r="E1208" s="213"/>
      <c r="F1208" s="213"/>
      <c r="G1208" s="213"/>
      <c r="H1208" s="228"/>
      <c r="I1208" s="213"/>
      <c r="J1208" s="213"/>
      <c r="K1208" s="213"/>
      <c r="L1208" s="213"/>
      <c r="M1208" s="213"/>
      <c r="N1208" s="213"/>
      <c r="O1208" s="159"/>
      <c r="P1208" s="164"/>
      <c r="Q1208" s="159"/>
      <c r="R1208" s="159"/>
      <c r="S1208" s="164"/>
      <c r="T1208" s="159"/>
      <c r="U1208" s="159"/>
      <c r="V1208" s="164"/>
      <c r="W1208" s="159"/>
      <c r="X1208" s="159"/>
      <c r="Y1208" s="164"/>
      <c r="Z1208" s="159"/>
      <c r="AA1208" s="159"/>
      <c r="AB1208" s="164"/>
      <c r="AC1208" s="159"/>
      <c r="AD1208" s="159"/>
      <c r="AE1208" s="164"/>
      <c r="AF1208" s="159"/>
      <c r="AG1208" s="159"/>
      <c r="BI1208" s="159"/>
      <c r="BJ1208" s="159"/>
      <c r="BK1208" s="159"/>
      <c r="BL1208" s="159"/>
      <c r="BM1208" s="159"/>
      <c r="BN1208" s="159"/>
      <c r="BO1208" s="159"/>
      <c r="BP1208" s="159"/>
      <c r="BQ1208" s="159"/>
      <c r="CS1208" s="151"/>
      <c r="CT1208" s="159"/>
      <c r="CU1208" s="159"/>
      <c r="CV1208" s="159"/>
      <c r="CY1208" s="159"/>
      <c r="CZ1208" s="159"/>
      <c r="DA1208" s="170"/>
      <c r="DB1208" s="184"/>
      <c r="DC1208" s="170"/>
      <c r="DZ1208" s="234"/>
      <c r="EA1208" s="108"/>
    </row>
    <row r="1209" spans="1:131" hidden="1" x14ac:dyDescent="0.2">
      <c r="A1209" s="222"/>
      <c r="B1209" s="164"/>
      <c r="C1209" s="213"/>
      <c r="D1209" s="222"/>
      <c r="E1209" s="213"/>
      <c r="F1209" s="213"/>
      <c r="G1209" s="213"/>
      <c r="H1209" s="228"/>
      <c r="I1209" s="213"/>
      <c r="J1209" s="213"/>
      <c r="K1209" s="213"/>
      <c r="L1209" s="213"/>
      <c r="M1209" s="213"/>
      <c r="N1209" s="213"/>
      <c r="O1209" s="159"/>
      <c r="P1209" s="213"/>
      <c r="Q1209" s="159"/>
      <c r="R1209" s="159"/>
      <c r="S1209" s="213"/>
      <c r="T1209" s="159"/>
      <c r="U1209" s="159"/>
      <c r="V1209" s="213"/>
      <c r="W1209" s="159"/>
      <c r="X1209" s="159"/>
      <c r="Y1209" s="164"/>
      <c r="Z1209" s="159"/>
      <c r="AA1209" s="159"/>
      <c r="AB1209" s="164"/>
      <c r="AC1209" s="159"/>
      <c r="AD1209" s="159"/>
      <c r="AE1209" s="164"/>
      <c r="AF1209" s="159"/>
      <c r="AG1209" s="159"/>
      <c r="BI1209" s="159"/>
      <c r="BJ1209" s="159"/>
      <c r="BK1209" s="159"/>
      <c r="BL1209" s="159"/>
      <c r="BM1209" s="159"/>
      <c r="BN1209" s="159"/>
      <c r="BO1209" s="159"/>
      <c r="BP1209" s="159"/>
      <c r="BQ1209" s="159"/>
      <c r="CS1209" s="151"/>
      <c r="CT1209" s="159"/>
      <c r="CU1209" s="159"/>
      <c r="CV1209" s="159"/>
      <c r="CY1209" s="159"/>
      <c r="CZ1209" s="159"/>
      <c r="DA1209" s="170"/>
      <c r="DB1209" s="184"/>
      <c r="DC1209" s="170"/>
      <c r="DZ1209" s="234"/>
      <c r="EA1209" s="108"/>
    </row>
    <row r="1210" spans="1:131" hidden="1" x14ac:dyDescent="0.2">
      <c r="A1210" s="108"/>
      <c r="B1210" s="164"/>
      <c r="C1210" s="201"/>
      <c r="D1210" s="164"/>
      <c r="E1210" s="164"/>
      <c r="F1210" s="164"/>
      <c r="G1210" s="98"/>
      <c r="H1210" s="105"/>
      <c r="I1210" s="164"/>
      <c r="J1210" s="98"/>
      <c r="K1210" s="98"/>
      <c r="L1210" s="164"/>
      <c r="M1210" s="164"/>
      <c r="N1210" s="164"/>
      <c r="O1210" s="211"/>
      <c r="P1210" s="105"/>
      <c r="Q1210" s="183"/>
      <c r="R1210" s="160"/>
      <c r="S1210" s="105"/>
      <c r="T1210" s="183"/>
      <c r="U1210" s="160"/>
      <c r="V1210" s="103"/>
      <c r="W1210" s="183"/>
      <c r="X1210" s="160"/>
      <c r="Y1210" s="164"/>
      <c r="Z1210" s="159"/>
      <c r="AA1210" s="159"/>
      <c r="AB1210" s="164"/>
      <c r="AC1210" s="159"/>
      <c r="AD1210" s="159"/>
      <c r="AE1210" s="164"/>
      <c r="AF1210" s="159"/>
      <c r="AG1210" s="159"/>
      <c r="BI1210" s="158"/>
      <c r="BJ1210" s="158"/>
      <c r="BK1210" s="165"/>
      <c r="BL1210" s="138"/>
      <c r="BM1210" s="160"/>
      <c r="BN1210" s="176"/>
      <c r="BO1210" s="158"/>
      <c r="BP1210" s="160"/>
      <c r="BQ1210" s="172"/>
      <c r="CS1210" s="166"/>
      <c r="CT1210" s="167"/>
      <c r="CU1210" s="158"/>
      <c r="CV1210" s="158"/>
      <c r="CY1210" s="162"/>
      <c r="CZ1210" s="162"/>
      <c r="DA1210" s="170"/>
      <c r="DB1210" s="184"/>
      <c r="DC1210" s="170"/>
      <c r="DZ1210" s="239"/>
      <c r="EA1210" s="108"/>
    </row>
    <row r="1211" spans="1:131" hidden="1" x14ac:dyDescent="0.2">
      <c r="A1211" s="108"/>
      <c r="B1211" s="164"/>
      <c r="C1211" s="201"/>
      <c r="D1211" s="164"/>
      <c r="E1211" s="164"/>
      <c r="F1211" s="164"/>
      <c r="G1211" s="98"/>
      <c r="H1211" s="105"/>
      <c r="I1211" s="164"/>
      <c r="J1211" s="98"/>
      <c r="K1211" s="98"/>
      <c r="L1211" s="164"/>
      <c r="M1211" s="164"/>
      <c r="N1211" s="164"/>
      <c r="O1211" s="211"/>
      <c r="P1211" s="105"/>
      <c r="Q1211" s="183"/>
      <c r="R1211" s="160"/>
      <c r="S1211" s="105"/>
      <c r="T1211" s="183"/>
      <c r="U1211" s="160"/>
      <c r="V1211" s="103"/>
      <c r="W1211" s="183"/>
      <c r="X1211" s="160"/>
      <c r="Y1211" s="164"/>
      <c r="Z1211" s="159"/>
      <c r="AA1211" s="159"/>
      <c r="AB1211" s="164"/>
      <c r="AC1211" s="159"/>
      <c r="AD1211" s="159"/>
      <c r="AE1211" s="164"/>
      <c r="AF1211" s="159"/>
      <c r="AG1211" s="159"/>
      <c r="BI1211" s="162"/>
      <c r="BJ1211" s="158"/>
      <c r="BK1211" s="162"/>
      <c r="BL1211" s="138"/>
      <c r="BM1211" s="160"/>
      <c r="BN1211" s="176"/>
      <c r="BO1211" s="158"/>
      <c r="BP1211" s="160"/>
      <c r="BQ1211" s="172"/>
      <c r="CS1211" s="166"/>
      <c r="CT1211" s="167"/>
      <c r="CU1211" s="158"/>
      <c r="CV1211" s="158"/>
      <c r="CY1211" s="162"/>
      <c r="CZ1211" s="162"/>
      <c r="DA1211" s="170"/>
      <c r="DB1211" s="184"/>
      <c r="DC1211" s="170"/>
      <c r="DZ1211" s="239"/>
      <c r="EA1211" s="235"/>
    </row>
    <row r="1212" spans="1:131" hidden="1" x14ac:dyDescent="0.2">
      <c r="A1212" s="222"/>
      <c r="B1212" s="164"/>
      <c r="C1212" s="213"/>
      <c r="D1212" s="222"/>
      <c r="E1212" s="213"/>
      <c r="F1212" s="213"/>
      <c r="G1212" s="213"/>
      <c r="H1212" s="228"/>
      <c r="I1212" s="213"/>
      <c r="J1212" s="213"/>
      <c r="K1212" s="213"/>
      <c r="L1212" s="213"/>
      <c r="M1212" s="213"/>
      <c r="N1212" s="213"/>
      <c r="O1212" s="159"/>
      <c r="P1212" s="164"/>
      <c r="Q1212" s="159"/>
      <c r="R1212" s="159"/>
      <c r="S1212" s="164"/>
      <c r="T1212" s="159"/>
      <c r="U1212" s="159"/>
      <c r="V1212" s="164"/>
      <c r="W1212" s="159"/>
      <c r="X1212" s="159"/>
      <c r="Y1212" s="164"/>
      <c r="Z1212" s="159"/>
      <c r="AA1212" s="159"/>
      <c r="AB1212" s="164"/>
      <c r="AC1212" s="159"/>
      <c r="AD1212" s="159"/>
      <c r="AE1212" s="164"/>
      <c r="AF1212" s="159"/>
      <c r="AG1212" s="159"/>
      <c r="BI1212" s="159"/>
      <c r="BJ1212" s="159"/>
      <c r="BK1212" s="159"/>
      <c r="BL1212" s="159"/>
      <c r="BM1212" s="159"/>
      <c r="BN1212" s="159"/>
      <c r="BO1212" s="159"/>
      <c r="BP1212" s="159"/>
      <c r="BQ1212" s="159"/>
      <c r="CS1212" s="151"/>
      <c r="CT1212" s="159"/>
      <c r="CU1212" s="159"/>
      <c r="CV1212" s="159"/>
      <c r="CY1212" s="159"/>
      <c r="CZ1212" s="159"/>
      <c r="DA1212" s="170"/>
      <c r="DB1212" s="184"/>
      <c r="DC1212" s="170"/>
      <c r="DZ1212" s="234"/>
      <c r="EA1212" s="108"/>
    </row>
    <row r="1213" spans="1:131" hidden="1" x14ac:dyDescent="0.2">
      <c r="A1213" s="222"/>
      <c r="B1213" s="164"/>
      <c r="C1213" s="213"/>
      <c r="D1213" s="222"/>
      <c r="E1213" s="213"/>
      <c r="F1213" s="213"/>
      <c r="G1213" s="213"/>
      <c r="H1213" s="228"/>
      <c r="I1213" s="213"/>
      <c r="J1213" s="213"/>
      <c r="K1213" s="213"/>
      <c r="L1213" s="213"/>
      <c r="M1213" s="213"/>
      <c r="N1213" s="213"/>
      <c r="O1213" s="159"/>
      <c r="P1213" s="164"/>
      <c r="Q1213" s="159"/>
      <c r="R1213" s="159"/>
      <c r="S1213" s="164"/>
      <c r="T1213" s="159"/>
      <c r="U1213" s="159"/>
      <c r="V1213" s="164"/>
      <c r="W1213" s="159"/>
      <c r="X1213" s="159"/>
      <c r="Y1213" s="164"/>
      <c r="Z1213" s="159"/>
      <c r="AA1213" s="159"/>
      <c r="AB1213" s="164"/>
      <c r="AC1213" s="159"/>
      <c r="AD1213" s="159"/>
      <c r="AE1213" s="164"/>
      <c r="AF1213" s="159"/>
      <c r="AG1213" s="159"/>
      <c r="BI1213" s="159"/>
      <c r="BJ1213" s="159"/>
      <c r="BK1213" s="159"/>
      <c r="BL1213" s="159"/>
      <c r="BM1213" s="159"/>
      <c r="BN1213" s="159"/>
      <c r="BO1213" s="159"/>
      <c r="BP1213" s="159"/>
      <c r="BQ1213" s="159"/>
      <c r="CS1213" s="151"/>
      <c r="CT1213" s="159"/>
      <c r="CU1213" s="159"/>
      <c r="CV1213" s="159"/>
      <c r="CY1213" s="159"/>
      <c r="CZ1213" s="159"/>
      <c r="DA1213" s="170"/>
      <c r="DB1213" s="184"/>
      <c r="DC1213" s="170"/>
      <c r="DZ1213" s="234"/>
      <c r="EA1213" s="108"/>
    </row>
    <row r="1214" spans="1:131" hidden="1" x14ac:dyDescent="0.2">
      <c r="A1214" s="222"/>
      <c r="B1214" s="164"/>
      <c r="C1214" s="213"/>
      <c r="D1214" s="222"/>
      <c r="E1214" s="213"/>
      <c r="F1214" s="213"/>
      <c r="G1214" s="213"/>
      <c r="H1214" s="228"/>
      <c r="I1214" s="213"/>
      <c r="J1214" s="213"/>
      <c r="K1214" s="213"/>
      <c r="L1214" s="213"/>
      <c r="M1214" s="213"/>
      <c r="N1214" s="213"/>
      <c r="O1214" s="159"/>
      <c r="P1214" s="164"/>
      <c r="Q1214" s="159"/>
      <c r="R1214" s="159"/>
      <c r="S1214" s="164"/>
      <c r="T1214" s="159"/>
      <c r="U1214" s="159"/>
      <c r="V1214" s="164"/>
      <c r="W1214" s="159"/>
      <c r="X1214" s="159"/>
      <c r="Y1214" s="164"/>
      <c r="Z1214" s="159"/>
      <c r="AA1214" s="159"/>
      <c r="AB1214" s="164"/>
      <c r="AC1214" s="159"/>
      <c r="AD1214" s="159"/>
      <c r="AE1214" s="164"/>
      <c r="AF1214" s="159"/>
      <c r="AG1214" s="159"/>
      <c r="BI1214" s="159"/>
      <c r="BJ1214" s="159"/>
      <c r="BK1214" s="159"/>
      <c r="BL1214" s="159"/>
      <c r="BM1214" s="159"/>
      <c r="BN1214" s="159"/>
      <c r="BO1214" s="159"/>
      <c r="BP1214" s="159"/>
      <c r="BQ1214" s="159"/>
      <c r="CS1214" s="151"/>
      <c r="CT1214" s="159"/>
      <c r="CU1214" s="159"/>
      <c r="CV1214" s="159"/>
      <c r="CY1214" s="159"/>
      <c r="CZ1214" s="159"/>
      <c r="DA1214" s="170"/>
      <c r="DB1214" s="184"/>
      <c r="DC1214" s="170"/>
      <c r="DZ1214" s="234"/>
      <c r="EA1214" s="108"/>
    </row>
    <row r="1215" spans="1:131" hidden="1" x14ac:dyDescent="0.2">
      <c r="A1215" s="222"/>
      <c r="B1215" s="164"/>
      <c r="C1215" s="213"/>
      <c r="D1215" s="222"/>
      <c r="E1215" s="213"/>
      <c r="F1215" s="213"/>
      <c r="G1215" s="213"/>
      <c r="H1215" s="228"/>
      <c r="I1215" s="213"/>
      <c r="J1215" s="213"/>
      <c r="K1215" s="213"/>
      <c r="L1215" s="213"/>
      <c r="M1215" s="213"/>
      <c r="N1215" s="213"/>
      <c r="O1215" s="159"/>
      <c r="P1215" s="164"/>
      <c r="Q1215" s="159"/>
      <c r="R1215" s="159"/>
      <c r="S1215" s="164"/>
      <c r="T1215" s="159"/>
      <c r="U1215" s="159"/>
      <c r="V1215" s="164"/>
      <c r="W1215" s="159"/>
      <c r="X1215" s="159"/>
      <c r="Y1215" s="164"/>
      <c r="Z1215" s="159"/>
      <c r="AA1215" s="159"/>
      <c r="AB1215" s="164"/>
      <c r="AC1215" s="159"/>
      <c r="AD1215" s="159"/>
      <c r="AE1215" s="164"/>
      <c r="AF1215" s="159"/>
      <c r="AG1215" s="159"/>
      <c r="BI1215" s="159"/>
      <c r="BJ1215" s="159"/>
      <c r="BK1215" s="159"/>
      <c r="BL1215" s="159"/>
      <c r="BM1215" s="159"/>
      <c r="BN1215" s="159"/>
      <c r="BO1215" s="159"/>
      <c r="BP1215" s="159"/>
      <c r="BQ1215" s="159"/>
      <c r="CS1215" s="151"/>
      <c r="CT1215" s="159"/>
      <c r="CU1215" s="159"/>
      <c r="CV1215" s="159"/>
      <c r="CY1215" s="159"/>
      <c r="CZ1215" s="159"/>
      <c r="DA1215" s="170"/>
      <c r="DB1215" s="184"/>
      <c r="DC1215" s="170"/>
      <c r="DZ1215" s="234"/>
      <c r="EA1215" s="108"/>
    </row>
    <row r="1216" spans="1:131" hidden="1" x14ac:dyDescent="0.2">
      <c r="A1216" s="222"/>
      <c r="B1216" s="164"/>
      <c r="C1216" s="213"/>
      <c r="D1216" s="222"/>
      <c r="E1216" s="213"/>
      <c r="F1216" s="213"/>
      <c r="G1216" s="213"/>
      <c r="H1216" s="228"/>
      <c r="I1216" s="213"/>
      <c r="J1216" s="213"/>
      <c r="K1216" s="213"/>
      <c r="L1216" s="213"/>
      <c r="M1216" s="213"/>
      <c r="N1216" s="213"/>
      <c r="O1216" s="159"/>
      <c r="P1216" s="164"/>
      <c r="Q1216" s="159"/>
      <c r="R1216" s="159"/>
      <c r="S1216" s="164"/>
      <c r="T1216" s="159"/>
      <c r="U1216" s="159"/>
      <c r="V1216" s="164"/>
      <c r="W1216" s="159"/>
      <c r="X1216" s="159"/>
      <c r="Y1216" s="164"/>
      <c r="Z1216" s="159"/>
      <c r="AA1216" s="159"/>
      <c r="AB1216" s="164"/>
      <c r="AC1216" s="159"/>
      <c r="AD1216" s="159"/>
      <c r="AE1216" s="164"/>
      <c r="AF1216" s="159"/>
      <c r="AG1216" s="159"/>
      <c r="BI1216" s="159"/>
      <c r="BJ1216" s="159"/>
      <c r="BK1216" s="159"/>
      <c r="BL1216" s="159"/>
      <c r="BM1216" s="159"/>
      <c r="BN1216" s="159"/>
      <c r="BO1216" s="159"/>
      <c r="BP1216" s="159"/>
      <c r="BQ1216" s="159"/>
      <c r="CS1216" s="151"/>
      <c r="CT1216" s="159"/>
      <c r="CU1216" s="159"/>
      <c r="CV1216" s="159"/>
      <c r="CY1216" s="159"/>
      <c r="CZ1216" s="159"/>
      <c r="DA1216" s="170"/>
      <c r="DB1216" s="184"/>
      <c r="DC1216" s="170"/>
      <c r="DZ1216" s="234"/>
      <c r="EA1216" s="108"/>
    </row>
    <row r="1217" spans="1:131" hidden="1" x14ac:dyDescent="0.2">
      <c r="A1217" s="222"/>
      <c r="B1217" s="164"/>
      <c r="C1217" s="213"/>
      <c r="D1217" s="222"/>
      <c r="E1217" s="213"/>
      <c r="F1217" s="213"/>
      <c r="G1217" s="213"/>
      <c r="H1217" s="228"/>
      <c r="I1217" s="213"/>
      <c r="J1217" s="213"/>
      <c r="K1217" s="213"/>
      <c r="L1217" s="213"/>
      <c r="M1217" s="213"/>
      <c r="N1217" s="213"/>
      <c r="O1217" s="159"/>
      <c r="P1217" s="164"/>
      <c r="Q1217" s="159"/>
      <c r="R1217" s="159"/>
      <c r="S1217" s="164"/>
      <c r="T1217" s="159"/>
      <c r="U1217" s="159"/>
      <c r="V1217" s="164"/>
      <c r="W1217" s="159"/>
      <c r="X1217" s="159"/>
      <c r="Y1217" s="164"/>
      <c r="Z1217" s="159"/>
      <c r="AA1217" s="159"/>
      <c r="AB1217" s="164"/>
      <c r="AC1217" s="159"/>
      <c r="AD1217" s="159"/>
      <c r="AE1217" s="164"/>
      <c r="AF1217" s="159"/>
      <c r="AG1217" s="159"/>
      <c r="BI1217" s="159"/>
      <c r="BJ1217" s="159"/>
      <c r="BK1217" s="159"/>
      <c r="BL1217" s="159"/>
      <c r="BM1217" s="159"/>
      <c r="BN1217" s="159"/>
      <c r="BO1217" s="159"/>
      <c r="BP1217" s="159"/>
      <c r="BQ1217" s="159"/>
      <c r="CS1217" s="151"/>
      <c r="CT1217" s="159"/>
      <c r="CU1217" s="159"/>
      <c r="CV1217" s="159"/>
      <c r="CY1217" s="159"/>
      <c r="CZ1217" s="159"/>
      <c r="DA1217" s="170"/>
      <c r="DB1217" s="184"/>
      <c r="DC1217" s="170"/>
      <c r="DZ1217" s="234"/>
      <c r="EA1217" s="108"/>
    </row>
    <row r="1218" spans="1:131" hidden="1" x14ac:dyDescent="0.2">
      <c r="A1218" s="222"/>
      <c r="B1218" s="164"/>
      <c r="C1218" s="213"/>
      <c r="D1218" s="222"/>
      <c r="E1218" s="213"/>
      <c r="F1218" s="213"/>
      <c r="G1218" s="213"/>
      <c r="H1218" s="228"/>
      <c r="I1218" s="213"/>
      <c r="J1218" s="213"/>
      <c r="K1218" s="213"/>
      <c r="L1218" s="213"/>
      <c r="M1218" s="213"/>
      <c r="N1218" s="213"/>
      <c r="O1218" s="159"/>
      <c r="P1218" s="164"/>
      <c r="Q1218" s="159"/>
      <c r="R1218" s="159"/>
      <c r="S1218" s="164"/>
      <c r="T1218" s="159"/>
      <c r="U1218" s="159"/>
      <c r="V1218" s="164"/>
      <c r="W1218" s="159"/>
      <c r="X1218" s="159"/>
      <c r="Y1218" s="164"/>
      <c r="Z1218" s="159"/>
      <c r="AA1218" s="159"/>
      <c r="AB1218" s="164"/>
      <c r="AC1218" s="159"/>
      <c r="AD1218" s="159"/>
      <c r="AE1218" s="164"/>
      <c r="AF1218" s="159"/>
      <c r="AG1218" s="159"/>
      <c r="BI1218" s="159"/>
      <c r="BJ1218" s="159"/>
      <c r="BK1218" s="159"/>
      <c r="BL1218" s="159"/>
      <c r="BM1218" s="159"/>
      <c r="BN1218" s="159"/>
      <c r="BO1218" s="159"/>
      <c r="BP1218" s="159"/>
      <c r="BQ1218" s="159"/>
      <c r="CS1218" s="151"/>
      <c r="CT1218" s="159"/>
      <c r="CU1218" s="159"/>
      <c r="CV1218" s="159"/>
      <c r="CY1218" s="159"/>
      <c r="CZ1218" s="159"/>
      <c r="DA1218" s="170"/>
      <c r="DB1218" s="184"/>
      <c r="DC1218" s="170"/>
      <c r="DZ1218" s="234"/>
      <c r="EA1218" s="108"/>
    </row>
    <row r="1219" spans="1:131" hidden="1" x14ac:dyDescent="0.2">
      <c r="A1219" s="222"/>
      <c r="B1219" s="213"/>
      <c r="C1219" s="213"/>
      <c r="D1219" s="222"/>
      <c r="E1219" s="213"/>
      <c r="F1219" s="213"/>
      <c r="G1219" s="213"/>
      <c r="H1219" s="228"/>
      <c r="I1219" s="213"/>
      <c r="J1219" s="213"/>
      <c r="K1219" s="213"/>
      <c r="L1219" s="213"/>
      <c r="M1219" s="213"/>
      <c r="N1219" s="213"/>
      <c r="O1219" s="159"/>
      <c r="P1219" s="164"/>
      <c r="Q1219" s="159"/>
      <c r="R1219" s="159"/>
      <c r="S1219" s="164"/>
      <c r="T1219" s="159"/>
      <c r="U1219" s="159"/>
      <c r="V1219" s="164"/>
      <c r="W1219" s="159"/>
      <c r="X1219" s="159"/>
      <c r="Y1219" s="164"/>
      <c r="Z1219" s="159"/>
      <c r="AA1219" s="159"/>
      <c r="AB1219" s="164"/>
      <c r="AC1219" s="159"/>
      <c r="AD1219" s="159"/>
      <c r="AE1219" s="164"/>
      <c r="AF1219" s="159"/>
      <c r="AG1219" s="159"/>
      <c r="BI1219" s="159"/>
      <c r="BJ1219" s="159"/>
      <c r="BK1219" s="159"/>
      <c r="BL1219" s="159"/>
      <c r="BM1219" s="159"/>
      <c r="BN1219" s="159"/>
      <c r="BO1219" s="159"/>
      <c r="BP1219" s="159"/>
      <c r="BQ1219" s="159"/>
      <c r="CS1219" s="151"/>
      <c r="CT1219" s="159"/>
      <c r="CU1219" s="159"/>
      <c r="CV1219" s="159"/>
      <c r="CY1219" s="159"/>
      <c r="CZ1219" s="159"/>
      <c r="DA1219" s="170"/>
      <c r="DB1219" s="184"/>
      <c r="DC1219" s="170"/>
      <c r="DZ1219" s="234"/>
      <c r="EA1219" s="108"/>
    </row>
    <row r="1220" spans="1:131" hidden="1" x14ac:dyDescent="0.2">
      <c r="A1220" s="108"/>
      <c r="B1220" s="164"/>
      <c r="C1220" s="201"/>
      <c r="D1220" s="164"/>
      <c r="E1220" s="164"/>
      <c r="F1220" s="164"/>
      <c r="G1220" s="98"/>
      <c r="H1220" s="105"/>
      <c r="I1220" s="164"/>
      <c r="J1220" s="98"/>
      <c r="K1220" s="98"/>
      <c r="L1220" s="164"/>
      <c r="M1220" s="164"/>
      <c r="N1220" s="164"/>
      <c r="O1220" s="138"/>
      <c r="P1220" s="105"/>
      <c r="Q1220" s="160"/>
      <c r="R1220" s="160"/>
      <c r="S1220" s="105"/>
      <c r="T1220" s="160"/>
      <c r="U1220" s="160"/>
      <c r="V1220" s="108"/>
      <c r="W1220" s="160"/>
      <c r="X1220" s="160"/>
      <c r="Y1220" s="164"/>
      <c r="Z1220" s="159"/>
      <c r="AA1220" s="159"/>
      <c r="AB1220" s="164"/>
      <c r="AC1220" s="159"/>
      <c r="AD1220" s="159"/>
      <c r="AE1220" s="164"/>
      <c r="AF1220" s="159"/>
      <c r="AG1220" s="159"/>
      <c r="BI1220" s="157"/>
      <c r="BJ1220" s="163"/>
      <c r="BK1220" s="158"/>
      <c r="BL1220" s="138"/>
      <c r="BM1220" s="160"/>
      <c r="BN1220" s="176"/>
      <c r="BO1220" s="158"/>
      <c r="BP1220" s="160"/>
      <c r="BQ1220" s="172"/>
      <c r="CS1220" s="166"/>
      <c r="CT1220" s="167"/>
      <c r="CU1220" s="158"/>
      <c r="CV1220" s="158"/>
      <c r="CY1220" s="164"/>
      <c r="CZ1220" s="159"/>
      <c r="DA1220" s="170"/>
      <c r="DB1220" s="184"/>
      <c r="DC1220" s="170"/>
      <c r="DZ1220" s="199"/>
      <c r="EA1220" s="235"/>
    </row>
    <row r="1221" spans="1:131" hidden="1" x14ac:dyDescent="0.2">
      <c r="A1221" s="108"/>
      <c r="B1221" s="164"/>
      <c r="C1221" s="201"/>
      <c r="D1221" s="164"/>
      <c r="E1221" s="164"/>
      <c r="F1221" s="164"/>
      <c r="G1221" s="98"/>
      <c r="H1221" s="105"/>
      <c r="I1221" s="164"/>
      <c r="J1221" s="98"/>
      <c r="K1221" s="98"/>
      <c r="L1221" s="164"/>
      <c r="M1221" s="164"/>
      <c r="N1221" s="164"/>
      <c r="O1221" s="138"/>
      <c r="P1221" s="105"/>
      <c r="Q1221" s="160"/>
      <c r="R1221" s="160"/>
      <c r="S1221" s="105"/>
      <c r="T1221" s="160"/>
      <c r="U1221" s="160"/>
      <c r="V1221" s="108"/>
      <c r="W1221" s="160"/>
      <c r="X1221" s="160"/>
      <c r="Y1221" s="164"/>
      <c r="Z1221" s="159"/>
      <c r="AA1221" s="159"/>
      <c r="AB1221" s="164"/>
      <c r="AC1221" s="159"/>
      <c r="AD1221" s="159"/>
      <c r="AE1221" s="164"/>
      <c r="AF1221" s="159"/>
      <c r="AG1221" s="159"/>
      <c r="BI1221" s="165"/>
      <c r="BJ1221" s="163"/>
      <c r="BK1221" s="165"/>
      <c r="BL1221" s="138"/>
      <c r="BM1221" s="160"/>
      <c r="BN1221" s="176"/>
      <c r="BO1221" s="158"/>
      <c r="BP1221" s="160"/>
      <c r="BQ1221" s="172"/>
      <c r="CS1221" s="166"/>
      <c r="CT1221" s="167"/>
      <c r="CU1221" s="158"/>
      <c r="CV1221" s="158"/>
      <c r="CY1221" s="164"/>
      <c r="CZ1221" s="159"/>
      <c r="DA1221" s="170"/>
      <c r="DB1221" s="184"/>
      <c r="DC1221" s="170"/>
      <c r="DZ1221" s="159"/>
      <c r="EA1221" s="235"/>
    </row>
    <row r="1222" spans="1:131" hidden="1" x14ac:dyDescent="0.2">
      <c r="A1222" s="108"/>
      <c r="B1222" s="164"/>
      <c r="C1222" s="201"/>
      <c r="D1222" s="164"/>
      <c r="E1222" s="164"/>
      <c r="F1222" s="164"/>
      <c r="G1222" s="98"/>
      <c r="H1222" s="105"/>
      <c r="I1222" s="164"/>
      <c r="J1222" s="98"/>
      <c r="K1222" s="98"/>
      <c r="L1222" s="164"/>
      <c r="M1222" s="164"/>
      <c r="N1222" s="164"/>
      <c r="O1222" s="138"/>
      <c r="P1222" s="105"/>
      <c r="Q1222" s="160"/>
      <c r="R1222" s="160"/>
      <c r="S1222" s="105"/>
      <c r="T1222" s="160"/>
      <c r="U1222" s="160"/>
      <c r="V1222" s="103"/>
      <c r="W1222" s="160"/>
      <c r="X1222" s="160"/>
      <c r="Y1222" s="164"/>
      <c r="Z1222" s="159"/>
      <c r="AA1222" s="159"/>
      <c r="AB1222" s="164"/>
      <c r="AC1222" s="159"/>
      <c r="AD1222" s="159"/>
      <c r="AE1222" s="164"/>
      <c r="AF1222" s="159"/>
      <c r="AG1222" s="159"/>
      <c r="BI1222" s="157"/>
      <c r="BJ1222" s="157"/>
      <c r="BK1222" s="157"/>
      <c r="BL1222" s="138"/>
      <c r="BM1222" s="160"/>
      <c r="BN1222" s="176"/>
      <c r="BO1222" s="158"/>
      <c r="BP1222" s="160"/>
      <c r="BQ1222" s="172"/>
      <c r="CS1222" s="166"/>
      <c r="CT1222" s="167"/>
      <c r="CU1222" s="158"/>
      <c r="CV1222" s="158"/>
      <c r="CY1222" s="162"/>
      <c r="CZ1222" s="162"/>
      <c r="DA1222" s="170"/>
      <c r="DB1222" s="184"/>
      <c r="DC1222" s="170"/>
      <c r="DZ1222" s="159"/>
      <c r="EA1222" s="235"/>
    </row>
    <row r="1223" spans="1:131" hidden="1" x14ac:dyDescent="0.2">
      <c r="A1223" s="108"/>
      <c r="B1223" s="164"/>
      <c r="C1223" s="201"/>
      <c r="D1223" s="164"/>
      <c r="E1223" s="164"/>
      <c r="F1223" s="164"/>
      <c r="G1223" s="98"/>
      <c r="H1223" s="105"/>
      <c r="I1223" s="164"/>
      <c r="J1223" s="98"/>
      <c r="K1223" s="98"/>
      <c r="L1223" s="164"/>
      <c r="M1223" s="164"/>
      <c r="N1223" s="164"/>
      <c r="O1223" s="138"/>
      <c r="P1223" s="105"/>
      <c r="Q1223" s="160"/>
      <c r="R1223" s="160"/>
      <c r="S1223" s="105"/>
      <c r="T1223" s="160"/>
      <c r="U1223" s="160"/>
      <c r="V1223" s="103"/>
      <c r="W1223" s="160"/>
      <c r="X1223" s="160"/>
      <c r="Y1223" s="164"/>
      <c r="Z1223" s="159"/>
      <c r="AA1223" s="159"/>
      <c r="AB1223" s="164"/>
      <c r="AC1223" s="159"/>
      <c r="AD1223" s="159"/>
      <c r="AE1223" s="164"/>
      <c r="AF1223" s="159"/>
      <c r="AG1223" s="159"/>
      <c r="BI1223" s="162"/>
      <c r="BJ1223" s="158"/>
      <c r="BK1223" s="162"/>
      <c r="BL1223" s="138"/>
      <c r="BM1223" s="160"/>
      <c r="BN1223" s="176"/>
      <c r="BO1223" s="158"/>
      <c r="BP1223" s="160"/>
      <c r="BQ1223" s="172"/>
      <c r="CS1223" s="166"/>
      <c r="CT1223" s="99"/>
      <c r="CU1223" s="158"/>
      <c r="CV1223" s="158"/>
      <c r="CY1223" s="162"/>
      <c r="CZ1223" s="162"/>
      <c r="DA1223" s="170"/>
      <c r="DB1223" s="184"/>
      <c r="DC1223" s="170"/>
      <c r="DZ1223" s="159"/>
      <c r="EA1223" s="235"/>
    </row>
    <row r="1224" spans="1:131" hidden="1" x14ac:dyDescent="0.2">
      <c r="A1224" s="108"/>
      <c r="B1224" s="164"/>
      <c r="C1224" s="201"/>
      <c r="D1224" s="164"/>
      <c r="E1224" s="164"/>
      <c r="F1224" s="164"/>
      <c r="G1224" s="98"/>
      <c r="H1224" s="105"/>
      <c r="I1224" s="164"/>
      <c r="J1224" s="98"/>
      <c r="K1224" s="98"/>
      <c r="L1224" s="164"/>
      <c r="M1224" s="164"/>
      <c r="N1224" s="164"/>
      <c r="O1224" s="138"/>
      <c r="P1224" s="105"/>
      <c r="Q1224" s="160"/>
      <c r="R1224" s="160"/>
      <c r="S1224" s="105"/>
      <c r="T1224" s="160"/>
      <c r="U1224" s="160"/>
      <c r="V1224" s="103"/>
      <c r="W1224" s="160"/>
      <c r="X1224" s="160"/>
      <c r="Y1224" s="164"/>
      <c r="Z1224" s="159"/>
      <c r="AA1224" s="159"/>
      <c r="AB1224" s="164"/>
      <c r="AC1224" s="159"/>
      <c r="AD1224" s="159"/>
      <c r="AE1224" s="164"/>
      <c r="AF1224" s="159"/>
      <c r="AG1224" s="159"/>
      <c r="BI1224" s="157"/>
      <c r="BJ1224" s="158"/>
      <c r="BK1224" s="157"/>
      <c r="BL1224" s="138"/>
      <c r="BM1224" s="160"/>
      <c r="BN1224" s="176"/>
      <c r="BO1224" s="158"/>
      <c r="BP1224" s="160"/>
      <c r="BQ1224" s="172"/>
      <c r="CS1224" s="166"/>
      <c r="CT1224" s="167"/>
      <c r="CU1224" s="158"/>
      <c r="CV1224" s="158"/>
      <c r="CY1224" s="162"/>
      <c r="CZ1224" s="162"/>
      <c r="DA1224" s="170"/>
      <c r="DB1224" s="184"/>
      <c r="DC1224" s="170"/>
      <c r="DZ1224" s="159"/>
      <c r="EA1224" s="235"/>
    </row>
    <row r="1225" spans="1:131" hidden="1" x14ac:dyDescent="0.2">
      <c r="A1225" s="108"/>
      <c r="B1225" s="164"/>
      <c r="C1225" s="201"/>
      <c r="D1225" s="164"/>
      <c r="E1225" s="164"/>
      <c r="F1225" s="164"/>
      <c r="G1225" s="98"/>
      <c r="H1225" s="105"/>
      <c r="I1225" s="164"/>
      <c r="J1225" s="98"/>
      <c r="K1225" s="98"/>
      <c r="L1225" s="164"/>
      <c r="M1225" s="164"/>
      <c r="N1225" s="164"/>
      <c r="O1225" s="138"/>
      <c r="P1225" s="105"/>
      <c r="Q1225" s="160"/>
      <c r="R1225" s="160"/>
      <c r="S1225" s="105"/>
      <c r="T1225" s="160"/>
      <c r="U1225" s="160"/>
      <c r="V1225" s="103"/>
      <c r="W1225" s="160"/>
      <c r="X1225" s="160"/>
      <c r="Y1225" s="164"/>
      <c r="Z1225" s="159"/>
      <c r="AA1225" s="159"/>
      <c r="AB1225" s="164"/>
      <c r="AC1225" s="159"/>
      <c r="AD1225" s="159"/>
      <c r="AE1225" s="164"/>
      <c r="AF1225" s="159"/>
      <c r="AG1225" s="159"/>
      <c r="BI1225" s="157"/>
      <c r="BJ1225" s="158"/>
      <c r="BK1225" s="157"/>
      <c r="BL1225" s="138"/>
      <c r="BM1225" s="160"/>
      <c r="BN1225" s="176"/>
      <c r="BO1225" s="158"/>
      <c r="BP1225" s="160"/>
      <c r="BQ1225" s="172"/>
      <c r="CS1225" s="166"/>
      <c r="CT1225" s="167"/>
      <c r="CU1225" s="158"/>
      <c r="CV1225" s="158"/>
      <c r="CY1225" s="162"/>
      <c r="CZ1225" s="162"/>
      <c r="DA1225" s="170"/>
      <c r="DB1225" s="184"/>
      <c r="DC1225" s="170"/>
      <c r="DZ1225" s="159"/>
      <c r="EA1225" s="235"/>
    </row>
    <row r="1226" spans="1:131" hidden="1" x14ac:dyDescent="0.2">
      <c r="A1226" s="222"/>
      <c r="B1226" s="164"/>
      <c r="C1226" s="213"/>
      <c r="D1226" s="222"/>
      <c r="E1226" s="213"/>
      <c r="F1226" s="213"/>
      <c r="G1226" s="213"/>
      <c r="H1226" s="228"/>
      <c r="I1226" s="213"/>
      <c r="J1226" s="213"/>
      <c r="K1226" s="213"/>
      <c r="L1226" s="213"/>
      <c r="M1226" s="213"/>
      <c r="N1226" s="213"/>
      <c r="O1226" s="159"/>
      <c r="P1226" s="164"/>
      <c r="Q1226" s="159"/>
      <c r="R1226" s="159"/>
      <c r="S1226" s="164"/>
      <c r="T1226" s="159"/>
      <c r="U1226" s="159"/>
      <c r="V1226" s="164"/>
      <c r="W1226" s="159"/>
      <c r="X1226" s="159"/>
      <c r="Y1226" s="164"/>
      <c r="Z1226" s="159"/>
      <c r="AA1226" s="159"/>
      <c r="AB1226" s="164"/>
      <c r="AC1226" s="159"/>
      <c r="AD1226" s="159"/>
      <c r="AE1226" s="164"/>
      <c r="AF1226" s="159"/>
      <c r="AG1226" s="159"/>
      <c r="BI1226" s="159"/>
      <c r="BJ1226" s="159"/>
      <c r="BK1226" s="159"/>
      <c r="BL1226" s="159"/>
      <c r="BM1226" s="159"/>
      <c r="BN1226" s="159"/>
      <c r="BO1226" s="159"/>
      <c r="BP1226" s="159"/>
      <c r="BQ1226" s="159"/>
      <c r="CS1226" s="151"/>
      <c r="CT1226" s="159"/>
      <c r="CU1226" s="159"/>
      <c r="CV1226" s="159"/>
      <c r="CY1226" s="159"/>
      <c r="CZ1226" s="159"/>
      <c r="DA1226" s="170"/>
      <c r="DB1226" s="184"/>
      <c r="DC1226" s="170"/>
      <c r="DZ1226" s="234"/>
      <c r="EA1226" s="108"/>
    </row>
    <row r="1227" spans="1:131" hidden="1" x14ac:dyDescent="0.2">
      <c r="A1227" s="222"/>
      <c r="B1227" s="164"/>
      <c r="C1227" s="213"/>
      <c r="D1227" s="222"/>
      <c r="E1227" s="213"/>
      <c r="F1227" s="213"/>
      <c r="G1227" s="213"/>
      <c r="H1227" s="228"/>
      <c r="I1227" s="213"/>
      <c r="J1227" s="213"/>
      <c r="K1227" s="213"/>
      <c r="L1227" s="213"/>
      <c r="M1227" s="213"/>
      <c r="N1227" s="213"/>
      <c r="O1227" s="159"/>
      <c r="P1227" s="164"/>
      <c r="Q1227" s="159"/>
      <c r="R1227" s="159"/>
      <c r="S1227" s="164"/>
      <c r="T1227" s="159"/>
      <c r="U1227" s="159"/>
      <c r="V1227" s="164"/>
      <c r="W1227" s="159"/>
      <c r="X1227" s="159"/>
      <c r="Y1227" s="164"/>
      <c r="Z1227" s="159"/>
      <c r="AA1227" s="159"/>
      <c r="AB1227" s="164"/>
      <c r="AC1227" s="159"/>
      <c r="AD1227" s="159"/>
      <c r="AE1227" s="164"/>
      <c r="AF1227" s="159"/>
      <c r="AG1227" s="159"/>
      <c r="BI1227" s="159"/>
      <c r="BJ1227" s="159"/>
      <c r="BK1227" s="159"/>
      <c r="BL1227" s="159"/>
      <c r="BM1227" s="159"/>
      <c r="BN1227" s="159"/>
      <c r="BO1227" s="159"/>
      <c r="BP1227" s="159"/>
      <c r="BQ1227" s="159"/>
      <c r="CS1227" s="151"/>
      <c r="CT1227" s="159"/>
      <c r="CU1227" s="159"/>
      <c r="CV1227" s="159"/>
      <c r="CY1227" s="159"/>
      <c r="CZ1227" s="159"/>
      <c r="DA1227" s="170"/>
      <c r="DB1227" s="184"/>
      <c r="DC1227" s="170"/>
      <c r="DZ1227" s="234"/>
      <c r="EA1227" s="108"/>
    </row>
    <row r="1228" spans="1:131" hidden="1" x14ac:dyDescent="0.2">
      <c r="A1228" s="222"/>
      <c r="B1228" s="164"/>
      <c r="C1228" s="213"/>
      <c r="D1228" s="222"/>
      <c r="E1228" s="213"/>
      <c r="F1228" s="213"/>
      <c r="G1228" s="213"/>
      <c r="H1228" s="228"/>
      <c r="I1228" s="213"/>
      <c r="J1228" s="213"/>
      <c r="K1228" s="213"/>
      <c r="L1228" s="213"/>
      <c r="M1228" s="213"/>
      <c r="N1228" s="213"/>
      <c r="O1228" s="159"/>
      <c r="P1228" s="164"/>
      <c r="Q1228" s="159"/>
      <c r="R1228" s="159"/>
      <c r="S1228" s="164"/>
      <c r="T1228" s="159"/>
      <c r="U1228" s="159"/>
      <c r="V1228" s="164"/>
      <c r="W1228" s="159"/>
      <c r="X1228" s="159"/>
      <c r="Y1228" s="164"/>
      <c r="Z1228" s="159"/>
      <c r="AA1228" s="159"/>
      <c r="AB1228" s="164"/>
      <c r="AC1228" s="159"/>
      <c r="AD1228" s="159"/>
      <c r="AE1228" s="164"/>
      <c r="AF1228" s="159"/>
      <c r="AG1228" s="159"/>
      <c r="BI1228" s="159"/>
      <c r="BJ1228" s="159"/>
      <c r="BK1228" s="159"/>
      <c r="BL1228" s="159"/>
      <c r="BM1228" s="159"/>
      <c r="BN1228" s="159"/>
      <c r="BO1228" s="159"/>
      <c r="BP1228" s="159"/>
      <c r="BQ1228" s="159"/>
      <c r="CS1228" s="151"/>
      <c r="CT1228" s="159"/>
      <c r="CU1228" s="159"/>
      <c r="CV1228" s="159"/>
      <c r="CY1228" s="159"/>
      <c r="CZ1228" s="159"/>
      <c r="DA1228" s="170"/>
      <c r="DB1228" s="184"/>
      <c r="DC1228" s="170"/>
      <c r="DZ1228" s="234"/>
      <c r="EA1228" s="108"/>
    </row>
    <row r="1229" spans="1:131" hidden="1" x14ac:dyDescent="0.2">
      <c r="A1229" s="222"/>
      <c r="B1229" s="164"/>
      <c r="C1229" s="213"/>
      <c r="D1229" s="222"/>
      <c r="E1229" s="213"/>
      <c r="F1229" s="213"/>
      <c r="G1229" s="213"/>
      <c r="H1229" s="228"/>
      <c r="I1229" s="213"/>
      <c r="J1229" s="213"/>
      <c r="K1229" s="213"/>
      <c r="L1229" s="213"/>
      <c r="M1229" s="213"/>
      <c r="N1229" s="213"/>
      <c r="O1229" s="159"/>
      <c r="P1229" s="164"/>
      <c r="Q1229" s="159"/>
      <c r="R1229" s="159"/>
      <c r="S1229" s="164"/>
      <c r="T1229" s="159"/>
      <c r="U1229" s="159"/>
      <c r="V1229" s="164"/>
      <c r="W1229" s="159"/>
      <c r="X1229" s="159"/>
      <c r="Y1229" s="164"/>
      <c r="Z1229" s="159"/>
      <c r="AA1229" s="159"/>
      <c r="AB1229" s="164"/>
      <c r="AC1229" s="159"/>
      <c r="AD1229" s="159"/>
      <c r="AE1229" s="164"/>
      <c r="AF1229" s="159"/>
      <c r="AG1229" s="159"/>
      <c r="BI1229" s="159"/>
      <c r="BJ1229" s="159"/>
      <c r="BK1229" s="159"/>
      <c r="BL1229" s="159"/>
      <c r="BM1229" s="159"/>
      <c r="BN1229" s="159"/>
      <c r="BO1229" s="159"/>
      <c r="BP1229" s="159"/>
      <c r="BQ1229" s="159"/>
      <c r="CS1229" s="151"/>
      <c r="CT1229" s="159"/>
      <c r="CU1229" s="159"/>
      <c r="CV1229" s="159"/>
      <c r="CY1229" s="159"/>
      <c r="CZ1229" s="159"/>
      <c r="DA1229" s="170"/>
      <c r="DB1229" s="184"/>
      <c r="DC1229" s="170"/>
      <c r="DZ1229" s="234"/>
      <c r="EA1229" s="108"/>
    </row>
    <row r="1230" spans="1:131" hidden="1" x14ac:dyDescent="0.2">
      <c r="A1230" s="222"/>
      <c r="B1230" s="164"/>
      <c r="C1230" s="213"/>
      <c r="D1230" s="222"/>
      <c r="E1230" s="213"/>
      <c r="F1230" s="213"/>
      <c r="G1230" s="213"/>
      <c r="H1230" s="228"/>
      <c r="I1230" s="213"/>
      <c r="J1230" s="213"/>
      <c r="K1230" s="213"/>
      <c r="L1230" s="213"/>
      <c r="M1230" s="213"/>
      <c r="N1230" s="213"/>
      <c r="O1230" s="153"/>
      <c r="P1230" s="164"/>
      <c r="Q1230" s="159"/>
      <c r="R1230" s="159"/>
      <c r="S1230" s="164"/>
      <c r="T1230" s="159"/>
      <c r="U1230" s="159"/>
      <c r="V1230" s="164"/>
      <c r="W1230" s="151"/>
      <c r="X1230" s="159"/>
      <c r="Y1230" s="164"/>
      <c r="Z1230" s="159"/>
      <c r="AA1230" s="159"/>
      <c r="AB1230" s="164"/>
      <c r="AC1230" s="159"/>
      <c r="AD1230" s="159"/>
      <c r="AE1230" s="164"/>
      <c r="AF1230" s="159"/>
      <c r="AG1230" s="159"/>
      <c r="BI1230" s="159"/>
      <c r="BJ1230" s="159"/>
      <c r="BK1230" s="159"/>
      <c r="BL1230" s="159"/>
      <c r="BM1230" s="159"/>
      <c r="BN1230" s="159"/>
      <c r="BO1230" s="159"/>
      <c r="BP1230" s="159"/>
      <c r="BQ1230" s="159"/>
      <c r="CS1230" s="151"/>
      <c r="CT1230" s="159"/>
      <c r="CU1230" s="159"/>
      <c r="CV1230" s="159"/>
      <c r="CY1230" s="159"/>
      <c r="CZ1230" s="159"/>
      <c r="DA1230" s="170"/>
      <c r="DB1230" s="184"/>
      <c r="DC1230" s="170"/>
      <c r="DZ1230" s="234"/>
      <c r="EA1230" s="108"/>
    </row>
    <row r="1231" spans="1:131" hidden="1" x14ac:dyDescent="0.2">
      <c r="A1231" s="222"/>
      <c r="B1231" s="213"/>
      <c r="C1231" s="213"/>
      <c r="D1231" s="222"/>
      <c r="E1231" s="213"/>
      <c r="F1231" s="213"/>
      <c r="G1231" s="213"/>
      <c r="H1231" s="228"/>
      <c r="I1231" s="213"/>
      <c r="J1231" s="213"/>
      <c r="K1231" s="213"/>
      <c r="L1231" s="213"/>
      <c r="M1231" s="213"/>
      <c r="N1231" s="213"/>
      <c r="O1231" s="153"/>
      <c r="P1231" s="164"/>
      <c r="Q1231" s="159"/>
      <c r="R1231" s="159"/>
      <c r="S1231" s="164"/>
      <c r="T1231" s="159"/>
      <c r="U1231" s="159"/>
      <c r="V1231" s="164"/>
      <c r="W1231" s="151"/>
      <c r="X1231" s="159"/>
      <c r="Y1231" s="164"/>
      <c r="Z1231" s="159"/>
      <c r="AA1231" s="159"/>
      <c r="AB1231" s="164"/>
      <c r="AC1231" s="159"/>
      <c r="AD1231" s="159"/>
      <c r="AE1231" s="164"/>
      <c r="AF1231" s="159"/>
      <c r="AG1231" s="159"/>
      <c r="BI1231" s="159"/>
      <c r="BJ1231" s="159"/>
      <c r="BK1231" s="159"/>
      <c r="BL1231" s="159"/>
      <c r="BM1231" s="159"/>
      <c r="BN1231" s="159"/>
      <c r="BO1231" s="159"/>
      <c r="BP1231" s="159"/>
      <c r="BQ1231" s="159"/>
      <c r="CS1231" s="151"/>
      <c r="CT1231" s="159"/>
      <c r="CU1231" s="159"/>
      <c r="CV1231" s="159"/>
      <c r="CY1231" s="159"/>
      <c r="CZ1231" s="159"/>
      <c r="DA1231" s="170"/>
      <c r="DB1231" s="184"/>
      <c r="DC1231" s="170"/>
      <c r="DZ1231" s="234"/>
      <c r="EA1231" s="108"/>
    </row>
    <row r="1232" spans="1:131" hidden="1" x14ac:dyDescent="0.2">
      <c r="A1232" s="272"/>
      <c r="B1232" s="206"/>
      <c r="C1232" s="273"/>
      <c r="D1232" s="206"/>
      <c r="E1232" s="206"/>
      <c r="F1232" s="206"/>
      <c r="G1232" s="207"/>
      <c r="H1232" s="208"/>
      <c r="I1232" s="206"/>
      <c r="J1232" s="207"/>
      <c r="K1232" s="207"/>
      <c r="L1232" s="206"/>
      <c r="M1232" s="206"/>
      <c r="N1232" s="206"/>
      <c r="O1232" s="258"/>
      <c r="P1232" s="208"/>
      <c r="Q1232" s="169"/>
      <c r="R1232" s="160"/>
      <c r="S1232" s="208"/>
      <c r="T1232" s="160"/>
      <c r="U1232" s="160"/>
      <c r="V1232" s="209"/>
      <c r="W1232" s="160"/>
      <c r="X1232" s="160"/>
      <c r="Y1232" s="164"/>
      <c r="Z1232" s="159"/>
      <c r="AA1232" s="159"/>
      <c r="AB1232" s="164"/>
      <c r="AC1232" s="159"/>
      <c r="AD1232" s="159"/>
      <c r="AE1232" s="164"/>
      <c r="AF1232" s="159"/>
      <c r="AG1232" s="159"/>
      <c r="BI1232" s="159"/>
      <c r="BJ1232" s="159"/>
      <c r="BK1232" s="165"/>
      <c r="BL1232" s="138"/>
      <c r="BM1232" s="160"/>
      <c r="BN1232" s="176"/>
      <c r="BO1232" s="158"/>
      <c r="BP1232" s="160"/>
      <c r="BQ1232" s="172"/>
      <c r="CS1232" s="158"/>
      <c r="CT1232" s="167"/>
      <c r="CU1232" s="158"/>
      <c r="CV1232" s="158"/>
      <c r="CY1232" s="246"/>
      <c r="CZ1232" s="246"/>
      <c r="DA1232" s="170"/>
      <c r="DB1232" s="184"/>
      <c r="DC1232" s="170"/>
      <c r="DZ1232" s="159"/>
      <c r="EA1232" s="108"/>
    </row>
    <row r="1233" spans="1:131" hidden="1" x14ac:dyDescent="0.2">
      <c r="A1233" s="272"/>
      <c r="B1233" s="206"/>
      <c r="C1233" s="273"/>
      <c r="D1233" s="206"/>
      <c r="E1233" s="206"/>
      <c r="F1233" s="206"/>
      <c r="G1233" s="207"/>
      <c r="H1233" s="208"/>
      <c r="I1233" s="206"/>
      <c r="J1233" s="207"/>
      <c r="K1233" s="207"/>
      <c r="L1233" s="206"/>
      <c r="M1233" s="206"/>
      <c r="N1233" s="206"/>
      <c r="O1233" s="258"/>
      <c r="P1233" s="208"/>
      <c r="Q1233" s="169"/>
      <c r="R1233" s="160"/>
      <c r="S1233" s="208"/>
      <c r="T1233" s="160"/>
      <c r="U1233" s="160"/>
      <c r="V1233" s="209"/>
      <c r="W1233" s="160"/>
      <c r="X1233" s="160"/>
      <c r="Y1233" s="164"/>
      <c r="Z1233" s="159"/>
      <c r="AA1233" s="159"/>
      <c r="AB1233" s="164"/>
      <c r="AC1233" s="159"/>
      <c r="AD1233" s="159"/>
      <c r="AE1233" s="164"/>
      <c r="AF1233" s="159"/>
      <c r="AG1233" s="159"/>
      <c r="BI1233" s="159"/>
      <c r="BJ1233" s="159"/>
      <c r="BK1233" s="165"/>
      <c r="BL1233" s="138"/>
      <c r="BM1233" s="160"/>
      <c r="BN1233" s="176"/>
      <c r="BO1233" s="158"/>
      <c r="BP1233" s="160"/>
      <c r="BQ1233" s="172"/>
      <c r="CS1233" s="158"/>
      <c r="CT1233" s="167"/>
      <c r="CU1233" s="158"/>
      <c r="CV1233" s="158"/>
      <c r="CY1233" s="246"/>
      <c r="CZ1233" s="246"/>
      <c r="DA1233" s="170"/>
      <c r="DB1233" s="184"/>
      <c r="DC1233" s="170"/>
      <c r="DZ1233" s="159"/>
      <c r="EA1233" s="108"/>
    </row>
    <row r="1234" spans="1:131" hidden="1" x14ac:dyDescent="0.2">
      <c r="A1234" s="222"/>
      <c r="B1234" s="206"/>
      <c r="C1234" s="213"/>
      <c r="D1234" s="222"/>
      <c r="E1234" s="213"/>
      <c r="F1234" s="213"/>
      <c r="G1234" s="213"/>
      <c r="H1234" s="228"/>
      <c r="I1234" s="213"/>
      <c r="J1234" s="213"/>
      <c r="K1234" s="213"/>
      <c r="L1234" s="213"/>
      <c r="M1234" s="213"/>
      <c r="N1234" s="213"/>
      <c r="O1234" s="159"/>
      <c r="P1234" s="164"/>
      <c r="Q1234" s="159"/>
      <c r="R1234" s="159"/>
      <c r="S1234" s="164"/>
      <c r="T1234" s="159"/>
      <c r="U1234" s="159"/>
      <c r="V1234" s="164"/>
      <c r="W1234" s="159"/>
      <c r="X1234" s="159"/>
      <c r="Y1234" s="164"/>
      <c r="Z1234" s="159"/>
      <c r="AA1234" s="159"/>
      <c r="AB1234" s="164"/>
      <c r="AC1234" s="159"/>
      <c r="AD1234" s="159"/>
      <c r="AE1234" s="164"/>
      <c r="AF1234" s="159"/>
      <c r="AG1234" s="159"/>
      <c r="BI1234" s="159"/>
      <c r="BJ1234" s="159"/>
      <c r="BK1234" s="159"/>
      <c r="BL1234" s="159"/>
      <c r="BM1234" s="159"/>
      <c r="BN1234" s="159"/>
      <c r="BO1234" s="159"/>
      <c r="BP1234" s="159"/>
      <c r="BQ1234" s="159"/>
      <c r="CS1234" s="151"/>
      <c r="CT1234" s="159"/>
      <c r="CU1234" s="159"/>
      <c r="CV1234" s="159"/>
      <c r="CY1234" s="159"/>
      <c r="CZ1234" s="159"/>
      <c r="DA1234" s="170"/>
      <c r="DB1234" s="184"/>
      <c r="DC1234" s="170"/>
      <c r="DZ1234" s="234"/>
      <c r="EA1234" s="108"/>
    </row>
    <row r="1235" spans="1:131" hidden="1" x14ac:dyDescent="0.2">
      <c r="A1235" s="222"/>
      <c r="B1235" s="206"/>
      <c r="C1235" s="213"/>
      <c r="D1235" s="222"/>
      <c r="E1235" s="213"/>
      <c r="F1235" s="213"/>
      <c r="G1235" s="213"/>
      <c r="H1235" s="228"/>
      <c r="I1235" s="213"/>
      <c r="J1235" s="213"/>
      <c r="K1235" s="213"/>
      <c r="L1235" s="213"/>
      <c r="M1235" s="213"/>
      <c r="N1235" s="213"/>
      <c r="O1235" s="159"/>
      <c r="P1235" s="164"/>
      <c r="Q1235" s="159"/>
      <c r="R1235" s="159"/>
      <c r="S1235" s="164"/>
      <c r="T1235" s="159"/>
      <c r="U1235" s="159"/>
      <c r="V1235" s="164"/>
      <c r="W1235" s="159"/>
      <c r="X1235" s="159"/>
      <c r="Y1235" s="164"/>
      <c r="Z1235" s="159"/>
      <c r="AA1235" s="159"/>
      <c r="AB1235" s="164"/>
      <c r="AC1235" s="159"/>
      <c r="AD1235" s="159"/>
      <c r="AE1235" s="164"/>
      <c r="AF1235" s="159"/>
      <c r="AG1235" s="159"/>
      <c r="BI1235" s="159"/>
      <c r="BJ1235" s="159"/>
      <c r="BK1235" s="159"/>
      <c r="BL1235" s="159"/>
      <c r="BM1235" s="159"/>
      <c r="BN1235" s="159"/>
      <c r="BO1235" s="159"/>
      <c r="BP1235" s="159"/>
      <c r="BQ1235" s="159"/>
      <c r="CS1235" s="151"/>
      <c r="CT1235" s="159"/>
      <c r="CU1235" s="159"/>
      <c r="CV1235" s="159"/>
      <c r="CY1235" s="159"/>
      <c r="CZ1235" s="159"/>
      <c r="DA1235" s="170"/>
      <c r="DB1235" s="184"/>
      <c r="DC1235" s="170"/>
      <c r="DZ1235" s="234"/>
      <c r="EA1235" s="108"/>
    </row>
    <row r="1236" spans="1:131" hidden="1" x14ac:dyDescent="0.2">
      <c r="A1236" s="222"/>
      <c r="B1236" s="206"/>
      <c r="C1236" s="213"/>
      <c r="D1236" s="222"/>
      <c r="E1236" s="213"/>
      <c r="F1236" s="213"/>
      <c r="G1236" s="213"/>
      <c r="H1236" s="228"/>
      <c r="I1236" s="213"/>
      <c r="J1236" s="213"/>
      <c r="K1236" s="213"/>
      <c r="L1236" s="213"/>
      <c r="M1236" s="213"/>
      <c r="N1236" s="213"/>
      <c r="O1236" s="159"/>
      <c r="P1236" s="164"/>
      <c r="Q1236" s="159"/>
      <c r="R1236" s="159"/>
      <c r="S1236" s="164"/>
      <c r="T1236" s="159"/>
      <c r="U1236" s="159"/>
      <c r="V1236" s="164"/>
      <c r="W1236" s="159"/>
      <c r="X1236" s="159"/>
      <c r="Y1236" s="164"/>
      <c r="Z1236" s="159"/>
      <c r="AA1236" s="159"/>
      <c r="AB1236" s="164"/>
      <c r="AC1236" s="159"/>
      <c r="AD1236" s="159"/>
      <c r="AE1236" s="164"/>
      <c r="AF1236" s="159"/>
      <c r="AG1236" s="159"/>
      <c r="BI1236" s="159"/>
      <c r="BJ1236" s="159"/>
      <c r="BK1236" s="159"/>
      <c r="BL1236" s="159"/>
      <c r="BM1236" s="159"/>
      <c r="BN1236" s="159"/>
      <c r="BO1236" s="159"/>
      <c r="BP1236" s="159"/>
      <c r="BQ1236" s="159"/>
      <c r="CS1236" s="151"/>
      <c r="CT1236" s="159"/>
      <c r="CU1236" s="159"/>
      <c r="CV1236" s="159"/>
      <c r="CY1236" s="159"/>
      <c r="CZ1236" s="159"/>
      <c r="DA1236" s="170"/>
      <c r="DB1236" s="184"/>
      <c r="DC1236" s="170"/>
      <c r="DZ1236" s="234"/>
      <c r="EA1236" s="108"/>
    </row>
    <row r="1237" spans="1:131" hidden="1" x14ac:dyDescent="0.2">
      <c r="A1237" s="222"/>
      <c r="B1237" s="206"/>
      <c r="C1237" s="213"/>
      <c r="D1237" s="222"/>
      <c r="E1237" s="213"/>
      <c r="F1237" s="213"/>
      <c r="G1237" s="213"/>
      <c r="H1237" s="228"/>
      <c r="I1237" s="213"/>
      <c r="J1237" s="213"/>
      <c r="K1237" s="213"/>
      <c r="L1237" s="213"/>
      <c r="M1237" s="213"/>
      <c r="N1237" s="213"/>
      <c r="O1237" s="159"/>
      <c r="P1237" s="164"/>
      <c r="Q1237" s="159"/>
      <c r="R1237" s="159"/>
      <c r="S1237" s="164"/>
      <c r="T1237" s="159"/>
      <c r="U1237" s="159"/>
      <c r="V1237" s="164"/>
      <c r="W1237" s="159"/>
      <c r="X1237" s="159"/>
      <c r="Y1237" s="164"/>
      <c r="Z1237" s="159"/>
      <c r="AA1237" s="159"/>
      <c r="AB1237" s="164"/>
      <c r="AC1237" s="159"/>
      <c r="AD1237" s="159"/>
      <c r="AE1237" s="164"/>
      <c r="AF1237" s="159"/>
      <c r="AG1237" s="159"/>
      <c r="BI1237" s="159"/>
      <c r="BJ1237" s="159"/>
      <c r="BK1237" s="159"/>
      <c r="BL1237" s="159"/>
      <c r="BM1237" s="159"/>
      <c r="BN1237" s="159"/>
      <c r="BO1237" s="159"/>
      <c r="BP1237" s="159"/>
      <c r="BQ1237" s="159"/>
      <c r="CS1237" s="151"/>
      <c r="CT1237" s="159"/>
      <c r="CU1237" s="159"/>
      <c r="CV1237" s="159"/>
      <c r="CY1237" s="159"/>
      <c r="CZ1237" s="159"/>
      <c r="DA1237" s="170"/>
      <c r="DB1237" s="184"/>
      <c r="DC1237" s="170"/>
      <c r="DZ1237" s="234"/>
      <c r="EA1237" s="108"/>
    </row>
    <row r="1238" spans="1:131" hidden="1" x14ac:dyDescent="0.2">
      <c r="A1238" s="222"/>
      <c r="B1238" s="206"/>
      <c r="C1238" s="213"/>
      <c r="D1238" s="222"/>
      <c r="E1238" s="213"/>
      <c r="F1238" s="213"/>
      <c r="G1238" s="213"/>
      <c r="H1238" s="228"/>
      <c r="I1238" s="213"/>
      <c r="J1238" s="213"/>
      <c r="K1238" s="213"/>
      <c r="L1238" s="213"/>
      <c r="M1238" s="213"/>
      <c r="N1238" s="213"/>
      <c r="O1238" s="159"/>
      <c r="P1238" s="164"/>
      <c r="Q1238" s="159"/>
      <c r="R1238" s="159"/>
      <c r="S1238" s="164"/>
      <c r="T1238" s="159"/>
      <c r="U1238" s="159"/>
      <c r="V1238" s="164"/>
      <c r="W1238" s="159"/>
      <c r="X1238" s="159"/>
      <c r="Y1238" s="164"/>
      <c r="Z1238" s="159"/>
      <c r="AA1238" s="159"/>
      <c r="AB1238" s="164"/>
      <c r="AC1238" s="159"/>
      <c r="AD1238" s="159"/>
      <c r="AE1238" s="164"/>
      <c r="AF1238" s="159"/>
      <c r="AG1238" s="159"/>
      <c r="BI1238" s="159"/>
      <c r="BJ1238" s="159"/>
      <c r="BK1238" s="159"/>
      <c r="BL1238" s="159"/>
      <c r="BM1238" s="159"/>
      <c r="BN1238" s="159"/>
      <c r="BO1238" s="159"/>
      <c r="BP1238" s="159"/>
      <c r="BQ1238" s="159"/>
      <c r="CS1238" s="151"/>
      <c r="CT1238" s="159"/>
      <c r="CU1238" s="159"/>
      <c r="CV1238" s="159"/>
      <c r="CY1238" s="159"/>
      <c r="CZ1238" s="159"/>
      <c r="DA1238" s="170"/>
      <c r="DB1238" s="184"/>
      <c r="DC1238" s="170"/>
      <c r="DZ1238" s="234"/>
      <c r="EA1238" s="108"/>
    </row>
    <row r="1239" spans="1:131" hidden="1" x14ac:dyDescent="0.2">
      <c r="A1239" s="222"/>
      <c r="B1239" s="206"/>
      <c r="C1239" s="213"/>
      <c r="D1239" s="222"/>
      <c r="E1239" s="213"/>
      <c r="F1239" s="213"/>
      <c r="G1239" s="213"/>
      <c r="H1239" s="228"/>
      <c r="I1239" s="213"/>
      <c r="J1239" s="213"/>
      <c r="K1239" s="213"/>
      <c r="L1239" s="213"/>
      <c r="M1239" s="213"/>
      <c r="N1239" s="213"/>
      <c r="O1239" s="159"/>
      <c r="P1239" s="164"/>
      <c r="Q1239" s="159"/>
      <c r="R1239" s="159"/>
      <c r="S1239" s="164"/>
      <c r="T1239" s="159"/>
      <c r="U1239" s="159"/>
      <c r="V1239" s="164"/>
      <c r="W1239" s="159"/>
      <c r="X1239" s="159"/>
      <c r="Y1239" s="164"/>
      <c r="Z1239" s="159"/>
      <c r="AA1239" s="159"/>
      <c r="AB1239" s="164"/>
      <c r="AC1239" s="159"/>
      <c r="AD1239" s="159"/>
      <c r="AE1239" s="164"/>
      <c r="AF1239" s="159"/>
      <c r="AG1239" s="159"/>
      <c r="BI1239" s="159"/>
      <c r="BJ1239" s="159"/>
      <c r="BK1239" s="159"/>
      <c r="BL1239" s="159"/>
      <c r="BM1239" s="159"/>
      <c r="BN1239" s="159"/>
      <c r="BO1239" s="159"/>
      <c r="BP1239" s="159"/>
      <c r="BQ1239" s="159"/>
      <c r="CS1239" s="151"/>
      <c r="CT1239" s="159"/>
      <c r="CU1239" s="159"/>
      <c r="CV1239" s="159"/>
      <c r="CY1239" s="159"/>
      <c r="CZ1239" s="159"/>
      <c r="DA1239" s="170"/>
      <c r="DB1239" s="184"/>
      <c r="DC1239" s="170"/>
      <c r="DZ1239" s="234"/>
      <c r="EA1239" s="108"/>
    </row>
    <row r="1240" spans="1:131" hidden="1" x14ac:dyDescent="0.2">
      <c r="A1240" s="222"/>
      <c r="B1240" s="206"/>
      <c r="C1240" s="213"/>
      <c r="D1240" s="222"/>
      <c r="E1240" s="213"/>
      <c r="F1240" s="213"/>
      <c r="G1240" s="213"/>
      <c r="H1240" s="228"/>
      <c r="I1240" s="213"/>
      <c r="J1240" s="213"/>
      <c r="K1240" s="213"/>
      <c r="L1240" s="213"/>
      <c r="M1240" s="213"/>
      <c r="N1240" s="213"/>
      <c r="O1240" s="159"/>
      <c r="P1240" s="164"/>
      <c r="Q1240" s="159"/>
      <c r="R1240" s="159"/>
      <c r="S1240" s="164"/>
      <c r="T1240" s="159"/>
      <c r="U1240" s="159"/>
      <c r="V1240" s="164"/>
      <c r="W1240" s="159"/>
      <c r="X1240" s="159"/>
      <c r="Y1240" s="164"/>
      <c r="Z1240" s="159"/>
      <c r="AA1240" s="159"/>
      <c r="AB1240" s="164"/>
      <c r="AC1240" s="159"/>
      <c r="AD1240" s="159"/>
      <c r="AE1240" s="164"/>
      <c r="AF1240" s="159"/>
      <c r="AG1240" s="159"/>
      <c r="BI1240" s="159"/>
      <c r="BJ1240" s="159"/>
      <c r="BK1240" s="159"/>
      <c r="BL1240" s="159"/>
      <c r="BM1240" s="159"/>
      <c r="BN1240" s="159"/>
      <c r="BO1240" s="159"/>
      <c r="BP1240" s="159"/>
      <c r="BQ1240" s="159"/>
      <c r="CS1240" s="151"/>
      <c r="CT1240" s="159"/>
      <c r="CU1240" s="159"/>
      <c r="CV1240" s="159"/>
      <c r="CY1240" s="159"/>
      <c r="CZ1240" s="159"/>
      <c r="DA1240" s="170"/>
      <c r="DB1240" s="184"/>
      <c r="DC1240" s="170"/>
      <c r="DZ1240" s="234"/>
      <c r="EA1240" s="108"/>
    </row>
    <row r="1241" spans="1:131" hidden="1" x14ac:dyDescent="0.2">
      <c r="A1241" s="222"/>
      <c r="B1241" s="206"/>
      <c r="C1241" s="213"/>
      <c r="D1241" s="222"/>
      <c r="E1241" s="213"/>
      <c r="F1241" s="213"/>
      <c r="G1241" s="213"/>
      <c r="H1241" s="228"/>
      <c r="I1241" s="213"/>
      <c r="J1241" s="213"/>
      <c r="K1241" s="213"/>
      <c r="L1241" s="213"/>
      <c r="M1241" s="213"/>
      <c r="N1241" s="213"/>
      <c r="O1241" s="159"/>
      <c r="P1241" s="164"/>
      <c r="Q1241" s="159"/>
      <c r="R1241" s="159"/>
      <c r="S1241" s="164"/>
      <c r="T1241" s="159"/>
      <c r="U1241" s="159"/>
      <c r="V1241" s="164"/>
      <c r="W1241" s="159"/>
      <c r="X1241" s="159"/>
      <c r="Y1241" s="164"/>
      <c r="Z1241" s="159"/>
      <c r="AA1241" s="159"/>
      <c r="AB1241" s="164"/>
      <c r="AC1241" s="159"/>
      <c r="AD1241" s="159"/>
      <c r="AE1241" s="164"/>
      <c r="AF1241" s="159"/>
      <c r="AG1241" s="159"/>
      <c r="BI1241" s="159"/>
      <c r="BJ1241" s="159"/>
      <c r="BK1241" s="159"/>
      <c r="BL1241" s="159"/>
      <c r="BM1241" s="159"/>
      <c r="BN1241" s="159"/>
      <c r="BO1241" s="159"/>
      <c r="BP1241" s="159"/>
      <c r="BQ1241" s="159"/>
      <c r="CS1241" s="151"/>
      <c r="CT1241" s="159"/>
      <c r="CU1241" s="159"/>
      <c r="CV1241" s="159"/>
      <c r="CY1241" s="159"/>
      <c r="CZ1241" s="159"/>
      <c r="DA1241" s="170"/>
      <c r="DB1241" s="184"/>
      <c r="DC1241" s="170"/>
      <c r="DZ1241" s="234"/>
      <c r="EA1241" s="108"/>
    </row>
    <row r="1242" spans="1:131" hidden="1" x14ac:dyDescent="0.2">
      <c r="A1242" s="222"/>
      <c r="B1242" s="206"/>
      <c r="C1242" s="213"/>
      <c r="D1242" s="222"/>
      <c r="E1242" s="213"/>
      <c r="F1242" s="213"/>
      <c r="G1242" s="213"/>
      <c r="H1242" s="228"/>
      <c r="I1242" s="213"/>
      <c r="J1242" s="213"/>
      <c r="K1242" s="213"/>
      <c r="L1242" s="213"/>
      <c r="M1242" s="213"/>
      <c r="N1242" s="213"/>
      <c r="O1242" s="159"/>
      <c r="P1242" s="164"/>
      <c r="Q1242" s="159"/>
      <c r="R1242" s="159"/>
      <c r="S1242" s="164"/>
      <c r="T1242" s="159"/>
      <c r="U1242" s="159"/>
      <c r="V1242" s="164"/>
      <c r="W1242" s="159"/>
      <c r="X1242" s="159"/>
      <c r="Y1242" s="164"/>
      <c r="Z1242" s="159"/>
      <c r="AA1242" s="159"/>
      <c r="AB1242" s="164"/>
      <c r="AC1242" s="159"/>
      <c r="AD1242" s="159"/>
      <c r="AE1242" s="164"/>
      <c r="AF1242" s="159"/>
      <c r="AG1242" s="159"/>
      <c r="BI1242" s="159"/>
      <c r="BJ1242" s="159"/>
      <c r="BK1242" s="159"/>
      <c r="BL1242" s="159"/>
      <c r="BM1242" s="159"/>
      <c r="BN1242" s="159"/>
      <c r="BO1242" s="159"/>
      <c r="BP1242" s="159"/>
      <c r="BQ1242" s="159"/>
      <c r="CS1242" s="151"/>
      <c r="CT1242" s="159"/>
      <c r="CU1242" s="159"/>
      <c r="CV1242" s="159"/>
      <c r="CY1242" s="159"/>
      <c r="CZ1242" s="159"/>
      <c r="DA1242" s="170"/>
      <c r="DB1242" s="184"/>
      <c r="DC1242" s="170"/>
      <c r="DZ1242" s="234"/>
      <c r="EA1242" s="108"/>
    </row>
    <row r="1243" spans="1:131" hidden="1" x14ac:dyDescent="0.2">
      <c r="A1243" s="222"/>
      <c r="B1243" s="206"/>
      <c r="C1243" s="213"/>
      <c r="D1243" s="222"/>
      <c r="E1243" s="213"/>
      <c r="F1243" s="213"/>
      <c r="G1243" s="213"/>
      <c r="H1243" s="228"/>
      <c r="I1243" s="213"/>
      <c r="J1243" s="213"/>
      <c r="K1243" s="213"/>
      <c r="L1243" s="213"/>
      <c r="M1243" s="213"/>
      <c r="N1243" s="213"/>
      <c r="O1243" s="159"/>
      <c r="P1243" s="164"/>
      <c r="Q1243" s="159"/>
      <c r="R1243" s="159"/>
      <c r="S1243" s="164"/>
      <c r="T1243" s="159"/>
      <c r="U1243" s="159"/>
      <c r="V1243" s="164"/>
      <c r="W1243" s="159"/>
      <c r="X1243" s="159"/>
      <c r="Y1243" s="164"/>
      <c r="Z1243" s="159"/>
      <c r="AA1243" s="159"/>
      <c r="AB1243" s="164"/>
      <c r="AC1243" s="159"/>
      <c r="AD1243" s="159"/>
      <c r="AE1243" s="164"/>
      <c r="AF1243" s="159"/>
      <c r="AG1243" s="159"/>
      <c r="BI1243" s="159"/>
      <c r="BJ1243" s="159"/>
      <c r="BK1243" s="159"/>
      <c r="BL1243" s="159"/>
      <c r="BM1243" s="159"/>
      <c r="BN1243" s="159"/>
      <c r="BO1243" s="159"/>
      <c r="BP1243" s="159"/>
      <c r="BQ1243" s="159"/>
      <c r="CS1243" s="151"/>
      <c r="CT1243" s="159"/>
      <c r="CU1243" s="159"/>
      <c r="CV1243" s="159"/>
      <c r="CY1243" s="159"/>
      <c r="CZ1243" s="159"/>
      <c r="DA1243" s="170"/>
      <c r="DB1243" s="184"/>
      <c r="DC1243" s="170"/>
      <c r="DZ1243" s="234"/>
      <c r="EA1243" s="108"/>
    </row>
    <row r="1244" spans="1:131" hidden="1" x14ac:dyDescent="0.2">
      <c r="A1244" s="222"/>
      <c r="B1244" s="206"/>
      <c r="C1244" s="213"/>
      <c r="D1244" s="222"/>
      <c r="E1244" s="213"/>
      <c r="F1244" s="213"/>
      <c r="G1244" s="213"/>
      <c r="H1244" s="228"/>
      <c r="I1244" s="213"/>
      <c r="J1244" s="213"/>
      <c r="K1244" s="213"/>
      <c r="L1244" s="213"/>
      <c r="M1244" s="213"/>
      <c r="N1244" s="213"/>
      <c r="O1244" s="159"/>
      <c r="P1244" s="164"/>
      <c r="Q1244" s="159"/>
      <c r="R1244" s="159"/>
      <c r="S1244" s="164"/>
      <c r="T1244" s="159"/>
      <c r="U1244" s="159"/>
      <c r="V1244" s="164"/>
      <c r="W1244" s="159"/>
      <c r="X1244" s="159"/>
      <c r="Y1244" s="164"/>
      <c r="Z1244" s="159"/>
      <c r="AA1244" s="159"/>
      <c r="AB1244" s="164"/>
      <c r="AC1244" s="159"/>
      <c r="AD1244" s="159"/>
      <c r="AE1244" s="164"/>
      <c r="AF1244" s="159"/>
      <c r="AG1244" s="159"/>
      <c r="BI1244" s="159"/>
      <c r="BJ1244" s="159"/>
      <c r="BK1244" s="159"/>
      <c r="BL1244" s="159"/>
      <c r="BM1244" s="159"/>
      <c r="BN1244" s="159"/>
      <c r="BO1244" s="159"/>
      <c r="BP1244" s="159"/>
      <c r="BQ1244" s="159"/>
      <c r="CS1244" s="151"/>
      <c r="CT1244" s="159"/>
      <c r="CU1244" s="159"/>
      <c r="CV1244" s="159"/>
      <c r="CY1244" s="159"/>
      <c r="CZ1244" s="159"/>
      <c r="DA1244" s="170"/>
      <c r="DB1244" s="184"/>
      <c r="DC1244" s="170"/>
      <c r="DZ1244" s="234"/>
      <c r="EA1244" s="108"/>
    </row>
    <row r="1245" spans="1:131" hidden="1" x14ac:dyDescent="0.2">
      <c r="A1245" s="222"/>
      <c r="B1245" s="206"/>
      <c r="C1245" s="213"/>
      <c r="D1245" s="222"/>
      <c r="E1245" s="213"/>
      <c r="F1245" s="213"/>
      <c r="G1245" s="213"/>
      <c r="H1245" s="228"/>
      <c r="I1245" s="213"/>
      <c r="J1245" s="213"/>
      <c r="K1245" s="213"/>
      <c r="L1245" s="213"/>
      <c r="M1245" s="213"/>
      <c r="N1245" s="213"/>
      <c r="O1245" s="159"/>
      <c r="P1245" s="164"/>
      <c r="Q1245" s="159"/>
      <c r="R1245" s="159"/>
      <c r="S1245" s="164"/>
      <c r="T1245" s="159"/>
      <c r="U1245" s="159"/>
      <c r="V1245" s="164"/>
      <c r="W1245" s="159"/>
      <c r="X1245" s="159"/>
      <c r="Y1245" s="164"/>
      <c r="Z1245" s="159"/>
      <c r="AA1245" s="159"/>
      <c r="AB1245" s="164"/>
      <c r="AC1245" s="159"/>
      <c r="AD1245" s="159"/>
      <c r="AE1245" s="164"/>
      <c r="AF1245" s="159"/>
      <c r="AG1245" s="159"/>
      <c r="BI1245" s="159"/>
      <c r="BJ1245" s="159"/>
      <c r="BK1245" s="159"/>
      <c r="BL1245" s="159"/>
      <c r="BM1245" s="159"/>
      <c r="BN1245" s="159"/>
      <c r="BO1245" s="159"/>
      <c r="BP1245" s="159"/>
      <c r="BQ1245" s="159"/>
      <c r="CS1245" s="151"/>
      <c r="CT1245" s="159"/>
      <c r="CU1245" s="159"/>
      <c r="CV1245" s="159"/>
      <c r="CY1245" s="159"/>
      <c r="CZ1245" s="159"/>
      <c r="DA1245" s="170"/>
      <c r="DB1245" s="184"/>
      <c r="DC1245" s="170"/>
      <c r="DZ1245" s="234"/>
      <c r="EA1245" s="108"/>
    </row>
    <row r="1246" spans="1:131" hidden="1" x14ac:dyDescent="0.2">
      <c r="A1246" s="222"/>
      <c r="B1246" s="206"/>
      <c r="C1246" s="213"/>
      <c r="D1246" s="222"/>
      <c r="E1246" s="213"/>
      <c r="F1246" s="213"/>
      <c r="G1246" s="213"/>
      <c r="H1246" s="228"/>
      <c r="I1246" s="213"/>
      <c r="J1246" s="213"/>
      <c r="K1246" s="213"/>
      <c r="L1246" s="213"/>
      <c r="M1246" s="213"/>
      <c r="N1246" s="213"/>
      <c r="O1246" s="159"/>
      <c r="P1246" s="164"/>
      <c r="Q1246" s="159"/>
      <c r="R1246" s="159"/>
      <c r="S1246" s="164"/>
      <c r="T1246" s="159"/>
      <c r="U1246" s="159"/>
      <c r="V1246" s="164"/>
      <c r="W1246" s="159"/>
      <c r="X1246" s="159"/>
      <c r="Y1246" s="164"/>
      <c r="Z1246" s="159"/>
      <c r="AA1246" s="159"/>
      <c r="AB1246" s="164"/>
      <c r="AC1246" s="159"/>
      <c r="AD1246" s="159"/>
      <c r="AE1246" s="164"/>
      <c r="AF1246" s="159"/>
      <c r="AG1246" s="159"/>
      <c r="BI1246" s="159"/>
      <c r="BJ1246" s="159"/>
      <c r="BK1246" s="159"/>
      <c r="BL1246" s="159"/>
      <c r="BM1246" s="159"/>
      <c r="BN1246" s="159"/>
      <c r="BO1246" s="159"/>
      <c r="BP1246" s="159"/>
      <c r="BQ1246" s="159"/>
      <c r="CS1246" s="151"/>
      <c r="CT1246" s="159"/>
      <c r="CU1246" s="159"/>
      <c r="CV1246" s="159"/>
      <c r="CY1246" s="159"/>
      <c r="CZ1246" s="159"/>
      <c r="DA1246" s="170"/>
      <c r="DB1246" s="184"/>
      <c r="DC1246" s="170"/>
      <c r="DZ1246" s="234"/>
      <c r="EA1246" s="108"/>
    </row>
    <row r="1247" spans="1:131" hidden="1" x14ac:dyDescent="0.2">
      <c r="A1247" s="222"/>
      <c r="B1247" s="206"/>
      <c r="C1247" s="213"/>
      <c r="D1247" s="222"/>
      <c r="E1247" s="213"/>
      <c r="F1247" s="213"/>
      <c r="G1247" s="213"/>
      <c r="H1247" s="228"/>
      <c r="I1247" s="213"/>
      <c r="J1247" s="213"/>
      <c r="K1247" s="213"/>
      <c r="L1247" s="213"/>
      <c r="M1247" s="213"/>
      <c r="N1247" s="213"/>
      <c r="O1247" s="159"/>
      <c r="P1247" s="164"/>
      <c r="Q1247" s="159"/>
      <c r="R1247" s="159"/>
      <c r="S1247" s="164"/>
      <c r="T1247" s="159"/>
      <c r="U1247" s="159"/>
      <c r="V1247" s="164"/>
      <c r="W1247" s="159"/>
      <c r="X1247" s="159"/>
      <c r="Y1247" s="164"/>
      <c r="Z1247" s="159"/>
      <c r="AA1247" s="159"/>
      <c r="AB1247" s="164"/>
      <c r="AC1247" s="159"/>
      <c r="AD1247" s="159"/>
      <c r="AE1247" s="164"/>
      <c r="AF1247" s="159"/>
      <c r="AG1247" s="159"/>
      <c r="BI1247" s="159"/>
      <c r="BJ1247" s="159"/>
      <c r="BK1247" s="159"/>
      <c r="BL1247" s="159"/>
      <c r="BM1247" s="159"/>
      <c r="BN1247" s="159"/>
      <c r="BO1247" s="159"/>
      <c r="BP1247" s="159"/>
      <c r="BQ1247" s="159"/>
      <c r="CS1247" s="151"/>
      <c r="CT1247" s="159"/>
      <c r="CU1247" s="159"/>
      <c r="CV1247" s="159"/>
      <c r="CY1247" s="159"/>
      <c r="CZ1247" s="159"/>
      <c r="DA1247" s="170"/>
      <c r="DB1247" s="184"/>
      <c r="DC1247" s="170"/>
      <c r="DZ1247" s="234"/>
      <c r="EA1247" s="108"/>
    </row>
    <row r="1248" spans="1:131" hidden="1" x14ac:dyDescent="0.2">
      <c r="A1248" s="222"/>
      <c r="B1248" s="206"/>
      <c r="C1248" s="213"/>
      <c r="D1248" s="222"/>
      <c r="E1248" s="213"/>
      <c r="F1248" s="213"/>
      <c r="G1248" s="213"/>
      <c r="H1248" s="228"/>
      <c r="I1248" s="213"/>
      <c r="J1248" s="213"/>
      <c r="K1248" s="213"/>
      <c r="L1248" s="213"/>
      <c r="M1248" s="213"/>
      <c r="N1248" s="213"/>
      <c r="O1248" s="159"/>
      <c r="P1248" s="164"/>
      <c r="Q1248" s="159"/>
      <c r="R1248" s="159"/>
      <c r="S1248" s="164"/>
      <c r="T1248" s="159"/>
      <c r="U1248" s="159"/>
      <c r="V1248" s="164"/>
      <c r="W1248" s="159"/>
      <c r="X1248" s="159"/>
      <c r="Y1248" s="164"/>
      <c r="Z1248" s="159"/>
      <c r="AA1248" s="159"/>
      <c r="AB1248" s="164"/>
      <c r="AC1248" s="159"/>
      <c r="AD1248" s="159"/>
      <c r="AE1248" s="164"/>
      <c r="AF1248" s="159"/>
      <c r="AG1248" s="159"/>
      <c r="BI1248" s="159"/>
      <c r="BJ1248" s="159"/>
      <c r="BK1248" s="159"/>
      <c r="BL1248" s="159"/>
      <c r="BM1248" s="159"/>
      <c r="BN1248" s="159"/>
      <c r="BO1248" s="159"/>
      <c r="BP1248" s="159"/>
      <c r="BQ1248" s="159"/>
      <c r="CS1248" s="151"/>
      <c r="CT1248" s="159"/>
      <c r="CU1248" s="159"/>
      <c r="CV1248" s="159"/>
      <c r="CY1248" s="159"/>
      <c r="CZ1248" s="159"/>
      <c r="DA1248" s="170"/>
      <c r="DB1248" s="184"/>
      <c r="DC1248" s="170"/>
      <c r="DZ1248" s="234"/>
      <c r="EA1248" s="108"/>
    </row>
    <row r="1249" spans="1:131" hidden="1" x14ac:dyDescent="0.2">
      <c r="A1249" s="222"/>
      <c r="B1249" s="274"/>
      <c r="C1249" s="213"/>
      <c r="D1249" s="222"/>
      <c r="E1249" s="213"/>
      <c r="F1249" s="213"/>
      <c r="G1249" s="213"/>
      <c r="H1249" s="228"/>
      <c r="I1249" s="213"/>
      <c r="J1249" s="213"/>
      <c r="K1249" s="213"/>
      <c r="L1249" s="213"/>
      <c r="M1249" s="213"/>
      <c r="N1249" s="213"/>
      <c r="O1249" s="159"/>
      <c r="P1249" s="213"/>
      <c r="Q1249" s="159"/>
      <c r="R1249" s="159"/>
      <c r="S1249" s="213"/>
      <c r="T1249" s="159"/>
      <c r="U1249" s="159"/>
      <c r="V1249" s="213"/>
      <c r="W1249" s="159"/>
      <c r="X1249" s="159"/>
      <c r="Y1249" s="164"/>
      <c r="Z1249" s="159"/>
      <c r="AA1249" s="159"/>
      <c r="AB1249" s="164"/>
      <c r="AC1249" s="159"/>
      <c r="AD1249" s="159"/>
      <c r="AE1249" s="164"/>
      <c r="AF1249" s="159"/>
      <c r="AG1249" s="159"/>
      <c r="BI1249" s="159"/>
      <c r="BJ1249" s="159"/>
      <c r="BK1249" s="159"/>
      <c r="BL1249" s="159"/>
      <c r="BM1249" s="159"/>
      <c r="BN1249" s="159"/>
      <c r="BO1249" s="159"/>
      <c r="BP1249" s="159"/>
      <c r="BQ1249" s="159"/>
      <c r="CS1249" s="151"/>
      <c r="CT1249" s="159"/>
      <c r="CU1249" s="159"/>
      <c r="CV1249" s="159"/>
      <c r="CY1249" s="159"/>
      <c r="CZ1249" s="159"/>
      <c r="DA1249" s="170"/>
      <c r="DB1249" s="184"/>
      <c r="DC1249" s="170"/>
      <c r="DZ1249" s="234"/>
      <c r="EA1249" s="108"/>
    </row>
    <row r="1250" spans="1:131" hidden="1" x14ac:dyDescent="0.2">
      <c r="A1250" s="200"/>
      <c r="B1250" s="164"/>
      <c r="C1250" s="201"/>
      <c r="D1250" s="164"/>
      <c r="E1250" s="164"/>
      <c r="F1250" s="164"/>
      <c r="G1250" s="98"/>
      <c r="H1250" s="105"/>
      <c r="I1250" s="164"/>
      <c r="J1250" s="98"/>
      <c r="K1250" s="98"/>
      <c r="L1250" s="164"/>
      <c r="M1250" s="164"/>
      <c r="N1250" s="164"/>
      <c r="O1250" s="211"/>
      <c r="P1250" s="105"/>
      <c r="Q1250" s="245"/>
      <c r="R1250" s="160"/>
      <c r="S1250" s="105"/>
      <c r="T1250" s="183"/>
      <c r="U1250" s="160"/>
      <c r="V1250" s="103"/>
      <c r="W1250" s="183"/>
      <c r="X1250" s="160"/>
      <c r="Y1250" s="164"/>
      <c r="Z1250" s="159"/>
      <c r="AA1250" s="159"/>
      <c r="AB1250" s="164"/>
      <c r="AC1250" s="159"/>
      <c r="AD1250" s="159"/>
      <c r="AE1250" s="164"/>
      <c r="AF1250" s="159"/>
      <c r="AG1250" s="159"/>
      <c r="BI1250" s="157"/>
      <c r="BJ1250" s="158"/>
      <c r="BK1250" s="157"/>
      <c r="BL1250" s="138"/>
      <c r="BM1250" s="160"/>
      <c r="BN1250" s="176"/>
      <c r="BO1250" s="158"/>
      <c r="BP1250" s="160"/>
      <c r="BQ1250" s="172"/>
      <c r="CS1250" s="166"/>
      <c r="CT1250" s="99"/>
      <c r="CU1250" s="158"/>
      <c r="CV1250" s="158"/>
      <c r="CY1250" s="108"/>
      <c r="CZ1250" s="108"/>
      <c r="DA1250" s="170"/>
      <c r="DB1250" s="184"/>
      <c r="DC1250" s="170"/>
      <c r="DZ1250" s="239"/>
      <c r="EA1250" s="235"/>
    </row>
    <row r="1251" spans="1:131" hidden="1" x14ac:dyDescent="0.2">
      <c r="A1251" s="200"/>
      <c r="B1251" s="164"/>
      <c r="C1251" s="201"/>
      <c r="D1251" s="164"/>
      <c r="E1251" s="164"/>
      <c r="F1251" s="164"/>
      <c r="G1251" s="98"/>
      <c r="H1251" s="105"/>
      <c r="I1251" s="164"/>
      <c r="J1251" s="98"/>
      <c r="K1251" s="98"/>
      <c r="L1251" s="164"/>
      <c r="M1251" s="164"/>
      <c r="N1251" s="164"/>
      <c r="O1251" s="211"/>
      <c r="P1251" s="105"/>
      <c r="Q1251" s="245"/>
      <c r="R1251" s="160"/>
      <c r="S1251" s="105"/>
      <c r="T1251" s="183"/>
      <c r="U1251" s="160"/>
      <c r="V1251" s="103"/>
      <c r="W1251" s="183"/>
      <c r="X1251" s="160"/>
      <c r="Y1251" s="164"/>
      <c r="Z1251" s="159"/>
      <c r="AA1251" s="159"/>
      <c r="AB1251" s="164"/>
      <c r="AC1251" s="159"/>
      <c r="AD1251" s="159"/>
      <c r="AE1251" s="164"/>
      <c r="AF1251" s="159"/>
      <c r="AG1251" s="159"/>
      <c r="BI1251" s="165"/>
      <c r="BJ1251" s="163"/>
      <c r="BK1251" s="165"/>
      <c r="BL1251" s="138"/>
      <c r="BM1251" s="160"/>
      <c r="BN1251" s="176"/>
      <c r="BO1251" s="158"/>
      <c r="BP1251" s="160"/>
      <c r="BQ1251" s="172"/>
      <c r="CS1251" s="158"/>
      <c r="CT1251" s="167"/>
      <c r="CU1251" s="158"/>
      <c r="CV1251" s="158"/>
      <c r="CY1251" s="164"/>
      <c r="CZ1251" s="159"/>
      <c r="DA1251" s="170"/>
      <c r="DB1251" s="184"/>
      <c r="DC1251" s="170"/>
      <c r="DZ1251" s="159"/>
      <c r="EA1251" s="158"/>
    </row>
    <row r="1252" spans="1:131" hidden="1" x14ac:dyDescent="0.2">
      <c r="A1252" s="200"/>
      <c r="B1252" s="164"/>
      <c r="C1252" s="201"/>
      <c r="D1252" s="164"/>
      <c r="E1252" s="164"/>
      <c r="F1252" s="164"/>
      <c r="G1252" s="98"/>
      <c r="H1252" s="105"/>
      <c r="I1252" s="164"/>
      <c r="J1252" s="98"/>
      <c r="K1252" s="98"/>
      <c r="L1252" s="164"/>
      <c r="M1252" s="164"/>
      <c r="N1252" s="164"/>
      <c r="O1252" s="211"/>
      <c r="P1252" s="105"/>
      <c r="Q1252" s="245"/>
      <c r="R1252" s="160"/>
      <c r="S1252" s="105"/>
      <c r="T1252" s="183"/>
      <c r="U1252" s="160"/>
      <c r="V1252" s="103"/>
      <c r="W1252" s="183"/>
      <c r="X1252" s="160"/>
      <c r="Y1252" s="164"/>
      <c r="Z1252" s="159"/>
      <c r="AA1252" s="159"/>
      <c r="AB1252" s="164"/>
      <c r="AC1252" s="159"/>
      <c r="AD1252" s="159"/>
      <c r="AE1252" s="164"/>
      <c r="AF1252" s="159"/>
      <c r="AG1252" s="159"/>
      <c r="BI1252" s="162"/>
      <c r="BJ1252" s="158"/>
      <c r="BK1252" s="162"/>
      <c r="BL1252" s="138"/>
      <c r="BM1252" s="160"/>
      <c r="BN1252" s="176"/>
      <c r="BO1252" s="158"/>
      <c r="BP1252" s="160"/>
      <c r="BQ1252" s="172"/>
      <c r="CS1252" s="166"/>
      <c r="CT1252" s="168"/>
      <c r="CU1252" s="158"/>
      <c r="CV1252" s="158"/>
      <c r="CY1252" s="246"/>
      <c r="CZ1252" s="246"/>
      <c r="DA1252" s="170"/>
      <c r="DB1252" s="184"/>
      <c r="DC1252" s="170"/>
      <c r="DZ1252" s="159"/>
      <c r="EA1252" s="235"/>
    </row>
    <row r="1253" spans="1:131" hidden="1" x14ac:dyDescent="0.2">
      <c r="A1253" s="200"/>
      <c r="B1253" s="164"/>
      <c r="C1253" s="201"/>
      <c r="D1253" s="164"/>
      <c r="E1253" s="164"/>
      <c r="F1253" s="164"/>
      <c r="G1253" s="98"/>
      <c r="H1253" s="105"/>
      <c r="I1253" s="164"/>
      <c r="J1253" s="98"/>
      <c r="K1253" s="98"/>
      <c r="L1253" s="164"/>
      <c r="M1253" s="164"/>
      <c r="N1253" s="164"/>
      <c r="O1253" s="211"/>
      <c r="P1253" s="105"/>
      <c r="Q1253" s="245"/>
      <c r="R1253" s="160"/>
      <c r="S1253" s="105"/>
      <c r="T1253" s="183"/>
      <c r="U1253" s="160"/>
      <c r="V1253" s="103"/>
      <c r="W1253" s="183"/>
      <c r="X1253" s="160"/>
      <c r="Y1253" s="164"/>
      <c r="Z1253" s="159"/>
      <c r="AA1253" s="159"/>
      <c r="AB1253" s="164"/>
      <c r="AC1253" s="159"/>
      <c r="AD1253" s="159"/>
      <c r="AE1253" s="164"/>
      <c r="AF1253" s="159"/>
      <c r="AG1253" s="159"/>
      <c r="BI1253" s="162"/>
      <c r="BJ1253" s="158"/>
      <c r="BK1253" s="162"/>
      <c r="BL1253" s="138"/>
      <c r="BM1253" s="160"/>
      <c r="BN1253" s="176"/>
      <c r="BO1253" s="158"/>
      <c r="BP1253" s="160"/>
      <c r="BQ1253" s="172"/>
      <c r="CS1253" s="166"/>
      <c r="CT1253" s="168"/>
      <c r="CU1253" s="158"/>
      <c r="CV1253" s="158"/>
      <c r="CY1253" s="164"/>
      <c r="CZ1253" s="159"/>
      <c r="DA1253" s="170"/>
      <c r="DB1253" s="184"/>
      <c r="DC1253" s="170"/>
      <c r="DZ1253" s="159"/>
      <c r="EA1253" s="180"/>
    </row>
    <row r="1254" spans="1:131" hidden="1" x14ac:dyDescent="0.2">
      <c r="A1254" s="222"/>
      <c r="B1254" s="164"/>
      <c r="C1254" s="213"/>
      <c r="D1254" s="222"/>
      <c r="E1254" s="213"/>
      <c r="F1254" s="213"/>
      <c r="G1254" s="213"/>
      <c r="H1254" s="228"/>
      <c r="I1254" s="213"/>
      <c r="J1254" s="213"/>
      <c r="K1254" s="213"/>
      <c r="L1254" s="213"/>
      <c r="M1254" s="213"/>
      <c r="N1254" s="213"/>
      <c r="O1254" s="159"/>
      <c r="P1254" s="164"/>
      <c r="Q1254" s="159"/>
      <c r="R1254" s="159"/>
      <c r="S1254" s="164"/>
      <c r="T1254" s="159"/>
      <c r="U1254" s="159"/>
      <c r="V1254" s="164"/>
      <c r="W1254" s="159"/>
      <c r="X1254" s="159"/>
      <c r="Y1254" s="164"/>
      <c r="Z1254" s="159"/>
      <c r="AA1254" s="159"/>
      <c r="AB1254" s="164"/>
      <c r="AC1254" s="159"/>
      <c r="AD1254" s="159"/>
      <c r="AE1254" s="164"/>
      <c r="AF1254" s="159"/>
      <c r="AG1254" s="159"/>
      <c r="BI1254" s="159"/>
      <c r="BJ1254" s="159"/>
      <c r="BK1254" s="159"/>
      <c r="BL1254" s="159"/>
      <c r="BM1254" s="159"/>
      <c r="BN1254" s="159"/>
      <c r="BO1254" s="159"/>
      <c r="BP1254" s="159"/>
      <c r="BQ1254" s="159"/>
      <c r="CS1254" s="151"/>
      <c r="CT1254" s="159"/>
      <c r="CU1254" s="159"/>
      <c r="CV1254" s="159"/>
      <c r="CY1254" s="159"/>
      <c r="CZ1254" s="159"/>
      <c r="DA1254" s="170"/>
      <c r="DB1254" s="184"/>
      <c r="DC1254" s="170"/>
      <c r="DZ1254" s="234"/>
      <c r="EA1254" s="108"/>
    </row>
    <row r="1255" spans="1:131" hidden="1" x14ac:dyDescent="0.2">
      <c r="A1255" s="222"/>
      <c r="B1255" s="164"/>
      <c r="C1255" s="213"/>
      <c r="D1255" s="222"/>
      <c r="E1255" s="213"/>
      <c r="F1255" s="213"/>
      <c r="G1255" s="213"/>
      <c r="H1255" s="228"/>
      <c r="I1255" s="213"/>
      <c r="J1255" s="213"/>
      <c r="K1255" s="213"/>
      <c r="L1255" s="213"/>
      <c r="M1255" s="213"/>
      <c r="N1255" s="213"/>
      <c r="O1255" s="159"/>
      <c r="P1255" s="164"/>
      <c r="Q1255" s="159"/>
      <c r="R1255" s="159"/>
      <c r="S1255" s="164"/>
      <c r="T1255" s="159"/>
      <c r="U1255" s="159"/>
      <c r="V1255" s="164"/>
      <c r="W1255" s="159"/>
      <c r="X1255" s="159"/>
      <c r="Y1255" s="164"/>
      <c r="Z1255" s="159"/>
      <c r="AA1255" s="159"/>
      <c r="AB1255" s="164"/>
      <c r="AC1255" s="159"/>
      <c r="AD1255" s="159"/>
      <c r="AE1255" s="164"/>
      <c r="AF1255" s="159"/>
      <c r="AG1255" s="159"/>
      <c r="BI1255" s="159"/>
      <c r="BJ1255" s="159"/>
      <c r="BK1255" s="159"/>
      <c r="BL1255" s="159"/>
      <c r="BM1255" s="159"/>
      <c r="BN1255" s="159"/>
      <c r="BO1255" s="159"/>
      <c r="BP1255" s="159"/>
      <c r="BQ1255" s="159"/>
      <c r="CS1255" s="151"/>
      <c r="CT1255" s="159"/>
      <c r="CU1255" s="159"/>
      <c r="CV1255" s="159"/>
      <c r="CY1255" s="159"/>
      <c r="CZ1255" s="159"/>
      <c r="DA1255" s="170"/>
      <c r="DB1255" s="184"/>
      <c r="DC1255" s="170"/>
      <c r="DZ1255" s="234"/>
      <c r="EA1255" s="108"/>
    </row>
    <row r="1256" spans="1:131" hidden="1" x14ac:dyDescent="0.2">
      <c r="A1256" s="222"/>
      <c r="B1256" s="164"/>
      <c r="C1256" s="213"/>
      <c r="D1256" s="222"/>
      <c r="E1256" s="213"/>
      <c r="F1256" s="213"/>
      <c r="G1256" s="213"/>
      <c r="H1256" s="228"/>
      <c r="I1256" s="213"/>
      <c r="J1256" s="213"/>
      <c r="K1256" s="213"/>
      <c r="L1256" s="213"/>
      <c r="M1256" s="213"/>
      <c r="N1256" s="213"/>
      <c r="O1256" s="159"/>
      <c r="P1256" s="164"/>
      <c r="Q1256" s="159"/>
      <c r="R1256" s="159"/>
      <c r="S1256" s="164"/>
      <c r="T1256" s="159"/>
      <c r="U1256" s="159"/>
      <c r="V1256" s="164"/>
      <c r="W1256" s="159"/>
      <c r="X1256" s="159"/>
      <c r="Y1256" s="164"/>
      <c r="Z1256" s="159"/>
      <c r="AA1256" s="159"/>
      <c r="AB1256" s="164"/>
      <c r="AC1256" s="159"/>
      <c r="AD1256" s="159"/>
      <c r="AE1256" s="164"/>
      <c r="AF1256" s="159"/>
      <c r="AG1256" s="159"/>
      <c r="BI1256" s="159"/>
      <c r="BJ1256" s="159"/>
      <c r="BK1256" s="159"/>
      <c r="BL1256" s="159"/>
      <c r="BM1256" s="159"/>
      <c r="BN1256" s="159"/>
      <c r="BO1256" s="159"/>
      <c r="BP1256" s="159"/>
      <c r="BQ1256" s="159"/>
      <c r="CS1256" s="151"/>
      <c r="CT1256" s="159"/>
      <c r="CU1256" s="159"/>
      <c r="CV1256" s="159"/>
      <c r="CY1256" s="159"/>
      <c r="CZ1256" s="159"/>
      <c r="DA1256" s="170"/>
      <c r="DB1256" s="184"/>
      <c r="DC1256" s="170"/>
      <c r="DZ1256" s="234"/>
      <c r="EA1256" s="108"/>
    </row>
    <row r="1257" spans="1:131" hidden="1" x14ac:dyDescent="0.2">
      <c r="A1257" s="222"/>
      <c r="B1257" s="164"/>
      <c r="C1257" s="213"/>
      <c r="D1257" s="222"/>
      <c r="E1257" s="213"/>
      <c r="F1257" s="213"/>
      <c r="G1257" s="213"/>
      <c r="H1257" s="228"/>
      <c r="I1257" s="213"/>
      <c r="J1257" s="213"/>
      <c r="K1257" s="213"/>
      <c r="L1257" s="213"/>
      <c r="M1257" s="213"/>
      <c r="N1257" s="213"/>
      <c r="O1257" s="159"/>
      <c r="P1257" s="164"/>
      <c r="Q1257" s="159"/>
      <c r="R1257" s="159"/>
      <c r="S1257" s="164"/>
      <c r="T1257" s="159"/>
      <c r="U1257" s="159"/>
      <c r="V1257" s="164"/>
      <c r="W1257" s="159"/>
      <c r="X1257" s="159"/>
      <c r="Y1257" s="164"/>
      <c r="Z1257" s="159"/>
      <c r="AA1257" s="159"/>
      <c r="AB1257" s="164"/>
      <c r="AC1257" s="159"/>
      <c r="AD1257" s="159"/>
      <c r="AE1257" s="164"/>
      <c r="AF1257" s="159"/>
      <c r="AG1257" s="159"/>
      <c r="BI1257" s="159"/>
      <c r="BJ1257" s="159"/>
      <c r="BK1257" s="159"/>
      <c r="BL1257" s="159"/>
      <c r="BM1257" s="159"/>
      <c r="BN1257" s="159"/>
      <c r="BO1257" s="159"/>
      <c r="BP1257" s="159"/>
      <c r="BQ1257" s="159"/>
      <c r="CS1257" s="151"/>
      <c r="CT1257" s="159"/>
      <c r="CU1257" s="159"/>
      <c r="CV1257" s="159"/>
      <c r="CY1257" s="159"/>
      <c r="CZ1257" s="159"/>
      <c r="DA1257" s="170"/>
      <c r="DB1257" s="184"/>
      <c r="DC1257" s="170"/>
      <c r="DZ1257" s="234"/>
      <c r="EA1257" s="108"/>
    </row>
    <row r="1258" spans="1:131" hidden="1" x14ac:dyDescent="0.2">
      <c r="A1258" s="222"/>
      <c r="B1258" s="164"/>
      <c r="C1258" s="213"/>
      <c r="D1258" s="222"/>
      <c r="E1258" s="213"/>
      <c r="F1258" s="213"/>
      <c r="G1258" s="213"/>
      <c r="H1258" s="228"/>
      <c r="I1258" s="213"/>
      <c r="J1258" s="213"/>
      <c r="K1258" s="213"/>
      <c r="L1258" s="213"/>
      <c r="M1258" s="213"/>
      <c r="N1258" s="213"/>
      <c r="O1258" s="159"/>
      <c r="P1258" s="164"/>
      <c r="Q1258" s="159"/>
      <c r="R1258" s="159"/>
      <c r="S1258" s="164"/>
      <c r="T1258" s="159"/>
      <c r="U1258" s="159"/>
      <c r="V1258" s="164"/>
      <c r="W1258" s="159"/>
      <c r="X1258" s="159"/>
      <c r="Y1258" s="164"/>
      <c r="Z1258" s="159"/>
      <c r="AA1258" s="159"/>
      <c r="AB1258" s="164"/>
      <c r="AC1258" s="159"/>
      <c r="AD1258" s="159"/>
      <c r="AE1258" s="164"/>
      <c r="AF1258" s="159"/>
      <c r="AG1258" s="159"/>
      <c r="BI1258" s="159"/>
      <c r="BJ1258" s="159"/>
      <c r="BK1258" s="159"/>
      <c r="BL1258" s="159"/>
      <c r="BM1258" s="159"/>
      <c r="BN1258" s="159"/>
      <c r="BO1258" s="159"/>
      <c r="BP1258" s="159"/>
      <c r="BQ1258" s="159"/>
      <c r="CS1258" s="151"/>
      <c r="CT1258" s="159"/>
      <c r="CU1258" s="159"/>
      <c r="CV1258" s="159"/>
      <c r="CY1258" s="159"/>
      <c r="CZ1258" s="159"/>
      <c r="DA1258" s="170"/>
      <c r="DB1258" s="184"/>
      <c r="DC1258" s="170"/>
      <c r="DZ1258" s="234"/>
      <c r="EA1258" s="108"/>
    </row>
    <row r="1259" spans="1:131" hidden="1" x14ac:dyDescent="0.2">
      <c r="A1259" s="222"/>
      <c r="B1259" s="164"/>
      <c r="C1259" s="213"/>
      <c r="D1259" s="222"/>
      <c r="E1259" s="213"/>
      <c r="F1259" s="213"/>
      <c r="G1259" s="213"/>
      <c r="H1259" s="228"/>
      <c r="I1259" s="213"/>
      <c r="J1259" s="213"/>
      <c r="K1259" s="213"/>
      <c r="L1259" s="213"/>
      <c r="M1259" s="213"/>
      <c r="N1259" s="213"/>
      <c r="O1259" s="159"/>
      <c r="P1259" s="164"/>
      <c r="Q1259" s="159"/>
      <c r="R1259" s="159"/>
      <c r="S1259" s="164"/>
      <c r="T1259" s="159"/>
      <c r="U1259" s="159"/>
      <c r="V1259" s="164"/>
      <c r="W1259" s="159"/>
      <c r="X1259" s="159"/>
      <c r="Y1259" s="164"/>
      <c r="Z1259" s="159"/>
      <c r="AA1259" s="159"/>
      <c r="AB1259" s="164"/>
      <c r="AC1259" s="159"/>
      <c r="AD1259" s="159"/>
      <c r="AE1259" s="164"/>
      <c r="AF1259" s="159"/>
      <c r="AG1259" s="159"/>
      <c r="BI1259" s="159"/>
      <c r="BJ1259" s="159"/>
      <c r="BK1259" s="159"/>
      <c r="BL1259" s="159"/>
      <c r="BM1259" s="159"/>
      <c r="BN1259" s="159"/>
      <c r="BO1259" s="159"/>
      <c r="BP1259" s="159"/>
      <c r="BQ1259" s="159"/>
      <c r="CS1259" s="151"/>
      <c r="CT1259" s="159"/>
      <c r="CU1259" s="159"/>
      <c r="CV1259" s="159"/>
      <c r="CY1259" s="159"/>
      <c r="CZ1259" s="159"/>
      <c r="DA1259" s="170"/>
      <c r="DB1259" s="184"/>
      <c r="DC1259" s="170"/>
      <c r="DZ1259" s="234"/>
      <c r="EA1259" s="108"/>
    </row>
    <row r="1260" spans="1:131" hidden="1" x14ac:dyDescent="0.2">
      <c r="A1260" s="222"/>
      <c r="B1260" s="164"/>
      <c r="C1260" s="213"/>
      <c r="D1260" s="222"/>
      <c r="E1260" s="213"/>
      <c r="F1260" s="213"/>
      <c r="G1260" s="213"/>
      <c r="H1260" s="228"/>
      <c r="I1260" s="213"/>
      <c r="J1260" s="213"/>
      <c r="K1260" s="213"/>
      <c r="L1260" s="213"/>
      <c r="M1260" s="213"/>
      <c r="N1260" s="213"/>
      <c r="O1260" s="159"/>
      <c r="P1260" s="164"/>
      <c r="Q1260" s="159"/>
      <c r="R1260" s="159"/>
      <c r="S1260" s="164"/>
      <c r="T1260" s="159"/>
      <c r="U1260" s="159"/>
      <c r="V1260" s="164"/>
      <c r="W1260" s="159"/>
      <c r="X1260" s="159"/>
      <c r="Y1260" s="164"/>
      <c r="Z1260" s="159"/>
      <c r="AA1260" s="159"/>
      <c r="AB1260" s="164"/>
      <c r="AC1260" s="159"/>
      <c r="AD1260" s="159"/>
      <c r="AE1260" s="164"/>
      <c r="AF1260" s="159"/>
      <c r="AG1260" s="159"/>
      <c r="BI1260" s="159"/>
      <c r="BJ1260" s="159"/>
      <c r="BK1260" s="159"/>
      <c r="BL1260" s="159"/>
      <c r="BM1260" s="159"/>
      <c r="BN1260" s="159"/>
      <c r="BO1260" s="159"/>
      <c r="BP1260" s="159"/>
      <c r="BQ1260" s="159"/>
      <c r="CS1260" s="151"/>
      <c r="CT1260" s="159"/>
      <c r="CU1260" s="159"/>
      <c r="CV1260" s="159"/>
      <c r="CY1260" s="159"/>
      <c r="CZ1260" s="159"/>
      <c r="DA1260" s="170"/>
      <c r="DB1260" s="184"/>
      <c r="DC1260" s="170"/>
      <c r="DZ1260" s="234"/>
      <c r="EA1260" s="108"/>
    </row>
    <row r="1261" spans="1:131" hidden="1" x14ac:dyDescent="0.2">
      <c r="A1261" s="222"/>
      <c r="B1261" s="164"/>
      <c r="C1261" s="213"/>
      <c r="D1261" s="222"/>
      <c r="E1261" s="213"/>
      <c r="F1261" s="213"/>
      <c r="G1261" s="213"/>
      <c r="H1261" s="228"/>
      <c r="I1261" s="213"/>
      <c r="J1261" s="213"/>
      <c r="K1261" s="213"/>
      <c r="L1261" s="213"/>
      <c r="M1261" s="213"/>
      <c r="N1261" s="213"/>
      <c r="O1261" s="159"/>
      <c r="P1261" s="164"/>
      <c r="Q1261" s="159"/>
      <c r="R1261" s="159"/>
      <c r="S1261" s="164"/>
      <c r="T1261" s="159"/>
      <c r="U1261" s="159"/>
      <c r="V1261" s="164"/>
      <c r="W1261" s="159"/>
      <c r="X1261" s="159"/>
      <c r="Y1261" s="164"/>
      <c r="Z1261" s="159"/>
      <c r="AA1261" s="159"/>
      <c r="AB1261" s="164"/>
      <c r="AC1261" s="159"/>
      <c r="AD1261" s="159"/>
      <c r="AE1261" s="164"/>
      <c r="AF1261" s="159"/>
      <c r="AG1261" s="159"/>
      <c r="BI1261" s="159"/>
      <c r="BJ1261" s="159"/>
      <c r="BK1261" s="159"/>
      <c r="BL1261" s="159"/>
      <c r="BM1261" s="159"/>
      <c r="BN1261" s="159"/>
      <c r="BO1261" s="159"/>
      <c r="BP1261" s="159"/>
      <c r="BQ1261" s="159"/>
      <c r="CS1261" s="151"/>
      <c r="CT1261" s="159"/>
      <c r="CU1261" s="159"/>
      <c r="CV1261" s="159"/>
      <c r="CY1261" s="159"/>
      <c r="CZ1261" s="159"/>
      <c r="DA1261" s="170"/>
      <c r="DB1261" s="184"/>
      <c r="DC1261" s="170"/>
      <c r="DZ1261" s="234"/>
      <c r="EA1261" s="108"/>
    </row>
    <row r="1262" spans="1:131" hidden="1" x14ac:dyDescent="0.2">
      <c r="A1262" s="222"/>
      <c r="B1262" s="164"/>
      <c r="C1262" s="213"/>
      <c r="D1262" s="222"/>
      <c r="E1262" s="213"/>
      <c r="F1262" s="213"/>
      <c r="G1262" s="213"/>
      <c r="H1262" s="228"/>
      <c r="I1262" s="213"/>
      <c r="J1262" s="213"/>
      <c r="K1262" s="213"/>
      <c r="L1262" s="213"/>
      <c r="M1262" s="213"/>
      <c r="N1262" s="213"/>
      <c r="O1262" s="159"/>
      <c r="P1262" s="164"/>
      <c r="Q1262" s="159"/>
      <c r="R1262" s="159"/>
      <c r="S1262" s="164"/>
      <c r="T1262" s="159"/>
      <c r="U1262" s="159"/>
      <c r="V1262" s="164"/>
      <c r="W1262" s="159"/>
      <c r="X1262" s="159"/>
      <c r="Y1262" s="164"/>
      <c r="Z1262" s="159"/>
      <c r="AA1262" s="159"/>
      <c r="AB1262" s="164"/>
      <c r="AC1262" s="159"/>
      <c r="AD1262" s="159"/>
      <c r="AE1262" s="164"/>
      <c r="AF1262" s="159"/>
      <c r="AG1262" s="159"/>
      <c r="BI1262" s="159"/>
      <c r="BJ1262" s="159"/>
      <c r="BK1262" s="159"/>
      <c r="BL1262" s="159"/>
      <c r="BM1262" s="159"/>
      <c r="BN1262" s="159"/>
      <c r="BO1262" s="159"/>
      <c r="BP1262" s="159"/>
      <c r="BQ1262" s="159"/>
      <c r="CS1262" s="151"/>
      <c r="CT1262" s="159"/>
      <c r="CU1262" s="159"/>
      <c r="CV1262" s="159"/>
      <c r="CY1262" s="159"/>
      <c r="CZ1262" s="159"/>
      <c r="DA1262" s="170"/>
      <c r="DB1262" s="184"/>
      <c r="DC1262" s="170"/>
      <c r="DZ1262" s="234"/>
      <c r="EA1262" s="108"/>
    </row>
    <row r="1263" spans="1:131" hidden="1" x14ac:dyDescent="0.2">
      <c r="A1263" s="222"/>
      <c r="B1263" s="164"/>
      <c r="C1263" s="213"/>
      <c r="D1263" s="222"/>
      <c r="E1263" s="213"/>
      <c r="F1263" s="213"/>
      <c r="G1263" s="213"/>
      <c r="H1263" s="228"/>
      <c r="I1263" s="213"/>
      <c r="J1263" s="213"/>
      <c r="K1263" s="213"/>
      <c r="L1263" s="213"/>
      <c r="M1263" s="213"/>
      <c r="N1263" s="213"/>
      <c r="O1263" s="159"/>
      <c r="P1263" s="164"/>
      <c r="Q1263" s="159"/>
      <c r="R1263" s="159"/>
      <c r="S1263" s="164"/>
      <c r="T1263" s="159"/>
      <c r="U1263" s="159"/>
      <c r="V1263" s="164"/>
      <c r="W1263" s="159"/>
      <c r="X1263" s="159"/>
      <c r="Y1263" s="164"/>
      <c r="Z1263" s="159"/>
      <c r="AA1263" s="159"/>
      <c r="AB1263" s="164"/>
      <c r="AC1263" s="159"/>
      <c r="AD1263" s="159"/>
      <c r="AE1263" s="164"/>
      <c r="AF1263" s="159"/>
      <c r="AG1263" s="159"/>
      <c r="BI1263" s="159"/>
      <c r="BJ1263" s="159"/>
      <c r="BK1263" s="159"/>
      <c r="BL1263" s="159"/>
      <c r="BM1263" s="159"/>
      <c r="BN1263" s="159"/>
      <c r="BO1263" s="159"/>
      <c r="BP1263" s="159"/>
      <c r="BQ1263" s="159"/>
      <c r="CS1263" s="151"/>
      <c r="CT1263" s="159"/>
      <c r="CU1263" s="159"/>
      <c r="CV1263" s="159"/>
      <c r="CY1263" s="159"/>
      <c r="CZ1263" s="159"/>
      <c r="DA1263" s="170"/>
      <c r="DB1263" s="184"/>
      <c r="DC1263" s="170"/>
      <c r="DZ1263" s="234"/>
      <c r="EA1263" s="108"/>
    </row>
    <row r="1264" spans="1:131" hidden="1" x14ac:dyDescent="0.2">
      <c r="A1264" s="222"/>
      <c r="B1264" s="164"/>
      <c r="C1264" s="213"/>
      <c r="D1264" s="222"/>
      <c r="E1264" s="213"/>
      <c r="F1264" s="213"/>
      <c r="G1264" s="213"/>
      <c r="H1264" s="228"/>
      <c r="I1264" s="213"/>
      <c r="J1264" s="213"/>
      <c r="K1264" s="213"/>
      <c r="L1264" s="213"/>
      <c r="M1264" s="213"/>
      <c r="N1264" s="213"/>
      <c r="O1264" s="159"/>
      <c r="P1264" s="164"/>
      <c r="Q1264" s="159"/>
      <c r="R1264" s="159"/>
      <c r="S1264" s="164"/>
      <c r="T1264" s="159"/>
      <c r="U1264" s="159"/>
      <c r="V1264" s="164"/>
      <c r="W1264" s="159"/>
      <c r="X1264" s="159"/>
      <c r="Y1264" s="164"/>
      <c r="Z1264" s="159"/>
      <c r="AA1264" s="159"/>
      <c r="AB1264" s="164"/>
      <c r="AC1264" s="159"/>
      <c r="AD1264" s="159"/>
      <c r="AE1264" s="164"/>
      <c r="AF1264" s="159"/>
      <c r="AG1264" s="159"/>
      <c r="BI1264" s="159"/>
      <c r="BJ1264" s="159"/>
      <c r="BK1264" s="159"/>
      <c r="BL1264" s="159"/>
      <c r="BM1264" s="159"/>
      <c r="BN1264" s="159"/>
      <c r="BO1264" s="159"/>
      <c r="BP1264" s="159"/>
      <c r="BQ1264" s="159"/>
      <c r="CS1264" s="151"/>
      <c r="CT1264" s="159"/>
      <c r="CU1264" s="159"/>
      <c r="CV1264" s="159"/>
      <c r="CY1264" s="159"/>
      <c r="CZ1264" s="159"/>
      <c r="DA1264" s="170"/>
      <c r="DB1264" s="184"/>
      <c r="DC1264" s="170"/>
      <c r="DZ1264" s="234"/>
      <c r="EA1264" s="108"/>
    </row>
    <row r="1265" spans="1:131" hidden="1" x14ac:dyDescent="0.2">
      <c r="A1265" s="222"/>
      <c r="B1265" s="164"/>
      <c r="C1265" s="213"/>
      <c r="D1265" s="222"/>
      <c r="E1265" s="213"/>
      <c r="F1265" s="213"/>
      <c r="G1265" s="213"/>
      <c r="H1265" s="228"/>
      <c r="I1265" s="213"/>
      <c r="J1265" s="213"/>
      <c r="K1265" s="213"/>
      <c r="L1265" s="213"/>
      <c r="M1265" s="213"/>
      <c r="N1265" s="213"/>
      <c r="O1265" s="159"/>
      <c r="P1265" s="164"/>
      <c r="Q1265" s="159"/>
      <c r="R1265" s="159"/>
      <c r="S1265" s="164"/>
      <c r="T1265" s="159"/>
      <c r="U1265" s="159"/>
      <c r="V1265" s="164"/>
      <c r="W1265" s="159"/>
      <c r="X1265" s="159"/>
      <c r="Y1265" s="164"/>
      <c r="Z1265" s="159"/>
      <c r="AA1265" s="159"/>
      <c r="AB1265" s="164"/>
      <c r="AC1265" s="159"/>
      <c r="AD1265" s="159"/>
      <c r="AE1265" s="164"/>
      <c r="AF1265" s="159"/>
      <c r="AG1265" s="159"/>
      <c r="BI1265" s="159"/>
      <c r="BJ1265" s="159"/>
      <c r="BK1265" s="159"/>
      <c r="BL1265" s="159"/>
      <c r="BM1265" s="159"/>
      <c r="BN1265" s="159"/>
      <c r="BO1265" s="159"/>
      <c r="BP1265" s="159"/>
      <c r="BQ1265" s="159"/>
      <c r="CS1265" s="151"/>
      <c r="CT1265" s="159"/>
      <c r="CU1265" s="159"/>
      <c r="CV1265" s="159"/>
      <c r="CY1265" s="159"/>
      <c r="CZ1265" s="159"/>
      <c r="DA1265" s="170"/>
      <c r="DB1265" s="184"/>
      <c r="DC1265" s="170"/>
      <c r="DZ1265" s="234"/>
      <c r="EA1265" s="108"/>
    </row>
    <row r="1266" spans="1:131" hidden="1" x14ac:dyDescent="0.2">
      <c r="A1266" s="222"/>
      <c r="B1266" s="164"/>
      <c r="C1266" s="213"/>
      <c r="D1266" s="222"/>
      <c r="E1266" s="213"/>
      <c r="F1266" s="213"/>
      <c r="G1266" s="213"/>
      <c r="H1266" s="228"/>
      <c r="I1266" s="213"/>
      <c r="J1266" s="213"/>
      <c r="K1266" s="213"/>
      <c r="L1266" s="213"/>
      <c r="M1266" s="213"/>
      <c r="N1266" s="213"/>
      <c r="O1266" s="159"/>
      <c r="P1266" s="164"/>
      <c r="Q1266" s="159"/>
      <c r="R1266" s="159"/>
      <c r="S1266" s="164"/>
      <c r="T1266" s="159"/>
      <c r="U1266" s="159"/>
      <c r="V1266" s="164"/>
      <c r="W1266" s="159"/>
      <c r="X1266" s="159"/>
      <c r="Y1266" s="164"/>
      <c r="Z1266" s="159"/>
      <c r="AA1266" s="159"/>
      <c r="AB1266" s="164"/>
      <c r="AC1266" s="159"/>
      <c r="AD1266" s="159"/>
      <c r="AE1266" s="164"/>
      <c r="AF1266" s="159"/>
      <c r="AG1266" s="159"/>
      <c r="BI1266" s="159"/>
      <c r="BJ1266" s="159"/>
      <c r="BK1266" s="159"/>
      <c r="BL1266" s="159"/>
      <c r="BM1266" s="159"/>
      <c r="BN1266" s="159"/>
      <c r="BO1266" s="159"/>
      <c r="BP1266" s="159"/>
      <c r="BQ1266" s="159"/>
      <c r="CS1266" s="151"/>
      <c r="CT1266" s="159"/>
      <c r="CU1266" s="159"/>
      <c r="CV1266" s="159"/>
      <c r="CY1266" s="159"/>
      <c r="CZ1266" s="159"/>
      <c r="DA1266" s="170"/>
      <c r="DB1266" s="184"/>
      <c r="DC1266" s="170"/>
      <c r="DZ1266" s="234"/>
      <c r="EA1266" s="108"/>
    </row>
    <row r="1267" spans="1:131" hidden="1" x14ac:dyDescent="0.2">
      <c r="A1267" s="222"/>
      <c r="B1267" s="164"/>
      <c r="C1267" s="213"/>
      <c r="D1267" s="222"/>
      <c r="E1267" s="213"/>
      <c r="F1267" s="213"/>
      <c r="G1267" s="213"/>
      <c r="H1267" s="228"/>
      <c r="I1267" s="213"/>
      <c r="J1267" s="213"/>
      <c r="K1267" s="213"/>
      <c r="L1267" s="213"/>
      <c r="M1267" s="213"/>
      <c r="N1267" s="213"/>
      <c r="O1267" s="159"/>
      <c r="P1267" s="164"/>
      <c r="Q1267" s="159"/>
      <c r="R1267" s="159"/>
      <c r="S1267" s="164"/>
      <c r="T1267" s="159"/>
      <c r="U1267" s="159"/>
      <c r="V1267" s="164"/>
      <c r="W1267" s="159"/>
      <c r="X1267" s="159"/>
      <c r="Y1267" s="164"/>
      <c r="Z1267" s="159"/>
      <c r="AA1267" s="159"/>
      <c r="AB1267" s="164"/>
      <c r="AC1267" s="159"/>
      <c r="AD1267" s="159"/>
      <c r="AE1267" s="164"/>
      <c r="AF1267" s="159"/>
      <c r="AG1267" s="159"/>
      <c r="BI1267" s="159"/>
      <c r="BJ1267" s="159"/>
      <c r="BK1267" s="159"/>
      <c r="BL1267" s="159"/>
      <c r="BM1267" s="159"/>
      <c r="BN1267" s="159"/>
      <c r="BO1267" s="159"/>
      <c r="BP1267" s="159"/>
      <c r="BQ1267" s="159"/>
      <c r="CS1267" s="151"/>
      <c r="CT1267" s="159"/>
      <c r="CU1267" s="159"/>
      <c r="CV1267" s="159"/>
      <c r="CY1267" s="159"/>
      <c r="CZ1267" s="159"/>
      <c r="DA1267" s="170"/>
      <c r="DB1267" s="184"/>
      <c r="DC1267" s="170"/>
      <c r="DZ1267" s="234"/>
      <c r="EA1267" s="108"/>
    </row>
    <row r="1268" spans="1:131" hidden="1" x14ac:dyDescent="0.2">
      <c r="A1268" s="222"/>
      <c r="B1268" s="164"/>
      <c r="C1268" s="213"/>
      <c r="D1268" s="222"/>
      <c r="E1268" s="213"/>
      <c r="F1268" s="213"/>
      <c r="G1268" s="213"/>
      <c r="H1268" s="228"/>
      <c r="I1268" s="213"/>
      <c r="J1268" s="213"/>
      <c r="K1268" s="213"/>
      <c r="L1268" s="213"/>
      <c r="M1268" s="213"/>
      <c r="N1268" s="213"/>
      <c r="O1268" s="159"/>
      <c r="P1268" s="164"/>
      <c r="Q1268" s="159"/>
      <c r="R1268" s="159"/>
      <c r="S1268" s="164"/>
      <c r="T1268" s="159"/>
      <c r="U1268" s="159"/>
      <c r="V1268" s="164"/>
      <c r="W1268" s="159"/>
      <c r="X1268" s="159"/>
      <c r="Y1268" s="164"/>
      <c r="Z1268" s="159"/>
      <c r="AA1268" s="159"/>
      <c r="AB1268" s="164"/>
      <c r="AC1268" s="159"/>
      <c r="AD1268" s="159"/>
      <c r="AE1268" s="164"/>
      <c r="AF1268" s="159"/>
      <c r="AG1268" s="159"/>
      <c r="BI1268" s="159"/>
      <c r="BJ1268" s="159"/>
      <c r="BK1268" s="159"/>
      <c r="BL1268" s="159"/>
      <c r="BM1268" s="159"/>
      <c r="BN1268" s="159"/>
      <c r="BO1268" s="159"/>
      <c r="BP1268" s="159"/>
      <c r="BQ1268" s="159"/>
      <c r="CS1268" s="151"/>
      <c r="CT1268" s="159"/>
      <c r="CU1268" s="159"/>
      <c r="CV1268" s="159"/>
      <c r="CY1268" s="159"/>
      <c r="CZ1268" s="159"/>
      <c r="DA1268" s="170"/>
      <c r="DB1268" s="184"/>
      <c r="DC1268" s="170"/>
      <c r="DZ1268" s="234"/>
      <c r="EA1268" s="108"/>
    </row>
    <row r="1269" spans="1:131" hidden="1" x14ac:dyDescent="0.2">
      <c r="A1269" s="222"/>
      <c r="B1269" s="164"/>
      <c r="C1269" s="213"/>
      <c r="D1269" s="222"/>
      <c r="E1269" s="213"/>
      <c r="F1269" s="213"/>
      <c r="G1269" s="213"/>
      <c r="H1269" s="228"/>
      <c r="I1269" s="213"/>
      <c r="J1269" s="213"/>
      <c r="K1269" s="213"/>
      <c r="L1269" s="213"/>
      <c r="M1269" s="213"/>
      <c r="N1269" s="213"/>
      <c r="O1269" s="159"/>
      <c r="P1269" s="164"/>
      <c r="Q1269" s="159"/>
      <c r="R1269" s="159"/>
      <c r="S1269" s="164"/>
      <c r="T1269" s="159"/>
      <c r="U1269" s="159"/>
      <c r="V1269" s="164"/>
      <c r="W1269" s="159"/>
      <c r="X1269" s="159"/>
      <c r="Y1269" s="164"/>
      <c r="Z1269" s="159"/>
      <c r="AA1269" s="159"/>
      <c r="AB1269" s="164"/>
      <c r="AC1269" s="159"/>
      <c r="AD1269" s="159"/>
      <c r="AE1269" s="164"/>
      <c r="AF1269" s="159"/>
      <c r="AG1269" s="159"/>
      <c r="BI1269" s="159"/>
      <c r="BJ1269" s="159"/>
      <c r="BK1269" s="159"/>
      <c r="BL1269" s="159"/>
      <c r="BM1269" s="159"/>
      <c r="BN1269" s="159"/>
      <c r="BO1269" s="159"/>
      <c r="BP1269" s="159"/>
      <c r="BQ1269" s="159"/>
      <c r="CS1269" s="151"/>
      <c r="CT1269" s="159"/>
      <c r="CU1269" s="159"/>
      <c r="CV1269" s="159"/>
      <c r="CY1269" s="159"/>
      <c r="CZ1269" s="159"/>
      <c r="DA1269" s="170"/>
      <c r="DB1269" s="184"/>
      <c r="DC1269" s="170"/>
      <c r="DZ1269" s="234"/>
      <c r="EA1269" s="108"/>
    </row>
    <row r="1270" spans="1:131" hidden="1" x14ac:dyDescent="0.2">
      <c r="A1270" s="222"/>
      <c r="B1270" s="164"/>
      <c r="C1270" s="213"/>
      <c r="D1270" s="222"/>
      <c r="E1270" s="213"/>
      <c r="F1270" s="213"/>
      <c r="G1270" s="213"/>
      <c r="H1270" s="228"/>
      <c r="I1270" s="213"/>
      <c r="J1270" s="213"/>
      <c r="K1270" s="213"/>
      <c r="L1270" s="213"/>
      <c r="M1270" s="213"/>
      <c r="N1270" s="213"/>
      <c r="O1270" s="159"/>
      <c r="P1270" s="164"/>
      <c r="Q1270" s="159"/>
      <c r="R1270" s="159"/>
      <c r="S1270" s="164"/>
      <c r="T1270" s="159"/>
      <c r="U1270" s="159"/>
      <c r="V1270" s="164"/>
      <c r="W1270" s="159"/>
      <c r="X1270" s="159"/>
      <c r="Y1270" s="164"/>
      <c r="Z1270" s="159"/>
      <c r="AA1270" s="159"/>
      <c r="AB1270" s="164"/>
      <c r="AC1270" s="159"/>
      <c r="AD1270" s="159"/>
      <c r="AE1270" s="164"/>
      <c r="AF1270" s="159"/>
      <c r="AG1270" s="159"/>
      <c r="BI1270" s="159"/>
      <c r="BJ1270" s="159"/>
      <c r="BK1270" s="159"/>
      <c r="BL1270" s="159"/>
      <c r="BM1270" s="159"/>
      <c r="BN1270" s="159"/>
      <c r="BO1270" s="159"/>
      <c r="BP1270" s="159"/>
      <c r="BQ1270" s="159"/>
      <c r="CS1270" s="151"/>
      <c r="CT1270" s="159"/>
      <c r="CU1270" s="159"/>
      <c r="CV1270" s="159"/>
      <c r="CY1270" s="159"/>
      <c r="CZ1270" s="159"/>
      <c r="DA1270" s="170"/>
      <c r="DB1270" s="184"/>
      <c r="DC1270" s="170"/>
      <c r="DZ1270" s="234"/>
      <c r="EA1270" s="108"/>
    </row>
    <row r="1271" spans="1:131" hidden="1" x14ac:dyDescent="0.2">
      <c r="A1271" s="222"/>
      <c r="B1271" s="164"/>
      <c r="C1271" s="213"/>
      <c r="D1271" s="222"/>
      <c r="E1271" s="213"/>
      <c r="F1271" s="213"/>
      <c r="G1271" s="213"/>
      <c r="H1271" s="228"/>
      <c r="I1271" s="213"/>
      <c r="J1271" s="213"/>
      <c r="K1271" s="213"/>
      <c r="L1271" s="213"/>
      <c r="M1271" s="213"/>
      <c r="N1271" s="213"/>
      <c r="O1271" s="159"/>
      <c r="P1271" s="164"/>
      <c r="Q1271" s="159"/>
      <c r="R1271" s="159"/>
      <c r="S1271" s="164"/>
      <c r="T1271" s="159"/>
      <c r="U1271" s="159"/>
      <c r="V1271" s="164"/>
      <c r="W1271" s="159"/>
      <c r="X1271" s="159"/>
      <c r="Y1271" s="164"/>
      <c r="Z1271" s="159"/>
      <c r="AA1271" s="159"/>
      <c r="AB1271" s="164"/>
      <c r="AC1271" s="159"/>
      <c r="AD1271" s="159"/>
      <c r="AE1271" s="164"/>
      <c r="AF1271" s="159"/>
      <c r="AG1271" s="159"/>
      <c r="BI1271" s="159"/>
      <c r="BJ1271" s="159"/>
      <c r="BK1271" s="159"/>
      <c r="BL1271" s="159"/>
      <c r="BM1271" s="159"/>
      <c r="BN1271" s="159"/>
      <c r="BO1271" s="159"/>
      <c r="BP1271" s="159"/>
      <c r="BQ1271" s="159"/>
      <c r="CS1271" s="151"/>
      <c r="CT1271" s="159"/>
      <c r="CU1271" s="159"/>
      <c r="CV1271" s="159"/>
      <c r="CY1271" s="159"/>
      <c r="CZ1271" s="159"/>
      <c r="DA1271" s="170"/>
      <c r="DB1271" s="184"/>
      <c r="DC1271" s="170"/>
      <c r="DZ1271" s="234"/>
      <c r="EA1271" s="108"/>
    </row>
    <row r="1272" spans="1:131" hidden="1" x14ac:dyDescent="0.2">
      <c r="A1272" s="222"/>
      <c r="B1272" s="164"/>
      <c r="C1272" s="213"/>
      <c r="D1272" s="222"/>
      <c r="E1272" s="213"/>
      <c r="F1272" s="213"/>
      <c r="G1272" s="213"/>
      <c r="H1272" s="228"/>
      <c r="I1272" s="213"/>
      <c r="J1272" s="213"/>
      <c r="K1272" s="213"/>
      <c r="L1272" s="213"/>
      <c r="M1272" s="213"/>
      <c r="N1272" s="213"/>
      <c r="O1272" s="159"/>
      <c r="P1272" s="164"/>
      <c r="Q1272" s="159"/>
      <c r="R1272" s="159"/>
      <c r="S1272" s="164"/>
      <c r="T1272" s="159"/>
      <c r="U1272" s="159"/>
      <c r="V1272" s="164"/>
      <c r="W1272" s="159"/>
      <c r="X1272" s="159"/>
      <c r="Y1272" s="164"/>
      <c r="Z1272" s="159"/>
      <c r="AA1272" s="159"/>
      <c r="AB1272" s="164"/>
      <c r="AC1272" s="159"/>
      <c r="AD1272" s="159"/>
      <c r="AE1272" s="164"/>
      <c r="AF1272" s="159"/>
      <c r="AG1272" s="159"/>
      <c r="BI1272" s="159"/>
      <c r="BJ1272" s="159"/>
      <c r="BK1272" s="159"/>
      <c r="BL1272" s="159"/>
      <c r="BM1272" s="159"/>
      <c r="BN1272" s="159"/>
      <c r="BO1272" s="159"/>
      <c r="BP1272" s="159"/>
      <c r="BQ1272" s="159"/>
      <c r="CS1272" s="151"/>
      <c r="CT1272" s="159"/>
      <c r="CU1272" s="159"/>
      <c r="CV1272" s="159"/>
      <c r="CY1272" s="159"/>
      <c r="CZ1272" s="159"/>
      <c r="DA1272" s="170"/>
      <c r="DB1272" s="184"/>
      <c r="DC1272" s="170"/>
      <c r="DZ1272" s="234"/>
      <c r="EA1272" s="108"/>
    </row>
    <row r="1273" spans="1:131" hidden="1" x14ac:dyDescent="0.2">
      <c r="A1273" s="222"/>
      <c r="B1273" s="164"/>
      <c r="C1273" s="213"/>
      <c r="D1273" s="222"/>
      <c r="E1273" s="213"/>
      <c r="F1273" s="213"/>
      <c r="G1273" s="213"/>
      <c r="H1273" s="228"/>
      <c r="I1273" s="213"/>
      <c r="J1273" s="213"/>
      <c r="K1273" s="213"/>
      <c r="L1273" s="213"/>
      <c r="M1273" s="213"/>
      <c r="N1273" s="213"/>
      <c r="O1273" s="159"/>
      <c r="P1273" s="164"/>
      <c r="Q1273" s="159"/>
      <c r="R1273" s="159"/>
      <c r="S1273" s="164"/>
      <c r="T1273" s="159"/>
      <c r="U1273" s="159"/>
      <c r="V1273" s="164"/>
      <c r="W1273" s="159"/>
      <c r="X1273" s="159"/>
      <c r="Y1273" s="164"/>
      <c r="Z1273" s="159"/>
      <c r="AA1273" s="159"/>
      <c r="AB1273" s="164"/>
      <c r="AC1273" s="159"/>
      <c r="AD1273" s="159"/>
      <c r="AE1273" s="164"/>
      <c r="AF1273" s="159"/>
      <c r="AG1273" s="159"/>
      <c r="BI1273" s="159"/>
      <c r="BJ1273" s="159"/>
      <c r="BK1273" s="159"/>
      <c r="BL1273" s="159"/>
      <c r="BM1273" s="159"/>
      <c r="BN1273" s="159"/>
      <c r="BO1273" s="159"/>
      <c r="BP1273" s="159"/>
      <c r="BQ1273" s="159"/>
      <c r="CS1273" s="151"/>
      <c r="CT1273" s="159"/>
      <c r="CU1273" s="159"/>
      <c r="CV1273" s="159"/>
      <c r="CY1273" s="159"/>
      <c r="CZ1273" s="159"/>
      <c r="DA1273" s="170"/>
      <c r="DB1273" s="184"/>
      <c r="DC1273" s="170"/>
      <c r="DZ1273" s="234"/>
      <c r="EA1273" s="108"/>
    </row>
    <row r="1274" spans="1:131" hidden="1" x14ac:dyDescent="0.2">
      <c r="A1274" s="222"/>
      <c r="B1274" s="164"/>
      <c r="C1274" s="213"/>
      <c r="D1274" s="222"/>
      <c r="E1274" s="213"/>
      <c r="F1274" s="213"/>
      <c r="G1274" s="213"/>
      <c r="H1274" s="228"/>
      <c r="I1274" s="213"/>
      <c r="J1274" s="213"/>
      <c r="K1274" s="213"/>
      <c r="L1274" s="213"/>
      <c r="M1274" s="213"/>
      <c r="N1274" s="213"/>
      <c r="O1274" s="159"/>
      <c r="P1274" s="164"/>
      <c r="Q1274" s="159"/>
      <c r="R1274" s="159"/>
      <c r="S1274" s="164"/>
      <c r="T1274" s="159"/>
      <c r="U1274" s="159"/>
      <c r="V1274" s="164"/>
      <c r="W1274" s="159"/>
      <c r="X1274" s="159"/>
      <c r="Y1274" s="164"/>
      <c r="Z1274" s="159"/>
      <c r="AA1274" s="159"/>
      <c r="AB1274" s="164"/>
      <c r="AC1274" s="159"/>
      <c r="AD1274" s="159"/>
      <c r="AE1274" s="164"/>
      <c r="AF1274" s="159"/>
      <c r="AG1274" s="159"/>
      <c r="BI1274" s="159"/>
      <c r="BJ1274" s="159"/>
      <c r="BK1274" s="159"/>
      <c r="BL1274" s="159"/>
      <c r="BM1274" s="159"/>
      <c r="BN1274" s="159"/>
      <c r="BO1274" s="159"/>
      <c r="BP1274" s="159"/>
      <c r="BQ1274" s="159"/>
      <c r="CS1274" s="151"/>
      <c r="CT1274" s="159"/>
      <c r="CU1274" s="159"/>
      <c r="CV1274" s="159"/>
      <c r="CY1274" s="159"/>
      <c r="CZ1274" s="159"/>
      <c r="DA1274" s="170"/>
      <c r="DB1274" s="184"/>
      <c r="DC1274" s="170"/>
      <c r="DZ1274" s="234"/>
      <c r="EA1274" s="108"/>
    </row>
    <row r="1275" spans="1:131" hidden="1" x14ac:dyDescent="0.2">
      <c r="A1275" s="222"/>
      <c r="B1275" s="164"/>
      <c r="C1275" s="213"/>
      <c r="D1275" s="222"/>
      <c r="E1275" s="213"/>
      <c r="F1275" s="213"/>
      <c r="G1275" s="213"/>
      <c r="H1275" s="228"/>
      <c r="I1275" s="213"/>
      <c r="J1275" s="213"/>
      <c r="K1275" s="213"/>
      <c r="L1275" s="213"/>
      <c r="M1275" s="213"/>
      <c r="N1275" s="213"/>
      <c r="O1275" s="159"/>
      <c r="P1275" s="164"/>
      <c r="Q1275" s="159"/>
      <c r="R1275" s="159"/>
      <c r="S1275" s="164"/>
      <c r="T1275" s="159"/>
      <c r="U1275" s="159"/>
      <c r="V1275" s="164"/>
      <c r="W1275" s="159"/>
      <c r="X1275" s="159"/>
      <c r="Y1275" s="164"/>
      <c r="Z1275" s="159"/>
      <c r="AA1275" s="159"/>
      <c r="AB1275" s="164"/>
      <c r="AC1275" s="159"/>
      <c r="AD1275" s="159"/>
      <c r="AE1275" s="164"/>
      <c r="AF1275" s="159"/>
      <c r="AG1275" s="159"/>
      <c r="BI1275" s="159"/>
      <c r="BJ1275" s="159"/>
      <c r="BK1275" s="159"/>
      <c r="BL1275" s="159"/>
      <c r="BM1275" s="159"/>
      <c r="BN1275" s="159"/>
      <c r="BO1275" s="159"/>
      <c r="BP1275" s="159"/>
      <c r="BQ1275" s="159"/>
      <c r="CS1275" s="151"/>
      <c r="CT1275" s="159"/>
      <c r="CU1275" s="159"/>
      <c r="CV1275" s="159"/>
      <c r="CY1275" s="159"/>
      <c r="CZ1275" s="159"/>
      <c r="DA1275" s="170"/>
      <c r="DB1275" s="184"/>
      <c r="DC1275" s="170"/>
      <c r="DZ1275" s="234"/>
      <c r="EA1275" s="108"/>
    </row>
    <row r="1276" spans="1:131" hidden="1" x14ac:dyDescent="0.2">
      <c r="A1276" s="222"/>
      <c r="B1276" s="164"/>
      <c r="C1276" s="213"/>
      <c r="D1276" s="222"/>
      <c r="E1276" s="213"/>
      <c r="F1276" s="213"/>
      <c r="G1276" s="213"/>
      <c r="H1276" s="228"/>
      <c r="I1276" s="213"/>
      <c r="J1276" s="213"/>
      <c r="K1276" s="213"/>
      <c r="L1276" s="213"/>
      <c r="M1276" s="213"/>
      <c r="N1276" s="213"/>
      <c r="O1276" s="159"/>
      <c r="P1276" s="164"/>
      <c r="Q1276" s="159"/>
      <c r="R1276" s="159"/>
      <c r="S1276" s="164"/>
      <c r="T1276" s="159"/>
      <c r="U1276" s="159"/>
      <c r="V1276" s="164"/>
      <c r="W1276" s="159"/>
      <c r="X1276" s="159"/>
      <c r="Y1276" s="164"/>
      <c r="Z1276" s="159"/>
      <c r="AA1276" s="159"/>
      <c r="AB1276" s="164"/>
      <c r="AC1276" s="159"/>
      <c r="AD1276" s="159"/>
      <c r="AE1276" s="164"/>
      <c r="AF1276" s="159"/>
      <c r="AG1276" s="159"/>
      <c r="BI1276" s="159"/>
      <c r="BJ1276" s="159"/>
      <c r="BK1276" s="159"/>
      <c r="BL1276" s="159"/>
      <c r="BM1276" s="159"/>
      <c r="BN1276" s="159"/>
      <c r="BO1276" s="159"/>
      <c r="BP1276" s="159"/>
      <c r="BQ1276" s="159"/>
      <c r="CS1276" s="151"/>
      <c r="CT1276" s="159"/>
      <c r="CU1276" s="159"/>
      <c r="CV1276" s="159"/>
      <c r="CY1276" s="159"/>
      <c r="CZ1276" s="159"/>
      <c r="DA1276" s="170"/>
      <c r="DB1276" s="184"/>
      <c r="DC1276" s="170"/>
      <c r="DZ1276" s="234"/>
      <c r="EA1276" s="108"/>
    </row>
    <row r="1277" spans="1:131" hidden="1" x14ac:dyDescent="0.2">
      <c r="A1277" s="222"/>
      <c r="B1277" s="164"/>
      <c r="C1277" s="213"/>
      <c r="D1277" s="222"/>
      <c r="E1277" s="213"/>
      <c r="F1277" s="213"/>
      <c r="G1277" s="213"/>
      <c r="H1277" s="228"/>
      <c r="I1277" s="213"/>
      <c r="J1277" s="213"/>
      <c r="K1277" s="213"/>
      <c r="L1277" s="213"/>
      <c r="M1277" s="213"/>
      <c r="N1277" s="213"/>
      <c r="O1277" s="159"/>
      <c r="P1277" s="164"/>
      <c r="Q1277" s="159"/>
      <c r="R1277" s="159"/>
      <c r="S1277" s="164"/>
      <c r="T1277" s="159"/>
      <c r="U1277" s="159"/>
      <c r="V1277" s="164"/>
      <c r="W1277" s="159"/>
      <c r="X1277" s="159"/>
      <c r="Y1277" s="164"/>
      <c r="Z1277" s="159"/>
      <c r="AA1277" s="159"/>
      <c r="AB1277" s="164"/>
      <c r="AC1277" s="159"/>
      <c r="AD1277" s="159"/>
      <c r="AE1277" s="164"/>
      <c r="AF1277" s="159"/>
      <c r="AG1277" s="159"/>
      <c r="BI1277" s="159"/>
      <c r="BJ1277" s="159"/>
      <c r="BK1277" s="159"/>
      <c r="BL1277" s="159"/>
      <c r="BM1277" s="159"/>
      <c r="BN1277" s="159"/>
      <c r="BO1277" s="159"/>
      <c r="BP1277" s="159"/>
      <c r="BQ1277" s="159"/>
      <c r="CS1277" s="151"/>
      <c r="CT1277" s="159"/>
      <c r="CU1277" s="159"/>
      <c r="CV1277" s="159"/>
      <c r="CY1277" s="159"/>
      <c r="CZ1277" s="159"/>
      <c r="DA1277" s="170"/>
      <c r="DB1277" s="184"/>
      <c r="DC1277" s="170"/>
      <c r="DZ1277" s="234"/>
      <c r="EA1277" s="108"/>
    </row>
    <row r="1278" spans="1:131" hidden="1" x14ac:dyDescent="0.2">
      <c r="A1278" s="222"/>
      <c r="B1278" s="164"/>
      <c r="C1278" s="213"/>
      <c r="D1278" s="222"/>
      <c r="E1278" s="213"/>
      <c r="F1278" s="213"/>
      <c r="G1278" s="213"/>
      <c r="H1278" s="228"/>
      <c r="I1278" s="213"/>
      <c r="J1278" s="213"/>
      <c r="K1278" s="213"/>
      <c r="L1278" s="213"/>
      <c r="M1278" s="213"/>
      <c r="N1278" s="213"/>
      <c r="O1278" s="159"/>
      <c r="P1278" s="164"/>
      <c r="Q1278" s="159"/>
      <c r="R1278" s="159"/>
      <c r="S1278" s="164"/>
      <c r="T1278" s="159"/>
      <c r="U1278" s="159"/>
      <c r="V1278" s="164"/>
      <c r="W1278" s="159"/>
      <c r="X1278" s="159"/>
      <c r="Y1278" s="164"/>
      <c r="Z1278" s="159"/>
      <c r="AA1278" s="159"/>
      <c r="AB1278" s="164"/>
      <c r="AC1278" s="159"/>
      <c r="AD1278" s="159"/>
      <c r="AE1278" s="164"/>
      <c r="AF1278" s="159"/>
      <c r="AG1278" s="159"/>
      <c r="BI1278" s="159"/>
      <c r="BJ1278" s="159"/>
      <c r="BK1278" s="159"/>
      <c r="BL1278" s="159"/>
      <c r="BM1278" s="159"/>
      <c r="BN1278" s="159"/>
      <c r="BO1278" s="159"/>
      <c r="BP1278" s="159"/>
      <c r="BQ1278" s="159"/>
      <c r="CS1278" s="151"/>
      <c r="CT1278" s="159"/>
      <c r="CU1278" s="159"/>
      <c r="CV1278" s="159"/>
      <c r="CY1278" s="159"/>
      <c r="CZ1278" s="159"/>
      <c r="DA1278" s="170"/>
      <c r="DB1278" s="184"/>
      <c r="DC1278" s="170"/>
      <c r="DZ1278" s="234"/>
      <c r="EA1278" s="108"/>
    </row>
    <row r="1279" spans="1:131" hidden="1" x14ac:dyDescent="0.2">
      <c r="A1279" s="222"/>
      <c r="B1279" s="164"/>
      <c r="C1279" s="213"/>
      <c r="D1279" s="222"/>
      <c r="E1279" s="213"/>
      <c r="F1279" s="213"/>
      <c r="G1279" s="213"/>
      <c r="H1279" s="228"/>
      <c r="I1279" s="213"/>
      <c r="J1279" s="213"/>
      <c r="K1279" s="213"/>
      <c r="L1279" s="213"/>
      <c r="M1279" s="213"/>
      <c r="N1279" s="213"/>
      <c r="O1279" s="159"/>
      <c r="P1279" s="164"/>
      <c r="Q1279" s="159"/>
      <c r="R1279" s="159"/>
      <c r="S1279" s="164"/>
      <c r="T1279" s="159"/>
      <c r="U1279" s="159"/>
      <c r="V1279" s="164"/>
      <c r="W1279" s="159"/>
      <c r="X1279" s="159"/>
      <c r="Y1279" s="164"/>
      <c r="Z1279" s="159"/>
      <c r="AA1279" s="159"/>
      <c r="AB1279" s="164"/>
      <c r="AC1279" s="159"/>
      <c r="AD1279" s="159"/>
      <c r="AE1279" s="164"/>
      <c r="AF1279" s="159"/>
      <c r="AG1279" s="159"/>
      <c r="BI1279" s="159"/>
      <c r="BJ1279" s="159"/>
      <c r="BK1279" s="159"/>
      <c r="BL1279" s="159"/>
      <c r="BM1279" s="159"/>
      <c r="BN1279" s="159"/>
      <c r="BO1279" s="159"/>
      <c r="BP1279" s="159"/>
      <c r="BQ1279" s="159"/>
      <c r="CS1279" s="151"/>
      <c r="CT1279" s="159"/>
      <c r="CU1279" s="159"/>
      <c r="CV1279" s="159"/>
      <c r="CY1279" s="159"/>
      <c r="CZ1279" s="159"/>
      <c r="DA1279" s="170"/>
      <c r="DB1279" s="184"/>
      <c r="DC1279" s="170"/>
      <c r="DZ1279" s="234"/>
      <c r="EA1279" s="108"/>
    </row>
    <row r="1280" spans="1:131" hidden="1" x14ac:dyDescent="0.2">
      <c r="A1280" s="222"/>
      <c r="B1280" s="213"/>
      <c r="C1280" s="213"/>
      <c r="D1280" s="222"/>
      <c r="E1280" s="213"/>
      <c r="F1280" s="213"/>
      <c r="G1280" s="213"/>
      <c r="H1280" s="228"/>
      <c r="I1280" s="213"/>
      <c r="J1280" s="213"/>
      <c r="K1280" s="213"/>
      <c r="L1280" s="213"/>
      <c r="M1280" s="213"/>
      <c r="N1280" s="213"/>
      <c r="O1280" s="159"/>
      <c r="P1280" s="164"/>
      <c r="Q1280" s="159"/>
      <c r="R1280" s="159"/>
      <c r="S1280" s="164"/>
      <c r="T1280" s="159"/>
      <c r="U1280" s="159"/>
      <c r="V1280" s="164"/>
      <c r="W1280" s="159"/>
      <c r="X1280" s="159"/>
      <c r="Y1280" s="164"/>
      <c r="Z1280" s="159"/>
      <c r="AA1280" s="159"/>
      <c r="AB1280" s="164"/>
      <c r="AC1280" s="159"/>
      <c r="AD1280" s="159"/>
      <c r="AE1280" s="164"/>
      <c r="AF1280" s="159"/>
      <c r="AG1280" s="159"/>
      <c r="BI1280" s="159"/>
      <c r="BJ1280" s="159"/>
      <c r="BK1280" s="159"/>
      <c r="BL1280" s="159"/>
      <c r="BM1280" s="159"/>
      <c r="BN1280" s="159"/>
      <c r="BO1280" s="159"/>
      <c r="BP1280" s="159"/>
      <c r="BQ1280" s="159"/>
      <c r="CS1280" s="151"/>
      <c r="CT1280" s="159"/>
      <c r="CU1280" s="159"/>
      <c r="CV1280" s="159"/>
      <c r="CY1280" s="159"/>
      <c r="CZ1280" s="159"/>
      <c r="DA1280" s="170"/>
      <c r="DB1280" s="184"/>
      <c r="DC1280" s="170"/>
      <c r="DZ1280" s="234"/>
      <c r="EA1280" s="108"/>
    </row>
    <row r="1281" spans="1:131" hidden="1" x14ac:dyDescent="0.2">
      <c r="A1281" s="164"/>
      <c r="B1281" s="164"/>
      <c r="C1281" s="201"/>
      <c r="D1281" s="164"/>
      <c r="E1281" s="164"/>
      <c r="F1281" s="164"/>
      <c r="G1281" s="98"/>
      <c r="H1281" s="105"/>
      <c r="I1281" s="164"/>
      <c r="J1281" s="98"/>
      <c r="K1281" s="98"/>
      <c r="L1281" s="164"/>
      <c r="M1281" s="164"/>
      <c r="N1281" s="164"/>
      <c r="O1281" s="138"/>
      <c r="P1281" s="105"/>
      <c r="Q1281" s="160"/>
      <c r="R1281" s="160"/>
      <c r="S1281" s="105"/>
      <c r="T1281" s="160"/>
      <c r="U1281" s="160"/>
      <c r="V1281" s="164"/>
      <c r="W1281" s="159"/>
      <c r="X1281" s="159"/>
      <c r="Y1281" s="164"/>
      <c r="Z1281" s="159"/>
      <c r="AA1281" s="159"/>
      <c r="AB1281" s="164"/>
      <c r="AC1281" s="159"/>
      <c r="AD1281" s="159"/>
      <c r="AE1281" s="164"/>
      <c r="AF1281" s="159"/>
      <c r="AG1281" s="159"/>
      <c r="BI1281" s="162"/>
      <c r="BJ1281" s="158"/>
      <c r="BK1281" s="162"/>
      <c r="BL1281" s="138"/>
      <c r="BM1281" s="160"/>
      <c r="BN1281" s="176"/>
      <c r="BO1281" s="158"/>
      <c r="BP1281" s="160"/>
      <c r="BQ1281" s="172"/>
      <c r="CS1281" s="166"/>
      <c r="CT1281" s="99"/>
      <c r="CU1281" s="158"/>
      <c r="CV1281" s="158"/>
      <c r="CY1281" s="108"/>
      <c r="CZ1281" s="108"/>
      <c r="DA1281" s="170"/>
      <c r="DB1281" s="184"/>
      <c r="DC1281" s="170"/>
      <c r="DZ1281" s="159"/>
      <c r="EA1281" s="235"/>
    </row>
    <row r="1282" spans="1:131" hidden="1" x14ac:dyDescent="0.2">
      <c r="A1282" s="222"/>
      <c r="B1282" s="164"/>
      <c r="C1282" s="213"/>
      <c r="D1282" s="222"/>
      <c r="E1282" s="213"/>
      <c r="F1282" s="213"/>
      <c r="G1282" s="213"/>
      <c r="H1282" s="228"/>
      <c r="I1282" s="213"/>
      <c r="J1282" s="213"/>
      <c r="K1282" s="213"/>
      <c r="L1282" s="213"/>
      <c r="M1282" s="213"/>
      <c r="N1282" s="213"/>
      <c r="O1282" s="159"/>
      <c r="P1282" s="164"/>
      <c r="Q1282" s="159"/>
      <c r="R1282" s="159"/>
      <c r="S1282" s="164"/>
      <c r="T1282" s="159"/>
      <c r="U1282" s="159"/>
      <c r="V1282" s="164"/>
      <c r="W1282" s="159"/>
      <c r="X1282" s="159"/>
      <c r="Y1282" s="164"/>
      <c r="Z1282" s="159"/>
      <c r="AA1282" s="159"/>
      <c r="AB1282" s="164"/>
      <c r="AC1282" s="159"/>
      <c r="AD1282" s="159"/>
      <c r="AE1282" s="164"/>
      <c r="AF1282" s="159"/>
      <c r="AG1282" s="159"/>
      <c r="BI1282" s="159"/>
      <c r="BJ1282" s="159"/>
      <c r="BK1282" s="159"/>
      <c r="BL1282" s="159"/>
      <c r="BM1282" s="159"/>
      <c r="BN1282" s="159"/>
      <c r="BO1282" s="159"/>
      <c r="BP1282" s="159"/>
      <c r="BQ1282" s="159"/>
      <c r="CS1282" s="151"/>
      <c r="CT1282" s="159"/>
      <c r="CU1282" s="159"/>
      <c r="CV1282" s="159"/>
      <c r="CY1282" s="159"/>
      <c r="CZ1282" s="159"/>
      <c r="DA1282" s="170"/>
      <c r="DB1282" s="184"/>
      <c r="DC1282" s="170"/>
      <c r="DZ1282" s="234"/>
      <c r="EA1282" s="108"/>
    </row>
    <row r="1283" spans="1:131" hidden="1" x14ac:dyDescent="0.2">
      <c r="A1283" s="222"/>
      <c r="B1283" s="164"/>
      <c r="C1283" s="213"/>
      <c r="D1283" s="222"/>
      <c r="E1283" s="213"/>
      <c r="F1283" s="213"/>
      <c r="G1283" s="213"/>
      <c r="H1283" s="228"/>
      <c r="I1283" s="213"/>
      <c r="J1283" s="213"/>
      <c r="K1283" s="213"/>
      <c r="L1283" s="213"/>
      <c r="M1283" s="213"/>
      <c r="N1283" s="213"/>
      <c r="O1283" s="159"/>
      <c r="P1283" s="164"/>
      <c r="Q1283" s="159"/>
      <c r="R1283" s="159"/>
      <c r="S1283" s="164"/>
      <c r="T1283" s="159"/>
      <c r="U1283" s="159"/>
      <c r="V1283" s="164"/>
      <c r="W1283" s="159"/>
      <c r="X1283" s="159"/>
      <c r="Y1283" s="164"/>
      <c r="Z1283" s="159"/>
      <c r="AA1283" s="159"/>
      <c r="AB1283" s="164"/>
      <c r="AC1283" s="159"/>
      <c r="AD1283" s="159"/>
      <c r="AE1283" s="164"/>
      <c r="AF1283" s="159"/>
      <c r="AG1283" s="159"/>
      <c r="BI1283" s="159"/>
      <c r="BJ1283" s="159"/>
      <c r="BK1283" s="159"/>
      <c r="BL1283" s="159"/>
      <c r="BM1283" s="159"/>
      <c r="BN1283" s="159"/>
      <c r="BO1283" s="159"/>
      <c r="BP1283" s="159"/>
      <c r="BQ1283" s="159"/>
      <c r="CS1283" s="151"/>
      <c r="CT1283" s="159"/>
      <c r="CU1283" s="159"/>
      <c r="CV1283" s="159"/>
      <c r="CY1283" s="159"/>
      <c r="CZ1283" s="159"/>
      <c r="DA1283" s="170"/>
      <c r="DB1283" s="184"/>
      <c r="DC1283" s="170"/>
      <c r="DZ1283" s="234"/>
      <c r="EA1283" s="108"/>
    </row>
    <row r="1284" spans="1:131" hidden="1" x14ac:dyDescent="0.2">
      <c r="A1284" s="222"/>
      <c r="B1284" s="164"/>
      <c r="C1284" s="213"/>
      <c r="D1284" s="222"/>
      <c r="E1284" s="213"/>
      <c r="F1284" s="213"/>
      <c r="G1284" s="213"/>
      <c r="H1284" s="228"/>
      <c r="I1284" s="213"/>
      <c r="J1284" s="213"/>
      <c r="K1284" s="213"/>
      <c r="L1284" s="213"/>
      <c r="M1284" s="213"/>
      <c r="N1284" s="213"/>
      <c r="O1284" s="159"/>
      <c r="P1284" s="164"/>
      <c r="Q1284" s="159"/>
      <c r="R1284" s="159"/>
      <c r="S1284" s="164"/>
      <c r="T1284" s="159"/>
      <c r="U1284" s="159"/>
      <c r="V1284" s="164"/>
      <c r="W1284" s="159"/>
      <c r="X1284" s="159"/>
      <c r="Y1284" s="164"/>
      <c r="Z1284" s="159"/>
      <c r="AA1284" s="159"/>
      <c r="AB1284" s="164"/>
      <c r="AC1284" s="159"/>
      <c r="AD1284" s="159"/>
      <c r="AE1284" s="164"/>
      <c r="AF1284" s="159"/>
      <c r="AG1284" s="159"/>
      <c r="BI1284" s="159"/>
      <c r="BJ1284" s="159"/>
      <c r="BK1284" s="159"/>
      <c r="BL1284" s="159"/>
      <c r="BM1284" s="159"/>
      <c r="BN1284" s="159"/>
      <c r="BO1284" s="159"/>
      <c r="BP1284" s="159"/>
      <c r="BQ1284" s="159"/>
      <c r="CS1284" s="151"/>
      <c r="CT1284" s="159"/>
      <c r="CU1284" s="159"/>
      <c r="CV1284" s="159"/>
      <c r="CY1284" s="159"/>
      <c r="CZ1284" s="159"/>
      <c r="DA1284" s="170"/>
      <c r="DB1284" s="184"/>
      <c r="DC1284" s="170"/>
      <c r="DZ1284" s="234"/>
      <c r="EA1284" s="108"/>
    </row>
    <row r="1285" spans="1:131" hidden="1" x14ac:dyDescent="0.2">
      <c r="A1285" s="222"/>
      <c r="B1285" s="164"/>
      <c r="C1285" s="213"/>
      <c r="D1285" s="222"/>
      <c r="E1285" s="213"/>
      <c r="F1285" s="213"/>
      <c r="G1285" s="213"/>
      <c r="H1285" s="228"/>
      <c r="I1285" s="213"/>
      <c r="J1285" s="213"/>
      <c r="K1285" s="213"/>
      <c r="L1285" s="213"/>
      <c r="M1285" s="213"/>
      <c r="N1285" s="213"/>
      <c r="O1285" s="159"/>
      <c r="P1285" s="164"/>
      <c r="Q1285" s="159"/>
      <c r="R1285" s="159"/>
      <c r="S1285" s="164"/>
      <c r="T1285" s="159"/>
      <c r="U1285" s="159"/>
      <c r="V1285" s="164"/>
      <c r="W1285" s="159"/>
      <c r="X1285" s="159"/>
      <c r="Y1285" s="164"/>
      <c r="Z1285" s="159"/>
      <c r="AA1285" s="159"/>
      <c r="AB1285" s="164"/>
      <c r="AC1285" s="159"/>
      <c r="AD1285" s="159"/>
      <c r="AE1285" s="164"/>
      <c r="AF1285" s="159"/>
      <c r="AG1285" s="159"/>
      <c r="BI1285" s="159"/>
      <c r="BJ1285" s="159"/>
      <c r="BK1285" s="159"/>
      <c r="BL1285" s="159"/>
      <c r="BM1285" s="159"/>
      <c r="BN1285" s="159"/>
      <c r="BO1285" s="159"/>
      <c r="BP1285" s="159"/>
      <c r="BQ1285" s="159"/>
      <c r="CS1285" s="151"/>
      <c r="CT1285" s="159"/>
      <c r="CU1285" s="159"/>
      <c r="CV1285" s="159"/>
      <c r="CY1285" s="159"/>
      <c r="CZ1285" s="159"/>
      <c r="DA1285" s="170"/>
      <c r="DB1285" s="184"/>
      <c r="DC1285" s="170"/>
      <c r="DZ1285" s="234"/>
      <c r="EA1285" s="108"/>
    </row>
    <row r="1286" spans="1:131" hidden="1" x14ac:dyDescent="0.2">
      <c r="A1286" s="222"/>
      <c r="B1286" s="164"/>
      <c r="C1286" s="213"/>
      <c r="D1286" s="222"/>
      <c r="E1286" s="213"/>
      <c r="F1286" s="213"/>
      <c r="G1286" s="213"/>
      <c r="H1286" s="228"/>
      <c r="I1286" s="213"/>
      <c r="J1286" s="213"/>
      <c r="K1286" s="213"/>
      <c r="L1286" s="213"/>
      <c r="M1286" s="213"/>
      <c r="N1286" s="213"/>
      <c r="O1286" s="159"/>
      <c r="P1286" s="164"/>
      <c r="Q1286" s="159"/>
      <c r="R1286" s="159"/>
      <c r="S1286" s="164"/>
      <c r="T1286" s="159"/>
      <c r="U1286" s="159"/>
      <c r="V1286" s="164"/>
      <c r="W1286" s="159"/>
      <c r="X1286" s="159"/>
      <c r="Y1286" s="164"/>
      <c r="Z1286" s="159"/>
      <c r="AA1286" s="159"/>
      <c r="AB1286" s="164"/>
      <c r="AC1286" s="159"/>
      <c r="AD1286" s="159"/>
      <c r="AE1286" s="164"/>
      <c r="AF1286" s="159"/>
      <c r="AG1286" s="159"/>
      <c r="BI1286" s="159"/>
      <c r="BJ1286" s="159"/>
      <c r="BK1286" s="159"/>
      <c r="BL1286" s="159"/>
      <c r="BM1286" s="159"/>
      <c r="BN1286" s="159"/>
      <c r="BO1286" s="159"/>
      <c r="BP1286" s="159"/>
      <c r="BQ1286" s="159"/>
      <c r="CS1286" s="151"/>
      <c r="CT1286" s="159"/>
      <c r="CU1286" s="159"/>
      <c r="CV1286" s="159"/>
      <c r="CY1286" s="159"/>
      <c r="CZ1286" s="159"/>
      <c r="DA1286" s="170"/>
      <c r="DB1286" s="184"/>
      <c r="DC1286" s="170"/>
      <c r="DZ1286" s="234"/>
      <c r="EA1286" s="108"/>
    </row>
    <row r="1287" spans="1:131" hidden="1" x14ac:dyDescent="0.2">
      <c r="A1287" s="222"/>
      <c r="B1287" s="164"/>
      <c r="C1287" s="213"/>
      <c r="D1287" s="222"/>
      <c r="E1287" s="213"/>
      <c r="F1287" s="213"/>
      <c r="G1287" s="213"/>
      <c r="H1287" s="228"/>
      <c r="I1287" s="213"/>
      <c r="J1287" s="213"/>
      <c r="K1287" s="213"/>
      <c r="L1287" s="213"/>
      <c r="M1287" s="213"/>
      <c r="N1287" s="213"/>
      <c r="O1287" s="159"/>
      <c r="P1287" s="164"/>
      <c r="Q1287" s="159"/>
      <c r="R1287" s="159"/>
      <c r="S1287" s="164"/>
      <c r="T1287" s="159"/>
      <c r="U1287" s="159"/>
      <c r="V1287" s="164"/>
      <c r="W1287" s="159"/>
      <c r="X1287" s="159"/>
      <c r="Y1287" s="164"/>
      <c r="Z1287" s="159"/>
      <c r="AA1287" s="159"/>
      <c r="AB1287" s="164"/>
      <c r="AC1287" s="159"/>
      <c r="AD1287" s="159"/>
      <c r="AE1287" s="164"/>
      <c r="AF1287" s="159"/>
      <c r="AG1287" s="159"/>
      <c r="BI1287" s="159"/>
      <c r="BJ1287" s="159"/>
      <c r="BK1287" s="159"/>
      <c r="BL1287" s="159"/>
      <c r="BM1287" s="159"/>
      <c r="BN1287" s="159"/>
      <c r="BO1287" s="159"/>
      <c r="BP1287" s="159"/>
      <c r="BQ1287" s="159"/>
      <c r="CS1287" s="151"/>
      <c r="CT1287" s="159"/>
      <c r="CU1287" s="159"/>
      <c r="CV1287" s="159"/>
      <c r="CY1287" s="159"/>
      <c r="CZ1287" s="159"/>
      <c r="DA1287" s="170"/>
      <c r="DB1287" s="184"/>
      <c r="DC1287" s="170"/>
      <c r="DZ1287" s="234"/>
      <c r="EA1287" s="108"/>
    </row>
    <row r="1288" spans="1:131" hidden="1" x14ac:dyDescent="0.2">
      <c r="A1288" s="222"/>
      <c r="B1288" s="164"/>
      <c r="C1288" s="213"/>
      <c r="D1288" s="222"/>
      <c r="E1288" s="213"/>
      <c r="F1288" s="213"/>
      <c r="G1288" s="213"/>
      <c r="H1288" s="228"/>
      <c r="I1288" s="213"/>
      <c r="J1288" s="213"/>
      <c r="K1288" s="213"/>
      <c r="L1288" s="213"/>
      <c r="M1288" s="213"/>
      <c r="N1288" s="213"/>
      <c r="O1288" s="159"/>
      <c r="P1288" s="164"/>
      <c r="Q1288" s="159"/>
      <c r="R1288" s="159"/>
      <c r="S1288" s="164"/>
      <c r="T1288" s="159"/>
      <c r="U1288" s="159"/>
      <c r="V1288" s="164"/>
      <c r="W1288" s="159"/>
      <c r="X1288" s="159"/>
      <c r="Y1288" s="164"/>
      <c r="Z1288" s="159"/>
      <c r="AA1288" s="159"/>
      <c r="AB1288" s="164"/>
      <c r="AC1288" s="159"/>
      <c r="AD1288" s="159"/>
      <c r="AE1288" s="164"/>
      <c r="AF1288" s="159"/>
      <c r="AG1288" s="159"/>
      <c r="BI1288" s="159"/>
      <c r="BJ1288" s="159"/>
      <c r="BK1288" s="159"/>
      <c r="BL1288" s="159"/>
      <c r="BM1288" s="159"/>
      <c r="BN1288" s="159"/>
      <c r="BO1288" s="159"/>
      <c r="BP1288" s="159"/>
      <c r="BQ1288" s="159"/>
      <c r="CS1288" s="151"/>
      <c r="CT1288" s="159"/>
      <c r="CU1288" s="159"/>
      <c r="CV1288" s="159"/>
      <c r="CY1288" s="159"/>
      <c r="CZ1288" s="159"/>
      <c r="DA1288" s="170"/>
      <c r="DB1288" s="184"/>
      <c r="DC1288" s="170"/>
      <c r="DZ1288" s="234"/>
      <c r="EA1288" s="108"/>
    </row>
    <row r="1289" spans="1:131" hidden="1" x14ac:dyDescent="0.2">
      <c r="A1289" s="222"/>
      <c r="B1289" s="164"/>
      <c r="C1289" s="213"/>
      <c r="D1289" s="222"/>
      <c r="E1289" s="213"/>
      <c r="F1289" s="213"/>
      <c r="G1289" s="213"/>
      <c r="H1289" s="228"/>
      <c r="I1289" s="213"/>
      <c r="J1289" s="213"/>
      <c r="K1289" s="213"/>
      <c r="L1289" s="213"/>
      <c r="M1289" s="213"/>
      <c r="N1289" s="213"/>
      <c r="O1289" s="159"/>
      <c r="P1289" s="164"/>
      <c r="Q1289" s="159"/>
      <c r="R1289" s="159"/>
      <c r="S1289" s="164"/>
      <c r="T1289" s="159"/>
      <c r="U1289" s="159"/>
      <c r="V1289" s="164"/>
      <c r="W1289" s="159"/>
      <c r="X1289" s="159"/>
      <c r="Y1289" s="164"/>
      <c r="Z1289" s="159"/>
      <c r="AA1289" s="159"/>
      <c r="AB1289" s="164"/>
      <c r="AC1289" s="159"/>
      <c r="AD1289" s="159"/>
      <c r="AE1289" s="164"/>
      <c r="AF1289" s="159"/>
      <c r="AG1289" s="159"/>
      <c r="BI1289" s="159"/>
      <c r="BJ1289" s="159"/>
      <c r="BK1289" s="159"/>
      <c r="BL1289" s="159"/>
      <c r="BM1289" s="159"/>
      <c r="BN1289" s="159"/>
      <c r="BO1289" s="159"/>
      <c r="BP1289" s="159"/>
      <c r="BQ1289" s="159"/>
      <c r="CS1289" s="151"/>
      <c r="CT1289" s="159"/>
      <c r="CU1289" s="159"/>
      <c r="CV1289" s="159"/>
      <c r="CY1289" s="159"/>
      <c r="CZ1289" s="159"/>
      <c r="DA1289" s="170"/>
      <c r="DB1289" s="184"/>
      <c r="DC1289" s="170"/>
      <c r="DZ1289" s="234"/>
      <c r="EA1289" s="108"/>
    </row>
    <row r="1290" spans="1:131" hidden="1" x14ac:dyDescent="0.2">
      <c r="A1290" s="222"/>
      <c r="B1290" s="164"/>
      <c r="C1290" s="213"/>
      <c r="D1290" s="222"/>
      <c r="E1290" s="213"/>
      <c r="F1290" s="213"/>
      <c r="G1290" s="213"/>
      <c r="H1290" s="228"/>
      <c r="I1290" s="213"/>
      <c r="J1290" s="213"/>
      <c r="K1290" s="213"/>
      <c r="L1290" s="213"/>
      <c r="M1290" s="213"/>
      <c r="N1290" s="213"/>
      <c r="O1290" s="159"/>
      <c r="P1290" s="164"/>
      <c r="Q1290" s="159"/>
      <c r="R1290" s="159"/>
      <c r="S1290" s="164"/>
      <c r="T1290" s="159"/>
      <c r="U1290" s="159"/>
      <c r="V1290" s="164"/>
      <c r="W1290" s="159"/>
      <c r="X1290" s="159"/>
      <c r="Y1290" s="164"/>
      <c r="Z1290" s="159"/>
      <c r="AA1290" s="159"/>
      <c r="AB1290" s="164"/>
      <c r="AC1290" s="159"/>
      <c r="AD1290" s="159"/>
      <c r="AE1290" s="164"/>
      <c r="AF1290" s="159"/>
      <c r="AG1290" s="159"/>
      <c r="BI1290" s="159"/>
      <c r="BJ1290" s="159"/>
      <c r="BK1290" s="159"/>
      <c r="BL1290" s="159"/>
      <c r="BM1290" s="159"/>
      <c r="BN1290" s="159"/>
      <c r="BO1290" s="159"/>
      <c r="BP1290" s="159"/>
      <c r="BQ1290" s="159"/>
      <c r="CS1290" s="151"/>
      <c r="CT1290" s="159"/>
      <c r="CU1290" s="159"/>
      <c r="CV1290" s="159"/>
      <c r="CY1290" s="159"/>
      <c r="CZ1290" s="159"/>
      <c r="DA1290" s="170"/>
      <c r="DB1290" s="184"/>
      <c r="DC1290" s="170"/>
      <c r="DZ1290" s="234"/>
      <c r="EA1290" s="108"/>
    </row>
    <row r="1291" spans="1:131" hidden="1" x14ac:dyDescent="0.2">
      <c r="A1291" s="222"/>
      <c r="B1291" s="164"/>
      <c r="C1291" s="213"/>
      <c r="D1291" s="222"/>
      <c r="E1291" s="213"/>
      <c r="F1291" s="213"/>
      <c r="G1291" s="213"/>
      <c r="H1291" s="228"/>
      <c r="I1291" s="213"/>
      <c r="J1291" s="213"/>
      <c r="K1291" s="213"/>
      <c r="L1291" s="213"/>
      <c r="M1291" s="213"/>
      <c r="N1291" s="213"/>
      <c r="O1291" s="159"/>
      <c r="P1291" s="164"/>
      <c r="Q1291" s="159"/>
      <c r="R1291" s="159"/>
      <c r="S1291" s="164"/>
      <c r="T1291" s="159"/>
      <c r="U1291" s="159"/>
      <c r="V1291" s="164"/>
      <c r="W1291" s="159"/>
      <c r="X1291" s="159"/>
      <c r="Y1291" s="164"/>
      <c r="Z1291" s="159"/>
      <c r="AA1291" s="159"/>
      <c r="AB1291" s="164"/>
      <c r="AC1291" s="159"/>
      <c r="AD1291" s="159"/>
      <c r="AE1291" s="164"/>
      <c r="AF1291" s="159"/>
      <c r="AG1291" s="159"/>
      <c r="BI1291" s="159"/>
      <c r="BJ1291" s="159"/>
      <c r="BK1291" s="159"/>
      <c r="BL1291" s="159"/>
      <c r="BM1291" s="159"/>
      <c r="BN1291" s="159"/>
      <c r="BO1291" s="159"/>
      <c r="BP1291" s="159"/>
      <c r="BQ1291" s="159"/>
      <c r="CS1291" s="151"/>
      <c r="CT1291" s="159"/>
      <c r="CU1291" s="159"/>
      <c r="CV1291" s="159"/>
      <c r="CY1291" s="159"/>
      <c r="CZ1291" s="159"/>
      <c r="DA1291" s="170"/>
      <c r="DB1291" s="184"/>
      <c r="DC1291" s="170"/>
      <c r="DZ1291" s="234"/>
      <c r="EA1291" s="108"/>
    </row>
    <row r="1292" spans="1:131" hidden="1" x14ac:dyDescent="0.2">
      <c r="A1292" s="222"/>
      <c r="B1292" s="164"/>
      <c r="C1292" s="213"/>
      <c r="D1292" s="222"/>
      <c r="E1292" s="213"/>
      <c r="F1292" s="213"/>
      <c r="G1292" s="213"/>
      <c r="H1292" s="228"/>
      <c r="I1292" s="213"/>
      <c r="J1292" s="213"/>
      <c r="K1292" s="213"/>
      <c r="L1292" s="213"/>
      <c r="M1292" s="213"/>
      <c r="N1292" s="213"/>
      <c r="O1292" s="159"/>
      <c r="P1292" s="164"/>
      <c r="Q1292" s="159"/>
      <c r="R1292" s="159"/>
      <c r="S1292" s="164"/>
      <c r="T1292" s="159"/>
      <c r="U1292" s="159"/>
      <c r="V1292" s="164"/>
      <c r="W1292" s="159"/>
      <c r="X1292" s="159"/>
      <c r="Y1292" s="164"/>
      <c r="Z1292" s="159"/>
      <c r="AA1292" s="159"/>
      <c r="AB1292" s="164"/>
      <c r="AC1292" s="159"/>
      <c r="AD1292" s="159"/>
      <c r="AE1292" s="164"/>
      <c r="AF1292" s="159"/>
      <c r="AG1292" s="159"/>
      <c r="BI1292" s="159"/>
      <c r="BJ1292" s="159"/>
      <c r="BK1292" s="159"/>
      <c r="BL1292" s="159"/>
      <c r="BM1292" s="159"/>
      <c r="BN1292" s="159"/>
      <c r="BO1292" s="159"/>
      <c r="BP1292" s="159"/>
      <c r="BQ1292" s="159"/>
      <c r="CS1292" s="151"/>
      <c r="CT1292" s="159"/>
      <c r="CU1292" s="159"/>
      <c r="CV1292" s="159"/>
      <c r="CY1292" s="159"/>
      <c r="CZ1292" s="159"/>
      <c r="DA1292" s="170"/>
      <c r="DB1292" s="184"/>
      <c r="DC1292" s="170"/>
      <c r="DZ1292" s="234"/>
      <c r="EA1292" s="108"/>
    </row>
    <row r="1293" spans="1:131" hidden="1" x14ac:dyDescent="0.2">
      <c r="A1293" s="222"/>
      <c r="B1293" s="164"/>
      <c r="C1293" s="213"/>
      <c r="D1293" s="222"/>
      <c r="E1293" s="213"/>
      <c r="F1293" s="213"/>
      <c r="G1293" s="213"/>
      <c r="H1293" s="228"/>
      <c r="I1293" s="213"/>
      <c r="J1293" s="213"/>
      <c r="K1293" s="213"/>
      <c r="L1293" s="213"/>
      <c r="M1293" s="213"/>
      <c r="N1293" s="213"/>
      <c r="O1293" s="159"/>
      <c r="P1293" s="164"/>
      <c r="Q1293" s="159"/>
      <c r="R1293" s="159"/>
      <c r="S1293" s="164"/>
      <c r="T1293" s="159"/>
      <c r="U1293" s="159"/>
      <c r="V1293" s="164"/>
      <c r="W1293" s="159"/>
      <c r="X1293" s="159"/>
      <c r="Y1293" s="164"/>
      <c r="Z1293" s="159"/>
      <c r="AA1293" s="159"/>
      <c r="AB1293" s="164"/>
      <c r="AC1293" s="159"/>
      <c r="AD1293" s="159"/>
      <c r="AE1293" s="164"/>
      <c r="AF1293" s="159"/>
      <c r="AG1293" s="159"/>
      <c r="BI1293" s="159"/>
      <c r="BJ1293" s="159"/>
      <c r="BK1293" s="159"/>
      <c r="BL1293" s="159"/>
      <c r="BM1293" s="159"/>
      <c r="BN1293" s="159"/>
      <c r="BO1293" s="159"/>
      <c r="BP1293" s="159"/>
      <c r="BQ1293" s="159"/>
      <c r="CS1293" s="151"/>
      <c r="CT1293" s="159"/>
      <c r="CU1293" s="159"/>
      <c r="CV1293" s="159"/>
      <c r="CY1293" s="159"/>
      <c r="CZ1293" s="159"/>
      <c r="DA1293" s="170"/>
      <c r="DB1293" s="184"/>
      <c r="DC1293" s="170"/>
      <c r="DZ1293" s="234"/>
      <c r="EA1293" s="108"/>
    </row>
    <row r="1294" spans="1:131" hidden="1" x14ac:dyDescent="0.2">
      <c r="A1294" s="222"/>
      <c r="B1294" s="164"/>
      <c r="C1294" s="213"/>
      <c r="D1294" s="222"/>
      <c r="E1294" s="213"/>
      <c r="F1294" s="213"/>
      <c r="G1294" s="213"/>
      <c r="H1294" s="228"/>
      <c r="I1294" s="213"/>
      <c r="J1294" s="213"/>
      <c r="K1294" s="213"/>
      <c r="L1294" s="213"/>
      <c r="M1294" s="213"/>
      <c r="N1294" s="213"/>
      <c r="O1294" s="159"/>
      <c r="P1294" s="164"/>
      <c r="Q1294" s="159"/>
      <c r="R1294" s="159"/>
      <c r="S1294" s="164"/>
      <c r="T1294" s="159"/>
      <c r="U1294" s="159"/>
      <c r="V1294" s="164"/>
      <c r="W1294" s="159"/>
      <c r="X1294" s="159"/>
      <c r="Y1294" s="164"/>
      <c r="Z1294" s="159"/>
      <c r="AA1294" s="159"/>
      <c r="AB1294" s="164"/>
      <c r="AC1294" s="159"/>
      <c r="AD1294" s="159"/>
      <c r="AE1294" s="164"/>
      <c r="AF1294" s="159"/>
      <c r="AG1294" s="159"/>
      <c r="BI1294" s="159"/>
      <c r="BJ1294" s="159"/>
      <c r="BK1294" s="159"/>
      <c r="BL1294" s="159"/>
      <c r="BM1294" s="159"/>
      <c r="BN1294" s="159"/>
      <c r="BO1294" s="159"/>
      <c r="BP1294" s="159"/>
      <c r="BQ1294" s="159"/>
      <c r="CS1294" s="151"/>
      <c r="CT1294" s="159"/>
      <c r="CU1294" s="159"/>
      <c r="CV1294" s="159"/>
      <c r="CY1294" s="159"/>
      <c r="CZ1294" s="159"/>
      <c r="DA1294" s="170"/>
      <c r="DB1294" s="184"/>
      <c r="DC1294" s="170"/>
      <c r="DZ1294" s="234"/>
      <c r="EA1294" s="108"/>
    </row>
    <row r="1295" spans="1:131" hidden="1" x14ac:dyDescent="0.2">
      <c r="A1295" s="222"/>
      <c r="B1295" s="164"/>
      <c r="C1295" s="213"/>
      <c r="D1295" s="222"/>
      <c r="E1295" s="213"/>
      <c r="F1295" s="213"/>
      <c r="G1295" s="213"/>
      <c r="H1295" s="228"/>
      <c r="I1295" s="213"/>
      <c r="J1295" s="213"/>
      <c r="K1295" s="213"/>
      <c r="L1295" s="213"/>
      <c r="M1295" s="213"/>
      <c r="N1295" s="213"/>
      <c r="O1295" s="159"/>
      <c r="P1295" s="164"/>
      <c r="Q1295" s="159"/>
      <c r="R1295" s="159"/>
      <c r="S1295" s="164"/>
      <c r="T1295" s="159"/>
      <c r="U1295" s="159"/>
      <c r="V1295" s="164"/>
      <c r="W1295" s="159"/>
      <c r="X1295" s="159"/>
      <c r="Y1295" s="164"/>
      <c r="Z1295" s="159"/>
      <c r="AA1295" s="159"/>
      <c r="AB1295" s="164"/>
      <c r="AC1295" s="159"/>
      <c r="AD1295" s="159"/>
      <c r="AE1295" s="164"/>
      <c r="AF1295" s="159"/>
      <c r="AG1295" s="159"/>
      <c r="BI1295" s="159"/>
      <c r="BJ1295" s="159"/>
      <c r="BK1295" s="159"/>
      <c r="BL1295" s="159"/>
      <c r="BM1295" s="159"/>
      <c r="BN1295" s="159"/>
      <c r="BO1295" s="159"/>
      <c r="BP1295" s="159"/>
      <c r="BQ1295" s="159"/>
      <c r="CS1295" s="151"/>
      <c r="CT1295" s="159"/>
      <c r="CU1295" s="159"/>
      <c r="CV1295" s="159"/>
      <c r="CY1295" s="159"/>
      <c r="CZ1295" s="159"/>
      <c r="DA1295" s="170"/>
      <c r="DB1295" s="184"/>
      <c r="DC1295" s="170"/>
      <c r="DZ1295" s="234"/>
      <c r="EA1295" s="108"/>
    </row>
    <row r="1296" spans="1:131" hidden="1" x14ac:dyDescent="0.2">
      <c r="A1296" s="222"/>
      <c r="B1296" s="164"/>
      <c r="C1296" s="213"/>
      <c r="D1296" s="222"/>
      <c r="E1296" s="213"/>
      <c r="F1296" s="213"/>
      <c r="G1296" s="213"/>
      <c r="H1296" s="228"/>
      <c r="I1296" s="213"/>
      <c r="J1296" s="213"/>
      <c r="K1296" s="213"/>
      <c r="L1296" s="213"/>
      <c r="M1296" s="213"/>
      <c r="N1296" s="213"/>
      <c r="O1296" s="159"/>
      <c r="P1296" s="164"/>
      <c r="Q1296" s="159"/>
      <c r="R1296" s="159"/>
      <c r="S1296" s="164"/>
      <c r="T1296" s="159"/>
      <c r="U1296" s="159"/>
      <c r="V1296" s="164"/>
      <c r="W1296" s="159"/>
      <c r="X1296" s="159"/>
      <c r="Y1296" s="164"/>
      <c r="Z1296" s="159"/>
      <c r="AA1296" s="159"/>
      <c r="AB1296" s="164"/>
      <c r="AC1296" s="159"/>
      <c r="AD1296" s="159"/>
      <c r="AE1296" s="164"/>
      <c r="AF1296" s="159"/>
      <c r="AG1296" s="159"/>
      <c r="BI1296" s="159"/>
      <c r="BJ1296" s="159"/>
      <c r="BK1296" s="159"/>
      <c r="BL1296" s="159"/>
      <c r="BM1296" s="159"/>
      <c r="BN1296" s="159"/>
      <c r="BO1296" s="159"/>
      <c r="BP1296" s="159"/>
      <c r="BQ1296" s="159"/>
      <c r="CS1296" s="151"/>
      <c r="CT1296" s="159"/>
      <c r="CU1296" s="159"/>
      <c r="CV1296" s="159"/>
      <c r="CY1296" s="159"/>
      <c r="CZ1296" s="159"/>
      <c r="DA1296" s="170"/>
      <c r="DB1296" s="184"/>
      <c r="DC1296" s="170"/>
      <c r="DZ1296" s="234"/>
      <c r="EA1296" s="108"/>
    </row>
    <row r="1297" spans="1:131" hidden="1" x14ac:dyDescent="0.2">
      <c r="A1297" s="222"/>
      <c r="B1297" s="164"/>
      <c r="C1297" s="213"/>
      <c r="D1297" s="222"/>
      <c r="E1297" s="213"/>
      <c r="F1297" s="213"/>
      <c r="G1297" s="213"/>
      <c r="H1297" s="228"/>
      <c r="I1297" s="213"/>
      <c r="J1297" s="213"/>
      <c r="K1297" s="213"/>
      <c r="L1297" s="213"/>
      <c r="M1297" s="213"/>
      <c r="N1297" s="213"/>
      <c r="O1297" s="159"/>
      <c r="P1297" s="164"/>
      <c r="Q1297" s="159"/>
      <c r="R1297" s="159"/>
      <c r="S1297" s="164"/>
      <c r="T1297" s="159"/>
      <c r="U1297" s="159"/>
      <c r="V1297" s="164"/>
      <c r="W1297" s="159"/>
      <c r="X1297" s="159"/>
      <c r="Y1297" s="164"/>
      <c r="Z1297" s="159"/>
      <c r="AA1297" s="159"/>
      <c r="AB1297" s="164"/>
      <c r="AC1297" s="159"/>
      <c r="AD1297" s="159"/>
      <c r="AE1297" s="164"/>
      <c r="AF1297" s="159"/>
      <c r="AG1297" s="159"/>
      <c r="BI1297" s="159"/>
      <c r="BJ1297" s="159"/>
      <c r="BK1297" s="159"/>
      <c r="BL1297" s="159"/>
      <c r="BM1297" s="159"/>
      <c r="BN1297" s="159"/>
      <c r="BO1297" s="159"/>
      <c r="BP1297" s="159"/>
      <c r="BQ1297" s="159"/>
      <c r="CS1297" s="151"/>
      <c r="CT1297" s="159"/>
      <c r="CU1297" s="159"/>
      <c r="CV1297" s="159"/>
      <c r="CY1297" s="159"/>
      <c r="CZ1297" s="159"/>
      <c r="DA1297" s="170"/>
      <c r="DB1297" s="184"/>
      <c r="DC1297" s="170"/>
      <c r="DZ1297" s="234"/>
      <c r="EA1297" s="108"/>
    </row>
    <row r="1298" spans="1:131" hidden="1" x14ac:dyDescent="0.2">
      <c r="A1298" s="222"/>
      <c r="B1298" s="164"/>
      <c r="C1298" s="213"/>
      <c r="D1298" s="222"/>
      <c r="E1298" s="213"/>
      <c r="F1298" s="213"/>
      <c r="G1298" s="213"/>
      <c r="H1298" s="228"/>
      <c r="I1298" s="213"/>
      <c r="J1298" s="213"/>
      <c r="K1298" s="213"/>
      <c r="L1298" s="213"/>
      <c r="M1298" s="213"/>
      <c r="N1298" s="213"/>
      <c r="O1298" s="159"/>
      <c r="P1298" s="164"/>
      <c r="Q1298" s="159"/>
      <c r="R1298" s="159"/>
      <c r="S1298" s="164"/>
      <c r="T1298" s="159"/>
      <c r="U1298" s="159"/>
      <c r="V1298" s="164"/>
      <c r="W1298" s="159"/>
      <c r="X1298" s="159"/>
      <c r="Y1298" s="164"/>
      <c r="Z1298" s="159"/>
      <c r="AA1298" s="159"/>
      <c r="AB1298" s="164"/>
      <c r="AC1298" s="159"/>
      <c r="AD1298" s="159"/>
      <c r="AE1298" s="164"/>
      <c r="AF1298" s="159"/>
      <c r="AG1298" s="159"/>
      <c r="BI1298" s="159"/>
      <c r="BJ1298" s="159"/>
      <c r="BK1298" s="159"/>
      <c r="BL1298" s="159"/>
      <c r="BM1298" s="159"/>
      <c r="BN1298" s="159"/>
      <c r="BO1298" s="159"/>
      <c r="BP1298" s="159"/>
      <c r="BQ1298" s="159"/>
      <c r="CS1298" s="151"/>
      <c r="CT1298" s="159"/>
      <c r="CU1298" s="159"/>
      <c r="CV1298" s="159"/>
      <c r="CY1298" s="159"/>
      <c r="CZ1298" s="159"/>
      <c r="DA1298" s="170"/>
      <c r="DB1298" s="184"/>
      <c r="DC1298" s="170"/>
      <c r="DZ1298" s="234"/>
      <c r="EA1298" s="108"/>
    </row>
    <row r="1299" spans="1:131" hidden="1" x14ac:dyDescent="0.2">
      <c r="A1299" s="222"/>
      <c r="B1299" s="164"/>
      <c r="C1299" s="213"/>
      <c r="D1299" s="222"/>
      <c r="E1299" s="213"/>
      <c r="F1299" s="213"/>
      <c r="G1299" s="213"/>
      <c r="H1299" s="228"/>
      <c r="I1299" s="213"/>
      <c r="J1299" s="213"/>
      <c r="K1299" s="213"/>
      <c r="L1299" s="213"/>
      <c r="M1299" s="213"/>
      <c r="N1299" s="213"/>
      <c r="O1299" s="159"/>
      <c r="P1299" s="164"/>
      <c r="Q1299" s="159"/>
      <c r="R1299" s="159"/>
      <c r="S1299" s="164"/>
      <c r="T1299" s="159"/>
      <c r="U1299" s="159"/>
      <c r="V1299" s="164"/>
      <c r="W1299" s="159"/>
      <c r="X1299" s="159"/>
      <c r="Y1299" s="164"/>
      <c r="Z1299" s="159"/>
      <c r="AA1299" s="159"/>
      <c r="AB1299" s="164"/>
      <c r="AC1299" s="159"/>
      <c r="AD1299" s="159"/>
      <c r="AE1299" s="164"/>
      <c r="AF1299" s="159"/>
      <c r="AG1299" s="159"/>
      <c r="BI1299" s="159"/>
      <c r="BJ1299" s="159"/>
      <c r="BK1299" s="159"/>
      <c r="BL1299" s="159"/>
      <c r="BM1299" s="159"/>
      <c r="BN1299" s="159"/>
      <c r="BO1299" s="159"/>
      <c r="BP1299" s="159"/>
      <c r="BQ1299" s="159"/>
      <c r="CS1299" s="151"/>
      <c r="CT1299" s="159"/>
      <c r="CU1299" s="159"/>
      <c r="CV1299" s="159"/>
      <c r="CY1299" s="159"/>
      <c r="CZ1299" s="159"/>
      <c r="DA1299" s="170"/>
      <c r="DB1299" s="184"/>
      <c r="DC1299" s="170"/>
      <c r="DZ1299" s="234"/>
      <c r="EA1299" s="108"/>
    </row>
    <row r="1300" spans="1:131" hidden="1" x14ac:dyDescent="0.2">
      <c r="A1300" s="222"/>
      <c r="B1300" s="164"/>
      <c r="C1300" s="213"/>
      <c r="D1300" s="222"/>
      <c r="E1300" s="213"/>
      <c r="F1300" s="213"/>
      <c r="G1300" s="213"/>
      <c r="H1300" s="228"/>
      <c r="I1300" s="213"/>
      <c r="J1300" s="213"/>
      <c r="K1300" s="213"/>
      <c r="L1300" s="213"/>
      <c r="M1300" s="213"/>
      <c r="N1300" s="213"/>
      <c r="O1300" s="159"/>
      <c r="P1300" s="164"/>
      <c r="Q1300" s="159"/>
      <c r="R1300" s="159"/>
      <c r="S1300" s="164"/>
      <c r="T1300" s="159"/>
      <c r="U1300" s="159"/>
      <c r="V1300" s="164"/>
      <c r="W1300" s="159"/>
      <c r="X1300" s="159"/>
      <c r="Y1300" s="164"/>
      <c r="Z1300" s="159"/>
      <c r="AA1300" s="159"/>
      <c r="AB1300" s="164"/>
      <c r="AC1300" s="159"/>
      <c r="AD1300" s="159"/>
      <c r="AE1300" s="164"/>
      <c r="AF1300" s="159"/>
      <c r="AG1300" s="159"/>
      <c r="BI1300" s="159"/>
      <c r="BJ1300" s="159"/>
      <c r="BK1300" s="159"/>
      <c r="BL1300" s="159"/>
      <c r="BM1300" s="159"/>
      <c r="BN1300" s="159"/>
      <c r="BO1300" s="159"/>
      <c r="BP1300" s="159"/>
      <c r="BQ1300" s="159"/>
      <c r="CS1300" s="151"/>
      <c r="CT1300" s="159"/>
      <c r="CU1300" s="159"/>
      <c r="CV1300" s="159"/>
      <c r="CY1300" s="159"/>
      <c r="CZ1300" s="159"/>
      <c r="DA1300" s="170"/>
      <c r="DB1300" s="184"/>
      <c r="DC1300" s="170"/>
      <c r="DZ1300" s="234"/>
      <c r="EA1300" s="108"/>
    </row>
    <row r="1301" spans="1:131" hidden="1" x14ac:dyDescent="0.2">
      <c r="A1301" s="222"/>
      <c r="B1301" s="164"/>
      <c r="C1301" s="213"/>
      <c r="D1301" s="222"/>
      <c r="E1301" s="213"/>
      <c r="F1301" s="213"/>
      <c r="G1301" s="213"/>
      <c r="H1301" s="228"/>
      <c r="I1301" s="213"/>
      <c r="J1301" s="213"/>
      <c r="K1301" s="213"/>
      <c r="L1301" s="213"/>
      <c r="M1301" s="213"/>
      <c r="N1301" s="213"/>
      <c r="O1301" s="159"/>
      <c r="P1301" s="164"/>
      <c r="Q1301" s="159"/>
      <c r="R1301" s="159"/>
      <c r="S1301" s="164"/>
      <c r="T1301" s="159"/>
      <c r="U1301" s="159"/>
      <c r="V1301" s="164"/>
      <c r="W1301" s="159"/>
      <c r="X1301" s="159"/>
      <c r="Y1301" s="164"/>
      <c r="Z1301" s="159"/>
      <c r="AA1301" s="159"/>
      <c r="AB1301" s="164"/>
      <c r="AC1301" s="159"/>
      <c r="AD1301" s="159"/>
      <c r="AE1301" s="164"/>
      <c r="AF1301" s="159"/>
      <c r="AG1301" s="159"/>
      <c r="BI1301" s="159"/>
      <c r="BJ1301" s="159"/>
      <c r="BK1301" s="159"/>
      <c r="BL1301" s="159"/>
      <c r="BM1301" s="159"/>
      <c r="BN1301" s="159"/>
      <c r="BO1301" s="159"/>
      <c r="BP1301" s="159"/>
      <c r="BQ1301" s="159"/>
      <c r="CS1301" s="151"/>
      <c r="CT1301" s="159"/>
      <c r="CU1301" s="159"/>
      <c r="CV1301" s="159"/>
      <c r="CY1301" s="159"/>
      <c r="CZ1301" s="159"/>
      <c r="DA1301" s="170"/>
      <c r="DB1301" s="184"/>
      <c r="DC1301" s="170"/>
      <c r="DZ1301" s="234"/>
      <c r="EA1301" s="108"/>
    </row>
    <row r="1302" spans="1:131" hidden="1" x14ac:dyDescent="0.2">
      <c r="A1302" s="222"/>
      <c r="B1302" s="164"/>
      <c r="C1302" s="213"/>
      <c r="D1302" s="222"/>
      <c r="E1302" s="213"/>
      <c r="F1302" s="213"/>
      <c r="G1302" s="213"/>
      <c r="H1302" s="228"/>
      <c r="I1302" s="213"/>
      <c r="J1302" s="213"/>
      <c r="K1302" s="213"/>
      <c r="L1302" s="213"/>
      <c r="M1302" s="213"/>
      <c r="N1302" s="213"/>
      <c r="O1302" s="159"/>
      <c r="P1302" s="164"/>
      <c r="Q1302" s="159"/>
      <c r="R1302" s="159"/>
      <c r="S1302" s="164"/>
      <c r="T1302" s="159"/>
      <c r="U1302" s="159"/>
      <c r="V1302" s="164"/>
      <c r="W1302" s="159"/>
      <c r="X1302" s="159"/>
      <c r="Y1302" s="164"/>
      <c r="Z1302" s="159"/>
      <c r="AA1302" s="159"/>
      <c r="AB1302" s="164"/>
      <c r="AC1302" s="159"/>
      <c r="AD1302" s="159"/>
      <c r="AE1302" s="164"/>
      <c r="AF1302" s="159"/>
      <c r="AG1302" s="159"/>
      <c r="BI1302" s="159"/>
      <c r="BJ1302" s="159"/>
      <c r="BK1302" s="159"/>
      <c r="BL1302" s="159"/>
      <c r="BM1302" s="159"/>
      <c r="BN1302" s="159"/>
      <c r="BO1302" s="159"/>
      <c r="BP1302" s="159"/>
      <c r="BQ1302" s="159"/>
      <c r="CS1302" s="151"/>
      <c r="CT1302" s="159"/>
      <c r="CU1302" s="159"/>
      <c r="CV1302" s="159"/>
      <c r="CY1302" s="159"/>
      <c r="CZ1302" s="159"/>
      <c r="DA1302" s="170"/>
      <c r="DB1302" s="184"/>
      <c r="DC1302" s="170"/>
      <c r="DZ1302" s="234"/>
      <c r="EA1302" s="108"/>
    </row>
    <row r="1303" spans="1:131" hidden="1" x14ac:dyDescent="0.2">
      <c r="A1303" s="222"/>
      <c r="B1303" s="164"/>
      <c r="C1303" s="213"/>
      <c r="D1303" s="222"/>
      <c r="E1303" s="213"/>
      <c r="F1303" s="213"/>
      <c r="G1303" s="213"/>
      <c r="H1303" s="228"/>
      <c r="I1303" s="213"/>
      <c r="J1303" s="213"/>
      <c r="K1303" s="213"/>
      <c r="L1303" s="213"/>
      <c r="M1303" s="213"/>
      <c r="N1303" s="213"/>
      <c r="O1303" s="159"/>
      <c r="P1303" s="164"/>
      <c r="Q1303" s="159"/>
      <c r="R1303" s="159"/>
      <c r="S1303" s="164"/>
      <c r="T1303" s="159"/>
      <c r="U1303" s="159"/>
      <c r="V1303" s="164"/>
      <c r="W1303" s="159"/>
      <c r="X1303" s="159"/>
      <c r="Y1303" s="164"/>
      <c r="Z1303" s="159"/>
      <c r="AA1303" s="159"/>
      <c r="AB1303" s="164"/>
      <c r="AC1303" s="159"/>
      <c r="AD1303" s="159"/>
      <c r="AE1303" s="164"/>
      <c r="AF1303" s="159"/>
      <c r="AG1303" s="159"/>
      <c r="BI1303" s="159"/>
      <c r="BJ1303" s="159"/>
      <c r="BK1303" s="159"/>
      <c r="BL1303" s="159"/>
      <c r="BM1303" s="159"/>
      <c r="BN1303" s="159"/>
      <c r="BO1303" s="159"/>
      <c r="BP1303" s="159"/>
      <c r="BQ1303" s="159"/>
      <c r="CS1303" s="151"/>
      <c r="CT1303" s="159"/>
      <c r="CU1303" s="159"/>
      <c r="CV1303" s="159"/>
      <c r="CY1303" s="159"/>
      <c r="CZ1303" s="159"/>
      <c r="DA1303" s="170"/>
      <c r="DB1303" s="184"/>
      <c r="DC1303" s="170"/>
      <c r="DZ1303" s="234"/>
      <c r="EA1303" s="108"/>
    </row>
    <row r="1304" spans="1:131" hidden="1" x14ac:dyDescent="0.2">
      <c r="A1304" s="222"/>
      <c r="B1304" s="164"/>
      <c r="C1304" s="213"/>
      <c r="D1304" s="222"/>
      <c r="E1304" s="213"/>
      <c r="F1304" s="213"/>
      <c r="G1304" s="213"/>
      <c r="H1304" s="228"/>
      <c r="I1304" s="213"/>
      <c r="J1304" s="213"/>
      <c r="K1304" s="213"/>
      <c r="L1304" s="213"/>
      <c r="M1304" s="213"/>
      <c r="N1304" s="213"/>
      <c r="O1304" s="159"/>
      <c r="P1304" s="164"/>
      <c r="Q1304" s="159"/>
      <c r="R1304" s="159"/>
      <c r="S1304" s="164"/>
      <c r="T1304" s="159"/>
      <c r="U1304" s="159"/>
      <c r="V1304" s="164"/>
      <c r="W1304" s="159"/>
      <c r="X1304" s="159"/>
      <c r="Y1304" s="164"/>
      <c r="Z1304" s="159"/>
      <c r="AA1304" s="159"/>
      <c r="AB1304" s="164"/>
      <c r="AC1304" s="159"/>
      <c r="AD1304" s="159"/>
      <c r="AE1304" s="164"/>
      <c r="AF1304" s="159"/>
      <c r="AG1304" s="159"/>
      <c r="BI1304" s="159"/>
      <c r="BJ1304" s="159"/>
      <c r="BK1304" s="159"/>
      <c r="BL1304" s="159"/>
      <c r="BM1304" s="159"/>
      <c r="BN1304" s="159"/>
      <c r="BO1304" s="159"/>
      <c r="BP1304" s="159"/>
      <c r="BQ1304" s="159"/>
      <c r="CS1304" s="151"/>
      <c r="CT1304" s="159"/>
      <c r="CU1304" s="159"/>
      <c r="CV1304" s="159"/>
      <c r="CY1304" s="159"/>
      <c r="CZ1304" s="159"/>
      <c r="DA1304" s="170"/>
      <c r="DB1304" s="184"/>
      <c r="DC1304" s="170"/>
      <c r="DZ1304" s="234"/>
      <c r="EA1304" s="108"/>
    </row>
    <row r="1305" spans="1:131" hidden="1" x14ac:dyDescent="0.2">
      <c r="A1305" s="222"/>
      <c r="B1305" s="164"/>
      <c r="C1305" s="213"/>
      <c r="D1305" s="222"/>
      <c r="E1305" s="213"/>
      <c r="F1305" s="213"/>
      <c r="G1305" s="213"/>
      <c r="H1305" s="228"/>
      <c r="I1305" s="213"/>
      <c r="J1305" s="213"/>
      <c r="K1305" s="213"/>
      <c r="L1305" s="213"/>
      <c r="M1305" s="213"/>
      <c r="N1305" s="213"/>
      <c r="O1305" s="159"/>
      <c r="P1305" s="164"/>
      <c r="Q1305" s="159"/>
      <c r="R1305" s="159"/>
      <c r="S1305" s="164"/>
      <c r="T1305" s="159"/>
      <c r="U1305" s="159"/>
      <c r="V1305" s="164"/>
      <c r="W1305" s="159"/>
      <c r="X1305" s="159"/>
      <c r="Y1305" s="164"/>
      <c r="Z1305" s="159"/>
      <c r="AA1305" s="159"/>
      <c r="AB1305" s="164"/>
      <c r="AC1305" s="159"/>
      <c r="AD1305" s="159"/>
      <c r="AE1305" s="164"/>
      <c r="AF1305" s="159"/>
      <c r="AG1305" s="159"/>
      <c r="BI1305" s="159"/>
      <c r="BJ1305" s="159"/>
      <c r="BK1305" s="159"/>
      <c r="BL1305" s="159"/>
      <c r="BM1305" s="159"/>
      <c r="BN1305" s="159"/>
      <c r="BO1305" s="159"/>
      <c r="BP1305" s="159"/>
      <c r="BQ1305" s="159"/>
      <c r="CS1305" s="151"/>
      <c r="CT1305" s="159"/>
      <c r="CU1305" s="159"/>
      <c r="CV1305" s="159"/>
      <c r="CY1305" s="159"/>
      <c r="CZ1305" s="159"/>
      <c r="DA1305" s="170"/>
      <c r="DB1305" s="184"/>
      <c r="DC1305" s="170"/>
      <c r="DZ1305" s="234"/>
      <c r="EA1305" s="108"/>
    </row>
    <row r="1306" spans="1:131" hidden="1" x14ac:dyDescent="0.2">
      <c r="A1306" s="222"/>
      <c r="B1306" s="164"/>
      <c r="C1306" s="213"/>
      <c r="D1306" s="222"/>
      <c r="E1306" s="213"/>
      <c r="F1306" s="213"/>
      <c r="G1306" s="213"/>
      <c r="H1306" s="228"/>
      <c r="I1306" s="213"/>
      <c r="J1306" s="213"/>
      <c r="K1306" s="213"/>
      <c r="L1306" s="213"/>
      <c r="M1306" s="213"/>
      <c r="N1306" s="213"/>
      <c r="O1306" s="159"/>
      <c r="P1306" s="164"/>
      <c r="Q1306" s="159"/>
      <c r="R1306" s="159"/>
      <c r="S1306" s="164"/>
      <c r="T1306" s="159"/>
      <c r="U1306" s="159"/>
      <c r="V1306" s="164"/>
      <c r="W1306" s="159"/>
      <c r="X1306" s="159"/>
      <c r="Y1306" s="164"/>
      <c r="Z1306" s="159"/>
      <c r="AA1306" s="159"/>
      <c r="AB1306" s="164"/>
      <c r="AC1306" s="159"/>
      <c r="AD1306" s="159"/>
      <c r="AE1306" s="164"/>
      <c r="AF1306" s="159"/>
      <c r="AG1306" s="159"/>
      <c r="BI1306" s="159"/>
      <c r="BJ1306" s="159"/>
      <c r="BK1306" s="159"/>
      <c r="BL1306" s="159"/>
      <c r="BM1306" s="159"/>
      <c r="BN1306" s="159"/>
      <c r="BO1306" s="159"/>
      <c r="BP1306" s="159"/>
      <c r="BQ1306" s="159"/>
      <c r="CS1306" s="151"/>
      <c r="CT1306" s="159"/>
      <c r="CU1306" s="159"/>
      <c r="CV1306" s="159"/>
      <c r="CY1306" s="159"/>
      <c r="CZ1306" s="159"/>
      <c r="DA1306" s="170"/>
      <c r="DB1306" s="184"/>
      <c r="DC1306" s="170"/>
      <c r="DZ1306" s="234"/>
      <c r="EA1306" s="108"/>
    </row>
    <row r="1307" spans="1:131" hidden="1" x14ac:dyDescent="0.2">
      <c r="A1307" s="222"/>
      <c r="B1307" s="164"/>
      <c r="C1307" s="213"/>
      <c r="D1307" s="222"/>
      <c r="E1307" s="213"/>
      <c r="F1307" s="213"/>
      <c r="G1307" s="213"/>
      <c r="H1307" s="228"/>
      <c r="I1307" s="213"/>
      <c r="J1307" s="213"/>
      <c r="K1307" s="213"/>
      <c r="L1307" s="213"/>
      <c r="M1307" s="213"/>
      <c r="N1307" s="213"/>
      <c r="O1307" s="159"/>
      <c r="P1307" s="164"/>
      <c r="Q1307" s="159"/>
      <c r="R1307" s="159"/>
      <c r="S1307" s="164"/>
      <c r="T1307" s="159"/>
      <c r="U1307" s="159"/>
      <c r="V1307" s="164"/>
      <c r="W1307" s="159"/>
      <c r="X1307" s="159"/>
      <c r="Y1307" s="164"/>
      <c r="Z1307" s="159"/>
      <c r="AA1307" s="159"/>
      <c r="AB1307" s="164"/>
      <c r="AC1307" s="159"/>
      <c r="AD1307" s="159"/>
      <c r="AE1307" s="164"/>
      <c r="AF1307" s="159"/>
      <c r="AG1307" s="159"/>
      <c r="BI1307" s="159"/>
      <c r="BJ1307" s="159"/>
      <c r="BK1307" s="159"/>
      <c r="BL1307" s="159"/>
      <c r="BM1307" s="159"/>
      <c r="BN1307" s="159"/>
      <c r="BO1307" s="159"/>
      <c r="BP1307" s="159"/>
      <c r="BQ1307" s="159"/>
      <c r="CS1307" s="151"/>
      <c r="CT1307" s="159"/>
      <c r="CU1307" s="159"/>
      <c r="CV1307" s="159"/>
      <c r="CY1307" s="159"/>
      <c r="CZ1307" s="159"/>
      <c r="DA1307" s="170"/>
      <c r="DB1307" s="184"/>
      <c r="DC1307" s="170"/>
      <c r="DZ1307" s="234"/>
      <c r="EA1307" s="108"/>
    </row>
    <row r="1308" spans="1:131" hidden="1" x14ac:dyDescent="0.2">
      <c r="A1308" s="222"/>
      <c r="B1308" s="164"/>
      <c r="C1308" s="213"/>
      <c r="D1308" s="222"/>
      <c r="E1308" s="213"/>
      <c r="F1308" s="213"/>
      <c r="G1308" s="213"/>
      <c r="H1308" s="228"/>
      <c r="I1308" s="213"/>
      <c r="J1308" s="213"/>
      <c r="K1308" s="213"/>
      <c r="L1308" s="213"/>
      <c r="M1308" s="213"/>
      <c r="N1308" s="213"/>
      <c r="O1308" s="159"/>
      <c r="P1308" s="164"/>
      <c r="Q1308" s="159"/>
      <c r="R1308" s="159"/>
      <c r="S1308" s="164"/>
      <c r="T1308" s="159"/>
      <c r="U1308" s="159"/>
      <c r="V1308" s="164"/>
      <c r="W1308" s="159"/>
      <c r="X1308" s="159"/>
      <c r="Y1308" s="164"/>
      <c r="Z1308" s="159"/>
      <c r="AA1308" s="159"/>
      <c r="AB1308" s="164"/>
      <c r="AC1308" s="159"/>
      <c r="AD1308" s="159"/>
      <c r="AE1308" s="164"/>
      <c r="AF1308" s="159"/>
      <c r="AG1308" s="159"/>
      <c r="BI1308" s="159"/>
      <c r="BJ1308" s="159"/>
      <c r="BK1308" s="159"/>
      <c r="BL1308" s="159"/>
      <c r="BM1308" s="159"/>
      <c r="BN1308" s="159"/>
      <c r="BO1308" s="159"/>
      <c r="BP1308" s="159"/>
      <c r="BQ1308" s="159"/>
      <c r="CS1308" s="151"/>
      <c r="CT1308" s="159"/>
      <c r="CU1308" s="159"/>
      <c r="CV1308" s="159"/>
      <c r="CY1308" s="159"/>
      <c r="CZ1308" s="159"/>
      <c r="DA1308" s="170"/>
      <c r="DB1308" s="184"/>
      <c r="DC1308" s="170"/>
      <c r="DZ1308" s="234"/>
      <c r="EA1308" s="108"/>
    </row>
    <row r="1309" spans="1:131" hidden="1" x14ac:dyDescent="0.2">
      <c r="A1309" s="222"/>
      <c r="B1309" s="164"/>
      <c r="C1309" s="213"/>
      <c r="D1309" s="222"/>
      <c r="E1309" s="213"/>
      <c r="F1309" s="213"/>
      <c r="G1309" s="213"/>
      <c r="H1309" s="228"/>
      <c r="I1309" s="213"/>
      <c r="J1309" s="213"/>
      <c r="K1309" s="213"/>
      <c r="L1309" s="213"/>
      <c r="M1309" s="213"/>
      <c r="N1309" s="213"/>
      <c r="O1309" s="159"/>
      <c r="P1309" s="164"/>
      <c r="Q1309" s="159"/>
      <c r="R1309" s="159"/>
      <c r="S1309" s="164"/>
      <c r="T1309" s="159"/>
      <c r="U1309" s="159"/>
      <c r="V1309" s="164"/>
      <c r="W1309" s="159"/>
      <c r="X1309" s="159"/>
      <c r="Y1309" s="164"/>
      <c r="Z1309" s="159"/>
      <c r="AA1309" s="159"/>
      <c r="AB1309" s="164"/>
      <c r="AC1309" s="159"/>
      <c r="AD1309" s="159"/>
      <c r="AE1309" s="164"/>
      <c r="AF1309" s="159"/>
      <c r="AG1309" s="159"/>
      <c r="BI1309" s="159"/>
      <c r="BJ1309" s="159"/>
      <c r="BK1309" s="159"/>
      <c r="BL1309" s="159"/>
      <c r="BM1309" s="159"/>
      <c r="BN1309" s="159"/>
      <c r="BO1309" s="159"/>
      <c r="BP1309" s="159"/>
      <c r="BQ1309" s="159"/>
      <c r="CS1309" s="151"/>
      <c r="CT1309" s="159"/>
      <c r="CU1309" s="159"/>
      <c r="CV1309" s="159"/>
      <c r="CY1309" s="159"/>
      <c r="CZ1309" s="159"/>
      <c r="DA1309" s="170"/>
      <c r="DB1309" s="184"/>
      <c r="DC1309" s="170"/>
      <c r="DZ1309" s="234"/>
      <c r="EA1309" s="108"/>
    </row>
    <row r="1310" spans="1:131" hidden="1" x14ac:dyDescent="0.2">
      <c r="A1310" s="222"/>
      <c r="B1310" s="164"/>
      <c r="C1310" s="213"/>
      <c r="D1310" s="222"/>
      <c r="E1310" s="213"/>
      <c r="F1310" s="213"/>
      <c r="G1310" s="213"/>
      <c r="H1310" s="228"/>
      <c r="I1310" s="213"/>
      <c r="J1310" s="213"/>
      <c r="K1310" s="213"/>
      <c r="L1310" s="213"/>
      <c r="M1310" s="213"/>
      <c r="N1310" s="213"/>
      <c r="O1310" s="159"/>
      <c r="P1310" s="164"/>
      <c r="Q1310" s="159"/>
      <c r="R1310" s="159"/>
      <c r="S1310" s="164"/>
      <c r="T1310" s="159"/>
      <c r="U1310" s="159"/>
      <c r="V1310" s="164"/>
      <c r="W1310" s="159"/>
      <c r="X1310" s="159"/>
      <c r="Y1310" s="164"/>
      <c r="Z1310" s="159"/>
      <c r="AA1310" s="159"/>
      <c r="AB1310" s="164"/>
      <c r="AC1310" s="159"/>
      <c r="AD1310" s="159"/>
      <c r="AE1310" s="164"/>
      <c r="AF1310" s="159"/>
      <c r="AG1310" s="159"/>
      <c r="BI1310" s="159"/>
      <c r="BJ1310" s="159"/>
      <c r="BK1310" s="159"/>
      <c r="BL1310" s="159"/>
      <c r="BM1310" s="159"/>
      <c r="BN1310" s="159"/>
      <c r="BO1310" s="159"/>
      <c r="BP1310" s="159"/>
      <c r="BQ1310" s="159"/>
      <c r="CS1310" s="151"/>
      <c r="CT1310" s="159"/>
      <c r="CU1310" s="159"/>
      <c r="CV1310" s="159"/>
      <c r="CY1310" s="159"/>
      <c r="CZ1310" s="159"/>
      <c r="DA1310" s="170"/>
      <c r="DB1310" s="184"/>
      <c r="DC1310" s="170"/>
      <c r="DZ1310" s="234"/>
      <c r="EA1310" s="108"/>
    </row>
    <row r="1311" spans="1:131" hidden="1" x14ac:dyDescent="0.2">
      <c r="A1311" s="222"/>
      <c r="B1311" s="164"/>
      <c r="C1311" s="213"/>
      <c r="D1311" s="222"/>
      <c r="E1311" s="213"/>
      <c r="F1311" s="213"/>
      <c r="G1311" s="213"/>
      <c r="H1311" s="228"/>
      <c r="I1311" s="213"/>
      <c r="J1311" s="213"/>
      <c r="K1311" s="213"/>
      <c r="L1311" s="213"/>
      <c r="M1311" s="213"/>
      <c r="N1311" s="213"/>
      <c r="O1311" s="159"/>
      <c r="P1311" s="164"/>
      <c r="Q1311" s="159"/>
      <c r="R1311" s="159"/>
      <c r="S1311" s="164"/>
      <c r="T1311" s="159"/>
      <c r="U1311" s="159"/>
      <c r="V1311" s="164"/>
      <c r="W1311" s="159"/>
      <c r="X1311" s="159"/>
      <c r="Y1311" s="164"/>
      <c r="Z1311" s="159"/>
      <c r="AA1311" s="159"/>
      <c r="AB1311" s="164"/>
      <c r="AC1311" s="159"/>
      <c r="AD1311" s="159"/>
      <c r="AE1311" s="164"/>
      <c r="AF1311" s="159"/>
      <c r="AG1311" s="159"/>
      <c r="BI1311" s="159"/>
      <c r="BJ1311" s="159"/>
      <c r="BK1311" s="159"/>
      <c r="BL1311" s="159"/>
      <c r="BM1311" s="159"/>
      <c r="BN1311" s="159"/>
      <c r="BO1311" s="159"/>
      <c r="BP1311" s="159"/>
      <c r="BQ1311" s="159"/>
      <c r="CS1311" s="151"/>
      <c r="CT1311" s="159"/>
      <c r="CU1311" s="159"/>
      <c r="CV1311" s="159"/>
      <c r="CY1311" s="159"/>
      <c r="CZ1311" s="159"/>
      <c r="DA1311" s="170"/>
      <c r="DB1311" s="184"/>
      <c r="DC1311" s="170"/>
      <c r="DZ1311" s="234"/>
      <c r="EA1311" s="108"/>
    </row>
    <row r="1312" spans="1:131" hidden="1" x14ac:dyDescent="0.2">
      <c r="A1312" s="222"/>
      <c r="B1312" s="164"/>
      <c r="C1312" s="213"/>
      <c r="D1312" s="222"/>
      <c r="E1312" s="213"/>
      <c r="F1312" s="213"/>
      <c r="G1312" s="213"/>
      <c r="H1312" s="228"/>
      <c r="I1312" s="213"/>
      <c r="J1312" s="213"/>
      <c r="K1312" s="213"/>
      <c r="L1312" s="213"/>
      <c r="M1312" s="213"/>
      <c r="N1312" s="213"/>
      <c r="O1312" s="159"/>
      <c r="P1312" s="164"/>
      <c r="Q1312" s="159"/>
      <c r="R1312" s="159"/>
      <c r="S1312" s="164"/>
      <c r="T1312" s="159"/>
      <c r="U1312" s="159"/>
      <c r="V1312" s="164"/>
      <c r="W1312" s="159"/>
      <c r="X1312" s="159"/>
      <c r="Y1312" s="164"/>
      <c r="Z1312" s="159"/>
      <c r="AA1312" s="159"/>
      <c r="AB1312" s="164"/>
      <c r="AC1312" s="159"/>
      <c r="AD1312" s="159"/>
      <c r="AE1312" s="164"/>
      <c r="AF1312" s="159"/>
      <c r="AG1312" s="159"/>
      <c r="BI1312" s="159"/>
      <c r="BJ1312" s="159"/>
      <c r="BK1312" s="159"/>
      <c r="BL1312" s="159"/>
      <c r="BM1312" s="159"/>
      <c r="BN1312" s="159"/>
      <c r="BO1312" s="159"/>
      <c r="BP1312" s="159"/>
      <c r="BQ1312" s="159"/>
      <c r="CS1312" s="151"/>
      <c r="CT1312" s="159"/>
      <c r="CU1312" s="159"/>
      <c r="CV1312" s="159"/>
      <c r="CY1312" s="159"/>
      <c r="CZ1312" s="159"/>
      <c r="DA1312" s="170"/>
      <c r="DB1312" s="184"/>
      <c r="DC1312" s="170"/>
      <c r="DZ1312" s="234"/>
      <c r="EA1312" s="108"/>
    </row>
    <row r="1313" spans="1:131" hidden="1" x14ac:dyDescent="0.2">
      <c r="A1313" s="222"/>
      <c r="B1313" s="164"/>
      <c r="C1313" s="213"/>
      <c r="D1313" s="222"/>
      <c r="E1313" s="213"/>
      <c r="F1313" s="213"/>
      <c r="G1313" s="213"/>
      <c r="H1313" s="228"/>
      <c r="I1313" s="213"/>
      <c r="J1313" s="213"/>
      <c r="K1313" s="213"/>
      <c r="L1313" s="213"/>
      <c r="M1313" s="213"/>
      <c r="N1313" s="213"/>
      <c r="O1313" s="159"/>
      <c r="P1313" s="164"/>
      <c r="Q1313" s="159"/>
      <c r="R1313" s="159"/>
      <c r="S1313" s="164"/>
      <c r="T1313" s="159"/>
      <c r="U1313" s="159"/>
      <c r="V1313" s="164"/>
      <c r="W1313" s="159"/>
      <c r="X1313" s="159"/>
      <c r="Y1313" s="164"/>
      <c r="Z1313" s="159"/>
      <c r="AA1313" s="159"/>
      <c r="AB1313" s="164"/>
      <c r="AC1313" s="159"/>
      <c r="AD1313" s="159"/>
      <c r="AE1313" s="164"/>
      <c r="AF1313" s="159"/>
      <c r="AG1313" s="159"/>
      <c r="BI1313" s="159"/>
      <c r="BJ1313" s="159"/>
      <c r="BK1313" s="159"/>
      <c r="BL1313" s="159"/>
      <c r="BM1313" s="159"/>
      <c r="BN1313" s="159"/>
      <c r="BO1313" s="159"/>
      <c r="BP1313" s="159"/>
      <c r="BQ1313" s="159"/>
      <c r="CS1313" s="151"/>
      <c r="CT1313" s="159"/>
      <c r="CU1313" s="159"/>
      <c r="CV1313" s="159"/>
      <c r="CY1313" s="159"/>
      <c r="CZ1313" s="159"/>
      <c r="DA1313" s="170"/>
      <c r="DB1313" s="184"/>
      <c r="DC1313" s="170"/>
      <c r="DZ1313" s="234"/>
      <c r="EA1313" s="108"/>
    </row>
    <row r="1314" spans="1:131" hidden="1" x14ac:dyDescent="0.2">
      <c r="A1314" s="222"/>
      <c r="B1314" s="164"/>
      <c r="C1314" s="213"/>
      <c r="D1314" s="222"/>
      <c r="E1314" s="213"/>
      <c r="F1314" s="213"/>
      <c r="G1314" s="213"/>
      <c r="H1314" s="228"/>
      <c r="I1314" s="213"/>
      <c r="J1314" s="213"/>
      <c r="K1314" s="213"/>
      <c r="L1314" s="213"/>
      <c r="M1314" s="213"/>
      <c r="N1314" s="213"/>
      <c r="O1314" s="159"/>
      <c r="P1314" s="164"/>
      <c r="Q1314" s="159"/>
      <c r="R1314" s="159"/>
      <c r="S1314" s="164"/>
      <c r="T1314" s="159"/>
      <c r="U1314" s="159"/>
      <c r="V1314" s="164"/>
      <c r="W1314" s="159"/>
      <c r="X1314" s="159"/>
      <c r="Y1314" s="164"/>
      <c r="Z1314" s="159"/>
      <c r="AA1314" s="159"/>
      <c r="AB1314" s="164"/>
      <c r="AC1314" s="159"/>
      <c r="AD1314" s="159"/>
      <c r="AE1314" s="164"/>
      <c r="AF1314" s="159"/>
      <c r="AG1314" s="159"/>
      <c r="BI1314" s="159"/>
      <c r="BJ1314" s="159"/>
      <c r="BK1314" s="159"/>
      <c r="BL1314" s="159"/>
      <c r="BM1314" s="159"/>
      <c r="BN1314" s="159"/>
      <c r="BO1314" s="159"/>
      <c r="BP1314" s="159"/>
      <c r="BQ1314" s="159"/>
      <c r="CS1314" s="151"/>
      <c r="CT1314" s="159"/>
      <c r="CU1314" s="159"/>
      <c r="CV1314" s="159"/>
      <c r="CY1314" s="159"/>
      <c r="CZ1314" s="159"/>
      <c r="DA1314" s="170"/>
      <c r="DB1314" s="184"/>
      <c r="DC1314" s="170"/>
      <c r="DZ1314" s="234"/>
      <c r="EA1314" s="108"/>
    </row>
    <row r="1315" spans="1:131" hidden="1" x14ac:dyDescent="0.2">
      <c r="A1315" s="222"/>
      <c r="B1315" s="164"/>
      <c r="C1315" s="213"/>
      <c r="D1315" s="222"/>
      <c r="E1315" s="213"/>
      <c r="F1315" s="213"/>
      <c r="G1315" s="213"/>
      <c r="H1315" s="228"/>
      <c r="I1315" s="213"/>
      <c r="J1315" s="213"/>
      <c r="K1315" s="213"/>
      <c r="L1315" s="213"/>
      <c r="M1315" s="213"/>
      <c r="N1315" s="213"/>
      <c r="O1315" s="159"/>
      <c r="P1315" s="164"/>
      <c r="Q1315" s="159"/>
      <c r="R1315" s="159"/>
      <c r="S1315" s="164"/>
      <c r="T1315" s="159"/>
      <c r="U1315" s="159"/>
      <c r="V1315" s="164"/>
      <c r="W1315" s="159"/>
      <c r="X1315" s="159"/>
      <c r="Y1315" s="164"/>
      <c r="Z1315" s="159"/>
      <c r="AA1315" s="159"/>
      <c r="AB1315" s="164"/>
      <c r="AC1315" s="159"/>
      <c r="AD1315" s="159"/>
      <c r="AE1315" s="164"/>
      <c r="AF1315" s="159"/>
      <c r="AG1315" s="159"/>
      <c r="BI1315" s="159"/>
      <c r="BJ1315" s="159"/>
      <c r="BK1315" s="159"/>
      <c r="BL1315" s="159"/>
      <c r="BM1315" s="159"/>
      <c r="BN1315" s="159"/>
      <c r="BO1315" s="159"/>
      <c r="BP1315" s="159"/>
      <c r="BQ1315" s="159"/>
      <c r="CS1315" s="151"/>
      <c r="CT1315" s="159"/>
      <c r="CU1315" s="159"/>
      <c r="CV1315" s="159"/>
      <c r="CY1315" s="159"/>
      <c r="CZ1315" s="159"/>
      <c r="DA1315" s="170"/>
      <c r="DB1315" s="184"/>
      <c r="DC1315" s="170"/>
      <c r="DZ1315" s="234"/>
      <c r="EA1315" s="108"/>
    </row>
    <row r="1316" spans="1:131" hidden="1" x14ac:dyDescent="0.2">
      <c r="A1316" s="222"/>
      <c r="B1316" s="164"/>
      <c r="C1316" s="213"/>
      <c r="D1316" s="222"/>
      <c r="E1316" s="213"/>
      <c r="F1316" s="213"/>
      <c r="G1316" s="213"/>
      <c r="H1316" s="228"/>
      <c r="I1316" s="213"/>
      <c r="J1316" s="213"/>
      <c r="K1316" s="213"/>
      <c r="L1316" s="213"/>
      <c r="M1316" s="213"/>
      <c r="N1316" s="213"/>
      <c r="O1316" s="159"/>
      <c r="P1316" s="164"/>
      <c r="Q1316" s="159"/>
      <c r="R1316" s="159"/>
      <c r="S1316" s="164"/>
      <c r="T1316" s="159"/>
      <c r="U1316" s="159"/>
      <c r="V1316" s="164"/>
      <c r="W1316" s="159"/>
      <c r="X1316" s="159"/>
      <c r="Y1316" s="164"/>
      <c r="Z1316" s="159"/>
      <c r="AA1316" s="159"/>
      <c r="AB1316" s="164"/>
      <c r="AC1316" s="159"/>
      <c r="AD1316" s="159"/>
      <c r="AE1316" s="164"/>
      <c r="AF1316" s="159"/>
      <c r="AG1316" s="159"/>
      <c r="BI1316" s="159"/>
      <c r="BJ1316" s="159"/>
      <c r="BK1316" s="159"/>
      <c r="BL1316" s="159"/>
      <c r="BM1316" s="159"/>
      <c r="BN1316" s="159"/>
      <c r="BO1316" s="159"/>
      <c r="BP1316" s="159"/>
      <c r="BQ1316" s="159"/>
      <c r="CS1316" s="151"/>
      <c r="CT1316" s="159"/>
      <c r="CU1316" s="159"/>
      <c r="CV1316" s="159"/>
      <c r="CY1316" s="159"/>
      <c r="CZ1316" s="159"/>
      <c r="DA1316" s="170"/>
      <c r="DB1316" s="184"/>
      <c r="DC1316" s="170"/>
      <c r="DZ1316" s="234"/>
      <c r="EA1316" s="108"/>
    </row>
    <row r="1317" spans="1:131" hidden="1" x14ac:dyDescent="0.2">
      <c r="A1317" s="222"/>
      <c r="B1317" s="164"/>
      <c r="C1317" s="213"/>
      <c r="D1317" s="222"/>
      <c r="E1317" s="213"/>
      <c r="F1317" s="213"/>
      <c r="G1317" s="213"/>
      <c r="H1317" s="228"/>
      <c r="I1317" s="213"/>
      <c r="J1317" s="213"/>
      <c r="K1317" s="213"/>
      <c r="L1317" s="213"/>
      <c r="M1317" s="213"/>
      <c r="N1317" s="213"/>
      <c r="O1317" s="159"/>
      <c r="P1317" s="164"/>
      <c r="Q1317" s="159"/>
      <c r="R1317" s="159"/>
      <c r="S1317" s="164"/>
      <c r="T1317" s="159"/>
      <c r="U1317" s="159"/>
      <c r="V1317" s="164"/>
      <c r="W1317" s="159"/>
      <c r="X1317" s="159"/>
      <c r="Y1317" s="164"/>
      <c r="Z1317" s="159"/>
      <c r="AA1317" s="159"/>
      <c r="AB1317" s="164"/>
      <c r="AC1317" s="159"/>
      <c r="AD1317" s="159"/>
      <c r="AE1317" s="164"/>
      <c r="AF1317" s="159"/>
      <c r="AG1317" s="159"/>
      <c r="BI1317" s="159"/>
      <c r="BJ1317" s="159"/>
      <c r="BK1317" s="159"/>
      <c r="BL1317" s="159"/>
      <c r="BM1317" s="159"/>
      <c r="BN1317" s="159"/>
      <c r="BO1317" s="159"/>
      <c r="BP1317" s="159"/>
      <c r="BQ1317" s="159"/>
      <c r="CS1317" s="151"/>
      <c r="CT1317" s="159"/>
      <c r="CU1317" s="159"/>
      <c r="CV1317" s="159"/>
      <c r="CY1317" s="159"/>
      <c r="CZ1317" s="159"/>
      <c r="DA1317" s="170"/>
      <c r="DB1317" s="184"/>
      <c r="DC1317" s="170"/>
      <c r="DZ1317" s="234"/>
      <c r="EA1317" s="108"/>
    </row>
    <row r="1318" spans="1:131" hidden="1" x14ac:dyDescent="0.2">
      <c r="A1318" s="222"/>
      <c r="B1318" s="164"/>
      <c r="C1318" s="213"/>
      <c r="D1318" s="222"/>
      <c r="E1318" s="213"/>
      <c r="F1318" s="213"/>
      <c r="G1318" s="213"/>
      <c r="H1318" s="228"/>
      <c r="I1318" s="213"/>
      <c r="J1318" s="213"/>
      <c r="K1318" s="213"/>
      <c r="L1318" s="213"/>
      <c r="M1318" s="213"/>
      <c r="N1318" s="213"/>
      <c r="O1318" s="159"/>
      <c r="P1318" s="164"/>
      <c r="Q1318" s="159"/>
      <c r="R1318" s="159"/>
      <c r="S1318" s="164"/>
      <c r="T1318" s="159"/>
      <c r="U1318" s="159"/>
      <c r="V1318" s="164"/>
      <c r="W1318" s="159"/>
      <c r="X1318" s="159"/>
      <c r="Y1318" s="164"/>
      <c r="Z1318" s="159"/>
      <c r="AA1318" s="159"/>
      <c r="AB1318" s="164"/>
      <c r="AC1318" s="159"/>
      <c r="AD1318" s="159"/>
      <c r="AE1318" s="164"/>
      <c r="AF1318" s="159"/>
      <c r="AG1318" s="159"/>
      <c r="BI1318" s="159"/>
      <c r="BJ1318" s="159"/>
      <c r="BK1318" s="159"/>
      <c r="BL1318" s="159"/>
      <c r="BM1318" s="159"/>
      <c r="BN1318" s="159"/>
      <c r="BO1318" s="159"/>
      <c r="BP1318" s="159"/>
      <c r="BQ1318" s="159"/>
      <c r="CS1318" s="151"/>
      <c r="CT1318" s="159"/>
      <c r="CU1318" s="159"/>
      <c r="CV1318" s="159"/>
      <c r="CY1318" s="159"/>
      <c r="CZ1318" s="159"/>
      <c r="DA1318" s="170"/>
      <c r="DB1318" s="184"/>
      <c r="DC1318" s="170"/>
      <c r="DZ1318" s="234"/>
      <c r="EA1318" s="108"/>
    </row>
    <row r="1319" spans="1:131" hidden="1" x14ac:dyDescent="0.2">
      <c r="A1319" s="222"/>
      <c r="B1319" s="164"/>
      <c r="C1319" s="213"/>
      <c r="D1319" s="222"/>
      <c r="E1319" s="213"/>
      <c r="F1319" s="213"/>
      <c r="G1319" s="213"/>
      <c r="H1319" s="228"/>
      <c r="I1319" s="213"/>
      <c r="J1319" s="213"/>
      <c r="K1319" s="213"/>
      <c r="L1319" s="213"/>
      <c r="M1319" s="213"/>
      <c r="N1319" s="213"/>
      <c r="O1319" s="159"/>
      <c r="P1319" s="164"/>
      <c r="Q1319" s="159"/>
      <c r="R1319" s="159"/>
      <c r="S1319" s="164"/>
      <c r="T1319" s="159"/>
      <c r="U1319" s="159"/>
      <c r="V1319" s="164"/>
      <c r="W1319" s="159"/>
      <c r="X1319" s="159"/>
      <c r="Y1319" s="164"/>
      <c r="Z1319" s="159"/>
      <c r="AA1319" s="159"/>
      <c r="AB1319" s="164"/>
      <c r="AC1319" s="159"/>
      <c r="AD1319" s="159"/>
      <c r="AE1319" s="164"/>
      <c r="AF1319" s="159"/>
      <c r="AG1319" s="159"/>
      <c r="BI1319" s="159"/>
      <c r="BJ1319" s="159"/>
      <c r="BK1319" s="159"/>
      <c r="BL1319" s="159"/>
      <c r="BM1319" s="159"/>
      <c r="BN1319" s="159"/>
      <c r="BO1319" s="159"/>
      <c r="BP1319" s="159"/>
      <c r="BQ1319" s="159"/>
      <c r="CS1319" s="151"/>
      <c r="CT1319" s="159"/>
      <c r="CU1319" s="159"/>
      <c r="CV1319" s="159"/>
      <c r="CY1319" s="159"/>
      <c r="CZ1319" s="159"/>
      <c r="DA1319" s="170"/>
      <c r="DB1319" s="184"/>
      <c r="DC1319" s="170"/>
      <c r="DZ1319" s="234"/>
      <c r="EA1319" s="108"/>
    </row>
    <row r="1320" spans="1:131" hidden="1" x14ac:dyDescent="0.2">
      <c r="A1320" s="222"/>
      <c r="B1320" s="164"/>
      <c r="C1320" s="213"/>
      <c r="D1320" s="222"/>
      <c r="E1320" s="213"/>
      <c r="F1320" s="213"/>
      <c r="G1320" s="213"/>
      <c r="H1320" s="228"/>
      <c r="I1320" s="213"/>
      <c r="J1320" s="213"/>
      <c r="K1320" s="213"/>
      <c r="L1320" s="213"/>
      <c r="M1320" s="213"/>
      <c r="N1320" s="213"/>
      <c r="O1320" s="159"/>
      <c r="P1320" s="164"/>
      <c r="Q1320" s="159"/>
      <c r="R1320" s="159"/>
      <c r="S1320" s="164"/>
      <c r="T1320" s="159"/>
      <c r="U1320" s="159"/>
      <c r="V1320" s="164"/>
      <c r="W1320" s="159"/>
      <c r="X1320" s="159"/>
      <c r="Y1320" s="164"/>
      <c r="Z1320" s="159"/>
      <c r="AA1320" s="159"/>
      <c r="AB1320" s="164"/>
      <c r="AC1320" s="159"/>
      <c r="AD1320" s="159"/>
      <c r="AE1320" s="164"/>
      <c r="AF1320" s="159"/>
      <c r="AG1320" s="159"/>
      <c r="BI1320" s="159"/>
      <c r="BJ1320" s="159"/>
      <c r="BK1320" s="159"/>
      <c r="BL1320" s="159"/>
      <c r="BM1320" s="159"/>
      <c r="BN1320" s="159"/>
      <c r="BO1320" s="159"/>
      <c r="BP1320" s="159"/>
      <c r="BQ1320" s="159"/>
      <c r="CS1320" s="151"/>
      <c r="CT1320" s="159"/>
      <c r="CU1320" s="159"/>
      <c r="CV1320" s="159"/>
      <c r="CY1320" s="159"/>
      <c r="CZ1320" s="159"/>
      <c r="DA1320" s="170"/>
      <c r="DB1320" s="184"/>
      <c r="DC1320" s="170"/>
      <c r="DZ1320" s="234"/>
      <c r="EA1320" s="108"/>
    </row>
    <row r="1321" spans="1:131" hidden="1" x14ac:dyDescent="0.2">
      <c r="A1321" s="222"/>
      <c r="B1321" s="213"/>
      <c r="C1321" s="213"/>
      <c r="D1321" s="222"/>
      <c r="E1321" s="213"/>
      <c r="F1321" s="213"/>
      <c r="G1321" s="213"/>
      <c r="H1321" s="228"/>
      <c r="I1321" s="213"/>
      <c r="J1321" s="213"/>
      <c r="K1321" s="213"/>
      <c r="L1321" s="213"/>
      <c r="M1321" s="213"/>
      <c r="N1321" s="213"/>
      <c r="O1321" s="222"/>
      <c r="P1321" s="213"/>
      <c r="Q1321" s="222"/>
      <c r="R1321" s="222"/>
      <c r="S1321" s="213"/>
      <c r="T1321" s="222"/>
      <c r="U1321" s="222"/>
      <c r="V1321" s="213"/>
      <c r="W1321" s="222"/>
      <c r="X1321" s="222"/>
      <c r="Y1321" s="213"/>
      <c r="Z1321" s="222"/>
      <c r="AA1321" s="222"/>
      <c r="AB1321" s="213"/>
      <c r="AC1321" s="222"/>
      <c r="AD1321" s="222"/>
      <c r="AE1321" s="213"/>
      <c r="AF1321" s="222"/>
      <c r="AG1321" s="222"/>
      <c r="BI1321" s="222"/>
      <c r="BJ1321" s="222"/>
      <c r="BK1321" s="222"/>
      <c r="BL1321" s="222"/>
      <c r="BM1321" s="222"/>
      <c r="BN1321" s="222"/>
      <c r="BO1321" s="222"/>
      <c r="BP1321" s="222"/>
      <c r="BQ1321" s="222"/>
      <c r="CS1321" s="237"/>
      <c r="CT1321" s="222"/>
      <c r="CU1321" s="222"/>
      <c r="CV1321" s="222"/>
      <c r="CY1321" s="222"/>
      <c r="CZ1321" s="222"/>
      <c r="DA1321" s="170"/>
      <c r="DB1321" s="184"/>
      <c r="DC1321" s="170"/>
      <c r="DZ1321" s="240"/>
      <c r="EA1321" s="215"/>
    </row>
    <row r="1322" spans="1:131" s="108" customFormat="1" hidden="1" x14ac:dyDescent="0.2">
      <c r="A1322" s="164"/>
      <c r="B1322" s="164"/>
      <c r="C1322" s="201"/>
      <c r="D1322" s="164"/>
      <c r="E1322" s="164"/>
      <c r="F1322" s="164"/>
      <c r="G1322" s="98"/>
      <c r="H1322" s="105"/>
      <c r="I1322" s="164"/>
      <c r="J1322" s="98"/>
      <c r="K1322" s="98"/>
      <c r="L1322" s="164"/>
      <c r="M1322" s="164"/>
      <c r="N1322" s="164"/>
      <c r="O1322" s="138"/>
      <c r="P1322" s="105"/>
      <c r="Q1322" s="169"/>
      <c r="R1322" s="160"/>
      <c r="S1322" s="164"/>
      <c r="T1322" s="159"/>
      <c r="U1322" s="159"/>
      <c r="V1322" s="164"/>
      <c r="W1322" s="159"/>
      <c r="X1322" s="159"/>
      <c r="Y1322" s="164"/>
      <c r="Z1322" s="159"/>
      <c r="AA1322" s="159"/>
      <c r="AB1322" s="164"/>
      <c r="AC1322" s="159"/>
      <c r="AD1322" s="159"/>
      <c r="AE1322" s="164"/>
      <c r="AF1322" s="159"/>
      <c r="AG1322" s="159"/>
      <c r="AH1322" s="170"/>
      <c r="AK1322" s="170"/>
      <c r="AN1322" s="170"/>
      <c r="AQ1322" s="170"/>
      <c r="AT1322" s="170"/>
      <c r="AW1322" s="170"/>
      <c r="BI1322" s="162"/>
      <c r="BJ1322" s="158"/>
      <c r="BK1322" s="162"/>
      <c r="BL1322" s="138"/>
      <c r="BM1322" s="160"/>
      <c r="BN1322" s="176"/>
      <c r="BO1322" s="158"/>
      <c r="BP1322" s="160"/>
      <c r="BQ1322" s="172"/>
      <c r="BR1322" s="136"/>
      <c r="BS1322" s="137"/>
      <c r="BY1322" s="161"/>
      <c r="BZ1322" s="170"/>
      <c r="CC1322" s="170"/>
      <c r="CF1322" s="109"/>
      <c r="CG1322" s="109"/>
      <c r="CH1322" s="109"/>
      <c r="CI1322" s="109"/>
      <c r="CJ1322" s="109"/>
      <c r="CK1322" s="109"/>
      <c r="CL1322" s="109"/>
      <c r="CM1322" s="109"/>
      <c r="CN1322" s="109"/>
      <c r="CO1322" s="109"/>
      <c r="CP1322" s="109"/>
      <c r="CQ1322" s="109"/>
      <c r="CR1322" s="109"/>
      <c r="CS1322" s="166"/>
      <c r="CT1322" s="168"/>
      <c r="CU1322" s="158"/>
      <c r="CV1322" s="158"/>
      <c r="CY1322" s="246"/>
      <c r="CZ1322" s="246"/>
      <c r="DA1322" s="170"/>
      <c r="DB1322" s="184"/>
      <c r="DC1322" s="170"/>
      <c r="DZ1322" s="159"/>
      <c r="EA1322" s="235"/>
    </row>
    <row r="1323" spans="1:131" s="108" customFormat="1" hidden="1" x14ac:dyDescent="0.2">
      <c r="A1323" s="164"/>
      <c r="B1323" s="164"/>
      <c r="C1323" s="201"/>
      <c r="D1323" s="164"/>
      <c r="E1323" s="164"/>
      <c r="F1323" s="164"/>
      <c r="G1323" s="98"/>
      <c r="H1323" s="105"/>
      <c r="I1323" s="164"/>
      <c r="J1323" s="98"/>
      <c r="K1323" s="98"/>
      <c r="L1323" s="164"/>
      <c r="M1323" s="164"/>
      <c r="N1323" s="164"/>
      <c r="O1323" s="138"/>
      <c r="P1323" s="105"/>
      <c r="Q1323" s="169"/>
      <c r="R1323" s="160"/>
      <c r="S1323" s="164"/>
      <c r="T1323" s="159"/>
      <c r="U1323" s="159"/>
      <c r="V1323" s="164"/>
      <c r="W1323" s="159"/>
      <c r="X1323" s="159"/>
      <c r="Y1323" s="164"/>
      <c r="Z1323" s="159"/>
      <c r="AA1323" s="159"/>
      <c r="AB1323" s="164"/>
      <c r="AC1323" s="159"/>
      <c r="AD1323" s="159"/>
      <c r="AE1323" s="164"/>
      <c r="AF1323" s="159"/>
      <c r="AG1323" s="159"/>
      <c r="AH1323" s="170"/>
      <c r="AK1323" s="170"/>
      <c r="AN1323" s="170"/>
      <c r="AQ1323" s="170"/>
      <c r="AT1323" s="170"/>
      <c r="AW1323" s="170"/>
      <c r="BI1323" s="162"/>
      <c r="BJ1323" s="158"/>
      <c r="BK1323" s="162"/>
      <c r="BL1323" s="138"/>
      <c r="BM1323" s="160"/>
      <c r="BN1323" s="176"/>
      <c r="BO1323" s="158"/>
      <c r="BP1323" s="160"/>
      <c r="BQ1323" s="172"/>
      <c r="BR1323" s="136"/>
      <c r="BS1323" s="137"/>
      <c r="BY1323" s="161"/>
      <c r="BZ1323" s="170"/>
      <c r="CC1323" s="170"/>
      <c r="CF1323" s="109"/>
      <c r="CG1323" s="109"/>
      <c r="CH1323" s="109"/>
      <c r="CI1323" s="109"/>
      <c r="CJ1323" s="109"/>
      <c r="CK1323" s="109"/>
      <c r="CL1323" s="109"/>
      <c r="CM1323" s="109"/>
      <c r="CN1323" s="109"/>
      <c r="CO1323" s="109"/>
      <c r="CP1323" s="109"/>
      <c r="CQ1323" s="109"/>
      <c r="CR1323" s="109"/>
      <c r="CS1323" s="166"/>
      <c r="CT1323" s="168"/>
      <c r="CU1323" s="158"/>
      <c r="CV1323" s="158"/>
      <c r="CY1323" s="246"/>
      <c r="CZ1323" s="246"/>
      <c r="DA1323" s="170"/>
      <c r="DB1323" s="184"/>
      <c r="DC1323" s="170"/>
      <c r="DZ1323" s="159"/>
      <c r="EA1323" s="235"/>
    </row>
    <row r="1324" spans="1:131" hidden="1" x14ac:dyDescent="0.2">
      <c r="A1324" s="259"/>
      <c r="B1324" s="164"/>
      <c r="C1324" s="201"/>
      <c r="D1324" s="164"/>
      <c r="E1324" s="164"/>
      <c r="F1324" s="164"/>
      <c r="G1324" s="98"/>
      <c r="H1324" s="105"/>
      <c r="I1324" s="164"/>
      <c r="J1324" s="98"/>
      <c r="K1324" s="98"/>
      <c r="L1324" s="164"/>
      <c r="M1324" s="164"/>
      <c r="N1324" s="164"/>
      <c r="O1324" s="138"/>
      <c r="P1324" s="105"/>
      <c r="Q1324" s="169"/>
      <c r="R1324" s="160"/>
      <c r="S1324" s="105"/>
      <c r="T1324" s="160"/>
      <c r="U1324" s="160"/>
      <c r="V1324" s="105"/>
      <c r="W1324" s="160"/>
      <c r="X1324" s="160"/>
      <c r="Y1324" s="105"/>
      <c r="Z1324" s="160"/>
      <c r="AA1324" s="160"/>
      <c r="AB1324" s="105"/>
      <c r="AC1324" s="160"/>
      <c r="AD1324" s="160"/>
      <c r="AE1324" s="103"/>
      <c r="AF1324" s="160"/>
      <c r="AG1324" s="160"/>
      <c r="AH1324" s="105"/>
      <c r="AI1324" s="160"/>
      <c r="AJ1324" s="160"/>
      <c r="AK1324" s="164"/>
      <c r="AL1324" s="138"/>
      <c r="AM1324" s="138"/>
      <c r="BH1324" s="198"/>
      <c r="BI1324" s="162"/>
      <c r="BJ1324" s="158"/>
      <c r="BK1324" s="162"/>
      <c r="BL1324" s="138"/>
      <c r="BM1324" s="160"/>
      <c r="BN1324" s="176"/>
      <c r="BO1324" s="158"/>
      <c r="BP1324" s="160"/>
      <c r="BQ1324" s="155"/>
      <c r="BR1324" s="164"/>
      <c r="BS1324" s="98"/>
      <c r="BT1324" s="98"/>
      <c r="BU1324" s="98"/>
      <c r="BV1324" s="164"/>
      <c r="BW1324" s="164"/>
      <c r="BX1324" s="164"/>
      <c r="BY1324" s="98"/>
      <c r="BZ1324" s="105"/>
      <c r="CA1324" s="138"/>
      <c r="CB1324" s="160"/>
      <c r="CC1324" s="171"/>
      <c r="CD1324" s="138"/>
      <c r="CE1324" s="160"/>
      <c r="CF1324" s="171"/>
      <c r="CP1324" s="160"/>
      <c r="CS1324" s="166"/>
      <c r="CT1324" s="168"/>
      <c r="CU1324" s="158"/>
      <c r="CV1324" s="158"/>
      <c r="CW1324" s="138"/>
      <c r="CX1324" s="171"/>
      <c r="CY1324" s="162"/>
      <c r="CZ1324" s="162"/>
      <c r="DA1324" s="170"/>
      <c r="DB1324" s="184"/>
      <c r="DC1324" s="170"/>
      <c r="DZ1324" s="239"/>
      <c r="EA1324" s="158"/>
    </row>
    <row r="1325" spans="1:131" hidden="1" x14ac:dyDescent="0.2">
      <c r="A1325" s="260"/>
      <c r="B1325" s="164"/>
      <c r="C1325" s="201"/>
      <c r="D1325" s="164"/>
      <c r="E1325" s="164"/>
      <c r="F1325" s="164"/>
      <c r="G1325" s="98"/>
      <c r="H1325" s="105"/>
      <c r="I1325" s="164"/>
      <c r="J1325" s="98"/>
      <c r="K1325" s="98"/>
      <c r="L1325" s="164"/>
      <c r="M1325" s="164"/>
      <c r="N1325" s="164"/>
      <c r="O1325" s="138"/>
      <c r="P1325" s="105"/>
      <c r="Q1325" s="169"/>
      <c r="R1325" s="160"/>
      <c r="S1325" s="105"/>
      <c r="T1325" s="160"/>
      <c r="U1325" s="160"/>
      <c r="V1325" s="105"/>
      <c r="W1325" s="160"/>
      <c r="X1325" s="160"/>
      <c r="Y1325" s="105"/>
      <c r="Z1325" s="160"/>
      <c r="AA1325" s="160"/>
      <c r="AB1325" s="105"/>
      <c r="AC1325" s="160"/>
      <c r="AD1325" s="160"/>
      <c r="AE1325" s="103"/>
      <c r="AF1325" s="160"/>
      <c r="AG1325" s="160"/>
      <c r="AH1325" s="105"/>
      <c r="AI1325" s="160"/>
      <c r="AJ1325" s="160"/>
      <c r="AK1325" s="164"/>
      <c r="AL1325" s="138"/>
      <c r="AM1325" s="138"/>
      <c r="BH1325" s="198"/>
      <c r="BI1325" s="162"/>
      <c r="BJ1325" s="158"/>
      <c r="BK1325" s="162"/>
      <c r="BL1325" s="138"/>
      <c r="BM1325" s="160"/>
      <c r="BN1325" s="176"/>
      <c r="BO1325" s="158"/>
      <c r="BP1325" s="160"/>
      <c r="BQ1325" s="155"/>
      <c r="BR1325" s="164"/>
      <c r="BS1325" s="98"/>
      <c r="BT1325" s="98"/>
      <c r="BU1325" s="98"/>
      <c r="BV1325" s="164"/>
      <c r="BW1325" s="164"/>
      <c r="BX1325" s="164"/>
      <c r="BY1325" s="98"/>
      <c r="BZ1325" s="105"/>
      <c r="CA1325" s="138"/>
      <c r="CB1325" s="160"/>
      <c r="CC1325" s="171"/>
      <c r="CD1325" s="138"/>
      <c r="CE1325" s="160"/>
      <c r="CF1325" s="171"/>
      <c r="CP1325" s="160"/>
      <c r="CS1325" s="166"/>
      <c r="CT1325" s="167"/>
      <c r="CU1325" s="158"/>
      <c r="CV1325" s="158"/>
      <c r="CW1325" s="138"/>
      <c r="CX1325" s="171"/>
      <c r="CY1325" s="162"/>
      <c r="CZ1325" s="162"/>
      <c r="DA1325" s="170"/>
      <c r="DB1325" s="184"/>
      <c r="DC1325" s="170"/>
      <c r="DZ1325" s="239"/>
      <c r="EA1325" s="158"/>
    </row>
    <row r="1326" spans="1:131" hidden="1" x14ac:dyDescent="0.2">
      <c r="A1326" s="153"/>
      <c r="B1326" s="164"/>
      <c r="C1326" s="201"/>
      <c r="D1326" s="164"/>
      <c r="E1326" s="164"/>
      <c r="F1326" s="164"/>
      <c r="G1326" s="98"/>
      <c r="H1326" s="105"/>
      <c r="I1326" s="164"/>
      <c r="J1326" s="98"/>
      <c r="K1326" s="98"/>
      <c r="L1326" s="164"/>
      <c r="M1326" s="164"/>
      <c r="N1326" s="164"/>
      <c r="O1326" s="138"/>
      <c r="P1326" s="105"/>
      <c r="Q1326" s="169"/>
      <c r="R1326" s="160"/>
      <c r="S1326" s="105"/>
      <c r="T1326" s="160"/>
      <c r="U1326" s="160"/>
      <c r="V1326" s="105"/>
      <c r="W1326" s="160"/>
      <c r="X1326" s="160"/>
      <c r="Y1326" s="105"/>
      <c r="Z1326" s="160"/>
      <c r="AA1326" s="160"/>
      <c r="AB1326" s="105"/>
      <c r="AC1326" s="160"/>
      <c r="AD1326" s="160"/>
      <c r="AE1326" s="103"/>
      <c r="AF1326" s="160"/>
      <c r="AG1326" s="160"/>
      <c r="AH1326" s="105"/>
      <c r="AI1326" s="160"/>
      <c r="AJ1326" s="160"/>
      <c r="AK1326" s="164"/>
      <c r="AL1326" s="159"/>
      <c r="AM1326" s="159"/>
      <c r="BH1326" s="185"/>
      <c r="BI1326" s="162"/>
      <c r="BJ1326" s="158"/>
      <c r="BK1326" s="162"/>
      <c r="BL1326" s="138"/>
      <c r="BM1326" s="160"/>
      <c r="BN1326" s="176"/>
      <c r="BO1326" s="158"/>
      <c r="BP1326" s="160"/>
      <c r="BQ1326" s="155"/>
      <c r="BR1326" s="164"/>
      <c r="BS1326" s="98"/>
      <c r="BT1326" s="98"/>
      <c r="BU1326" s="98"/>
      <c r="BV1326" s="164"/>
      <c r="BW1326" s="164"/>
      <c r="BX1326" s="164"/>
      <c r="BY1326" s="98"/>
      <c r="BZ1326" s="105"/>
      <c r="CA1326" s="138"/>
      <c r="CB1326" s="160"/>
      <c r="CC1326" s="171"/>
      <c r="CD1326" s="138"/>
      <c r="CE1326" s="160"/>
      <c r="CF1326" s="171"/>
      <c r="CP1326" s="160"/>
      <c r="CS1326" s="166"/>
      <c r="CT1326" s="99"/>
      <c r="CU1326" s="158"/>
      <c r="CV1326" s="158"/>
      <c r="CW1326" s="138"/>
      <c r="CX1326" s="171"/>
      <c r="CY1326" s="162"/>
      <c r="CZ1326" s="162"/>
      <c r="DA1326" s="170"/>
      <c r="DB1326" s="184"/>
      <c r="DC1326" s="170"/>
      <c r="DZ1326" s="239"/>
      <c r="EA1326" s="158"/>
    </row>
    <row r="1327" spans="1:131" hidden="1" x14ac:dyDescent="0.2">
      <c r="A1327" s="153"/>
      <c r="B1327" s="164"/>
      <c r="C1327" s="201"/>
      <c r="D1327" s="164"/>
      <c r="E1327" s="164"/>
      <c r="F1327" s="164"/>
      <c r="G1327" s="98"/>
      <c r="H1327" s="105"/>
      <c r="I1327" s="164"/>
      <c r="J1327" s="98"/>
      <c r="K1327" s="98"/>
      <c r="L1327" s="164"/>
      <c r="M1327" s="164"/>
      <c r="N1327" s="164"/>
      <c r="O1327" s="138"/>
      <c r="P1327" s="105"/>
      <c r="Q1327" s="169"/>
      <c r="R1327" s="160"/>
      <c r="S1327" s="105"/>
      <c r="T1327" s="160"/>
      <c r="U1327" s="160"/>
      <c r="V1327" s="105"/>
      <c r="W1327" s="160"/>
      <c r="X1327" s="160"/>
      <c r="Y1327" s="105"/>
      <c r="Z1327" s="160"/>
      <c r="AA1327" s="160"/>
      <c r="AB1327" s="105"/>
      <c r="AC1327" s="160"/>
      <c r="AD1327" s="160"/>
      <c r="AE1327" s="103"/>
      <c r="AF1327" s="160"/>
      <c r="AG1327" s="160"/>
      <c r="AH1327" s="105"/>
      <c r="AI1327" s="160"/>
      <c r="AJ1327" s="160"/>
      <c r="AK1327" s="164"/>
      <c r="AL1327" s="138"/>
      <c r="AM1327" s="138"/>
      <c r="BH1327" s="198"/>
      <c r="BI1327" s="162"/>
      <c r="BJ1327" s="158"/>
      <c r="BK1327" s="162"/>
      <c r="BL1327" s="138"/>
      <c r="BM1327" s="160"/>
      <c r="BN1327" s="176"/>
      <c r="BO1327" s="158"/>
      <c r="BP1327" s="160"/>
      <c r="BQ1327" s="155"/>
      <c r="BR1327" s="164"/>
      <c r="BS1327" s="98"/>
      <c r="BT1327" s="98"/>
      <c r="BU1327" s="98"/>
      <c r="BV1327" s="164"/>
      <c r="BW1327" s="164"/>
      <c r="BX1327" s="164"/>
      <c r="BY1327" s="98"/>
      <c r="BZ1327" s="105"/>
      <c r="CA1327" s="138"/>
      <c r="CB1327" s="160"/>
      <c r="CC1327" s="171"/>
      <c r="CD1327" s="138"/>
      <c r="CE1327" s="160"/>
      <c r="CF1327" s="171"/>
      <c r="CP1327" s="160"/>
      <c r="CS1327" s="166"/>
      <c r="CT1327" s="168"/>
      <c r="CU1327" s="158"/>
      <c r="CV1327" s="158"/>
      <c r="CW1327" s="138"/>
      <c r="CX1327" s="171"/>
      <c r="CY1327" s="162"/>
      <c r="CZ1327" s="162"/>
      <c r="DA1327" s="170"/>
      <c r="DB1327" s="184"/>
      <c r="DC1327" s="170"/>
      <c r="DZ1327" s="239"/>
      <c r="EA1327" s="158"/>
    </row>
    <row r="1328" spans="1:131" hidden="1" x14ac:dyDescent="0.2">
      <c r="A1328" s="164"/>
      <c r="B1328" s="164"/>
      <c r="C1328" s="201"/>
      <c r="D1328" s="164"/>
      <c r="E1328" s="164"/>
      <c r="F1328" s="164"/>
      <c r="G1328" s="98"/>
      <c r="H1328" s="105"/>
      <c r="I1328" s="164"/>
      <c r="J1328" s="98"/>
      <c r="K1328" s="98"/>
      <c r="L1328" s="164"/>
      <c r="M1328" s="164"/>
      <c r="N1328" s="164"/>
      <c r="O1328" s="138"/>
      <c r="P1328" s="105"/>
      <c r="Q1328" s="169"/>
      <c r="R1328" s="160"/>
      <c r="S1328" s="105"/>
      <c r="T1328" s="160"/>
      <c r="U1328" s="160"/>
      <c r="V1328" s="105"/>
      <c r="W1328" s="160"/>
      <c r="X1328" s="160"/>
      <c r="Y1328" s="105"/>
      <c r="Z1328" s="160"/>
      <c r="AA1328" s="160"/>
      <c r="AB1328" s="105"/>
      <c r="AC1328" s="160"/>
      <c r="AD1328" s="160"/>
      <c r="AE1328" s="103"/>
      <c r="AF1328" s="160"/>
      <c r="AG1328" s="160"/>
      <c r="AH1328" s="170"/>
      <c r="AI1328" s="161"/>
      <c r="AJ1328" s="161"/>
      <c r="BI1328" s="177"/>
      <c r="BJ1328" s="178"/>
      <c r="BK1328" s="177"/>
      <c r="BL1328" s="138"/>
      <c r="BM1328" s="160"/>
      <c r="BN1328" s="176"/>
      <c r="BO1328" s="158"/>
      <c r="BP1328" s="160"/>
      <c r="BQ1328" s="172"/>
      <c r="CK1328" s="229"/>
      <c r="CL1328" s="141"/>
      <c r="CM1328" s="229"/>
      <c r="CN1328" s="141"/>
      <c r="CO1328" s="141"/>
      <c r="CP1328" s="141"/>
      <c r="CS1328" s="195"/>
      <c r="CT1328" s="167"/>
      <c r="CU1328" s="158"/>
      <c r="CV1328" s="158"/>
      <c r="CY1328" s="162"/>
      <c r="CZ1328" s="162"/>
      <c r="DA1328" s="170"/>
      <c r="DB1328" s="184"/>
      <c r="DC1328" s="170"/>
      <c r="DZ1328" s="239"/>
      <c r="EA1328" s="180"/>
    </row>
    <row r="1329" spans="1:131" hidden="1" x14ac:dyDescent="0.2">
      <c r="A1329" s="259"/>
      <c r="B1329" s="164"/>
      <c r="C1329" s="203"/>
      <c r="D1329" s="164"/>
      <c r="E1329" s="164"/>
      <c r="F1329" s="108"/>
      <c r="G1329" s="98"/>
      <c r="H1329" s="105"/>
      <c r="I1329" s="164"/>
      <c r="J1329" s="98"/>
      <c r="K1329" s="98"/>
      <c r="L1329" s="164"/>
      <c r="M1329" s="164"/>
      <c r="N1329" s="164"/>
      <c r="O1329" s="138"/>
      <c r="P1329" s="105"/>
      <c r="Q1329" s="169"/>
      <c r="R1329" s="160"/>
      <c r="S1329" s="105"/>
      <c r="T1329" s="160"/>
      <c r="U1329" s="160"/>
      <c r="V1329" s="105"/>
      <c r="W1329" s="160"/>
      <c r="X1329" s="160"/>
      <c r="Y1329" s="105"/>
      <c r="Z1329" s="160"/>
      <c r="AA1329" s="160"/>
      <c r="AB1329" s="105"/>
      <c r="AC1329" s="160"/>
      <c r="AD1329" s="160"/>
      <c r="AE1329" s="103"/>
      <c r="AF1329" s="160"/>
      <c r="AG1329" s="160"/>
      <c r="AH1329" s="105"/>
      <c r="AI1329" s="160"/>
      <c r="AJ1329" s="160"/>
      <c r="AK1329" s="164"/>
      <c r="AL1329" s="138"/>
      <c r="AM1329" s="138"/>
      <c r="BH1329" s="198"/>
      <c r="BI1329" s="162"/>
      <c r="BJ1329" s="158"/>
      <c r="BK1329" s="162"/>
      <c r="BL1329" s="138"/>
      <c r="BM1329" s="160"/>
      <c r="BN1329" s="176"/>
      <c r="BO1329" s="158"/>
      <c r="BP1329" s="160"/>
      <c r="BQ1329" s="155"/>
      <c r="BR1329" s="164"/>
      <c r="BS1329" s="98"/>
      <c r="BT1329" s="98"/>
      <c r="BU1329" s="98"/>
      <c r="BV1329" s="164"/>
      <c r="BW1329" s="164"/>
      <c r="BX1329" s="164"/>
      <c r="BY1329" s="98"/>
      <c r="BZ1329" s="105"/>
      <c r="CA1329" s="138"/>
      <c r="CB1329" s="160"/>
      <c r="CC1329" s="171"/>
      <c r="CD1329" s="138"/>
      <c r="CE1329" s="160"/>
      <c r="CF1329" s="171"/>
      <c r="CP1329" s="160"/>
      <c r="CS1329" s="166"/>
      <c r="CT1329" s="168"/>
      <c r="CU1329" s="158"/>
      <c r="CV1329" s="158"/>
      <c r="CW1329" s="138"/>
      <c r="CX1329" s="171"/>
      <c r="CY1329" s="162"/>
      <c r="CZ1329" s="162"/>
      <c r="DA1329" s="170"/>
      <c r="DB1329" s="184"/>
      <c r="DC1329" s="170"/>
      <c r="DZ1329" s="239"/>
      <c r="EA1329" s="180"/>
    </row>
    <row r="1330" spans="1:131" hidden="1" x14ac:dyDescent="0.2">
      <c r="A1330" s="259"/>
      <c r="B1330" s="164"/>
      <c r="C1330" s="203"/>
      <c r="D1330" s="108"/>
      <c r="E1330" s="164"/>
      <c r="F1330" s="164"/>
      <c r="G1330" s="98"/>
      <c r="H1330" s="105"/>
      <c r="I1330" s="164"/>
      <c r="J1330" s="98"/>
      <c r="K1330" s="98"/>
      <c r="L1330" s="164"/>
      <c r="M1330" s="164"/>
      <c r="N1330" s="164"/>
      <c r="O1330" s="138"/>
      <c r="P1330" s="105"/>
      <c r="Q1330" s="169"/>
      <c r="R1330" s="160"/>
      <c r="S1330" s="105"/>
      <c r="T1330" s="160"/>
      <c r="U1330" s="160"/>
      <c r="V1330" s="105"/>
      <c r="W1330" s="160"/>
      <c r="X1330" s="160"/>
      <c r="Y1330" s="105"/>
      <c r="Z1330" s="160"/>
      <c r="AA1330" s="160"/>
      <c r="AB1330" s="105"/>
      <c r="AC1330" s="160"/>
      <c r="AD1330" s="160"/>
      <c r="AE1330" s="103"/>
      <c r="AF1330" s="160"/>
      <c r="AG1330" s="160"/>
      <c r="AH1330" s="105"/>
      <c r="AI1330" s="160"/>
      <c r="AJ1330" s="160"/>
      <c r="AK1330" s="164"/>
      <c r="AL1330" s="158"/>
      <c r="AM1330" s="158"/>
      <c r="BH1330" s="198"/>
      <c r="BI1330" s="162"/>
      <c r="BJ1330" s="158"/>
      <c r="BK1330" s="162"/>
      <c r="BL1330" s="138"/>
      <c r="BM1330" s="160"/>
      <c r="BN1330" s="176"/>
      <c r="BO1330" s="158"/>
      <c r="BP1330" s="160"/>
      <c r="BQ1330" s="155"/>
      <c r="BR1330" s="164"/>
      <c r="BS1330" s="98"/>
      <c r="BT1330" s="98"/>
      <c r="BU1330" s="98"/>
      <c r="BV1330" s="164"/>
      <c r="BW1330" s="164"/>
      <c r="BX1330" s="164"/>
      <c r="BY1330" s="98"/>
      <c r="BZ1330" s="105"/>
      <c r="CA1330" s="138"/>
      <c r="CB1330" s="160"/>
      <c r="CC1330" s="171"/>
      <c r="CD1330" s="138"/>
      <c r="CE1330" s="160"/>
      <c r="CF1330" s="171"/>
      <c r="CP1330" s="160"/>
      <c r="CS1330" s="166"/>
      <c r="CT1330" s="168"/>
      <c r="CU1330" s="158"/>
      <c r="CV1330" s="158"/>
      <c r="CW1330" s="138"/>
      <c r="CX1330" s="171"/>
      <c r="CY1330" s="162"/>
      <c r="CZ1330" s="162"/>
      <c r="DA1330" s="170"/>
      <c r="DB1330" s="184"/>
      <c r="DC1330" s="170"/>
      <c r="DZ1330" s="239"/>
      <c r="EA1330" s="158"/>
    </row>
    <row r="1331" spans="1:131" hidden="1" x14ac:dyDescent="0.2">
      <c r="A1331" s="261"/>
      <c r="B1331" s="164"/>
      <c r="C1331" s="203"/>
      <c r="D1331" s="108"/>
      <c r="E1331" s="164"/>
      <c r="F1331" s="164"/>
      <c r="G1331" s="98"/>
      <c r="H1331" s="105"/>
      <c r="I1331" s="164"/>
      <c r="J1331" s="98"/>
      <c r="K1331" s="98"/>
      <c r="L1331" s="164"/>
      <c r="M1331" s="164"/>
      <c r="N1331" s="164"/>
      <c r="O1331" s="138"/>
      <c r="P1331" s="105"/>
      <c r="Q1331" s="169"/>
      <c r="R1331" s="160"/>
      <c r="S1331" s="105"/>
      <c r="T1331" s="160"/>
      <c r="U1331" s="160"/>
      <c r="V1331" s="105"/>
      <c r="W1331" s="160"/>
      <c r="X1331" s="160"/>
      <c r="Y1331" s="105"/>
      <c r="Z1331" s="160"/>
      <c r="AA1331" s="160"/>
      <c r="AB1331" s="105"/>
      <c r="AC1331" s="160"/>
      <c r="AD1331" s="160"/>
      <c r="AE1331" s="103"/>
      <c r="AF1331" s="160"/>
      <c r="AG1331" s="160"/>
      <c r="AH1331" s="105"/>
      <c r="AI1331" s="160"/>
      <c r="AJ1331" s="160"/>
      <c r="AK1331" s="105"/>
      <c r="AL1331" s="160"/>
      <c r="AM1331" s="160"/>
      <c r="BH1331" s="185"/>
      <c r="BI1331" s="157"/>
      <c r="BJ1331" s="157"/>
      <c r="BK1331" s="157"/>
      <c r="BL1331" s="138"/>
      <c r="BM1331" s="160"/>
      <c r="BN1331" s="176"/>
      <c r="BO1331" s="158"/>
      <c r="BP1331" s="160"/>
      <c r="BQ1331" s="155"/>
      <c r="BR1331" s="164"/>
      <c r="BS1331" s="98"/>
      <c r="BT1331" s="98"/>
      <c r="BU1331" s="98"/>
      <c r="BV1331" s="164"/>
      <c r="BW1331" s="164"/>
      <c r="BX1331" s="164"/>
      <c r="BY1331" s="98"/>
      <c r="BZ1331" s="105"/>
      <c r="CA1331" s="138"/>
      <c r="CB1331" s="160"/>
      <c r="CC1331" s="171"/>
      <c r="CD1331" s="138"/>
      <c r="CE1331" s="160"/>
      <c r="CF1331" s="171"/>
      <c r="CP1331" s="160"/>
      <c r="CS1331" s="166"/>
      <c r="CT1331" s="100"/>
      <c r="CU1331" s="158"/>
      <c r="CV1331" s="158"/>
      <c r="CW1331" s="138"/>
      <c r="CX1331" s="171"/>
      <c r="CY1331" s="162"/>
      <c r="CZ1331" s="162"/>
      <c r="DA1331" s="170"/>
      <c r="DB1331" s="184"/>
      <c r="DC1331" s="170"/>
      <c r="DZ1331" s="159"/>
      <c r="EA1331" s="158"/>
    </row>
    <row r="1332" spans="1:131" hidden="1" x14ac:dyDescent="0.2">
      <c r="A1332" s="261"/>
      <c r="B1332" s="164"/>
      <c r="C1332" s="203"/>
      <c r="D1332" s="108"/>
      <c r="E1332" s="164"/>
      <c r="F1332" s="164"/>
      <c r="G1332" s="98"/>
      <c r="H1332" s="105"/>
      <c r="I1332" s="164"/>
      <c r="J1332" s="98"/>
      <c r="K1332" s="98"/>
      <c r="L1332" s="164"/>
      <c r="M1332" s="164"/>
      <c r="N1332" s="164"/>
      <c r="O1332" s="138"/>
      <c r="P1332" s="105"/>
      <c r="Q1332" s="169"/>
      <c r="R1332" s="160"/>
      <c r="S1332" s="105"/>
      <c r="T1332" s="160"/>
      <c r="U1332" s="160"/>
      <c r="V1332" s="105"/>
      <c r="W1332" s="160"/>
      <c r="X1332" s="160"/>
      <c r="Y1332" s="105"/>
      <c r="Z1332" s="160"/>
      <c r="AA1332" s="160"/>
      <c r="AB1332" s="105"/>
      <c r="AC1332" s="160"/>
      <c r="AD1332" s="160"/>
      <c r="AE1332" s="103"/>
      <c r="AF1332" s="160"/>
      <c r="AG1332" s="160"/>
      <c r="AH1332" s="105"/>
      <c r="AI1332" s="160"/>
      <c r="AJ1332" s="160"/>
      <c r="AK1332" s="105"/>
      <c r="AL1332" s="160"/>
      <c r="AM1332" s="160"/>
      <c r="BH1332" s="185"/>
      <c r="BI1332" s="157"/>
      <c r="BJ1332" s="157"/>
      <c r="BK1332" s="157"/>
      <c r="BL1332" s="138"/>
      <c r="BM1332" s="160"/>
      <c r="BN1332" s="176"/>
      <c r="BO1332" s="158"/>
      <c r="BP1332" s="160"/>
      <c r="BQ1332" s="155"/>
      <c r="BR1332" s="164"/>
      <c r="BS1332" s="98"/>
      <c r="BT1332" s="98"/>
      <c r="BU1332" s="98"/>
      <c r="BV1332" s="164"/>
      <c r="BW1332" s="164"/>
      <c r="BX1332" s="164"/>
      <c r="BY1332" s="98"/>
      <c r="BZ1332" s="105"/>
      <c r="CA1332" s="138"/>
      <c r="CB1332" s="160"/>
      <c r="CC1332" s="171"/>
      <c r="CD1332" s="138"/>
      <c r="CE1332" s="160"/>
      <c r="CF1332" s="171"/>
      <c r="CP1332" s="160"/>
      <c r="CS1332" s="166"/>
      <c r="CT1332" s="168"/>
      <c r="CU1332" s="158"/>
      <c r="CV1332" s="158"/>
      <c r="CW1332" s="138"/>
      <c r="CX1332" s="171"/>
      <c r="CY1332" s="162"/>
      <c r="CZ1332" s="162"/>
      <c r="DA1332" s="170"/>
      <c r="DB1332" s="184"/>
      <c r="DC1332" s="170"/>
      <c r="DZ1332" s="159"/>
      <c r="EA1332" s="138"/>
    </row>
    <row r="1333" spans="1:131" hidden="1" x14ac:dyDescent="0.2">
      <c r="A1333" s="261"/>
      <c r="B1333" s="164"/>
      <c r="C1333" s="201"/>
      <c r="D1333" s="164"/>
      <c r="E1333" s="164"/>
      <c r="F1333" s="164"/>
      <c r="G1333" s="98"/>
      <c r="H1333" s="105"/>
      <c r="I1333" s="164"/>
      <c r="J1333" s="98"/>
      <c r="K1333" s="98"/>
      <c r="L1333" s="164"/>
      <c r="M1333" s="164"/>
      <c r="N1333" s="164"/>
      <c r="O1333" s="138"/>
      <c r="P1333" s="105"/>
      <c r="Q1333" s="169"/>
      <c r="R1333" s="160"/>
      <c r="S1333" s="105"/>
      <c r="T1333" s="160"/>
      <c r="U1333" s="160"/>
      <c r="V1333" s="105"/>
      <c r="W1333" s="160"/>
      <c r="X1333" s="160"/>
      <c r="Y1333" s="105"/>
      <c r="Z1333" s="160"/>
      <c r="AA1333" s="160"/>
      <c r="AB1333" s="105"/>
      <c r="AC1333" s="160"/>
      <c r="AD1333" s="160"/>
      <c r="AE1333" s="103"/>
      <c r="AF1333" s="160"/>
      <c r="AG1333" s="160"/>
      <c r="AH1333" s="105"/>
      <c r="AI1333" s="160"/>
      <c r="AJ1333" s="160"/>
      <c r="AK1333" s="164"/>
      <c r="AL1333" s="163"/>
      <c r="AM1333" s="163"/>
      <c r="BH1333" s="238"/>
      <c r="BI1333" s="158"/>
      <c r="BJ1333" s="158"/>
      <c r="BK1333" s="165"/>
      <c r="BL1333" s="138"/>
      <c r="BM1333" s="160"/>
      <c r="BN1333" s="176"/>
      <c r="BO1333" s="158"/>
      <c r="BP1333" s="160"/>
      <c r="BQ1333" s="155"/>
      <c r="BR1333" s="164"/>
      <c r="BS1333" s="98"/>
      <c r="BT1333" s="98"/>
      <c r="BU1333" s="98"/>
      <c r="BV1333" s="108"/>
      <c r="BW1333" s="164"/>
      <c r="BX1333" s="164"/>
      <c r="BY1333" s="98"/>
      <c r="BZ1333" s="105"/>
      <c r="CA1333" s="138"/>
      <c r="CB1333" s="160"/>
      <c r="CC1333" s="171"/>
      <c r="CD1333" s="138"/>
      <c r="CE1333" s="160"/>
      <c r="CF1333" s="171"/>
      <c r="CP1333" s="160"/>
      <c r="CS1333" s="166"/>
      <c r="CT1333" s="167"/>
      <c r="CU1333" s="158"/>
      <c r="CV1333" s="158"/>
      <c r="CW1333" s="138"/>
      <c r="CX1333" s="171"/>
      <c r="CY1333" s="162"/>
      <c r="CZ1333" s="162"/>
      <c r="DA1333" s="170"/>
      <c r="DB1333" s="184"/>
      <c r="DC1333" s="170"/>
      <c r="DZ1333" s="159"/>
      <c r="EA1333" s="180"/>
    </row>
    <row r="1334" spans="1:131" hidden="1" x14ac:dyDescent="0.2">
      <c r="A1334" s="261"/>
      <c r="B1334" s="164"/>
      <c r="C1334" s="201"/>
      <c r="D1334" s="164"/>
      <c r="E1334" s="164"/>
      <c r="F1334" s="164"/>
      <c r="G1334" s="98"/>
      <c r="H1334" s="105"/>
      <c r="I1334" s="164"/>
      <c r="J1334" s="98"/>
      <c r="K1334" s="98"/>
      <c r="L1334" s="164"/>
      <c r="M1334" s="164"/>
      <c r="N1334" s="164"/>
      <c r="O1334" s="138"/>
      <c r="P1334" s="105"/>
      <c r="Q1334" s="169"/>
      <c r="R1334" s="160"/>
      <c r="S1334" s="105"/>
      <c r="T1334" s="160"/>
      <c r="U1334" s="160"/>
      <c r="V1334" s="105"/>
      <c r="W1334" s="160"/>
      <c r="X1334" s="160"/>
      <c r="Y1334" s="105"/>
      <c r="Z1334" s="160"/>
      <c r="AA1334" s="160"/>
      <c r="AB1334" s="105"/>
      <c r="AC1334" s="160"/>
      <c r="AD1334" s="160"/>
      <c r="AE1334" s="103"/>
      <c r="AF1334" s="160"/>
      <c r="AG1334" s="160"/>
      <c r="AH1334" s="105"/>
      <c r="AI1334" s="160"/>
      <c r="AJ1334" s="160"/>
      <c r="AK1334" s="164"/>
      <c r="AL1334" s="138"/>
      <c r="AM1334" s="138"/>
      <c r="BH1334" s="198"/>
      <c r="BI1334" s="165"/>
      <c r="BJ1334" s="158"/>
      <c r="BK1334" s="165"/>
      <c r="BL1334" s="138"/>
      <c r="BM1334" s="160"/>
      <c r="BN1334" s="176"/>
      <c r="BO1334" s="158"/>
      <c r="BP1334" s="160"/>
      <c r="BQ1334" s="155"/>
      <c r="BR1334" s="164"/>
      <c r="BS1334" s="98"/>
      <c r="BT1334" s="98"/>
      <c r="BU1334" s="98"/>
      <c r="BV1334" s="108"/>
      <c r="BW1334" s="164"/>
      <c r="BX1334" s="164"/>
      <c r="BY1334" s="98"/>
      <c r="BZ1334" s="105"/>
      <c r="CA1334" s="138"/>
      <c r="CB1334" s="160"/>
      <c r="CC1334" s="171"/>
      <c r="CD1334" s="138"/>
      <c r="CE1334" s="160"/>
      <c r="CF1334" s="171"/>
      <c r="CP1334" s="160"/>
      <c r="CS1334" s="166"/>
      <c r="CT1334" s="168"/>
      <c r="CU1334" s="158"/>
      <c r="CV1334" s="158"/>
      <c r="CW1334" s="138"/>
      <c r="CX1334" s="171"/>
      <c r="CY1334" s="162"/>
      <c r="CZ1334" s="162"/>
      <c r="DA1334" s="170"/>
      <c r="DB1334" s="184"/>
      <c r="DC1334" s="170"/>
      <c r="DZ1334" s="159"/>
      <c r="EA1334" s="158"/>
    </row>
    <row r="1335" spans="1:131" hidden="1" x14ac:dyDescent="0.2">
      <c r="A1335" s="261"/>
      <c r="B1335" s="164"/>
      <c r="C1335" s="203"/>
      <c r="D1335" s="164"/>
      <c r="E1335" s="164"/>
      <c r="F1335" s="164"/>
      <c r="G1335" s="98"/>
      <c r="H1335" s="105"/>
      <c r="I1335" s="164"/>
      <c r="J1335" s="98"/>
      <c r="K1335" s="98"/>
      <c r="L1335" s="164"/>
      <c r="M1335" s="164"/>
      <c r="N1335" s="164"/>
      <c r="O1335" s="138"/>
      <c r="P1335" s="105"/>
      <c r="Q1335" s="169"/>
      <c r="R1335" s="160"/>
      <c r="S1335" s="105"/>
      <c r="T1335" s="160"/>
      <c r="U1335" s="160"/>
      <c r="V1335" s="105"/>
      <c r="W1335" s="160"/>
      <c r="X1335" s="160"/>
      <c r="Y1335" s="105"/>
      <c r="Z1335" s="160"/>
      <c r="AA1335" s="160"/>
      <c r="AB1335" s="105"/>
      <c r="AC1335" s="160"/>
      <c r="AD1335" s="160"/>
      <c r="AE1335" s="103"/>
      <c r="AF1335" s="160"/>
      <c r="AG1335" s="160"/>
      <c r="AH1335" s="105"/>
      <c r="AI1335" s="160"/>
      <c r="AJ1335" s="160"/>
      <c r="AK1335" s="164"/>
      <c r="AL1335" s="159"/>
      <c r="AM1335" s="159"/>
      <c r="BH1335" s="185"/>
      <c r="BI1335" s="165"/>
      <c r="BJ1335" s="158"/>
      <c r="BK1335" s="165"/>
      <c r="BL1335" s="138"/>
      <c r="BM1335" s="160"/>
      <c r="BN1335" s="176"/>
      <c r="BO1335" s="158"/>
      <c r="BP1335" s="160"/>
      <c r="BQ1335" s="155"/>
      <c r="BR1335" s="164"/>
      <c r="BS1335" s="98"/>
      <c r="BT1335" s="98"/>
      <c r="BU1335" s="98"/>
      <c r="BV1335" s="108"/>
      <c r="BW1335" s="164"/>
      <c r="BX1335" s="164"/>
      <c r="BY1335" s="98"/>
      <c r="BZ1335" s="105"/>
      <c r="CA1335" s="138"/>
      <c r="CB1335" s="160"/>
      <c r="CC1335" s="171"/>
      <c r="CD1335" s="138"/>
      <c r="CE1335" s="160"/>
      <c r="CF1335" s="171"/>
      <c r="CP1335" s="160"/>
      <c r="CS1335" s="166"/>
      <c r="CT1335" s="168"/>
      <c r="CU1335" s="158"/>
      <c r="CV1335" s="158"/>
      <c r="CW1335" s="138"/>
      <c r="CX1335" s="171"/>
      <c r="CY1335" s="162"/>
      <c r="CZ1335" s="162"/>
      <c r="DA1335" s="170"/>
      <c r="DB1335" s="184"/>
      <c r="DC1335" s="170"/>
      <c r="DZ1335" s="159"/>
      <c r="EA1335" s="180"/>
    </row>
    <row r="1336" spans="1:131" hidden="1" x14ac:dyDescent="0.2">
      <c r="A1336" s="261"/>
      <c r="B1336" s="164"/>
      <c r="C1336" s="201"/>
      <c r="D1336" s="164"/>
      <c r="E1336" s="164"/>
      <c r="F1336" s="164"/>
      <c r="G1336" s="98"/>
      <c r="H1336" s="105"/>
      <c r="I1336" s="164"/>
      <c r="J1336" s="98"/>
      <c r="K1336" s="98"/>
      <c r="L1336" s="164"/>
      <c r="M1336" s="164"/>
      <c r="N1336" s="164"/>
      <c r="O1336" s="138"/>
      <c r="P1336" s="105"/>
      <c r="Q1336" s="169"/>
      <c r="R1336" s="160"/>
      <c r="S1336" s="105"/>
      <c r="T1336" s="160"/>
      <c r="U1336" s="160"/>
      <c r="V1336" s="105"/>
      <c r="W1336" s="160"/>
      <c r="X1336" s="160"/>
      <c r="Y1336" s="105"/>
      <c r="Z1336" s="160"/>
      <c r="AA1336" s="160"/>
      <c r="AB1336" s="105"/>
      <c r="AC1336" s="160"/>
      <c r="AD1336" s="173"/>
      <c r="AE1336" s="105"/>
      <c r="AF1336" s="173"/>
      <c r="AG1336" s="173"/>
      <c r="AH1336" s="105"/>
      <c r="AI1336" s="160"/>
      <c r="AJ1336" s="173"/>
      <c r="AK1336" s="105"/>
      <c r="AL1336" s="173"/>
      <c r="AM1336" s="173"/>
      <c r="BH1336" s="180"/>
      <c r="BI1336" s="162"/>
      <c r="BJ1336" s="158"/>
      <c r="BK1336" s="162"/>
      <c r="BL1336" s="138"/>
      <c r="BM1336" s="160"/>
      <c r="BN1336" s="176"/>
      <c r="BO1336" s="158"/>
      <c r="BP1336" s="160"/>
      <c r="BQ1336" s="155"/>
      <c r="BR1336" s="164"/>
      <c r="BS1336" s="98"/>
      <c r="BT1336" s="98"/>
      <c r="BU1336" s="98"/>
      <c r="BV1336" s="164"/>
      <c r="BW1336" s="164"/>
      <c r="BX1336" s="164"/>
      <c r="BY1336" s="98"/>
      <c r="BZ1336" s="105"/>
      <c r="CA1336" s="138"/>
      <c r="CB1336" s="160"/>
      <c r="CC1336" s="171"/>
      <c r="CD1336" s="138"/>
      <c r="CE1336" s="160"/>
      <c r="CF1336" s="171"/>
      <c r="CP1336" s="160"/>
      <c r="CS1336" s="166"/>
      <c r="CT1336" s="99"/>
      <c r="CU1336" s="158"/>
      <c r="CV1336" s="158"/>
      <c r="CW1336" s="138"/>
      <c r="CX1336" s="171"/>
      <c r="CY1336" s="162"/>
      <c r="CZ1336" s="162"/>
      <c r="DA1336" s="170"/>
      <c r="DB1336" s="184"/>
      <c r="DC1336" s="170"/>
      <c r="DZ1336" s="239"/>
      <c r="EA1336" s="158"/>
    </row>
    <row r="1337" spans="1:131" hidden="1" x14ac:dyDescent="0.2">
      <c r="A1337" s="261"/>
      <c r="B1337" s="164"/>
      <c r="C1337" s="203"/>
      <c r="D1337" s="164"/>
      <c r="E1337" s="164"/>
      <c r="F1337" s="108"/>
      <c r="G1337" s="98"/>
      <c r="H1337" s="105"/>
      <c r="I1337" s="164"/>
      <c r="J1337" s="98"/>
      <c r="K1337" s="98"/>
      <c r="L1337" s="164"/>
      <c r="M1337" s="164"/>
      <c r="N1337" s="164"/>
      <c r="O1337" s="138"/>
      <c r="P1337" s="105"/>
      <c r="Q1337" s="169"/>
      <c r="R1337" s="160"/>
      <c r="S1337" s="105"/>
      <c r="T1337" s="160"/>
      <c r="U1337" s="160"/>
      <c r="V1337" s="105"/>
      <c r="W1337" s="160"/>
      <c r="X1337" s="160"/>
      <c r="Y1337" s="105"/>
      <c r="Z1337" s="160"/>
      <c r="AA1337" s="160"/>
      <c r="AB1337" s="103"/>
      <c r="AC1337" s="160"/>
      <c r="AD1337" s="160"/>
      <c r="AE1337" s="105"/>
      <c r="AF1337" s="160"/>
      <c r="AG1337" s="160"/>
      <c r="AH1337" s="164"/>
      <c r="AI1337" s="158"/>
      <c r="AJ1337" s="158"/>
      <c r="AK1337" s="164"/>
      <c r="AL1337" s="158"/>
      <c r="AM1337" s="158"/>
      <c r="BH1337" s="180"/>
      <c r="BI1337" s="162"/>
      <c r="BJ1337" s="158"/>
      <c r="BK1337" s="162"/>
      <c r="BL1337" s="138"/>
      <c r="BM1337" s="160"/>
      <c r="BN1337" s="176"/>
      <c r="BO1337" s="158"/>
      <c r="BP1337" s="160"/>
      <c r="BQ1337" s="155"/>
      <c r="BR1337" s="164"/>
      <c r="BS1337" s="98"/>
      <c r="BT1337" s="98"/>
      <c r="BU1337" s="98"/>
      <c r="BV1337" s="164"/>
      <c r="BW1337" s="164"/>
      <c r="BX1337" s="164"/>
      <c r="BY1337" s="98"/>
      <c r="BZ1337" s="105"/>
      <c r="CA1337" s="138"/>
      <c r="CB1337" s="160"/>
      <c r="CC1337" s="171"/>
      <c r="CD1337" s="138"/>
      <c r="CE1337" s="160"/>
      <c r="CF1337" s="171"/>
      <c r="CP1337" s="160"/>
      <c r="CS1337" s="166"/>
      <c r="CT1337" s="167"/>
      <c r="CU1337" s="158"/>
      <c r="CV1337" s="158"/>
      <c r="CW1337" s="138"/>
      <c r="CX1337" s="171"/>
      <c r="CY1337" s="162"/>
      <c r="CZ1337" s="162"/>
      <c r="DA1337" s="170"/>
      <c r="DB1337" s="184"/>
      <c r="DC1337" s="170"/>
      <c r="DZ1337" s="239"/>
      <c r="EA1337" s="158"/>
    </row>
    <row r="1338" spans="1:131" hidden="1" x14ac:dyDescent="0.2">
      <c r="A1338" s="261"/>
      <c r="B1338" s="164"/>
      <c r="C1338" s="201"/>
      <c r="D1338" s="164"/>
      <c r="E1338" s="164"/>
      <c r="F1338" s="164"/>
      <c r="G1338" s="98"/>
      <c r="H1338" s="105"/>
      <c r="I1338" s="164"/>
      <c r="J1338" s="98"/>
      <c r="K1338" s="98"/>
      <c r="L1338" s="164"/>
      <c r="M1338" s="164"/>
      <c r="N1338" s="164"/>
      <c r="O1338" s="138"/>
      <c r="P1338" s="105"/>
      <c r="Q1338" s="169"/>
      <c r="R1338" s="160"/>
      <c r="S1338" s="105"/>
      <c r="T1338" s="160"/>
      <c r="U1338" s="160"/>
      <c r="V1338" s="105"/>
      <c r="W1338" s="160"/>
      <c r="X1338" s="160"/>
      <c r="Y1338" s="105"/>
      <c r="Z1338" s="160"/>
      <c r="AA1338" s="160"/>
      <c r="AB1338" s="105"/>
      <c r="AC1338" s="160"/>
      <c r="AD1338" s="160"/>
      <c r="AE1338" s="164"/>
      <c r="AF1338" s="158"/>
      <c r="AG1338" s="158"/>
      <c r="AH1338" s="164"/>
      <c r="AI1338" s="158"/>
      <c r="AJ1338" s="158"/>
      <c r="AK1338" s="164"/>
      <c r="AL1338" s="158"/>
      <c r="AM1338" s="158"/>
      <c r="BH1338" s="180"/>
      <c r="BI1338" s="162"/>
      <c r="BJ1338" s="158"/>
      <c r="BK1338" s="162"/>
      <c r="BL1338" s="138"/>
      <c r="BM1338" s="160"/>
      <c r="BN1338" s="176"/>
      <c r="BO1338" s="158"/>
      <c r="BP1338" s="160"/>
      <c r="BQ1338" s="155"/>
      <c r="BR1338" s="164"/>
      <c r="BS1338" s="98"/>
      <c r="BT1338" s="98"/>
      <c r="BU1338" s="98"/>
      <c r="BV1338" s="164"/>
      <c r="BW1338" s="164"/>
      <c r="BX1338" s="164"/>
      <c r="BY1338" s="98"/>
      <c r="BZ1338" s="105"/>
      <c r="CA1338" s="138"/>
      <c r="CB1338" s="160"/>
      <c r="CC1338" s="171"/>
      <c r="CD1338" s="138"/>
      <c r="CE1338" s="160"/>
      <c r="CF1338" s="171"/>
      <c r="CP1338" s="160"/>
      <c r="CS1338" s="166"/>
      <c r="CT1338" s="168"/>
      <c r="CU1338" s="158"/>
      <c r="CV1338" s="158"/>
      <c r="CW1338" s="138"/>
      <c r="CX1338" s="171"/>
      <c r="CY1338" s="162"/>
      <c r="CZ1338" s="162"/>
      <c r="DA1338" s="170"/>
      <c r="DB1338" s="184"/>
      <c r="DC1338" s="170"/>
      <c r="DZ1338" s="239"/>
      <c r="EA1338" s="158"/>
    </row>
    <row r="1339" spans="1:131" hidden="1" x14ac:dyDescent="0.2">
      <c r="A1339" s="261"/>
      <c r="B1339" s="164"/>
      <c r="C1339" s="201"/>
      <c r="D1339" s="164"/>
      <c r="E1339" s="164"/>
      <c r="F1339" s="164"/>
      <c r="G1339" s="98"/>
      <c r="H1339" s="105"/>
      <c r="I1339" s="164"/>
      <c r="J1339" s="98"/>
      <c r="K1339" s="98"/>
      <c r="L1339" s="164"/>
      <c r="M1339" s="164"/>
      <c r="N1339" s="164"/>
      <c r="O1339" s="138"/>
      <c r="P1339" s="105"/>
      <c r="Q1339" s="169"/>
      <c r="R1339" s="160"/>
      <c r="S1339" s="105"/>
      <c r="T1339" s="160"/>
      <c r="U1339" s="160"/>
      <c r="V1339" s="105"/>
      <c r="W1339" s="160"/>
      <c r="X1339" s="160"/>
      <c r="Y1339" s="105"/>
      <c r="Z1339" s="160"/>
      <c r="AA1339" s="160"/>
      <c r="AB1339" s="105"/>
      <c r="AC1339" s="160"/>
      <c r="AD1339" s="160"/>
      <c r="AE1339" s="164"/>
      <c r="AF1339" s="138"/>
      <c r="AG1339" s="138"/>
      <c r="AH1339" s="164"/>
      <c r="AI1339" s="138"/>
      <c r="AJ1339" s="138"/>
      <c r="AK1339" s="164"/>
      <c r="AL1339" s="138"/>
      <c r="AM1339" s="138"/>
      <c r="BH1339" s="198"/>
      <c r="BI1339" s="162"/>
      <c r="BJ1339" s="158"/>
      <c r="BK1339" s="162"/>
      <c r="BL1339" s="138"/>
      <c r="BM1339" s="160"/>
      <c r="BN1339" s="176"/>
      <c r="BO1339" s="158"/>
      <c r="BP1339" s="160"/>
      <c r="BQ1339" s="155"/>
      <c r="BR1339" s="164"/>
      <c r="BS1339" s="98"/>
      <c r="BT1339" s="98"/>
      <c r="BU1339" s="98"/>
      <c r="BV1339" s="164"/>
      <c r="BW1339" s="164"/>
      <c r="BX1339" s="164"/>
      <c r="BY1339" s="98"/>
      <c r="BZ1339" s="105"/>
      <c r="CA1339" s="138"/>
      <c r="CB1339" s="160"/>
      <c r="CC1339" s="171"/>
      <c r="CD1339" s="138"/>
      <c r="CE1339" s="160"/>
      <c r="CF1339" s="171"/>
      <c r="CP1339" s="160"/>
      <c r="CS1339" s="166"/>
      <c r="CT1339" s="167"/>
      <c r="CU1339" s="158"/>
      <c r="CV1339" s="158"/>
      <c r="CW1339" s="138"/>
      <c r="CX1339" s="171"/>
      <c r="CY1339" s="162"/>
      <c r="CZ1339" s="162"/>
      <c r="DA1339" s="170"/>
      <c r="DB1339" s="184"/>
      <c r="DC1339" s="170"/>
      <c r="DZ1339" s="239"/>
      <c r="EA1339" s="158"/>
    </row>
    <row r="1340" spans="1:131" hidden="1" x14ac:dyDescent="0.2">
      <c r="A1340" s="261"/>
      <c r="B1340" s="164"/>
      <c r="C1340" s="201"/>
      <c r="D1340" s="164"/>
      <c r="E1340" s="164"/>
      <c r="F1340" s="164"/>
      <c r="G1340" s="98"/>
      <c r="H1340" s="105"/>
      <c r="I1340" s="164"/>
      <c r="J1340" s="98"/>
      <c r="K1340" s="98"/>
      <c r="L1340" s="164"/>
      <c r="M1340" s="164"/>
      <c r="N1340" s="164"/>
      <c r="O1340" s="138"/>
      <c r="P1340" s="105"/>
      <c r="Q1340" s="169"/>
      <c r="R1340" s="160"/>
      <c r="S1340" s="105"/>
      <c r="T1340" s="160"/>
      <c r="U1340" s="160"/>
      <c r="V1340" s="105"/>
      <c r="W1340" s="160"/>
      <c r="X1340" s="160"/>
      <c r="Y1340" s="105"/>
      <c r="Z1340" s="160"/>
      <c r="AA1340" s="160"/>
      <c r="AB1340" s="105"/>
      <c r="AC1340" s="160"/>
      <c r="AD1340" s="160"/>
      <c r="AE1340" s="164"/>
      <c r="AF1340" s="158"/>
      <c r="AG1340" s="158"/>
      <c r="AH1340" s="164"/>
      <c r="AI1340" s="158"/>
      <c r="AJ1340" s="158"/>
      <c r="AK1340" s="164"/>
      <c r="AL1340" s="158"/>
      <c r="AM1340" s="158"/>
      <c r="BH1340" s="180"/>
      <c r="BI1340" s="157"/>
      <c r="BJ1340" s="157"/>
      <c r="BK1340" s="157"/>
      <c r="BL1340" s="138"/>
      <c r="BM1340" s="160"/>
      <c r="BN1340" s="176"/>
      <c r="BO1340" s="158"/>
      <c r="BP1340" s="160"/>
      <c r="BQ1340" s="155"/>
      <c r="BR1340" s="164"/>
      <c r="BS1340" s="98"/>
      <c r="BT1340" s="98"/>
      <c r="BU1340" s="98"/>
      <c r="BV1340" s="164"/>
      <c r="BW1340" s="164"/>
      <c r="BX1340" s="164"/>
      <c r="BY1340" s="98"/>
      <c r="BZ1340" s="105"/>
      <c r="CA1340" s="138"/>
      <c r="CB1340" s="160"/>
      <c r="CC1340" s="171"/>
      <c r="CD1340" s="138"/>
      <c r="CE1340" s="160"/>
      <c r="CF1340" s="171"/>
      <c r="CP1340" s="160"/>
      <c r="CS1340" s="179"/>
      <c r="CT1340" s="167"/>
      <c r="CU1340" s="158"/>
      <c r="CV1340" s="158"/>
      <c r="CW1340" s="138"/>
      <c r="CX1340" s="138"/>
      <c r="CY1340" s="138"/>
      <c r="CZ1340" s="138"/>
      <c r="DA1340" s="170"/>
      <c r="DB1340" s="184"/>
      <c r="DC1340" s="170"/>
      <c r="DZ1340" s="159"/>
      <c r="EA1340" s="180"/>
    </row>
    <row r="1341" spans="1:131" hidden="1" x14ac:dyDescent="0.2">
      <c r="A1341" s="259"/>
      <c r="B1341" s="164"/>
      <c r="C1341" s="203"/>
      <c r="D1341" s="108"/>
      <c r="E1341" s="164"/>
      <c r="F1341" s="164"/>
      <c r="G1341" s="98"/>
      <c r="H1341" s="105"/>
      <c r="I1341" s="164"/>
      <c r="J1341" s="98"/>
      <c r="K1341" s="98"/>
      <c r="L1341" s="164"/>
      <c r="M1341" s="164"/>
      <c r="N1341" s="164"/>
      <c r="O1341" s="138"/>
      <c r="P1341" s="105"/>
      <c r="Q1341" s="169"/>
      <c r="R1341" s="160"/>
      <c r="S1341" s="105"/>
      <c r="T1341" s="160"/>
      <c r="U1341" s="160"/>
      <c r="V1341" s="105"/>
      <c r="W1341" s="160"/>
      <c r="X1341" s="160"/>
      <c r="Y1341" s="103"/>
      <c r="Z1341" s="160"/>
      <c r="AA1341" s="160"/>
      <c r="AB1341" s="105"/>
      <c r="AC1341" s="160"/>
      <c r="AD1341" s="160"/>
      <c r="AE1341" s="105"/>
      <c r="AF1341" s="160"/>
      <c r="AG1341" s="160"/>
      <c r="AH1341" s="105"/>
      <c r="AI1341" s="160"/>
      <c r="AJ1341" s="160"/>
      <c r="AK1341" s="105"/>
      <c r="AL1341" s="160"/>
      <c r="AM1341" s="160"/>
      <c r="BH1341" s="180"/>
      <c r="BI1341" s="162"/>
      <c r="BJ1341" s="158"/>
      <c r="BK1341" s="162"/>
      <c r="BL1341" s="138"/>
      <c r="BM1341" s="160"/>
      <c r="BN1341" s="176"/>
      <c r="BO1341" s="158"/>
      <c r="BP1341" s="160"/>
      <c r="BQ1341" s="155"/>
      <c r="BR1341" s="164"/>
      <c r="BS1341" s="98"/>
      <c r="BT1341" s="98"/>
      <c r="BU1341" s="98"/>
      <c r="BV1341" s="164"/>
      <c r="BW1341" s="164"/>
      <c r="BX1341" s="164"/>
      <c r="BY1341" s="98"/>
      <c r="BZ1341" s="105"/>
      <c r="CA1341" s="138"/>
      <c r="CB1341" s="160"/>
      <c r="CC1341" s="171"/>
      <c r="CD1341" s="138"/>
      <c r="CE1341" s="160"/>
      <c r="CF1341" s="171"/>
      <c r="CP1341" s="160"/>
      <c r="CS1341" s="166"/>
      <c r="CT1341" s="167"/>
      <c r="CU1341" s="158"/>
      <c r="CV1341" s="158"/>
      <c r="CW1341" s="138"/>
      <c r="CX1341" s="171"/>
      <c r="CY1341" s="246"/>
      <c r="CZ1341" s="246"/>
      <c r="DA1341" s="170"/>
      <c r="DB1341" s="184"/>
      <c r="DC1341" s="170"/>
      <c r="DZ1341" s="159"/>
      <c r="EA1341" s="158"/>
    </row>
    <row r="1342" spans="1:131" hidden="1" x14ac:dyDescent="0.2">
      <c r="A1342" s="262"/>
      <c r="B1342" s="164"/>
      <c r="C1342" s="201"/>
      <c r="D1342" s="164"/>
      <c r="E1342" s="164"/>
      <c r="F1342" s="164"/>
      <c r="G1342" s="98"/>
      <c r="H1342" s="105"/>
      <c r="I1342" s="164"/>
      <c r="J1342" s="98"/>
      <c r="K1342" s="98"/>
      <c r="L1342" s="164"/>
      <c r="M1342" s="164"/>
      <c r="N1342" s="164"/>
      <c r="O1342" s="138"/>
      <c r="P1342" s="105"/>
      <c r="Q1342" s="252"/>
      <c r="R1342" s="160"/>
      <c r="S1342" s="105"/>
      <c r="T1342" s="160"/>
      <c r="U1342" s="160"/>
      <c r="V1342" s="105"/>
      <c r="W1342" s="160"/>
      <c r="X1342" s="160"/>
      <c r="Y1342" s="103"/>
      <c r="Z1342" s="160"/>
      <c r="AA1342" s="160"/>
      <c r="AB1342" s="105"/>
      <c r="AC1342" s="160"/>
      <c r="AD1342" s="160"/>
      <c r="AE1342" s="105"/>
      <c r="AF1342" s="160"/>
      <c r="AG1342" s="160"/>
      <c r="AH1342" s="164"/>
      <c r="AI1342" s="159"/>
      <c r="AJ1342" s="159"/>
      <c r="AK1342" s="164"/>
      <c r="AL1342" s="159"/>
      <c r="AM1342" s="159"/>
      <c r="BH1342" s="185"/>
      <c r="BI1342" s="162"/>
      <c r="BJ1342" s="158"/>
      <c r="BK1342" s="162"/>
      <c r="BL1342" s="236"/>
      <c r="BM1342" s="253"/>
      <c r="BN1342" s="254"/>
      <c r="BO1342" s="178"/>
      <c r="BP1342" s="253"/>
      <c r="BQ1342" s="263"/>
      <c r="BR1342" s="213"/>
      <c r="BS1342" s="216"/>
      <c r="BT1342" s="216"/>
      <c r="BU1342" s="216"/>
      <c r="BV1342" s="213"/>
      <c r="BW1342" s="213"/>
      <c r="BX1342" s="213"/>
      <c r="BY1342" s="216"/>
      <c r="BZ1342" s="267"/>
      <c r="CA1342" s="138"/>
      <c r="CB1342" s="160"/>
      <c r="CC1342" s="171"/>
      <c r="CD1342" s="138"/>
      <c r="CE1342" s="160"/>
      <c r="CF1342" s="171"/>
      <c r="CP1342" s="160"/>
      <c r="CS1342" s="166"/>
      <c r="CT1342" s="99"/>
      <c r="CU1342" s="178"/>
      <c r="CV1342" s="178"/>
      <c r="CW1342" s="138"/>
      <c r="CX1342" s="171"/>
      <c r="CY1342" s="162"/>
      <c r="CZ1342" s="162"/>
      <c r="DA1342" s="170"/>
      <c r="DB1342" s="184"/>
      <c r="DC1342" s="170"/>
      <c r="DZ1342" s="159"/>
      <c r="EA1342" s="235"/>
    </row>
    <row r="1343" spans="1:131" hidden="1" x14ac:dyDescent="0.2">
      <c r="A1343" s="262"/>
      <c r="B1343" s="164"/>
      <c r="C1343" s="203"/>
      <c r="D1343" s="108"/>
      <c r="E1343" s="164"/>
      <c r="F1343" s="164"/>
      <c r="G1343" s="98"/>
      <c r="H1343" s="105"/>
      <c r="I1343" s="164"/>
      <c r="J1343" s="98"/>
      <c r="K1343" s="98"/>
      <c r="L1343" s="164"/>
      <c r="M1343" s="164"/>
      <c r="N1343" s="164"/>
      <c r="O1343" s="138"/>
      <c r="P1343" s="105"/>
      <c r="Q1343" s="169"/>
      <c r="R1343" s="160"/>
      <c r="S1343" s="105"/>
      <c r="T1343" s="160"/>
      <c r="U1343" s="160"/>
      <c r="V1343" s="105"/>
      <c r="W1343" s="160"/>
      <c r="X1343" s="160"/>
      <c r="Y1343" s="105"/>
      <c r="Z1343" s="160"/>
      <c r="AA1343" s="160"/>
      <c r="AB1343" s="105"/>
      <c r="AC1343" s="160"/>
      <c r="AD1343" s="160"/>
      <c r="AE1343" s="103"/>
      <c r="AF1343" s="160"/>
      <c r="AG1343" s="160"/>
      <c r="AH1343" s="170"/>
      <c r="AI1343" s="160"/>
      <c r="AJ1343" s="173"/>
      <c r="BI1343" s="162"/>
      <c r="BJ1343" s="158"/>
      <c r="BK1343" s="162"/>
      <c r="BL1343" s="138"/>
      <c r="BM1343" s="160"/>
      <c r="BN1343" s="176"/>
      <c r="BO1343" s="158"/>
      <c r="BP1343" s="160"/>
      <c r="BQ1343" s="155"/>
      <c r="BR1343" s="164"/>
      <c r="BS1343" s="98"/>
      <c r="BT1343" s="98"/>
      <c r="BU1343" s="98"/>
      <c r="BV1343" s="164"/>
      <c r="BW1343" s="164"/>
      <c r="BX1343" s="164"/>
      <c r="BY1343" s="98"/>
      <c r="BZ1343" s="105"/>
      <c r="CA1343" s="158"/>
      <c r="CB1343" s="173"/>
      <c r="CC1343" s="174"/>
      <c r="CD1343" s="158"/>
      <c r="CE1343" s="173"/>
      <c r="CF1343" s="174"/>
      <c r="CP1343" s="137"/>
      <c r="CS1343" s="188"/>
      <c r="CT1343" s="100"/>
      <c r="CU1343" s="158"/>
      <c r="CV1343" s="158"/>
      <c r="CW1343" s="158"/>
      <c r="CX1343" s="158"/>
      <c r="CY1343" s="190"/>
      <c r="CZ1343" s="159"/>
      <c r="DA1343" s="170"/>
      <c r="DB1343" s="184"/>
      <c r="DC1343" s="170"/>
      <c r="DZ1343" s="239"/>
      <c r="EA1343" s="158"/>
    </row>
    <row r="1344" spans="1:131" hidden="1" x14ac:dyDescent="0.2">
      <c r="A1344" s="261"/>
      <c r="B1344" s="164"/>
      <c r="C1344" s="203"/>
      <c r="D1344" s="108"/>
      <c r="E1344" s="164"/>
      <c r="F1344" s="164"/>
      <c r="G1344" s="98"/>
      <c r="H1344" s="105"/>
      <c r="I1344" s="164"/>
      <c r="J1344" s="98"/>
      <c r="K1344" s="98"/>
      <c r="L1344" s="164"/>
      <c r="M1344" s="164"/>
      <c r="N1344" s="164"/>
      <c r="O1344" s="138"/>
      <c r="P1344" s="105"/>
      <c r="Q1344" s="169"/>
      <c r="R1344" s="160"/>
      <c r="S1344" s="105"/>
      <c r="T1344" s="160"/>
      <c r="U1344" s="160"/>
      <c r="V1344" s="105"/>
      <c r="W1344" s="160"/>
      <c r="X1344" s="160"/>
      <c r="Y1344" s="105"/>
      <c r="Z1344" s="160"/>
      <c r="AA1344" s="160"/>
      <c r="AB1344" s="105"/>
      <c r="AC1344" s="160"/>
      <c r="AD1344" s="160"/>
      <c r="AE1344" s="103"/>
      <c r="AF1344" s="160"/>
      <c r="AG1344" s="264"/>
      <c r="AH1344" s="105"/>
      <c r="AI1344" s="245"/>
      <c r="AJ1344" s="169"/>
      <c r="BI1344" s="162"/>
      <c r="BJ1344" s="158"/>
      <c r="BK1344" s="162"/>
      <c r="BL1344" s="138"/>
      <c r="BM1344" s="160"/>
      <c r="BN1344" s="176"/>
      <c r="BO1344" s="158"/>
      <c r="BP1344" s="160"/>
      <c r="BQ1344" s="155"/>
      <c r="BR1344" s="164"/>
      <c r="BS1344" s="98"/>
      <c r="BT1344" s="98"/>
      <c r="BU1344" s="98"/>
      <c r="BV1344" s="164"/>
      <c r="BW1344" s="164"/>
      <c r="BX1344" s="164"/>
      <c r="BY1344" s="98"/>
      <c r="BZ1344" s="105"/>
      <c r="CA1344" s="159"/>
      <c r="CB1344" s="169"/>
      <c r="CC1344" s="107"/>
      <c r="CD1344" s="159"/>
      <c r="CE1344" s="169"/>
      <c r="CF1344" s="107"/>
      <c r="CG1344" s="241"/>
      <c r="CH1344" s="241"/>
      <c r="CI1344" s="241"/>
      <c r="CJ1344" s="241"/>
      <c r="CK1344" s="241"/>
      <c r="CL1344" s="241"/>
      <c r="CM1344" s="241"/>
      <c r="CN1344" s="241"/>
      <c r="CO1344" s="241"/>
      <c r="CP1344" s="160"/>
      <c r="CQ1344" s="241"/>
      <c r="CR1344" s="241"/>
      <c r="CS1344" s="166"/>
      <c r="CT1344" s="100"/>
      <c r="CU1344" s="158"/>
      <c r="CV1344" s="158"/>
      <c r="CW1344" s="159"/>
      <c r="CX1344" s="159"/>
      <c r="CY1344" s="162"/>
      <c r="CZ1344" s="162"/>
      <c r="DA1344" s="170"/>
      <c r="DB1344" s="184"/>
      <c r="DC1344" s="170"/>
      <c r="DZ1344" s="239"/>
      <c r="EA1344" s="158"/>
    </row>
    <row r="1345" spans="1:131" hidden="1" x14ac:dyDescent="0.2">
      <c r="A1345" s="261"/>
      <c r="B1345" s="164"/>
      <c r="C1345" s="201"/>
      <c r="D1345" s="108"/>
      <c r="E1345" s="108"/>
      <c r="F1345" s="164"/>
      <c r="G1345" s="98"/>
      <c r="H1345" s="105"/>
      <c r="I1345" s="164"/>
      <c r="J1345" s="98"/>
      <c r="K1345" s="98"/>
      <c r="L1345" s="164"/>
      <c r="M1345" s="164"/>
      <c r="N1345" s="164"/>
      <c r="O1345" s="138"/>
      <c r="P1345" s="105"/>
      <c r="Q1345" s="169"/>
      <c r="R1345" s="160"/>
      <c r="S1345" s="105"/>
      <c r="T1345" s="160"/>
      <c r="U1345" s="160"/>
      <c r="V1345" s="105"/>
      <c r="W1345" s="160"/>
      <c r="X1345" s="160"/>
      <c r="Y1345" s="105"/>
      <c r="Z1345" s="160"/>
      <c r="AA1345" s="160"/>
      <c r="AB1345" s="105"/>
      <c r="AC1345" s="160"/>
      <c r="AD1345" s="160"/>
      <c r="AE1345" s="103"/>
      <c r="AF1345" s="160"/>
      <c r="AG1345" s="264"/>
      <c r="AH1345" s="105"/>
      <c r="AI1345" s="245"/>
      <c r="AJ1345" s="169"/>
      <c r="BI1345" s="162"/>
      <c r="BJ1345" s="158"/>
      <c r="BK1345" s="162"/>
      <c r="BL1345" s="138"/>
      <c r="BM1345" s="160"/>
      <c r="BN1345" s="176"/>
      <c r="BO1345" s="158"/>
      <c r="BP1345" s="160"/>
      <c r="BQ1345" s="155"/>
      <c r="BR1345" s="164"/>
      <c r="BS1345" s="98"/>
      <c r="BT1345" s="98"/>
      <c r="BU1345" s="98"/>
      <c r="BV1345" s="164"/>
      <c r="BW1345" s="164"/>
      <c r="BX1345" s="164"/>
      <c r="BY1345" s="98"/>
      <c r="BZ1345" s="105"/>
      <c r="CA1345" s="159"/>
      <c r="CB1345" s="169"/>
      <c r="CC1345" s="107"/>
      <c r="CD1345" s="159"/>
      <c r="CE1345" s="169"/>
      <c r="CF1345" s="107"/>
      <c r="CG1345" s="241"/>
      <c r="CH1345" s="241"/>
      <c r="CI1345" s="241"/>
      <c r="CJ1345" s="241"/>
      <c r="CK1345" s="241"/>
      <c r="CL1345" s="241"/>
      <c r="CM1345" s="241"/>
      <c r="CN1345" s="241"/>
      <c r="CO1345" s="241"/>
      <c r="CP1345" s="160"/>
      <c r="CQ1345" s="241"/>
      <c r="CR1345" s="241"/>
      <c r="CS1345" s="166"/>
      <c r="CT1345" s="167"/>
      <c r="CU1345" s="158"/>
      <c r="CV1345" s="158"/>
      <c r="CW1345" s="159"/>
      <c r="CX1345" s="159"/>
      <c r="CY1345" s="162"/>
      <c r="CZ1345" s="162"/>
      <c r="DA1345" s="170"/>
      <c r="DB1345" s="184"/>
      <c r="DC1345" s="170"/>
      <c r="DZ1345" s="239"/>
      <c r="EA1345" s="158"/>
    </row>
    <row r="1346" spans="1:131" hidden="1" x14ac:dyDescent="0.2">
      <c r="A1346" s="261"/>
      <c r="B1346" s="164"/>
      <c r="C1346" s="201"/>
      <c r="D1346" s="164"/>
      <c r="E1346" s="164"/>
      <c r="F1346" s="164"/>
      <c r="G1346" s="98"/>
      <c r="H1346" s="105"/>
      <c r="I1346" s="164"/>
      <c r="J1346" s="98"/>
      <c r="K1346" s="98"/>
      <c r="L1346" s="164"/>
      <c r="M1346" s="164"/>
      <c r="N1346" s="164"/>
      <c r="O1346" s="138"/>
      <c r="P1346" s="105"/>
      <c r="Q1346" s="169"/>
      <c r="R1346" s="160"/>
      <c r="S1346" s="105"/>
      <c r="T1346" s="160"/>
      <c r="U1346" s="160"/>
      <c r="V1346" s="105"/>
      <c r="W1346" s="160"/>
      <c r="X1346" s="160"/>
      <c r="Y1346" s="105"/>
      <c r="Z1346" s="160"/>
      <c r="AA1346" s="160"/>
      <c r="AB1346" s="105"/>
      <c r="AC1346" s="160"/>
      <c r="AD1346" s="160"/>
      <c r="AE1346" s="103"/>
      <c r="AF1346" s="160"/>
      <c r="AG1346" s="264"/>
      <c r="AH1346" s="105"/>
      <c r="AI1346" s="245"/>
      <c r="AJ1346" s="173"/>
      <c r="BI1346" s="162"/>
      <c r="BJ1346" s="158"/>
      <c r="BK1346" s="162"/>
      <c r="BL1346" s="138"/>
      <c r="BM1346" s="160"/>
      <c r="BN1346" s="176"/>
      <c r="BO1346" s="158"/>
      <c r="BP1346" s="160"/>
      <c r="BQ1346" s="155"/>
      <c r="BR1346" s="164"/>
      <c r="BS1346" s="98"/>
      <c r="BT1346" s="98"/>
      <c r="BU1346" s="98"/>
      <c r="BV1346" s="164"/>
      <c r="BW1346" s="164"/>
      <c r="BX1346" s="164"/>
      <c r="BY1346" s="98"/>
      <c r="BZ1346" s="105"/>
      <c r="CA1346" s="159"/>
      <c r="CB1346" s="160"/>
      <c r="CC1346" s="171"/>
      <c r="CD1346" s="138"/>
      <c r="CE1346" s="160"/>
      <c r="CF1346" s="171"/>
      <c r="CG1346" s="241"/>
      <c r="CH1346" s="241"/>
      <c r="CI1346" s="241"/>
      <c r="CJ1346" s="241"/>
      <c r="CK1346" s="241"/>
      <c r="CL1346" s="241"/>
      <c r="CM1346" s="241"/>
      <c r="CN1346" s="241"/>
      <c r="CO1346" s="241"/>
      <c r="CP1346" s="160"/>
      <c r="CQ1346" s="241"/>
      <c r="CR1346" s="241"/>
      <c r="CS1346" s="166"/>
      <c r="CT1346" s="110"/>
      <c r="CU1346" s="158"/>
      <c r="CV1346" s="158"/>
      <c r="CW1346" s="138"/>
      <c r="CX1346" s="138"/>
      <c r="CY1346" s="162"/>
      <c r="CZ1346" s="162"/>
      <c r="DA1346" s="170"/>
      <c r="DB1346" s="184"/>
      <c r="DC1346" s="170"/>
      <c r="DZ1346" s="239"/>
      <c r="EA1346" s="158"/>
    </row>
    <row r="1347" spans="1:131" hidden="1" x14ac:dyDescent="0.2">
      <c r="A1347" s="261"/>
      <c r="B1347" s="164"/>
      <c r="C1347" s="201"/>
      <c r="D1347" s="164"/>
      <c r="E1347" s="164"/>
      <c r="F1347" s="164"/>
      <c r="G1347" s="98"/>
      <c r="H1347" s="105"/>
      <c r="I1347" s="164"/>
      <c r="J1347" s="98"/>
      <c r="K1347" s="98"/>
      <c r="L1347" s="164"/>
      <c r="M1347" s="164"/>
      <c r="N1347" s="164"/>
      <c r="O1347" s="138"/>
      <c r="P1347" s="105"/>
      <c r="Q1347" s="169"/>
      <c r="R1347" s="160"/>
      <c r="S1347" s="105"/>
      <c r="T1347" s="160"/>
      <c r="U1347" s="160"/>
      <c r="V1347" s="105"/>
      <c r="W1347" s="160"/>
      <c r="X1347" s="160"/>
      <c r="Y1347" s="105"/>
      <c r="Z1347" s="160"/>
      <c r="AA1347" s="160"/>
      <c r="AB1347" s="105"/>
      <c r="AC1347" s="160"/>
      <c r="AD1347" s="160"/>
      <c r="AE1347" s="103"/>
      <c r="AF1347" s="160"/>
      <c r="AG1347" s="160"/>
      <c r="AH1347" s="170"/>
      <c r="AI1347" s="160"/>
      <c r="AJ1347" s="160"/>
      <c r="AK1347" s="170"/>
      <c r="AL1347" s="160"/>
      <c r="AM1347" s="161"/>
      <c r="BI1347" s="158"/>
      <c r="BJ1347" s="163"/>
      <c r="BK1347" s="158"/>
      <c r="BL1347" s="138"/>
      <c r="BM1347" s="160"/>
      <c r="BN1347" s="176"/>
      <c r="BO1347" s="158"/>
      <c r="BP1347" s="160"/>
      <c r="BQ1347" s="155"/>
      <c r="BR1347" s="164"/>
      <c r="BS1347" s="98"/>
      <c r="BT1347" s="98"/>
      <c r="BU1347" s="98"/>
      <c r="BV1347" s="164"/>
      <c r="BW1347" s="164"/>
      <c r="BX1347" s="164"/>
      <c r="BY1347" s="98"/>
      <c r="BZ1347" s="105"/>
      <c r="CA1347" s="158"/>
      <c r="CB1347" s="160"/>
      <c r="CC1347" s="174"/>
      <c r="CD1347" s="158"/>
      <c r="CE1347" s="173"/>
      <c r="CF1347" s="174"/>
      <c r="CG1347" s="241"/>
      <c r="CH1347" s="241"/>
      <c r="CI1347" s="241"/>
      <c r="CJ1347" s="241"/>
      <c r="CK1347" s="241"/>
      <c r="CL1347" s="241"/>
      <c r="CM1347" s="241"/>
      <c r="CN1347" s="241"/>
      <c r="CO1347" s="241"/>
      <c r="CP1347" s="98"/>
      <c r="CQ1347" s="241"/>
      <c r="CR1347" s="241"/>
      <c r="CS1347" s="166"/>
      <c r="CT1347" s="168"/>
      <c r="CU1347" s="158"/>
      <c r="CV1347" s="158"/>
      <c r="CW1347" s="158"/>
      <c r="CX1347" s="158"/>
      <c r="CY1347" s="162"/>
      <c r="CZ1347" s="162"/>
      <c r="DA1347" s="170"/>
      <c r="DB1347" s="184"/>
      <c r="DC1347" s="170"/>
      <c r="DZ1347" s="159"/>
      <c r="EA1347" s="180"/>
    </row>
    <row r="1348" spans="1:131" hidden="1" x14ac:dyDescent="0.2">
      <c r="A1348" s="261"/>
      <c r="B1348" s="164"/>
      <c r="C1348" s="201"/>
      <c r="D1348" s="164"/>
      <c r="E1348" s="164"/>
      <c r="F1348" s="164"/>
      <c r="G1348" s="98"/>
      <c r="H1348" s="105"/>
      <c r="I1348" s="164"/>
      <c r="J1348" s="98"/>
      <c r="K1348" s="98"/>
      <c r="L1348" s="164"/>
      <c r="M1348" s="164"/>
      <c r="N1348" s="164"/>
      <c r="O1348" s="138"/>
      <c r="P1348" s="105"/>
      <c r="Q1348" s="169"/>
      <c r="R1348" s="160"/>
      <c r="S1348" s="105"/>
      <c r="T1348" s="160"/>
      <c r="U1348" s="160"/>
      <c r="V1348" s="105"/>
      <c r="W1348" s="160"/>
      <c r="X1348" s="160"/>
      <c r="Y1348" s="105"/>
      <c r="Z1348" s="160"/>
      <c r="AA1348" s="160"/>
      <c r="AB1348" s="105"/>
      <c r="AC1348" s="160"/>
      <c r="AD1348" s="160"/>
      <c r="AE1348" s="103"/>
      <c r="AF1348" s="160"/>
      <c r="AG1348" s="160"/>
      <c r="AH1348" s="170"/>
      <c r="AI1348" s="160"/>
      <c r="AJ1348" s="160"/>
      <c r="AK1348" s="170"/>
      <c r="AL1348" s="160"/>
      <c r="AM1348" s="161"/>
      <c r="BI1348" s="158"/>
      <c r="BJ1348" s="158"/>
      <c r="BK1348" s="158"/>
      <c r="BL1348" s="138"/>
      <c r="BM1348" s="160"/>
      <c r="BN1348" s="176"/>
      <c r="BO1348" s="158"/>
      <c r="BP1348" s="160"/>
      <c r="BQ1348" s="155"/>
      <c r="BR1348" s="164"/>
      <c r="BS1348" s="98"/>
      <c r="BT1348" s="98"/>
      <c r="BU1348" s="98"/>
      <c r="BV1348" s="164"/>
      <c r="BW1348" s="164"/>
      <c r="BX1348" s="164"/>
      <c r="BY1348" s="98"/>
      <c r="BZ1348" s="105"/>
      <c r="CA1348" s="138"/>
      <c r="CB1348" s="160"/>
      <c r="CC1348" s="171"/>
      <c r="CD1348" s="138"/>
      <c r="CE1348" s="160"/>
      <c r="CF1348" s="171"/>
      <c r="CG1348" s="241"/>
      <c r="CH1348" s="241"/>
      <c r="CI1348" s="241"/>
      <c r="CJ1348" s="241"/>
      <c r="CK1348" s="241"/>
      <c r="CL1348" s="241"/>
      <c r="CM1348" s="241"/>
      <c r="CN1348" s="241"/>
      <c r="CO1348" s="241"/>
      <c r="CP1348" s="98"/>
      <c r="CQ1348" s="241"/>
      <c r="CR1348" s="241"/>
      <c r="CS1348" s="186"/>
      <c r="CT1348" s="168"/>
      <c r="CU1348" s="158"/>
      <c r="CV1348" s="158"/>
      <c r="CW1348" s="138"/>
      <c r="CX1348" s="138"/>
      <c r="CY1348" s="162"/>
      <c r="CZ1348" s="162"/>
      <c r="DA1348" s="170"/>
      <c r="DB1348" s="184"/>
      <c r="DC1348" s="170"/>
      <c r="DZ1348" s="159"/>
      <c r="EA1348" s="180"/>
    </row>
    <row r="1349" spans="1:131" hidden="1" x14ac:dyDescent="0.2">
      <c r="A1349" s="222"/>
      <c r="B1349" s="164"/>
      <c r="C1349" s="213"/>
      <c r="D1349" s="222"/>
      <c r="E1349" s="213"/>
      <c r="F1349" s="213"/>
      <c r="G1349" s="213"/>
      <c r="H1349" s="228"/>
      <c r="I1349" s="213"/>
      <c r="J1349" s="213"/>
      <c r="K1349" s="213"/>
      <c r="L1349" s="213"/>
      <c r="M1349" s="213"/>
      <c r="N1349" s="213"/>
      <c r="O1349" s="159"/>
      <c r="P1349" s="164"/>
      <c r="Q1349" s="159"/>
      <c r="R1349" s="159"/>
      <c r="S1349" s="164"/>
      <c r="T1349" s="159"/>
      <c r="U1349" s="159"/>
      <c r="V1349" s="164"/>
      <c r="W1349" s="159"/>
      <c r="X1349" s="159"/>
      <c r="Y1349" s="164"/>
      <c r="Z1349" s="159"/>
      <c r="AA1349" s="159"/>
      <c r="AB1349" s="164"/>
      <c r="AC1349" s="159"/>
      <c r="AD1349" s="159"/>
      <c r="AE1349" s="164"/>
      <c r="AF1349" s="159"/>
      <c r="AG1349" s="159"/>
      <c r="BI1349" s="159"/>
      <c r="BJ1349" s="159"/>
      <c r="BK1349" s="159"/>
      <c r="BL1349" s="159"/>
      <c r="BM1349" s="159"/>
      <c r="BN1349" s="159"/>
      <c r="BO1349" s="159"/>
      <c r="BP1349" s="159"/>
      <c r="BQ1349" s="159"/>
      <c r="CS1349" s="151"/>
      <c r="CT1349" s="159"/>
      <c r="CU1349" s="159"/>
      <c r="CV1349" s="159"/>
      <c r="CY1349" s="159"/>
      <c r="CZ1349" s="159"/>
      <c r="DA1349" s="170"/>
      <c r="DB1349" s="184"/>
      <c r="DC1349" s="170"/>
      <c r="DZ1349" s="234"/>
      <c r="EA1349" s="108"/>
    </row>
    <row r="1350" spans="1:131" hidden="1" x14ac:dyDescent="0.2">
      <c r="A1350" s="222"/>
      <c r="B1350" s="164"/>
      <c r="C1350" s="213"/>
      <c r="D1350" s="222"/>
      <c r="E1350" s="213"/>
      <c r="F1350" s="213"/>
      <c r="G1350" s="213"/>
      <c r="H1350" s="228"/>
      <c r="I1350" s="213"/>
      <c r="J1350" s="213"/>
      <c r="K1350" s="213"/>
      <c r="L1350" s="213"/>
      <c r="M1350" s="213"/>
      <c r="N1350" s="213"/>
      <c r="O1350" s="159"/>
      <c r="P1350" s="164"/>
      <c r="Q1350" s="159"/>
      <c r="R1350" s="159"/>
      <c r="S1350" s="164"/>
      <c r="T1350" s="159"/>
      <c r="U1350" s="159"/>
      <c r="V1350" s="164"/>
      <c r="W1350" s="159"/>
      <c r="X1350" s="159"/>
      <c r="Y1350" s="164"/>
      <c r="Z1350" s="159"/>
      <c r="AA1350" s="159"/>
      <c r="AB1350" s="164"/>
      <c r="AC1350" s="159"/>
      <c r="AD1350" s="159"/>
      <c r="AE1350" s="164"/>
      <c r="AF1350" s="159"/>
      <c r="AG1350" s="159"/>
      <c r="BI1350" s="159"/>
      <c r="BJ1350" s="159"/>
      <c r="BK1350" s="159"/>
      <c r="BL1350" s="159"/>
      <c r="BM1350" s="159"/>
      <c r="BN1350" s="159"/>
      <c r="BO1350" s="159"/>
      <c r="BP1350" s="159"/>
      <c r="BQ1350" s="159"/>
      <c r="CS1350" s="151"/>
      <c r="CT1350" s="159"/>
      <c r="CU1350" s="159"/>
      <c r="CV1350" s="159"/>
      <c r="CY1350" s="159"/>
      <c r="CZ1350" s="159"/>
      <c r="DA1350" s="170"/>
      <c r="DB1350" s="184"/>
      <c r="DC1350" s="170"/>
      <c r="DZ1350" s="234"/>
      <c r="EA1350" s="108"/>
    </row>
    <row r="1351" spans="1:131" hidden="1" x14ac:dyDescent="0.2">
      <c r="A1351" s="222"/>
      <c r="B1351" s="164"/>
      <c r="C1351" s="213"/>
      <c r="D1351" s="222"/>
      <c r="E1351" s="213"/>
      <c r="F1351" s="213"/>
      <c r="G1351" s="213"/>
      <c r="H1351" s="228"/>
      <c r="I1351" s="213"/>
      <c r="J1351" s="213"/>
      <c r="K1351" s="213"/>
      <c r="L1351" s="213"/>
      <c r="M1351" s="213"/>
      <c r="N1351" s="213"/>
      <c r="O1351" s="159"/>
      <c r="P1351" s="164"/>
      <c r="Q1351" s="159"/>
      <c r="R1351" s="159"/>
      <c r="S1351" s="164"/>
      <c r="T1351" s="159"/>
      <c r="U1351" s="159"/>
      <c r="V1351" s="164"/>
      <c r="W1351" s="159"/>
      <c r="X1351" s="159"/>
      <c r="Y1351" s="164"/>
      <c r="Z1351" s="159"/>
      <c r="AA1351" s="159"/>
      <c r="AB1351" s="164"/>
      <c r="AC1351" s="159"/>
      <c r="AD1351" s="159"/>
      <c r="AE1351" s="164"/>
      <c r="AF1351" s="159"/>
      <c r="AG1351" s="159"/>
      <c r="BI1351" s="159"/>
      <c r="BJ1351" s="159"/>
      <c r="BK1351" s="159"/>
      <c r="BL1351" s="159"/>
      <c r="BM1351" s="159"/>
      <c r="BN1351" s="159"/>
      <c r="BO1351" s="159"/>
      <c r="BP1351" s="159"/>
      <c r="BQ1351" s="159"/>
      <c r="CS1351" s="151"/>
      <c r="CT1351" s="159"/>
      <c r="CU1351" s="159"/>
      <c r="CV1351" s="159"/>
      <c r="CY1351" s="159"/>
      <c r="CZ1351" s="159"/>
      <c r="DA1351" s="170"/>
      <c r="DB1351" s="184"/>
      <c r="DC1351" s="170"/>
      <c r="DZ1351" s="234"/>
      <c r="EA1351" s="108"/>
    </row>
    <row r="1352" spans="1:131" hidden="1" x14ac:dyDescent="0.2">
      <c r="A1352" s="222"/>
      <c r="B1352" s="164"/>
      <c r="C1352" s="213"/>
      <c r="D1352" s="222"/>
      <c r="E1352" s="213"/>
      <c r="F1352" s="213"/>
      <c r="G1352" s="213"/>
      <c r="H1352" s="228"/>
      <c r="I1352" s="213"/>
      <c r="J1352" s="213"/>
      <c r="K1352" s="213"/>
      <c r="L1352" s="213"/>
      <c r="M1352" s="213"/>
      <c r="N1352" s="213"/>
      <c r="O1352" s="159"/>
      <c r="P1352" s="164"/>
      <c r="Q1352" s="159"/>
      <c r="R1352" s="159"/>
      <c r="S1352" s="164"/>
      <c r="T1352" s="159"/>
      <c r="U1352" s="159"/>
      <c r="V1352" s="164"/>
      <c r="W1352" s="159"/>
      <c r="X1352" s="159"/>
      <c r="Y1352" s="164"/>
      <c r="Z1352" s="159"/>
      <c r="AA1352" s="159"/>
      <c r="AB1352" s="164"/>
      <c r="AC1352" s="159"/>
      <c r="AD1352" s="159"/>
      <c r="AE1352" s="164"/>
      <c r="AF1352" s="159"/>
      <c r="AG1352" s="159"/>
      <c r="BI1352" s="159"/>
      <c r="BJ1352" s="159"/>
      <c r="BK1352" s="159"/>
      <c r="BL1352" s="159"/>
      <c r="BM1352" s="159"/>
      <c r="BN1352" s="159"/>
      <c r="BO1352" s="159"/>
      <c r="BP1352" s="159"/>
      <c r="BQ1352" s="159"/>
      <c r="CS1352" s="151"/>
      <c r="CT1352" s="159"/>
      <c r="CU1352" s="159"/>
      <c r="CV1352" s="159"/>
      <c r="CY1352" s="159"/>
      <c r="CZ1352" s="159"/>
      <c r="DA1352" s="170"/>
      <c r="DB1352" s="184"/>
      <c r="DC1352" s="170"/>
      <c r="DZ1352" s="234"/>
      <c r="EA1352" s="108"/>
    </row>
    <row r="1353" spans="1:131" hidden="1" x14ac:dyDescent="0.2">
      <c r="A1353" s="222"/>
      <c r="B1353" s="164"/>
      <c r="C1353" s="213"/>
      <c r="D1353" s="222"/>
      <c r="E1353" s="213"/>
      <c r="F1353" s="213"/>
      <c r="G1353" s="213"/>
      <c r="H1353" s="228"/>
      <c r="I1353" s="213"/>
      <c r="J1353" s="213"/>
      <c r="K1353" s="213"/>
      <c r="L1353" s="213"/>
      <c r="M1353" s="213"/>
      <c r="N1353" s="213"/>
      <c r="O1353" s="159"/>
      <c r="P1353" s="164"/>
      <c r="Q1353" s="159"/>
      <c r="R1353" s="159"/>
      <c r="S1353" s="164"/>
      <c r="T1353" s="159"/>
      <c r="U1353" s="159"/>
      <c r="V1353" s="164"/>
      <c r="W1353" s="159"/>
      <c r="X1353" s="159"/>
      <c r="Y1353" s="164"/>
      <c r="Z1353" s="159"/>
      <c r="AA1353" s="159"/>
      <c r="AB1353" s="164"/>
      <c r="AC1353" s="159"/>
      <c r="AD1353" s="159"/>
      <c r="AE1353" s="164"/>
      <c r="AF1353" s="159"/>
      <c r="AG1353" s="159"/>
      <c r="BI1353" s="159"/>
      <c r="BJ1353" s="159"/>
      <c r="BK1353" s="159"/>
      <c r="BL1353" s="159"/>
      <c r="BM1353" s="159"/>
      <c r="BN1353" s="159"/>
      <c r="BO1353" s="159"/>
      <c r="BP1353" s="159"/>
      <c r="BQ1353" s="159"/>
      <c r="CS1353" s="151"/>
      <c r="CT1353" s="159"/>
      <c r="CU1353" s="159"/>
      <c r="CV1353" s="159"/>
      <c r="CY1353" s="159"/>
      <c r="CZ1353" s="159"/>
      <c r="DA1353" s="170"/>
      <c r="DB1353" s="184"/>
      <c r="DC1353" s="170"/>
      <c r="DZ1353" s="234"/>
      <c r="EA1353" s="108"/>
    </row>
    <row r="1354" spans="1:131" hidden="1" x14ac:dyDescent="0.2">
      <c r="A1354" s="222"/>
      <c r="B1354" s="164"/>
      <c r="C1354" s="213"/>
      <c r="D1354" s="222"/>
      <c r="E1354" s="213"/>
      <c r="F1354" s="213"/>
      <c r="G1354" s="213"/>
      <c r="H1354" s="228"/>
      <c r="I1354" s="213"/>
      <c r="J1354" s="213"/>
      <c r="K1354" s="213"/>
      <c r="L1354" s="213"/>
      <c r="M1354" s="213"/>
      <c r="N1354" s="213"/>
      <c r="O1354" s="159"/>
      <c r="P1354" s="164"/>
      <c r="Q1354" s="159"/>
      <c r="R1354" s="159"/>
      <c r="S1354" s="164"/>
      <c r="T1354" s="159"/>
      <c r="U1354" s="159"/>
      <c r="V1354" s="164"/>
      <c r="W1354" s="159"/>
      <c r="X1354" s="159"/>
      <c r="Y1354" s="164"/>
      <c r="Z1354" s="159"/>
      <c r="AA1354" s="159"/>
      <c r="AB1354" s="164"/>
      <c r="AC1354" s="159"/>
      <c r="AD1354" s="159"/>
      <c r="AE1354" s="164"/>
      <c r="AF1354" s="159"/>
      <c r="AG1354" s="159"/>
      <c r="BI1354" s="159"/>
      <c r="BJ1354" s="159"/>
      <c r="BK1354" s="159"/>
      <c r="BL1354" s="159"/>
      <c r="BM1354" s="159"/>
      <c r="BN1354" s="159"/>
      <c r="BO1354" s="159"/>
      <c r="BP1354" s="159"/>
      <c r="BQ1354" s="159"/>
      <c r="CS1354" s="151"/>
      <c r="CT1354" s="159"/>
      <c r="CU1354" s="159"/>
      <c r="CV1354" s="159"/>
      <c r="CY1354" s="159"/>
      <c r="CZ1354" s="159"/>
      <c r="DA1354" s="170"/>
      <c r="DB1354" s="184"/>
      <c r="DC1354" s="170"/>
      <c r="DZ1354" s="234"/>
      <c r="EA1354" s="108"/>
    </row>
    <row r="1355" spans="1:131" hidden="1" x14ac:dyDescent="0.2">
      <c r="A1355" s="222"/>
      <c r="B1355" s="164"/>
      <c r="C1355" s="213"/>
      <c r="D1355" s="222"/>
      <c r="E1355" s="213"/>
      <c r="F1355" s="213"/>
      <c r="G1355" s="213"/>
      <c r="H1355" s="228"/>
      <c r="I1355" s="213"/>
      <c r="J1355" s="213"/>
      <c r="K1355" s="213"/>
      <c r="L1355" s="213"/>
      <c r="M1355" s="213"/>
      <c r="N1355" s="213"/>
      <c r="O1355" s="159"/>
      <c r="P1355" s="164"/>
      <c r="Q1355" s="159"/>
      <c r="R1355" s="159"/>
      <c r="S1355" s="164"/>
      <c r="T1355" s="159"/>
      <c r="U1355" s="159"/>
      <c r="V1355" s="164"/>
      <c r="W1355" s="159"/>
      <c r="X1355" s="159"/>
      <c r="Y1355" s="164"/>
      <c r="Z1355" s="159"/>
      <c r="AA1355" s="159"/>
      <c r="AB1355" s="164"/>
      <c r="AC1355" s="159"/>
      <c r="AD1355" s="159"/>
      <c r="AE1355" s="164"/>
      <c r="AF1355" s="159"/>
      <c r="AG1355" s="159"/>
      <c r="BI1355" s="159"/>
      <c r="BJ1355" s="159"/>
      <c r="BK1355" s="159"/>
      <c r="BL1355" s="159"/>
      <c r="BM1355" s="159"/>
      <c r="BN1355" s="159"/>
      <c r="BO1355" s="159"/>
      <c r="BP1355" s="159"/>
      <c r="BQ1355" s="159"/>
      <c r="CS1355" s="151"/>
      <c r="CT1355" s="159"/>
      <c r="CU1355" s="159"/>
      <c r="CV1355" s="159"/>
      <c r="CY1355" s="159"/>
      <c r="CZ1355" s="159"/>
      <c r="DA1355" s="170"/>
      <c r="DB1355" s="184"/>
      <c r="DC1355" s="170"/>
      <c r="DZ1355" s="234"/>
      <c r="EA1355" s="108"/>
    </row>
    <row r="1356" spans="1:131" hidden="1" x14ac:dyDescent="0.2">
      <c r="A1356" s="222"/>
      <c r="B1356" s="164"/>
      <c r="C1356" s="213"/>
      <c r="D1356" s="222"/>
      <c r="E1356" s="213"/>
      <c r="F1356" s="213"/>
      <c r="G1356" s="213"/>
      <c r="H1356" s="228"/>
      <c r="I1356" s="213"/>
      <c r="J1356" s="213"/>
      <c r="K1356" s="213"/>
      <c r="L1356" s="213"/>
      <c r="M1356" s="213"/>
      <c r="N1356" s="213"/>
      <c r="O1356" s="159"/>
      <c r="P1356" s="164"/>
      <c r="Q1356" s="159"/>
      <c r="R1356" s="159"/>
      <c r="S1356" s="164"/>
      <c r="T1356" s="159"/>
      <c r="U1356" s="159"/>
      <c r="V1356" s="164"/>
      <c r="W1356" s="159"/>
      <c r="X1356" s="159"/>
      <c r="Y1356" s="164"/>
      <c r="Z1356" s="159"/>
      <c r="AA1356" s="159"/>
      <c r="AB1356" s="164"/>
      <c r="AC1356" s="159"/>
      <c r="AD1356" s="159"/>
      <c r="AE1356" s="164"/>
      <c r="AF1356" s="159"/>
      <c r="AG1356" s="159"/>
      <c r="BI1356" s="159"/>
      <c r="BJ1356" s="159"/>
      <c r="BK1356" s="159"/>
      <c r="BL1356" s="159"/>
      <c r="BM1356" s="159"/>
      <c r="BN1356" s="159"/>
      <c r="BO1356" s="159"/>
      <c r="BP1356" s="159"/>
      <c r="BQ1356" s="159"/>
      <c r="CS1356" s="151"/>
      <c r="CT1356" s="159"/>
      <c r="CU1356" s="159"/>
      <c r="CV1356" s="159"/>
      <c r="CY1356" s="159"/>
      <c r="CZ1356" s="159"/>
      <c r="DA1356" s="170"/>
      <c r="DB1356" s="184"/>
      <c r="DC1356" s="170"/>
      <c r="DZ1356" s="234"/>
      <c r="EA1356" s="108"/>
    </row>
    <row r="1357" spans="1:131" hidden="1" x14ac:dyDescent="0.2">
      <c r="A1357" s="222"/>
      <c r="B1357" s="164"/>
      <c r="C1357" s="213"/>
      <c r="D1357" s="222"/>
      <c r="E1357" s="213"/>
      <c r="F1357" s="213"/>
      <c r="G1357" s="213"/>
      <c r="H1357" s="228"/>
      <c r="I1357" s="213"/>
      <c r="J1357" s="213"/>
      <c r="K1357" s="213"/>
      <c r="L1357" s="213"/>
      <c r="M1357" s="213"/>
      <c r="N1357" s="213"/>
      <c r="O1357" s="159"/>
      <c r="P1357" s="164"/>
      <c r="Q1357" s="159"/>
      <c r="R1357" s="159"/>
      <c r="S1357" s="164"/>
      <c r="T1357" s="159"/>
      <c r="U1357" s="159"/>
      <c r="V1357" s="164"/>
      <c r="W1357" s="159"/>
      <c r="X1357" s="159"/>
      <c r="Y1357" s="164"/>
      <c r="Z1357" s="159"/>
      <c r="AA1357" s="159"/>
      <c r="AB1357" s="164"/>
      <c r="AC1357" s="159"/>
      <c r="AD1357" s="159"/>
      <c r="AE1357" s="164"/>
      <c r="AF1357" s="159"/>
      <c r="AG1357" s="159"/>
      <c r="BI1357" s="159"/>
      <c r="BJ1357" s="159"/>
      <c r="BK1357" s="159"/>
      <c r="BL1357" s="159"/>
      <c r="BM1357" s="159"/>
      <c r="BN1357" s="159"/>
      <c r="BO1357" s="159"/>
      <c r="BP1357" s="159"/>
      <c r="BQ1357" s="159"/>
      <c r="CS1357" s="151"/>
      <c r="CT1357" s="159"/>
      <c r="CU1357" s="159"/>
      <c r="CV1357" s="159"/>
      <c r="CY1357" s="159"/>
      <c r="CZ1357" s="159"/>
      <c r="DA1357" s="170"/>
      <c r="DB1357" s="184"/>
      <c r="DC1357" s="170"/>
      <c r="DZ1357" s="234"/>
      <c r="EA1357" s="108"/>
    </row>
    <row r="1358" spans="1:131" hidden="1" x14ac:dyDescent="0.2">
      <c r="A1358" s="222"/>
      <c r="B1358" s="164"/>
      <c r="C1358" s="213"/>
      <c r="D1358" s="222"/>
      <c r="E1358" s="213"/>
      <c r="F1358" s="213"/>
      <c r="G1358" s="213"/>
      <c r="H1358" s="228"/>
      <c r="I1358" s="213"/>
      <c r="J1358" s="213"/>
      <c r="K1358" s="213"/>
      <c r="L1358" s="213"/>
      <c r="M1358" s="213"/>
      <c r="N1358" s="213"/>
      <c r="O1358" s="159"/>
      <c r="P1358" s="164"/>
      <c r="Q1358" s="159"/>
      <c r="R1358" s="159"/>
      <c r="S1358" s="164"/>
      <c r="T1358" s="159"/>
      <c r="U1358" s="159"/>
      <c r="V1358" s="164"/>
      <c r="W1358" s="159"/>
      <c r="X1358" s="159"/>
      <c r="Y1358" s="164"/>
      <c r="Z1358" s="159"/>
      <c r="AA1358" s="159"/>
      <c r="AB1358" s="164"/>
      <c r="AC1358" s="159"/>
      <c r="AD1358" s="159"/>
      <c r="AE1358" s="164"/>
      <c r="AF1358" s="159"/>
      <c r="AG1358" s="159"/>
      <c r="BI1358" s="159"/>
      <c r="BJ1358" s="159"/>
      <c r="BK1358" s="159"/>
      <c r="BL1358" s="159"/>
      <c r="BM1358" s="159"/>
      <c r="BN1358" s="159"/>
      <c r="BO1358" s="159"/>
      <c r="BP1358" s="159"/>
      <c r="BQ1358" s="159"/>
      <c r="CS1358" s="151"/>
      <c r="CT1358" s="159"/>
      <c r="CU1358" s="159"/>
      <c r="CV1358" s="159"/>
      <c r="CY1358" s="159"/>
      <c r="CZ1358" s="159"/>
      <c r="DA1358" s="170"/>
      <c r="DB1358" s="184"/>
      <c r="DC1358" s="170"/>
      <c r="DZ1358" s="234"/>
      <c r="EA1358" s="108"/>
    </row>
    <row r="1359" spans="1:131" hidden="1" x14ac:dyDescent="0.2">
      <c r="A1359" s="222"/>
      <c r="B1359" s="164"/>
      <c r="C1359" s="213"/>
      <c r="D1359" s="222"/>
      <c r="E1359" s="213"/>
      <c r="F1359" s="213"/>
      <c r="G1359" s="213"/>
      <c r="H1359" s="228"/>
      <c r="I1359" s="213"/>
      <c r="J1359" s="213"/>
      <c r="K1359" s="213"/>
      <c r="L1359" s="213"/>
      <c r="M1359" s="213"/>
      <c r="N1359" s="213"/>
      <c r="O1359" s="159"/>
      <c r="P1359" s="164"/>
      <c r="Q1359" s="159"/>
      <c r="R1359" s="159"/>
      <c r="S1359" s="164"/>
      <c r="T1359" s="159"/>
      <c r="U1359" s="159"/>
      <c r="V1359" s="164"/>
      <c r="W1359" s="159"/>
      <c r="X1359" s="159"/>
      <c r="Y1359" s="164"/>
      <c r="Z1359" s="159"/>
      <c r="AA1359" s="159"/>
      <c r="AB1359" s="164"/>
      <c r="AC1359" s="159"/>
      <c r="AD1359" s="159"/>
      <c r="AE1359" s="164"/>
      <c r="AF1359" s="159"/>
      <c r="AG1359" s="159"/>
      <c r="BI1359" s="159"/>
      <c r="BJ1359" s="159"/>
      <c r="BK1359" s="159"/>
      <c r="BL1359" s="159"/>
      <c r="BM1359" s="159"/>
      <c r="BN1359" s="159"/>
      <c r="BO1359" s="159"/>
      <c r="BP1359" s="159"/>
      <c r="BQ1359" s="159"/>
      <c r="CS1359" s="151"/>
      <c r="CT1359" s="159"/>
      <c r="CU1359" s="159"/>
      <c r="CV1359" s="159"/>
      <c r="CY1359" s="159"/>
      <c r="CZ1359" s="159"/>
      <c r="DA1359" s="170"/>
      <c r="DB1359" s="184"/>
      <c r="DC1359" s="170"/>
      <c r="DZ1359" s="234"/>
      <c r="EA1359" s="108"/>
    </row>
    <row r="1360" spans="1:131" hidden="1" x14ac:dyDescent="0.2">
      <c r="A1360" s="222"/>
      <c r="B1360" s="164"/>
      <c r="C1360" s="213"/>
      <c r="D1360" s="222"/>
      <c r="E1360" s="213"/>
      <c r="F1360" s="213"/>
      <c r="G1360" s="213"/>
      <c r="H1360" s="228"/>
      <c r="I1360" s="213"/>
      <c r="J1360" s="213"/>
      <c r="K1360" s="213"/>
      <c r="L1360" s="213"/>
      <c r="M1360" s="213"/>
      <c r="N1360" s="213"/>
      <c r="O1360" s="159"/>
      <c r="P1360" s="164"/>
      <c r="Q1360" s="159"/>
      <c r="R1360" s="159"/>
      <c r="S1360" s="164"/>
      <c r="T1360" s="159"/>
      <c r="U1360" s="159"/>
      <c r="V1360" s="164"/>
      <c r="W1360" s="159"/>
      <c r="X1360" s="159"/>
      <c r="Y1360" s="164"/>
      <c r="Z1360" s="159"/>
      <c r="AA1360" s="159"/>
      <c r="AB1360" s="164"/>
      <c r="AC1360" s="159"/>
      <c r="AD1360" s="159"/>
      <c r="AE1360" s="164"/>
      <c r="AF1360" s="159"/>
      <c r="AG1360" s="159"/>
      <c r="BI1360" s="159"/>
      <c r="BJ1360" s="159"/>
      <c r="BK1360" s="159"/>
      <c r="BL1360" s="159"/>
      <c r="BM1360" s="159"/>
      <c r="BN1360" s="159"/>
      <c r="BO1360" s="159"/>
      <c r="BP1360" s="159"/>
      <c r="BQ1360" s="159"/>
      <c r="CS1360" s="151"/>
      <c r="CT1360" s="159"/>
      <c r="CU1360" s="159"/>
      <c r="CV1360" s="159"/>
      <c r="CY1360" s="159"/>
      <c r="CZ1360" s="159"/>
      <c r="DA1360" s="170"/>
      <c r="DB1360" s="184"/>
      <c r="DC1360" s="170"/>
      <c r="DZ1360" s="234"/>
      <c r="EA1360" s="108"/>
    </row>
    <row r="1361" spans="1:131" hidden="1" x14ac:dyDescent="0.2">
      <c r="A1361" s="222"/>
      <c r="B1361" s="164"/>
      <c r="C1361" s="213"/>
      <c r="D1361" s="222"/>
      <c r="E1361" s="213"/>
      <c r="F1361" s="213"/>
      <c r="G1361" s="213"/>
      <c r="H1361" s="228"/>
      <c r="I1361" s="213"/>
      <c r="J1361" s="213"/>
      <c r="K1361" s="213"/>
      <c r="L1361" s="213"/>
      <c r="M1361" s="213"/>
      <c r="N1361" s="213"/>
      <c r="O1361" s="159"/>
      <c r="P1361" s="164"/>
      <c r="Q1361" s="159"/>
      <c r="R1361" s="159"/>
      <c r="S1361" s="164"/>
      <c r="T1361" s="159"/>
      <c r="U1361" s="159"/>
      <c r="V1361" s="164"/>
      <c r="W1361" s="159"/>
      <c r="X1361" s="159"/>
      <c r="Y1361" s="164"/>
      <c r="Z1361" s="159"/>
      <c r="AA1361" s="159"/>
      <c r="AB1361" s="164"/>
      <c r="AC1361" s="159"/>
      <c r="AD1361" s="159"/>
      <c r="AE1361" s="164"/>
      <c r="AF1361" s="159"/>
      <c r="AG1361" s="159"/>
      <c r="BI1361" s="159"/>
      <c r="BJ1361" s="159"/>
      <c r="BK1361" s="159"/>
      <c r="BL1361" s="159"/>
      <c r="BM1361" s="159"/>
      <c r="BN1361" s="159"/>
      <c r="BO1361" s="159"/>
      <c r="BP1361" s="159"/>
      <c r="BQ1361" s="159"/>
      <c r="CS1361" s="151"/>
      <c r="CT1361" s="159"/>
      <c r="CU1361" s="159"/>
      <c r="CV1361" s="159"/>
      <c r="CY1361" s="159"/>
      <c r="CZ1361" s="159"/>
      <c r="DA1361" s="170"/>
      <c r="DB1361" s="184"/>
      <c r="DC1361" s="170"/>
      <c r="DZ1361" s="234"/>
      <c r="EA1361" s="108"/>
    </row>
    <row r="1362" spans="1:131" hidden="1" x14ac:dyDescent="0.2">
      <c r="A1362" s="222"/>
      <c r="B1362" s="164"/>
      <c r="C1362" s="213"/>
      <c r="D1362" s="222"/>
      <c r="E1362" s="213"/>
      <c r="F1362" s="213"/>
      <c r="G1362" s="213"/>
      <c r="H1362" s="228"/>
      <c r="I1362" s="213"/>
      <c r="J1362" s="213"/>
      <c r="K1362" s="213"/>
      <c r="L1362" s="213"/>
      <c r="M1362" s="213"/>
      <c r="N1362" s="213"/>
      <c r="O1362" s="159"/>
      <c r="P1362" s="164"/>
      <c r="Q1362" s="159"/>
      <c r="R1362" s="159"/>
      <c r="S1362" s="164"/>
      <c r="T1362" s="159"/>
      <c r="U1362" s="159"/>
      <c r="V1362" s="164"/>
      <c r="W1362" s="159"/>
      <c r="X1362" s="159"/>
      <c r="Y1362" s="164"/>
      <c r="Z1362" s="159"/>
      <c r="AA1362" s="159"/>
      <c r="AB1362" s="164"/>
      <c r="AC1362" s="159"/>
      <c r="AD1362" s="159"/>
      <c r="AE1362" s="164"/>
      <c r="AF1362" s="159"/>
      <c r="AG1362" s="159"/>
      <c r="BI1362" s="159"/>
      <c r="BJ1362" s="159"/>
      <c r="BK1362" s="159"/>
      <c r="BL1362" s="159"/>
      <c r="BM1362" s="159"/>
      <c r="BN1362" s="159"/>
      <c r="BO1362" s="159"/>
      <c r="BP1362" s="159"/>
      <c r="BQ1362" s="159"/>
      <c r="CS1362" s="151"/>
      <c r="CT1362" s="159"/>
      <c r="CU1362" s="159"/>
      <c r="CV1362" s="159"/>
      <c r="CY1362" s="159"/>
      <c r="CZ1362" s="159"/>
      <c r="DA1362" s="170"/>
      <c r="DB1362" s="184"/>
      <c r="DC1362" s="170"/>
      <c r="DZ1362" s="234"/>
      <c r="EA1362" s="108"/>
    </row>
    <row r="1363" spans="1:131" hidden="1" x14ac:dyDescent="0.2">
      <c r="A1363" s="222"/>
      <c r="B1363" s="164"/>
      <c r="C1363" s="213"/>
      <c r="D1363" s="222"/>
      <c r="E1363" s="213"/>
      <c r="F1363" s="213"/>
      <c r="G1363" s="213"/>
      <c r="H1363" s="228"/>
      <c r="I1363" s="213"/>
      <c r="J1363" s="213"/>
      <c r="K1363" s="213"/>
      <c r="L1363" s="213"/>
      <c r="M1363" s="213"/>
      <c r="N1363" s="213"/>
      <c r="O1363" s="159"/>
      <c r="P1363" s="164"/>
      <c r="Q1363" s="159"/>
      <c r="R1363" s="159"/>
      <c r="S1363" s="164"/>
      <c r="T1363" s="159"/>
      <c r="U1363" s="159"/>
      <c r="V1363" s="164"/>
      <c r="W1363" s="159"/>
      <c r="X1363" s="159"/>
      <c r="Y1363" s="164"/>
      <c r="Z1363" s="159"/>
      <c r="AA1363" s="159"/>
      <c r="AB1363" s="164"/>
      <c r="AC1363" s="159"/>
      <c r="AD1363" s="159"/>
      <c r="AE1363" s="164"/>
      <c r="AF1363" s="159"/>
      <c r="AG1363" s="159"/>
      <c r="BI1363" s="159"/>
      <c r="BJ1363" s="159"/>
      <c r="BK1363" s="159"/>
      <c r="BL1363" s="159"/>
      <c r="BM1363" s="159"/>
      <c r="BN1363" s="159"/>
      <c r="BO1363" s="159"/>
      <c r="BP1363" s="159"/>
      <c r="BQ1363" s="159"/>
      <c r="CS1363" s="151"/>
      <c r="CT1363" s="159"/>
      <c r="CU1363" s="159"/>
      <c r="CV1363" s="159"/>
      <c r="CY1363" s="159"/>
      <c r="CZ1363" s="159"/>
      <c r="DA1363" s="170"/>
      <c r="DB1363" s="184"/>
      <c r="DC1363" s="170"/>
      <c r="DZ1363" s="234"/>
      <c r="EA1363" s="108"/>
    </row>
    <row r="1364" spans="1:131" hidden="1" x14ac:dyDescent="0.2">
      <c r="A1364" s="222"/>
      <c r="B1364" s="164"/>
      <c r="C1364" s="213"/>
      <c r="D1364" s="222"/>
      <c r="E1364" s="213"/>
      <c r="F1364" s="213"/>
      <c r="G1364" s="213"/>
      <c r="H1364" s="228"/>
      <c r="I1364" s="213"/>
      <c r="J1364" s="213"/>
      <c r="K1364" s="213"/>
      <c r="L1364" s="213"/>
      <c r="M1364" s="213"/>
      <c r="N1364" s="213"/>
      <c r="O1364" s="159"/>
      <c r="P1364" s="164"/>
      <c r="Q1364" s="159"/>
      <c r="R1364" s="159"/>
      <c r="S1364" s="164"/>
      <c r="T1364" s="159"/>
      <c r="U1364" s="159"/>
      <c r="V1364" s="164"/>
      <c r="W1364" s="159"/>
      <c r="X1364" s="159"/>
      <c r="Y1364" s="164"/>
      <c r="Z1364" s="159"/>
      <c r="AA1364" s="159"/>
      <c r="AB1364" s="164"/>
      <c r="AC1364" s="159"/>
      <c r="AD1364" s="159"/>
      <c r="AE1364" s="164"/>
      <c r="AF1364" s="159"/>
      <c r="AG1364" s="159"/>
      <c r="BI1364" s="159"/>
      <c r="BJ1364" s="159"/>
      <c r="BK1364" s="159"/>
      <c r="BL1364" s="159"/>
      <c r="BM1364" s="159"/>
      <c r="BN1364" s="159"/>
      <c r="BO1364" s="159"/>
      <c r="BP1364" s="159"/>
      <c r="BQ1364" s="159"/>
      <c r="CS1364" s="151"/>
      <c r="CT1364" s="159"/>
      <c r="CU1364" s="159"/>
      <c r="CV1364" s="159"/>
      <c r="CY1364" s="159"/>
      <c r="CZ1364" s="159"/>
      <c r="DA1364" s="170"/>
      <c r="DB1364" s="184"/>
      <c r="DC1364" s="170"/>
      <c r="DZ1364" s="234"/>
      <c r="EA1364" s="108"/>
    </row>
    <row r="1365" spans="1:131" hidden="1" x14ac:dyDescent="0.2">
      <c r="A1365" s="222"/>
      <c r="B1365" s="164"/>
      <c r="C1365" s="213"/>
      <c r="D1365" s="222"/>
      <c r="E1365" s="213"/>
      <c r="F1365" s="213"/>
      <c r="G1365" s="213"/>
      <c r="H1365" s="228"/>
      <c r="I1365" s="213"/>
      <c r="J1365" s="213"/>
      <c r="K1365" s="213"/>
      <c r="L1365" s="213"/>
      <c r="M1365" s="213"/>
      <c r="N1365" s="213"/>
      <c r="O1365" s="159"/>
      <c r="P1365" s="164"/>
      <c r="Q1365" s="159"/>
      <c r="R1365" s="159"/>
      <c r="S1365" s="164"/>
      <c r="T1365" s="159"/>
      <c r="U1365" s="159"/>
      <c r="V1365" s="164"/>
      <c r="W1365" s="159"/>
      <c r="X1365" s="159"/>
      <c r="Y1365" s="164"/>
      <c r="Z1365" s="159"/>
      <c r="AA1365" s="159"/>
      <c r="AB1365" s="164"/>
      <c r="AC1365" s="159"/>
      <c r="AD1365" s="159"/>
      <c r="AE1365" s="164"/>
      <c r="AF1365" s="159"/>
      <c r="AG1365" s="159"/>
      <c r="BI1365" s="159"/>
      <c r="BJ1365" s="159"/>
      <c r="BK1365" s="159"/>
      <c r="BL1365" s="159"/>
      <c r="BM1365" s="159"/>
      <c r="BN1365" s="159"/>
      <c r="BO1365" s="159"/>
      <c r="BP1365" s="159"/>
      <c r="BQ1365" s="159"/>
      <c r="CS1365" s="151"/>
      <c r="CT1365" s="159"/>
      <c r="CU1365" s="159"/>
      <c r="CV1365" s="159"/>
      <c r="CY1365" s="159"/>
      <c r="CZ1365" s="159"/>
      <c r="DA1365" s="170"/>
      <c r="DB1365" s="184"/>
      <c r="DC1365" s="170"/>
      <c r="DZ1365" s="234"/>
      <c r="EA1365" s="108"/>
    </row>
    <row r="1366" spans="1:131" hidden="1" x14ac:dyDescent="0.2">
      <c r="A1366" s="222"/>
      <c r="B1366" s="164"/>
      <c r="C1366" s="213"/>
      <c r="D1366" s="222"/>
      <c r="E1366" s="213"/>
      <c r="F1366" s="213"/>
      <c r="G1366" s="213"/>
      <c r="H1366" s="228"/>
      <c r="I1366" s="213"/>
      <c r="J1366" s="213"/>
      <c r="K1366" s="213"/>
      <c r="L1366" s="213"/>
      <c r="M1366" s="213"/>
      <c r="N1366" s="213"/>
      <c r="O1366" s="159"/>
      <c r="P1366" s="164"/>
      <c r="Q1366" s="159"/>
      <c r="R1366" s="159"/>
      <c r="S1366" s="164"/>
      <c r="T1366" s="159"/>
      <c r="U1366" s="159"/>
      <c r="V1366" s="164"/>
      <c r="W1366" s="159"/>
      <c r="X1366" s="159"/>
      <c r="Y1366" s="164"/>
      <c r="Z1366" s="159"/>
      <c r="AA1366" s="159"/>
      <c r="AB1366" s="164"/>
      <c r="AC1366" s="159"/>
      <c r="AD1366" s="159"/>
      <c r="AE1366" s="164"/>
      <c r="AF1366" s="159"/>
      <c r="AG1366" s="159"/>
      <c r="BI1366" s="159"/>
      <c r="BJ1366" s="159"/>
      <c r="BK1366" s="159"/>
      <c r="BL1366" s="159"/>
      <c r="BM1366" s="159"/>
      <c r="BN1366" s="159"/>
      <c r="BO1366" s="159"/>
      <c r="BP1366" s="159"/>
      <c r="BQ1366" s="159"/>
      <c r="CS1366" s="151"/>
      <c r="CT1366" s="159"/>
      <c r="CU1366" s="159"/>
      <c r="CV1366" s="159"/>
      <c r="CY1366" s="159"/>
      <c r="CZ1366" s="159"/>
      <c r="DA1366" s="170"/>
      <c r="DB1366" s="184"/>
      <c r="DC1366" s="170"/>
      <c r="DZ1366" s="234"/>
      <c r="EA1366" s="108"/>
    </row>
    <row r="1367" spans="1:131" hidden="1" x14ac:dyDescent="0.2">
      <c r="A1367" s="222"/>
      <c r="B1367" s="164"/>
      <c r="C1367" s="213"/>
      <c r="D1367" s="222"/>
      <c r="E1367" s="213"/>
      <c r="F1367" s="213"/>
      <c r="G1367" s="213"/>
      <c r="H1367" s="228"/>
      <c r="I1367" s="213"/>
      <c r="J1367" s="213"/>
      <c r="K1367" s="213"/>
      <c r="L1367" s="213"/>
      <c r="M1367" s="213"/>
      <c r="N1367" s="213"/>
      <c r="O1367" s="159"/>
      <c r="P1367" s="164"/>
      <c r="Q1367" s="159"/>
      <c r="R1367" s="159"/>
      <c r="S1367" s="164"/>
      <c r="T1367" s="159"/>
      <c r="U1367" s="159"/>
      <c r="V1367" s="164"/>
      <c r="W1367" s="159"/>
      <c r="X1367" s="159"/>
      <c r="Y1367" s="164"/>
      <c r="Z1367" s="159"/>
      <c r="AA1367" s="159"/>
      <c r="AB1367" s="164"/>
      <c r="AC1367" s="159"/>
      <c r="AD1367" s="159"/>
      <c r="AE1367" s="164"/>
      <c r="AF1367" s="159"/>
      <c r="AG1367" s="159"/>
      <c r="BI1367" s="159"/>
      <c r="BJ1367" s="159"/>
      <c r="BK1367" s="159"/>
      <c r="BL1367" s="159"/>
      <c r="BM1367" s="159"/>
      <c r="BN1367" s="159"/>
      <c r="BO1367" s="159"/>
      <c r="BP1367" s="159"/>
      <c r="BQ1367" s="159"/>
      <c r="CS1367" s="151"/>
      <c r="CT1367" s="159"/>
      <c r="CU1367" s="159"/>
      <c r="CV1367" s="159"/>
      <c r="CY1367" s="159"/>
      <c r="CZ1367" s="159"/>
      <c r="DA1367" s="170"/>
      <c r="DB1367" s="184"/>
      <c r="DC1367" s="170"/>
      <c r="DZ1367" s="234"/>
      <c r="EA1367" s="108"/>
    </row>
    <row r="1368" spans="1:131" hidden="1" x14ac:dyDescent="0.2">
      <c r="A1368" s="222"/>
      <c r="B1368" s="164"/>
      <c r="C1368" s="213"/>
      <c r="D1368" s="222"/>
      <c r="E1368" s="213"/>
      <c r="F1368" s="213"/>
      <c r="G1368" s="213"/>
      <c r="H1368" s="228"/>
      <c r="I1368" s="213"/>
      <c r="J1368" s="213"/>
      <c r="K1368" s="213"/>
      <c r="L1368" s="213"/>
      <c r="M1368" s="213"/>
      <c r="N1368" s="213"/>
      <c r="O1368" s="159"/>
      <c r="P1368" s="164"/>
      <c r="Q1368" s="159"/>
      <c r="R1368" s="159"/>
      <c r="S1368" s="164"/>
      <c r="T1368" s="159"/>
      <c r="U1368" s="159"/>
      <c r="V1368" s="164"/>
      <c r="W1368" s="159"/>
      <c r="X1368" s="159"/>
      <c r="Y1368" s="164"/>
      <c r="Z1368" s="159"/>
      <c r="AA1368" s="159"/>
      <c r="AB1368" s="164"/>
      <c r="AC1368" s="159"/>
      <c r="AD1368" s="159"/>
      <c r="AE1368" s="164"/>
      <c r="AF1368" s="159"/>
      <c r="AG1368" s="159"/>
      <c r="BI1368" s="159"/>
      <c r="BJ1368" s="159"/>
      <c r="BK1368" s="159"/>
      <c r="BL1368" s="159"/>
      <c r="BM1368" s="159"/>
      <c r="BN1368" s="159"/>
      <c r="BO1368" s="159"/>
      <c r="BP1368" s="159"/>
      <c r="BQ1368" s="159"/>
      <c r="CS1368" s="151"/>
      <c r="CT1368" s="159"/>
      <c r="CU1368" s="159"/>
      <c r="CV1368" s="159"/>
      <c r="CY1368" s="159"/>
      <c r="CZ1368" s="159"/>
      <c r="DA1368" s="170"/>
      <c r="DB1368" s="184"/>
      <c r="DC1368" s="170"/>
      <c r="DZ1368" s="234"/>
      <c r="EA1368" s="108"/>
    </row>
    <row r="1369" spans="1:131" hidden="1" x14ac:dyDescent="0.2">
      <c r="A1369" s="222"/>
      <c r="B1369" s="164"/>
      <c r="C1369" s="213"/>
      <c r="D1369" s="222"/>
      <c r="E1369" s="213"/>
      <c r="F1369" s="213"/>
      <c r="G1369" s="213"/>
      <c r="H1369" s="228"/>
      <c r="I1369" s="213"/>
      <c r="J1369" s="213"/>
      <c r="K1369" s="213"/>
      <c r="L1369" s="213"/>
      <c r="M1369" s="213"/>
      <c r="N1369" s="213"/>
      <c r="O1369" s="159"/>
      <c r="P1369" s="164"/>
      <c r="Q1369" s="159"/>
      <c r="R1369" s="159"/>
      <c r="S1369" s="164"/>
      <c r="T1369" s="159"/>
      <c r="U1369" s="159"/>
      <c r="V1369" s="164"/>
      <c r="W1369" s="159"/>
      <c r="X1369" s="159"/>
      <c r="Y1369" s="164"/>
      <c r="Z1369" s="159"/>
      <c r="AA1369" s="159"/>
      <c r="AB1369" s="164"/>
      <c r="AC1369" s="159"/>
      <c r="AD1369" s="159"/>
      <c r="AE1369" s="164"/>
      <c r="AF1369" s="159"/>
      <c r="AG1369" s="159"/>
      <c r="BI1369" s="159"/>
      <c r="BJ1369" s="159"/>
      <c r="BK1369" s="159"/>
      <c r="BL1369" s="159"/>
      <c r="BM1369" s="159"/>
      <c r="BN1369" s="159"/>
      <c r="BO1369" s="159"/>
      <c r="BP1369" s="159"/>
      <c r="BQ1369" s="159"/>
      <c r="CS1369" s="151"/>
      <c r="CT1369" s="159"/>
      <c r="CU1369" s="159"/>
      <c r="CV1369" s="159"/>
      <c r="CY1369" s="159"/>
      <c r="CZ1369" s="159"/>
      <c r="DA1369" s="170"/>
      <c r="DB1369" s="184"/>
      <c r="DC1369" s="170"/>
      <c r="DZ1369" s="234"/>
      <c r="EA1369" s="108"/>
    </row>
    <row r="1370" spans="1:131" hidden="1" x14ac:dyDescent="0.2">
      <c r="A1370" s="222"/>
      <c r="B1370" s="164"/>
      <c r="C1370" s="213"/>
      <c r="D1370" s="222"/>
      <c r="E1370" s="213"/>
      <c r="F1370" s="213"/>
      <c r="G1370" s="213"/>
      <c r="H1370" s="228"/>
      <c r="I1370" s="213"/>
      <c r="J1370" s="213"/>
      <c r="K1370" s="213"/>
      <c r="L1370" s="213"/>
      <c r="M1370" s="213"/>
      <c r="N1370" s="213"/>
      <c r="O1370" s="159"/>
      <c r="P1370" s="164"/>
      <c r="Q1370" s="159"/>
      <c r="R1370" s="159"/>
      <c r="S1370" s="164"/>
      <c r="T1370" s="159"/>
      <c r="U1370" s="159"/>
      <c r="V1370" s="164"/>
      <c r="W1370" s="159"/>
      <c r="X1370" s="159"/>
      <c r="Y1370" s="164"/>
      <c r="Z1370" s="159"/>
      <c r="AA1370" s="159"/>
      <c r="AB1370" s="164"/>
      <c r="AC1370" s="159"/>
      <c r="AD1370" s="159"/>
      <c r="AE1370" s="164"/>
      <c r="AF1370" s="159"/>
      <c r="AG1370" s="159"/>
      <c r="BI1370" s="159"/>
      <c r="BJ1370" s="159"/>
      <c r="BK1370" s="159"/>
      <c r="BL1370" s="159"/>
      <c r="BM1370" s="159"/>
      <c r="BN1370" s="159"/>
      <c r="BO1370" s="159"/>
      <c r="BP1370" s="159"/>
      <c r="BQ1370" s="159"/>
      <c r="CS1370" s="151"/>
      <c r="CT1370" s="159"/>
      <c r="CU1370" s="159"/>
      <c r="CV1370" s="159"/>
      <c r="CY1370" s="159"/>
      <c r="CZ1370" s="159"/>
      <c r="DA1370" s="170"/>
      <c r="DB1370" s="184"/>
      <c r="DC1370" s="170"/>
      <c r="DZ1370" s="234"/>
      <c r="EA1370" s="108"/>
    </row>
    <row r="1371" spans="1:131" hidden="1" x14ac:dyDescent="0.2">
      <c r="A1371" s="222"/>
      <c r="B1371" s="164"/>
      <c r="C1371" s="213"/>
      <c r="D1371" s="222"/>
      <c r="E1371" s="213"/>
      <c r="F1371" s="213"/>
      <c r="G1371" s="213"/>
      <c r="H1371" s="228"/>
      <c r="I1371" s="213"/>
      <c r="J1371" s="213"/>
      <c r="K1371" s="213"/>
      <c r="L1371" s="213"/>
      <c r="M1371" s="213"/>
      <c r="N1371" s="213"/>
      <c r="O1371" s="159"/>
      <c r="P1371" s="164"/>
      <c r="Q1371" s="159"/>
      <c r="R1371" s="159"/>
      <c r="S1371" s="164"/>
      <c r="T1371" s="159"/>
      <c r="U1371" s="159"/>
      <c r="V1371" s="164"/>
      <c r="W1371" s="159"/>
      <c r="X1371" s="159"/>
      <c r="Y1371" s="164"/>
      <c r="Z1371" s="159"/>
      <c r="AA1371" s="159"/>
      <c r="AB1371" s="164"/>
      <c r="AC1371" s="159"/>
      <c r="AD1371" s="159"/>
      <c r="AE1371" s="164"/>
      <c r="AF1371" s="159"/>
      <c r="AG1371" s="159"/>
      <c r="BI1371" s="159"/>
      <c r="BJ1371" s="159"/>
      <c r="BK1371" s="159"/>
      <c r="BL1371" s="159"/>
      <c r="BM1371" s="159"/>
      <c r="BN1371" s="159"/>
      <c r="BO1371" s="159"/>
      <c r="BP1371" s="159"/>
      <c r="BQ1371" s="159"/>
      <c r="CS1371" s="151"/>
      <c r="CT1371" s="159"/>
      <c r="CU1371" s="159"/>
      <c r="CV1371" s="159"/>
      <c r="CY1371" s="159"/>
      <c r="CZ1371" s="159"/>
      <c r="DA1371" s="170"/>
      <c r="DB1371" s="184"/>
      <c r="DC1371" s="170"/>
      <c r="DZ1371" s="234"/>
      <c r="EA1371" s="108"/>
    </row>
    <row r="1372" spans="1:131" hidden="1" x14ac:dyDescent="0.2">
      <c r="A1372" s="222"/>
      <c r="B1372" s="164"/>
      <c r="C1372" s="213"/>
      <c r="D1372" s="222"/>
      <c r="E1372" s="213"/>
      <c r="F1372" s="213"/>
      <c r="G1372" s="213"/>
      <c r="H1372" s="228"/>
      <c r="I1372" s="213"/>
      <c r="J1372" s="213"/>
      <c r="K1372" s="213"/>
      <c r="L1372" s="213"/>
      <c r="M1372" s="213"/>
      <c r="N1372" s="213"/>
      <c r="O1372" s="159"/>
      <c r="P1372" s="164"/>
      <c r="Q1372" s="159"/>
      <c r="R1372" s="159"/>
      <c r="S1372" s="164"/>
      <c r="T1372" s="159"/>
      <c r="U1372" s="159"/>
      <c r="V1372" s="164"/>
      <c r="W1372" s="159"/>
      <c r="X1372" s="159"/>
      <c r="Y1372" s="164"/>
      <c r="Z1372" s="159"/>
      <c r="AA1372" s="159"/>
      <c r="AB1372" s="164"/>
      <c r="AC1372" s="159"/>
      <c r="AD1372" s="159"/>
      <c r="AE1372" s="164"/>
      <c r="AF1372" s="159"/>
      <c r="AG1372" s="159"/>
      <c r="BI1372" s="159"/>
      <c r="BJ1372" s="159"/>
      <c r="BK1372" s="159"/>
      <c r="BL1372" s="159"/>
      <c r="BM1372" s="159"/>
      <c r="BN1372" s="159"/>
      <c r="BO1372" s="159"/>
      <c r="BP1372" s="159"/>
      <c r="BQ1372" s="159"/>
      <c r="CS1372" s="151"/>
      <c r="CT1372" s="159"/>
      <c r="CU1372" s="159"/>
      <c r="CV1372" s="159"/>
      <c r="CY1372" s="159"/>
      <c r="CZ1372" s="159"/>
      <c r="DA1372" s="170"/>
      <c r="DB1372" s="184"/>
      <c r="DC1372" s="170"/>
      <c r="DZ1372" s="234"/>
      <c r="EA1372" s="108"/>
    </row>
    <row r="1373" spans="1:131" hidden="1" x14ac:dyDescent="0.2">
      <c r="A1373" s="222"/>
      <c r="B1373" s="164"/>
      <c r="C1373" s="213"/>
      <c r="D1373" s="222"/>
      <c r="E1373" s="213"/>
      <c r="F1373" s="213"/>
      <c r="G1373" s="213"/>
      <c r="H1373" s="228"/>
      <c r="I1373" s="213"/>
      <c r="J1373" s="213"/>
      <c r="K1373" s="213"/>
      <c r="L1373" s="213"/>
      <c r="M1373" s="213"/>
      <c r="N1373" s="213"/>
      <c r="O1373" s="159"/>
      <c r="P1373" s="164"/>
      <c r="Q1373" s="159"/>
      <c r="R1373" s="159"/>
      <c r="S1373" s="164"/>
      <c r="T1373" s="159"/>
      <c r="U1373" s="159"/>
      <c r="V1373" s="164"/>
      <c r="W1373" s="159"/>
      <c r="X1373" s="159"/>
      <c r="Y1373" s="164"/>
      <c r="Z1373" s="159"/>
      <c r="AA1373" s="159"/>
      <c r="AB1373" s="164"/>
      <c r="AC1373" s="159"/>
      <c r="AD1373" s="159"/>
      <c r="AE1373" s="164"/>
      <c r="AF1373" s="159"/>
      <c r="AG1373" s="159"/>
      <c r="BI1373" s="159"/>
      <c r="BJ1373" s="159"/>
      <c r="BK1373" s="159"/>
      <c r="BL1373" s="159"/>
      <c r="BM1373" s="159"/>
      <c r="BN1373" s="159"/>
      <c r="BO1373" s="159"/>
      <c r="BP1373" s="159"/>
      <c r="BQ1373" s="159"/>
      <c r="CS1373" s="151"/>
      <c r="CT1373" s="159"/>
      <c r="CU1373" s="159"/>
      <c r="CV1373" s="159"/>
      <c r="CY1373" s="159"/>
      <c r="CZ1373" s="159"/>
      <c r="DA1373" s="170"/>
      <c r="DB1373" s="184"/>
      <c r="DC1373" s="170"/>
      <c r="DZ1373" s="234"/>
      <c r="EA1373" s="108"/>
    </row>
    <row r="1374" spans="1:131" hidden="1" x14ac:dyDescent="0.2">
      <c r="A1374" s="222"/>
      <c r="B1374" s="164"/>
      <c r="C1374" s="213"/>
      <c r="D1374" s="222"/>
      <c r="E1374" s="213"/>
      <c r="F1374" s="213"/>
      <c r="G1374" s="213"/>
      <c r="H1374" s="228"/>
      <c r="I1374" s="213"/>
      <c r="J1374" s="213"/>
      <c r="K1374" s="213"/>
      <c r="L1374" s="213"/>
      <c r="M1374" s="213"/>
      <c r="N1374" s="213"/>
      <c r="O1374" s="159"/>
      <c r="P1374" s="164"/>
      <c r="Q1374" s="159"/>
      <c r="R1374" s="159"/>
      <c r="S1374" s="164"/>
      <c r="T1374" s="159"/>
      <c r="U1374" s="159"/>
      <c r="V1374" s="164"/>
      <c r="W1374" s="159"/>
      <c r="X1374" s="159"/>
      <c r="Y1374" s="164"/>
      <c r="Z1374" s="159"/>
      <c r="AA1374" s="159"/>
      <c r="AB1374" s="164"/>
      <c r="AC1374" s="159"/>
      <c r="AD1374" s="159"/>
      <c r="AE1374" s="164"/>
      <c r="AF1374" s="159"/>
      <c r="AG1374" s="159"/>
      <c r="BI1374" s="159"/>
      <c r="BJ1374" s="159"/>
      <c r="BK1374" s="159"/>
      <c r="BL1374" s="159"/>
      <c r="BM1374" s="159"/>
      <c r="BN1374" s="159"/>
      <c r="BO1374" s="159"/>
      <c r="BP1374" s="159"/>
      <c r="BQ1374" s="159"/>
      <c r="CS1374" s="151"/>
      <c r="CT1374" s="159"/>
      <c r="CU1374" s="159"/>
      <c r="CV1374" s="159"/>
      <c r="CY1374" s="159"/>
      <c r="CZ1374" s="159"/>
      <c r="DA1374" s="170"/>
      <c r="DB1374" s="184"/>
      <c r="DC1374" s="170"/>
      <c r="DZ1374" s="234"/>
      <c r="EA1374" s="108"/>
    </row>
    <row r="1375" spans="1:131" hidden="1" x14ac:dyDescent="0.2">
      <c r="A1375" s="222"/>
      <c r="B1375" s="164"/>
      <c r="C1375" s="213"/>
      <c r="D1375" s="222"/>
      <c r="E1375" s="213"/>
      <c r="F1375" s="213"/>
      <c r="G1375" s="213"/>
      <c r="H1375" s="228"/>
      <c r="I1375" s="213"/>
      <c r="J1375" s="213"/>
      <c r="K1375" s="213"/>
      <c r="L1375" s="213"/>
      <c r="M1375" s="213"/>
      <c r="N1375" s="213"/>
      <c r="O1375" s="159"/>
      <c r="P1375" s="164"/>
      <c r="Q1375" s="159"/>
      <c r="R1375" s="159"/>
      <c r="S1375" s="164"/>
      <c r="T1375" s="159"/>
      <c r="U1375" s="159"/>
      <c r="V1375" s="164"/>
      <c r="W1375" s="159"/>
      <c r="X1375" s="159"/>
      <c r="Y1375" s="164"/>
      <c r="Z1375" s="159"/>
      <c r="AA1375" s="159"/>
      <c r="AB1375" s="164"/>
      <c r="AC1375" s="159"/>
      <c r="AD1375" s="159"/>
      <c r="AE1375" s="164"/>
      <c r="AF1375" s="159"/>
      <c r="AG1375" s="159"/>
      <c r="BI1375" s="159"/>
      <c r="BJ1375" s="159"/>
      <c r="BK1375" s="159"/>
      <c r="BL1375" s="159"/>
      <c r="BM1375" s="159"/>
      <c r="BN1375" s="159"/>
      <c r="BO1375" s="159"/>
      <c r="BP1375" s="159"/>
      <c r="BQ1375" s="159"/>
      <c r="CS1375" s="151"/>
      <c r="CT1375" s="159"/>
      <c r="CU1375" s="159"/>
      <c r="CV1375" s="159"/>
      <c r="CY1375" s="159"/>
      <c r="CZ1375" s="159"/>
      <c r="DA1375" s="170"/>
      <c r="DB1375" s="184"/>
      <c r="DC1375" s="170"/>
      <c r="DZ1375" s="234"/>
      <c r="EA1375" s="108"/>
    </row>
    <row r="1376" spans="1:131" hidden="1" x14ac:dyDescent="0.2">
      <c r="A1376" s="222"/>
      <c r="B1376" s="164"/>
      <c r="C1376" s="213"/>
      <c r="D1376" s="222"/>
      <c r="E1376" s="213"/>
      <c r="F1376" s="213"/>
      <c r="G1376" s="213"/>
      <c r="H1376" s="228"/>
      <c r="I1376" s="213"/>
      <c r="J1376" s="213"/>
      <c r="K1376" s="213"/>
      <c r="L1376" s="213"/>
      <c r="M1376" s="213"/>
      <c r="N1376" s="213"/>
      <c r="O1376" s="159"/>
      <c r="P1376" s="164"/>
      <c r="Q1376" s="159"/>
      <c r="R1376" s="159"/>
      <c r="S1376" s="164"/>
      <c r="T1376" s="159"/>
      <c r="U1376" s="159"/>
      <c r="V1376" s="164"/>
      <c r="W1376" s="159"/>
      <c r="X1376" s="159"/>
      <c r="Y1376" s="164"/>
      <c r="Z1376" s="159"/>
      <c r="AA1376" s="159"/>
      <c r="AB1376" s="164"/>
      <c r="AC1376" s="159"/>
      <c r="AD1376" s="159"/>
      <c r="AE1376" s="164"/>
      <c r="AF1376" s="159"/>
      <c r="AG1376" s="159"/>
      <c r="BI1376" s="159"/>
      <c r="BJ1376" s="159"/>
      <c r="BK1376" s="159"/>
      <c r="BL1376" s="159"/>
      <c r="BM1376" s="159"/>
      <c r="BN1376" s="159"/>
      <c r="BO1376" s="159"/>
      <c r="BP1376" s="159"/>
      <c r="BQ1376" s="159"/>
      <c r="CS1376" s="151"/>
      <c r="CT1376" s="159"/>
      <c r="CU1376" s="159"/>
      <c r="CV1376" s="159"/>
      <c r="CY1376" s="159"/>
      <c r="CZ1376" s="159"/>
      <c r="DA1376" s="170"/>
      <c r="DB1376" s="184"/>
      <c r="DC1376" s="170"/>
      <c r="DZ1376" s="234"/>
      <c r="EA1376" s="108"/>
    </row>
    <row r="1377" spans="1:131" hidden="1" x14ac:dyDescent="0.2">
      <c r="A1377" s="222"/>
      <c r="B1377" s="164"/>
      <c r="C1377" s="213"/>
      <c r="D1377" s="222"/>
      <c r="E1377" s="213"/>
      <c r="F1377" s="213"/>
      <c r="G1377" s="213"/>
      <c r="H1377" s="228"/>
      <c r="I1377" s="213"/>
      <c r="J1377" s="213"/>
      <c r="K1377" s="213"/>
      <c r="L1377" s="213"/>
      <c r="M1377" s="213"/>
      <c r="N1377" s="213"/>
      <c r="O1377" s="159"/>
      <c r="P1377" s="164"/>
      <c r="Q1377" s="159"/>
      <c r="R1377" s="159"/>
      <c r="S1377" s="164"/>
      <c r="T1377" s="159"/>
      <c r="U1377" s="159"/>
      <c r="V1377" s="164"/>
      <c r="W1377" s="159"/>
      <c r="X1377" s="159"/>
      <c r="Y1377" s="164"/>
      <c r="Z1377" s="159"/>
      <c r="AA1377" s="159"/>
      <c r="AB1377" s="164"/>
      <c r="AC1377" s="159"/>
      <c r="AD1377" s="159"/>
      <c r="AE1377" s="164"/>
      <c r="AF1377" s="159"/>
      <c r="AG1377" s="159"/>
      <c r="BI1377" s="159"/>
      <c r="BJ1377" s="159"/>
      <c r="BK1377" s="159"/>
      <c r="BL1377" s="159"/>
      <c r="BM1377" s="159"/>
      <c r="BN1377" s="159"/>
      <c r="BO1377" s="159"/>
      <c r="BP1377" s="159"/>
      <c r="BQ1377" s="159"/>
      <c r="CS1377" s="151"/>
      <c r="CT1377" s="159"/>
      <c r="CU1377" s="159"/>
      <c r="CV1377" s="159"/>
      <c r="CY1377" s="159"/>
      <c r="CZ1377" s="159"/>
      <c r="DA1377" s="170"/>
      <c r="DB1377" s="184"/>
      <c r="DC1377" s="170"/>
      <c r="DZ1377" s="234"/>
      <c r="EA1377" s="108"/>
    </row>
    <row r="1378" spans="1:131" hidden="1" x14ac:dyDescent="0.2">
      <c r="A1378" s="222"/>
      <c r="B1378" s="164"/>
      <c r="C1378" s="213"/>
      <c r="D1378" s="222"/>
      <c r="E1378" s="213"/>
      <c r="F1378" s="213"/>
      <c r="G1378" s="213"/>
      <c r="H1378" s="228"/>
      <c r="I1378" s="213"/>
      <c r="J1378" s="213"/>
      <c r="K1378" s="213"/>
      <c r="L1378" s="213"/>
      <c r="M1378" s="213"/>
      <c r="N1378" s="213"/>
      <c r="O1378" s="159"/>
      <c r="P1378" s="164"/>
      <c r="Q1378" s="159"/>
      <c r="R1378" s="159"/>
      <c r="S1378" s="164"/>
      <c r="T1378" s="159"/>
      <c r="U1378" s="159"/>
      <c r="V1378" s="164"/>
      <c r="W1378" s="159"/>
      <c r="X1378" s="159"/>
      <c r="Y1378" s="164"/>
      <c r="Z1378" s="159"/>
      <c r="AA1378" s="159"/>
      <c r="AB1378" s="164"/>
      <c r="AC1378" s="159"/>
      <c r="AD1378" s="159"/>
      <c r="AE1378" s="164"/>
      <c r="AF1378" s="159"/>
      <c r="AG1378" s="159"/>
      <c r="BI1378" s="159"/>
      <c r="BJ1378" s="159"/>
      <c r="BK1378" s="159"/>
      <c r="BL1378" s="159"/>
      <c r="BM1378" s="159"/>
      <c r="BN1378" s="159"/>
      <c r="BO1378" s="159"/>
      <c r="BP1378" s="159"/>
      <c r="BQ1378" s="159"/>
      <c r="CS1378" s="151"/>
      <c r="CT1378" s="159"/>
      <c r="CU1378" s="159"/>
      <c r="CV1378" s="159"/>
      <c r="CY1378" s="159"/>
      <c r="CZ1378" s="159"/>
      <c r="DA1378" s="170"/>
      <c r="DB1378" s="184"/>
      <c r="DC1378" s="170"/>
      <c r="DZ1378" s="234"/>
      <c r="EA1378" s="108"/>
    </row>
    <row r="1379" spans="1:131" hidden="1" x14ac:dyDescent="0.2">
      <c r="A1379" s="222"/>
      <c r="B1379" s="164"/>
      <c r="C1379" s="213"/>
      <c r="D1379" s="222"/>
      <c r="E1379" s="213"/>
      <c r="F1379" s="213"/>
      <c r="G1379" s="213"/>
      <c r="H1379" s="228"/>
      <c r="I1379" s="213"/>
      <c r="J1379" s="213"/>
      <c r="K1379" s="213"/>
      <c r="L1379" s="213"/>
      <c r="M1379" s="213"/>
      <c r="N1379" s="213"/>
      <c r="O1379" s="159"/>
      <c r="P1379" s="164"/>
      <c r="Q1379" s="159"/>
      <c r="R1379" s="159"/>
      <c r="S1379" s="164"/>
      <c r="T1379" s="159"/>
      <c r="U1379" s="159"/>
      <c r="V1379" s="164"/>
      <c r="W1379" s="159"/>
      <c r="X1379" s="159"/>
      <c r="Y1379" s="164"/>
      <c r="Z1379" s="159"/>
      <c r="AA1379" s="159"/>
      <c r="AB1379" s="164"/>
      <c r="AC1379" s="159"/>
      <c r="AD1379" s="159"/>
      <c r="AE1379" s="164"/>
      <c r="AF1379" s="159"/>
      <c r="AG1379" s="159"/>
      <c r="BI1379" s="159"/>
      <c r="BJ1379" s="159"/>
      <c r="BK1379" s="159"/>
      <c r="BL1379" s="159"/>
      <c r="BM1379" s="159"/>
      <c r="BN1379" s="159"/>
      <c r="BO1379" s="159"/>
      <c r="BP1379" s="159"/>
      <c r="BQ1379" s="159"/>
      <c r="CS1379" s="151"/>
      <c r="CT1379" s="159"/>
      <c r="CU1379" s="159"/>
      <c r="CV1379" s="159"/>
      <c r="CY1379" s="159"/>
      <c r="CZ1379" s="159"/>
      <c r="DA1379" s="170"/>
      <c r="DB1379" s="184"/>
      <c r="DC1379" s="170"/>
      <c r="DZ1379" s="234"/>
      <c r="EA1379" s="108"/>
    </row>
    <row r="1380" spans="1:131" hidden="1" x14ac:dyDescent="0.2">
      <c r="A1380" s="222"/>
      <c r="B1380" s="164"/>
      <c r="C1380" s="213"/>
      <c r="D1380" s="222"/>
      <c r="E1380" s="213"/>
      <c r="F1380" s="213"/>
      <c r="G1380" s="213"/>
      <c r="H1380" s="228"/>
      <c r="I1380" s="213"/>
      <c r="J1380" s="213"/>
      <c r="K1380" s="213"/>
      <c r="L1380" s="213"/>
      <c r="M1380" s="213"/>
      <c r="N1380" s="213"/>
      <c r="O1380" s="159"/>
      <c r="P1380" s="164"/>
      <c r="Q1380" s="159"/>
      <c r="R1380" s="159"/>
      <c r="S1380" s="164"/>
      <c r="T1380" s="159"/>
      <c r="U1380" s="159"/>
      <c r="V1380" s="164"/>
      <c r="W1380" s="159"/>
      <c r="X1380" s="159"/>
      <c r="Y1380" s="164"/>
      <c r="Z1380" s="159"/>
      <c r="AA1380" s="159"/>
      <c r="AB1380" s="164"/>
      <c r="AC1380" s="159"/>
      <c r="AD1380" s="159"/>
      <c r="AE1380" s="164"/>
      <c r="AF1380" s="159"/>
      <c r="AG1380" s="159"/>
      <c r="BI1380" s="159"/>
      <c r="BJ1380" s="159"/>
      <c r="BK1380" s="159"/>
      <c r="BL1380" s="159"/>
      <c r="BM1380" s="159"/>
      <c r="BN1380" s="159"/>
      <c r="BO1380" s="159"/>
      <c r="BP1380" s="159"/>
      <c r="BQ1380" s="159"/>
      <c r="CS1380" s="151"/>
      <c r="CT1380" s="159"/>
      <c r="CU1380" s="159"/>
      <c r="CV1380" s="159"/>
      <c r="CY1380" s="159"/>
      <c r="CZ1380" s="159"/>
      <c r="DA1380" s="170"/>
      <c r="DB1380" s="184"/>
      <c r="DC1380" s="170"/>
      <c r="DZ1380" s="234"/>
      <c r="EA1380" s="108"/>
    </row>
    <row r="1381" spans="1:131" hidden="1" x14ac:dyDescent="0.2">
      <c r="A1381" s="222"/>
      <c r="B1381" s="164"/>
      <c r="C1381" s="213"/>
      <c r="D1381" s="222"/>
      <c r="E1381" s="213"/>
      <c r="F1381" s="213"/>
      <c r="G1381" s="213"/>
      <c r="H1381" s="228"/>
      <c r="I1381" s="213"/>
      <c r="J1381" s="213"/>
      <c r="K1381" s="213"/>
      <c r="L1381" s="213"/>
      <c r="M1381" s="213"/>
      <c r="N1381" s="213"/>
      <c r="O1381" s="159"/>
      <c r="P1381" s="164"/>
      <c r="Q1381" s="159"/>
      <c r="R1381" s="159"/>
      <c r="S1381" s="164"/>
      <c r="T1381" s="159"/>
      <c r="U1381" s="159"/>
      <c r="V1381" s="164"/>
      <c r="W1381" s="159"/>
      <c r="X1381" s="159"/>
      <c r="Y1381" s="164"/>
      <c r="Z1381" s="159"/>
      <c r="AA1381" s="159"/>
      <c r="AB1381" s="164"/>
      <c r="AC1381" s="159"/>
      <c r="AD1381" s="159"/>
      <c r="AE1381" s="164"/>
      <c r="AF1381" s="159"/>
      <c r="AG1381" s="159"/>
      <c r="BI1381" s="159"/>
      <c r="BJ1381" s="159"/>
      <c r="BK1381" s="159"/>
      <c r="BL1381" s="159"/>
      <c r="BM1381" s="159"/>
      <c r="BN1381" s="159"/>
      <c r="BO1381" s="159"/>
      <c r="BP1381" s="159"/>
      <c r="BQ1381" s="159"/>
      <c r="CS1381" s="151"/>
      <c r="CT1381" s="159"/>
      <c r="CU1381" s="159"/>
      <c r="CV1381" s="159"/>
      <c r="CY1381" s="159"/>
      <c r="CZ1381" s="159"/>
      <c r="DA1381" s="170"/>
      <c r="DB1381" s="184"/>
      <c r="DC1381" s="170"/>
      <c r="DZ1381" s="234"/>
      <c r="EA1381" s="108"/>
    </row>
    <row r="1382" spans="1:131" hidden="1" x14ac:dyDescent="0.2">
      <c r="A1382" s="222"/>
      <c r="B1382" s="164"/>
      <c r="C1382" s="213"/>
      <c r="D1382" s="222"/>
      <c r="E1382" s="213"/>
      <c r="F1382" s="213"/>
      <c r="G1382" s="213"/>
      <c r="H1382" s="228"/>
      <c r="I1382" s="213"/>
      <c r="J1382" s="213"/>
      <c r="K1382" s="213"/>
      <c r="L1382" s="213"/>
      <c r="M1382" s="213"/>
      <c r="N1382" s="213"/>
      <c r="O1382" s="159"/>
      <c r="P1382" s="164"/>
      <c r="Q1382" s="159"/>
      <c r="R1382" s="159"/>
      <c r="S1382" s="164"/>
      <c r="T1382" s="159"/>
      <c r="U1382" s="159"/>
      <c r="V1382" s="164"/>
      <c r="W1382" s="159"/>
      <c r="X1382" s="159"/>
      <c r="Y1382" s="164"/>
      <c r="Z1382" s="159"/>
      <c r="AA1382" s="159"/>
      <c r="AB1382" s="164"/>
      <c r="AC1382" s="159"/>
      <c r="AD1382" s="159"/>
      <c r="AE1382" s="164"/>
      <c r="AF1382" s="159"/>
      <c r="AG1382" s="159"/>
      <c r="BI1382" s="159"/>
      <c r="BJ1382" s="159"/>
      <c r="BK1382" s="159"/>
      <c r="BL1382" s="159"/>
      <c r="BM1382" s="159"/>
      <c r="BN1382" s="159"/>
      <c r="BO1382" s="159"/>
      <c r="BP1382" s="159"/>
      <c r="BQ1382" s="159"/>
      <c r="CS1382" s="151"/>
      <c r="CT1382" s="159"/>
      <c r="CU1382" s="159"/>
      <c r="CV1382" s="159"/>
      <c r="CY1382" s="159"/>
      <c r="CZ1382" s="159"/>
      <c r="DA1382" s="170"/>
      <c r="DB1382" s="184"/>
      <c r="DC1382" s="170"/>
      <c r="DZ1382" s="234"/>
      <c r="EA1382" s="108"/>
    </row>
    <row r="1383" spans="1:131" hidden="1" x14ac:dyDescent="0.2">
      <c r="A1383" s="222"/>
      <c r="B1383" s="164"/>
      <c r="C1383" s="213"/>
      <c r="D1383" s="222"/>
      <c r="E1383" s="213"/>
      <c r="F1383" s="213"/>
      <c r="G1383" s="213"/>
      <c r="H1383" s="228"/>
      <c r="I1383" s="213"/>
      <c r="J1383" s="213"/>
      <c r="K1383" s="213"/>
      <c r="L1383" s="213"/>
      <c r="M1383" s="213"/>
      <c r="N1383" s="213"/>
      <c r="O1383" s="159"/>
      <c r="P1383" s="164"/>
      <c r="Q1383" s="159"/>
      <c r="R1383" s="159"/>
      <c r="S1383" s="164"/>
      <c r="T1383" s="159"/>
      <c r="U1383" s="159"/>
      <c r="V1383" s="164"/>
      <c r="W1383" s="159"/>
      <c r="X1383" s="159"/>
      <c r="Y1383" s="164"/>
      <c r="Z1383" s="159"/>
      <c r="AA1383" s="159"/>
      <c r="AB1383" s="164"/>
      <c r="AC1383" s="159"/>
      <c r="AD1383" s="159"/>
      <c r="AE1383" s="164"/>
      <c r="AF1383" s="159"/>
      <c r="AG1383" s="159"/>
      <c r="BI1383" s="159"/>
      <c r="BJ1383" s="159"/>
      <c r="BK1383" s="159"/>
      <c r="BL1383" s="159"/>
      <c r="BM1383" s="159"/>
      <c r="BN1383" s="159"/>
      <c r="BO1383" s="159"/>
      <c r="BP1383" s="159"/>
      <c r="BQ1383" s="159"/>
      <c r="CS1383" s="151"/>
      <c r="CT1383" s="159"/>
      <c r="CU1383" s="159"/>
      <c r="CV1383" s="159"/>
      <c r="CY1383" s="159"/>
      <c r="CZ1383" s="159"/>
      <c r="DA1383" s="170"/>
      <c r="DB1383" s="184"/>
      <c r="DC1383" s="170"/>
      <c r="DZ1383" s="234"/>
      <c r="EA1383" s="108"/>
    </row>
    <row r="1384" spans="1:131" hidden="1" x14ac:dyDescent="0.2">
      <c r="A1384" s="222"/>
      <c r="B1384" s="164"/>
      <c r="C1384" s="213"/>
      <c r="D1384" s="222"/>
      <c r="E1384" s="213"/>
      <c r="F1384" s="213"/>
      <c r="G1384" s="213"/>
      <c r="H1384" s="228"/>
      <c r="I1384" s="213"/>
      <c r="J1384" s="213"/>
      <c r="K1384" s="213"/>
      <c r="L1384" s="213"/>
      <c r="M1384" s="213"/>
      <c r="N1384" s="213"/>
      <c r="O1384" s="159"/>
      <c r="P1384" s="164"/>
      <c r="Q1384" s="159"/>
      <c r="R1384" s="159"/>
      <c r="S1384" s="164"/>
      <c r="T1384" s="159"/>
      <c r="U1384" s="159"/>
      <c r="V1384" s="164"/>
      <c r="W1384" s="159"/>
      <c r="X1384" s="159"/>
      <c r="Y1384" s="164"/>
      <c r="Z1384" s="159"/>
      <c r="AA1384" s="159"/>
      <c r="AB1384" s="164"/>
      <c r="AC1384" s="159"/>
      <c r="AD1384" s="159"/>
      <c r="AE1384" s="164"/>
      <c r="AF1384" s="159"/>
      <c r="AG1384" s="159"/>
      <c r="BI1384" s="159"/>
      <c r="BJ1384" s="159"/>
      <c r="BK1384" s="159"/>
      <c r="BL1384" s="159"/>
      <c r="BM1384" s="159"/>
      <c r="BN1384" s="159"/>
      <c r="BO1384" s="159"/>
      <c r="BP1384" s="159"/>
      <c r="BQ1384" s="159"/>
      <c r="CS1384" s="151"/>
      <c r="CT1384" s="159"/>
      <c r="CU1384" s="159"/>
      <c r="CV1384" s="159"/>
      <c r="CY1384" s="159"/>
      <c r="CZ1384" s="159"/>
      <c r="DA1384" s="170"/>
      <c r="DB1384" s="184"/>
      <c r="DC1384" s="170"/>
      <c r="DZ1384" s="234"/>
      <c r="EA1384" s="108"/>
    </row>
    <row r="1385" spans="1:131" hidden="1" x14ac:dyDescent="0.2">
      <c r="A1385" s="222"/>
      <c r="B1385" s="164"/>
      <c r="C1385" s="213"/>
      <c r="D1385" s="222"/>
      <c r="E1385" s="213"/>
      <c r="F1385" s="213"/>
      <c r="G1385" s="213"/>
      <c r="H1385" s="228"/>
      <c r="I1385" s="213"/>
      <c r="J1385" s="213"/>
      <c r="K1385" s="213"/>
      <c r="L1385" s="213"/>
      <c r="M1385" s="213"/>
      <c r="N1385" s="213"/>
      <c r="O1385" s="159"/>
      <c r="P1385" s="164"/>
      <c r="Q1385" s="159"/>
      <c r="R1385" s="159"/>
      <c r="S1385" s="164"/>
      <c r="T1385" s="159"/>
      <c r="U1385" s="159"/>
      <c r="V1385" s="164"/>
      <c r="W1385" s="159"/>
      <c r="X1385" s="159"/>
      <c r="Y1385" s="164"/>
      <c r="Z1385" s="159"/>
      <c r="AA1385" s="159"/>
      <c r="AB1385" s="164"/>
      <c r="AC1385" s="159"/>
      <c r="AD1385" s="159"/>
      <c r="AE1385" s="164"/>
      <c r="AF1385" s="159"/>
      <c r="AG1385" s="159"/>
      <c r="BI1385" s="159"/>
      <c r="BJ1385" s="159"/>
      <c r="BK1385" s="159"/>
      <c r="BL1385" s="159"/>
      <c r="BM1385" s="159"/>
      <c r="BN1385" s="159"/>
      <c r="BO1385" s="159"/>
      <c r="BP1385" s="159"/>
      <c r="BQ1385" s="159"/>
      <c r="CS1385" s="151"/>
      <c r="CT1385" s="159"/>
      <c r="CU1385" s="159"/>
      <c r="CV1385" s="159"/>
      <c r="CY1385" s="159"/>
      <c r="CZ1385" s="159"/>
      <c r="DA1385" s="170"/>
      <c r="DB1385" s="184"/>
      <c r="DC1385" s="170"/>
      <c r="DZ1385" s="234"/>
      <c r="EA1385" s="108"/>
    </row>
    <row r="1386" spans="1:131" hidden="1" x14ac:dyDescent="0.2">
      <c r="A1386" s="222"/>
      <c r="B1386" s="164"/>
      <c r="C1386" s="213"/>
      <c r="D1386" s="222"/>
      <c r="E1386" s="213"/>
      <c r="F1386" s="213"/>
      <c r="G1386" s="213"/>
      <c r="H1386" s="228"/>
      <c r="I1386" s="213"/>
      <c r="J1386" s="213"/>
      <c r="K1386" s="213"/>
      <c r="L1386" s="213"/>
      <c r="M1386" s="213"/>
      <c r="N1386" s="213"/>
      <c r="O1386" s="159"/>
      <c r="P1386" s="164"/>
      <c r="Q1386" s="159"/>
      <c r="R1386" s="159"/>
      <c r="S1386" s="164"/>
      <c r="T1386" s="159"/>
      <c r="U1386" s="159"/>
      <c r="V1386" s="164"/>
      <c r="W1386" s="159"/>
      <c r="X1386" s="159"/>
      <c r="Y1386" s="164"/>
      <c r="Z1386" s="159"/>
      <c r="AA1386" s="159"/>
      <c r="AB1386" s="164"/>
      <c r="AC1386" s="159"/>
      <c r="AD1386" s="159"/>
      <c r="AE1386" s="164"/>
      <c r="AF1386" s="159"/>
      <c r="AG1386" s="159"/>
      <c r="BI1386" s="159"/>
      <c r="BJ1386" s="159"/>
      <c r="BK1386" s="159"/>
      <c r="BL1386" s="159"/>
      <c r="BM1386" s="159"/>
      <c r="BN1386" s="159"/>
      <c r="BO1386" s="159"/>
      <c r="BP1386" s="159"/>
      <c r="BQ1386" s="159"/>
      <c r="CS1386" s="151"/>
      <c r="CT1386" s="159"/>
      <c r="CU1386" s="159"/>
      <c r="CV1386" s="159"/>
      <c r="CY1386" s="159"/>
      <c r="CZ1386" s="159"/>
      <c r="DA1386" s="170"/>
      <c r="DB1386" s="184"/>
      <c r="DC1386" s="170"/>
      <c r="DZ1386" s="234"/>
      <c r="EA1386" s="108"/>
    </row>
    <row r="1387" spans="1:131" hidden="1" x14ac:dyDescent="0.2">
      <c r="A1387" s="222"/>
      <c r="B1387" s="164"/>
      <c r="C1387" s="213"/>
      <c r="D1387" s="222"/>
      <c r="E1387" s="213"/>
      <c r="F1387" s="213"/>
      <c r="G1387" s="213"/>
      <c r="H1387" s="228"/>
      <c r="I1387" s="213"/>
      <c r="J1387" s="213"/>
      <c r="K1387" s="213"/>
      <c r="L1387" s="213"/>
      <c r="M1387" s="213"/>
      <c r="N1387" s="213"/>
      <c r="O1387" s="159"/>
      <c r="P1387" s="164"/>
      <c r="Q1387" s="159"/>
      <c r="R1387" s="159"/>
      <c r="S1387" s="164"/>
      <c r="T1387" s="159"/>
      <c r="U1387" s="159"/>
      <c r="V1387" s="164"/>
      <c r="W1387" s="159"/>
      <c r="X1387" s="159"/>
      <c r="Y1387" s="164"/>
      <c r="Z1387" s="159"/>
      <c r="AA1387" s="159"/>
      <c r="AB1387" s="164"/>
      <c r="AC1387" s="159"/>
      <c r="AD1387" s="159"/>
      <c r="AE1387" s="164"/>
      <c r="AF1387" s="159"/>
      <c r="AG1387" s="159"/>
      <c r="BI1387" s="159"/>
      <c r="BJ1387" s="159"/>
      <c r="BK1387" s="159"/>
      <c r="BL1387" s="159"/>
      <c r="BM1387" s="159"/>
      <c r="BN1387" s="159"/>
      <c r="BO1387" s="159"/>
      <c r="BP1387" s="159"/>
      <c r="BQ1387" s="159"/>
      <c r="CS1387" s="151"/>
      <c r="CT1387" s="159"/>
      <c r="CU1387" s="159"/>
      <c r="CV1387" s="159"/>
      <c r="CY1387" s="159"/>
      <c r="CZ1387" s="159"/>
      <c r="DA1387" s="170"/>
      <c r="DB1387" s="184"/>
      <c r="DC1387" s="170"/>
      <c r="DZ1387" s="234"/>
      <c r="EA1387" s="108"/>
    </row>
    <row r="1388" spans="1:131" hidden="1" x14ac:dyDescent="0.2">
      <c r="A1388" s="222"/>
      <c r="B1388" s="164"/>
      <c r="C1388" s="213"/>
      <c r="D1388" s="222"/>
      <c r="E1388" s="213"/>
      <c r="F1388" s="213"/>
      <c r="G1388" s="213"/>
      <c r="H1388" s="228"/>
      <c r="I1388" s="213"/>
      <c r="J1388" s="213"/>
      <c r="K1388" s="213"/>
      <c r="L1388" s="213"/>
      <c r="M1388" s="213"/>
      <c r="N1388" s="213"/>
      <c r="O1388" s="159"/>
      <c r="P1388" s="164"/>
      <c r="Q1388" s="159"/>
      <c r="R1388" s="159"/>
      <c r="S1388" s="164"/>
      <c r="T1388" s="159"/>
      <c r="U1388" s="159"/>
      <c r="V1388" s="164"/>
      <c r="W1388" s="159"/>
      <c r="X1388" s="159"/>
      <c r="Y1388" s="164"/>
      <c r="Z1388" s="159"/>
      <c r="AA1388" s="159"/>
      <c r="AB1388" s="164"/>
      <c r="AC1388" s="159"/>
      <c r="AD1388" s="159"/>
      <c r="AE1388" s="164"/>
      <c r="AF1388" s="159"/>
      <c r="AG1388" s="159"/>
      <c r="BI1388" s="159"/>
      <c r="BJ1388" s="159"/>
      <c r="BK1388" s="159"/>
      <c r="BL1388" s="159"/>
      <c r="BM1388" s="159"/>
      <c r="BN1388" s="159"/>
      <c r="BO1388" s="159"/>
      <c r="BP1388" s="159"/>
      <c r="BQ1388" s="159"/>
      <c r="CS1388" s="151"/>
      <c r="CT1388" s="159"/>
      <c r="CU1388" s="159"/>
      <c r="CV1388" s="159"/>
      <c r="CY1388" s="159"/>
      <c r="CZ1388" s="159"/>
      <c r="DA1388" s="170"/>
      <c r="DB1388" s="184"/>
      <c r="DC1388" s="170"/>
      <c r="DZ1388" s="234"/>
      <c r="EA1388" s="108"/>
    </row>
    <row r="1389" spans="1:131" hidden="1" x14ac:dyDescent="0.2">
      <c r="A1389" s="222"/>
      <c r="B1389" s="213"/>
      <c r="C1389" s="213"/>
      <c r="D1389" s="222"/>
      <c r="E1389" s="213"/>
      <c r="F1389" s="213"/>
      <c r="G1389" s="213"/>
      <c r="H1389" s="228"/>
      <c r="I1389" s="213"/>
      <c r="J1389" s="213"/>
      <c r="K1389" s="213"/>
      <c r="L1389" s="213"/>
      <c r="M1389" s="213"/>
      <c r="N1389" s="213"/>
      <c r="O1389" s="159"/>
      <c r="P1389" s="164"/>
      <c r="Q1389" s="159"/>
      <c r="R1389" s="159"/>
      <c r="S1389" s="164"/>
      <c r="T1389" s="159"/>
      <c r="U1389" s="159"/>
      <c r="V1389" s="164"/>
      <c r="W1389" s="159"/>
      <c r="X1389" s="159"/>
      <c r="Y1389" s="164"/>
      <c r="Z1389" s="159"/>
      <c r="AA1389" s="159"/>
      <c r="AB1389" s="164"/>
      <c r="AC1389" s="159"/>
      <c r="AD1389" s="159"/>
      <c r="AE1389" s="164"/>
      <c r="AF1389" s="159"/>
      <c r="AG1389" s="159"/>
      <c r="BI1389" s="159"/>
      <c r="BJ1389" s="159"/>
      <c r="BK1389" s="159"/>
      <c r="BL1389" s="159"/>
      <c r="BM1389" s="159"/>
      <c r="BN1389" s="159"/>
      <c r="BO1389" s="159"/>
      <c r="BP1389" s="159"/>
      <c r="BQ1389" s="159"/>
      <c r="CS1389" s="151"/>
      <c r="CT1389" s="159"/>
      <c r="CU1389" s="159"/>
      <c r="CV1389" s="159"/>
      <c r="CY1389" s="159"/>
      <c r="CZ1389" s="159"/>
      <c r="DA1389" s="170"/>
      <c r="DB1389" s="184"/>
      <c r="DC1389" s="170"/>
      <c r="DZ1389" s="234"/>
      <c r="EA1389" s="108"/>
    </row>
    <row r="1390" spans="1:131" hidden="1" x14ac:dyDescent="0.2">
      <c r="A1390" s="222"/>
      <c r="B1390" s="213"/>
      <c r="C1390" s="213"/>
      <c r="D1390" s="222"/>
      <c r="E1390" s="213"/>
      <c r="F1390" s="213"/>
      <c r="G1390" s="213"/>
      <c r="H1390" s="228"/>
      <c r="I1390" s="213"/>
      <c r="J1390" s="213"/>
      <c r="K1390" s="213"/>
      <c r="L1390" s="213"/>
      <c r="M1390" s="213"/>
      <c r="N1390" s="213"/>
      <c r="O1390" s="159"/>
      <c r="P1390" s="164"/>
      <c r="Q1390" s="159"/>
      <c r="R1390" s="159"/>
      <c r="S1390" s="164"/>
      <c r="T1390" s="159"/>
      <c r="U1390" s="159"/>
      <c r="V1390" s="164"/>
      <c r="W1390" s="159"/>
      <c r="X1390" s="159"/>
      <c r="Y1390" s="164"/>
      <c r="Z1390" s="159"/>
      <c r="AA1390" s="159"/>
      <c r="AB1390" s="164"/>
      <c r="AC1390" s="159"/>
      <c r="AD1390" s="159"/>
      <c r="AE1390" s="164"/>
      <c r="AF1390" s="159"/>
      <c r="AG1390" s="159"/>
      <c r="BI1390" s="159"/>
      <c r="BJ1390" s="159"/>
      <c r="BK1390" s="159"/>
      <c r="BL1390" s="159"/>
      <c r="BM1390" s="159"/>
      <c r="BN1390" s="159"/>
      <c r="BO1390" s="159"/>
      <c r="BP1390" s="159"/>
      <c r="BQ1390" s="159"/>
      <c r="CS1390" s="151"/>
      <c r="CT1390" s="159"/>
      <c r="CU1390" s="159"/>
      <c r="CV1390" s="159"/>
      <c r="CY1390" s="159"/>
      <c r="CZ1390" s="159"/>
      <c r="DA1390" s="170"/>
      <c r="DB1390" s="184"/>
      <c r="DC1390" s="170"/>
      <c r="DZ1390" s="234"/>
      <c r="EA1390" s="108"/>
    </row>
    <row r="1391" spans="1:131" hidden="1" x14ac:dyDescent="0.2">
      <c r="A1391" s="222"/>
      <c r="B1391" s="213"/>
      <c r="C1391" s="213"/>
      <c r="D1391" s="222"/>
      <c r="E1391" s="213"/>
      <c r="F1391" s="213"/>
      <c r="G1391" s="213"/>
      <c r="H1391" s="228"/>
      <c r="I1391" s="213"/>
      <c r="J1391" s="213"/>
      <c r="K1391" s="213"/>
      <c r="L1391" s="213"/>
      <c r="M1391" s="213"/>
      <c r="N1391" s="213"/>
      <c r="O1391" s="159"/>
      <c r="P1391" s="164"/>
      <c r="Q1391" s="159"/>
      <c r="R1391" s="159"/>
      <c r="S1391" s="164"/>
      <c r="T1391" s="159"/>
      <c r="U1391" s="159"/>
      <c r="V1391" s="164"/>
      <c r="W1391" s="159"/>
      <c r="X1391" s="159"/>
      <c r="Y1391" s="164"/>
      <c r="Z1391" s="159"/>
      <c r="AA1391" s="159"/>
      <c r="AB1391" s="164"/>
      <c r="AC1391" s="159"/>
      <c r="AD1391" s="159"/>
      <c r="AE1391" s="164"/>
      <c r="AF1391" s="159"/>
      <c r="AG1391" s="159"/>
      <c r="BI1391" s="159"/>
      <c r="BJ1391" s="159"/>
      <c r="BK1391" s="159"/>
      <c r="BL1391" s="159"/>
      <c r="BM1391" s="159"/>
      <c r="BN1391" s="159"/>
      <c r="BO1391" s="159"/>
      <c r="BP1391" s="159"/>
      <c r="BQ1391" s="159"/>
      <c r="CS1391" s="151"/>
      <c r="CT1391" s="159"/>
      <c r="CU1391" s="159"/>
      <c r="CV1391" s="159"/>
      <c r="CY1391" s="159"/>
      <c r="CZ1391" s="159"/>
      <c r="DA1391" s="170"/>
      <c r="DB1391" s="184"/>
      <c r="DC1391" s="170"/>
      <c r="DZ1391" s="234"/>
      <c r="EA1391" s="108"/>
    </row>
    <row r="1392" spans="1:131" hidden="1" x14ac:dyDescent="0.2">
      <c r="A1392" s="222"/>
      <c r="B1392" s="213"/>
      <c r="C1392" s="213"/>
      <c r="D1392" s="222"/>
      <c r="E1392" s="213"/>
      <c r="F1392" s="213"/>
      <c r="G1392" s="213"/>
      <c r="H1392" s="228"/>
      <c r="I1392" s="213"/>
      <c r="J1392" s="213"/>
      <c r="K1392" s="213"/>
      <c r="L1392" s="213"/>
      <c r="M1392" s="213"/>
      <c r="N1392" s="213"/>
      <c r="O1392" s="159"/>
      <c r="P1392" s="164"/>
      <c r="Q1392" s="159"/>
      <c r="R1392" s="159"/>
      <c r="S1392" s="164"/>
      <c r="T1392" s="159"/>
      <c r="U1392" s="159"/>
      <c r="V1392" s="164"/>
      <c r="W1392" s="159"/>
      <c r="X1392" s="159"/>
      <c r="Y1392" s="164"/>
      <c r="Z1392" s="159"/>
      <c r="AA1392" s="159"/>
      <c r="AB1392" s="164"/>
      <c r="AC1392" s="159"/>
      <c r="AD1392" s="159"/>
      <c r="AE1392" s="164"/>
      <c r="AF1392" s="159"/>
      <c r="AG1392" s="159"/>
      <c r="BI1392" s="159"/>
      <c r="BJ1392" s="159"/>
      <c r="BK1392" s="159"/>
      <c r="BL1392" s="159"/>
      <c r="BM1392" s="159"/>
      <c r="BN1392" s="159"/>
      <c r="BO1392" s="159"/>
      <c r="BP1392" s="159"/>
      <c r="BQ1392" s="159"/>
      <c r="CS1392" s="151"/>
      <c r="CT1392" s="159"/>
      <c r="CU1392" s="159"/>
      <c r="CV1392" s="159"/>
      <c r="CY1392" s="159"/>
      <c r="CZ1392" s="159"/>
      <c r="DA1392" s="170"/>
      <c r="DB1392" s="184"/>
      <c r="DC1392" s="170"/>
      <c r="DZ1392" s="234"/>
      <c r="EA1392" s="108"/>
    </row>
    <row r="1393" spans="1:131" hidden="1" x14ac:dyDescent="0.2">
      <c r="A1393" s="222"/>
      <c r="B1393" s="213"/>
      <c r="C1393" s="213"/>
      <c r="D1393" s="222"/>
      <c r="E1393" s="213"/>
      <c r="F1393" s="213"/>
      <c r="G1393" s="213"/>
      <c r="H1393" s="228"/>
      <c r="I1393" s="213"/>
      <c r="J1393" s="213"/>
      <c r="K1393" s="213"/>
      <c r="L1393" s="213"/>
      <c r="M1393" s="213"/>
      <c r="N1393" s="213"/>
      <c r="O1393" s="159"/>
      <c r="P1393" s="164"/>
      <c r="Q1393" s="159"/>
      <c r="R1393" s="159"/>
      <c r="S1393" s="164"/>
      <c r="T1393" s="159"/>
      <c r="U1393" s="159"/>
      <c r="V1393" s="164"/>
      <c r="W1393" s="159"/>
      <c r="X1393" s="159"/>
      <c r="Y1393" s="164"/>
      <c r="Z1393" s="159"/>
      <c r="AA1393" s="159"/>
      <c r="AB1393" s="164"/>
      <c r="AC1393" s="159"/>
      <c r="AD1393" s="159"/>
      <c r="AE1393" s="164"/>
      <c r="AF1393" s="159"/>
      <c r="AG1393" s="159"/>
      <c r="BI1393" s="159"/>
      <c r="BJ1393" s="159"/>
      <c r="BK1393" s="159"/>
      <c r="BL1393" s="159"/>
      <c r="BM1393" s="159"/>
      <c r="BN1393" s="159"/>
      <c r="BO1393" s="159"/>
      <c r="BP1393" s="159"/>
      <c r="BQ1393" s="159"/>
      <c r="CS1393" s="151"/>
      <c r="CT1393" s="159"/>
      <c r="CU1393" s="159"/>
      <c r="CV1393" s="159"/>
      <c r="CY1393" s="159"/>
      <c r="CZ1393" s="159"/>
      <c r="DA1393" s="170"/>
      <c r="DB1393" s="184"/>
      <c r="DC1393" s="170"/>
      <c r="DZ1393" s="234"/>
      <c r="EA1393" s="108"/>
    </row>
    <row r="1394" spans="1:131" hidden="1" x14ac:dyDescent="0.2">
      <c r="A1394" s="222"/>
      <c r="B1394" s="213"/>
      <c r="C1394" s="213"/>
      <c r="D1394" s="222"/>
      <c r="E1394" s="213"/>
      <c r="F1394" s="213"/>
      <c r="G1394" s="213"/>
      <c r="H1394" s="228"/>
      <c r="I1394" s="213"/>
      <c r="J1394" s="213"/>
      <c r="K1394" s="213"/>
      <c r="L1394" s="213"/>
      <c r="M1394" s="213"/>
      <c r="N1394" s="213"/>
      <c r="O1394" s="159"/>
      <c r="P1394" s="164"/>
      <c r="Q1394" s="159"/>
      <c r="R1394" s="159"/>
      <c r="S1394" s="164"/>
      <c r="T1394" s="159"/>
      <c r="U1394" s="159"/>
      <c r="V1394" s="164"/>
      <c r="W1394" s="159"/>
      <c r="X1394" s="159"/>
      <c r="Y1394" s="164"/>
      <c r="Z1394" s="159"/>
      <c r="AA1394" s="159"/>
      <c r="AB1394" s="164"/>
      <c r="AC1394" s="159"/>
      <c r="AD1394" s="159"/>
      <c r="AE1394" s="164"/>
      <c r="AF1394" s="159"/>
      <c r="AG1394" s="159"/>
      <c r="BI1394" s="159"/>
      <c r="BJ1394" s="159"/>
      <c r="BK1394" s="159"/>
      <c r="BL1394" s="159"/>
      <c r="BM1394" s="159"/>
      <c r="BN1394" s="159"/>
      <c r="BO1394" s="159"/>
      <c r="BP1394" s="159"/>
      <c r="BQ1394" s="159"/>
      <c r="CS1394" s="151"/>
      <c r="CT1394" s="159"/>
      <c r="CU1394" s="159"/>
      <c r="CV1394" s="159"/>
      <c r="CY1394" s="159"/>
      <c r="CZ1394" s="159"/>
      <c r="DA1394" s="170"/>
      <c r="DB1394" s="184"/>
      <c r="DC1394" s="170"/>
      <c r="DZ1394" s="234"/>
      <c r="EA1394" s="108"/>
    </row>
    <row r="1395" spans="1:131" hidden="1" x14ac:dyDescent="0.2">
      <c r="A1395" s="222"/>
      <c r="B1395" s="213"/>
      <c r="C1395" s="213"/>
      <c r="D1395" s="222"/>
      <c r="E1395" s="213"/>
      <c r="F1395" s="213"/>
      <c r="G1395" s="213"/>
      <c r="H1395" s="228"/>
      <c r="I1395" s="213"/>
      <c r="J1395" s="213"/>
      <c r="K1395" s="213"/>
      <c r="L1395" s="213"/>
      <c r="M1395" s="213"/>
      <c r="N1395" s="213"/>
      <c r="O1395" s="159"/>
      <c r="P1395" s="164"/>
      <c r="Q1395" s="159"/>
      <c r="R1395" s="159"/>
      <c r="S1395" s="164"/>
      <c r="T1395" s="159"/>
      <c r="U1395" s="159"/>
      <c r="V1395" s="164"/>
      <c r="W1395" s="159"/>
      <c r="X1395" s="159"/>
      <c r="Y1395" s="164"/>
      <c r="Z1395" s="159"/>
      <c r="AA1395" s="159"/>
      <c r="AB1395" s="164"/>
      <c r="AC1395" s="159"/>
      <c r="AD1395" s="159"/>
      <c r="AE1395" s="164"/>
      <c r="AF1395" s="159"/>
      <c r="AG1395" s="159"/>
      <c r="BI1395" s="159"/>
      <c r="BJ1395" s="159"/>
      <c r="BK1395" s="159"/>
      <c r="BL1395" s="159"/>
      <c r="BM1395" s="159"/>
      <c r="BN1395" s="159"/>
      <c r="BO1395" s="159"/>
      <c r="BP1395" s="159"/>
      <c r="BQ1395" s="159"/>
      <c r="CS1395" s="151"/>
      <c r="CT1395" s="159"/>
      <c r="CU1395" s="159"/>
      <c r="CV1395" s="159"/>
      <c r="CY1395" s="159"/>
      <c r="CZ1395" s="159"/>
      <c r="DA1395" s="170"/>
      <c r="DB1395" s="184"/>
      <c r="DC1395" s="170"/>
      <c r="DZ1395" s="234"/>
      <c r="EA1395" s="108"/>
    </row>
    <row r="1396" spans="1:131" hidden="1" x14ac:dyDescent="0.2">
      <c r="A1396" s="222"/>
      <c r="B1396" s="213"/>
      <c r="C1396" s="213"/>
      <c r="D1396" s="222"/>
      <c r="E1396" s="213"/>
      <c r="F1396" s="213"/>
      <c r="G1396" s="213"/>
      <c r="H1396" s="228"/>
      <c r="I1396" s="213"/>
      <c r="J1396" s="213"/>
      <c r="K1396" s="213"/>
      <c r="L1396" s="213"/>
      <c r="M1396" s="213"/>
      <c r="N1396" s="213"/>
      <c r="O1396" s="159"/>
      <c r="P1396" s="164"/>
      <c r="Q1396" s="159"/>
      <c r="R1396" s="159"/>
      <c r="S1396" s="164"/>
      <c r="T1396" s="159"/>
      <c r="U1396" s="159"/>
      <c r="V1396" s="164"/>
      <c r="W1396" s="159"/>
      <c r="X1396" s="159"/>
      <c r="Y1396" s="164"/>
      <c r="Z1396" s="159"/>
      <c r="AA1396" s="159"/>
      <c r="AB1396" s="164"/>
      <c r="AC1396" s="159"/>
      <c r="AD1396" s="159"/>
      <c r="AE1396" s="164"/>
      <c r="AF1396" s="159"/>
      <c r="AG1396" s="159"/>
      <c r="BI1396" s="159"/>
      <c r="BJ1396" s="159"/>
      <c r="BK1396" s="159"/>
      <c r="BL1396" s="159"/>
      <c r="BM1396" s="159"/>
      <c r="BN1396" s="159"/>
      <c r="BO1396" s="159"/>
      <c r="BP1396" s="159"/>
      <c r="BQ1396" s="159"/>
      <c r="CS1396" s="151"/>
      <c r="CT1396" s="159"/>
      <c r="CU1396" s="159"/>
      <c r="CV1396" s="159"/>
      <c r="CY1396" s="159"/>
      <c r="CZ1396" s="159"/>
      <c r="DA1396" s="170"/>
      <c r="DB1396" s="184"/>
      <c r="DC1396" s="170"/>
      <c r="DZ1396" s="234"/>
      <c r="EA1396" s="108"/>
    </row>
    <row r="1397" spans="1:131" hidden="1" x14ac:dyDescent="0.2">
      <c r="A1397" s="222"/>
      <c r="B1397" s="213"/>
      <c r="C1397" s="213"/>
      <c r="D1397" s="222"/>
      <c r="E1397" s="213"/>
      <c r="F1397" s="213"/>
      <c r="G1397" s="213"/>
      <c r="H1397" s="228"/>
      <c r="I1397" s="213"/>
      <c r="J1397" s="213"/>
      <c r="K1397" s="213"/>
      <c r="L1397" s="213"/>
      <c r="M1397" s="213"/>
      <c r="N1397" s="213"/>
      <c r="O1397" s="159"/>
      <c r="P1397" s="164"/>
      <c r="Q1397" s="159"/>
      <c r="R1397" s="159"/>
      <c r="S1397" s="164"/>
      <c r="T1397" s="159"/>
      <c r="U1397" s="159"/>
      <c r="V1397" s="164"/>
      <c r="W1397" s="159"/>
      <c r="X1397" s="159"/>
      <c r="Y1397" s="164"/>
      <c r="Z1397" s="159"/>
      <c r="AA1397" s="159"/>
      <c r="AB1397" s="164"/>
      <c r="AC1397" s="159"/>
      <c r="AD1397" s="159"/>
      <c r="AE1397" s="164"/>
      <c r="AF1397" s="159"/>
      <c r="AG1397" s="159"/>
      <c r="BI1397" s="159"/>
      <c r="BJ1397" s="159"/>
      <c r="BK1397" s="159"/>
      <c r="BL1397" s="159"/>
      <c r="BM1397" s="159"/>
      <c r="BN1397" s="159"/>
      <c r="BO1397" s="159"/>
      <c r="BP1397" s="159"/>
      <c r="BQ1397" s="159"/>
      <c r="CS1397" s="151"/>
      <c r="CT1397" s="159"/>
      <c r="CU1397" s="159"/>
      <c r="CV1397" s="159"/>
      <c r="CY1397" s="159"/>
      <c r="CZ1397" s="159"/>
      <c r="DA1397" s="170"/>
      <c r="DB1397" s="184"/>
      <c r="DC1397" s="170"/>
      <c r="DZ1397" s="234"/>
      <c r="EA1397" s="108"/>
    </row>
    <row r="1398" spans="1:131" hidden="1" x14ac:dyDescent="0.2">
      <c r="A1398" s="222"/>
      <c r="B1398" s="213"/>
      <c r="C1398" s="213"/>
      <c r="D1398" s="222"/>
      <c r="E1398" s="213"/>
      <c r="F1398" s="213"/>
      <c r="G1398" s="213"/>
      <c r="H1398" s="228"/>
      <c r="I1398" s="213"/>
      <c r="J1398" s="213"/>
      <c r="K1398" s="213"/>
      <c r="L1398" s="213"/>
      <c r="M1398" s="213"/>
      <c r="N1398" s="213"/>
      <c r="O1398" s="159"/>
      <c r="P1398" s="164"/>
      <c r="Q1398" s="159"/>
      <c r="R1398" s="159"/>
      <c r="S1398" s="164"/>
      <c r="T1398" s="159"/>
      <c r="U1398" s="159"/>
      <c r="V1398" s="164"/>
      <c r="W1398" s="159"/>
      <c r="X1398" s="159"/>
      <c r="Y1398" s="164"/>
      <c r="Z1398" s="159"/>
      <c r="AA1398" s="159"/>
      <c r="AB1398" s="164"/>
      <c r="AC1398" s="159"/>
      <c r="AD1398" s="159"/>
      <c r="AE1398" s="164"/>
      <c r="AF1398" s="159"/>
      <c r="AG1398" s="159"/>
      <c r="BI1398" s="159"/>
      <c r="BJ1398" s="159"/>
      <c r="BK1398" s="159"/>
      <c r="BL1398" s="159"/>
      <c r="BM1398" s="159"/>
      <c r="BN1398" s="159"/>
      <c r="BO1398" s="159"/>
      <c r="BP1398" s="159"/>
      <c r="BQ1398" s="159"/>
      <c r="CS1398" s="151"/>
      <c r="CT1398" s="159"/>
      <c r="CU1398" s="159"/>
      <c r="CV1398" s="159"/>
      <c r="CY1398" s="159"/>
      <c r="CZ1398" s="159"/>
      <c r="DA1398" s="170"/>
      <c r="DB1398" s="184"/>
      <c r="DC1398" s="170"/>
      <c r="DZ1398" s="234"/>
      <c r="EA1398" s="108"/>
    </row>
    <row r="1399" spans="1:131" hidden="1" x14ac:dyDescent="0.2">
      <c r="A1399" s="222"/>
      <c r="B1399" s="213"/>
      <c r="C1399" s="213"/>
      <c r="D1399" s="222"/>
      <c r="E1399" s="213"/>
      <c r="F1399" s="213"/>
      <c r="G1399" s="213"/>
      <c r="H1399" s="228"/>
      <c r="I1399" s="213"/>
      <c r="J1399" s="213"/>
      <c r="K1399" s="213"/>
      <c r="L1399" s="213"/>
      <c r="M1399" s="213"/>
      <c r="N1399" s="213"/>
      <c r="O1399" s="159"/>
      <c r="P1399" s="164"/>
      <c r="Q1399" s="159"/>
      <c r="R1399" s="159"/>
      <c r="S1399" s="164"/>
      <c r="T1399" s="159"/>
      <c r="U1399" s="159"/>
      <c r="V1399" s="164"/>
      <c r="W1399" s="159"/>
      <c r="X1399" s="159"/>
      <c r="Y1399" s="164"/>
      <c r="Z1399" s="159"/>
      <c r="AA1399" s="159"/>
      <c r="AB1399" s="164"/>
      <c r="AC1399" s="159"/>
      <c r="AD1399" s="159"/>
      <c r="AE1399" s="164"/>
      <c r="AF1399" s="159"/>
      <c r="AG1399" s="159"/>
      <c r="BI1399" s="159"/>
      <c r="BJ1399" s="159"/>
      <c r="BK1399" s="159"/>
      <c r="BL1399" s="159"/>
      <c r="BM1399" s="159"/>
      <c r="BN1399" s="159"/>
      <c r="BO1399" s="159"/>
      <c r="BP1399" s="159"/>
      <c r="BQ1399" s="159"/>
      <c r="CS1399" s="151"/>
      <c r="CT1399" s="159"/>
      <c r="CU1399" s="159"/>
      <c r="CV1399" s="159"/>
      <c r="CY1399" s="159"/>
      <c r="CZ1399" s="159"/>
      <c r="DA1399" s="170"/>
      <c r="DB1399" s="184"/>
      <c r="DC1399" s="170"/>
      <c r="DZ1399" s="234"/>
      <c r="EA1399" s="108"/>
    </row>
    <row r="1400" spans="1:131" hidden="1" x14ac:dyDescent="0.2">
      <c r="A1400" s="222"/>
      <c r="B1400" s="213"/>
      <c r="C1400" s="213"/>
      <c r="D1400" s="222"/>
      <c r="E1400" s="213"/>
      <c r="F1400" s="213"/>
      <c r="G1400" s="213"/>
      <c r="H1400" s="228"/>
      <c r="I1400" s="213"/>
      <c r="J1400" s="213"/>
      <c r="K1400" s="213"/>
      <c r="L1400" s="213"/>
      <c r="M1400" s="213"/>
      <c r="N1400" s="213"/>
      <c r="O1400" s="159"/>
      <c r="P1400" s="164"/>
      <c r="Q1400" s="159"/>
      <c r="R1400" s="159"/>
      <c r="S1400" s="164"/>
      <c r="T1400" s="159"/>
      <c r="U1400" s="159"/>
      <c r="V1400" s="164"/>
      <c r="W1400" s="159"/>
      <c r="X1400" s="159"/>
      <c r="Y1400" s="164"/>
      <c r="Z1400" s="159"/>
      <c r="AA1400" s="159"/>
      <c r="AB1400" s="164"/>
      <c r="AC1400" s="159"/>
      <c r="AD1400" s="159"/>
      <c r="AE1400" s="164"/>
      <c r="AF1400" s="159"/>
      <c r="AG1400" s="159"/>
      <c r="BI1400" s="159"/>
      <c r="BJ1400" s="159"/>
      <c r="BK1400" s="159"/>
      <c r="BL1400" s="159"/>
      <c r="BM1400" s="159"/>
      <c r="BN1400" s="159"/>
      <c r="BO1400" s="159"/>
      <c r="BP1400" s="159"/>
      <c r="BQ1400" s="159"/>
      <c r="CS1400" s="151"/>
      <c r="CT1400" s="159"/>
      <c r="CU1400" s="159"/>
      <c r="CV1400" s="159"/>
      <c r="CY1400" s="159"/>
      <c r="CZ1400" s="159"/>
      <c r="DA1400" s="170"/>
      <c r="DB1400" s="184"/>
      <c r="DC1400" s="170"/>
      <c r="DZ1400" s="234"/>
      <c r="EA1400" s="108"/>
    </row>
    <row r="1401" spans="1:131" hidden="1" x14ac:dyDescent="0.2">
      <c r="A1401" s="222"/>
      <c r="B1401" s="213"/>
      <c r="C1401" s="213"/>
      <c r="D1401" s="222"/>
      <c r="E1401" s="213"/>
      <c r="F1401" s="213"/>
      <c r="G1401" s="213"/>
      <c r="H1401" s="228"/>
      <c r="I1401" s="213"/>
      <c r="J1401" s="213"/>
      <c r="K1401" s="213"/>
      <c r="L1401" s="213"/>
      <c r="M1401" s="213"/>
      <c r="N1401" s="213"/>
      <c r="O1401" s="159"/>
      <c r="P1401" s="164"/>
      <c r="Q1401" s="159"/>
      <c r="R1401" s="159"/>
      <c r="S1401" s="164"/>
      <c r="T1401" s="159"/>
      <c r="U1401" s="159"/>
      <c r="V1401" s="164"/>
      <c r="W1401" s="159"/>
      <c r="X1401" s="159"/>
      <c r="Y1401" s="164"/>
      <c r="Z1401" s="159"/>
      <c r="AA1401" s="159"/>
      <c r="AB1401" s="164"/>
      <c r="AC1401" s="159"/>
      <c r="AD1401" s="159"/>
      <c r="AE1401" s="164"/>
      <c r="AF1401" s="159"/>
      <c r="AG1401" s="159"/>
      <c r="BI1401" s="159"/>
      <c r="BJ1401" s="159"/>
      <c r="BK1401" s="159"/>
      <c r="BL1401" s="159"/>
      <c r="BM1401" s="159"/>
      <c r="BN1401" s="159"/>
      <c r="BO1401" s="159"/>
      <c r="BP1401" s="159"/>
      <c r="BQ1401" s="159"/>
      <c r="CS1401" s="151"/>
      <c r="CT1401" s="159"/>
      <c r="CU1401" s="159"/>
      <c r="CV1401" s="159"/>
      <c r="CY1401" s="159"/>
      <c r="CZ1401" s="159"/>
      <c r="DA1401" s="170"/>
      <c r="DB1401" s="184"/>
      <c r="DC1401" s="170"/>
      <c r="DZ1401" s="234"/>
      <c r="EA1401" s="108"/>
    </row>
    <row r="1402" spans="1:131" hidden="1" x14ac:dyDescent="0.2">
      <c r="A1402" s="222"/>
      <c r="B1402" s="213"/>
      <c r="C1402" s="213"/>
      <c r="D1402" s="222"/>
      <c r="E1402" s="213"/>
      <c r="F1402" s="213"/>
      <c r="G1402" s="213"/>
      <c r="H1402" s="228"/>
      <c r="I1402" s="213"/>
      <c r="J1402" s="213"/>
      <c r="K1402" s="213"/>
      <c r="L1402" s="213"/>
      <c r="M1402" s="213"/>
      <c r="N1402" s="213"/>
      <c r="O1402" s="159"/>
      <c r="P1402" s="164"/>
      <c r="Q1402" s="159"/>
      <c r="R1402" s="159"/>
      <c r="S1402" s="164"/>
      <c r="T1402" s="159"/>
      <c r="U1402" s="159"/>
      <c r="V1402" s="164"/>
      <c r="W1402" s="159"/>
      <c r="X1402" s="159"/>
      <c r="Y1402" s="164"/>
      <c r="Z1402" s="159"/>
      <c r="AA1402" s="159"/>
      <c r="AB1402" s="164"/>
      <c r="AC1402" s="159"/>
      <c r="AD1402" s="159"/>
      <c r="AE1402" s="164"/>
      <c r="AF1402" s="159"/>
      <c r="AG1402" s="159"/>
      <c r="BI1402" s="159"/>
      <c r="BJ1402" s="159"/>
      <c r="BK1402" s="159"/>
      <c r="BL1402" s="159"/>
      <c r="BM1402" s="159"/>
      <c r="BN1402" s="159"/>
      <c r="BO1402" s="159"/>
      <c r="BP1402" s="159"/>
      <c r="BQ1402" s="159"/>
      <c r="CS1402" s="151"/>
      <c r="CT1402" s="159"/>
      <c r="CU1402" s="159"/>
      <c r="CV1402" s="159"/>
      <c r="CY1402" s="159"/>
      <c r="CZ1402" s="159"/>
      <c r="DA1402" s="170"/>
      <c r="DB1402" s="184"/>
      <c r="DC1402" s="170"/>
      <c r="DZ1402" s="234"/>
      <c r="EA1402" s="108"/>
    </row>
    <row r="1403" spans="1:131" hidden="1" x14ac:dyDescent="0.2">
      <c r="A1403" s="222"/>
      <c r="B1403" s="213"/>
      <c r="C1403" s="213"/>
      <c r="D1403" s="222"/>
      <c r="E1403" s="213"/>
      <c r="F1403" s="213"/>
      <c r="G1403" s="213"/>
      <c r="H1403" s="228"/>
      <c r="I1403" s="213"/>
      <c r="J1403" s="213"/>
      <c r="K1403" s="213"/>
      <c r="L1403" s="213"/>
      <c r="M1403" s="213"/>
      <c r="N1403" s="213"/>
      <c r="O1403" s="159"/>
      <c r="P1403" s="164"/>
      <c r="Q1403" s="159"/>
      <c r="R1403" s="159"/>
      <c r="S1403" s="164"/>
      <c r="T1403" s="159"/>
      <c r="U1403" s="159"/>
      <c r="V1403" s="164"/>
      <c r="W1403" s="159"/>
      <c r="X1403" s="159"/>
      <c r="Y1403" s="164"/>
      <c r="Z1403" s="159"/>
      <c r="AA1403" s="159"/>
      <c r="AB1403" s="164"/>
      <c r="AC1403" s="159"/>
      <c r="AD1403" s="159"/>
      <c r="AE1403" s="164"/>
      <c r="AF1403" s="159"/>
      <c r="AG1403" s="159"/>
      <c r="BI1403" s="159"/>
      <c r="BJ1403" s="159"/>
      <c r="BK1403" s="159"/>
      <c r="BL1403" s="159"/>
      <c r="BM1403" s="159"/>
      <c r="BN1403" s="159"/>
      <c r="BO1403" s="159"/>
      <c r="BP1403" s="159"/>
      <c r="BQ1403" s="159"/>
      <c r="CS1403" s="151"/>
      <c r="CT1403" s="159"/>
      <c r="CU1403" s="159"/>
      <c r="CV1403" s="159"/>
      <c r="CY1403" s="159"/>
      <c r="CZ1403" s="159"/>
      <c r="DA1403" s="170"/>
      <c r="DB1403" s="184"/>
      <c r="DC1403" s="170"/>
      <c r="DZ1403" s="234"/>
      <c r="EA1403" s="108"/>
    </row>
    <row r="1404" spans="1:131" hidden="1" x14ac:dyDescent="0.2">
      <c r="A1404" s="222"/>
      <c r="B1404" s="213"/>
      <c r="C1404" s="213"/>
      <c r="D1404" s="222"/>
      <c r="E1404" s="213"/>
      <c r="F1404" s="213"/>
      <c r="G1404" s="213"/>
      <c r="H1404" s="228"/>
      <c r="I1404" s="213"/>
      <c r="J1404" s="213"/>
      <c r="K1404" s="213"/>
      <c r="L1404" s="213"/>
      <c r="M1404" s="213"/>
      <c r="N1404" s="213"/>
      <c r="O1404" s="159"/>
      <c r="P1404" s="164"/>
      <c r="Q1404" s="159"/>
      <c r="R1404" s="159"/>
      <c r="S1404" s="164"/>
      <c r="T1404" s="159"/>
      <c r="U1404" s="159"/>
      <c r="V1404" s="164"/>
      <c r="W1404" s="159"/>
      <c r="X1404" s="159"/>
      <c r="Y1404" s="164"/>
      <c r="Z1404" s="159"/>
      <c r="AA1404" s="159"/>
      <c r="AB1404" s="164"/>
      <c r="AC1404" s="159"/>
      <c r="AD1404" s="159"/>
      <c r="AE1404" s="164"/>
      <c r="AF1404" s="159"/>
      <c r="AG1404" s="159"/>
      <c r="BI1404" s="159"/>
      <c r="BJ1404" s="159"/>
      <c r="BK1404" s="159"/>
      <c r="BL1404" s="159"/>
      <c r="BM1404" s="159"/>
      <c r="BN1404" s="159"/>
      <c r="BO1404" s="159"/>
      <c r="BP1404" s="159"/>
      <c r="BQ1404" s="159"/>
      <c r="CS1404" s="151"/>
      <c r="CT1404" s="159"/>
      <c r="CU1404" s="159"/>
      <c r="CV1404" s="159"/>
      <c r="CY1404" s="159"/>
      <c r="CZ1404" s="159"/>
      <c r="DA1404" s="170"/>
      <c r="DB1404" s="184"/>
      <c r="DC1404" s="170"/>
      <c r="DZ1404" s="234"/>
      <c r="EA1404" s="108"/>
    </row>
    <row r="1405" spans="1:131" hidden="1" x14ac:dyDescent="0.2">
      <c r="A1405" s="222"/>
      <c r="B1405" s="213"/>
      <c r="C1405" s="213"/>
      <c r="D1405" s="222"/>
      <c r="E1405" s="213"/>
      <c r="F1405" s="213"/>
      <c r="G1405" s="213"/>
      <c r="H1405" s="228"/>
      <c r="I1405" s="213"/>
      <c r="J1405" s="213"/>
      <c r="K1405" s="213"/>
      <c r="L1405" s="213"/>
      <c r="M1405" s="213"/>
      <c r="N1405" s="213"/>
      <c r="O1405" s="159"/>
      <c r="P1405" s="164"/>
      <c r="Q1405" s="159"/>
      <c r="R1405" s="159"/>
      <c r="S1405" s="164"/>
      <c r="T1405" s="159"/>
      <c r="U1405" s="159"/>
      <c r="V1405" s="164"/>
      <c r="W1405" s="159"/>
      <c r="X1405" s="159"/>
      <c r="Y1405" s="164"/>
      <c r="Z1405" s="159"/>
      <c r="AA1405" s="159"/>
      <c r="AB1405" s="164"/>
      <c r="AC1405" s="159"/>
      <c r="AD1405" s="159"/>
      <c r="AE1405" s="164"/>
      <c r="AF1405" s="159"/>
      <c r="AG1405" s="159"/>
      <c r="BI1405" s="159"/>
      <c r="BJ1405" s="159"/>
      <c r="BK1405" s="159"/>
      <c r="BL1405" s="159"/>
      <c r="BM1405" s="159"/>
      <c r="BN1405" s="159"/>
      <c r="BO1405" s="159"/>
      <c r="BP1405" s="159"/>
      <c r="BQ1405" s="159"/>
      <c r="CS1405" s="151"/>
      <c r="CT1405" s="159"/>
      <c r="CU1405" s="159"/>
      <c r="CV1405" s="159"/>
      <c r="CY1405" s="159"/>
      <c r="CZ1405" s="159"/>
      <c r="DA1405" s="170"/>
      <c r="DB1405" s="184"/>
      <c r="DC1405" s="170"/>
      <c r="DZ1405" s="234"/>
      <c r="EA1405" s="108"/>
    </row>
    <row r="1406" spans="1:131" hidden="1" x14ac:dyDescent="0.2">
      <c r="A1406" s="222"/>
      <c r="B1406" s="213"/>
      <c r="C1406" s="213"/>
      <c r="D1406" s="222"/>
      <c r="E1406" s="213"/>
      <c r="F1406" s="213"/>
      <c r="G1406" s="213"/>
      <c r="H1406" s="228"/>
      <c r="I1406" s="213"/>
      <c r="J1406" s="213"/>
      <c r="K1406" s="213"/>
      <c r="L1406" s="213"/>
      <c r="M1406" s="213"/>
      <c r="N1406" s="213"/>
      <c r="O1406" s="159"/>
      <c r="P1406" s="164"/>
      <c r="Q1406" s="159"/>
      <c r="R1406" s="159"/>
      <c r="S1406" s="164"/>
      <c r="T1406" s="159"/>
      <c r="U1406" s="159"/>
      <c r="V1406" s="164"/>
      <c r="W1406" s="159"/>
      <c r="X1406" s="159"/>
      <c r="Y1406" s="164"/>
      <c r="Z1406" s="159"/>
      <c r="AA1406" s="159"/>
      <c r="AB1406" s="164"/>
      <c r="AC1406" s="159"/>
      <c r="AD1406" s="159"/>
      <c r="AE1406" s="164"/>
      <c r="AF1406" s="159"/>
      <c r="AG1406" s="159"/>
      <c r="BI1406" s="159"/>
      <c r="BJ1406" s="159"/>
      <c r="BK1406" s="159"/>
      <c r="BL1406" s="159"/>
      <c r="BM1406" s="159"/>
      <c r="BN1406" s="159"/>
      <c r="BO1406" s="159"/>
      <c r="BP1406" s="159"/>
      <c r="BQ1406" s="159"/>
      <c r="CS1406" s="151"/>
      <c r="CT1406" s="159"/>
      <c r="CU1406" s="159"/>
      <c r="CV1406" s="159"/>
      <c r="CY1406" s="159"/>
      <c r="CZ1406" s="159"/>
      <c r="DA1406" s="170"/>
      <c r="DB1406" s="184"/>
      <c r="DC1406" s="170"/>
      <c r="DZ1406" s="234"/>
      <c r="EA1406" s="108"/>
    </row>
    <row r="1407" spans="1:131" hidden="1" x14ac:dyDescent="0.2">
      <c r="A1407" s="222"/>
      <c r="B1407" s="213"/>
      <c r="C1407" s="213"/>
      <c r="D1407" s="222"/>
      <c r="E1407" s="213"/>
      <c r="F1407" s="213"/>
      <c r="G1407" s="213"/>
      <c r="H1407" s="228"/>
      <c r="I1407" s="213"/>
      <c r="J1407" s="213"/>
      <c r="K1407" s="213"/>
      <c r="L1407" s="213"/>
      <c r="M1407" s="213"/>
      <c r="N1407" s="213"/>
      <c r="O1407" s="159"/>
      <c r="P1407" s="164"/>
      <c r="Q1407" s="159"/>
      <c r="R1407" s="159"/>
      <c r="S1407" s="164"/>
      <c r="T1407" s="159"/>
      <c r="U1407" s="159"/>
      <c r="V1407" s="164"/>
      <c r="W1407" s="159"/>
      <c r="X1407" s="159"/>
      <c r="Y1407" s="164"/>
      <c r="Z1407" s="159"/>
      <c r="AA1407" s="159"/>
      <c r="AB1407" s="164"/>
      <c r="AC1407" s="159"/>
      <c r="AD1407" s="159"/>
      <c r="AE1407" s="164"/>
      <c r="AF1407" s="159"/>
      <c r="AG1407" s="159"/>
      <c r="BI1407" s="159"/>
      <c r="BJ1407" s="159"/>
      <c r="BK1407" s="159"/>
      <c r="BL1407" s="159"/>
      <c r="BM1407" s="159"/>
      <c r="BN1407" s="159"/>
      <c r="BO1407" s="159"/>
      <c r="BP1407" s="159"/>
      <c r="BQ1407" s="159"/>
      <c r="CS1407" s="151"/>
      <c r="CT1407" s="159"/>
      <c r="CU1407" s="159"/>
      <c r="CV1407" s="159"/>
      <c r="CY1407" s="159"/>
      <c r="CZ1407" s="159"/>
      <c r="DA1407" s="170"/>
      <c r="DB1407" s="184"/>
      <c r="DC1407" s="170"/>
      <c r="DZ1407" s="234"/>
      <c r="EA1407" s="108"/>
    </row>
    <row r="1408" spans="1:131" hidden="1" x14ac:dyDescent="0.2">
      <c r="A1408" s="222"/>
      <c r="B1408" s="213"/>
      <c r="C1408" s="213"/>
      <c r="D1408" s="222"/>
      <c r="E1408" s="213"/>
      <c r="F1408" s="213"/>
      <c r="G1408" s="213"/>
      <c r="H1408" s="228"/>
      <c r="I1408" s="213"/>
      <c r="J1408" s="213"/>
      <c r="K1408" s="213"/>
      <c r="L1408" s="213"/>
      <c r="M1408" s="213"/>
      <c r="N1408" s="213"/>
      <c r="O1408" s="159"/>
      <c r="P1408" s="164"/>
      <c r="Q1408" s="159"/>
      <c r="R1408" s="159"/>
      <c r="S1408" s="164"/>
      <c r="T1408" s="159"/>
      <c r="U1408" s="159"/>
      <c r="V1408" s="164"/>
      <c r="W1408" s="159"/>
      <c r="X1408" s="159"/>
      <c r="Y1408" s="164"/>
      <c r="Z1408" s="159"/>
      <c r="AA1408" s="159"/>
      <c r="AB1408" s="164"/>
      <c r="AC1408" s="159"/>
      <c r="AD1408" s="159"/>
      <c r="AE1408" s="164"/>
      <c r="AF1408" s="159"/>
      <c r="AG1408" s="159"/>
      <c r="BI1408" s="159"/>
      <c r="BJ1408" s="159"/>
      <c r="BK1408" s="159"/>
      <c r="BL1408" s="159"/>
      <c r="BM1408" s="159"/>
      <c r="BN1408" s="159"/>
      <c r="BO1408" s="159"/>
      <c r="BP1408" s="159"/>
      <c r="BQ1408" s="159"/>
      <c r="CS1408" s="151"/>
      <c r="CT1408" s="159"/>
      <c r="CU1408" s="159"/>
      <c r="CV1408" s="159"/>
      <c r="CY1408" s="159"/>
      <c r="CZ1408" s="159"/>
      <c r="DA1408" s="170"/>
      <c r="DB1408" s="184"/>
      <c r="DC1408" s="170"/>
      <c r="DZ1408" s="234"/>
      <c r="EA1408" s="108"/>
    </row>
    <row r="1409" spans="1:131" hidden="1" x14ac:dyDescent="0.2">
      <c r="A1409" s="222"/>
      <c r="B1409" s="213"/>
      <c r="C1409" s="213"/>
      <c r="D1409" s="222"/>
      <c r="E1409" s="213"/>
      <c r="F1409" s="213"/>
      <c r="G1409" s="213"/>
      <c r="H1409" s="228"/>
      <c r="I1409" s="213"/>
      <c r="J1409" s="213"/>
      <c r="K1409" s="213"/>
      <c r="L1409" s="213"/>
      <c r="M1409" s="213"/>
      <c r="N1409" s="213"/>
      <c r="O1409" s="159"/>
      <c r="P1409" s="164"/>
      <c r="Q1409" s="159"/>
      <c r="R1409" s="159"/>
      <c r="S1409" s="164"/>
      <c r="T1409" s="159"/>
      <c r="U1409" s="159"/>
      <c r="V1409" s="164"/>
      <c r="W1409" s="159"/>
      <c r="X1409" s="159"/>
      <c r="Y1409" s="164"/>
      <c r="Z1409" s="159"/>
      <c r="AA1409" s="159"/>
      <c r="AB1409" s="164"/>
      <c r="AC1409" s="159"/>
      <c r="AD1409" s="159"/>
      <c r="AE1409" s="164"/>
      <c r="AF1409" s="159"/>
      <c r="AG1409" s="159"/>
      <c r="BI1409" s="159"/>
      <c r="BJ1409" s="159"/>
      <c r="BK1409" s="159"/>
      <c r="BL1409" s="159"/>
      <c r="BM1409" s="159"/>
      <c r="BN1409" s="159"/>
      <c r="BO1409" s="159"/>
      <c r="BP1409" s="159"/>
      <c r="BQ1409" s="159"/>
      <c r="CS1409" s="151"/>
      <c r="CT1409" s="159"/>
      <c r="CU1409" s="159"/>
      <c r="CV1409" s="159"/>
      <c r="CY1409" s="159"/>
      <c r="CZ1409" s="159"/>
      <c r="DA1409" s="170"/>
      <c r="DB1409" s="184"/>
      <c r="DC1409" s="170"/>
      <c r="DZ1409" s="234"/>
      <c r="EA1409" s="108"/>
    </row>
    <row r="1410" spans="1:131" hidden="1" x14ac:dyDescent="0.2">
      <c r="A1410" s="222"/>
      <c r="B1410" s="213"/>
      <c r="C1410" s="213"/>
      <c r="D1410" s="222"/>
      <c r="E1410" s="213"/>
      <c r="F1410" s="213"/>
      <c r="G1410" s="213"/>
      <c r="H1410" s="228"/>
      <c r="I1410" s="213"/>
      <c r="J1410" s="213"/>
      <c r="K1410" s="213"/>
      <c r="L1410" s="213"/>
      <c r="M1410" s="213"/>
      <c r="N1410" s="213"/>
      <c r="O1410" s="159"/>
      <c r="P1410" s="164"/>
      <c r="Q1410" s="159"/>
      <c r="R1410" s="159"/>
      <c r="S1410" s="164"/>
      <c r="T1410" s="159"/>
      <c r="U1410" s="159"/>
      <c r="V1410" s="164"/>
      <c r="W1410" s="159"/>
      <c r="X1410" s="159"/>
      <c r="Y1410" s="164"/>
      <c r="Z1410" s="159"/>
      <c r="AA1410" s="159"/>
      <c r="AB1410" s="164"/>
      <c r="AC1410" s="159"/>
      <c r="AD1410" s="159"/>
      <c r="AE1410" s="164"/>
      <c r="AF1410" s="159"/>
      <c r="AG1410" s="159"/>
      <c r="BI1410" s="159"/>
      <c r="BJ1410" s="159"/>
      <c r="BK1410" s="159"/>
      <c r="BL1410" s="159"/>
      <c r="BM1410" s="159"/>
      <c r="BN1410" s="159"/>
      <c r="BO1410" s="159"/>
      <c r="BP1410" s="159"/>
      <c r="BQ1410" s="159"/>
      <c r="CS1410" s="151"/>
      <c r="CT1410" s="159"/>
      <c r="CU1410" s="159"/>
      <c r="CV1410" s="159"/>
      <c r="CY1410" s="159"/>
      <c r="CZ1410" s="159"/>
      <c r="DA1410" s="170"/>
      <c r="DB1410" s="184"/>
      <c r="DC1410" s="170"/>
      <c r="DZ1410" s="234"/>
      <c r="EA1410" s="108"/>
    </row>
    <row r="1411" spans="1:131" hidden="1" x14ac:dyDescent="0.2">
      <c r="A1411" s="222"/>
      <c r="B1411" s="213"/>
      <c r="C1411" s="213"/>
      <c r="D1411" s="222"/>
      <c r="E1411" s="213"/>
      <c r="F1411" s="213"/>
      <c r="G1411" s="213"/>
      <c r="H1411" s="228"/>
      <c r="I1411" s="213"/>
      <c r="J1411" s="213"/>
      <c r="K1411" s="213"/>
      <c r="L1411" s="213"/>
      <c r="M1411" s="213"/>
      <c r="N1411" s="213"/>
      <c r="O1411" s="159"/>
      <c r="P1411" s="164"/>
      <c r="Q1411" s="159"/>
      <c r="R1411" s="159"/>
      <c r="S1411" s="164"/>
      <c r="T1411" s="159"/>
      <c r="U1411" s="159"/>
      <c r="V1411" s="164"/>
      <c r="W1411" s="159"/>
      <c r="X1411" s="159"/>
      <c r="Y1411" s="164"/>
      <c r="Z1411" s="159"/>
      <c r="AA1411" s="159"/>
      <c r="AB1411" s="164"/>
      <c r="AC1411" s="159"/>
      <c r="AD1411" s="159"/>
      <c r="AE1411" s="164"/>
      <c r="AF1411" s="159"/>
      <c r="AG1411" s="159"/>
      <c r="BI1411" s="159"/>
      <c r="BJ1411" s="159"/>
      <c r="BK1411" s="159"/>
      <c r="BL1411" s="159"/>
      <c r="BM1411" s="159"/>
      <c r="BN1411" s="159"/>
      <c r="BO1411" s="159"/>
      <c r="BP1411" s="159"/>
      <c r="BQ1411" s="159"/>
      <c r="CS1411" s="151"/>
      <c r="CT1411" s="159"/>
      <c r="CU1411" s="159"/>
      <c r="CV1411" s="159"/>
      <c r="CY1411" s="159"/>
      <c r="CZ1411" s="159"/>
      <c r="DA1411" s="170"/>
      <c r="DB1411" s="184"/>
      <c r="DC1411" s="170"/>
      <c r="DZ1411" s="234"/>
      <c r="EA1411" s="108"/>
    </row>
    <row r="1412" spans="1:131" hidden="1" x14ac:dyDescent="0.2">
      <c r="A1412" s="222"/>
      <c r="B1412" s="213"/>
      <c r="C1412" s="213"/>
      <c r="D1412" s="222"/>
      <c r="E1412" s="213"/>
      <c r="F1412" s="213"/>
      <c r="G1412" s="213"/>
      <c r="H1412" s="228"/>
      <c r="I1412" s="213"/>
      <c r="J1412" s="213"/>
      <c r="K1412" s="213"/>
      <c r="L1412" s="213"/>
      <c r="M1412" s="213"/>
      <c r="N1412" s="213"/>
      <c r="O1412" s="159"/>
      <c r="P1412" s="164"/>
      <c r="Q1412" s="159"/>
      <c r="R1412" s="159"/>
      <c r="S1412" s="164"/>
      <c r="T1412" s="159"/>
      <c r="U1412" s="159"/>
      <c r="V1412" s="164"/>
      <c r="W1412" s="159"/>
      <c r="X1412" s="159"/>
      <c r="Y1412" s="164"/>
      <c r="Z1412" s="159"/>
      <c r="AA1412" s="159"/>
      <c r="AB1412" s="164"/>
      <c r="AC1412" s="159"/>
      <c r="AD1412" s="159"/>
      <c r="AE1412" s="164"/>
      <c r="AF1412" s="159"/>
      <c r="AG1412" s="159"/>
      <c r="BI1412" s="159"/>
      <c r="BJ1412" s="159"/>
      <c r="BK1412" s="159"/>
      <c r="BL1412" s="159"/>
      <c r="BM1412" s="159"/>
      <c r="BN1412" s="159"/>
      <c r="BO1412" s="159"/>
      <c r="BP1412" s="159"/>
      <c r="BQ1412" s="159"/>
      <c r="CS1412" s="151"/>
      <c r="CT1412" s="159"/>
      <c r="CU1412" s="159"/>
      <c r="CV1412" s="159"/>
      <c r="CY1412" s="159"/>
      <c r="CZ1412" s="159"/>
      <c r="DA1412" s="170"/>
      <c r="DB1412" s="184"/>
      <c r="DC1412" s="170"/>
      <c r="DZ1412" s="234"/>
      <c r="EA1412" s="108"/>
    </row>
    <row r="1413" spans="1:131" hidden="1" x14ac:dyDescent="0.2">
      <c r="A1413" s="222"/>
      <c r="B1413" s="213"/>
      <c r="C1413" s="213"/>
      <c r="D1413" s="222"/>
      <c r="E1413" s="213"/>
      <c r="F1413" s="213"/>
      <c r="G1413" s="213"/>
      <c r="H1413" s="228"/>
      <c r="I1413" s="213"/>
      <c r="J1413" s="213"/>
      <c r="K1413" s="213"/>
      <c r="L1413" s="213"/>
      <c r="M1413" s="213"/>
      <c r="N1413" s="213"/>
      <c r="O1413" s="159"/>
      <c r="P1413" s="164"/>
      <c r="Q1413" s="159"/>
      <c r="R1413" s="159"/>
      <c r="S1413" s="164"/>
      <c r="T1413" s="159"/>
      <c r="U1413" s="159"/>
      <c r="V1413" s="164"/>
      <c r="W1413" s="159"/>
      <c r="X1413" s="159"/>
      <c r="Y1413" s="164"/>
      <c r="Z1413" s="159"/>
      <c r="AA1413" s="159"/>
      <c r="AB1413" s="164"/>
      <c r="AC1413" s="159"/>
      <c r="AD1413" s="159"/>
      <c r="AE1413" s="164"/>
      <c r="AF1413" s="159"/>
      <c r="AG1413" s="159"/>
      <c r="BI1413" s="159"/>
      <c r="BJ1413" s="159"/>
      <c r="BK1413" s="159"/>
      <c r="BL1413" s="159"/>
      <c r="BM1413" s="159"/>
      <c r="BN1413" s="159"/>
      <c r="BO1413" s="159"/>
      <c r="BP1413" s="159"/>
      <c r="BQ1413" s="159"/>
      <c r="CS1413" s="151"/>
      <c r="CT1413" s="159"/>
      <c r="CU1413" s="159"/>
      <c r="CV1413" s="159"/>
      <c r="CY1413" s="159"/>
      <c r="CZ1413" s="159"/>
      <c r="DA1413" s="170"/>
      <c r="DB1413" s="184"/>
      <c r="DC1413" s="170"/>
      <c r="DZ1413" s="234"/>
      <c r="EA1413" s="108"/>
    </row>
    <row r="1414" spans="1:131" hidden="1" x14ac:dyDescent="0.2">
      <c r="A1414" s="222"/>
      <c r="B1414" s="213"/>
      <c r="C1414" s="213"/>
      <c r="D1414" s="222"/>
      <c r="E1414" s="213"/>
      <c r="F1414" s="213"/>
      <c r="G1414" s="213"/>
      <c r="H1414" s="228"/>
      <c r="I1414" s="213"/>
      <c r="J1414" s="213"/>
      <c r="K1414" s="213"/>
      <c r="L1414" s="213"/>
      <c r="M1414" s="213"/>
      <c r="N1414" s="213"/>
      <c r="O1414" s="159"/>
      <c r="P1414" s="164"/>
      <c r="Q1414" s="159"/>
      <c r="R1414" s="159"/>
      <c r="S1414" s="164"/>
      <c r="T1414" s="159"/>
      <c r="U1414" s="159"/>
      <c r="V1414" s="164"/>
      <c r="W1414" s="159"/>
      <c r="X1414" s="159"/>
      <c r="Y1414" s="164"/>
      <c r="Z1414" s="159"/>
      <c r="AA1414" s="159"/>
      <c r="AB1414" s="164"/>
      <c r="AC1414" s="159"/>
      <c r="AD1414" s="159"/>
      <c r="AE1414" s="164"/>
      <c r="AF1414" s="159"/>
      <c r="AG1414" s="159"/>
      <c r="BI1414" s="159"/>
      <c r="BJ1414" s="159"/>
      <c r="BK1414" s="159"/>
      <c r="BL1414" s="159"/>
      <c r="BM1414" s="159"/>
      <c r="BN1414" s="159"/>
      <c r="BO1414" s="159"/>
      <c r="BP1414" s="159"/>
      <c r="BQ1414" s="159"/>
      <c r="CS1414" s="151"/>
      <c r="CT1414" s="159"/>
      <c r="CU1414" s="159"/>
      <c r="CV1414" s="159"/>
      <c r="CY1414" s="159"/>
      <c r="CZ1414" s="159"/>
      <c r="DA1414" s="170"/>
      <c r="DB1414" s="184"/>
      <c r="DC1414" s="170"/>
      <c r="DZ1414" s="234"/>
      <c r="EA1414" s="108"/>
    </row>
    <row r="1415" spans="1:131" hidden="1" x14ac:dyDescent="0.2">
      <c r="A1415" s="222"/>
      <c r="B1415" s="213"/>
      <c r="C1415" s="213"/>
      <c r="D1415" s="222"/>
      <c r="E1415" s="213"/>
      <c r="F1415" s="213"/>
      <c r="G1415" s="213"/>
      <c r="H1415" s="228"/>
      <c r="I1415" s="213"/>
      <c r="J1415" s="213"/>
      <c r="K1415" s="213"/>
      <c r="L1415" s="213"/>
      <c r="M1415" s="213"/>
      <c r="N1415" s="213"/>
      <c r="O1415" s="159"/>
      <c r="P1415" s="164"/>
      <c r="Q1415" s="159"/>
      <c r="R1415" s="159"/>
      <c r="S1415" s="164"/>
      <c r="T1415" s="159"/>
      <c r="U1415" s="159"/>
      <c r="V1415" s="164"/>
      <c r="W1415" s="159"/>
      <c r="X1415" s="159"/>
      <c r="Y1415" s="164"/>
      <c r="Z1415" s="159"/>
      <c r="AA1415" s="159"/>
      <c r="AB1415" s="164"/>
      <c r="AC1415" s="159"/>
      <c r="AD1415" s="159"/>
      <c r="AE1415" s="164"/>
      <c r="AF1415" s="159"/>
      <c r="AG1415" s="159"/>
      <c r="BI1415" s="159"/>
      <c r="BJ1415" s="159"/>
      <c r="BK1415" s="159"/>
      <c r="BL1415" s="159"/>
      <c r="BM1415" s="159"/>
      <c r="BN1415" s="159"/>
      <c r="BO1415" s="159"/>
      <c r="BP1415" s="159"/>
      <c r="BQ1415" s="159"/>
      <c r="CS1415" s="151"/>
      <c r="CT1415" s="159"/>
      <c r="CU1415" s="159"/>
      <c r="CV1415" s="159"/>
      <c r="CY1415" s="159"/>
      <c r="CZ1415" s="159"/>
      <c r="DA1415" s="170"/>
      <c r="DB1415" s="184"/>
      <c r="DC1415" s="170"/>
      <c r="DZ1415" s="234"/>
      <c r="EA1415" s="108"/>
    </row>
    <row r="1416" spans="1:131" hidden="1" x14ac:dyDescent="0.2">
      <c r="A1416" s="222"/>
      <c r="B1416" s="213"/>
      <c r="C1416" s="213"/>
      <c r="D1416" s="222"/>
      <c r="E1416" s="213"/>
      <c r="F1416" s="213"/>
      <c r="G1416" s="213"/>
      <c r="H1416" s="228"/>
      <c r="I1416" s="213"/>
      <c r="J1416" s="213"/>
      <c r="K1416" s="213"/>
      <c r="L1416" s="213"/>
      <c r="M1416" s="213"/>
      <c r="N1416" s="213"/>
      <c r="O1416" s="159"/>
      <c r="P1416" s="164"/>
      <c r="Q1416" s="159"/>
      <c r="R1416" s="159"/>
      <c r="S1416" s="164"/>
      <c r="T1416" s="159"/>
      <c r="U1416" s="159"/>
      <c r="V1416" s="164"/>
      <c r="W1416" s="159"/>
      <c r="X1416" s="159"/>
      <c r="Y1416" s="164"/>
      <c r="Z1416" s="159"/>
      <c r="AA1416" s="159"/>
      <c r="AB1416" s="164"/>
      <c r="AC1416" s="159"/>
      <c r="AD1416" s="159"/>
      <c r="AE1416" s="164"/>
      <c r="AF1416" s="159"/>
      <c r="AG1416" s="159"/>
      <c r="BI1416" s="159"/>
      <c r="BJ1416" s="159"/>
      <c r="BK1416" s="159"/>
      <c r="BL1416" s="159"/>
      <c r="BM1416" s="159"/>
      <c r="BN1416" s="159"/>
      <c r="BO1416" s="159"/>
      <c r="BP1416" s="159"/>
      <c r="BQ1416" s="159"/>
      <c r="CS1416" s="151"/>
      <c r="CT1416" s="159"/>
      <c r="CU1416" s="159"/>
      <c r="CV1416" s="159"/>
      <c r="CY1416" s="159"/>
      <c r="CZ1416" s="159"/>
      <c r="DA1416" s="170"/>
      <c r="DB1416" s="184"/>
      <c r="DC1416" s="170"/>
      <c r="DZ1416" s="234"/>
      <c r="EA1416" s="108"/>
    </row>
    <row r="1417" spans="1:131" hidden="1" x14ac:dyDescent="0.2">
      <c r="A1417" s="222"/>
      <c r="B1417" s="213"/>
      <c r="C1417" s="213"/>
      <c r="D1417" s="222"/>
      <c r="E1417" s="213"/>
      <c r="F1417" s="213"/>
      <c r="G1417" s="213"/>
      <c r="H1417" s="228"/>
      <c r="I1417" s="213"/>
      <c r="J1417" s="213"/>
      <c r="K1417" s="213"/>
      <c r="L1417" s="213"/>
      <c r="M1417" s="213"/>
      <c r="N1417" s="213"/>
      <c r="O1417" s="159"/>
      <c r="P1417" s="164"/>
      <c r="Q1417" s="159"/>
      <c r="R1417" s="159"/>
      <c r="S1417" s="164"/>
      <c r="T1417" s="159"/>
      <c r="U1417" s="159"/>
      <c r="V1417" s="164"/>
      <c r="W1417" s="159"/>
      <c r="X1417" s="159"/>
      <c r="Y1417" s="164"/>
      <c r="Z1417" s="159"/>
      <c r="AA1417" s="159"/>
      <c r="AB1417" s="164"/>
      <c r="AC1417" s="159"/>
      <c r="AD1417" s="159"/>
      <c r="AE1417" s="164"/>
      <c r="AF1417" s="159"/>
      <c r="AG1417" s="159"/>
      <c r="BI1417" s="159"/>
      <c r="BJ1417" s="159"/>
      <c r="BK1417" s="159"/>
      <c r="BL1417" s="159"/>
      <c r="BM1417" s="159"/>
      <c r="BN1417" s="159"/>
      <c r="BO1417" s="159"/>
      <c r="BP1417" s="159"/>
      <c r="BQ1417" s="159"/>
      <c r="CS1417" s="151"/>
      <c r="CT1417" s="159"/>
      <c r="CU1417" s="159"/>
      <c r="CV1417" s="159"/>
      <c r="CY1417" s="159"/>
      <c r="CZ1417" s="159"/>
      <c r="DA1417" s="170"/>
      <c r="DB1417" s="184"/>
      <c r="DC1417" s="170"/>
      <c r="DZ1417" s="234"/>
      <c r="EA1417" s="108"/>
    </row>
    <row r="1418" spans="1:131" hidden="1" x14ac:dyDescent="0.2">
      <c r="A1418" s="222"/>
      <c r="B1418" s="213"/>
      <c r="C1418" s="213"/>
      <c r="D1418" s="222"/>
      <c r="E1418" s="213"/>
      <c r="F1418" s="213"/>
      <c r="G1418" s="213"/>
      <c r="H1418" s="228"/>
      <c r="I1418" s="213"/>
      <c r="J1418" s="213"/>
      <c r="K1418" s="213"/>
      <c r="L1418" s="213"/>
      <c r="M1418" s="213"/>
      <c r="N1418" s="213"/>
      <c r="O1418" s="159"/>
      <c r="P1418" s="164"/>
      <c r="Q1418" s="159"/>
      <c r="R1418" s="159"/>
      <c r="S1418" s="164"/>
      <c r="T1418" s="159"/>
      <c r="U1418" s="159"/>
      <c r="V1418" s="164"/>
      <c r="W1418" s="159"/>
      <c r="X1418" s="159"/>
      <c r="Y1418" s="164"/>
      <c r="Z1418" s="159"/>
      <c r="AA1418" s="159"/>
      <c r="AB1418" s="164"/>
      <c r="AC1418" s="159"/>
      <c r="AD1418" s="159"/>
      <c r="AE1418" s="164"/>
      <c r="AF1418" s="159"/>
      <c r="AG1418" s="159"/>
      <c r="BI1418" s="159"/>
      <c r="BJ1418" s="159"/>
      <c r="BK1418" s="159"/>
      <c r="BL1418" s="159"/>
      <c r="BM1418" s="159"/>
      <c r="BN1418" s="159"/>
      <c r="BO1418" s="159"/>
      <c r="BP1418" s="159"/>
      <c r="BQ1418" s="159"/>
      <c r="CS1418" s="151"/>
      <c r="CT1418" s="159"/>
      <c r="CU1418" s="159"/>
      <c r="CV1418" s="159"/>
      <c r="CY1418" s="159"/>
      <c r="CZ1418" s="159"/>
      <c r="DA1418" s="170"/>
      <c r="DB1418" s="184"/>
      <c r="DC1418" s="170"/>
      <c r="DZ1418" s="234"/>
      <c r="EA1418" s="108"/>
    </row>
    <row r="1419" spans="1:131" hidden="1" x14ac:dyDescent="0.2">
      <c r="A1419" s="222"/>
      <c r="B1419" s="213"/>
      <c r="C1419" s="213"/>
      <c r="D1419" s="222"/>
      <c r="E1419" s="213"/>
      <c r="F1419" s="213"/>
      <c r="G1419" s="213"/>
      <c r="H1419" s="228"/>
      <c r="I1419" s="213"/>
      <c r="J1419" s="213"/>
      <c r="K1419" s="213"/>
      <c r="L1419" s="213"/>
      <c r="M1419" s="213"/>
      <c r="N1419" s="213"/>
      <c r="O1419" s="159"/>
      <c r="P1419" s="164"/>
      <c r="Q1419" s="159"/>
      <c r="R1419" s="159"/>
      <c r="S1419" s="164"/>
      <c r="T1419" s="159"/>
      <c r="U1419" s="159"/>
      <c r="V1419" s="164"/>
      <c r="W1419" s="159"/>
      <c r="X1419" s="159"/>
      <c r="Y1419" s="164"/>
      <c r="Z1419" s="159"/>
      <c r="AA1419" s="159"/>
      <c r="AB1419" s="164"/>
      <c r="AC1419" s="159"/>
      <c r="AD1419" s="159"/>
      <c r="AE1419" s="164"/>
      <c r="AF1419" s="159"/>
      <c r="AG1419" s="159"/>
      <c r="BI1419" s="159"/>
      <c r="BJ1419" s="159"/>
      <c r="BK1419" s="159"/>
      <c r="BL1419" s="159"/>
      <c r="BM1419" s="159"/>
      <c r="BN1419" s="159"/>
      <c r="BO1419" s="159"/>
      <c r="BP1419" s="159"/>
      <c r="BQ1419" s="159"/>
      <c r="CS1419" s="151"/>
      <c r="CT1419" s="159"/>
      <c r="CU1419" s="159"/>
      <c r="CV1419" s="159"/>
      <c r="CY1419" s="159"/>
      <c r="CZ1419" s="159"/>
      <c r="DA1419" s="170"/>
      <c r="DB1419" s="184"/>
      <c r="DC1419" s="170"/>
      <c r="DZ1419" s="234"/>
      <c r="EA1419" s="108"/>
    </row>
    <row r="1420" spans="1:131" hidden="1" x14ac:dyDescent="0.2">
      <c r="A1420" s="222"/>
      <c r="B1420" s="213"/>
      <c r="C1420" s="213"/>
      <c r="D1420" s="222"/>
      <c r="E1420" s="213"/>
      <c r="F1420" s="213"/>
      <c r="G1420" s="213"/>
      <c r="H1420" s="228"/>
      <c r="I1420" s="213"/>
      <c r="J1420" s="213"/>
      <c r="K1420" s="213"/>
      <c r="L1420" s="213"/>
      <c r="M1420" s="213"/>
      <c r="N1420" s="213"/>
      <c r="O1420" s="159"/>
      <c r="P1420" s="164"/>
      <c r="Q1420" s="159"/>
      <c r="R1420" s="159"/>
      <c r="S1420" s="164"/>
      <c r="T1420" s="159"/>
      <c r="U1420" s="159"/>
      <c r="V1420" s="164"/>
      <c r="W1420" s="159"/>
      <c r="X1420" s="159"/>
      <c r="Y1420" s="164"/>
      <c r="Z1420" s="159"/>
      <c r="AA1420" s="159"/>
      <c r="AB1420" s="164"/>
      <c r="AC1420" s="159"/>
      <c r="AD1420" s="159"/>
      <c r="AE1420" s="164"/>
      <c r="AF1420" s="159"/>
      <c r="AG1420" s="159"/>
      <c r="BI1420" s="159"/>
      <c r="BJ1420" s="159"/>
      <c r="BK1420" s="159"/>
      <c r="BL1420" s="159"/>
      <c r="BM1420" s="159"/>
      <c r="BN1420" s="159"/>
      <c r="BO1420" s="159"/>
      <c r="BP1420" s="159"/>
      <c r="BQ1420" s="159"/>
      <c r="CS1420" s="151"/>
      <c r="CT1420" s="159"/>
      <c r="CU1420" s="159"/>
      <c r="CV1420" s="159"/>
      <c r="CY1420" s="159"/>
      <c r="CZ1420" s="159"/>
      <c r="DA1420" s="170">
        <f t="shared" ref="DA1420:DA1437" si="33">P1420+S1420+V1420+Y1420+AB1420+AE1420+AH1420+AK1420+AN1420+AQ1420+AT1420+AW1420+AZ1420+BC1420+BF1420</f>
        <v>0</v>
      </c>
      <c r="DB1420" s="184">
        <f t="shared" ref="DB1420:DB1437" si="34">H1420+BZ1420-DA1420</f>
        <v>0</v>
      </c>
      <c r="DC1420" s="170">
        <f t="shared" ref="DC1420:DC1437" si="35">BQ1420+CF1420-DA1420</f>
        <v>0</v>
      </c>
      <c r="DZ1420" s="234"/>
      <c r="EA1420" s="108"/>
    </row>
    <row r="1421" spans="1:131" hidden="1" x14ac:dyDescent="0.2">
      <c r="A1421" s="222"/>
      <c r="B1421" s="213"/>
      <c r="C1421" s="213"/>
      <c r="D1421" s="222"/>
      <c r="E1421" s="213"/>
      <c r="F1421" s="213"/>
      <c r="G1421" s="213"/>
      <c r="H1421" s="228"/>
      <c r="I1421" s="213"/>
      <c r="J1421" s="213"/>
      <c r="K1421" s="213"/>
      <c r="L1421" s="213"/>
      <c r="M1421" s="213"/>
      <c r="N1421" s="213"/>
      <c r="O1421" s="159"/>
      <c r="P1421" s="164"/>
      <c r="Q1421" s="159"/>
      <c r="R1421" s="159"/>
      <c r="S1421" s="164"/>
      <c r="T1421" s="159"/>
      <c r="U1421" s="159"/>
      <c r="V1421" s="164"/>
      <c r="W1421" s="159"/>
      <c r="X1421" s="159"/>
      <c r="Y1421" s="164"/>
      <c r="Z1421" s="159"/>
      <c r="AA1421" s="159"/>
      <c r="AB1421" s="164"/>
      <c r="AC1421" s="159"/>
      <c r="AD1421" s="159"/>
      <c r="AE1421" s="164"/>
      <c r="AF1421" s="159"/>
      <c r="AG1421" s="159"/>
      <c r="BI1421" s="159"/>
      <c r="BJ1421" s="159"/>
      <c r="BK1421" s="159"/>
      <c r="BL1421" s="159"/>
      <c r="BM1421" s="159"/>
      <c r="BN1421" s="159"/>
      <c r="BO1421" s="159"/>
      <c r="BP1421" s="159"/>
      <c r="BQ1421" s="159"/>
      <c r="CS1421" s="151"/>
      <c r="CT1421" s="159"/>
      <c r="CU1421" s="159"/>
      <c r="CV1421" s="159"/>
      <c r="CY1421" s="159"/>
      <c r="CZ1421" s="159"/>
      <c r="DA1421" s="170">
        <f t="shared" si="33"/>
        <v>0</v>
      </c>
      <c r="DB1421" s="184">
        <f t="shared" si="34"/>
        <v>0</v>
      </c>
      <c r="DC1421" s="170">
        <f t="shared" si="35"/>
        <v>0</v>
      </c>
      <c r="DZ1421" s="234"/>
      <c r="EA1421" s="108" t="e">
        <v>#N/A</v>
      </c>
    </row>
    <row r="1422" spans="1:131" hidden="1" x14ac:dyDescent="0.2">
      <c r="A1422" s="222"/>
      <c r="B1422" s="213"/>
      <c r="C1422" s="213"/>
      <c r="D1422" s="222"/>
      <c r="E1422" s="213"/>
      <c r="F1422" s="213"/>
      <c r="G1422" s="213"/>
      <c r="H1422" s="228"/>
      <c r="I1422" s="213"/>
      <c r="J1422" s="213"/>
      <c r="K1422" s="213"/>
      <c r="L1422" s="213"/>
      <c r="M1422" s="213"/>
      <c r="N1422" s="213"/>
      <c r="O1422" s="159"/>
      <c r="P1422" s="164"/>
      <c r="Q1422" s="159"/>
      <c r="R1422" s="159"/>
      <c r="S1422" s="164"/>
      <c r="T1422" s="159"/>
      <c r="U1422" s="159"/>
      <c r="V1422" s="164"/>
      <c r="W1422" s="159"/>
      <c r="X1422" s="159"/>
      <c r="Y1422" s="164"/>
      <c r="Z1422" s="159"/>
      <c r="AA1422" s="159"/>
      <c r="AB1422" s="164"/>
      <c r="AC1422" s="159"/>
      <c r="AD1422" s="159"/>
      <c r="AE1422" s="164"/>
      <c r="AF1422" s="159"/>
      <c r="AG1422" s="159"/>
      <c r="BI1422" s="159"/>
      <c r="BJ1422" s="159"/>
      <c r="BK1422" s="159"/>
      <c r="BL1422" s="159"/>
      <c r="BM1422" s="159"/>
      <c r="BN1422" s="159"/>
      <c r="BO1422" s="159"/>
      <c r="BP1422" s="159"/>
      <c r="BQ1422" s="159"/>
      <c r="CS1422" s="151"/>
      <c r="CT1422" s="159"/>
      <c r="CU1422" s="159"/>
      <c r="CV1422" s="159"/>
      <c r="CY1422" s="159"/>
      <c r="CZ1422" s="159"/>
      <c r="DA1422" s="170">
        <f t="shared" si="33"/>
        <v>0</v>
      </c>
      <c r="DB1422" s="184">
        <f t="shared" si="34"/>
        <v>0</v>
      </c>
      <c r="DC1422" s="170">
        <f t="shared" si="35"/>
        <v>0</v>
      </c>
      <c r="DZ1422" s="234"/>
      <c r="EA1422" s="108"/>
    </row>
    <row r="1423" spans="1:131" hidden="1" x14ac:dyDescent="0.2">
      <c r="A1423" s="222"/>
      <c r="B1423" s="213"/>
      <c r="C1423" s="213"/>
      <c r="D1423" s="222"/>
      <c r="E1423" s="213"/>
      <c r="F1423" s="213"/>
      <c r="G1423" s="213"/>
      <c r="H1423" s="228"/>
      <c r="I1423" s="213"/>
      <c r="J1423" s="213"/>
      <c r="K1423" s="213"/>
      <c r="L1423" s="213"/>
      <c r="M1423" s="213"/>
      <c r="N1423" s="213"/>
      <c r="O1423" s="159"/>
      <c r="P1423" s="164"/>
      <c r="Q1423" s="159"/>
      <c r="R1423" s="159"/>
      <c r="S1423" s="164"/>
      <c r="T1423" s="159"/>
      <c r="U1423" s="159"/>
      <c r="V1423" s="164"/>
      <c r="W1423" s="159"/>
      <c r="X1423" s="159"/>
      <c r="Y1423" s="164"/>
      <c r="Z1423" s="159"/>
      <c r="AA1423" s="159"/>
      <c r="AB1423" s="164"/>
      <c r="AC1423" s="159"/>
      <c r="AD1423" s="159"/>
      <c r="AE1423" s="164"/>
      <c r="AF1423" s="159"/>
      <c r="AG1423" s="159"/>
      <c r="BI1423" s="159"/>
      <c r="BJ1423" s="159"/>
      <c r="BK1423" s="159"/>
      <c r="BL1423" s="159"/>
      <c r="BM1423" s="159"/>
      <c r="BN1423" s="159"/>
      <c r="BO1423" s="159"/>
      <c r="BP1423" s="159"/>
      <c r="BQ1423" s="159"/>
      <c r="CS1423" s="151"/>
      <c r="CT1423" s="159"/>
      <c r="CU1423" s="159"/>
      <c r="CV1423" s="159"/>
      <c r="CY1423" s="159"/>
      <c r="CZ1423" s="159"/>
      <c r="DA1423" s="170">
        <f t="shared" si="33"/>
        <v>0</v>
      </c>
      <c r="DB1423" s="184">
        <f t="shared" si="34"/>
        <v>0</v>
      </c>
      <c r="DC1423" s="170">
        <f t="shared" si="35"/>
        <v>0</v>
      </c>
      <c r="DZ1423" s="234"/>
      <c r="EA1423" s="108"/>
    </row>
    <row r="1424" spans="1:131" hidden="1" x14ac:dyDescent="0.2">
      <c r="A1424" s="222"/>
      <c r="B1424" s="213"/>
      <c r="C1424" s="213"/>
      <c r="D1424" s="222"/>
      <c r="E1424" s="213"/>
      <c r="F1424" s="213"/>
      <c r="G1424" s="213"/>
      <c r="H1424" s="228"/>
      <c r="I1424" s="213"/>
      <c r="J1424" s="213"/>
      <c r="K1424" s="213"/>
      <c r="L1424" s="213"/>
      <c r="M1424" s="213"/>
      <c r="N1424" s="213"/>
      <c r="O1424" s="159"/>
      <c r="P1424" s="164"/>
      <c r="Q1424" s="159"/>
      <c r="R1424" s="159"/>
      <c r="S1424" s="164"/>
      <c r="T1424" s="159"/>
      <c r="U1424" s="159"/>
      <c r="V1424" s="164"/>
      <c r="W1424" s="159"/>
      <c r="X1424" s="159"/>
      <c r="Y1424" s="164"/>
      <c r="Z1424" s="159"/>
      <c r="AA1424" s="159"/>
      <c r="AB1424" s="164"/>
      <c r="AC1424" s="159"/>
      <c r="AD1424" s="159"/>
      <c r="AE1424" s="164"/>
      <c r="AF1424" s="159"/>
      <c r="AG1424" s="159"/>
      <c r="BI1424" s="159"/>
      <c r="BJ1424" s="159"/>
      <c r="BK1424" s="159"/>
      <c r="BL1424" s="159"/>
      <c r="BM1424" s="159"/>
      <c r="BN1424" s="159"/>
      <c r="BO1424" s="159"/>
      <c r="BP1424" s="159"/>
      <c r="BQ1424" s="159"/>
      <c r="CS1424" s="151"/>
      <c r="CT1424" s="159"/>
      <c r="CU1424" s="159"/>
      <c r="CV1424" s="159"/>
      <c r="CY1424" s="159"/>
      <c r="CZ1424" s="159"/>
      <c r="DA1424" s="170">
        <f t="shared" si="33"/>
        <v>0</v>
      </c>
      <c r="DB1424" s="184">
        <f t="shared" si="34"/>
        <v>0</v>
      </c>
      <c r="DC1424" s="170">
        <f t="shared" si="35"/>
        <v>0</v>
      </c>
      <c r="DZ1424" s="234"/>
      <c r="EA1424" s="108" t="e">
        <v>#N/A</v>
      </c>
    </row>
    <row r="1425" spans="1:131" hidden="1" x14ac:dyDescent="0.2">
      <c r="A1425" s="222"/>
      <c r="B1425" s="213"/>
      <c r="C1425" s="213"/>
      <c r="D1425" s="222"/>
      <c r="E1425" s="213"/>
      <c r="F1425" s="213"/>
      <c r="G1425" s="213"/>
      <c r="H1425" s="228"/>
      <c r="I1425" s="213"/>
      <c r="J1425" s="213"/>
      <c r="K1425" s="213"/>
      <c r="L1425" s="213"/>
      <c r="M1425" s="213"/>
      <c r="N1425" s="213"/>
      <c r="O1425" s="159"/>
      <c r="P1425" s="164"/>
      <c r="Q1425" s="159"/>
      <c r="R1425" s="159"/>
      <c r="S1425" s="164"/>
      <c r="T1425" s="159"/>
      <c r="U1425" s="159"/>
      <c r="V1425" s="164"/>
      <c r="W1425" s="159"/>
      <c r="X1425" s="159"/>
      <c r="Y1425" s="164"/>
      <c r="Z1425" s="159"/>
      <c r="AA1425" s="159"/>
      <c r="AB1425" s="164"/>
      <c r="AC1425" s="159"/>
      <c r="AD1425" s="159"/>
      <c r="AE1425" s="164"/>
      <c r="AF1425" s="159"/>
      <c r="AG1425" s="159"/>
      <c r="BI1425" s="159"/>
      <c r="BJ1425" s="159"/>
      <c r="BK1425" s="159"/>
      <c r="BL1425" s="159"/>
      <c r="BM1425" s="159"/>
      <c r="BN1425" s="159"/>
      <c r="BO1425" s="159"/>
      <c r="BP1425" s="159"/>
      <c r="BQ1425" s="159"/>
      <c r="CS1425" s="151"/>
      <c r="CT1425" s="159"/>
      <c r="CU1425" s="159"/>
      <c r="CV1425" s="159"/>
      <c r="CY1425" s="159"/>
      <c r="CZ1425" s="159"/>
      <c r="DA1425" s="170">
        <f t="shared" si="33"/>
        <v>0</v>
      </c>
      <c r="DB1425" s="184">
        <f t="shared" si="34"/>
        <v>0</v>
      </c>
      <c r="DC1425" s="170">
        <f t="shared" si="35"/>
        <v>0</v>
      </c>
      <c r="DZ1425" s="234"/>
      <c r="EA1425" s="108" t="e">
        <v>#N/A</v>
      </c>
    </row>
    <row r="1426" spans="1:131" hidden="1" x14ac:dyDescent="0.2">
      <c r="A1426" s="222"/>
      <c r="B1426" s="213"/>
      <c r="C1426" s="213"/>
      <c r="D1426" s="222"/>
      <c r="E1426" s="213"/>
      <c r="F1426" s="213"/>
      <c r="G1426" s="213"/>
      <c r="H1426" s="228"/>
      <c r="I1426" s="213"/>
      <c r="J1426" s="213"/>
      <c r="K1426" s="213"/>
      <c r="L1426" s="213"/>
      <c r="M1426" s="213"/>
      <c r="N1426" s="213"/>
      <c r="O1426" s="159"/>
      <c r="P1426" s="164"/>
      <c r="Q1426" s="159"/>
      <c r="R1426" s="159"/>
      <c r="S1426" s="164"/>
      <c r="T1426" s="159"/>
      <c r="U1426" s="159"/>
      <c r="V1426" s="164"/>
      <c r="W1426" s="159"/>
      <c r="X1426" s="159"/>
      <c r="Y1426" s="164"/>
      <c r="Z1426" s="159"/>
      <c r="AA1426" s="159"/>
      <c r="AB1426" s="164"/>
      <c r="AC1426" s="159"/>
      <c r="AD1426" s="159"/>
      <c r="AE1426" s="164"/>
      <c r="AF1426" s="159"/>
      <c r="AG1426" s="159"/>
      <c r="BI1426" s="159"/>
      <c r="BJ1426" s="159"/>
      <c r="BK1426" s="159"/>
      <c r="BL1426" s="159"/>
      <c r="BM1426" s="159"/>
      <c r="BN1426" s="159"/>
      <c r="BO1426" s="159"/>
      <c r="BP1426" s="159"/>
      <c r="BQ1426" s="159"/>
      <c r="CS1426" s="151"/>
      <c r="CT1426" s="159"/>
      <c r="CU1426" s="159"/>
      <c r="CV1426" s="159"/>
      <c r="CY1426" s="159"/>
      <c r="CZ1426" s="159"/>
      <c r="DA1426" s="170">
        <f t="shared" si="33"/>
        <v>0</v>
      </c>
      <c r="DB1426" s="184">
        <f t="shared" si="34"/>
        <v>0</v>
      </c>
      <c r="DC1426" s="170">
        <f t="shared" si="35"/>
        <v>0</v>
      </c>
      <c r="DZ1426" s="234"/>
      <c r="EA1426" s="108" t="e">
        <v>#N/A</v>
      </c>
    </row>
    <row r="1427" spans="1:131" hidden="1" x14ac:dyDescent="0.2">
      <c r="A1427" s="222"/>
      <c r="B1427" s="213"/>
      <c r="C1427" s="213"/>
      <c r="D1427" s="222"/>
      <c r="E1427" s="213"/>
      <c r="F1427" s="213"/>
      <c r="G1427" s="213"/>
      <c r="H1427" s="228"/>
      <c r="I1427" s="213"/>
      <c r="J1427" s="213"/>
      <c r="K1427" s="213"/>
      <c r="L1427" s="213"/>
      <c r="M1427" s="213"/>
      <c r="N1427" s="213"/>
      <c r="O1427" s="159"/>
      <c r="P1427" s="164"/>
      <c r="Q1427" s="159"/>
      <c r="R1427" s="159"/>
      <c r="S1427" s="164"/>
      <c r="T1427" s="159"/>
      <c r="U1427" s="159"/>
      <c r="V1427" s="164"/>
      <c r="W1427" s="159"/>
      <c r="X1427" s="159"/>
      <c r="Y1427" s="164"/>
      <c r="Z1427" s="159"/>
      <c r="AA1427" s="159"/>
      <c r="AB1427" s="164"/>
      <c r="AC1427" s="159"/>
      <c r="AD1427" s="159"/>
      <c r="AE1427" s="164"/>
      <c r="AF1427" s="159"/>
      <c r="AG1427" s="159"/>
      <c r="BI1427" s="159"/>
      <c r="BJ1427" s="159"/>
      <c r="BK1427" s="159"/>
      <c r="BL1427" s="159"/>
      <c r="BM1427" s="159"/>
      <c r="BN1427" s="159"/>
      <c r="BO1427" s="159"/>
      <c r="BP1427" s="159"/>
      <c r="BQ1427" s="159"/>
      <c r="CS1427" s="151"/>
      <c r="CT1427" s="159"/>
      <c r="CU1427" s="159"/>
      <c r="CV1427" s="159"/>
      <c r="CY1427" s="159"/>
      <c r="CZ1427" s="159"/>
      <c r="DA1427" s="170">
        <f t="shared" si="33"/>
        <v>0</v>
      </c>
      <c r="DB1427" s="184">
        <f t="shared" si="34"/>
        <v>0</v>
      </c>
      <c r="DC1427" s="170">
        <f t="shared" si="35"/>
        <v>0</v>
      </c>
      <c r="DZ1427" s="234"/>
      <c r="EA1427" s="108"/>
    </row>
    <row r="1428" spans="1:131" hidden="1" x14ac:dyDescent="0.2">
      <c r="A1428" s="222"/>
      <c r="B1428" s="213"/>
      <c r="C1428" s="213"/>
      <c r="D1428" s="222"/>
      <c r="E1428" s="213"/>
      <c r="F1428" s="213"/>
      <c r="G1428" s="213"/>
      <c r="H1428" s="228"/>
      <c r="I1428" s="213"/>
      <c r="J1428" s="213"/>
      <c r="K1428" s="213"/>
      <c r="L1428" s="213"/>
      <c r="M1428" s="213"/>
      <c r="N1428" s="213"/>
      <c r="O1428" s="159"/>
      <c r="P1428" s="164"/>
      <c r="Q1428" s="159"/>
      <c r="R1428" s="159"/>
      <c r="S1428" s="164"/>
      <c r="T1428" s="159"/>
      <c r="U1428" s="159"/>
      <c r="V1428" s="164"/>
      <c r="W1428" s="159"/>
      <c r="X1428" s="159"/>
      <c r="Y1428" s="164"/>
      <c r="Z1428" s="159"/>
      <c r="AA1428" s="159"/>
      <c r="AB1428" s="164"/>
      <c r="AC1428" s="159"/>
      <c r="AD1428" s="159"/>
      <c r="AE1428" s="164"/>
      <c r="AF1428" s="159"/>
      <c r="AG1428" s="159"/>
      <c r="BI1428" s="159"/>
      <c r="BJ1428" s="159"/>
      <c r="BK1428" s="159"/>
      <c r="BL1428" s="159"/>
      <c r="BM1428" s="159"/>
      <c r="BN1428" s="159"/>
      <c r="BO1428" s="159"/>
      <c r="BP1428" s="159"/>
      <c r="BQ1428" s="159"/>
      <c r="CS1428" s="151"/>
      <c r="CT1428" s="159"/>
      <c r="CU1428" s="159"/>
      <c r="CV1428" s="159"/>
      <c r="CY1428" s="159"/>
      <c r="CZ1428" s="159"/>
      <c r="DA1428" s="170">
        <f t="shared" si="33"/>
        <v>0</v>
      </c>
      <c r="DB1428" s="184">
        <f t="shared" si="34"/>
        <v>0</v>
      </c>
      <c r="DC1428" s="170">
        <f t="shared" si="35"/>
        <v>0</v>
      </c>
      <c r="DZ1428" s="234"/>
      <c r="EA1428" s="108"/>
    </row>
    <row r="1429" spans="1:131" hidden="1" x14ac:dyDescent="0.2">
      <c r="A1429" s="222"/>
      <c r="B1429" s="213"/>
      <c r="C1429" s="213"/>
      <c r="D1429" s="222"/>
      <c r="E1429" s="213"/>
      <c r="F1429" s="213"/>
      <c r="G1429" s="213"/>
      <c r="H1429" s="228"/>
      <c r="I1429" s="213"/>
      <c r="J1429" s="213"/>
      <c r="K1429" s="213"/>
      <c r="L1429" s="213"/>
      <c r="M1429" s="213"/>
      <c r="N1429" s="213"/>
      <c r="O1429" s="159"/>
      <c r="P1429" s="164"/>
      <c r="Q1429" s="159"/>
      <c r="R1429" s="159"/>
      <c r="S1429" s="164"/>
      <c r="T1429" s="159"/>
      <c r="U1429" s="159"/>
      <c r="V1429" s="164"/>
      <c r="W1429" s="159"/>
      <c r="X1429" s="159"/>
      <c r="Y1429" s="164"/>
      <c r="Z1429" s="159"/>
      <c r="AA1429" s="159"/>
      <c r="AB1429" s="164"/>
      <c r="AC1429" s="159"/>
      <c r="AD1429" s="159"/>
      <c r="AE1429" s="164"/>
      <c r="AF1429" s="159"/>
      <c r="AG1429" s="159"/>
      <c r="BI1429" s="159"/>
      <c r="BJ1429" s="159"/>
      <c r="BK1429" s="159"/>
      <c r="BL1429" s="159"/>
      <c r="BM1429" s="159"/>
      <c r="BN1429" s="159"/>
      <c r="BO1429" s="159"/>
      <c r="BP1429" s="159"/>
      <c r="BQ1429" s="159"/>
      <c r="CS1429" s="151"/>
      <c r="CT1429" s="159"/>
      <c r="CU1429" s="159"/>
      <c r="CV1429" s="159"/>
      <c r="CY1429" s="159"/>
      <c r="CZ1429" s="159"/>
      <c r="DA1429" s="170">
        <f t="shared" si="33"/>
        <v>0</v>
      </c>
      <c r="DB1429" s="184">
        <f t="shared" si="34"/>
        <v>0</v>
      </c>
      <c r="DC1429" s="170">
        <f t="shared" si="35"/>
        <v>0</v>
      </c>
      <c r="DZ1429" s="234"/>
      <c r="EA1429" s="108" t="e">
        <v>#N/A</v>
      </c>
    </row>
    <row r="1430" spans="1:131" hidden="1" x14ac:dyDescent="0.2">
      <c r="A1430" s="222"/>
      <c r="B1430" s="213"/>
      <c r="C1430" s="213"/>
      <c r="D1430" s="222"/>
      <c r="E1430" s="213"/>
      <c r="F1430" s="213"/>
      <c r="G1430" s="213"/>
      <c r="H1430" s="228"/>
      <c r="I1430" s="213"/>
      <c r="J1430" s="213"/>
      <c r="K1430" s="213"/>
      <c r="L1430" s="213"/>
      <c r="M1430" s="213"/>
      <c r="N1430" s="213"/>
      <c r="O1430" s="159"/>
      <c r="P1430" s="164"/>
      <c r="Q1430" s="159"/>
      <c r="R1430" s="159"/>
      <c r="S1430" s="164"/>
      <c r="T1430" s="159"/>
      <c r="U1430" s="159"/>
      <c r="V1430" s="164"/>
      <c r="W1430" s="159"/>
      <c r="X1430" s="159"/>
      <c r="Y1430" s="164"/>
      <c r="Z1430" s="159"/>
      <c r="AA1430" s="159"/>
      <c r="AB1430" s="164"/>
      <c r="AC1430" s="159"/>
      <c r="AD1430" s="159"/>
      <c r="AE1430" s="164"/>
      <c r="AF1430" s="159"/>
      <c r="AG1430" s="159"/>
      <c r="BI1430" s="159"/>
      <c r="BJ1430" s="159"/>
      <c r="BK1430" s="159"/>
      <c r="BL1430" s="159"/>
      <c r="BM1430" s="159"/>
      <c r="BN1430" s="159"/>
      <c r="BO1430" s="159"/>
      <c r="BP1430" s="159"/>
      <c r="BQ1430" s="159"/>
      <c r="CS1430" s="151"/>
      <c r="CT1430" s="159"/>
      <c r="CU1430" s="159"/>
      <c r="CV1430" s="159"/>
      <c r="CY1430" s="159"/>
      <c r="CZ1430" s="159"/>
      <c r="DA1430" s="170">
        <f t="shared" si="33"/>
        <v>0</v>
      </c>
      <c r="DB1430" s="184">
        <f t="shared" si="34"/>
        <v>0</v>
      </c>
      <c r="DC1430" s="170">
        <f t="shared" si="35"/>
        <v>0</v>
      </c>
      <c r="DZ1430" s="234"/>
      <c r="EA1430" s="108" t="e">
        <v>#N/A</v>
      </c>
    </row>
    <row r="1431" spans="1:131" hidden="1" x14ac:dyDescent="0.2">
      <c r="A1431" s="222"/>
      <c r="B1431" s="213"/>
      <c r="C1431" s="213"/>
      <c r="D1431" s="222"/>
      <c r="E1431" s="213"/>
      <c r="F1431" s="213"/>
      <c r="G1431" s="213"/>
      <c r="H1431" s="228"/>
      <c r="I1431" s="213"/>
      <c r="J1431" s="213"/>
      <c r="K1431" s="213"/>
      <c r="L1431" s="213"/>
      <c r="M1431" s="213"/>
      <c r="N1431" s="213"/>
      <c r="O1431" s="159"/>
      <c r="P1431" s="164"/>
      <c r="Q1431" s="159"/>
      <c r="R1431" s="159"/>
      <c r="S1431" s="164"/>
      <c r="T1431" s="159"/>
      <c r="U1431" s="159"/>
      <c r="V1431" s="164"/>
      <c r="W1431" s="159"/>
      <c r="X1431" s="159"/>
      <c r="Y1431" s="164"/>
      <c r="Z1431" s="159"/>
      <c r="AA1431" s="159"/>
      <c r="AB1431" s="164"/>
      <c r="AC1431" s="159"/>
      <c r="AD1431" s="159"/>
      <c r="AE1431" s="164"/>
      <c r="AF1431" s="159"/>
      <c r="AG1431" s="159"/>
      <c r="BI1431" s="159"/>
      <c r="BJ1431" s="159"/>
      <c r="BK1431" s="159"/>
      <c r="BL1431" s="159"/>
      <c r="BM1431" s="159"/>
      <c r="BN1431" s="159"/>
      <c r="BO1431" s="159"/>
      <c r="BP1431" s="159"/>
      <c r="BQ1431" s="159"/>
      <c r="CS1431" s="151"/>
      <c r="CT1431" s="159"/>
      <c r="CU1431" s="159"/>
      <c r="CV1431" s="159"/>
      <c r="CY1431" s="159"/>
      <c r="CZ1431" s="159"/>
      <c r="DA1431" s="170">
        <f t="shared" si="33"/>
        <v>0</v>
      </c>
      <c r="DB1431" s="184">
        <f t="shared" si="34"/>
        <v>0</v>
      </c>
      <c r="DC1431" s="170">
        <f t="shared" si="35"/>
        <v>0</v>
      </c>
      <c r="DZ1431" s="234"/>
      <c r="EA1431" s="108" t="e">
        <v>#N/A</v>
      </c>
    </row>
    <row r="1432" spans="1:131" hidden="1" x14ac:dyDescent="0.2">
      <c r="A1432" s="222"/>
      <c r="B1432" s="213"/>
      <c r="C1432" s="213"/>
      <c r="D1432" s="222"/>
      <c r="E1432" s="213"/>
      <c r="F1432" s="213"/>
      <c r="G1432" s="213"/>
      <c r="H1432" s="228"/>
      <c r="I1432" s="213"/>
      <c r="J1432" s="213"/>
      <c r="K1432" s="213"/>
      <c r="L1432" s="213"/>
      <c r="M1432" s="213"/>
      <c r="N1432" s="213"/>
      <c r="O1432" s="159"/>
      <c r="P1432" s="164"/>
      <c r="Q1432" s="159"/>
      <c r="R1432" s="159"/>
      <c r="S1432" s="164"/>
      <c r="T1432" s="159"/>
      <c r="U1432" s="159"/>
      <c r="V1432" s="164"/>
      <c r="W1432" s="159"/>
      <c r="X1432" s="159"/>
      <c r="Y1432" s="164"/>
      <c r="Z1432" s="159"/>
      <c r="AA1432" s="159"/>
      <c r="AB1432" s="164"/>
      <c r="AC1432" s="159"/>
      <c r="AD1432" s="159"/>
      <c r="AE1432" s="164"/>
      <c r="AF1432" s="159"/>
      <c r="AG1432" s="159"/>
      <c r="BI1432" s="159"/>
      <c r="BJ1432" s="159"/>
      <c r="BK1432" s="159"/>
      <c r="BL1432" s="159"/>
      <c r="BM1432" s="159"/>
      <c r="BN1432" s="159"/>
      <c r="BO1432" s="159"/>
      <c r="BP1432" s="159"/>
      <c r="BQ1432" s="159"/>
      <c r="CS1432" s="151"/>
      <c r="CT1432" s="159"/>
      <c r="CU1432" s="159"/>
      <c r="CV1432" s="159"/>
      <c r="CY1432" s="159"/>
      <c r="CZ1432" s="159"/>
      <c r="DA1432" s="170">
        <f t="shared" si="33"/>
        <v>0</v>
      </c>
      <c r="DB1432" s="184">
        <f t="shared" si="34"/>
        <v>0</v>
      </c>
      <c r="DC1432" s="170">
        <f t="shared" si="35"/>
        <v>0</v>
      </c>
      <c r="DZ1432" s="234"/>
      <c r="EA1432" s="108"/>
    </row>
    <row r="1433" spans="1:131" hidden="1" x14ac:dyDescent="0.2">
      <c r="A1433" s="222"/>
      <c r="B1433" s="213"/>
      <c r="C1433" s="213"/>
      <c r="D1433" s="222"/>
      <c r="E1433" s="213"/>
      <c r="F1433" s="213"/>
      <c r="G1433" s="213"/>
      <c r="H1433" s="228"/>
      <c r="I1433" s="213"/>
      <c r="J1433" s="213"/>
      <c r="K1433" s="213"/>
      <c r="L1433" s="213"/>
      <c r="M1433" s="213"/>
      <c r="N1433" s="213"/>
      <c r="O1433" s="159"/>
      <c r="P1433" s="164"/>
      <c r="Q1433" s="159"/>
      <c r="R1433" s="159"/>
      <c r="S1433" s="164"/>
      <c r="T1433" s="159"/>
      <c r="U1433" s="159"/>
      <c r="V1433" s="164"/>
      <c r="W1433" s="159"/>
      <c r="X1433" s="159"/>
      <c r="Y1433" s="164"/>
      <c r="Z1433" s="159"/>
      <c r="AA1433" s="159"/>
      <c r="AB1433" s="164"/>
      <c r="AC1433" s="159"/>
      <c r="AD1433" s="159"/>
      <c r="AE1433" s="164"/>
      <c r="AF1433" s="159"/>
      <c r="AG1433" s="159"/>
      <c r="BI1433" s="159"/>
      <c r="BJ1433" s="159"/>
      <c r="BK1433" s="159"/>
      <c r="BL1433" s="159"/>
      <c r="BM1433" s="159"/>
      <c r="BN1433" s="159"/>
      <c r="BO1433" s="159"/>
      <c r="BP1433" s="159"/>
      <c r="BQ1433" s="159"/>
      <c r="CS1433" s="151"/>
      <c r="CT1433" s="159"/>
      <c r="CU1433" s="159"/>
      <c r="CV1433" s="159"/>
      <c r="CY1433" s="159"/>
      <c r="CZ1433" s="159"/>
      <c r="DA1433" s="170">
        <f t="shared" si="33"/>
        <v>0</v>
      </c>
      <c r="DB1433" s="184">
        <f t="shared" si="34"/>
        <v>0</v>
      </c>
      <c r="DC1433" s="170">
        <f t="shared" si="35"/>
        <v>0</v>
      </c>
      <c r="DZ1433" s="234"/>
      <c r="EA1433" s="108"/>
    </row>
    <row r="1434" spans="1:131" hidden="1" x14ac:dyDescent="0.2">
      <c r="A1434" s="222"/>
      <c r="B1434" s="213"/>
      <c r="C1434" s="213"/>
      <c r="D1434" s="222"/>
      <c r="E1434" s="213"/>
      <c r="F1434" s="213"/>
      <c r="G1434" s="213"/>
      <c r="H1434" s="228"/>
      <c r="I1434" s="213"/>
      <c r="J1434" s="213"/>
      <c r="K1434" s="213"/>
      <c r="L1434" s="213"/>
      <c r="M1434" s="213"/>
      <c r="N1434" s="213"/>
      <c r="O1434" s="159"/>
      <c r="P1434" s="164"/>
      <c r="Q1434" s="159"/>
      <c r="R1434" s="159"/>
      <c r="S1434" s="164"/>
      <c r="T1434" s="159"/>
      <c r="U1434" s="159"/>
      <c r="V1434" s="164"/>
      <c r="W1434" s="159"/>
      <c r="X1434" s="159"/>
      <c r="Y1434" s="164"/>
      <c r="Z1434" s="159"/>
      <c r="AA1434" s="159"/>
      <c r="AB1434" s="164"/>
      <c r="AC1434" s="159"/>
      <c r="AD1434" s="159"/>
      <c r="AE1434" s="164"/>
      <c r="AF1434" s="159"/>
      <c r="AG1434" s="159"/>
      <c r="BI1434" s="159"/>
      <c r="BJ1434" s="159"/>
      <c r="BK1434" s="159"/>
      <c r="BL1434" s="159"/>
      <c r="BM1434" s="159"/>
      <c r="BN1434" s="159"/>
      <c r="BO1434" s="159"/>
      <c r="BP1434" s="159"/>
      <c r="BQ1434" s="159"/>
      <c r="CS1434" s="151"/>
      <c r="CT1434" s="159"/>
      <c r="CU1434" s="159"/>
      <c r="CV1434" s="159"/>
      <c r="CY1434" s="159"/>
      <c r="CZ1434" s="159"/>
      <c r="DA1434" s="170">
        <f t="shared" si="33"/>
        <v>0</v>
      </c>
      <c r="DB1434" s="184">
        <f t="shared" si="34"/>
        <v>0</v>
      </c>
      <c r="DC1434" s="170">
        <f t="shared" si="35"/>
        <v>0</v>
      </c>
      <c r="DZ1434" s="234"/>
      <c r="EA1434" s="108"/>
    </row>
    <row r="1435" spans="1:131" hidden="1" x14ac:dyDescent="0.2">
      <c r="A1435" s="222"/>
      <c r="B1435" s="213"/>
      <c r="C1435" s="213"/>
      <c r="D1435" s="222"/>
      <c r="E1435" s="213"/>
      <c r="F1435" s="213"/>
      <c r="G1435" s="213"/>
      <c r="H1435" s="228"/>
      <c r="I1435" s="213"/>
      <c r="J1435" s="213"/>
      <c r="K1435" s="213"/>
      <c r="L1435" s="213"/>
      <c r="M1435" s="213"/>
      <c r="N1435" s="213"/>
      <c r="O1435" s="159"/>
      <c r="P1435" s="164"/>
      <c r="Q1435" s="159"/>
      <c r="R1435" s="159"/>
      <c r="S1435" s="164"/>
      <c r="T1435" s="159"/>
      <c r="U1435" s="159"/>
      <c r="V1435" s="164"/>
      <c r="W1435" s="159"/>
      <c r="X1435" s="159"/>
      <c r="Y1435" s="164"/>
      <c r="Z1435" s="159"/>
      <c r="AA1435" s="159"/>
      <c r="AB1435" s="164"/>
      <c r="AC1435" s="159"/>
      <c r="AD1435" s="159"/>
      <c r="AE1435" s="164"/>
      <c r="AF1435" s="159"/>
      <c r="AG1435" s="159"/>
      <c r="BI1435" s="159"/>
      <c r="BJ1435" s="159"/>
      <c r="BK1435" s="159"/>
      <c r="BL1435" s="159"/>
      <c r="BM1435" s="159"/>
      <c r="BN1435" s="159"/>
      <c r="BO1435" s="159"/>
      <c r="BP1435" s="159"/>
      <c r="BQ1435" s="159"/>
      <c r="CS1435" s="151"/>
      <c r="CT1435" s="159"/>
      <c r="CU1435" s="159"/>
      <c r="CV1435" s="159"/>
      <c r="CY1435" s="159"/>
      <c r="CZ1435" s="159"/>
      <c r="DA1435" s="170">
        <f t="shared" si="33"/>
        <v>0</v>
      </c>
      <c r="DB1435" s="184">
        <f t="shared" si="34"/>
        <v>0</v>
      </c>
      <c r="DC1435" s="170">
        <f t="shared" si="35"/>
        <v>0</v>
      </c>
      <c r="DZ1435" s="234"/>
      <c r="EA1435" s="108" t="e">
        <v>#N/A</v>
      </c>
    </row>
    <row r="1436" spans="1:131" hidden="1" x14ac:dyDescent="0.2">
      <c r="A1436" s="222"/>
      <c r="B1436" s="213"/>
      <c r="C1436" s="213"/>
      <c r="D1436" s="222"/>
      <c r="E1436" s="213"/>
      <c r="F1436" s="213"/>
      <c r="G1436" s="213"/>
      <c r="H1436" s="228"/>
      <c r="I1436" s="213"/>
      <c r="J1436" s="213"/>
      <c r="K1436" s="213"/>
      <c r="L1436" s="213"/>
      <c r="M1436" s="213"/>
      <c r="N1436" s="213"/>
      <c r="O1436" s="159"/>
      <c r="P1436" s="164"/>
      <c r="Q1436" s="159"/>
      <c r="R1436" s="159"/>
      <c r="S1436" s="164"/>
      <c r="T1436" s="159"/>
      <c r="U1436" s="159"/>
      <c r="V1436" s="164"/>
      <c r="W1436" s="159"/>
      <c r="X1436" s="159"/>
      <c r="Y1436" s="164"/>
      <c r="Z1436" s="159"/>
      <c r="AA1436" s="159"/>
      <c r="AB1436" s="164"/>
      <c r="AC1436" s="159"/>
      <c r="AD1436" s="159"/>
      <c r="AE1436" s="164"/>
      <c r="AF1436" s="159"/>
      <c r="AG1436" s="159"/>
      <c r="BI1436" s="159"/>
      <c r="BJ1436" s="159"/>
      <c r="BK1436" s="159"/>
      <c r="BL1436" s="159"/>
      <c r="BM1436" s="159"/>
      <c r="BN1436" s="159"/>
      <c r="BO1436" s="159"/>
      <c r="BP1436" s="159"/>
      <c r="BQ1436" s="159"/>
      <c r="CS1436" s="151"/>
      <c r="CT1436" s="159"/>
      <c r="CU1436" s="159"/>
      <c r="CV1436" s="159"/>
      <c r="CY1436" s="159"/>
      <c r="CZ1436" s="159"/>
      <c r="DA1436" s="170">
        <f t="shared" si="33"/>
        <v>0</v>
      </c>
      <c r="DB1436" s="184">
        <f t="shared" si="34"/>
        <v>0</v>
      </c>
      <c r="DC1436" s="170">
        <f t="shared" si="35"/>
        <v>0</v>
      </c>
      <c r="DZ1436" s="234"/>
      <c r="EA1436" s="108" t="e">
        <v>#N/A</v>
      </c>
    </row>
    <row r="1437" spans="1:131" hidden="1" x14ac:dyDescent="0.2">
      <c r="A1437" s="222"/>
      <c r="B1437" s="213"/>
      <c r="C1437" s="213"/>
      <c r="D1437" s="222"/>
      <c r="E1437" s="213"/>
      <c r="F1437" s="213"/>
      <c r="G1437" s="213"/>
      <c r="H1437" s="228"/>
      <c r="I1437" s="213"/>
      <c r="J1437" s="213"/>
      <c r="K1437" s="213"/>
      <c r="L1437" s="213"/>
      <c r="M1437" s="213"/>
      <c r="N1437" s="213"/>
      <c r="O1437" s="159"/>
      <c r="P1437" s="164"/>
      <c r="Q1437" s="159"/>
      <c r="R1437" s="159"/>
      <c r="S1437" s="164"/>
      <c r="T1437" s="159"/>
      <c r="U1437" s="159"/>
      <c r="V1437" s="164"/>
      <c r="W1437" s="159"/>
      <c r="X1437" s="159"/>
      <c r="Y1437" s="164"/>
      <c r="Z1437" s="159"/>
      <c r="AA1437" s="159"/>
      <c r="AB1437" s="164"/>
      <c r="AC1437" s="159"/>
      <c r="AD1437" s="159"/>
      <c r="AE1437" s="164"/>
      <c r="AF1437" s="159"/>
      <c r="AG1437" s="159"/>
      <c r="BI1437" s="159"/>
      <c r="BJ1437" s="159"/>
      <c r="BK1437" s="159"/>
      <c r="BL1437" s="159"/>
      <c r="BM1437" s="159"/>
      <c r="BN1437" s="159"/>
      <c r="BO1437" s="159"/>
      <c r="BP1437" s="159"/>
      <c r="BQ1437" s="159"/>
      <c r="CS1437" s="151"/>
      <c r="CT1437" s="159"/>
      <c r="CU1437" s="159"/>
      <c r="CV1437" s="159"/>
      <c r="CY1437" s="159"/>
      <c r="CZ1437" s="159"/>
      <c r="DA1437" s="170">
        <f t="shared" si="33"/>
        <v>0</v>
      </c>
      <c r="DB1437" s="184">
        <f t="shared" si="34"/>
        <v>0</v>
      </c>
      <c r="DC1437" s="170">
        <f t="shared" si="35"/>
        <v>0</v>
      </c>
      <c r="DZ1437" s="234"/>
      <c r="EA1437" s="108" t="e">
        <v>#N/A</v>
      </c>
    </row>
    <row r="1438" spans="1:131" x14ac:dyDescent="0.25">
      <c r="CP1438" s="141"/>
    </row>
    <row r="1439" spans="1:131" x14ac:dyDescent="0.25">
      <c r="DA1439" s="111"/>
    </row>
    <row r="1441" spans="89:94" x14ac:dyDescent="0.25">
      <c r="CK1441" s="180"/>
      <c r="CL1441" s="340"/>
      <c r="CM1441" s="180"/>
      <c r="CN1441" s="340"/>
      <c r="CO1441" s="340"/>
      <c r="CP1441" s="340"/>
    </row>
  </sheetData>
  <sheetProtection algorithmName="SHA-512" hashValue="g88kqNhuUNofYN9Lv10cvdbpy1SUxDitY+U0QA8WTDEmmKA7Ufn3eLMNaRmrpfSy4SLPJYnTATTE1njx+dltwA==" saltValue="/u1WBR/iSBRi194UWxbMfg==" spinCount="100000" sheet="1" autoFilter="0"/>
  <autoFilter ref="A3:EB1437" xr:uid="{00000000-0009-0000-0000-000008000000}">
    <filterColumn colId="1">
      <filters>
        <filter val="0294 DE 2026."/>
        <filter val="0532 DE 2026."/>
      </filters>
    </filterColumn>
  </autoFilter>
  <mergeCells count="16">
    <mergeCell ref="CT1:CZ1"/>
    <mergeCell ref="P1:R1"/>
    <mergeCell ref="S1:U1"/>
    <mergeCell ref="V1:X1"/>
    <mergeCell ref="Y1:AA1"/>
    <mergeCell ref="AB1:AD1"/>
    <mergeCell ref="AE1:AG1"/>
    <mergeCell ref="AH1:AJ1"/>
    <mergeCell ref="AK1:AM1"/>
    <mergeCell ref="AN1:AP1"/>
    <mergeCell ref="AQ1:AS1"/>
    <mergeCell ref="AT1:AV1"/>
    <mergeCell ref="AW1:AY1"/>
    <mergeCell ref="AZ1:BB1"/>
    <mergeCell ref="BC1:BE1"/>
    <mergeCell ref="BF1:BH1"/>
  </mergeCells>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201" priority="32954"/>
    <cfRule type="duplicateValues" dxfId="2200" priority="33261"/>
    <cfRule type="duplicateValues" dxfId="2199" priority="33260"/>
    <cfRule type="duplicateValues" dxfId="2198" priority="33056"/>
    <cfRule type="duplicateValues" dxfId="2197" priority="32956"/>
    <cfRule type="duplicateValues" dxfId="2196" priority="32955"/>
    <cfRule type="duplicateValues" dxfId="2195" priority="33328"/>
    <cfRule type="duplicateValues" priority="33193"/>
    <cfRule type="duplicateValues" dxfId="2194" priority="33192"/>
    <cfRule type="duplicateValues" dxfId="2193" priority="33158"/>
    <cfRule type="duplicateValues" dxfId="2192" priority="33124"/>
    <cfRule type="duplicateValues" priority="33057"/>
    <cfRule type="duplicateValues" dxfId="2191" priority="33363"/>
    <cfRule type="duplicateValues" dxfId="2190" priority="33362"/>
  </conditionalFormatting>
  <conditionalFormatting sqref="B1:B3 E2 H2 K2 N2 Q2 T2 W2 Z2 AC2 AF2 AI2 AL2 AO2 AR2 AU2 AX2 BA2 BD2 BG2 BJ2 BM2 BP2 BS2 BV2 BY2 CB2 CE2 CH2 CK2 CN2 CQ2 CT2 CW2 CZ2 DC2 DF2 DI2 DL2 DO2 DR2 DU2 DX2">
    <cfRule type="duplicateValues" dxfId="2189" priority="12266"/>
    <cfRule type="duplicateValues" dxfId="2188" priority="12265"/>
    <cfRule type="duplicateValues" dxfId="2187" priority="12264"/>
    <cfRule type="duplicateValues" dxfId="2186" priority="12263"/>
    <cfRule type="duplicateValues" dxfId="2185" priority="12258"/>
    <cfRule type="duplicateValues" dxfId="2184" priority="12259"/>
    <cfRule type="duplicateValues" dxfId="2183" priority="12261"/>
    <cfRule type="duplicateValues" dxfId="2182" priority="12254"/>
    <cfRule type="duplicateValues" dxfId="2181" priority="12262"/>
    <cfRule type="duplicateValues" dxfId="2180" priority="12251"/>
    <cfRule type="duplicateValues" dxfId="2179" priority="12252"/>
    <cfRule type="duplicateValues" dxfId="2178" priority="12253"/>
    <cfRule type="duplicateValues" dxfId="2177" priority="12255"/>
    <cfRule type="duplicateValues" dxfId="2176" priority="12256"/>
  </conditionalFormatting>
  <conditionalFormatting sqref="B4">
    <cfRule type="duplicateValues" dxfId="2175" priority="303"/>
  </conditionalFormatting>
  <conditionalFormatting sqref="B4:B6">
    <cfRule type="duplicateValues" dxfId="2174" priority="301"/>
  </conditionalFormatting>
  <conditionalFormatting sqref="B4:B10">
    <cfRule type="duplicateValues" dxfId="2173" priority="300"/>
  </conditionalFormatting>
  <conditionalFormatting sqref="B4:B23">
    <cfRule type="duplicateValues" dxfId="2172" priority="279"/>
  </conditionalFormatting>
  <conditionalFormatting sqref="B4:B299">
    <cfRule type="duplicateValues" dxfId="2171" priority="133"/>
  </conditionalFormatting>
  <conditionalFormatting sqref="B11:B12">
    <cfRule type="duplicateValues" dxfId="2170" priority="271"/>
  </conditionalFormatting>
  <conditionalFormatting sqref="B14:B18 B11:B12">
    <cfRule type="duplicateValues" dxfId="2169" priority="272"/>
  </conditionalFormatting>
  <conditionalFormatting sqref="B14:B21 B4:B12">
    <cfRule type="duplicateValues" dxfId="2168" priority="281"/>
  </conditionalFormatting>
  <conditionalFormatting sqref="B19">
    <cfRule type="duplicateValues" dxfId="2167" priority="286"/>
    <cfRule type="duplicateValues" dxfId="2166" priority="287"/>
  </conditionalFormatting>
  <conditionalFormatting sqref="B20">
    <cfRule type="duplicateValues" dxfId="2165" priority="297"/>
    <cfRule type="duplicateValues" dxfId="2164" priority="298"/>
  </conditionalFormatting>
  <conditionalFormatting sqref="B21">
    <cfRule type="duplicateValues" dxfId="2163" priority="278"/>
  </conditionalFormatting>
  <conditionalFormatting sqref="B22:B23">
    <cfRule type="duplicateValues" dxfId="2162" priority="280"/>
  </conditionalFormatting>
  <conditionalFormatting sqref="B501:B538">
    <cfRule type="duplicateValues" dxfId="2161" priority="4504"/>
    <cfRule type="duplicateValues" dxfId="2160" priority="4505"/>
    <cfRule type="duplicateValues" dxfId="2159" priority="4506"/>
    <cfRule type="duplicateValues" dxfId="2158" priority="4503"/>
  </conditionalFormatting>
  <conditionalFormatting sqref="B505:B508 B532:B535">
    <cfRule type="duplicateValues" dxfId="2157" priority="4501"/>
    <cfRule type="duplicateValues" dxfId="2156" priority="4502"/>
    <cfRule type="duplicateValues" dxfId="2155" priority="4499"/>
    <cfRule type="duplicateValues" dxfId="2154" priority="4500"/>
  </conditionalFormatting>
  <conditionalFormatting sqref="B539:B621">
    <cfRule type="duplicateValues" dxfId="2153" priority="144497"/>
  </conditionalFormatting>
  <conditionalFormatting sqref="B623">
    <cfRule type="duplicateValues" dxfId="2152" priority="4"/>
  </conditionalFormatting>
  <conditionalFormatting sqref="B646:B650 B652:B655">
    <cfRule type="duplicateValues" dxfId="2151" priority="127440"/>
  </conditionalFormatting>
  <conditionalFormatting sqref="B646:B650 B652:B660">
    <cfRule type="duplicateValues" dxfId="2150" priority="127446"/>
  </conditionalFormatting>
  <conditionalFormatting sqref="B646:B650 B652:B661">
    <cfRule type="duplicateValues" dxfId="2149" priority="127449"/>
    <cfRule type="duplicateValues" dxfId="2148" priority="3561"/>
  </conditionalFormatting>
  <conditionalFormatting sqref="B651">
    <cfRule type="duplicateValues" dxfId="2147" priority="3546"/>
    <cfRule type="duplicateValues" dxfId="2146" priority="3549"/>
    <cfRule type="duplicateValues" dxfId="2145" priority="3545"/>
    <cfRule type="duplicateValues" dxfId="2144" priority="3547"/>
    <cfRule type="duplicateValues" dxfId="2143" priority="3548"/>
    <cfRule type="duplicateValues" dxfId="2142" priority="3550"/>
  </conditionalFormatting>
  <conditionalFormatting sqref="B662">
    <cfRule type="duplicateValues" dxfId="2141" priority="3480"/>
    <cfRule type="duplicateValues" dxfId="2140" priority="3479"/>
    <cfRule type="duplicateValues" dxfId="2139" priority="3478"/>
    <cfRule type="duplicateValues" dxfId="2138" priority="3477"/>
    <cfRule type="duplicateValues" dxfId="2137" priority="3481"/>
  </conditionalFormatting>
  <conditionalFormatting sqref="B663">
    <cfRule type="duplicateValues" dxfId="2136" priority="3468"/>
    <cfRule type="duplicateValues" dxfId="2135" priority="3469"/>
    <cfRule type="duplicateValues" dxfId="2134" priority="3467"/>
    <cfRule type="duplicateValues" dxfId="2133" priority="3466"/>
    <cfRule type="duplicateValues" dxfId="2132" priority="3471"/>
    <cfRule type="duplicateValues" dxfId="2131" priority="3470"/>
    <cfRule type="duplicateValues" dxfId="2130" priority="3472"/>
  </conditionalFormatting>
  <conditionalFormatting sqref="B1205:B1206">
    <cfRule type="duplicateValues" dxfId="2129" priority="133602"/>
  </conditionalFormatting>
  <conditionalFormatting sqref="B1205:B1208">
    <cfRule type="duplicateValues" dxfId="2128" priority="133601"/>
    <cfRule type="duplicateValues" dxfId="2127" priority="133605"/>
  </conditionalFormatting>
  <conditionalFormatting sqref="B1205:B1209">
    <cfRule type="duplicateValues" dxfId="2126" priority="134770"/>
  </conditionalFormatting>
  <conditionalFormatting sqref="B1207:B1208">
    <cfRule type="duplicateValues" dxfId="2125" priority="3183"/>
    <cfRule type="duplicateValues" dxfId="2124" priority="3184"/>
  </conditionalFormatting>
  <conditionalFormatting sqref="B1209">
    <cfRule type="duplicateValues" dxfId="2123" priority="134182"/>
    <cfRule type="duplicateValues" dxfId="2122" priority="134471"/>
    <cfRule type="duplicateValues" dxfId="2121" priority="134470"/>
  </conditionalFormatting>
  <conditionalFormatting sqref="B1324:B1327 B1329:B1341">
    <cfRule type="duplicateValues" dxfId="2120" priority="386"/>
  </conditionalFormatting>
  <conditionalFormatting sqref="B1324:B1327">
    <cfRule type="duplicateValues" dxfId="2119" priority="141989"/>
  </conditionalFormatting>
  <conditionalFormatting sqref="B1329:B1346 B1:B3 B1349:B1048576 B501:B538 B624:B1327">
    <cfRule type="duplicateValues" dxfId="2118" priority="143867"/>
  </conditionalFormatting>
  <conditionalFormatting sqref="B1342">
    <cfRule type="duplicateValues" dxfId="2117" priority="356"/>
    <cfRule type="duplicateValues" dxfId="2116" priority="357"/>
  </conditionalFormatting>
  <conditionalFormatting sqref="B1343">
    <cfRule type="duplicateValues" dxfId="2115" priority="367"/>
    <cfRule type="duplicateValues" dxfId="2114" priority="368"/>
  </conditionalFormatting>
  <conditionalFormatting sqref="B1344:B1346">
    <cfRule type="duplicateValues" dxfId="2113" priority="353"/>
  </conditionalFormatting>
  <conditionalFormatting sqref="B1347:B1348">
    <cfRule type="duplicateValues" dxfId="2112" priority="143871"/>
  </conditionalFormatting>
  <conditionalFormatting sqref="B1349:B1048576 B1:B3 B501:B538 B624:B1323">
    <cfRule type="duplicateValues" dxfId="2111" priority="143864"/>
  </conditionalFormatting>
  <conditionalFormatting sqref="B1390">
    <cfRule type="duplicateValues" dxfId="2110" priority="2226"/>
    <cfRule type="duplicateValues" dxfId="2109" priority="2204"/>
    <cfRule type="duplicateValues" dxfId="2108" priority="2203"/>
    <cfRule type="duplicateValues" dxfId="2107" priority="2224"/>
    <cfRule type="duplicateValues" dxfId="2106" priority="2222"/>
    <cfRule type="duplicateValues" dxfId="2105" priority="2223"/>
    <cfRule type="duplicateValues" dxfId="2104" priority="2225"/>
    <cfRule type="duplicateValues" dxfId="2103" priority="2205"/>
  </conditionalFormatting>
  <conditionalFormatting sqref="B1391:B1392">
    <cfRule type="duplicateValues" dxfId="2102" priority="2228"/>
    <cfRule type="duplicateValues" dxfId="2101" priority="2229"/>
    <cfRule type="duplicateValues" dxfId="2100" priority="2240"/>
    <cfRule type="duplicateValues" dxfId="2099" priority="2227"/>
    <cfRule type="duplicateValues" dxfId="2098" priority="2239"/>
    <cfRule type="duplicateValues" dxfId="2097" priority="2241"/>
    <cfRule type="duplicateValues" dxfId="2096" priority="2242"/>
    <cfRule type="duplicateValues" dxfId="2095" priority="2238"/>
  </conditionalFormatting>
  <conditionalFormatting sqref="B1395">
    <cfRule type="duplicateValues" dxfId="2094" priority="2056"/>
    <cfRule type="duplicateValues" dxfId="2093" priority="2055"/>
    <cfRule type="duplicateValues" dxfId="2092" priority="2054"/>
    <cfRule type="duplicateValues" dxfId="2091" priority="2044"/>
    <cfRule type="duplicateValues" dxfId="2090" priority="2043"/>
    <cfRule type="duplicateValues" dxfId="2089" priority="2045"/>
    <cfRule type="duplicateValues" dxfId="2088" priority="2058"/>
    <cfRule type="duplicateValues" dxfId="2087" priority="2057"/>
  </conditionalFormatting>
  <conditionalFormatting sqref="B1398">
    <cfRule type="duplicateValues" dxfId="2086" priority="2082"/>
    <cfRule type="duplicateValues" dxfId="2085" priority="2081"/>
    <cfRule type="duplicateValues" dxfId="2084" priority="2080"/>
    <cfRule type="duplicateValues" dxfId="2083" priority="2059"/>
    <cfRule type="duplicateValues" dxfId="2082" priority="2060"/>
    <cfRule type="duplicateValues" dxfId="2081" priority="2061"/>
    <cfRule type="duplicateValues" dxfId="2080" priority="2078"/>
    <cfRule type="duplicateValues" dxfId="2079" priority="2079"/>
  </conditionalFormatting>
  <conditionalFormatting sqref="B1399:B1400">
    <cfRule type="duplicateValues" dxfId="2078" priority="2098"/>
    <cfRule type="duplicateValues" dxfId="2077" priority="2097"/>
    <cfRule type="duplicateValues" dxfId="2076" priority="2096"/>
    <cfRule type="duplicateValues" dxfId="2075" priority="2094"/>
    <cfRule type="duplicateValues" dxfId="2074" priority="2084"/>
    <cfRule type="duplicateValues" dxfId="2073" priority="2085"/>
    <cfRule type="duplicateValues" dxfId="2072" priority="2083"/>
    <cfRule type="duplicateValues" dxfId="2071" priority="2095"/>
  </conditionalFormatting>
  <conditionalFormatting sqref="B1403">
    <cfRule type="duplicateValues" dxfId="2070" priority="2119"/>
    <cfRule type="duplicateValues" dxfId="2069" priority="2120"/>
    <cfRule type="duplicateValues" dxfId="2068" priority="2101"/>
    <cfRule type="duplicateValues" dxfId="2067" priority="2121"/>
    <cfRule type="duplicateValues" dxfId="2066" priority="2122"/>
    <cfRule type="duplicateValues" dxfId="2065" priority="2118"/>
    <cfRule type="duplicateValues" dxfId="2064" priority="2100"/>
    <cfRule type="duplicateValues" dxfId="2063" priority="2099"/>
  </conditionalFormatting>
  <conditionalFormatting sqref="B1404:B1405">
    <cfRule type="duplicateValues" dxfId="2062" priority="2134"/>
    <cfRule type="duplicateValues" dxfId="2061" priority="2135"/>
    <cfRule type="duplicateValues" dxfId="2060" priority="2136"/>
    <cfRule type="duplicateValues" dxfId="2059" priority="2137"/>
    <cfRule type="duplicateValues" dxfId="2058" priority="2138"/>
    <cfRule type="duplicateValues" dxfId="2057" priority="2123"/>
    <cfRule type="duplicateValues" dxfId="2056" priority="2124"/>
    <cfRule type="duplicateValues" dxfId="2055" priority="2125"/>
  </conditionalFormatting>
  <conditionalFormatting sqref="B1408">
    <cfRule type="duplicateValues" dxfId="2054" priority="1951"/>
    <cfRule type="duplicateValues" dxfId="2053" priority="1939"/>
    <cfRule type="duplicateValues" dxfId="2052" priority="1952"/>
    <cfRule type="duplicateValues" dxfId="2051" priority="1950"/>
    <cfRule type="duplicateValues" dxfId="2050" priority="1953"/>
    <cfRule type="duplicateValues" dxfId="2049" priority="1941"/>
    <cfRule type="duplicateValues" dxfId="2048" priority="1940"/>
    <cfRule type="duplicateValues" dxfId="2047" priority="1954"/>
  </conditionalFormatting>
  <conditionalFormatting sqref="B1411">
    <cfRule type="duplicateValues" dxfId="2046" priority="1977"/>
    <cfRule type="duplicateValues" dxfId="2045" priority="1956"/>
    <cfRule type="duplicateValues" dxfId="2044" priority="1974"/>
    <cfRule type="duplicateValues" dxfId="2043" priority="1975"/>
    <cfRule type="duplicateValues" dxfId="2042" priority="1957"/>
    <cfRule type="duplicateValues" dxfId="2041" priority="1955"/>
    <cfRule type="duplicateValues" dxfId="2040" priority="1978"/>
    <cfRule type="duplicateValues" dxfId="2039" priority="1976"/>
  </conditionalFormatting>
  <conditionalFormatting sqref="B1412:B1413">
    <cfRule type="duplicateValues" dxfId="2038" priority="1980"/>
    <cfRule type="duplicateValues" dxfId="2037" priority="1990"/>
    <cfRule type="duplicateValues" dxfId="2036" priority="1981"/>
    <cfRule type="duplicateValues" dxfId="2035" priority="1991"/>
    <cfRule type="duplicateValues" dxfId="2034" priority="1992"/>
    <cfRule type="duplicateValues" dxfId="2033" priority="1979"/>
    <cfRule type="duplicateValues" dxfId="2032" priority="1993"/>
    <cfRule type="duplicateValues" dxfId="2031" priority="1994"/>
  </conditionalFormatting>
  <conditionalFormatting sqref="B1416">
    <cfRule type="duplicateValues" dxfId="2030" priority="2015"/>
    <cfRule type="duplicateValues" dxfId="2029" priority="2016"/>
    <cfRule type="duplicateValues" dxfId="2028" priority="2017"/>
    <cfRule type="duplicateValues" dxfId="2027" priority="2018"/>
    <cfRule type="duplicateValues" dxfId="2026" priority="1997"/>
    <cfRule type="duplicateValues" dxfId="2025" priority="1996"/>
    <cfRule type="duplicateValues" dxfId="2024" priority="1995"/>
    <cfRule type="duplicateValues" dxfId="2023" priority="2014"/>
  </conditionalFormatting>
  <conditionalFormatting sqref="B1417:B1418">
    <cfRule type="duplicateValues" dxfId="2022" priority="2019"/>
    <cfRule type="duplicateValues" dxfId="2021" priority="2020"/>
    <cfRule type="duplicateValues" dxfId="2020" priority="2021"/>
    <cfRule type="duplicateValues" dxfId="2019" priority="2034"/>
    <cfRule type="duplicateValues" dxfId="2018" priority="2030"/>
    <cfRule type="duplicateValues" dxfId="2017" priority="2032"/>
    <cfRule type="duplicateValues" dxfId="2016" priority="2031"/>
    <cfRule type="duplicateValues" dxfId="2015" priority="2033"/>
  </conditionalFormatting>
  <conditionalFormatting sqref="B1421">
    <cfRule type="duplicateValues" dxfId="2014" priority="1849"/>
    <cfRule type="duplicateValues" dxfId="2013" priority="1835"/>
    <cfRule type="duplicateValues" dxfId="2012" priority="1847"/>
    <cfRule type="duplicateValues" dxfId="2011" priority="1848"/>
    <cfRule type="duplicateValues" dxfId="2010" priority="1846"/>
    <cfRule type="duplicateValues" dxfId="2009" priority="1836"/>
    <cfRule type="duplicateValues" dxfId="2008" priority="1837"/>
    <cfRule type="duplicateValues" dxfId="2007" priority="1850"/>
  </conditionalFormatting>
  <conditionalFormatting sqref="B1424">
    <cfRule type="duplicateValues" dxfId="2006" priority="1871"/>
    <cfRule type="duplicateValues" dxfId="2005" priority="1853"/>
    <cfRule type="duplicateValues" dxfId="2004" priority="1852"/>
    <cfRule type="duplicateValues" dxfId="2003" priority="1851"/>
    <cfRule type="duplicateValues" dxfId="2002" priority="1870"/>
    <cfRule type="duplicateValues" dxfId="2001" priority="1874"/>
    <cfRule type="duplicateValues" dxfId="2000" priority="1873"/>
    <cfRule type="duplicateValues" dxfId="1999" priority="1872"/>
  </conditionalFormatting>
  <conditionalFormatting sqref="B1425:B1426">
    <cfRule type="duplicateValues" dxfId="1998" priority="1875"/>
    <cfRule type="duplicateValues" dxfId="1997" priority="1886"/>
    <cfRule type="duplicateValues" dxfId="1996" priority="1887"/>
    <cfRule type="duplicateValues" dxfId="1995" priority="1888"/>
    <cfRule type="duplicateValues" dxfId="1994" priority="1889"/>
    <cfRule type="duplicateValues" dxfId="1993" priority="1890"/>
    <cfRule type="duplicateValues" dxfId="1992" priority="1876"/>
    <cfRule type="duplicateValues" dxfId="1991" priority="1877"/>
  </conditionalFormatting>
  <conditionalFormatting sqref="B1429">
    <cfRule type="duplicateValues" dxfId="1990" priority="1910"/>
    <cfRule type="duplicateValues" dxfId="1989" priority="1891"/>
    <cfRule type="duplicateValues" dxfId="1988" priority="1912"/>
    <cfRule type="duplicateValues" dxfId="1987" priority="1913"/>
    <cfRule type="duplicateValues" dxfId="1986" priority="1914"/>
    <cfRule type="duplicateValues" dxfId="1985" priority="1911"/>
    <cfRule type="duplicateValues" dxfId="1984" priority="1892"/>
    <cfRule type="duplicateValues" dxfId="1983" priority="1893"/>
  </conditionalFormatting>
  <conditionalFormatting sqref="B1430:B1431">
    <cfRule type="duplicateValues" dxfId="1982" priority="1929"/>
    <cfRule type="duplicateValues" dxfId="1981" priority="1926"/>
    <cfRule type="duplicateValues" dxfId="1980" priority="1928"/>
    <cfRule type="duplicateValues" dxfId="1979" priority="1927"/>
    <cfRule type="duplicateValues" dxfId="1978" priority="1915"/>
    <cfRule type="duplicateValues" dxfId="1977" priority="1916"/>
    <cfRule type="duplicateValues" dxfId="1976" priority="1917"/>
    <cfRule type="duplicateValues" dxfId="1975" priority="1930"/>
  </conditionalFormatting>
  <conditionalFormatting sqref="B1435:B1437">
    <cfRule type="duplicateValues" dxfId="1974" priority="136730"/>
  </conditionalFormatting>
  <conditionalFormatting sqref="B1435:B1048576 B1:B3 B501:B538 B624:B645">
    <cfRule type="duplicateValues" dxfId="1973" priority="137021"/>
  </conditionalFormatting>
  <conditionalFormatting sqref="B1435:B1048576 B1:B3 B501:B538 B624:B661">
    <cfRule type="duplicateValues" dxfId="1972" priority="137017"/>
  </conditionalFormatting>
  <conditionalFormatting sqref="B1435:B1048576 B1:B3 B501:B538 B624:B1209">
    <cfRule type="duplicateValues" dxfId="1971" priority="137025"/>
  </conditionalFormatting>
  <conditionalFormatting sqref="B1435:B1048576 B1:B3 B501:B538">
    <cfRule type="duplicateValues" dxfId="1970" priority="136956"/>
    <cfRule type="duplicateValues" dxfId="1969" priority="136972"/>
  </conditionalFormatting>
  <conditionalFormatting sqref="B1435:B1048576">
    <cfRule type="duplicateValues" dxfId="1968" priority="136961"/>
  </conditionalFormatting>
  <conditionalFormatting sqref="B1438: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1967" priority="119633"/>
    <cfRule type="duplicateValues" dxfId="1966" priority="119679"/>
    <cfRule type="duplicateValues" dxfId="1965" priority="119725"/>
  </conditionalFormatting>
  <conditionalFormatting sqref="B1438:B1048576 B1:B3 E2 H2 K2 N2 Q2 T2 W2 Z2 AC2 AF2 AI2 AL2 AO2 AR2 AU2 AX2 BA2 BD2 BG2 BJ2 BM2 BP2 BS2 BV2 BY2 CB2 CE2 CH2 CK2 CN2 CQ2 CT2 CW2 CZ2 DC2 DF2 DI2 DL2 DO2 DR2 DU2 DX2">
    <cfRule type="duplicateValues" dxfId="1964" priority="119538"/>
    <cfRule type="duplicateValues" dxfId="1963" priority="119584"/>
  </conditionalFormatting>
  <conditionalFormatting sqref="B1438:B1048576 B1:B3">
    <cfRule type="duplicateValues" dxfId="1962" priority="119529"/>
  </conditionalFormatting>
  <conditionalFormatting sqref="B1438:B1048576">
    <cfRule type="duplicateValues" dxfId="1961" priority="119534"/>
    <cfRule type="duplicateValues" dxfId="1960" priority="119630"/>
  </conditionalFormatting>
  <conditionalFormatting sqref="B1439:B1048576">
    <cfRule type="duplicateValues" dxfId="1959" priority="119802"/>
  </conditionalFormatting>
  <conditionalFormatting sqref="C1:C3 F2 I2 L2 O2 R2 U2 X2 AA2 AD2 AG2 AJ2 AM2 AP2 AS2 AV2 AY2 BB2 BE2 BH2 BK2 BN2 BQ2 BT2 BW2 BZ2 CC2 CF2 CI2 CL2 CO2 CR2 CU2 CX2 DA2 DD2 DG2 DJ2 DM2 DP2 DS2 DV2">
    <cfRule type="duplicateValues" dxfId="1958" priority="33578"/>
    <cfRule type="duplicateValues" dxfId="1957" priority="33577"/>
  </conditionalFormatting>
  <conditionalFormatting sqref="D622">
    <cfRule type="duplicateValues" dxfId="1956" priority="11"/>
  </conditionalFormatting>
  <conditionalFormatting sqref="D623">
    <cfRule type="duplicateValues" dxfId="1955" priority="2"/>
    <cfRule type="duplicateValues" dxfId="1954" priority="3"/>
    <cfRule type="duplicateValues" dxfId="1953" priority="1"/>
  </conditionalFormatting>
  <conditionalFormatting sqref="CY10">
    <cfRule type="duplicateValues" dxfId="1952" priority="304"/>
  </conditionalFormatting>
  <conditionalFormatting sqref="CY78">
    <cfRule type="duplicateValues" dxfId="1951" priority="217"/>
  </conditionalFormatting>
  <conditionalFormatting sqref="CY96">
    <cfRule type="duplicateValues" dxfId="1950" priority="176"/>
  </conditionalFormatting>
  <conditionalFormatting sqref="CY163">
    <cfRule type="duplicateValues" dxfId="1949" priority="180"/>
  </conditionalFormatting>
  <conditionalFormatting sqref="CY192">
    <cfRule type="duplicateValues" dxfId="1948" priority="179"/>
  </conditionalFormatting>
  <conditionalFormatting sqref="CY273">
    <cfRule type="duplicateValues" dxfId="1947" priority="178"/>
  </conditionalFormatting>
  <conditionalFormatting sqref="CY283">
    <cfRule type="duplicateValues" dxfId="1946" priority="177"/>
  </conditionalFormatting>
  <conditionalFormatting sqref="CY308">
    <cfRule type="duplicateValues" dxfId="1945" priority="158"/>
  </conditionalFormatting>
  <conditionalFormatting sqref="CY316">
    <cfRule type="duplicateValues" dxfId="1944" priority="170"/>
  </conditionalFormatting>
  <conditionalFormatting sqref="CY342">
    <cfRule type="duplicateValues" dxfId="1943" priority="169"/>
  </conditionalFormatting>
  <conditionalFormatting sqref="CY349">
    <cfRule type="duplicateValues" dxfId="1942" priority="168"/>
  </conditionalFormatting>
  <conditionalFormatting sqref="CY371">
    <cfRule type="duplicateValues" dxfId="1941" priority="153"/>
  </conditionalFormatting>
  <conditionalFormatting sqref="CY372">
    <cfRule type="duplicateValues" dxfId="1940" priority="167"/>
  </conditionalFormatting>
  <conditionalFormatting sqref="CY383">
    <cfRule type="duplicateValues" dxfId="1939" priority="157"/>
  </conditionalFormatting>
  <conditionalFormatting sqref="CY402">
    <cfRule type="duplicateValues" dxfId="1938" priority="166"/>
  </conditionalFormatting>
  <conditionalFormatting sqref="CY416">
    <cfRule type="duplicateValues" dxfId="1937" priority="165"/>
  </conditionalFormatting>
  <conditionalFormatting sqref="CY418">
    <cfRule type="duplicateValues" dxfId="1936" priority="164"/>
  </conditionalFormatting>
  <conditionalFormatting sqref="CY420">
    <cfRule type="duplicateValues" dxfId="1935" priority="163"/>
  </conditionalFormatting>
  <conditionalFormatting sqref="CY443">
    <cfRule type="duplicateValues" dxfId="1934" priority="162"/>
  </conditionalFormatting>
  <conditionalFormatting sqref="CY444">
    <cfRule type="duplicateValues" dxfId="1933" priority="161"/>
  </conditionalFormatting>
  <conditionalFormatting sqref="CY446">
    <cfRule type="duplicateValues" dxfId="1932" priority="160"/>
  </conditionalFormatting>
  <conditionalFormatting sqref="CY452">
    <cfRule type="duplicateValues" dxfId="1931" priority="159"/>
  </conditionalFormatting>
  <conditionalFormatting sqref="CY463">
    <cfRule type="duplicateValues" dxfId="1930" priority="155"/>
  </conditionalFormatting>
  <conditionalFormatting sqref="CY482">
    <cfRule type="duplicateValues" dxfId="1929" priority="156"/>
  </conditionalFormatting>
  <conditionalFormatting sqref="CY491">
    <cfRule type="duplicateValues" dxfId="1928" priority="154"/>
  </conditionalFormatting>
  <conditionalFormatting sqref="CY493">
    <cfRule type="duplicateValues" dxfId="1927" priority="152"/>
  </conditionalFormatting>
  <conditionalFormatting sqref="CY539">
    <cfRule type="duplicateValues" dxfId="1926" priority="104"/>
  </conditionalFormatting>
  <conditionalFormatting sqref="CY542">
    <cfRule type="duplicateValues" dxfId="1925" priority="103"/>
  </conditionalFormatting>
  <conditionalFormatting sqref="CY546">
    <cfRule type="duplicateValues" dxfId="1924" priority="102"/>
  </conditionalFormatting>
  <conditionalFormatting sqref="CY549">
    <cfRule type="duplicateValues" dxfId="1923" priority="101"/>
  </conditionalFormatting>
  <conditionalFormatting sqref="CY551">
    <cfRule type="duplicateValues" dxfId="1922" priority="100"/>
  </conditionalFormatting>
  <conditionalFormatting sqref="CY552">
    <cfRule type="duplicateValues" dxfId="1921" priority="99"/>
  </conditionalFormatting>
  <conditionalFormatting sqref="CY561">
    <cfRule type="duplicateValues" dxfId="1920" priority="98"/>
  </conditionalFormatting>
  <conditionalFormatting sqref="CY566">
    <cfRule type="duplicateValues" dxfId="1919" priority="97"/>
  </conditionalFormatting>
  <conditionalFormatting sqref="CY577">
    <cfRule type="duplicateValues" dxfId="1918" priority="96"/>
  </conditionalFormatting>
  <conditionalFormatting sqref="CY578">
    <cfRule type="duplicateValues" dxfId="1917" priority="95"/>
  </conditionalFormatting>
  <conditionalFormatting sqref="CY579">
    <cfRule type="duplicateValues" dxfId="1916" priority="94"/>
  </conditionalFormatting>
  <conditionalFormatting sqref="CY589">
    <cfRule type="duplicateValues" dxfId="1915" priority="93"/>
  </conditionalFormatting>
  <conditionalFormatting sqref="CY590">
    <cfRule type="duplicateValues" dxfId="1914" priority="92"/>
  </conditionalFormatting>
  <conditionalFormatting sqref="CY594">
    <cfRule type="duplicateValues" dxfId="1913" priority="91"/>
  </conditionalFormatting>
  <conditionalFormatting sqref="CY595">
    <cfRule type="duplicateValues" dxfId="1912" priority="90"/>
  </conditionalFormatting>
  <conditionalFormatting sqref="CY598">
    <cfRule type="duplicateValues" dxfId="1911" priority="89"/>
  </conditionalFormatting>
  <conditionalFormatting sqref="CY599">
    <cfRule type="duplicateValues" dxfId="1910" priority="88"/>
  </conditionalFormatting>
  <conditionalFormatting sqref="CY600">
    <cfRule type="duplicateValues" dxfId="1909" priority="87"/>
  </conditionalFormatting>
  <conditionalFormatting sqref="CY601">
    <cfRule type="duplicateValues" dxfId="1908" priority="86"/>
  </conditionalFormatting>
  <conditionalFormatting sqref="CY602">
    <cfRule type="duplicateValues" dxfId="1907" priority="85"/>
  </conditionalFormatting>
  <conditionalFormatting sqref="CY608">
    <cfRule type="duplicateValues" dxfId="1906" priority="84"/>
  </conditionalFormatting>
  <conditionalFormatting sqref="CY612">
    <cfRule type="duplicateValues" dxfId="1905" priority="83"/>
  </conditionalFormatting>
  <conditionalFormatting sqref="CY614">
    <cfRule type="duplicateValues" dxfId="1904" priority="82"/>
  </conditionalFormatting>
  <conditionalFormatting sqref="CY616">
    <cfRule type="duplicateValues" dxfId="1903" priority="81"/>
  </conditionalFormatting>
  <conditionalFormatting sqref="CY621">
    <cfRule type="duplicateValues" dxfId="1902" priority="80"/>
  </conditionalFormatting>
  <conditionalFormatting sqref="CY771">
    <cfRule type="duplicateValues" dxfId="1901" priority="2738"/>
  </conditionalFormatting>
  <conditionalFormatting sqref="CY829">
    <cfRule type="duplicateValues" dxfId="1900" priority="2736"/>
  </conditionalFormatting>
  <conditionalFormatting sqref="CY972">
    <cfRule type="duplicateValues" dxfId="1899" priority="2737"/>
  </conditionalFormatting>
  <conditionalFormatting sqref="CY998">
    <cfRule type="duplicateValues" dxfId="1898" priority="2648"/>
  </conditionalFormatting>
  <conditionalFormatting sqref="CY1004">
    <cfRule type="duplicateValues" dxfId="1897" priority="2646"/>
  </conditionalFormatting>
  <conditionalFormatting sqref="CY1031">
    <cfRule type="duplicateValues" dxfId="1896" priority="2647"/>
  </conditionalFormatting>
  <conditionalFormatting sqref="CY1075">
    <cfRule type="duplicateValues" dxfId="1895" priority="2645"/>
  </conditionalFormatting>
  <conditionalFormatting sqref="CY1100">
    <cfRule type="duplicateValues" dxfId="1894" priority="2625"/>
  </conditionalFormatting>
  <conditionalFormatting sqref="CY1102">
    <cfRule type="duplicateValues" dxfId="1893" priority="2626"/>
  </conditionalFormatting>
  <conditionalFormatting sqref="CY1108">
    <cfRule type="duplicateValues" dxfId="1892" priority="2604"/>
  </conditionalFormatting>
  <conditionalFormatting sqref="CY1111">
    <cfRule type="duplicateValues" dxfId="1891" priority="2603"/>
  </conditionalFormatting>
  <conditionalFormatting sqref="CY1128">
    <cfRule type="duplicateValues" dxfId="1890" priority="2602"/>
  </conditionalFormatting>
  <conditionalFormatting sqref="CY1141">
    <cfRule type="duplicateValues" dxfId="1889" priority="2605"/>
  </conditionalFormatting>
  <conditionalFormatting sqref="CY1142">
    <cfRule type="duplicateValues" dxfId="1888" priority="2600"/>
  </conditionalFormatting>
  <conditionalFormatting sqref="CY1144">
    <cfRule type="duplicateValues" dxfId="1887" priority="2601"/>
  </conditionalFormatting>
  <conditionalFormatting sqref="CY1152">
    <cfRule type="duplicateValues" dxfId="1886" priority="2556"/>
  </conditionalFormatting>
  <conditionalFormatting sqref="CY1154">
    <cfRule type="duplicateValues" dxfId="1885" priority="2555"/>
  </conditionalFormatting>
  <conditionalFormatting sqref="CY1161">
    <cfRule type="duplicateValues" dxfId="1884" priority="2554"/>
  </conditionalFormatting>
  <conditionalFormatting sqref="CY1162">
    <cfRule type="duplicateValues" dxfId="1883" priority="2553"/>
  </conditionalFormatting>
  <conditionalFormatting sqref="CY1176">
    <cfRule type="duplicateValues" dxfId="1882" priority="2527"/>
  </conditionalFormatting>
  <conditionalFormatting sqref="CY1177 CY1180">
    <cfRule type="duplicateValues" dxfId="1881" priority="2529"/>
  </conditionalFormatting>
  <conditionalFormatting sqref="CY1178">
    <cfRule type="duplicateValues" dxfId="1880" priority="2528"/>
  </conditionalFormatting>
  <conditionalFormatting sqref="CY1190">
    <cfRule type="duplicateValues" dxfId="1879" priority="2490"/>
  </conditionalFormatting>
  <conditionalFormatting sqref="CY1220">
    <cfRule type="duplicateValues" dxfId="1878" priority="2430"/>
  </conditionalFormatting>
  <conditionalFormatting sqref="CY1221">
    <cfRule type="duplicateValues" dxfId="1877" priority="2429"/>
  </conditionalFormatting>
  <conditionalFormatting sqref="CY1251">
    <cfRule type="duplicateValues" dxfId="1876" priority="2396"/>
  </conditionalFormatting>
  <conditionalFormatting sqref="CY1253">
    <cfRule type="duplicateValues" dxfId="1875" priority="2395"/>
  </conditionalFormatting>
  <conditionalFormatting sqref="DZ4">
    <cfRule type="duplicateValues" dxfId="1874" priority="302"/>
    <cfRule type="duplicateValues" dxfId="1873" priority="218"/>
    <cfRule type="duplicateValues" dxfId="1872" priority="219"/>
    <cfRule type="duplicateValues" dxfId="1871" priority="220"/>
    <cfRule type="duplicateValues" dxfId="1870" priority="221"/>
    <cfRule type="duplicateValues" dxfId="1869" priority="222"/>
    <cfRule type="duplicateValues" dxfId="1868" priority="223"/>
    <cfRule type="duplicateValues" dxfId="1867" priority="224"/>
  </conditionalFormatting>
  <conditionalFormatting sqref="DZ5">
    <cfRule type="duplicateValues" dxfId="1866" priority="234"/>
    <cfRule type="duplicateValues" dxfId="1865" priority="233"/>
    <cfRule type="duplicateValues" dxfId="1864" priority="316"/>
    <cfRule type="duplicateValues" dxfId="1863" priority="317"/>
    <cfRule type="duplicateValues" dxfId="1862" priority="235"/>
    <cfRule type="duplicateValues" dxfId="1861" priority="315"/>
    <cfRule type="duplicateValues" dxfId="1860" priority="318"/>
    <cfRule type="duplicateValues" dxfId="1859" priority="313"/>
    <cfRule type="duplicateValues" dxfId="1858" priority="312"/>
    <cfRule type="duplicateValues" dxfId="1857" priority="306"/>
    <cfRule type="duplicateValues" dxfId="1856" priority="305"/>
    <cfRule type="duplicateValues" dxfId="1855" priority="307"/>
    <cfRule type="duplicateValues" dxfId="1854" priority="314"/>
    <cfRule type="duplicateValues" dxfId="1853" priority="308"/>
    <cfRule type="duplicateValues" dxfId="1852" priority="309"/>
    <cfRule type="duplicateValues" dxfId="1851" priority="310"/>
    <cfRule type="duplicateValues" dxfId="1850" priority="311"/>
  </conditionalFormatting>
  <conditionalFormatting sqref="DZ6">
    <cfRule type="duplicateValues" dxfId="1849" priority="248"/>
    <cfRule type="duplicateValues" dxfId="1848" priority="245"/>
    <cfRule type="duplicateValues" dxfId="1847" priority="244"/>
    <cfRule type="duplicateValues" dxfId="1846" priority="238"/>
    <cfRule type="duplicateValues" dxfId="1845" priority="239"/>
    <cfRule type="duplicateValues" dxfId="1844" priority="240"/>
    <cfRule type="duplicateValues" dxfId="1843" priority="241"/>
    <cfRule type="duplicateValues" dxfId="1842" priority="242"/>
    <cfRule type="duplicateValues" dxfId="1841" priority="243"/>
    <cfRule type="duplicateValues" dxfId="1840" priority="319"/>
    <cfRule type="duplicateValues" dxfId="1839" priority="246"/>
    <cfRule type="duplicateValues" dxfId="1838" priority="247"/>
    <cfRule type="duplicateValues" dxfId="1837" priority="249"/>
    <cfRule type="duplicateValues" dxfId="1836" priority="250"/>
    <cfRule type="duplicateValues" dxfId="1835" priority="251"/>
    <cfRule type="duplicateValues" dxfId="1834" priority="252"/>
  </conditionalFormatting>
  <conditionalFormatting sqref="DZ7">
    <cfRule type="duplicateValues" dxfId="1833" priority="237"/>
  </conditionalFormatting>
  <conditionalFormatting sqref="DZ7:DZ8">
    <cfRule type="duplicateValues" dxfId="1832" priority="236"/>
  </conditionalFormatting>
  <conditionalFormatting sqref="DZ8">
    <cfRule type="duplicateValues" dxfId="1831" priority="253"/>
  </conditionalFormatting>
  <conditionalFormatting sqref="DZ9">
    <cfRule type="duplicateValues" dxfId="1830" priority="257"/>
    <cfRule type="duplicateValues" dxfId="1829" priority="262"/>
    <cfRule type="duplicateValues" dxfId="1828" priority="263"/>
    <cfRule type="duplicateValues" dxfId="1827" priority="264"/>
    <cfRule type="duplicateValues" dxfId="1826" priority="266"/>
    <cfRule type="duplicateValues" dxfId="1825" priority="259"/>
    <cfRule type="duplicateValues" dxfId="1824" priority="268"/>
    <cfRule type="duplicateValues" dxfId="1823" priority="256"/>
    <cfRule type="duplicateValues" dxfId="1822" priority="267"/>
    <cfRule type="duplicateValues" dxfId="1821" priority="255"/>
    <cfRule type="duplicateValues" dxfId="1820" priority="265"/>
    <cfRule type="duplicateValues" dxfId="1819" priority="258"/>
    <cfRule type="duplicateValues" dxfId="1818" priority="260"/>
    <cfRule type="duplicateValues" dxfId="1817" priority="261"/>
    <cfRule type="duplicateValues" dxfId="1816" priority="254"/>
  </conditionalFormatting>
  <conditionalFormatting sqref="DZ10">
    <cfRule type="duplicateValues" dxfId="1815" priority="270"/>
    <cfRule type="duplicateValues" dxfId="1814" priority="269"/>
  </conditionalFormatting>
  <conditionalFormatting sqref="DZ13">
    <cfRule type="duplicateValues" dxfId="1813" priority="285"/>
    <cfRule type="duplicateValues" dxfId="1812" priority="284"/>
    <cfRule type="duplicateValues" dxfId="1811" priority="283"/>
  </conditionalFormatting>
  <conditionalFormatting sqref="DZ14 DZ11:DZ12">
    <cfRule type="duplicateValues" dxfId="1810" priority="274"/>
  </conditionalFormatting>
  <conditionalFormatting sqref="DZ14:DZ16 DZ11:DZ12">
    <cfRule type="duplicateValues" dxfId="1809" priority="273"/>
  </conditionalFormatting>
  <conditionalFormatting sqref="DZ15:DZ16">
    <cfRule type="duplicateValues" dxfId="1808" priority="275"/>
  </conditionalFormatting>
  <conditionalFormatting sqref="DZ17">
    <cfRule type="duplicateValues" dxfId="1807" priority="276"/>
  </conditionalFormatting>
  <conditionalFormatting sqref="DZ18">
    <cfRule type="duplicateValues" dxfId="1806" priority="299"/>
  </conditionalFormatting>
  <conditionalFormatting sqref="DZ19">
    <cfRule type="duplicateValues" dxfId="1805" priority="294"/>
    <cfRule type="duplicateValues" dxfId="1804" priority="293"/>
    <cfRule type="duplicateValues" dxfId="1803" priority="292"/>
    <cfRule type="duplicateValues" dxfId="1802" priority="290"/>
    <cfRule type="duplicateValues" dxfId="1801" priority="289"/>
    <cfRule type="duplicateValues" dxfId="1800" priority="288"/>
    <cfRule type="duplicateValues" dxfId="1799" priority="291"/>
  </conditionalFormatting>
  <conditionalFormatting sqref="DZ20">
    <cfRule type="duplicateValues" dxfId="1798" priority="296"/>
    <cfRule type="duplicateValues" dxfId="1797" priority="295"/>
  </conditionalFormatting>
  <conditionalFormatting sqref="DZ21">
    <cfRule type="duplicateValues" dxfId="1796" priority="277"/>
  </conditionalFormatting>
  <conditionalFormatting sqref="DZ22:DZ23">
    <cfRule type="duplicateValues" dxfId="1795" priority="282"/>
  </conditionalFormatting>
  <conditionalFormatting sqref="DZ24:DZ84">
    <cfRule type="duplicateValues" dxfId="1794" priority="216"/>
    <cfRule type="duplicateValues" dxfId="1793" priority="215"/>
    <cfRule type="duplicateValues" dxfId="1792" priority="214"/>
  </conditionalFormatting>
  <conditionalFormatting sqref="DZ85:DZ92">
    <cfRule type="duplicateValues" dxfId="1791" priority="213"/>
    <cfRule type="duplicateValues" dxfId="1790" priority="211"/>
    <cfRule type="duplicateValues" dxfId="1789" priority="212"/>
  </conditionalFormatting>
  <conditionalFormatting sqref="DZ93">
    <cfRule type="duplicateValues" dxfId="1788" priority="208"/>
    <cfRule type="duplicateValues" dxfId="1787" priority="210"/>
    <cfRule type="duplicateValues" dxfId="1786" priority="209"/>
  </conditionalFormatting>
  <conditionalFormatting sqref="DZ95">
    <cfRule type="duplicateValues" dxfId="1785" priority="206"/>
    <cfRule type="duplicateValues" dxfId="1784" priority="205"/>
    <cfRule type="duplicateValues" dxfId="1783" priority="207"/>
  </conditionalFormatting>
  <conditionalFormatting sqref="DZ96:DZ212">
    <cfRule type="duplicateValues" dxfId="1782" priority="174"/>
    <cfRule type="duplicateValues" dxfId="1781" priority="173"/>
    <cfRule type="duplicateValues" dxfId="1780" priority="172"/>
  </conditionalFormatting>
  <conditionalFormatting sqref="DZ96:DZ288">
    <cfRule type="duplicateValues" dxfId="1779" priority="171"/>
  </conditionalFormatting>
  <conditionalFormatting sqref="DZ213:DZ288">
    <cfRule type="duplicateValues" dxfId="1778" priority="175"/>
  </conditionalFormatting>
  <conditionalFormatting sqref="DZ289">
    <cfRule type="duplicateValues" dxfId="1777" priority="202"/>
    <cfRule type="duplicateValues" dxfId="1776" priority="203"/>
    <cfRule type="duplicateValues" dxfId="1775" priority="204"/>
  </conditionalFormatting>
  <conditionalFormatting sqref="DZ290">
    <cfRule type="duplicateValues" dxfId="1774" priority="192"/>
    <cfRule type="duplicateValues" dxfId="1773" priority="191"/>
    <cfRule type="duplicateValues" dxfId="1772" priority="190"/>
  </conditionalFormatting>
  <conditionalFormatting sqref="DZ291">
    <cfRule type="duplicateValues" dxfId="1771" priority="188"/>
    <cfRule type="duplicateValues" dxfId="1770" priority="189"/>
    <cfRule type="duplicateValues" dxfId="1769" priority="187"/>
  </conditionalFormatting>
  <conditionalFormatting sqref="DZ292">
    <cfRule type="duplicateValues" dxfId="1768" priority="198"/>
    <cfRule type="duplicateValues" dxfId="1767" priority="197"/>
    <cfRule type="duplicateValues" dxfId="1766" priority="196"/>
  </conditionalFormatting>
  <conditionalFormatting sqref="DZ294">
    <cfRule type="duplicateValues" dxfId="1765" priority="195"/>
    <cfRule type="duplicateValues" dxfId="1764" priority="194"/>
    <cfRule type="duplicateValues" dxfId="1763" priority="193"/>
  </conditionalFormatting>
  <conditionalFormatting sqref="DZ296">
    <cfRule type="duplicateValues" dxfId="1762" priority="201"/>
    <cfRule type="duplicateValues" dxfId="1761" priority="200"/>
    <cfRule type="duplicateValues" dxfId="1760" priority="199"/>
  </conditionalFormatting>
  <conditionalFormatting sqref="DZ297">
    <cfRule type="duplicateValues" dxfId="1759" priority="183"/>
    <cfRule type="duplicateValues" dxfId="1758" priority="182"/>
    <cfRule type="duplicateValues" dxfId="1757" priority="181"/>
  </conditionalFormatting>
  <conditionalFormatting sqref="DZ299">
    <cfRule type="duplicateValues" dxfId="1756" priority="184"/>
    <cfRule type="duplicateValues" dxfId="1755" priority="186"/>
    <cfRule type="duplicateValues" dxfId="1754" priority="185"/>
  </conditionalFormatting>
  <conditionalFormatting sqref="DZ300:DZ318 DZ402:DZ457 DZ320:DZ400">
    <cfRule type="duplicateValues" dxfId="1753" priority="131"/>
    <cfRule type="duplicateValues" dxfId="1752" priority="130"/>
    <cfRule type="duplicateValues" dxfId="1751" priority="132"/>
  </conditionalFormatting>
  <conditionalFormatting sqref="DZ300:DZ318 DZ402:DZ491 DZ320:DZ400">
    <cfRule type="duplicateValues" dxfId="1750" priority="129"/>
  </conditionalFormatting>
  <conditionalFormatting sqref="DZ319">
    <cfRule type="duplicateValues" dxfId="1749" priority="19"/>
    <cfRule type="duplicateValues" dxfId="1748" priority="17"/>
    <cfRule type="duplicateValues" dxfId="1747" priority="16"/>
    <cfRule type="duplicateValues" dxfId="1746" priority="18"/>
  </conditionalFormatting>
  <conditionalFormatting sqref="DZ401">
    <cfRule type="duplicateValues" dxfId="1745" priority="138"/>
    <cfRule type="duplicateValues" dxfId="1744" priority="139"/>
    <cfRule type="duplicateValues" dxfId="1743" priority="140"/>
    <cfRule type="duplicateValues" dxfId="1742" priority="141"/>
  </conditionalFormatting>
  <conditionalFormatting sqref="DZ490">
    <cfRule type="duplicateValues" dxfId="1741" priority="149"/>
    <cfRule type="duplicateValues" dxfId="1740" priority="150"/>
    <cfRule type="duplicateValues" dxfId="1739" priority="151"/>
  </conditionalFormatting>
  <conditionalFormatting sqref="DZ491 DZ458:DZ489">
    <cfRule type="duplicateValues" dxfId="1738" priority="148"/>
  </conditionalFormatting>
  <conditionalFormatting sqref="DZ492">
    <cfRule type="duplicateValues" dxfId="1737" priority="142"/>
    <cfRule type="duplicateValues" dxfId="1736" priority="143"/>
    <cfRule type="duplicateValues" dxfId="1735" priority="145"/>
    <cfRule type="duplicateValues" dxfId="1734" priority="144"/>
  </conditionalFormatting>
  <conditionalFormatting sqref="DZ493">
    <cfRule type="duplicateValues" dxfId="1733" priority="147"/>
  </conditionalFormatting>
  <conditionalFormatting sqref="DZ494:DZ499">
    <cfRule type="duplicateValues" dxfId="1732" priority="144194"/>
  </conditionalFormatting>
  <conditionalFormatting sqref="DZ500">
    <cfRule type="duplicateValues" dxfId="1731" priority="134"/>
    <cfRule type="duplicateValues" dxfId="1730" priority="136"/>
    <cfRule type="duplicateValues" dxfId="1729" priority="137"/>
    <cfRule type="duplicateValues" dxfId="1728" priority="135"/>
  </conditionalFormatting>
  <conditionalFormatting sqref="DZ509:DZ518">
    <cfRule type="duplicateValues" dxfId="1727" priority="4320"/>
    <cfRule type="duplicateValues" dxfId="1726" priority="4319"/>
    <cfRule type="duplicateValues" dxfId="1725" priority="4317"/>
    <cfRule type="duplicateValues" dxfId="1724" priority="4318"/>
    <cfRule type="duplicateValues" dxfId="1723" priority="4323"/>
    <cfRule type="duplicateValues" dxfId="1722" priority="4322"/>
    <cfRule type="duplicateValues" dxfId="1721" priority="4321"/>
  </conditionalFormatting>
  <conditionalFormatting sqref="DZ519">
    <cfRule type="duplicateValues" dxfId="1720" priority="4303"/>
    <cfRule type="duplicateValues" dxfId="1719" priority="4307"/>
    <cfRule type="duplicateValues" dxfId="1718" priority="4306"/>
    <cfRule type="duplicateValues" dxfId="1717" priority="4309"/>
    <cfRule type="duplicateValues" dxfId="1716" priority="4302"/>
    <cfRule type="duplicateValues" dxfId="1715" priority="4304"/>
    <cfRule type="duplicateValues" dxfId="1714" priority="4305"/>
    <cfRule type="duplicateValues" dxfId="1713" priority="4308"/>
  </conditionalFormatting>
  <conditionalFormatting sqref="DZ536:DZ537">
    <cfRule type="duplicateValues" dxfId="1712" priority="120300"/>
    <cfRule type="duplicateValues" dxfId="1711" priority="120303"/>
    <cfRule type="duplicateValues" dxfId="1710" priority="120301"/>
    <cfRule type="duplicateValues" dxfId="1709" priority="120302"/>
    <cfRule type="duplicateValues" dxfId="1708" priority="4293"/>
    <cfRule type="duplicateValues" dxfId="1707" priority="120304"/>
    <cfRule type="duplicateValues" dxfId="1706" priority="4291"/>
    <cfRule type="duplicateValues" dxfId="1705" priority="4292"/>
  </conditionalFormatting>
  <conditionalFormatting sqref="DZ536:DZ538">
    <cfRule type="duplicateValues" dxfId="1704" priority="120299"/>
    <cfRule type="duplicateValues" dxfId="1703" priority="120305"/>
  </conditionalFormatting>
  <conditionalFormatting sqref="DZ538">
    <cfRule type="duplicateValues" dxfId="1702" priority="4281"/>
    <cfRule type="duplicateValues" dxfId="1701" priority="4280"/>
    <cfRule type="duplicateValues" dxfId="1700" priority="4282"/>
    <cfRule type="duplicateValues" dxfId="1699" priority="4283"/>
    <cfRule type="duplicateValues" dxfId="1698" priority="4284"/>
    <cfRule type="duplicateValues" dxfId="1697" priority="4286"/>
    <cfRule type="duplicateValues" dxfId="1696" priority="4287"/>
    <cfRule type="duplicateValues" dxfId="1695" priority="4285"/>
    <cfRule type="duplicateValues" dxfId="1694" priority="4288"/>
  </conditionalFormatting>
  <conditionalFormatting sqref="DZ539:DZ557">
    <cfRule type="duplicateValues" dxfId="1693" priority="31"/>
    <cfRule type="duplicateValues" dxfId="1692" priority="29"/>
    <cfRule type="duplicateValues" dxfId="1691" priority="30"/>
  </conditionalFormatting>
  <conditionalFormatting sqref="DZ539:DZ573">
    <cfRule type="duplicateValues" dxfId="1690" priority="28"/>
  </conditionalFormatting>
  <conditionalFormatting sqref="DZ539:DZ574">
    <cfRule type="duplicateValues" dxfId="1689" priority="27"/>
  </conditionalFormatting>
  <conditionalFormatting sqref="DZ539:DZ576">
    <cfRule type="duplicateValues" dxfId="1688" priority="26"/>
  </conditionalFormatting>
  <conditionalFormatting sqref="DZ558:DZ565">
    <cfRule type="duplicateValues" dxfId="1687" priority="79"/>
  </conditionalFormatting>
  <conditionalFormatting sqref="DZ566">
    <cfRule type="duplicateValues" dxfId="1686" priority="77"/>
    <cfRule type="duplicateValues" dxfId="1685" priority="78"/>
  </conditionalFormatting>
  <conditionalFormatting sqref="DZ566:DZ573">
    <cfRule type="duplicateValues" dxfId="1684" priority="76"/>
  </conditionalFormatting>
  <conditionalFormatting sqref="DZ567">
    <cfRule type="duplicateValues" dxfId="1683" priority="74"/>
    <cfRule type="duplicateValues" dxfId="1682" priority="75"/>
  </conditionalFormatting>
  <conditionalFormatting sqref="DZ568">
    <cfRule type="duplicateValues" dxfId="1681" priority="73"/>
    <cfRule type="duplicateValues" dxfId="1680" priority="72"/>
  </conditionalFormatting>
  <conditionalFormatting sqref="DZ569">
    <cfRule type="duplicateValues" dxfId="1679" priority="70"/>
    <cfRule type="duplicateValues" dxfId="1678" priority="71"/>
  </conditionalFormatting>
  <conditionalFormatting sqref="DZ570">
    <cfRule type="duplicateValues" dxfId="1677" priority="68"/>
    <cfRule type="duplicateValues" dxfId="1676" priority="69"/>
  </conditionalFormatting>
  <conditionalFormatting sqref="DZ571">
    <cfRule type="duplicateValues" dxfId="1675" priority="66"/>
    <cfRule type="duplicateValues" dxfId="1674" priority="67"/>
  </conditionalFormatting>
  <conditionalFormatting sqref="DZ572">
    <cfRule type="duplicateValues" dxfId="1673" priority="64"/>
    <cfRule type="duplicateValues" dxfId="1672" priority="65"/>
  </conditionalFormatting>
  <conditionalFormatting sqref="DZ573">
    <cfRule type="duplicateValues" dxfId="1671" priority="63"/>
    <cfRule type="duplicateValues" dxfId="1670" priority="62"/>
  </conditionalFormatting>
  <conditionalFormatting sqref="DZ574">
    <cfRule type="duplicateValues" dxfId="1669" priority="61"/>
    <cfRule type="duplicateValues" dxfId="1668" priority="60"/>
    <cfRule type="duplicateValues" dxfId="1667" priority="59"/>
    <cfRule type="duplicateValues" dxfId="1666" priority="58"/>
  </conditionalFormatting>
  <conditionalFormatting sqref="DZ575">
    <cfRule type="duplicateValues" dxfId="1665" priority="56"/>
    <cfRule type="duplicateValues" dxfId="1664" priority="55"/>
    <cfRule type="duplicateValues" dxfId="1663" priority="52"/>
    <cfRule type="duplicateValues" dxfId="1662" priority="53"/>
    <cfRule type="duplicateValues" dxfId="1661" priority="54"/>
    <cfRule type="duplicateValues" dxfId="1660" priority="57"/>
  </conditionalFormatting>
  <conditionalFormatting sqref="DZ576">
    <cfRule type="duplicateValues" dxfId="1659" priority="51"/>
    <cfRule type="duplicateValues" dxfId="1658" priority="48"/>
    <cfRule type="duplicateValues" dxfId="1657" priority="49"/>
    <cfRule type="duplicateValues" dxfId="1656" priority="50"/>
  </conditionalFormatting>
  <conditionalFormatting sqref="DZ577">
    <cfRule type="duplicateValues" dxfId="1655" priority="47"/>
  </conditionalFormatting>
  <conditionalFormatting sqref="DZ578">
    <cfRule type="duplicateValues" dxfId="1654" priority="46"/>
  </conditionalFormatting>
  <conditionalFormatting sqref="DZ579:DZ581">
    <cfRule type="duplicateValues" dxfId="1653" priority="45"/>
  </conditionalFormatting>
  <conditionalFormatting sqref="DZ582">
    <cfRule type="duplicateValues" dxfId="1652" priority="44"/>
  </conditionalFormatting>
  <conditionalFormatting sqref="DZ583:DZ585">
    <cfRule type="duplicateValues" dxfId="1651" priority="43"/>
  </conditionalFormatting>
  <conditionalFormatting sqref="DZ586:DZ588">
    <cfRule type="duplicateValues" dxfId="1650" priority="42"/>
  </conditionalFormatting>
  <conditionalFormatting sqref="DZ589:DZ590">
    <cfRule type="duplicateValues" dxfId="1649" priority="41"/>
  </conditionalFormatting>
  <conditionalFormatting sqref="DZ591:DZ592">
    <cfRule type="duplicateValues" dxfId="1648" priority="40"/>
  </conditionalFormatting>
  <conditionalFormatting sqref="DZ593:DZ595">
    <cfRule type="duplicateValues" dxfId="1647" priority="39"/>
  </conditionalFormatting>
  <conditionalFormatting sqref="DZ596">
    <cfRule type="duplicateValues" dxfId="1646" priority="38"/>
  </conditionalFormatting>
  <conditionalFormatting sqref="DZ597:DZ599">
    <cfRule type="duplicateValues" dxfId="1645" priority="37"/>
  </conditionalFormatting>
  <conditionalFormatting sqref="DZ600:DZ601">
    <cfRule type="duplicateValues" dxfId="1644" priority="36"/>
  </conditionalFormatting>
  <conditionalFormatting sqref="DZ602">
    <cfRule type="duplicateValues" dxfId="1643" priority="35"/>
  </conditionalFormatting>
  <conditionalFormatting sqref="DZ603:DZ616">
    <cfRule type="duplicateValues" dxfId="1642" priority="34"/>
  </conditionalFormatting>
  <conditionalFormatting sqref="DZ617">
    <cfRule type="duplicateValues" dxfId="1641" priority="33"/>
  </conditionalFormatting>
  <conditionalFormatting sqref="DZ618:DZ621">
    <cfRule type="duplicateValues" dxfId="1640" priority="32"/>
  </conditionalFormatting>
  <conditionalFormatting sqref="DZ622">
    <cfRule type="duplicateValues" dxfId="1639" priority="15"/>
    <cfRule type="duplicateValues" dxfId="1638" priority="14"/>
    <cfRule type="duplicateValues" dxfId="1637" priority="13"/>
    <cfRule type="duplicateValues" dxfId="1636" priority="12"/>
  </conditionalFormatting>
  <conditionalFormatting sqref="DZ623">
    <cfRule type="duplicateValues" dxfId="1635" priority="10"/>
    <cfRule type="duplicateValues" dxfId="1634" priority="9"/>
    <cfRule type="duplicateValues" dxfId="1633" priority="8"/>
    <cfRule type="duplicateValues" dxfId="1632" priority="6"/>
    <cfRule type="duplicateValues" dxfId="1631" priority="5"/>
    <cfRule type="duplicateValues" dxfId="1630" priority="7"/>
  </conditionalFormatting>
  <conditionalFormatting sqref="DZ624">
    <cfRule type="duplicateValues" dxfId="1629" priority="3988"/>
    <cfRule type="duplicateValues" dxfId="1628" priority="3989"/>
    <cfRule type="duplicateValues" dxfId="1627" priority="3990"/>
    <cfRule type="duplicateValues" dxfId="1626" priority="3986"/>
    <cfRule type="duplicateValues" dxfId="1625" priority="3991"/>
    <cfRule type="duplicateValues" dxfId="1624" priority="3992"/>
    <cfRule type="duplicateValues" dxfId="1623" priority="3993"/>
    <cfRule type="duplicateValues" dxfId="1622" priority="3987"/>
  </conditionalFormatting>
  <conditionalFormatting sqref="DZ625">
    <cfRule type="duplicateValues" dxfId="1621" priority="123613"/>
    <cfRule type="duplicateValues" dxfId="1620" priority="123612"/>
    <cfRule type="duplicateValues" dxfId="1619" priority="123611"/>
    <cfRule type="duplicateValues" dxfId="1618" priority="3678"/>
    <cfRule type="duplicateValues" dxfId="1617" priority="3679"/>
    <cfRule type="duplicateValues" dxfId="1616" priority="3681"/>
    <cfRule type="duplicateValues" dxfId="1615" priority="3682"/>
    <cfRule type="duplicateValues" dxfId="1614" priority="3683"/>
    <cfRule type="duplicateValues" dxfId="1613" priority="3677"/>
    <cfRule type="duplicateValues" dxfId="1612" priority="3680"/>
    <cfRule type="duplicateValues" dxfId="1611" priority="3685"/>
    <cfRule type="duplicateValues" dxfId="1610" priority="3684"/>
    <cfRule type="duplicateValues" dxfId="1609" priority="123615"/>
    <cfRule type="duplicateValues" dxfId="1608" priority="123614"/>
  </conditionalFormatting>
  <conditionalFormatting sqref="DZ625:DZ626 DZ628">
    <cfRule type="duplicateValues" dxfId="1607" priority="123607"/>
  </conditionalFormatting>
  <conditionalFormatting sqref="DZ625:DZ626">
    <cfRule type="duplicateValues" dxfId="1606" priority="123617"/>
    <cfRule type="duplicateValues" dxfId="1605" priority="123616"/>
    <cfRule type="duplicateValues" dxfId="1604" priority="123610"/>
  </conditionalFormatting>
  <conditionalFormatting sqref="DZ625:DZ628">
    <cfRule type="duplicateValues" dxfId="1603" priority="123609"/>
  </conditionalFormatting>
  <conditionalFormatting sqref="DZ626">
    <cfRule type="duplicateValues" dxfId="1602" priority="3697"/>
    <cfRule type="duplicateValues" dxfId="1601" priority="3696"/>
    <cfRule type="duplicateValues" dxfId="1600" priority="3708"/>
    <cfRule type="duplicateValues" dxfId="1599" priority="3699"/>
    <cfRule type="duplicateValues" dxfId="1598" priority="3702"/>
    <cfRule type="duplicateValues" dxfId="1597" priority="3707"/>
    <cfRule type="duplicateValues" dxfId="1596" priority="3706"/>
    <cfRule type="duplicateValues" dxfId="1595" priority="3705"/>
    <cfRule type="duplicateValues" dxfId="1594" priority="3704"/>
    <cfRule type="duplicateValues" dxfId="1593" priority="3703"/>
    <cfRule type="duplicateValues" dxfId="1592" priority="3701"/>
    <cfRule type="duplicateValues" dxfId="1591" priority="3700"/>
    <cfRule type="duplicateValues" dxfId="1590" priority="3698"/>
  </conditionalFormatting>
  <conditionalFormatting sqref="DZ627">
    <cfRule type="duplicateValues" dxfId="1589" priority="3648"/>
    <cfRule type="duplicateValues" dxfId="1588" priority="3659"/>
    <cfRule type="duplicateValues" dxfId="1587" priority="3658"/>
    <cfRule type="duplicateValues" dxfId="1586" priority="3657"/>
    <cfRule type="duplicateValues" dxfId="1585" priority="3656"/>
    <cfRule type="duplicateValues" dxfId="1584" priority="3655"/>
    <cfRule type="duplicateValues" dxfId="1583" priority="3654"/>
    <cfRule type="duplicateValues" dxfId="1582" priority="3653"/>
    <cfRule type="duplicateValues" dxfId="1581" priority="3652"/>
    <cfRule type="duplicateValues" dxfId="1580" priority="3651"/>
    <cfRule type="duplicateValues" dxfId="1579" priority="3650"/>
    <cfRule type="duplicateValues" dxfId="1578" priority="3649"/>
    <cfRule type="duplicateValues" dxfId="1577" priority="3647"/>
    <cfRule type="duplicateValues" dxfId="1576" priority="3646"/>
    <cfRule type="duplicateValues" dxfId="1575" priority="3645"/>
    <cfRule type="duplicateValues" dxfId="1574" priority="3644"/>
    <cfRule type="duplicateValues" dxfId="1573" priority="3643"/>
    <cfRule type="duplicateValues" dxfId="1572" priority="3642"/>
  </conditionalFormatting>
  <conditionalFormatting sqref="DZ628">
    <cfRule type="duplicateValues" dxfId="1571" priority="3669"/>
    <cfRule type="duplicateValues" dxfId="1570" priority="3665"/>
    <cfRule type="duplicateValues" dxfId="1569" priority="3676"/>
    <cfRule type="duplicateValues" dxfId="1568" priority="3675"/>
    <cfRule type="duplicateValues" dxfId="1567" priority="3674"/>
    <cfRule type="duplicateValues" dxfId="1566" priority="3666"/>
    <cfRule type="duplicateValues" dxfId="1565" priority="3667"/>
    <cfRule type="duplicateValues" dxfId="1564" priority="3668"/>
    <cfRule type="duplicateValues" dxfId="1563" priority="3672"/>
    <cfRule type="duplicateValues" dxfId="1562" priority="3673"/>
    <cfRule type="duplicateValues" dxfId="1561" priority="3664"/>
    <cfRule type="duplicateValues" dxfId="1560" priority="3663"/>
    <cfRule type="duplicateValues" dxfId="1559" priority="3662"/>
    <cfRule type="duplicateValues" dxfId="1558" priority="3661"/>
    <cfRule type="duplicateValues" dxfId="1557" priority="3671"/>
    <cfRule type="duplicateValues" dxfId="1556" priority="3670"/>
  </conditionalFormatting>
  <conditionalFormatting sqref="DZ629">
    <cfRule type="duplicateValues" dxfId="1555" priority="123342"/>
    <cfRule type="duplicateValues" dxfId="1554" priority="123340"/>
    <cfRule type="duplicateValues" dxfId="1553" priority="123348"/>
    <cfRule type="duplicateValues" dxfId="1552" priority="123347"/>
    <cfRule type="duplicateValues" dxfId="1551" priority="123346"/>
    <cfRule type="duplicateValues" dxfId="1550" priority="123345"/>
    <cfRule type="duplicateValues" dxfId="1549" priority="123344"/>
    <cfRule type="duplicateValues" dxfId="1548" priority="123343"/>
  </conditionalFormatting>
  <conditionalFormatting sqref="DZ630:DZ637">
    <cfRule type="duplicateValues" dxfId="1547" priority="3712"/>
    <cfRule type="duplicateValues" dxfId="1546" priority="3713"/>
    <cfRule type="duplicateValues" dxfId="1545" priority="3714"/>
    <cfRule type="duplicateValues" dxfId="1544" priority="3715"/>
    <cfRule type="duplicateValues" dxfId="1543" priority="3716"/>
    <cfRule type="duplicateValues" dxfId="1542" priority="3709"/>
    <cfRule type="duplicateValues" dxfId="1541" priority="3710"/>
    <cfRule type="duplicateValues" dxfId="1540" priority="3711"/>
  </conditionalFormatting>
  <conditionalFormatting sqref="DZ638:DZ639">
    <cfRule type="duplicateValues" dxfId="1539" priority="3758"/>
    <cfRule type="duplicateValues" dxfId="1538" priority="3757"/>
    <cfRule type="duplicateValues" dxfId="1537" priority="3762"/>
    <cfRule type="duplicateValues" dxfId="1536" priority="3763"/>
    <cfRule type="duplicateValues" dxfId="1535" priority="3759"/>
    <cfRule type="duplicateValues" dxfId="1534" priority="3760"/>
    <cfRule type="duplicateValues" dxfId="1533" priority="3756"/>
    <cfRule type="duplicateValues" dxfId="1532" priority="3761"/>
  </conditionalFormatting>
  <conditionalFormatting sqref="DZ640">
    <cfRule type="duplicateValues" dxfId="1531" priority="3594"/>
    <cfRule type="duplicateValues" dxfId="1530" priority="3593"/>
    <cfRule type="duplicateValues" dxfId="1529" priority="3595"/>
    <cfRule type="duplicateValues" dxfId="1528" priority="3596"/>
    <cfRule type="duplicateValues" dxfId="1527" priority="3597"/>
    <cfRule type="duplicateValues" dxfId="1526" priority="3598"/>
  </conditionalFormatting>
  <conditionalFormatting sqref="DZ640:DZ645">
    <cfRule type="duplicateValues" dxfId="1525" priority="124151"/>
  </conditionalFormatting>
  <conditionalFormatting sqref="DZ641:DZ644">
    <cfRule type="duplicateValues" dxfId="1524" priority="124145"/>
    <cfRule type="duplicateValues" dxfId="1523" priority="3620"/>
    <cfRule type="duplicateValues" dxfId="1522" priority="3625"/>
    <cfRule type="duplicateValues" dxfId="1521" priority="3626"/>
    <cfRule type="duplicateValues" dxfId="1520" priority="3627"/>
    <cfRule type="duplicateValues" dxfId="1519" priority="3628"/>
    <cfRule type="duplicateValues" dxfId="1518" priority="3629"/>
    <cfRule type="duplicateValues" dxfId="1517" priority="3630"/>
    <cfRule type="duplicateValues" dxfId="1516" priority="3631"/>
    <cfRule type="duplicateValues" dxfId="1515" priority="3632"/>
    <cfRule type="duplicateValues" dxfId="1514" priority="124147"/>
    <cfRule type="duplicateValues" dxfId="1513" priority="124149"/>
    <cfRule type="duplicateValues" dxfId="1512" priority="124146"/>
    <cfRule type="duplicateValues" dxfId="1511" priority="3624"/>
    <cfRule type="duplicateValues" dxfId="1510" priority="3623"/>
    <cfRule type="duplicateValues" dxfId="1509" priority="3622"/>
    <cfRule type="duplicateValues" dxfId="1508" priority="3621"/>
  </conditionalFormatting>
  <conditionalFormatting sqref="DZ641:DZ645">
    <cfRule type="duplicateValues" dxfId="1507" priority="124150"/>
  </conditionalFormatting>
  <conditionalFormatting sqref="DZ645">
    <cfRule type="duplicateValues" dxfId="1506" priority="3600"/>
    <cfRule type="duplicateValues" dxfId="1505" priority="3607"/>
    <cfRule type="duplicateValues" dxfId="1504" priority="3606"/>
    <cfRule type="duplicateValues" dxfId="1503" priority="3605"/>
    <cfRule type="duplicateValues" dxfId="1502" priority="3604"/>
    <cfRule type="duplicateValues" dxfId="1501" priority="3603"/>
    <cfRule type="duplicateValues" dxfId="1500" priority="3602"/>
    <cfRule type="duplicateValues" dxfId="1499" priority="3601"/>
  </conditionalFormatting>
  <conditionalFormatting sqref="DZ646:DZ649">
    <cfRule type="duplicateValues" dxfId="1498" priority="3574"/>
    <cfRule type="duplicateValues" dxfId="1497" priority="3575"/>
    <cfRule type="duplicateValues" dxfId="1496" priority="3573"/>
    <cfRule type="duplicateValues" dxfId="1495" priority="3572"/>
  </conditionalFormatting>
  <conditionalFormatting sqref="DZ650 DZ652:DZ655">
    <cfRule type="duplicateValues" dxfId="1494" priority="127453"/>
    <cfRule type="duplicateValues" dxfId="1493" priority="127461"/>
    <cfRule type="duplicateValues" dxfId="1492" priority="127452"/>
    <cfRule type="duplicateValues" dxfId="1491" priority="127458"/>
  </conditionalFormatting>
  <conditionalFormatting sqref="DZ651">
    <cfRule type="duplicateValues" dxfId="1490" priority="3551"/>
    <cfRule type="duplicateValues" dxfId="1489" priority="3557"/>
    <cfRule type="duplicateValues" dxfId="1488" priority="3558"/>
    <cfRule type="duplicateValues" dxfId="1487" priority="3553"/>
    <cfRule type="duplicateValues" dxfId="1486" priority="3556"/>
    <cfRule type="duplicateValues" dxfId="1485" priority="3555"/>
    <cfRule type="duplicateValues" dxfId="1484" priority="3554"/>
    <cfRule type="duplicateValues" dxfId="1483" priority="3552"/>
  </conditionalFormatting>
  <conditionalFormatting sqref="DZ656:DZ660">
    <cfRule type="duplicateValues" dxfId="1482" priority="3571"/>
    <cfRule type="duplicateValues" dxfId="1481" priority="3570"/>
    <cfRule type="duplicateValues" dxfId="1480" priority="3569"/>
    <cfRule type="duplicateValues" dxfId="1479" priority="3568"/>
  </conditionalFormatting>
  <conditionalFormatting sqref="DZ661">
    <cfRule type="duplicateValues" dxfId="1478" priority="3566"/>
    <cfRule type="duplicateValues" dxfId="1477" priority="3565"/>
    <cfRule type="duplicateValues" dxfId="1476" priority="3564"/>
    <cfRule type="duplicateValues" dxfId="1475" priority="3567"/>
  </conditionalFormatting>
  <conditionalFormatting sqref="DZ662">
    <cfRule type="duplicateValues" dxfId="1474" priority="3474"/>
    <cfRule type="duplicateValues" dxfId="1473" priority="3475"/>
    <cfRule type="duplicateValues" dxfId="1472" priority="3476"/>
    <cfRule type="duplicateValues" dxfId="1471" priority="3473"/>
  </conditionalFormatting>
  <conditionalFormatting sqref="DZ663">
    <cfRule type="duplicateValues" dxfId="1470" priority="3463"/>
    <cfRule type="duplicateValues" dxfId="1469" priority="3461"/>
    <cfRule type="duplicateValues" dxfId="1468" priority="3465"/>
    <cfRule type="duplicateValues" dxfId="1467" priority="3464"/>
    <cfRule type="duplicateValues" dxfId="1466" priority="3462"/>
  </conditionalFormatting>
  <conditionalFormatting sqref="DZ664:DZ665">
    <cfRule type="duplicateValues" dxfId="1465" priority="3498"/>
    <cfRule type="duplicateValues" dxfId="1464" priority="3505"/>
    <cfRule type="duplicateValues" dxfId="1463" priority="3504"/>
    <cfRule type="duplicateValues" dxfId="1462" priority="3503"/>
    <cfRule type="duplicateValues" dxfId="1461" priority="3502"/>
    <cfRule type="duplicateValues" dxfId="1460" priority="3501"/>
    <cfRule type="duplicateValues" dxfId="1459" priority="3500"/>
    <cfRule type="duplicateValues" dxfId="1458" priority="3499"/>
  </conditionalFormatting>
  <conditionalFormatting sqref="DZ666">
    <cfRule type="duplicateValues" dxfId="1457" priority="3483"/>
    <cfRule type="duplicateValues" dxfId="1456" priority="3482"/>
    <cfRule type="duplicateValues" dxfId="1455" priority="3489"/>
    <cfRule type="duplicateValues" dxfId="1454" priority="3488"/>
    <cfRule type="duplicateValues" dxfId="1453" priority="3487"/>
    <cfRule type="duplicateValues" dxfId="1452" priority="3486"/>
    <cfRule type="duplicateValues" dxfId="1451" priority="3485"/>
    <cfRule type="duplicateValues" dxfId="1450" priority="3484"/>
  </conditionalFormatting>
  <conditionalFormatting sqref="DZ667:DZ673">
    <cfRule type="duplicateValues" dxfId="1449" priority="3497"/>
    <cfRule type="duplicateValues" dxfId="1448" priority="3496"/>
    <cfRule type="duplicateValues" dxfId="1447" priority="3495"/>
    <cfRule type="duplicateValues" dxfId="1446" priority="3494"/>
    <cfRule type="duplicateValues" dxfId="1445" priority="3493"/>
    <cfRule type="duplicateValues" dxfId="1444" priority="3492"/>
    <cfRule type="duplicateValues" dxfId="1443" priority="3491"/>
    <cfRule type="duplicateValues" dxfId="1442" priority="3490"/>
  </conditionalFormatting>
  <conditionalFormatting sqref="DZ674">
    <cfRule type="duplicateValues" dxfId="1441" priority="3438"/>
    <cfRule type="duplicateValues" dxfId="1440" priority="3440"/>
    <cfRule type="duplicateValues" dxfId="1439" priority="3451"/>
    <cfRule type="duplicateValues" dxfId="1438" priority="3437"/>
    <cfRule type="duplicateValues" dxfId="1437" priority="3439"/>
    <cfRule type="duplicateValues" dxfId="1436" priority="3456"/>
    <cfRule type="duplicateValues" dxfId="1435" priority="3455"/>
    <cfRule type="duplicateValues" dxfId="1434" priority="3454"/>
    <cfRule type="duplicateValues" dxfId="1433" priority="3453"/>
    <cfRule type="duplicateValues" dxfId="1432" priority="3452"/>
    <cfRule type="duplicateValues" dxfId="1431" priority="3441"/>
    <cfRule type="duplicateValues" dxfId="1430" priority="3442"/>
    <cfRule type="duplicateValues" dxfId="1429" priority="3448"/>
    <cfRule type="duplicateValues" dxfId="1428" priority="3450"/>
    <cfRule type="duplicateValues" dxfId="1427" priority="3449"/>
    <cfRule type="duplicateValues" dxfId="1426" priority="3447"/>
    <cfRule type="duplicateValues" dxfId="1425" priority="3446"/>
    <cfRule type="duplicateValues" dxfId="1424" priority="3445"/>
    <cfRule type="duplicateValues" dxfId="1423" priority="3444"/>
    <cfRule type="duplicateValues" dxfId="1422" priority="3443"/>
  </conditionalFormatting>
  <conditionalFormatting sqref="DZ675">
    <cfRule type="duplicateValues" dxfId="1421" priority="3424"/>
    <cfRule type="duplicateValues" dxfId="1420" priority="3423"/>
    <cfRule type="duplicateValues" dxfId="1419" priority="3404"/>
    <cfRule type="duplicateValues" dxfId="1418" priority="3421"/>
    <cfRule type="duplicateValues" dxfId="1417" priority="3420"/>
    <cfRule type="duplicateValues" dxfId="1416" priority="3419"/>
    <cfRule type="duplicateValues" dxfId="1415" priority="3418"/>
    <cfRule type="duplicateValues" dxfId="1414" priority="3417"/>
    <cfRule type="duplicateValues" dxfId="1413" priority="3405"/>
    <cfRule type="duplicateValues" dxfId="1412" priority="3415"/>
    <cfRule type="duplicateValues" dxfId="1411" priority="3414"/>
    <cfRule type="duplicateValues" dxfId="1410" priority="3413"/>
    <cfRule type="duplicateValues" dxfId="1409" priority="3406"/>
    <cfRule type="duplicateValues" dxfId="1408" priority="3407"/>
    <cfRule type="duplicateValues" dxfId="1407" priority="3416"/>
    <cfRule type="duplicateValues" dxfId="1406" priority="3408"/>
    <cfRule type="duplicateValues" dxfId="1405" priority="3409"/>
    <cfRule type="duplicateValues" dxfId="1404" priority="3410"/>
    <cfRule type="duplicateValues" dxfId="1403" priority="3411"/>
    <cfRule type="duplicateValues" dxfId="1402" priority="3412"/>
    <cfRule type="duplicateValues" dxfId="1401" priority="3422"/>
  </conditionalFormatting>
  <conditionalFormatting sqref="DZ676 DZ674">
    <cfRule type="duplicateValues" dxfId="1400" priority="3395"/>
  </conditionalFormatting>
  <conditionalFormatting sqref="DZ676">
    <cfRule type="duplicateValues" dxfId="1399" priority="3397"/>
    <cfRule type="duplicateValues" dxfId="1398" priority="3398"/>
    <cfRule type="duplicateValues" dxfId="1397" priority="3399"/>
    <cfRule type="duplicateValues" dxfId="1396" priority="3400"/>
    <cfRule type="duplicateValues" dxfId="1395" priority="3401"/>
    <cfRule type="duplicateValues" dxfId="1394" priority="3402"/>
    <cfRule type="duplicateValues" dxfId="1393" priority="3403"/>
    <cfRule type="duplicateValues" dxfId="1392" priority="3426"/>
    <cfRule type="duplicateValues" dxfId="1391" priority="3427"/>
    <cfRule type="duplicateValues" dxfId="1390" priority="3428"/>
    <cfRule type="duplicateValues" dxfId="1389" priority="3429"/>
    <cfRule type="duplicateValues" dxfId="1388" priority="3430"/>
    <cfRule type="duplicateValues" dxfId="1387" priority="3431"/>
    <cfRule type="duplicateValues" dxfId="1386" priority="3432"/>
    <cfRule type="duplicateValues" dxfId="1385" priority="3433"/>
    <cfRule type="duplicateValues" dxfId="1384" priority="3434"/>
    <cfRule type="duplicateValues" dxfId="1383" priority="3435"/>
    <cfRule type="duplicateValues" dxfId="1382" priority="3436"/>
    <cfRule type="duplicateValues" dxfId="1381" priority="3425"/>
    <cfRule type="duplicateValues" dxfId="1380" priority="3396"/>
  </conditionalFormatting>
  <conditionalFormatting sqref="DZ677:DZ682">
    <cfRule type="duplicateValues" dxfId="1379" priority="3317"/>
    <cfRule type="duplicateValues" dxfId="1378" priority="3324"/>
    <cfRule type="duplicateValues" dxfId="1377" priority="3323"/>
    <cfRule type="duplicateValues" dxfId="1376" priority="3322"/>
    <cfRule type="duplicateValues" dxfId="1375" priority="3321"/>
    <cfRule type="duplicateValues" dxfId="1374" priority="3318"/>
    <cfRule type="duplicateValues" dxfId="1373" priority="3320"/>
    <cfRule type="duplicateValues" dxfId="1372" priority="3319"/>
  </conditionalFormatting>
  <conditionalFormatting sqref="DZ683:DZ690">
    <cfRule type="duplicateValues" dxfId="1371" priority="3334"/>
    <cfRule type="duplicateValues" dxfId="1370" priority="3331"/>
    <cfRule type="duplicateValues" dxfId="1369" priority="3330"/>
    <cfRule type="duplicateValues" dxfId="1368" priority="3329"/>
    <cfRule type="duplicateValues" dxfId="1367" priority="3327"/>
    <cfRule type="duplicateValues" dxfId="1366" priority="3328"/>
    <cfRule type="duplicateValues" dxfId="1365" priority="3332"/>
    <cfRule type="duplicateValues" dxfId="1364" priority="3333"/>
  </conditionalFormatting>
  <conditionalFormatting sqref="DZ691:DZ698">
    <cfRule type="duplicateValues" dxfId="1363" priority="3368"/>
    <cfRule type="duplicateValues" dxfId="1362" priority="3362"/>
    <cfRule type="duplicateValues" dxfId="1361" priority="3363"/>
    <cfRule type="duplicateValues" dxfId="1360" priority="3364"/>
    <cfRule type="duplicateValues" dxfId="1359" priority="3365"/>
    <cfRule type="duplicateValues" dxfId="1358" priority="3366"/>
    <cfRule type="duplicateValues" dxfId="1357" priority="3367"/>
    <cfRule type="duplicateValues" dxfId="1356" priority="3369"/>
  </conditionalFormatting>
  <conditionalFormatting sqref="DZ700:DZ888">
    <cfRule type="duplicateValues" dxfId="1355" priority="142938"/>
  </conditionalFormatting>
  <conditionalFormatting sqref="DZ700:DZ976">
    <cfRule type="duplicateValues" dxfId="1354" priority="143581"/>
  </conditionalFormatting>
  <conditionalFormatting sqref="DZ889:DZ976">
    <cfRule type="duplicateValues" dxfId="1353" priority="143579"/>
  </conditionalFormatting>
  <conditionalFormatting sqref="DZ977">
    <cfRule type="duplicateValues" dxfId="1352" priority="2703"/>
    <cfRule type="duplicateValues" dxfId="1351" priority="2701"/>
    <cfRule type="duplicateValues" dxfId="1350" priority="2706"/>
    <cfRule type="duplicateValues" dxfId="1349" priority="2699"/>
    <cfRule type="duplicateValues" dxfId="1348" priority="2687"/>
    <cfRule type="duplicateValues" dxfId="1347" priority="2688"/>
    <cfRule type="duplicateValues" dxfId="1346" priority="2689"/>
    <cfRule type="duplicateValues" dxfId="1345" priority="2707"/>
    <cfRule type="duplicateValues" dxfId="1344" priority="2698"/>
    <cfRule type="duplicateValues" dxfId="1343" priority="2697"/>
    <cfRule type="duplicateValues" dxfId="1342" priority="2696"/>
    <cfRule type="duplicateValues" dxfId="1341" priority="2705"/>
    <cfRule type="duplicateValues" dxfId="1340" priority="2704"/>
    <cfRule type="duplicateValues" dxfId="1339" priority="2695"/>
    <cfRule type="duplicateValues" dxfId="1338" priority="2691"/>
    <cfRule type="duplicateValues" dxfId="1337" priority="2694"/>
    <cfRule type="duplicateValues" dxfId="1336" priority="2693"/>
    <cfRule type="duplicateValues" dxfId="1335" priority="2692"/>
    <cfRule type="duplicateValues" dxfId="1334" priority="2702"/>
    <cfRule type="duplicateValues" dxfId="1333" priority="2700"/>
    <cfRule type="duplicateValues" dxfId="1332" priority="2690"/>
  </conditionalFormatting>
  <conditionalFormatting sqref="DZ977:DZ983">
    <cfRule type="duplicateValues" dxfId="1331" priority="2665"/>
  </conditionalFormatting>
  <conditionalFormatting sqref="DZ978">
    <cfRule type="duplicateValues" dxfId="1330" priority="2674"/>
    <cfRule type="duplicateValues" dxfId="1329" priority="2673"/>
    <cfRule type="duplicateValues" dxfId="1328" priority="2672"/>
    <cfRule type="duplicateValues" dxfId="1327" priority="2685"/>
    <cfRule type="duplicateValues" dxfId="1326" priority="2686"/>
    <cfRule type="duplicateValues" dxfId="1325" priority="2669"/>
    <cfRule type="duplicateValues" dxfId="1324" priority="2680"/>
    <cfRule type="duplicateValues" dxfId="1323" priority="2684"/>
    <cfRule type="duplicateValues" dxfId="1322" priority="2683"/>
    <cfRule type="duplicateValues" dxfId="1321" priority="2682"/>
    <cfRule type="duplicateValues" dxfId="1320" priority="2671"/>
    <cfRule type="duplicateValues" dxfId="1319" priority="2681"/>
    <cfRule type="duplicateValues" dxfId="1318" priority="2666"/>
    <cfRule type="duplicateValues" dxfId="1317" priority="2667"/>
    <cfRule type="duplicateValues" dxfId="1316" priority="2668"/>
    <cfRule type="duplicateValues" dxfId="1315" priority="2670"/>
    <cfRule type="duplicateValues" dxfId="1314" priority="2679"/>
    <cfRule type="duplicateValues" dxfId="1313" priority="2678"/>
    <cfRule type="duplicateValues" dxfId="1312" priority="2677"/>
    <cfRule type="duplicateValues" dxfId="1311" priority="2676"/>
    <cfRule type="duplicateValues" dxfId="1310" priority="2675"/>
  </conditionalFormatting>
  <conditionalFormatting sqref="DZ979:DZ983">
    <cfRule type="duplicateValues" dxfId="1309" priority="2731"/>
    <cfRule type="duplicateValues" dxfId="1308" priority="2708"/>
    <cfRule type="duplicateValues" dxfId="1307" priority="2714"/>
    <cfRule type="duplicateValues" dxfId="1306" priority="2713"/>
    <cfRule type="duplicateValues" dxfId="1305" priority="2712"/>
    <cfRule type="duplicateValues" dxfId="1304" priority="2711"/>
    <cfRule type="duplicateValues" dxfId="1303" priority="2724"/>
    <cfRule type="duplicateValues" dxfId="1302" priority="2734"/>
    <cfRule type="duplicateValues" dxfId="1301" priority="2733"/>
    <cfRule type="duplicateValues" dxfId="1300" priority="2732"/>
    <cfRule type="duplicateValues" dxfId="1299" priority="2720"/>
    <cfRule type="duplicateValues" dxfId="1298" priority="2730"/>
    <cfRule type="duplicateValues" dxfId="1297" priority="2729"/>
    <cfRule type="duplicateValues" dxfId="1296" priority="2728"/>
    <cfRule type="duplicateValues" dxfId="1295" priority="2727"/>
    <cfRule type="duplicateValues" dxfId="1294" priority="2726"/>
    <cfRule type="duplicateValues" dxfId="1293" priority="2725"/>
    <cfRule type="duplicateValues" dxfId="1292" priority="2723"/>
    <cfRule type="duplicateValues" dxfId="1291" priority="2722"/>
    <cfRule type="duplicateValues" dxfId="1290" priority="2721"/>
    <cfRule type="duplicateValues" dxfId="1289" priority="2710"/>
    <cfRule type="duplicateValues" dxfId="1288" priority="2719"/>
    <cfRule type="duplicateValues" dxfId="1287" priority="2718"/>
    <cfRule type="duplicateValues" dxfId="1286" priority="2717"/>
    <cfRule type="duplicateValues" dxfId="1285" priority="2716"/>
    <cfRule type="duplicateValues" dxfId="1284" priority="2715"/>
    <cfRule type="duplicateValues" dxfId="1283" priority="2709"/>
  </conditionalFormatting>
  <conditionalFormatting sqref="DZ1024">
    <cfRule type="duplicateValues" dxfId="1282" priority="2643"/>
  </conditionalFormatting>
  <conditionalFormatting sqref="DZ1025:DZ1073 DZ987:DZ1023 DZ1075:DZ1076">
    <cfRule type="duplicateValues" dxfId="1281" priority="2663"/>
  </conditionalFormatting>
  <conditionalFormatting sqref="DZ1074">
    <cfRule type="duplicateValues" dxfId="1280" priority="2636"/>
    <cfRule type="duplicateValues" dxfId="1279" priority="2637"/>
    <cfRule type="duplicateValues" dxfId="1278" priority="2638"/>
  </conditionalFormatting>
  <conditionalFormatting sqref="DZ1075:DZ1087 DZ987:DZ1073">
    <cfRule type="duplicateValues" dxfId="1277" priority="2662"/>
  </conditionalFormatting>
  <conditionalFormatting sqref="DZ1075:DZ1088 DZ987:DZ1073">
    <cfRule type="duplicateValues" dxfId="1276" priority="2664"/>
  </conditionalFormatting>
  <conditionalFormatting sqref="DZ1077:DZ1087">
    <cfRule type="duplicateValues" dxfId="1275" priority="2644"/>
  </conditionalFormatting>
  <conditionalFormatting sqref="DZ1088">
    <cfRule type="duplicateValues" dxfId="1274" priority="2641"/>
    <cfRule type="duplicateValues" dxfId="1273" priority="2642"/>
    <cfRule type="duplicateValues" dxfId="1272" priority="2639"/>
    <cfRule type="duplicateValues" dxfId="1271" priority="2640"/>
  </conditionalFormatting>
  <conditionalFormatting sqref="DZ1089:DZ1091 DZ984:DZ986 DZ699">
    <cfRule type="duplicateValues" dxfId="1270" priority="128625"/>
    <cfRule type="duplicateValues" dxfId="1269" priority="128623"/>
    <cfRule type="duplicateValues" dxfId="1268" priority="128629"/>
    <cfRule type="duplicateValues" dxfId="1267" priority="128628"/>
    <cfRule type="duplicateValues" dxfId="1266" priority="128627"/>
    <cfRule type="duplicateValues" dxfId="1265" priority="128626"/>
    <cfRule type="duplicateValues" dxfId="1264" priority="128624"/>
    <cfRule type="duplicateValues" dxfId="1263" priority="128621"/>
  </conditionalFormatting>
  <conditionalFormatting sqref="DZ1092:DZ1097">
    <cfRule type="duplicateValues" dxfId="1262" priority="2769"/>
    <cfRule type="duplicateValues" dxfId="1261" priority="2767"/>
    <cfRule type="duplicateValues" dxfId="1260" priority="2766"/>
    <cfRule type="duplicateValues" dxfId="1259" priority="2765"/>
    <cfRule type="duplicateValues" dxfId="1258" priority="2771"/>
    <cfRule type="duplicateValues" dxfId="1257" priority="2770"/>
    <cfRule type="duplicateValues" dxfId="1256" priority="2764"/>
    <cfRule type="duplicateValues" dxfId="1255" priority="2768"/>
  </conditionalFormatting>
  <conditionalFormatting sqref="DZ1099">
    <cfRule type="duplicateValues" dxfId="1254" priority="2623"/>
    <cfRule type="duplicateValues" dxfId="1253" priority="2622"/>
    <cfRule type="duplicateValues" dxfId="1252" priority="2621"/>
    <cfRule type="duplicateValues" dxfId="1251" priority="2620"/>
  </conditionalFormatting>
  <conditionalFormatting sqref="DZ1099:DZ1102">
    <cfRule type="duplicateValues" dxfId="1250" priority="2635"/>
  </conditionalFormatting>
  <conditionalFormatting sqref="DZ1100">
    <cfRule type="duplicateValues" dxfId="1249" priority="2619"/>
    <cfRule type="duplicateValues" dxfId="1248" priority="2618"/>
    <cfRule type="duplicateValues" dxfId="1247" priority="2617"/>
    <cfRule type="duplicateValues" dxfId="1246" priority="2616"/>
  </conditionalFormatting>
  <conditionalFormatting sqref="DZ1101">
    <cfRule type="duplicateValues" dxfId="1245" priority="2614"/>
    <cfRule type="duplicateValues" dxfId="1244" priority="2615"/>
    <cfRule type="duplicateValues" dxfId="1243" priority="2613"/>
    <cfRule type="duplicateValues" dxfId="1242" priority="2612"/>
  </conditionalFormatting>
  <conditionalFormatting sqref="DZ1102">
    <cfRule type="duplicateValues" dxfId="1241" priority="2624"/>
  </conditionalFormatting>
  <conditionalFormatting sqref="DZ1103:DZ1106 DZ1098">
    <cfRule type="duplicateValues" dxfId="1240" priority="129320"/>
    <cfRule type="duplicateValues" dxfId="1239" priority="129315"/>
    <cfRule type="duplicateValues" dxfId="1238" priority="129322"/>
    <cfRule type="duplicateValues" dxfId="1237" priority="129318"/>
    <cfRule type="duplicateValues" dxfId="1236" priority="129319"/>
    <cfRule type="duplicateValues" dxfId="1235" priority="129321"/>
    <cfRule type="duplicateValues" dxfId="1234" priority="129323"/>
    <cfRule type="duplicateValues" dxfId="1233" priority="129317"/>
  </conditionalFormatting>
  <conditionalFormatting sqref="DZ1107:DZ1111">
    <cfRule type="duplicateValues" dxfId="1232" priority="2597"/>
  </conditionalFormatting>
  <conditionalFormatting sqref="DZ1107:DZ1141">
    <cfRule type="duplicateValues" dxfId="1231" priority="137700"/>
  </conditionalFormatting>
  <conditionalFormatting sqref="DZ1107:DZ1147">
    <cfRule type="duplicateValues" dxfId="1230" priority="137704"/>
  </conditionalFormatting>
  <conditionalFormatting sqref="DZ1112:DZ1141">
    <cfRule type="duplicateValues" dxfId="1229" priority="137702"/>
  </conditionalFormatting>
  <conditionalFormatting sqref="DZ1142">
    <cfRule type="duplicateValues" dxfId="1228" priority="2579"/>
    <cfRule type="duplicateValues" dxfId="1227" priority="2580"/>
    <cfRule type="duplicateValues" dxfId="1226" priority="2581"/>
    <cfRule type="duplicateValues" dxfId="1225" priority="2582"/>
    <cfRule type="duplicateValues" dxfId="1224" priority="2583"/>
    <cfRule type="duplicateValues" dxfId="1223" priority="2584"/>
    <cfRule type="duplicateValues" dxfId="1222" priority="2585"/>
    <cfRule type="duplicateValues" dxfId="1221" priority="2586"/>
    <cfRule type="duplicateValues" dxfId="1220" priority="2587"/>
    <cfRule type="duplicateValues" dxfId="1219" priority="2588"/>
    <cfRule type="duplicateValues" dxfId="1218" priority="2589"/>
    <cfRule type="duplicateValues" dxfId="1217" priority="2590"/>
    <cfRule type="duplicateValues" dxfId="1216" priority="2591"/>
    <cfRule type="duplicateValues" dxfId="1215" priority="2592"/>
    <cfRule type="duplicateValues" dxfId="1214" priority="2593"/>
    <cfRule type="duplicateValues" dxfId="1213" priority="2595"/>
    <cfRule type="duplicateValues" dxfId="1212" priority="2594"/>
    <cfRule type="duplicateValues" dxfId="1211" priority="2575"/>
    <cfRule type="duplicateValues" dxfId="1210" priority="2576"/>
    <cfRule type="duplicateValues" dxfId="1209" priority="2577"/>
    <cfRule type="duplicateValues" dxfId="1208" priority="2578"/>
  </conditionalFormatting>
  <conditionalFormatting sqref="DZ1143">
    <cfRule type="duplicateValues" dxfId="1207" priority="2571"/>
    <cfRule type="duplicateValues" dxfId="1206" priority="2572"/>
    <cfRule type="duplicateValues" dxfId="1205" priority="2573"/>
    <cfRule type="duplicateValues" dxfId="1204" priority="2574"/>
    <cfRule type="duplicateValues" dxfId="1203" priority="2570"/>
  </conditionalFormatting>
  <conditionalFormatting sqref="DZ1144">
    <cfRule type="duplicateValues" dxfId="1202" priority="2569"/>
    <cfRule type="duplicateValues" dxfId="1201" priority="2568"/>
  </conditionalFormatting>
  <conditionalFormatting sqref="DZ1145">
    <cfRule type="duplicateValues" dxfId="1200" priority="2567"/>
    <cfRule type="duplicateValues" dxfId="1199" priority="2566"/>
    <cfRule type="duplicateValues" dxfId="1198" priority="2563"/>
    <cfRule type="duplicateValues" dxfId="1197" priority="2564"/>
    <cfRule type="duplicateValues" dxfId="1196" priority="2562"/>
    <cfRule type="duplicateValues" dxfId="1195" priority="2565"/>
  </conditionalFormatting>
  <conditionalFormatting sqref="DZ1146">
    <cfRule type="duplicateValues" dxfId="1194" priority="2561"/>
    <cfRule type="duplicateValues" dxfId="1193" priority="2560"/>
  </conditionalFormatting>
  <conditionalFormatting sqref="DZ1147">
    <cfRule type="duplicateValues" dxfId="1192" priority="2559"/>
  </conditionalFormatting>
  <conditionalFormatting sqref="DZ1148:DZ1151">
    <cfRule type="duplicateValues" dxfId="1191" priority="129978"/>
    <cfRule type="duplicateValues" dxfId="1190" priority="129977"/>
    <cfRule type="duplicateValues" dxfId="1189" priority="129975"/>
    <cfRule type="duplicateValues" dxfId="1188" priority="129974"/>
    <cfRule type="duplicateValues" dxfId="1187" priority="129973"/>
    <cfRule type="duplicateValues" dxfId="1186" priority="129972"/>
    <cfRule type="duplicateValues" dxfId="1185" priority="129976"/>
    <cfRule type="duplicateValues" dxfId="1184" priority="129979"/>
  </conditionalFormatting>
  <conditionalFormatting sqref="DZ1152:DZ1153">
    <cfRule type="duplicateValues" dxfId="1183" priority="2546"/>
  </conditionalFormatting>
  <conditionalFormatting sqref="DZ1152:DZ1154">
    <cfRule type="duplicateValues" dxfId="1182" priority="2545"/>
  </conditionalFormatting>
  <conditionalFormatting sqref="DZ1152:DZ1159">
    <cfRule type="duplicateValues" dxfId="1181" priority="130624"/>
  </conditionalFormatting>
  <conditionalFormatting sqref="DZ1152:DZ1161">
    <cfRule type="duplicateValues" dxfId="1180" priority="130625"/>
  </conditionalFormatting>
  <conditionalFormatting sqref="DZ1152:DZ1162">
    <cfRule type="duplicateValues" dxfId="1179" priority="137475"/>
  </conditionalFormatting>
  <conditionalFormatting sqref="DZ1154">
    <cfRule type="duplicateValues" dxfId="1178" priority="2552"/>
  </conditionalFormatting>
  <conditionalFormatting sqref="DZ1155:DZ1157">
    <cfRule type="duplicateValues" dxfId="1177" priority="2543"/>
  </conditionalFormatting>
  <conditionalFormatting sqref="DZ1155:DZ1159">
    <cfRule type="duplicateValues" dxfId="1176" priority="130623"/>
    <cfRule type="duplicateValues" dxfId="1175" priority="2550"/>
  </conditionalFormatting>
  <conditionalFormatting sqref="DZ1158:DZ1159">
    <cfRule type="duplicateValues" dxfId="1174" priority="2551"/>
  </conditionalFormatting>
  <conditionalFormatting sqref="DZ1160">
    <cfRule type="duplicateValues" dxfId="1173" priority="2542"/>
    <cfRule type="duplicateValues" dxfId="1172" priority="2539"/>
    <cfRule type="duplicateValues" dxfId="1171" priority="2549"/>
    <cfRule type="duplicateValues" dxfId="1170" priority="2540"/>
    <cfRule type="duplicateValues" dxfId="1169" priority="2541"/>
  </conditionalFormatting>
  <conditionalFormatting sqref="DZ1161">
    <cfRule type="duplicateValues" dxfId="1168" priority="2535"/>
    <cfRule type="duplicateValues" dxfId="1167" priority="2538"/>
    <cfRule type="duplicateValues" dxfId="1166" priority="2537"/>
    <cfRule type="duplicateValues" dxfId="1165" priority="2536"/>
  </conditionalFormatting>
  <conditionalFormatting sqref="DZ1162">
    <cfRule type="duplicateValues" dxfId="1164" priority="2533"/>
    <cfRule type="duplicateValues" dxfId="1163" priority="2532"/>
  </conditionalFormatting>
  <conditionalFormatting sqref="DZ1163:DZ1169">
    <cfRule type="duplicateValues" dxfId="1162" priority="130619"/>
    <cfRule type="duplicateValues" dxfId="1161" priority="130618"/>
    <cfRule type="duplicateValues" dxfId="1160" priority="130617"/>
    <cfRule type="duplicateValues" dxfId="1159" priority="130616"/>
    <cfRule type="duplicateValues" dxfId="1158" priority="130615"/>
    <cfRule type="duplicateValues" dxfId="1157" priority="130614"/>
    <cfRule type="duplicateValues" dxfId="1156" priority="130620"/>
    <cfRule type="duplicateValues" dxfId="1155" priority="130621"/>
  </conditionalFormatting>
  <conditionalFormatting sqref="DZ1170:DZ1172">
    <cfRule type="duplicateValues" dxfId="1154" priority="2951"/>
    <cfRule type="duplicateValues" dxfId="1153" priority="2958"/>
    <cfRule type="duplicateValues" dxfId="1152" priority="2957"/>
    <cfRule type="duplicateValues" dxfId="1151" priority="2956"/>
    <cfRule type="duplicateValues" dxfId="1150" priority="2955"/>
    <cfRule type="duplicateValues" dxfId="1149" priority="2954"/>
    <cfRule type="duplicateValues" dxfId="1148" priority="2953"/>
    <cfRule type="duplicateValues" dxfId="1147" priority="2952"/>
  </conditionalFormatting>
  <conditionalFormatting sqref="DZ1173 DZ1175:DZ1178 DZ1180">
    <cfRule type="duplicateValues" dxfId="1146" priority="2522"/>
  </conditionalFormatting>
  <conditionalFormatting sqref="DZ1173">
    <cfRule type="duplicateValues" dxfId="1145" priority="131522"/>
  </conditionalFormatting>
  <conditionalFormatting sqref="DZ1173:DZ1182">
    <cfRule type="duplicateValues" dxfId="1144" priority="131521"/>
  </conditionalFormatting>
  <conditionalFormatting sqref="DZ1174">
    <cfRule type="duplicateValues" dxfId="1143" priority="2516"/>
    <cfRule type="duplicateValues" dxfId="1142" priority="2517"/>
    <cfRule type="duplicateValues" dxfId="1141" priority="2514"/>
    <cfRule type="duplicateValues" dxfId="1140" priority="2515"/>
  </conditionalFormatting>
  <conditionalFormatting sqref="DZ1178 DZ1180">
    <cfRule type="duplicateValues" dxfId="1139" priority="2521"/>
    <cfRule type="duplicateValues" dxfId="1138" priority="2520"/>
    <cfRule type="duplicateValues" dxfId="1137" priority="2519"/>
    <cfRule type="duplicateValues" dxfId="1136" priority="2518"/>
  </conditionalFormatting>
  <conditionalFormatting sqref="DZ1179">
    <cfRule type="duplicateValues" dxfId="1135" priority="2510"/>
    <cfRule type="duplicateValues" dxfId="1134" priority="2509"/>
    <cfRule type="duplicateValues" dxfId="1133" priority="2508"/>
    <cfRule type="duplicateValues" dxfId="1132" priority="2507"/>
    <cfRule type="duplicateValues" dxfId="1131" priority="2506"/>
    <cfRule type="duplicateValues" dxfId="1130" priority="2511"/>
    <cfRule type="duplicateValues" dxfId="1129" priority="2512"/>
    <cfRule type="duplicateValues" dxfId="1128" priority="2513"/>
  </conditionalFormatting>
  <conditionalFormatting sqref="DZ1181">
    <cfRule type="duplicateValues" dxfId="1127" priority="2505"/>
    <cfRule type="duplicateValues" dxfId="1126" priority="2504"/>
    <cfRule type="duplicateValues" dxfId="1125" priority="2502"/>
    <cfRule type="duplicateValues" dxfId="1124" priority="2500"/>
    <cfRule type="duplicateValues" dxfId="1123" priority="2499"/>
    <cfRule type="duplicateValues" dxfId="1122" priority="2498"/>
    <cfRule type="duplicateValues" dxfId="1121" priority="2503"/>
    <cfRule type="duplicateValues" dxfId="1120" priority="2501"/>
  </conditionalFormatting>
  <conditionalFormatting sqref="DZ1182">
    <cfRule type="duplicateValues" dxfId="1119" priority="2497"/>
    <cfRule type="duplicateValues" dxfId="1118" priority="2496"/>
    <cfRule type="duplicateValues" dxfId="1117" priority="2494"/>
    <cfRule type="duplicateValues" dxfId="1116" priority="2493"/>
    <cfRule type="duplicateValues" dxfId="1115" priority="2492"/>
    <cfRule type="duplicateValues" dxfId="1114" priority="2495"/>
  </conditionalFormatting>
  <conditionalFormatting sqref="DZ1183:DZ1187">
    <cfRule type="duplicateValues" dxfId="1113" priority="131514"/>
    <cfRule type="duplicateValues" dxfId="1112" priority="131513"/>
    <cfRule type="duplicateValues" dxfId="1111" priority="131519"/>
    <cfRule type="duplicateValues" dxfId="1110" priority="131518"/>
    <cfRule type="duplicateValues" dxfId="1109" priority="131517"/>
    <cfRule type="duplicateValues" dxfId="1108" priority="131516"/>
    <cfRule type="duplicateValues" dxfId="1107" priority="131515"/>
    <cfRule type="duplicateValues" dxfId="1106" priority="131512"/>
  </conditionalFormatting>
  <conditionalFormatting sqref="DZ1188">
    <cfRule type="duplicateValues" dxfId="1105" priority="132122"/>
    <cfRule type="duplicateValues" dxfId="1104" priority="132120"/>
    <cfRule type="duplicateValues" dxfId="1103" priority="132125"/>
    <cfRule type="duplicateValues" dxfId="1102" priority="132121"/>
    <cfRule type="duplicateValues" dxfId="1101" priority="132123"/>
    <cfRule type="duplicateValues" dxfId="1100" priority="132118"/>
    <cfRule type="duplicateValues" dxfId="1099" priority="132119"/>
    <cfRule type="duplicateValues" dxfId="1098" priority="132124"/>
  </conditionalFormatting>
  <conditionalFormatting sqref="DZ1189">
    <cfRule type="duplicateValues" dxfId="1097" priority="2453"/>
    <cfRule type="duplicateValues" dxfId="1096" priority="2452"/>
    <cfRule type="duplicateValues" dxfId="1095" priority="2454"/>
    <cfRule type="duplicateValues" dxfId="1094" priority="2450"/>
    <cfRule type="duplicateValues" dxfId="1093" priority="2449"/>
    <cfRule type="duplicateValues" dxfId="1092" priority="2448"/>
    <cfRule type="duplicateValues" dxfId="1091" priority="2451"/>
  </conditionalFormatting>
  <conditionalFormatting sqref="DZ1190">
    <cfRule type="duplicateValues" dxfId="1090" priority="2487"/>
    <cfRule type="duplicateValues" dxfId="1089" priority="2486"/>
    <cfRule type="duplicateValues" dxfId="1088" priority="2485"/>
    <cfRule type="duplicateValues" dxfId="1087" priority="2484"/>
    <cfRule type="duplicateValues" dxfId="1086" priority="2488"/>
  </conditionalFormatting>
  <conditionalFormatting sqref="DZ1190:DZ1191">
    <cfRule type="duplicateValues" dxfId="1085" priority="137250"/>
  </conditionalFormatting>
  <conditionalFormatting sqref="DZ1191">
    <cfRule type="duplicateValues" dxfId="1084" priority="2482"/>
    <cfRule type="duplicateValues" dxfId="1083" priority="2480"/>
    <cfRule type="duplicateValues" dxfId="1082" priority="2483"/>
    <cfRule type="duplicateValues" dxfId="1081" priority="2479"/>
    <cfRule type="duplicateValues" dxfId="1080" priority="2478"/>
    <cfRule type="duplicateValues" dxfId="1079" priority="2477"/>
    <cfRule type="duplicateValues" dxfId="1078" priority="2476"/>
    <cfRule type="duplicateValues" dxfId="1077" priority="2475"/>
    <cfRule type="duplicateValues" dxfId="1076" priority="2481"/>
  </conditionalFormatting>
  <conditionalFormatting sqref="DZ1192">
    <cfRule type="duplicateValues" dxfId="1075" priority="2489"/>
  </conditionalFormatting>
  <conditionalFormatting sqref="DZ1193">
    <cfRule type="duplicateValues" dxfId="1074" priority="135038"/>
    <cfRule type="duplicateValues" dxfId="1073" priority="135043"/>
    <cfRule type="duplicateValues" dxfId="1072" priority="135042"/>
    <cfRule type="duplicateValues" dxfId="1071" priority="135041"/>
    <cfRule type="duplicateValues" dxfId="1070" priority="135040"/>
    <cfRule type="duplicateValues" dxfId="1069" priority="135039"/>
    <cfRule type="duplicateValues" dxfId="1068" priority="135037"/>
    <cfRule type="duplicateValues" dxfId="1067" priority="135036"/>
  </conditionalFormatting>
  <conditionalFormatting sqref="DZ1194:DZ1199">
    <cfRule type="duplicateValues" dxfId="1066" priority="3086"/>
    <cfRule type="duplicateValues" dxfId="1065" priority="3087"/>
    <cfRule type="duplicateValues" dxfId="1064" priority="3083"/>
    <cfRule type="duplicateValues" dxfId="1063" priority="3080"/>
    <cfRule type="duplicateValues" dxfId="1062" priority="3081"/>
    <cfRule type="duplicateValues" dxfId="1061" priority="3082"/>
    <cfRule type="duplicateValues" dxfId="1060" priority="3084"/>
    <cfRule type="duplicateValues" dxfId="1059" priority="3085"/>
  </conditionalFormatting>
  <conditionalFormatting sqref="DZ1200">
    <cfRule type="duplicateValues" dxfId="1058" priority="132421"/>
    <cfRule type="duplicateValues" dxfId="1057" priority="132422"/>
    <cfRule type="duplicateValues" dxfId="1056" priority="132420"/>
    <cfRule type="duplicateValues" dxfId="1055" priority="132419"/>
    <cfRule type="duplicateValues" dxfId="1054" priority="132418"/>
    <cfRule type="duplicateValues" dxfId="1053" priority="132417"/>
    <cfRule type="duplicateValues" dxfId="1052" priority="132423"/>
    <cfRule type="duplicateValues" dxfId="1051" priority="132415"/>
  </conditionalFormatting>
  <conditionalFormatting sqref="DZ1201">
    <cfRule type="duplicateValues" dxfId="1050" priority="133616"/>
    <cfRule type="duplicateValues" dxfId="1049" priority="133617"/>
    <cfRule type="duplicateValues" dxfId="1048" priority="2446"/>
  </conditionalFormatting>
  <conditionalFormatting sqref="DZ1201:DZ1202">
    <cfRule type="duplicateValues" dxfId="1047" priority="133615"/>
    <cfRule type="duplicateValues" dxfId="1046" priority="133618"/>
  </conditionalFormatting>
  <conditionalFormatting sqref="DZ1202">
    <cfRule type="duplicateValues" dxfId="1045" priority="2440"/>
    <cfRule type="duplicateValues" dxfId="1044" priority="2437"/>
    <cfRule type="duplicateValues" dxfId="1043" priority="2442"/>
    <cfRule type="duplicateValues" dxfId="1042" priority="2438"/>
    <cfRule type="duplicateValues" dxfId="1041" priority="2443"/>
    <cfRule type="duplicateValues" dxfId="1040" priority="2441"/>
    <cfRule type="duplicateValues" dxfId="1039" priority="2439"/>
  </conditionalFormatting>
  <conditionalFormatting sqref="DZ1205:DZ1208">
    <cfRule type="duplicateValues" dxfId="1038" priority="133901"/>
    <cfRule type="duplicateValues" dxfId="1037" priority="133902"/>
    <cfRule type="duplicateValues" dxfId="1036" priority="133903"/>
    <cfRule type="duplicateValues" dxfId="1035" priority="133904"/>
    <cfRule type="duplicateValues" dxfId="1034" priority="133905"/>
    <cfRule type="duplicateValues" dxfId="1033" priority="133906"/>
    <cfRule type="duplicateValues" dxfId="1032" priority="133907"/>
    <cfRule type="duplicateValues" dxfId="1031" priority="133900"/>
  </conditionalFormatting>
  <conditionalFormatting sqref="DZ1209">
    <cfRule type="duplicateValues" dxfId="1030" priority="134482"/>
    <cfRule type="duplicateValues" dxfId="1029" priority="134483"/>
    <cfRule type="duplicateValues" dxfId="1028" priority="134484"/>
    <cfRule type="duplicateValues" dxfId="1027" priority="134478"/>
    <cfRule type="duplicateValues" dxfId="1026" priority="134481"/>
    <cfRule type="duplicateValues" dxfId="1025" priority="134477"/>
    <cfRule type="duplicateValues" dxfId="1024" priority="134479"/>
    <cfRule type="duplicateValues" dxfId="1023" priority="134480"/>
  </conditionalFormatting>
  <conditionalFormatting sqref="DZ1210">
    <cfRule type="duplicateValues" dxfId="1022" priority="2431"/>
    <cfRule type="duplicateValues" dxfId="1021" priority="2432"/>
  </conditionalFormatting>
  <conditionalFormatting sqref="DZ1211">
    <cfRule type="duplicateValues" dxfId="1020" priority="2433"/>
  </conditionalFormatting>
  <conditionalFormatting sqref="DZ1212:DZ1215">
    <cfRule type="duplicateValues" dxfId="1019" priority="134762"/>
    <cfRule type="duplicateValues" dxfId="1018" priority="134763"/>
    <cfRule type="duplicateValues" dxfId="1017" priority="134764"/>
    <cfRule type="duplicateValues" dxfId="1016" priority="134765"/>
    <cfRule type="duplicateValues" dxfId="1015" priority="134766"/>
    <cfRule type="duplicateValues" dxfId="1014" priority="134767"/>
    <cfRule type="duplicateValues" dxfId="1013" priority="134768"/>
    <cfRule type="duplicateValues" dxfId="1012" priority="134769"/>
  </conditionalFormatting>
  <conditionalFormatting sqref="DZ1216:DZ1219">
    <cfRule type="duplicateValues" dxfId="1011" priority="135044"/>
    <cfRule type="duplicateValues" dxfId="1010" priority="135046"/>
    <cfRule type="duplicateValues" dxfId="1009" priority="135048"/>
    <cfRule type="duplicateValues" dxfId="1008" priority="135050"/>
    <cfRule type="duplicateValues" dxfId="1007" priority="135049"/>
    <cfRule type="duplicateValues" dxfId="1006" priority="135047"/>
    <cfRule type="duplicateValues" dxfId="1005" priority="135045"/>
    <cfRule type="duplicateValues" dxfId="1004" priority="135051"/>
  </conditionalFormatting>
  <conditionalFormatting sqref="DZ1220:DZ1222">
    <cfRule type="duplicateValues" dxfId="1003" priority="2423"/>
    <cfRule type="duplicateValues" dxfId="1002" priority="2424"/>
    <cfRule type="duplicateValues" dxfId="1001" priority="2425"/>
    <cfRule type="duplicateValues" dxfId="1000" priority="2426"/>
  </conditionalFormatting>
  <conditionalFormatting sqref="DZ1220:DZ1225">
    <cfRule type="duplicateValues" dxfId="999" priority="3238"/>
  </conditionalFormatting>
  <conditionalFormatting sqref="DZ1226">
    <cfRule type="duplicateValues" dxfId="998" priority="135867"/>
    <cfRule type="duplicateValues" dxfId="997" priority="135868"/>
    <cfRule type="duplicateValues" dxfId="996" priority="135869"/>
    <cfRule type="duplicateValues" dxfId="995" priority="135870"/>
    <cfRule type="duplicateValues" dxfId="994" priority="135871"/>
    <cfRule type="duplicateValues" dxfId="993" priority="135873"/>
    <cfRule type="duplicateValues" dxfId="992" priority="135874"/>
    <cfRule type="duplicateValues" dxfId="991" priority="135872"/>
  </conditionalFormatting>
  <conditionalFormatting sqref="DZ1227:DZ1231">
    <cfRule type="duplicateValues" dxfId="990" priority="136152"/>
    <cfRule type="duplicateValues" dxfId="989" priority="136151"/>
    <cfRule type="duplicateValues" dxfId="988" priority="136150"/>
    <cfRule type="duplicateValues" dxfId="987" priority="136149"/>
    <cfRule type="duplicateValues" dxfId="986" priority="136148"/>
    <cfRule type="duplicateValues" dxfId="985" priority="136146"/>
    <cfRule type="duplicateValues" dxfId="984" priority="136147"/>
    <cfRule type="duplicateValues" dxfId="983" priority="136153"/>
  </conditionalFormatting>
  <conditionalFormatting sqref="DZ1234:DZ1236">
    <cfRule type="duplicateValues" dxfId="982" priority="2403"/>
    <cfRule type="duplicateValues" dxfId="981" priority="2397"/>
    <cfRule type="duplicateValues" dxfId="980" priority="2404"/>
    <cfRule type="duplicateValues" dxfId="979" priority="2402"/>
    <cfRule type="duplicateValues" dxfId="978" priority="2401"/>
    <cfRule type="duplicateValues" dxfId="977" priority="2400"/>
    <cfRule type="duplicateValues" dxfId="976" priority="2399"/>
    <cfRule type="duplicateValues" dxfId="975" priority="2398"/>
  </conditionalFormatting>
  <conditionalFormatting sqref="DZ1237:DZ1243">
    <cfRule type="duplicateValues" dxfId="974" priority="2412"/>
    <cfRule type="duplicateValues" dxfId="973" priority="2411"/>
    <cfRule type="duplicateValues" dxfId="972" priority="2409"/>
    <cfRule type="duplicateValues" dxfId="971" priority="2408"/>
    <cfRule type="duplicateValues" dxfId="970" priority="2407"/>
    <cfRule type="duplicateValues" dxfId="969" priority="2406"/>
    <cfRule type="duplicateValues" dxfId="968" priority="2405"/>
    <cfRule type="duplicateValues" dxfId="967" priority="2410"/>
  </conditionalFormatting>
  <conditionalFormatting sqref="DZ1244:DZ1249">
    <cfRule type="duplicateValues" dxfId="966" priority="2413"/>
    <cfRule type="duplicateValues" dxfId="965" priority="2417"/>
    <cfRule type="duplicateValues" dxfId="964" priority="2414"/>
    <cfRule type="duplicateValues" dxfId="963" priority="2416"/>
    <cfRule type="duplicateValues" dxfId="962" priority="2415"/>
    <cfRule type="duplicateValues" dxfId="961" priority="2419"/>
    <cfRule type="duplicateValues" dxfId="960" priority="2420"/>
    <cfRule type="duplicateValues" dxfId="959" priority="2418"/>
  </conditionalFormatting>
  <conditionalFormatting sqref="DZ1250">
    <cfRule type="duplicateValues" dxfId="958" priority="2394"/>
    <cfRule type="duplicateValues" dxfId="957" priority="2393"/>
  </conditionalFormatting>
  <conditionalFormatting sqref="DZ1254:DZ1256">
    <cfRule type="duplicateValues" dxfId="956" priority="136724"/>
    <cfRule type="duplicateValues" dxfId="955" priority="136729"/>
    <cfRule type="duplicateValues" dxfId="954" priority="136725"/>
    <cfRule type="duplicateValues" dxfId="953" priority="136728"/>
    <cfRule type="duplicateValues" dxfId="952" priority="136726"/>
    <cfRule type="duplicateValues" dxfId="951" priority="136727"/>
    <cfRule type="duplicateValues" dxfId="950" priority="136722"/>
    <cfRule type="duplicateValues" dxfId="949" priority="136723"/>
  </conditionalFormatting>
  <conditionalFormatting sqref="DZ1257:DZ1263">
    <cfRule type="duplicateValues" dxfId="948" priority="128022"/>
    <cfRule type="duplicateValues" dxfId="947" priority="128021"/>
    <cfRule type="duplicateValues" dxfId="946" priority="128020"/>
    <cfRule type="duplicateValues" dxfId="945" priority="128019"/>
    <cfRule type="duplicateValues" dxfId="944" priority="128018"/>
    <cfRule type="duplicateValues" dxfId="943" priority="128017"/>
    <cfRule type="duplicateValues" dxfId="942" priority="128016"/>
    <cfRule type="duplicateValues" dxfId="941" priority="128023"/>
  </conditionalFormatting>
  <conditionalFormatting sqref="DZ1264:DZ1271">
    <cfRule type="duplicateValues" dxfId="940" priority="3793"/>
    <cfRule type="duplicateValues" dxfId="939" priority="3794"/>
    <cfRule type="duplicateValues" dxfId="938" priority="3795"/>
    <cfRule type="duplicateValues" dxfId="937" priority="3791"/>
    <cfRule type="duplicateValues" dxfId="936" priority="3788"/>
    <cfRule type="duplicateValues" dxfId="935" priority="3789"/>
    <cfRule type="duplicateValues" dxfId="934" priority="3790"/>
    <cfRule type="duplicateValues" dxfId="933" priority="3792"/>
  </conditionalFormatting>
  <conditionalFormatting sqref="DZ1272:DZ1279">
    <cfRule type="duplicateValues" dxfId="932" priority="3843"/>
    <cfRule type="duplicateValues" dxfId="931" priority="3842"/>
    <cfRule type="duplicateValues" dxfId="930" priority="3841"/>
    <cfRule type="duplicateValues" dxfId="929" priority="3840"/>
    <cfRule type="duplicateValues" dxfId="928" priority="3839"/>
    <cfRule type="duplicateValues" dxfId="927" priority="3838"/>
    <cfRule type="duplicateValues" dxfId="926" priority="3837"/>
    <cfRule type="duplicateValues" dxfId="925" priority="3836"/>
  </conditionalFormatting>
  <conditionalFormatting sqref="DZ1281">
    <cfRule type="duplicateValues" dxfId="924" priority="2331"/>
  </conditionalFormatting>
  <conditionalFormatting sqref="DZ1282:DZ1283">
    <cfRule type="duplicateValues" dxfId="923" priority="1016"/>
    <cfRule type="duplicateValues" dxfId="922" priority="1020"/>
    <cfRule type="duplicateValues" dxfId="921" priority="1014"/>
    <cfRule type="duplicateValues" dxfId="920" priority="1015"/>
    <cfRule type="duplicateValues" dxfId="919" priority="1021"/>
    <cfRule type="duplicateValues" dxfId="918" priority="1017"/>
    <cfRule type="duplicateValues" dxfId="917" priority="1018"/>
    <cfRule type="duplicateValues" dxfId="916" priority="1019"/>
  </conditionalFormatting>
  <conditionalFormatting sqref="DZ1284">
    <cfRule type="duplicateValues" dxfId="915" priority="1028"/>
    <cfRule type="duplicateValues" dxfId="914" priority="1022"/>
    <cfRule type="duplicateValues" dxfId="913" priority="1023"/>
    <cfRule type="duplicateValues" dxfId="912" priority="1024"/>
    <cfRule type="duplicateValues" dxfId="911" priority="1025"/>
    <cfRule type="duplicateValues" dxfId="910" priority="1026"/>
    <cfRule type="duplicateValues" dxfId="909" priority="1027"/>
    <cfRule type="duplicateValues" dxfId="908" priority="1029"/>
  </conditionalFormatting>
  <conditionalFormatting sqref="DZ1285:DZ1286">
    <cfRule type="duplicateValues" dxfId="907" priority="1043"/>
    <cfRule type="duplicateValues" dxfId="906" priority="1042"/>
    <cfRule type="duplicateValues" dxfId="905" priority="1041"/>
    <cfRule type="duplicateValues" dxfId="904" priority="1040"/>
    <cfRule type="duplicateValues" dxfId="903" priority="1039"/>
    <cfRule type="duplicateValues" dxfId="902" priority="1038"/>
    <cfRule type="duplicateValues" dxfId="901" priority="1044"/>
    <cfRule type="duplicateValues" dxfId="900" priority="1045"/>
  </conditionalFormatting>
  <conditionalFormatting sqref="DZ1287:DZ1288">
    <cfRule type="duplicateValues" dxfId="899" priority="1061"/>
    <cfRule type="duplicateValues" dxfId="898" priority="1059"/>
    <cfRule type="duplicateValues" dxfId="897" priority="1058"/>
    <cfRule type="duplicateValues" dxfId="896" priority="1060"/>
    <cfRule type="duplicateValues" dxfId="895" priority="1054"/>
    <cfRule type="duplicateValues" dxfId="894" priority="1055"/>
    <cfRule type="duplicateValues" dxfId="893" priority="1056"/>
    <cfRule type="duplicateValues" dxfId="892" priority="1057"/>
  </conditionalFormatting>
  <conditionalFormatting sqref="DZ1289">
    <cfRule type="duplicateValues" dxfId="891" priority="1065"/>
    <cfRule type="duplicateValues" dxfId="890" priority="1066"/>
    <cfRule type="duplicateValues" dxfId="889" priority="1069"/>
    <cfRule type="duplicateValues" dxfId="888" priority="1067"/>
    <cfRule type="duplicateValues" dxfId="887" priority="1068"/>
    <cfRule type="duplicateValues" dxfId="886" priority="1062"/>
    <cfRule type="duplicateValues" dxfId="885" priority="1063"/>
    <cfRule type="duplicateValues" dxfId="884" priority="1064"/>
  </conditionalFormatting>
  <conditionalFormatting sqref="DZ1290:DZ1291">
    <cfRule type="duplicateValues" dxfId="883" priority="1085"/>
    <cfRule type="duplicateValues" dxfId="882" priority="1084"/>
    <cfRule type="duplicateValues" dxfId="881" priority="1083"/>
    <cfRule type="duplicateValues" dxfId="880" priority="1078"/>
    <cfRule type="duplicateValues" dxfId="879" priority="1079"/>
    <cfRule type="duplicateValues" dxfId="878" priority="1080"/>
    <cfRule type="duplicateValues" dxfId="877" priority="1081"/>
    <cfRule type="duplicateValues" dxfId="876" priority="1082"/>
  </conditionalFormatting>
  <conditionalFormatting sqref="DZ1292:DZ1293">
    <cfRule type="duplicateValues" dxfId="875" priority="1091"/>
    <cfRule type="duplicateValues" dxfId="874" priority="1093"/>
    <cfRule type="duplicateValues" dxfId="873" priority="1094"/>
    <cfRule type="duplicateValues" dxfId="872" priority="1095"/>
    <cfRule type="duplicateValues" dxfId="871" priority="1096"/>
    <cfRule type="duplicateValues" dxfId="870" priority="1097"/>
    <cfRule type="duplicateValues" dxfId="869" priority="1098"/>
    <cfRule type="duplicateValues" dxfId="868" priority="1092"/>
  </conditionalFormatting>
  <conditionalFormatting sqref="DZ1294">
    <cfRule type="duplicateValues" dxfId="867" priority="1102"/>
    <cfRule type="duplicateValues" dxfId="866" priority="1103"/>
    <cfRule type="duplicateValues" dxfId="865" priority="1104"/>
    <cfRule type="duplicateValues" dxfId="864" priority="1105"/>
    <cfRule type="duplicateValues" dxfId="863" priority="1106"/>
    <cfRule type="duplicateValues" dxfId="862" priority="1107"/>
    <cfRule type="duplicateValues" dxfId="861" priority="1108"/>
    <cfRule type="duplicateValues" dxfId="860" priority="1109"/>
  </conditionalFormatting>
  <conditionalFormatting sqref="DZ1295:DZ1296">
    <cfRule type="duplicateValues" dxfId="859" priority="1125"/>
    <cfRule type="duplicateValues" dxfId="858" priority="1118"/>
    <cfRule type="duplicateValues" dxfId="857" priority="1124"/>
    <cfRule type="duplicateValues" dxfId="856" priority="1119"/>
    <cfRule type="duplicateValues" dxfId="855" priority="1120"/>
    <cfRule type="duplicateValues" dxfId="854" priority="1121"/>
    <cfRule type="duplicateValues" dxfId="853" priority="1122"/>
    <cfRule type="duplicateValues" dxfId="852" priority="1123"/>
  </conditionalFormatting>
  <conditionalFormatting sqref="DZ1297">
    <cfRule type="duplicateValues" dxfId="851" priority="1133"/>
    <cfRule type="duplicateValues" dxfId="850" priority="1126"/>
    <cfRule type="duplicateValues" dxfId="849" priority="1127"/>
    <cfRule type="duplicateValues" dxfId="848" priority="1128"/>
    <cfRule type="duplicateValues" dxfId="847" priority="1129"/>
    <cfRule type="duplicateValues" dxfId="846" priority="1130"/>
    <cfRule type="duplicateValues" dxfId="845" priority="1131"/>
    <cfRule type="duplicateValues" dxfId="844" priority="1132"/>
  </conditionalFormatting>
  <conditionalFormatting sqref="DZ1298:DZ1299">
    <cfRule type="duplicateValues" dxfId="843" priority="1142"/>
    <cfRule type="duplicateValues" dxfId="842" priority="1144"/>
    <cfRule type="duplicateValues" dxfId="841" priority="1146"/>
    <cfRule type="duplicateValues" dxfId="840" priority="1147"/>
    <cfRule type="duplicateValues" dxfId="839" priority="1148"/>
    <cfRule type="duplicateValues" dxfId="838" priority="1149"/>
    <cfRule type="duplicateValues" dxfId="837" priority="1143"/>
    <cfRule type="duplicateValues" dxfId="836" priority="1145"/>
  </conditionalFormatting>
  <conditionalFormatting sqref="DZ1300:DZ1301">
    <cfRule type="duplicateValues" dxfId="835" priority="1159"/>
    <cfRule type="duplicateValues" dxfId="834" priority="1158"/>
    <cfRule type="duplicateValues" dxfId="833" priority="1160"/>
    <cfRule type="duplicateValues" dxfId="832" priority="1165"/>
    <cfRule type="duplicateValues" dxfId="831" priority="1164"/>
    <cfRule type="duplicateValues" dxfId="830" priority="1163"/>
    <cfRule type="duplicateValues" dxfId="829" priority="1162"/>
    <cfRule type="duplicateValues" dxfId="828" priority="1161"/>
  </conditionalFormatting>
  <conditionalFormatting sqref="DZ1302">
    <cfRule type="duplicateValues" dxfId="827" priority="1166"/>
    <cfRule type="duplicateValues" dxfId="826" priority="1170"/>
    <cfRule type="duplicateValues" dxfId="825" priority="1171"/>
    <cfRule type="duplicateValues" dxfId="824" priority="1173"/>
    <cfRule type="duplicateValues" dxfId="823" priority="1167"/>
    <cfRule type="duplicateValues" dxfId="822" priority="1172"/>
    <cfRule type="duplicateValues" dxfId="821" priority="1169"/>
    <cfRule type="duplicateValues" dxfId="820" priority="1168"/>
  </conditionalFormatting>
  <conditionalFormatting sqref="DZ1303:DZ1304">
    <cfRule type="duplicateValues" dxfId="819" priority="1182"/>
    <cfRule type="duplicateValues" dxfId="818" priority="1183"/>
    <cfRule type="duplicateValues" dxfId="817" priority="1184"/>
    <cfRule type="duplicateValues" dxfId="816" priority="1189"/>
    <cfRule type="duplicateValues" dxfId="815" priority="1188"/>
    <cfRule type="duplicateValues" dxfId="814" priority="1187"/>
    <cfRule type="duplicateValues" dxfId="813" priority="1186"/>
    <cfRule type="duplicateValues" dxfId="812" priority="1185"/>
  </conditionalFormatting>
  <conditionalFormatting sqref="DZ1305:DZ1306">
    <cfRule type="duplicateValues" dxfId="811" priority="1199"/>
    <cfRule type="duplicateValues" dxfId="810" priority="1202"/>
    <cfRule type="duplicateValues" dxfId="809" priority="1201"/>
    <cfRule type="duplicateValues" dxfId="808" priority="1200"/>
    <cfRule type="duplicateValues" dxfId="807" priority="1198"/>
    <cfRule type="duplicateValues" dxfId="806" priority="1197"/>
    <cfRule type="duplicateValues" dxfId="805" priority="1196"/>
    <cfRule type="duplicateValues" dxfId="804" priority="1195"/>
  </conditionalFormatting>
  <conditionalFormatting sqref="DZ1306:DZ1307">
    <cfRule type="duplicateValues" dxfId="803" priority="400"/>
    <cfRule type="duplicateValues" dxfId="802" priority="401"/>
    <cfRule type="duplicateValues" dxfId="801" priority="402"/>
    <cfRule type="duplicateValues" dxfId="800" priority="403"/>
    <cfRule type="duplicateValues" dxfId="799" priority="404"/>
    <cfRule type="duplicateValues" dxfId="798" priority="405"/>
    <cfRule type="duplicateValues" dxfId="797" priority="398"/>
    <cfRule type="duplicateValues" dxfId="796" priority="399"/>
  </conditionalFormatting>
  <conditionalFormatting sqref="DZ1307">
    <cfRule type="duplicateValues" dxfId="795" priority="1524"/>
    <cfRule type="duplicateValues" dxfId="794" priority="1525"/>
    <cfRule type="duplicateValues" dxfId="793" priority="1519"/>
    <cfRule type="duplicateValues" dxfId="792" priority="1520"/>
    <cfRule type="duplicateValues" dxfId="791" priority="1518"/>
    <cfRule type="duplicateValues" dxfId="790" priority="1521"/>
    <cfRule type="duplicateValues" dxfId="789" priority="1522"/>
    <cfRule type="duplicateValues" dxfId="788" priority="1523"/>
  </conditionalFormatting>
  <conditionalFormatting sqref="DZ1308">
    <cfRule type="duplicateValues" dxfId="787" priority="408"/>
    <cfRule type="duplicateValues" dxfId="786" priority="409"/>
    <cfRule type="duplicateValues" dxfId="785" priority="410"/>
    <cfRule type="duplicateValues" dxfId="784" priority="413"/>
    <cfRule type="duplicateValues" dxfId="783" priority="412"/>
    <cfRule type="duplicateValues" dxfId="782" priority="406"/>
    <cfRule type="duplicateValues" dxfId="781" priority="407"/>
    <cfRule type="duplicateValues" dxfId="780" priority="411"/>
  </conditionalFormatting>
  <conditionalFormatting sqref="DZ1308:DZ1309">
    <cfRule type="duplicateValues" dxfId="779" priority="1535"/>
    <cfRule type="duplicateValues" dxfId="778" priority="1536"/>
    <cfRule type="duplicateValues" dxfId="777" priority="1538"/>
    <cfRule type="duplicateValues" dxfId="776" priority="1539"/>
    <cfRule type="duplicateValues" dxfId="775" priority="1540"/>
    <cfRule type="duplicateValues" dxfId="774" priority="1541"/>
    <cfRule type="duplicateValues" dxfId="773" priority="1537"/>
    <cfRule type="duplicateValues" dxfId="772" priority="1534"/>
  </conditionalFormatting>
  <conditionalFormatting sqref="DZ1309:DZ1310">
    <cfRule type="duplicateValues" dxfId="771" priority="425"/>
    <cfRule type="duplicateValues" dxfId="770" priority="423"/>
    <cfRule type="duplicateValues" dxfId="769" priority="422"/>
    <cfRule type="duplicateValues" dxfId="768" priority="428"/>
    <cfRule type="duplicateValues" dxfId="767" priority="427"/>
    <cfRule type="duplicateValues" dxfId="766" priority="426"/>
    <cfRule type="duplicateValues" dxfId="765" priority="424"/>
    <cfRule type="duplicateValues" dxfId="764" priority="429"/>
  </conditionalFormatting>
  <conditionalFormatting sqref="DZ1310">
    <cfRule type="duplicateValues" dxfId="763" priority="1547"/>
    <cfRule type="duplicateValues" dxfId="762" priority="1542"/>
    <cfRule type="duplicateValues" dxfId="761" priority="1543"/>
    <cfRule type="duplicateValues" dxfId="760" priority="1544"/>
    <cfRule type="duplicateValues" dxfId="759" priority="1545"/>
    <cfRule type="duplicateValues" dxfId="758" priority="1546"/>
    <cfRule type="duplicateValues" dxfId="757" priority="1548"/>
    <cfRule type="duplicateValues" dxfId="756" priority="1549"/>
  </conditionalFormatting>
  <conditionalFormatting sqref="DZ1311:DZ1312">
    <cfRule type="duplicateValues" dxfId="755" priority="1559"/>
    <cfRule type="duplicateValues" dxfId="754" priority="1562"/>
    <cfRule type="duplicateValues" dxfId="753" priority="1564"/>
    <cfRule type="duplicateValues" dxfId="752" priority="1561"/>
    <cfRule type="duplicateValues" dxfId="751" priority="1560"/>
    <cfRule type="duplicateValues" dxfId="750" priority="1565"/>
    <cfRule type="duplicateValues" dxfId="749" priority="1563"/>
    <cfRule type="duplicateValues" dxfId="748" priority="438"/>
    <cfRule type="duplicateValues" dxfId="747" priority="439"/>
    <cfRule type="duplicateValues" dxfId="746" priority="440"/>
    <cfRule type="duplicateValues" dxfId="745" priority="441"/>
    <cfRule type="duplicateValues" dxfId="744" priority="442"/>
    <cfRule type="duplicateValues" dxfId="743" priority="443"/>
    <cfRule type="duplicateValues" dxfId="742" priority="444"/>
    <cfRule type="duplicateValues" dxfId="741" priority="445"/>
    <cfRule type="duplicateValues" dxfId="740" priority="1558"/>
  </conditionalFormatting>
  <conditionalFormatting sqref="DZ1313">
    <cfRule type="duplicateValues" dxfId="739" priority="449"/>
    <cfRule type="duplicateValues" dxfId="738" priority="450"/>
    <cfRule type="duplicateValues" dxfId="737" priority="451"/>
    <cfRule type="duplicateValues" dxfId="736" priority="452"/>
    <cfRule type="duplicateValues" dxfId="735" priority="453"/>
    <cfRule type="duplicateValues" dxfId="734" priority="446"/>
    <cfRule type="duplicateValues" dxfId="733" priority="447"/>
    <cfRule type="duplicateValues" dxfId="732" priority="448"/>
  </conditionalFormatting>
  <conditionalFormatting sqref="DZ1313:DZ1314">
    <cfRule type="duplicateValues" dxfId="731" priority="1576"/>
    <cfRule type="duplicateValues" dxfId="730" priority="1580"/>
    <cfRule type="duplicateValues" dxfId="729" priority="1579"/>
    <cfRule type="duplicateValues" dxfId="728" priority="1578"/>
    <cfRule type="duplicateValues" dxfId="727" priority="1577"/>
    <cfRule type="duplicateValues" dxfId="726" priority="1575"/>
    <cfRule type="duplicateValues" dxfId="725" priority="1574"/>
    <cfRule type="duplicateValues" dxfId="724" priority="1581"/>
  </conditionalFormatting>
  <conditionalFormatting sqref="DZ1314:DZ1315">
    <cfRule type="duplicateValues" dxfId="723" priority="469"/>
    <cfRule type="duplicateValues" dxfId="722" priority="468"/>
    <cfRule type="duplicateValues" dxfId="721" priority="467"/>
    <cfRule type="duplicateValues" dxfId="720" priority="462"/>
    <cfRule type="duplicateValues" dxfId="719" priority="463"/>
    <cfRule type="duplicateValues" dxfId="718" priority="466"/>
    <cfRule type="duplicateValues" dxfId="717" priority="464"/>
    <cfRule type="duplicateValues" dxfId="716" priority="465"/>
  </conditionalFormatting>
  <conditionalFormatting sqref="DZ1315">
    <cfRule type="duplicateValues" dxfId="715" priority="1589"/>
    <cfRule type="duplicateValues" dxfId="714" priority="1587"/>
    <cfRule type="duplicateValues" dxfId="713" priority="1586"/>
    <cfRule type="duplicateValues" dxfId="712" priority="1588"/>
    <cfRule type="duplicateValues" dxfId="711" priority="1582"/>
    <cfRule type="duplicateValues" dxfId="710" priority="1583"/>
    <cfRule type="duplicateValues" dxfId="709" priority="1584"/>
    <cfRule type="duplicateValues" dxfId="708" priority="1585"/>
  </conditionalFormatting>
  <conditionalFormatting sqref="DZ1316:DZ1317">
    <cfRule type="duplicateValues" dxfId="707" priority="1599"/>
    <cfRule type="duplicateValues" dxfId="706" priority="1598"/>
    <cfRule type="duplicateValues" dxfId="705" priority="479"/>
    <cfRule type="duplicateValues" dxfId="704" priority="480"/>
    <cfRule type="duplicateValues" dxfId="703" priority="481"/>
    <cfRule type="duplicateValues" dxfId="702" priority="482"/>
    <cfRule type="duplicateValues" dxfId="701" priority="478"/>
    <cfRule type="duplicateValues" dxfId="700" priority="477"/>
    <cfRule type="duplicateValues" dxfId="699" priority="476"/>
    <cfRule type="duplicateValues" dxfId="698" priority="475"/>
    <cfRule type="duplicateValues" dxfId="697" priority="1600"/>
    <cfRule type="duplicateValues" dxfId="696" priority="1605"/>
    <cfRule type="duplicateValues" dxfId="695" priority="1603"/>
    <cfRule type="duplicateValues" dxfId="694" priority="1602"/>
    <cfRule type="duplicateValues" dxfId="693" priority="1601"/>
    <cfRule type="duplicateValues" dxfId="692" priority="1604"/>
  </conditionalFormatting>
  <conditionalFormatting sqref="DZ1318">
    <cfRule type="duplicateValues" dxfId="691" priority="486"/>
    <cfRule type="duplicateValues" dxfId="690" priority="488"/>
    <cfRule type="duplicateValues" dxfId="689" priority="487"/>
    <cfRule type="duplicateValues" dxfId="688" priority="489"/>
    <cfRule type="duplicateValues" dxfId="687" priority="491"/>
    <cfRule type="duplicateValues" dxfId="686" priority="490"/>
    <cfRule type="duplicateValues" dxfId="685" priority="493"/>
    <cfRule type="duplicateValues" dxfId="684" priority="492"/>
  </conditionalFormatting>
  <conditionalFormatting sqref="DZ1318:DZ1319">
    <cfRule type="duplicateValues" dxfId="683" priority="1611"/>
    <cfRule type="duplicateValues" dxfId="682" priority="1615"/>
    <cfRule type="duplicateValues" dxfId="681" priority="1616"/>
    <cfRule type="duplicateValues" dxfId="680" priority="1617"/>
    <cfRule type="duplicateValues" dxfId="679" priority="1614"/>
    <cfRule type="duplicateValues" dxfId="678" priority="1618"/>
    <cfRule type="duplicateValues" dxfId="677" priority="1613"/>
    <cfRule type="duplicateValues" dxfId="676" priority="1612"/>
  </conditionalFormatting>
  <conditionalFormatting sqref="DZ1319:DZ1320">
    <cfRule type="duplicateValues" dxfId="675" priority="509"/>
    <cfRule type="duplicateValues" dxfId="674" priority="508"/>
    <cfRule type="duplicateValues" dxfId="673" priority="506"/>
    <cfRule type="duplicateValues" dxfId="672" priority="505"/>
    <cfRule type="duplicateValues" dxfId="671" priority="504"/>
    <cfRule type="duplicateValues" dxfId="670" priority="503"/>
    <cfRule type="duplicateValues" dxfId="669" priority="502"/>
    <cfRule type="duplicateValues" dxfId="668" priority="507"/>
  </conditionalFormatting>
  <conditionalFormatting sqref="DZ1320">
    <cfRule type="duplicateValues" dxfId="667" priority="1414"/>
    <cfRule type="duplicateValues" dxfId="666" priority="1418"/>
    <cfRule type="duplicateValues" dxfId="665" priority="1420"/>
    <cfRule type="duplicateValues" dxfId="664" priority="1421"/>
    <cfRule type="duplicateValues" dxfId="663" priority="1417"/>
    <cfRule type="duplicateValues" dxfId="662" priority="1419"/>
    <cfRule type="duplicateValues" dxfId="661" priority="1416"/>
    <cfRule type="duplicateValues" dxfId="660" priority="1415"/>
  </conditionalFormatting>
  <conditionalFormatting sqref="DZ1321">
    <cfRule type="duplicateValues" dxfId="659" priority="514"/>
    <cfRule type="duplicateValues" dxfId="658" priority="512"/>
    <cfRule type="duplicateValues" dxfId="657" priority="511"/>
    <cfRule type="duplicateValues" dxfId="656" priority="510"/>
    <cfRule type="duplicateValues" dxfId="655" priority="1436"/>
    <cfRule type="duplicateValues" dxfId="654" priority="1437"/>
    <cfRule type="duplicateValues" dxfId="653" priority="513"/>
    <cfRule type="duplicateValues" dxfId="652" priority="1434"/>
    <cfRule type="duplicateValues" dxfId="651" priority="1430"/>
    <cfRule type="duplicateValues" dxfId="650" priority="1435"/>
    <cfRule type="duplicateValues" dxfId="649" priority="1432"/>
    <cfRule type="duplicateValues" dxfId="648" priority="1433"/>
    <cfRule type="duplicateValues" dxfId="647" priority="517"/>
    <cfRule type="duplicateValues" dxfId="646" priority="516"/>
    <cfRule type="duplicateValues" dxfId="645" priority="515"/>
    <cfRule type="duplicateValues" dxfId="644" priority="1431"/>
  </conditionalFormatting>
  <conditionalFormatting sqref="DZ1322:DZ1323">
    <cfRule type="duplicateValues" dxfId="643" priority="394"/>
  </conditionalFormatting>
  <conditionalFormatting sqref="DZ1324:DZ1327 DZ1329:DZ1330">
    <cfRule type="duplicateValues" dxfId="642" priority="391"/>
  </conditionalFormatting>
  <conditionalFormatting sqref="DZ1324:DZ1327 DZ1329:DZ1335">
    <cfRule type="duplicateValues" dxfId="641" priority="392"/>
  </conditionalFormatting>
  <conditionalFormatting sqref="DZ1328">
    <cfRule type="duplicateValues" dxfId="640" priority="332"/>
    <cfRule type="duplicateValues" dxfId="639" priority="334"/>
    <cfRule type="duplicateValues" dxfId="638" priority="333"/>
  </conditionalFormatting>
  <conditionalFormatting sqref="DZ1331:DZ1335">
    <cfRule type="duplicateValues" dxfId="637" priority="390"/>
  </conditionalFormatting>
  <conditionalFormatting sqref="DZ1336:DZ1339">
    <cfRule type="duplicateValues" dxfId="636" priority="389"/>
  </conditionalFormatting>
  <conditionalFormatting sqref="DZ1340">
    <cfRule type="duplicateValues" dxfId="635" priority="388"/>
  </conditionalFormatting>
  <conditionalFormatting sqref="DZ1341">
    <cfRule type="duplicateValues" dxfId="634" priority="387"/>
  </conditionalFormatting>
  <conditionalFormatting sqref="DZ1342">
    <cfRule type="duplicateValues" dxfId="633" priority="364"/>
    <cfRule type="duplicateValues" dxfId="632" priority="363"/>
    <cfRule type="duplicateValues" dxfId="631" priority="362"/>
    <cfRule type="duplicateValues" dxfId="630" priority="361"/>
    <cfRule type="duplicateValues" dxfId="629" priority="360"/>
    <cfRule type="duplicateValues" dxfId="628" priority="359"/>
    <cfRule type="duplicateValues" dxfId="627" priority="358"/>
  </conditionalFormatting>
  <conditionalFormatting sqref="DZ1343">
    <cfRule type="duplicateValues" dxfId="626" priority="366"/>
    <cfRule type="duplicateValues" dxfId="625" priority="365"/>
  </conditionalFormatting>
  <conditionalFormatting sqref="DZ1344:DZ1346">
    <cfRule type="duplicateValues" dxfId="624" priority="354"/>
  </conditionalFormatting>
  <conditionalFormatting sqref="DZ1347:DZ1348">
    <cfRule type="duplicateValues" dxfId="623" priority="321"/>
  </conditionalFormatting>
  <conditionalFormatting sqref="DZ1349">
    <cfRule type="duplicateValues" dxfId="622" priority="143859"/>
    <cfRule type="duplicateValues" dxfId="621" priority="143857"/>
    <cfRule type="duplicateValues" dxfId="620" priority="143856"/>
    <cfRule type="duplicateValues" dxfId="619" priority="143863"/>
    <cfRule type="duplicateValues" dxfId="618" priority="143862"/>
    <cfRule type="duplicateValues" dxfId="617" priority="143861"/>
    <cfRule type="duplicateValues" dxfId="616" priority="143858"/>
    <cfRule type="duplicateValues" dxfId="615" priority="143860"/>
  </conditionalFormatting>
  <conditionalFormatting sqref="DZ1349:DZ1350">
    <cfRule type="duplicateValues" dxfId="614" priority="884"/>
    <cfRule type="duplicateValues" dxfId="613" priority="883"/>
    <cfRule type="duplicateValues" dxfId="612" priority="882"/>
    <cfRule type="duplicateValues" dxfId="611" priority="881"/>
    <cfRule type="duplicateValues" dxfId="610" priority="878"/>
    <cfRule type="duplicateValues" dxfId="609" priority="885"/>
    <cfRule type="duplicateValues" dxfId="608" priority="879"/>
    <cfRule type="duplicateValues" dxfId="607" priority="880"/>
  </conditionalFormatting>
  <conditionalFormatting sqref="DZ1350">
    <cfRule type="duplicateValues" dxfId="606" priority="1270"/>
    <cfRule type="duplicateValues" dxfId="605" priority="1271"/>
    <cfRule type="duplicateValues" dxfId="604" priority="1276"/>
    <cfRule type="duplicateValues" dxfId="603" priority="1275"/>
    <cfRule type="duplicateValues" dxfId="602" priority="1274"/>
    <cfRule type="duplicateValues" dxfId="601" priority="1273"/>
    <cfRule type="duplicateValues" dxfId="600" priority="1272"/>
    <cfRule type="duplicateValues" dxfId="599" priority="1277"/>
  </conditionalFormatting>
  <conditionalFormatting sqref="DZ1351:DZ1352">
    <cfRule type="duplicateValues" dxfId="598" priority="1289"/>
    <cfRule type="duplicateValues" dxfId="597" priority="894"/>
    <cfRule type="duplicateValues" dxfId="596" priority="1288"/>
    <cfRule type="duplicateValues" dxfId="595" priority="893"/>
    <cfRule type="duplicateValues" dxfId="594" priority="892"/>
    <cfRule type="duplicateValues" dxfId="593" priority="891"/>
    <cfRule type="duplicateValues" dxfId="592" priority="895"/>
    <cfRule type="duplicateValues" dxfId="591" priority="1291"/>
    <cfRule type="duplicateValues" dxfId="590" priority="1290"/>
    <cfRule type="duplicateValues" dxfId="589" priority="1292"/>
    <cfRule type="duplicateValues" dxfId="588" priority="1293"/>
    <cfRule type="duplicateValues" dxfId="587" priority="898"/>
    <cfRule type="duplicateValues" dxfId="586" priority="896"/>
    <cfRule type="duplicateValues" dxfId="585" priority="897"/>
    <cfRule type="duplicateValues" dxfId="584" priority="1287"/>
    <cfRule type="duplicateValues" dxfId="583" priority="1286"/>
  </conditionalFormatting>
  <conditionalFormatting sqref="DZ1353">
    <cfRule type="duplicateValues" dxfId="582" priority="700"/>
    <cfRule type="duplicateValues" dxfId="581" priority="699"/>
    <cfRule type="duplicateValues" dxfId="580" priority="698"/>
    <cfRule type="duplicateValues" dxfId="579" priority="697"/>
    <cfRule type="duplicateValues" dxfId="578" priority="696"/>
    <cfRule type="duplicateValues" dxfId="577" priority="695"/>
    <cfRule type="duplicateValues" dxfId="576" priority="694"/>
    <cfRule type="duplicateValues" dxfId="575" priority="701"/>
  </conditionalFormatting>
  <conditionalFormatting sqref="DZ1353:DZ1354">
    <cfRule type="duplicateValues" dxfId="574" priority="1306"/>
    <cfRule type="duplicateValues" dxfId="573" priority="1300"/>
    <cfRule type="duplicateValues" dxfId="572" priority="1299"/>
    <cfRule type="duplicateValues" dxfId="571" priority="1301"/>
    <cfRule type="duplicateValues" dxfId="570" priority="1302"/>
    <cfRule type="duplicateValues" dxfId="569" priority="1303"/>
    <cfRule type="duplicateValues" dxfId="568" priority="1304"/>
    <cfRule type="duplicateValues" dxfId="567" priority="1305"/>
  </conditionalFormatting>
  <conditionalFormatting sqref="DZ1354:DZ1355">
    <cfRule type="duplicateValues" dxfId="566" priority="711"/>
    <cfRule type="duplicateValues" dxfId="565" priority="717"/>
    <cfRule type="duplicateValues" dxfId="564" priority="715"/>
    <cfRule type="duplicateValues" dxfId="563" priority="714"/>
    <cfRule type="duplicateValues" dxfId="562" priority="713"/>
    <cfRule type="duplicateValues" dxfId="561" priority="712"/>
    <cfRule type="duplicateValues" dxfId="560" priority="716"/>
    <cfRule type="duplicateValues" dxfId="559" priority="710"/>
  </conditionalFormatting>
  <conditionalFormatting sqref="DZ1355">
    <cfRule type="duplicateValues" dxfId="558" priority="1624"/>
    <cfRule type="duplicateValues" dxfId="557" priority="1623"/>
    <cfRule type="duplicateValues" dxfId="556" priority="1622"/>
    <cfRule type="duplicateValues" dxfId="555" priority="1621"/>
    <cfRule type="duplicateValues" dxfId="554" priority="1620"/>
    <cfRule type="duplicateValues" dxfId="553" priority="1626"/>
    <cfRule type="duplicateValues" dxfId="552" priority="1619"/>
    <cfRule type="duplicateValues" dxfId="551" priority="1625"/>
  </conditionalFormatting>
  <conditionalFormatting sqref="DZ1356">
    <cfRule type="duplicateValues" dxfId="550" priority="718"/>
    <cfRule type="duplicateValues" dxfId="549" priority="1634"/>
    <cfRule type="duplicateValues" dxfId="548" priority="1635"/>
    <cfRule type="duplicateValues" dxfId="547" priority="1636"/>
    <cfRule type="duplicateValues" dxfId="546" priority="1637"/>
    <cfRule type="duplicateValues" dxfId="545" priority="719"/>
    <cfRule type="duplicateValues" dxfId="544" priority="720"/>
    <cfRule type="duplicateValues" dxfId="543" priority="721"/>
    <cfRule type="duplicateValues" dxfId="542" priority="722"/>
    <cfRule type="duplicateValues" dxfId="541" priority="723"/>
    <cfRule type="duplicateValues" dxfId="540" priority="724"/>
    <cfRule type="duplicateValues" dxfId="539" priority="725"/>
    <cfRule type="duplicateValues" dxfId="538" priority="1633"/>
    <cfRule type="duplicateValues" dxfId="537" priority="1630"/>
    <cfRule type="duplicateValues" dxfId="536" priority="1631"/>
    <cfRule type="duplicateValues" dxfId="535" priority="1632"/>
  </conditionalFormatting>
  <conditionalFormatting sqref="DZ1357:DZ1358">
    <cfRule type="duplicateValues" dxfId="534" priority="1649"/>
    <cfRule type="duplicateValues" dxfId="533" priority="1650"/>
    <cfRule type="duplicateValues" dxfId="532" priority="1651"/>
    <cfRule type="duplicateValues" dxfId="531" priority="1652"/>
    <cfRule type="duplicateValues" dxfId="530" priority="736"/>
    <cfRule type="duplicateValues" dxfId="529" priority="735"/>
    <cfRule type="duplicateValues" dxfId="528" priority="734"/>
    <cfRule type="duplicateValues" dxfId="527" priority="1653"/>
    <cfRule type="duplicateValues" dxfId="526" priority="738"/>
    <cfRule type="duplicateValues" dxfId="525" priority="739"/>
    <cfRule type="duplicateValues" dxfId="524" priority="740"/>
    <cfRule type="duplicateValues" dxfId="523" priority="737"/>
    <cfRule type="duplicateValues" dxfId="522" priority="741"/>
    <cfRule type="duplicateValues" dxfId="521" priority="1646"/>
    <cfRule type="duplicateValues" dxfId="520" priority="1647"/>
    <cfRule type="duplicateValues" dxfId="519" priority="1648"/>
  </conditionalFormatting>
  <conditionalFormatting sqref="DZ1359">
    <cfRule type="duplicateValues" dxfId="518" priority="1658"/>
    <cfRule type="duplicateValues" dxfId="517" priority="1656"/>
    <cfRule type="duplicateValues" dxfId="516" priority="1655"/>
    <cfRule type="duplicateValues" dxfId="515" priority="1657"/>
    <cfRule type="duplicateValues" dxfId="514" priority="1654"/>
    <cfRule type="duplicateValues" dxfId="513" priority="1659"/>
    <cfRule type="duplicateValues" dxfId="512" priority="1661"/>
    <cfRule type="duplicateValues" dxfId="511" priority="1660"/>
  </conditionalFormatting>
  <conditionalFormatting sqref="DZ1359:DZ1360">
    <cfRule type="duplicateValues" dxfId="510" priority="751"/>
    <cfRule type="duplicateValues" dxfId="509" priority="757"/>
    <cfRule type="duplicateValues" dxfId="508" priority="756"/>
    <cfRule type="duplicateValues" dxfId="507" priority="755"/>
    <cfRule type="duplicateValues" dxfId="506" priority="754"/>
    <cfRule type="duplicateValues" dxfId="505" priority="753"/>
    <cfRule type="duplicateValues" dxfId="504" priority="752"/>
    <cfRule type="duplicateValues" dxfId="503" priority="750"/>
  </conditionalFormatting>
  <conditionalFormatting sqref="DZ1360:DZ1361">
    <cfRule type="duplicateValues" dxfId="502" priority="1673"/>
    <cfRule type="duplicateValues" dxfId="501" priority="1674"/>
    <cfRule type="duplicateValues" dxfId="500" priority="1675"/>
    <cfRule type="duplicateValues" dxfId="499" priority="1676"/>
    <cfRule type="duplicateValues" dxfId="498" priority="1677"/>
    <cfRule type="duplicateValues" dxfId="497" priority="1670"/>
    <cfRule type="duplicateValues" dxfId="496" priority="1671"/>
    <cfRule type="duplicateValues" dxfId="495" priority="1672"/>
  </conditionalFormatting>
  <conditionalFormatting sqref="DZ1361">
    <cfRule type="duplicateValues" dxfId="494" priority="759"/>
    <cfRule type="duplicateValues" dxfId="493" priority="760"/>
    <cfRule type="duplicateValues" dxfId="492" priority="761"/>
    <cfRule type="duplicateValues" dxfId="491" priority="762"/>
    <cfRule type="duplicateValues" dxfId="490" priority="763"/>
    <cfRule type="duplicateValues" dxfId="489" priority="764"/>
    <cfRule type="duplicateValues" dxfId="488" priority="765"/>
    <cfRule type="duplicateValues" dxfId="487" priority="758"/>
  </conditionalFormatting>
  <conditionalFormatting sqref="DZ1362:DZ1363">
    <cfRule type="duplicateValues" dxfId="486" priority="778"/>
    <cfRule type="duplicateValues" dxfId="485" priority="1689"/>
    <cfRule type="duplicateValues" dxfId="484" priority="1686"/>
    <cfRule type="duplicateValues" dxfId="483" priority="1687"/>
    <cfRule type="duplicateValues" dxfId="482" priority="1688"/>
    <cfRule type="duplicateValues" dxfId="481" priority="1690"/>
    <cfRule type="duplicateValues" dxfId="480" priority="1691"/>
    <cfRule type="duplicateValues" dxfId="479" priority="1692"/>
    <cfRule type="duplicateValues" dxfId="478" priority="1693"/>
    <cfRule type="duplicateValues" dxfId="477" priority="775"/>
    <cfRule type="duplicateValues" dxfId="476" priority="781"/>
    <cfRule type="duplicateValues" dxfId="475" priority="777"/>
    <cfRule type="duplicateValues" dxfId="474" priority="776"/>
    <cfRule type="duplicateValues" dxfId="473" priority="779"/>
    <cfRule type="duplicateValues" dxfId="472" priority="780"/>
    <cfRule type="duplicateValues" dxfId="471" priority="774"/>
  </conditionalFormatting>
  <conditionalFormatting sqref="DZ1364">
    <cfRule type="duplicateValues" dxfId="470" priority="1697"/>
    <cfRule type="duplicateValues" dxfId="469" priority="1694"/>
    <cfRule type="duplicateValues" dxfId="468" priority="1695"/>
    <cfRule type="duplicateValues" dxfId="467" priority="1696"/>
    <cfRule type="duplicateValues" dxfId="466" priority="1698"/>
    <cfRule type="duplicateValues" dxfId="465" priority="1699"/>
    <cfRule type="duplicateValues" dxfId="464" priority="1700"/>
    <cfRule type="duplicateValues" dxfId="463" priority="1701"/>
  </conditionalFormatting>
  <conditionalFormatting sqref="DZ1364:DZ1365">
    <cfRule type="duplicateValues" dxfId="462" priority="791"/>
    <cfRule type="duplicateValues" dxfId="461" priority="789"/>
    <cfRule type="duplicateValues" dxfId="460" priority="790"/>
    <cfRule type="duplicateValues" dxfId="459" priority="793"/>
    <cfRule type="duplicateValues" dxfId="458" priority="794"/>
    <cfRule type="duplicateValues" dxfId="457" priority="792"/>
    <cfRule type="duplicateValues" dxfId="456" priority="787"/>
    <cfRule type="duplicateValues" dxfId="455" priority="788"/>
  </conditionalFormatting>
  <conditionalFormatting sqref="DZ1365:DZ1366">
    <cfRule type="duplicateValues" dxfId="454" priority="1710"/>
    <cfRule type="duplicateValues" dxfId="453" priority="1716"/>
    <cfRule type="duplicateValues" dxfId="452" priority="1717"/>
    <cfRule type="duplicateValues" dxfId="451" priority="1714"/>
    <cfRule type="duplicateValues" dxfId="450" priority="1715"/>
    <cfRule type="duplicateValues" dxfId="449" priority="1711"/>
    <cfRule type="duplicateValues" dxfId="448" priority="1712"/>
    <cfRule type="duplicateValues" dxfId="447" priority="1713"/>
  </conditionalFormatting>
  <conditionalFormatting sqref="DZ1366">
    <cfRule type="duplicateValues" dxfId="446" priority="590"/>
    <cfRule type="duplicateValues" dxfId="445" priority="591"/>
    <cfRule type="duplicateValues" dxfId="444" priority="592"/>
    <cfRule type="duplicateValues" dxfId="443" priority="593"/>
    <cfRule type="duplicateValues" dxfId="442" priority="594"/>
    <cfRule type="duplicateValues" dxfId="441" priority="595"/>
    <cfRule type="duplicateValues" dxfId="440" priority="597"/>
    <cfRule type="duplicateValues" dxfId="439" priority="596"/>
  </conditionalFormatting>
  <conditionalFormatting sqref="DZ1367:DZ1368">
    <cfRule type="duplicateValues" dxfId="438" priority="610"/>
    <cfRule type="duplicateValues" dxfId="437" priority="611"/>
    <cfRule type="duplicateValues" dxfId="436" priority="612"/>
    <cfRule type="duplicateValues" dxfId="435" priority="613"/>
    <cfRule type="duplicateValues" dxfId="434" priority="1730"/>
    <cfRule type="duplicateValues" dxfId="433" priority="1729"/>
    <cfRule type="duplicateValues" dxfId="432" priority="1728"/>
    <cfRule type="duplicateValues" dxfId="431" priority="1727"/>
    <cfRule type="duplicateValues" dxfId="430" priority="1726"/>
    <cfRule type="duplicateValues" dxfId="429" priority="1725"/>
    <cfRule type="duplicateValues" dxfId="428" priority="1724"/>
    <cfRule type="duplicateValues" dxfId="427" priority="1723"/>
    <cfRule type="duplicateValues" dxfId="426" priority="606"/>
    <cfRule type="duplicateValues" dxfId="425" priority="607"/>
    <cfRule type="duplicateValues" dxfId="424" priority="608"/>
    <cfRule type="duplicateValues" dxfId="423" priority="609"/>
  </conditionalFormatting>
  <conditionalFormatting sqref="DZ1369">
    <cfRule type="duplicateValues" dxfId="422" priority="617"/>
    <cfRule type="duplicateValues" dxfId="421" priority="1734"/>
    <cfRule type="duplicateValues" dxfId="420" priority="616"/>
    <cfRule type="duplicateValues" dxfId="419" priority="615"/>
    <cfRule type="duplicateValues" dxfId="418" priority="614"/>
    <cfRule type="duplicateValues" dxfId="417" priority="1735"/>
    <cfRule type="duplicateValues" dxfId="416" priority="1736"/>
    <cfRule type="duplicateValues" dxfId="415" priority="1737"/>
    <cfRule type="duplicateValues" dxfId="414" priority="1738"/>
    <cfRule type="duplicateValues" dxfId="413" priority="1739"/>
    <cfRule type="duplicateValues" dxfId="412" priority="1740"/>
    <cfRule type="duplicateValues" dxfId="411" priority="1741"/>
    <cfRule type="duplicateValues" dxfId="410" priority="618"/>
    <cfRule type="duplicateValues" dxfId="409" priority="619"/>
    <cfRule type="duplicateValues" dxfId="408" priority="620"/>
    <cfRule type="duplicateValues" dxfId="407" priority="621"/>
  </conditionalFormatting>
  <conditionalFormatting sqref="DZ1370:DZ1371">
    <cfRule type="duplicateValues" dxfId="406" priority="1750"/>
    <cfRule type="duplicateValues" dxfId="405" priority="630"/>
    <cfRule type="duplicateValues" dxfId="404" priority="631"/>
    <cfRule type="duplicateValues" dxfId="403" priority="632"/>
    <cfRule type="duplicateValues" dxfId="402" priority="633"/>
    <cfRule type="duplicateValues" dxfId="401" priority="1757"/>
    <cfRule type="duplicateValues" dxfId="400" priority="637"/>
    <cfRule type="duplicateValues" dxfId="399" priority="634"/>
    <cfRule type="duplicateValues" dxfId="398" priority="1751"/>
    <cfRule type="duplicateValues" dxfId="397" priority="1752"/>
    <cfRule type="duplicateValues" dxfId="396" priority="1753"/>
    <cfRule type="duplicateValues" dxfId="395" priority="1754"/>
    <cfRule type="duplicateValues" dxfId="394" priority="1756"/>
    <cfRule type="duplicateValues" dxfId="393" priority="1755"/>
    <cfRule type="duplicateValues" dxfId="392" priority="635"/>
    <cfRule type="duplicateValues" dxfId="391" priority="636"/>
  </conditionalFormatting>
  <conditionalFormatting sqref="DZ1372">
    <cfRule type="duplicateValues" dxfId="390" priority="1762"/>
    <cfRule type="duplicateValues" dxfId="389" priority="1761"/>
    <cfRule type="duplicateValues" dxfId="388" priority="1759"/>
    <cfRule type="duplicateValues" dxfId="387" priority="1758"/>
    <cfRule type="duplicateValues" dxfId="386" priority="1760"/>
    <cfRule type="duplicateValues" dxfId="385" priority="1764"/>
    <cfRule type="duplicateValues" dxfId="384" priority="1765"/>
    <cfRule type="duplicateValues" dxfId="383" priority="1763"/>
  </conditionalFormatting>
  <conditionalFormatting sqref="DZ1372:DZ1373">
    <cfRule type="duplicateValues" dxfId="382" priority="652"/>
    <cfRule type="duplicateValues" dxfId="381" priority="651"/>
    <cfRule type="duplicateValues" dxfId="380" priority="653"/>
    <cfRule type="duplicateValues" dxfId="379" priority="648"/>
    <cfRule type="duplicateValues" dxfId="378" priority="646"/>
    <cfRule type="duplicateValues" dxfId="377" priority="647"/>
    <cfRule type="duplicateValues" dxfId="376" priority="649"/>
    <cfRule type="duplicateValues" dxfId="375" priority="650"/>
  </conditionalFormatting>
  <conditionalFormatting sqref="DZ1373:DZ1374">
    <cfRule type="duplicateValues" dxfId="374" priority="1781"/>
    <cfRule type="duplicateValues" dxfId="373" priority="1780"/>
    <cfRule type="duplicateValues" dxfId="372" priority="1779"/>
    <cfRule type="duplicateValues" dxfId="371" priority="1775"/>
    <cfRule type="duplicateValues" dxfId="370" priority="1778"/>
    <cfRule type="duplicateValues" dxfId="369" priority="1777"/>
    <cfRule type="duplicateValues" dxfId="368" priority="1776"/>
    <cfRule type="duplicateValues" dxfId="367" priority="1774"/>
  </conditionalFormatting>
  <conditionalFormatting sqref="DZ1374">
    <cfRule type="duplicateValues" dxfId="366" priority="654"/>
    <cfRule type="duplicateValues" dxfId="365" priority="655"/>
    <cfRule type="duplicateValues" dxfId="364" priority="657"/>
    <cfRule type="duplicateValues" dxfId="363" priority="658"/>
    <cfRule type="duplicateValues" dxfId="362" priority="659"/>
    <cfRule type="duplicateValues" dxfId="361" priority="656"/>
    <cfRule type="duplicateValues" dxfId="360" priority="660"/>
    <cfRule type="duplicateValues" dxfId="359" priority="661"/>
  </conditionalFormatting>
  <conditionalFormatting sqref="DZ1375:DZ1376">
    <cfRule type="duplicateValues" dxfId="358" priority="1795"/>
    <cfRule type="duplicateValues" dxfId="357" priority="1796"/>
    <cfRule type="duplicateValues" dxfId="356" priority="1797"/>
    <cfRule type="duplicateValues" dxfId="355" priority="1790"/>
    <cfRule type="duplicateValues" dxfId="354" priority="1794"/>
    <cfRule type="duplicateValues" dxfId="353" priority="670"/>
    <cfRule type="duplicateValues" dxfId="352" priority="671"/>
    <cfRule type="duplicateValues" dxfId="351" priority="672"/>
    <cfRule type="duplicateValues" dxfId="350" priority="673"/>
    <cfRule type="duplicateValues" dxfId="349" priority="674"/>
    <cfRule type="duplicateValues" dxfId="348" priority="675"/>
    <cfRule type="duplicateValues" dxfId="347" priority="676"/>
    <cfRule type="duplicateValues" dxfId="346" priority="677"/>
    <cfRule type="duplicateValues" dxfId="345" priority="1793"/>
    <cfRule type="duplicateValues" dxfId="344" priority="1792"/>
    <cfRule type="duplicateValues" dxfId="343" priority="1791"/>
  </conditionalFormatting>
  <conditionalFormatting sqref="DZ1377">
    <cfRule type="duplicateValues" dxfId="342" priority="1798"/>
    <cfRule type="duplicateValues" dxfId="341" priority="1799"/>
    <cfRule type="duplicateValues" dxfId="340" priority="1800"/>
    <cfRule type="duplicateValues" dxfId="339" priority="1801"/>
    <cfRule type="duplicateValues" dxfId="338" priority="1803"/>
    <cfRule type="duplicateValues" dxfId="337" priority="1804"/>
    <cfRule type="duplicateValues" dxfId="336" priority="1805"/>
    <cfRule type="duplicateValues" dxfId="335" priority="1802"/>
  </conditionalFormatting>
  <conditionalFormatting sqref="DZ1377:DZ1378">
    <cfRule type="duplicateValues" dxfId="334" priority="683"/>
    <cfRule type="duplicateValues" dxfId="333" priority="687"/>
    <cfRule type="duplicateValues" dxfId="332" priority="688"/>
    <cfRule type="duplicateValues" dxfId="331" priority="689"/>
    <cfRule type="duplicateValues" dxfId="330" priority="686"/>
    <cfRule type="duplicateValues" dxfId="329" priority="685"/>
    <cfRule type="duplicateValues" dxfId="328" priority="690"/>
    <cfRule type="duplicateValues" dxfId="327" priority="684"/>
  </conditionalFormatting>
  <conditionalFormatting sqref="DZ1378:DZ1379">
    <cfRule type="duplicateValues" dxfId="326" priority="1819"/>
    <cfRule type="duplicateValues" dxfId="325" priority="1818"/>
    <cfRule type="duplicateValues" dxfId="324" priority="1814"/>
    <cfRule type="duplicateValues" dxfId="323" priority="1815"/>
    <cfRule type="duplicateValues" dxfId="322" priority="1816"/>
    <cfRule type="duplicateValues" dxfId="321" priority="1821"/>
    <cfRule type="duplicateValues" dxfId="320" priority="1820"/>
    <cfRule type="duplicateValues" dxfId="319" priority="1817"/>
  </conditionalFormatting>
  <conditionalFormatting sqref="DZ1379">
    <cfRule type="duplicateValues" dxfId="318" priority="1004"/>
    <cfRule type="duplicateValues" dxfId="317" priority="1005"/>
    <cfRule type="duplicateValues" dxfId="316" priority="1010"/>
    <cfRule type="duplicateValues" dxfId="315" priority="1009"/>
    <cfRule type="duplicateValues" dxfId="314" priority="1006"/>
    <cfRule type="duplicateValues" dxfId="313" priority="1007"/>
    <cfRule type="duplicateValues" dxfId="312" priority="1008"/>
    <cfRule type="duplicateValues" dxfId="311" priority="1003"/>
  </conditionalFormatting>
  <conditionalFormatting sqref="DZ1380:DZ1381">
    <cfRule type="duplicateValues" dxfId="310" priority="1831"/>
    <cfRule type="duplicateValues" dxfId="309" priority="1830"/>
    <cfRule type="duplicateValues" dxfId="308" priority="1834"/>
    <cfRule type="duplicateValues" dxfId="307" priority="1833"/>
    <cfRule type="duplicateValues" dxfId="306" priority="1832"/>
    <cfRule type="duplicateValues" dxfId="305" priority="1827"/>
    <cfRule type="duplicateValues" dxfId="304" priority="1828"/>
    <cfRule type="duplicateValues" dxfId="303" priority="1829"/>
  </conditionalFormatting>
  <conditionalFormatting sqref="DZ1382">
    <cfRule type="duplicateValues" dxfId="302" priority="2152"/>
    <cfRule type="duplicateValues" dxfId="301" priority="2157"/>
    <cfRule type="duplicateValues" dxfId="300" priority="2156"/>
    <cfRule type="duplicateValues" dxfId="299" priority="2155"/>
    <cfRule type="duplicateValues" dxfId="298" priority="2153"/>
    <cfRule type="duplicateValues" dxfId="297" priority="2154"/>
    <cfRule type="duplicateValues" dxfId="296" priority="2151"/>
    <cfRule type="duplicateValues" dxfId="295" priority="2150"/>
  </conditionalFormatting>
  <conditionalFormatting sqref="DZ1383:DZ1384">
    <cfRule type="duplicateValues" dxfId="294" priority="2172"/>
    <cfRule type="duplicateValues" dxfId="293" priority="2171"/>
    <cfRule type="duplicateValues" dxfId="292" priority="2170"/>
    <cfRule type="duplicateValues" dxfId="291" priority="2169"/>
    <cfRule type="duplicateValues" dxfId="290" priority="2168"/>
    <cfRule type="duplicateValues" dxfId="289" priority="2167"/>
    <cfRule type="duplicateValues" dxfId="288" priority="2166"/>
    <cfRule type="duplicateValues" dxfId="287" priority="2173"/>
  </conditionalFormatting>
  <conditionalFormatting sqref="DZ1385">
    <cfRule type="duplicateValues" dxfId="286" priority="2174"/>
    <cfRule type="duplicateValues" dxfId="285" priority="2175"/>
    <cfRule type="duplicateValues" dxfId="284" priority="2176"/>
    <cfRule type="duplicateValues" dxfId="283" priority="2177"/>
    <cfRule type="duplicateValues" dxfId="282" priority="2178"/>
    <cfRule type="duplicateValues" dxfId="281" priority="2179"/>
    <cfRule type="duplicateValues" dxfId="280" priority="2180"/>
    <cfRule type="duplicateValues" dxfId="279" priority="2181"/>
  </conditionalFormatting>
  <conditionalFormatting sqref="DZ1386:DZ1387">
    <cfRule type="duplicateValues" dxfId="278" priority="2191"/>
    <cfRule type="duplicateValues" dxfId="277" priority="2190"/>
    <cfRule type="duplicateValues" dxfId="276" priority="2192"/>
    <cfRule type="duplicateValues" dxfId="275" priority="2193"/>
    <cfRule type="duplicateValues" dxfId="274" priority="2195"/>
    <cfRule type="duplicateValues" dxfId="273" priority="2197"/>
    <cfRule type="duplicateValues" dxfId="272" priority="2196"/>
    <cfRule type="duplicateValues" dxfId="271" priority="2194"/>
  </conditionalFormatting>
  <conditionalFormatting sqref="DZ1388:DZ1389">
    <cfRule type="duplicateValues" dxfId="270" priority="2206"/>
    <cfRule type="duplicateValues" dxfId="269" priority="2207"/>
    <cfRule type="duplicateValues" dxfId="268" priority="2208"/>
    <cfRule type="duplicateValues" dxfId="267" priority="2209"/>
    <cfRule type="duplicateValues" dxfId="266" priority="2210"/>
    <cfRule type="duplicateValues" dxfId="265" priority="2211"/>
    <cfRule type="duplicateValues" dxfId="264" priority="2212"/>
    <cfRule type="duplicateValues" dxfId="263" priority="2213"/>
  </conditionalFormatting>
  <conditionalFormatting sqref="DZ1390">
    <cfRule type="duplicateValues" dxfId="262" priority="2216"/>
    <cfRule type="duplicateValues" dxfId="261" priority="2221"/>
    <cfRule type="duplicateValues" dxfId="260" priority="2220"/>
    <cfRule type="duplicateValues" dxfId="259" priority="2218"/>
    <cfRule type="duplicateValues" dxfId="258" priority="2215"/>
    <cfRule type="duplicateValues" dxfId="257" priority="2217"/>
    <cfRule type="duplicateValues" dxfId="256" priority="2214"/>
    <cfRule type="duplicateValues" dxfId="255" priority="2219"/>
  </conditionalFormatting>
  <conditionalFormatting sqref="DZ1391:DZ1392">
    <cfRule type="duplicateValues" dxfId="254" priority="2236"/>
    <cfRule type="duplicateValues" dxfId="253" priority="2235"/>
    <cfRule type="duplicateValues" dxfId="252" priority="2234"/>
    <cfRule type="duplicateValues" dxfId="251" priority="2233"/>
    <cfRule type="duplicateValues" dxfId="250" priority="2232"/>
    <cfRule type="duplicateValues" dxfId="249" priority="2231"/>
    <cfRule type="duplicateValues" dxfId="248" priority="2230"/>
    <cfRule type="duplicateValues" dxfId="247" priority="2237"/>
  </conditionalFormatting>
  <conditionalFormatting sqref="DZ1393:DZ1394">
    <cfRule type="duplicateValues" dxfId="246" priority="2250"/>
    <cfRule type="duplicateValues" dxfId="245" priority="2249"/>
    <cfRule type="duplicateValues" dxfId="244" priority="2245"/>
    <cfRule type="duplicateValues" dxfId="243" priority="2246"/>
    <cfRule type="duplicateValues" dxfId="242" priority="2243"/>
    <cfRule type="duplicateValues" dxfId="241" priority="2244"/>
    <cfRule type="duplicateValues" dxfId="240" priority="2247"/>
    <cfRule type="duplicateValues" dxfId="239" priority="2248"/>
  </conditionalFormatting>
  <conditionalFormatting sqref="DZ1395">
    <cfRule type="duplicateValues" dxfId="238" priority="2046"/>
    <cfRule type="duplicateValues" dxfId="237" priority="2051"/>
    <cfRule type="duplicateValues" dxfId="236" priority="2052"/>
    <cfRule type="duplicateValues" dxfId="235" priority="2047"/>
    <cfRule type="duplicateValues" dxfId="234" priority="2048"/>
    <cfRule type="duplicateValues" dxfId="233" priority="2049"/>
    <cfRule type="duplicateValues" dxfId="232" priority="2053"/>
    <cfRule type="duplicateValues" dxfId="231" priority="2050"/>
  </conditionalFormatting>
  <conditionalFormatting sqref="DZ1396:DZ1397">
    <cfRule type="duplicateValues" dxfId="230" priority="2069"/>
    <cfRule type="duplicateValues" dxfId="229" priority="2067"/>
    <cfRule type="duplicateValues" dxfId="228" priority="2066"/>
    <cfRule type="duplicateValues" dxfId="227" priority="2065"/>
    <cfRule type="duplicateValues" dxfId="226" priority="2064"/>
    <cfRule type="duplicateValues" dxfId="225" priority="2063"/>
    <cfRule type="duplicateValues" dxfId="224" priority="2068"/>
    <cfRule type="duplicateValues" dxfId="223" priority="2062"/>
  </conditionalFormatting>
  <conditionalFormatting sqref="DZ1398">
    <cfRule type="duplicateValues" dxfId="222" priority="2070"/>
    <cfRule type="duplicateValues" dxfId="221" priority="2071"/>
    <cfRule type="duplicateValues" dxfId="220" priority="2072"/>
    <cfRule type="duplicateValues" dxfId="219" priority="2073"/>
    <cfRule type="duplicateValues" dxfId="218" priority="2074"/>
    <cfRule type="duplicateValues" dxfId="217" priority="2075"/>
    <cfRule type="duplicateValues" dxfId="216" priority="2076"/>
    <cfRule type="duplicateValues" dxfId="215" priority="2077"/>
  </conditionalFormatting>
  <conditionalFormatting sqref="DZ1399:DZ1400">
    <cfRule type="duplicateValues" dxfId="214" priority="2086"/>
    <cfRule type="duplicateValues" dxfId="213" priority="2087"/>
    <cfRule type="duplicateValues" dxfId="212" priority="2088"/>
    <cfRule type="duplicateValues" dxfId="211" priority="2089"/>
    <cfRule type="duplicateValues" dxfId="210" priority="2090"/>
    <cfRule type="duplicateValues" dxfId="209" priority="2091"/>
    <cfRule type="duplicateValues" dxfId="208" priority="2092"/>
    <cfRule type="duplicateValues" dxfId="207" priority="2093"/>
  </conditionalFormatting>
  <conditionalFormatting sqref="DZ1401:DZ1402">
    <cfRule type="duplicateValues" dxfId="206" priority="2107"/>
    <cfRule type="duplicateValues" dxfId="205" priority="2102"/>
    <cfRule type="duplicateValues" dxfId="204" priority="2105"/>
    <cfRule type="duplicateValues" dxfId="203" priority="2108"/>
    <cfRule type="duplicateValues" dxfId="202" priority="2109"/>
    <cfRule type="duplicateValues" dxfId="201" priority="2103"/>
    <cfRule type="duplicateValues" dxfId="200" priority="2106"/>
    <cfRule type="duplicateValues" dxfId="199" priority="2104"/>
  </conditionalFormatting>
  <conditionalFormatting sqref="DZ1403">
    <cfRule type="duplicateValues" dxfId="198" priority="2110"/>
    <cfRule type="duplicateValues" dxfId="197" priority="2111"/>
    <cfRule type="duplicateValues" dxfId="196" priority="2112"/>
    <cfRule type="duplicateValues" dxfId="195" priority="2113"/>
    <cfRule type="duplicateValues" dxfId="194" priority="2114"/>
    <cfRule type="duplicateValues" dxfId="193" priority="2115"/>
    <cfRule type="duplicateValues" dxfId="192" priority="2116"/>
    <cfRule type="duplicateValues" dxfId="191" priority="2117"/>
  </conditionalFormatting>
  <conditionalFormatting sqref="DZ1404:DZ1405">
    <cfRule type="duplicateValues" dxfId="190" priority="2131"/>
    <cfRule type="duplicateValues" dxfId="189" priority="2132"/>
    <cfRule type="duplicateValues" dxfId="188" priority="2129"/>
    <cfRule type="duplicateValues" dxfId="187" priority="2133"/>
    <cfRule type="duplicateValues" dxfId="186" priority="2130"/>
    <cfRule type="duplicateValues" dxfId="185" priority="2128"/>
    <cfRule type="duplicateValues" dxfId="184" priority="2127"/>
    <cfRule type="duplicateValues" dxfId="183" priority="2126"/>
  </conditionalFormatting>
  <conditionalFormatting sqref="DZ1406:DZ1407">
    <cfRule type="duplicateValues" dxfId="182" priority="2145"/>
    <cfRule type="duplicateValues" dxfId="181" priority="2146"/>
    <cfRule type="duplicateValues" dxfId="180" priority="2142"/>
    <cfRule type="duplicateValues" dxfId="179" priority="2143"/>
    <cfRule type="duplicateValues" dxfId="178" priority="2144"/>
    <cfRule type="duplicateValues" dxfId="177" priority="2140"/>
    <cfRule type="duplicateValues" dxfId="176" priority="2141"/>
    <cfRule type="duplicateValues" dxfId="175" priority="2139"/>
  </conditionalFormatting>
  <conditionalFormatting sqref="DZ1408">
    <cfRule type="duplicateValues" dxfId="174" priority="1942"/>
    <cfRule type="duplicateValues" dxfId="173" priority="1943"/>
    <cfRule type="duplicateValues" dxfId="172" priority="1945"/>
    <cfRule type="duplicateValues" dxfId="171" priority="1946"/>
    <cfRule type="duplicateValues" dxfId="170" priority="1947"/>
    <cfRule type="duplicateValues" dxfId="169" priority="1948"/>
    <cfRule type="duplicateValues" dxfId="168" priority="1949"/>
    <cfRule type="duplicateValues" dxfId="167" priority="1944"/>
  </conditionalFormatting>
  <conditionalFormatting sqref="DZ1409:DZ1410">
    <cfRule type="duplicateValues" dxfId="166" priority="1965"/>
    <cfRule type="duplicateValues" dxfId="165" priority="1958"/>
    <cfRule type="duplicateValues" dxfId="164" priority="1962"/>
    <cfRule type="duplicateValues" dxfId="163" priority="1963"/>
    <cfRule type="duplicateValues" dxfId="162" priority="1964"/>
    <cfRule type="duplicateValues" dxfId="161" priority="1961"/>
    <cfRule type="duplicateValues" dxfId="160" priority="1959"/>
    <cfRule type="duplicateValues" dxfId="159" priority="1960"/>
  </conditionalFormatting>
  <conditionalFormatting sqref="DZ1411">
    <cfRule type="duplicateValues" dxfId="158" priority="1967"/>
    <cfRule type="duplicateValues" dxfId="157" priority="1968"/>
    <cfRule type="duplicateValues" dxfId="156" priority="1969"/>
    <cfRule type="duplicateValues" dxfId="155" priority="1970"/>
    <cfRule type="duplicateValues" dxfId="154" priority="1971"/>
    <cfRule type="duplicateValues" dxfId="153" priority="1966"/>
    <cfRule type="duplicateValues" dxfId="152" priority="1972"/>
    <cfRule type="duplicateValues" dxfId="151" priority="1973"/>
  </conditionalFormatting>
  <conditionalFormatting sqref="DZ1412:DZ1413">
    <cfRule type="duplicateValues" dxfId="150" priority="1982"/>
    <cfRule type="duplicateValues" dxfId="149" priority="1988"/>
    <cfRule type="duplicateValues" dxfId="148" priority="1985"/>
    <cfRule type="duplicateValues" dxfId="147" priority="1983"/>
    <cfRule type="duplicateValues" dxfId="146" priority="1984"/>
    <cfRule type="duplicateValues" dxfId="145" priority="1989"/>
    <cfRule type="duplicateValues" dxfId="144" priority="1987"/>
    <cfRule type="duplicateValues" dxfId="143" priority="1986"/>
  </conditionalFormatting>
  <conditionalFormatting sqref="DZ1414:DZ1415">
    <cfRule type="duplicateValues" dxfId="142" priority="2003"/>
    <cfRule type="duplicateValues" dxfId="141" priority="1998"/>
    <cfRule type="duplicateValues" dxfId="140" priority="2000"/>
    <cfRule type="duplicateValues" dxfId="139" priority="2002"/>
    <cfRule type="duplicateValues" dxfId="138" priority="2005"/>
    <cfRule type="duplicateValues" dxfId="137" priority="2001"/>
    <cfRule type="duplicateValues" dxfId="136" priority="2004"/>
    <cfRule type="duplicateValues" dxfId="135" priority="1999"/>
  </conditionalFormatting>
  <conditionalFormatting sqref="DZ1416">
    <cfRule type="duplicateValues" dxfId="134" priority="2010"/>
    <cfRule type="duplicateValues" dxfId="133" priority="2011"/>
    <cfRule type="duplicateValues" dxfId="132" priority="2013"/>
    <cfRule type="duplicateValues" dxfId="131" priority="2006"/>
    <cfRule type="duplicateValues" dxfId="130" priority="2012"/>
    <cfRule type="duplicateValues" dxfId="129" priority="2007"/>
    <cfRule type="duplicateValues" dxfId="128" priority="2008"/>
    <cfRule type="duplicateValues" dxfId="127" priority="2009"/>
  </conditionalFormatting>
  <conditionalFormatting sqref="DZ1417:DZ1418">
    <cfRule type="duplicateValues" dxfId="126" priority="2022"/>
    <cfRule type="duplicateValues" dxfId="125" priority="2029"/>
    <cfRule type="duplicateValues" dxfId="124" priority="2028"/>
    <cfRule type="duplicateValues" dxfId="123" priority="2027"/>
    <cfRule type="duplicateValues" dxfId="122" priority="2026"/>
    <cfRule type="duplicateValues" dxfId="121" priority="2023"/>
    <cfRule type="duplicateValues" dxfId="120" priority="2024"/>
    <cfRule type="duplicateValues" dxfId="119" priority="2025"/>
  </conditionalFormatting>
  <conditionalFormatting sqref="DZ1419:DZ1420">
    <cfRule type="duplicateValues" dxfId="118" priority="2035"/>
    <cfRule type="duplicateValues" dxfId="117" priority="2036"/>
    <cfRule type="duplicateValues" dxfId="116" priority="2037"/>
    <cfRule type="duplicateValues" dxfId="115" priority="2038"/>
    <cfRule type="duplicateValues" dxfId="114" priority="2039"/>
    <cfRule type="duplicateValues" dxfId="113" priority="2040"/>
    <cfRule type="duplicateValues" dxfId="112" priority="2041"/>
    <cfRule type="duplicateValues" dxfId="111" priority="2042"/>
  </conditionalFormatting>
  <conditionalFormatting sqref="DZ1421">
    <cfRule type="duplicateValues" dxfId="110" priority="1845"/>
    <cfRule type="duplicateValues" dxfId="109" priority="1844"/>
    <cfRule type="duplicateValues" dxfId="108" priority="1843"/>
    <cfRule type="duplicateValues" dxfId="107" priority="1842"/>
    <cfRule type="duplicateValues" dxfId="106" priority="1841"/>
    <cfRule type="duplicateValues" dxfId="105" priority="1840"/>
    <cfRule type="duplicateValues" dxfId="104" priority="1839"/>
    <cfRule type="duplicateValues" dxfId="103" priority="1838"/>
  </conditionalFormatting>
  <conditionalFormatting sqref="DZ1422:DZ1423">
    <cfRule type="duplicateValues" dxfId="102" priority="1856"/>
    <cfRule type="duplicateValues" dxfId="101" priority="1855"/>
    <cfRule type="duplicateValues" dxfId="100" priority="1854"/>
    <cfRule type="duplicateValues" dxfId="99" priority="1859"/>
    <cfRule type="duplicateValues" dxfId="98" priority="1860"/>
    <cfRule type="duplicateValues" dxfId="97" priority="1861"/>
    <cfRule type="duplicateValues" dxfId="96" priority="1858"/>
    <cfRule type="duplicateValues" dxfId="95" priority="1857"/>
  </conditionalFormatting>
  <conditionalFormatting sqref="DZ1424">
    <cfRule type="duplicateValues" dxfId="94" priority="1868"/>
    <cfRule type="duplicateValues" dxfId="93" priority="1863"/>
    <cfRule type="duplicateValues" dxfId="92" priority="1862"/>
    <cfRule type="duplicateValues" dxfId="91" priority="1867"/>
    <cfRule type="duplicateValues" dxfId="90" priority="1866"/>
    <cfRule type="duplicateValues" dxfId="89" priority="1865"/>
    <cfRule type="duplicateValues" dxfId="88" priority="1869"/>
    <cfRule type="duplicateValues" dxfId="87" priority="1864"/>
  </conditionalFormatting>
  <conditionalFormatting sqref="DZ1425:DZ1426">
    <cfRule type="duplicateValues" dxfId="86" priority="1883"/>
    <cfRule type="duplicateValues" dxfId="85" priority="1884"/>
    <cfRule type="duplicateValues" dxfId="84" priority="1885"/>
    <cfRule type="duplicateValues" dxfId="83" priority="1878"/>
    <cfRule type="duplicateValues" dxfId="82" priority="1879"/>
    <cfRule type="duplicateValues" dxfId="81" priority="1880"/>
    <cfRule type="duplicateValues" dxfId="80" priority="1881"/>
    <cfRule type="duplicateValues" dxfId="79" priority="1882"/>
  </conditionalFormatting>
  <conditionalFormatting sqref="DZ1427:DZ1428">
    <cfRule type="duplicateValues" dxfId="78" priority="1897"/>
    <cfRule type="duplicateValues" dxfId="77" priority="1898"/>
    <cfRule type="duplicateValues" dxfId="76" priority="1899"/>
    <cfRule type="duplicateValues" dxfId="75" priority="1900"/>
    <cfRule type="duplicateValues" dxfId="74" priority="1901"/>
    <cfRule type="duplicateValues" dxfId="73" priority="1896"/>
    <cfRule type="duplicateValues" dxfId="72" priority="1895"/>
    <cfRule type="duplicateValues" dxfId="71" priority="1894"/>
  </conditionalFormatting>
  <conditionalFormatting sqref="DZ1429">
    <cfRule type="duplicateValues" dxfId="70" priority="1902"/>
    <cfRule type="duplicateValues" dxfId="69" priority="1909"/>
    <cfRule type="duplicateValues" dxfId="68" priority="1908"/>
    <cfRule type="duplicateValues" dxfId="67" priority="1907"/>
    <cfRule type="duplicateValues" dxfId="66" priority="1906"/>
    <cfRule type="duplicateValues" dxfId="65" priority="1905"/>
    <cfRule type="duplicateValues" dxfId="64" priority="1904"/>
    <cfRule type="duplicateValues" dxfId="63" priority="1903"/>
  </conditionalFormatting>
  <conditionalFormatting sqref="DZ1430:DZ1431">
    <cfRule type="duplicateValues" dxfId="62" priority="1925"/>
    <cfRule type="duplicateValues" dxfId="61" priority="1924"/>
    <cfRule type="duplicateValues" dxfId="60" priority="1923"/>
    <cfRule type="duplicateValues" dxfId="59" priority="1922"/>
    <cfRule type="duplicateValues" dxfId="58" priority="1921"/>
    <cfRule type="duplicateValues" dxfId="57" priority="1920"/>
    <cfRule type="duplicateValues" dxfId="56" priority="1919"/>
    <cfRule type="duplicateValues" dxfId="55" priority="1918"/>
  </conditionalFormatting>
  <conditionalFormatting sqref="DZ1432:DZ1433">
    <cfRule type="duplicateValues" dxfId="54" priority="1931"/>
    <cfRule type="duplicateValues" dxfId="53" priority="1936"/>
    <cfRule type="duplicateValues" dxfId="52" priority="1937"/>
    <cfRule type="duplicateValues" dxfId="51" priority="1938"/>
    <cfRule type="duplicateValues" dxfId="50" priority="1933"/>
    <cfRule type="duplicateValues" dxfId="49" priority="1934"/>
    <cfRule type="duplicateValues" dxfId="48" priority="1932"/>
    <cfRule type="duplicateValues" dxfId="47" priority="1935"/>
  </conditionalFormatting>
  <conditionalFormatting sqref="DZ1434 DZ1280">
    <cfRule type="duplicateValues" dxfId="46" priority="137009"/>
    <cfRule type="duplicateValues" dxfId="45" priority="137010"/>
    <cfRule type="duplicateValues" dxfId="44" priority="137012"/>
    <cfRule type="duplicateValues" dxfId="43" priority="137013"/>
    <cfRule type="duplicateValues" dxfId="42" priority="137014"/>
    <cfRule type="duplicateValues" dxfId="41" priority="137015"/>
    <cfRule type="duplicateValues" dxfId="40" priority="137016"/>
    <cfRule type="duplicateValues" dxfId="39" priority="137011"/>
  </conditionalFormatting>
  <conditionalFormatting sqref="DZ1435:DZ1437 DZ509:DZ535">
    <cfRule type="duplicateValues" dxfId="38" priority="136977"/>
  </conditionalFormatting>
  <conditionalFormatting sqref="DZ1435:DZ1437 DZ520:DZ535">
    <cfRule type="duplicateValues" dxfId="37" priority="136983"/>
    <cfRule type="duplicateValues" dxfId="36" priority="136981"/>
    <cfRule type="duplicateValues" dxfId="35" priority="136984"/>
    <cfRule type="duplicateValues" dxfId="34" priority="136985"/>
    <cfRule type="duplicateValues" dxfId="33" priority="136986"/>
    <cfRule type="duplicateValues" dxfId="32" priority="136987"/>
    <cfRule type="duplicateValues" dxfId="31" priority="136982"/>
  </conditionalFormatting>
  <conditionalFormatting sqref="EA4">
    <cfRule type="duplicateValues" dxfId="30" priority="232"/>
    <cfRule type="duplicateValues" dxfId="29" priority="231"/>
    <cfRule type="duplicateValues" dxfId="28" priority="230"/>
    <cfRule type="duplicateValues" dxfId="27" priority="229"/>
    <cfRule type="duplicateValues" dxfId="26" priority="228"/>
    <cfRule type="duplicateValues" dxfId="25" priority="227"/>
    <cfRule type="duplicateValues" dxfId="24" priority="226"/>
    <cfRule type="duplicateValues" dxfId="23" priority="225"/>
  </conditionalFormatting>
  <conditionalFormatting sqref="EA509:EA518">
    <cfRule type="duplicateValues" dxfId="22" priority="4345"/>
    <cfRule type="duplicateValues" dxfId="21" priority="4340"/>
    <cfRule type="duplicateValues" dxfId="20" priority="4341"/>
    <cfRule type="duplicateValues" dxfId="19" priority="4342"/>
    <cfRule type="duplicateValues" dxfId="18" priority="4343"/>
    <cfRule type="duplicateValues" dxfId="17" priority="4344"/>
    <cfRule type="duplicateValues" dxfId="16" priority="4346"/>
  </conditionalFormatting>
  <conditionalFormatting sqref="EA509:EA520">
    <cfRule type="duplicateValues" dxfId="15" priority="4324"/>
  </conditionalFormatting>
  <conditionalFormatting sqref="EA519">
    <cfRule type="duplicateValues" dxfId="14" priority="4332"/>
    <cfRule type="duplicateValues" dxfId="13" priority="4331"/>
    <cfRule type="duplicateValues" dxfId="12" priority="4330"/>
    <cfRule type="duplicateValues" dxfId="11" priority="4329"/>
    <cfRule type="duplicateValues" dxfId="10" priority="4328"/>
    <cfRule type="duplicateValues" dxfId="9" priority="4327"/>
    <cfRule type="duplicateValues" dxfId="8" priority="4326"/>
    <cfRule type="duplicateValues" dxfId="7" priority="4325"/>
  </conditionalFormatting>
  <conditionalFormatting sqref="EA520">
    <cfRule type="duplicateValues" dxfId="6" priority="4339"/>
    <cfRule type="duplicateValues" dxfId="5" priority="4338"/>
    <cfRule type="duplicateValues" dxfId="4" priority="4337"/>
    <cfRule type="duplicateValues" dxfId="3" priority="4336"/>
    <cfRule type="duplicateValues" dxfId="2" priority="4335"/>
    <cfRule type="duplicateValues" dxfId="1" priority="4334"/>
    <cfRule type="duplicateValues" dxfId="0" priority="4333"/>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Consulte_num_contrato</vt:lpstr>
      <vt:lpstr>ActadeInicio</vt:lpstr>
      <vt:lpstr>ComunicacionSupervisor</vt:lpstr>
      <vt:lpstr>Recomendación</vt:lpstr>
      <vt:lpstr>CertificaciónSupervisor</vt:lpstr>
      <vt:lpstr>InformeActividades</vt:lpstr>
      <vt:lpstr>InformeActividadesJI</vt:lpstr>
      <vt:lpstr>Actaterminación</vt:lpstr>
      <vt:lpstr>datos</vt:lpstr>
      <vt:lpstr>generador</vt:lpstr>
      <vt:lpstr>textos</vt:lpstr>
      <vt:lpstr>ActadeInicio!Área_de_impresión</vt:lpstr>
      <vt:lpstr>Actaterminación!Área_de_impresión</vt:lpstr>
      <vt:lpstr>CertificaciónSupervisor!Área_de_impresión</vt:lpstr>
      <vt:lpstr>ComunicacionSupervisor!Área_de_impresión</vt:lpstr>
      <vt:lpstr>InformeActividades!Área_de_impresión</vt:lpstr>
      <vt:lpstr>InformeActividadesJI!Área_de_impresión</vt:lpstr>
      <vt:lpstr>Recomendación!Área_de_impresión</vt:lpstr>
      <vt:lpstr>Consulte_num_contrato!matriz</vt:lpstr>
      <vt:lpstr>matriz</vt:lpstr>
      <vt:lpstr>Actaterminación!Títulos_a_imprimir</vt:lpstr>
      <vt:lpstr>CertificaciónSupervisor!Títulos_a_imprimir</vt:lpstr>
      <vt:lpstr>InformeActividades!Títulos_a_imprimir</vt:lpstr>
      <vt:lpstr>InformeActividadesJI!Títulos_a_imprimir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Carolina Villareal Billera</dc:creator>
  <cp:lastModifiedBy>Adriana Ramos</cp:lastModifiedBy>
  <cp:lastPrinted>2021-10-26T14:19:17Z</cp:lastPrinted>
  <dcterms:created xsi:type="dcterms:W3CDTF">2017-03-27T14:05:42Z</dcterms:created>
  <dcterms:modified xsi:type="dcterms:W3CDTF">2026-03-16T15:34:42Z</dcterms:modified>
</cp:coreProperties>
</file>